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9.0 Underemployed Workers\"/>
    </mc:Choice>
  </mc:AlternateContent>
  <xr:revisionPtr revIDLastSave="0" documentId="13_ncr:1_{7433F22A-AF6F-4C0D-8B89-0658ACB8FF2D}" xr6:coauthVersionLast="47" xr6:coauthVersionMax="47" xr10:uidLastSave="{00000000-0000-0000-0000-000000000000}"/>
  <bookViews>
    <workbookView xWindow="735" yWindow="1335" windowWidth="29760" windowHeight="18615" xr2:uid="{00000000-000D-0000-FFFF-FFFF00000000}"/>
  </bookViews>
  <sheets>
    <sheet name="Contents" sheetId="29" r:id="rId1"/>
    <sheet name="Table 6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227718X">#REF!,#REF!</definedName>
    <definedName name="A125227722R">#REF!,#REF!</definedName>
    <definedName name="A125227726X">#REF!,#REF!</definedName>
    <definedName name="A125227730R">#REF!,#REF!</definedName>
    <definedName name="A125227734X">#REF!,#REF!</definedName>
    <definedName name="A125227738J">#REF!,#REF!</definedName>
    <definedName name="A125227742X">#REF!,#REF!</definedName>
    <definedName name="A125227746J">#REF!,#REF!</definedName>
    <definedName name="A125227750X">#REF!,#REF!</definedName>
    <definedName name="A125227754J">#REF!,#REF!</definedName>
    <definedName name="A125227758T">#REF!,#REF!</definedName>
    <definedName name="A125227762J">#REF!,#REF!</definedName>
    <definedName name="A125227766T">#REF!,#REF!</definedName>
    <definedName name="A125227770J">#REF!,#REF!</definedName>
    <definedName name="A125227774T">#REF!,#REF!</definedName>
    <definedName name="A125227778A">#REF!,#REF!</definedName>
    <definedName name="A125227782T">#REF!,#REF!</definedName>
    <definedName name="A125227786A">#REF!,#REF!</definedName>
    <definedName name="A125227790T">#REF!,#REF!</definedName>
    <definedName name="A125227794A">#REF!,#REF!</definedName>
    <definedName name="A125227798K">#REF!,#REF!</definedName>
    <definedName name="A125227802R">#REF!,#REF!</definedName>
    <definedName name="A125227806X">#REF!,#REF!</definedName>
    <definedName name="A125227810R">#REF!,#REF!</definedName>
    <definedName name="A125227814X">#REF!,#REF!</definedName>
    <definedName name="A125227818J">#REF!,#REF!</definedName>
    <definedName name="A125227822X">#REF!,#REF!</definedName>
    <definedName name="A125227826J">#REF!,#REF!</definedName>
    <definedName name="A125227830X">#REF!,#REF!</definedName>
    <definedName name="A125227834J">#REF!,#REF!</definedName>
    <definedName name="A125227838T">#REF!,#REF!</definedName>
    <definedName name="A125227842J">#REF!,#REF!</definedName>
    <definedName name="A125227846T">#REF!,#REF!</definedName>
    <definedName name="A125227850J">#REF!,#REF!</definedName>
    <definedName name="A125227854T">#REF!,#REF!</definedName>
    <definedName name="A125227858A">#REF!,#REF!</definedName>
    <definedName name="A125227862T">#REF!,#REF!</definedName>
    <definedName name="A125227866A">#REF!,#REF!</definedName>
    <definedName name="A125227870T">#REF!,#REF!</definedName>
    <definedName name="A125227874A">#REF!,#REF!</definedName>
    <definedName name="A125227878K">#REF!,#REF!</definedName>
    <definedName name="A125227882A">#REF!,#REF!</definedName>
    <definedName name="A125227886K">#REF!,#REF!</definedName>
    <definedName name="A125227890A">#REF!,#REF!</definedName>
    <definedName name="A125227894K">#REF!,#REF!</definedName>
    <definedName name="A125227898V">#REF!,#REF!</definedName>
    <definedName name="A125227902X">#REF!,#REF!</definedName>
    <definedName name="A125227906J">#REF!,#REF!</definedName>
    <definedName name="A125227910X">#REF!,#REF!</definedName>
    <definedName name="A125227914J">#REF!,#REF!</definedName>
    <definedName name="A125227918T">#REF!,#REF!</definedName>
    <definedName name="A125227922J">#REF!,#REF!</definedName>
    <definedName name="A125227926T">#REF!,#REF!</definedName>
    <definedName name="A125227930J">#REF!,#REF!</definedName>
    <definedName name="A125227934T">#REF!,#REF!</definedName>
    <definedName name="A125227938A">#REF!,#REF!</definedName>
    <definedName name="A125227942T">#REF!,#REF!</definedName>
    <definedName name="A125227946A">#REF!,#REF!</definedName>
    <definedName name="A125227950T">#REF!,#REF!</definedName>
    <definedName name="A125227954A">#REF!,#REF!</definedName>
    <definedName name="A125227958K">#REF!,#REF!</definedName>
    <definedName name="A125227962A">#REF!,#REF!</definedName>
    <definedName name="A125227966K">#REF!,#REF!</definedName>
    <definedName name="A125227970A">#REF!,#REF!</definedName>
    <definedName name="A125227974K">#REF!,#REF!</definedName>
    <definedName name="A125227978V">#REF!,#REF!</definedName>
    <definedName name="A125227982K">#REF!,#REF!</definedName>
    <definedName name="A125227986V">#REF!,#REF!</definedName>
    <definedName name="A125227990K">#REF!,#REF!</definedName>
    <definedName name="A125227994V">#REF!,#REF!</definedName>
    <definedName name="A125227998C">#REF!,#REF!</definedName>
    <definedName name="A125228002K">#REF!,#REF!</definedName>
    <definedName name="A125228006V">#REF!,#REF!</definedName>
    <definedName name="A125228010K">#REF!,#REF!</definedName>
    <definedName name="A125228014V">#REF!,#REF!</definedName>
    <definedName name="A125228018C">#REF!,#REF!</definedName>
    <definedName name="A125228022V">#REF!,#REF!</definedName>
    <definedName name="A125228026C">#REF!,#REF!</definedName>
    <definedName name="A125228030V">#REF!,#REF!</definedName>
    <definedName name="A125228034C">#REF!,#REF!</definedName>
    <definedName name="A125228038L">#REF!,#REF!</definedName>
    <definedName name="A125228042C">#REF!,#REF!</definedName>
    <definedName name="A125228046L">#REF!,#REF!</definedName>
    <definedName name="A125228050C">#REF!,#REF!</definedName>
    <definedName name="A125228054L">#REF!,#REF!</definedName>
    <definedName name="A125228058W">#REF!,#REF!</definedName>
    <definedName name="A125228062L">#REF!,#REF!</definedName>
    <definedName name="A125228066W">#REF!,#REF!</definedName>
    <definedName name="A125228070L">#REF!,#REF!</definedName>
    <definedName name="A125228074W">#REF!,#REF!</definedName>
    <definedName name="A125228078F">#REF!,#REF!</definedName>
    <definedName name="A125228082W">#REF!,#REF!</definedName>
    <definedName name="A125228086F">#REF!,#REF!</definedName>
    <definedName name="A125228090W">#REF!,#REF!</definedName>
    <definedName name="A125228094F">#REF!,#REF!</definedName>
    <definedName name="A125228098R">#REF!,#REF!</definedName>
    <definedName name="A125228102V">#REF!,#REF!</definedName>
    <definedName name="A125228106C">#REF!,#REF!</definedName>
    <definedName name="A125228110V">#REF!,#REF!</definedName>
    <definedName name="A125228114C">#REF!,#REF!</definedName>
    <definedName name="A125228118L">#REF!,#REF!</definedName>
    <definedName name="A125228122C">#REF!,#REF!</definedName>
    <definedName name="A125228126L">#REF!,#REF!</definedName>
    <definedName name="A125228130C">#REF!,#REF!</definedName>
    <definedName name="A125228134L">#REF!,#REF!</definedName>
    <definedName name="A125228138W">#REF!,#REF!</definedName>
    <definedName name="A125228142L">#REF!,#REF!</definedName>
    <definedName name="A125228146W">#REF!,#REF!</definedName>
    <definedName name="A125228150L">#REF!,#REF!</definedName>
    <definedName name="A125228154W">#REF!,#REF!</definedName>
    <definedName name="A125228510F">#REF!,#REF!</definedName>
    <definedName name="A125228514R">#REF!,#REF!</definedName>
    <definedName name="A125228518X">#REF!,#REF!</definedName>
    <definedName name="A125228522R">#REF!,#REF!</definedName>
    <definedName name="A125228526X">#REF!,#REF!</definedName>
    <definedName name="A125228530R">#REF!,#REF!</definedName>
    <definedName name="A125228534X">#REF!,#REF!</definedName>
    <definedName name="A125228538J">#REF!,#REF!</definedName>
    <definedName name="A125228542X">#REF!,#REF!</definedName>
    <definedName name="A125228546J">#REF!,#REF!</definedName>
    <definedName name="A125228550X">#REF!,#REF!</definedName>
    <definedName name="A125228906A">#REF!,#REF!</definedName>
    <definedName name="A125228910T">#REF!,#REF!</definedName>
    <definedName name="A125228914A">#REF!,#REF!</definedName>
    <definedName name="A125228918K">#REF!,#REF!</definedName>
    <definedName name="A125228922A">#REF!,#REF!</definedName>
    <definedName name="A125228926K">#REF!,#REF!</definedName>
    <definedName name="A125228930A">#REF!,#REF!</definedName>
    <definedName name="A125228934K">#REF!,#REF!</definedName>
    <definedName name="A125228938V">#REF!,#REF!</definedName>
    <definedName name="A125228942K">#REF!,#REF!</definedName>
    <definedName name="A125228946V">#REF!,#REF!</definedName>
    <definedName name="A125229302F">#REF!,#REF!</definedName>
    <definedName name="A125229306R">#REF!,#REF!</definedName>
    <definedName name="A125229310F">#REF!,#REF!</definedName>
    <definedName name="A125229314R">#REF!,#REF!</definedName>
    <definedName name="A125229318X">#REF!,#REF!</definedName>
    <definedName name="A125229322R">#REF!,#REF!</definedName>
    <definedName name="A125229326X">#REF!,#REF!</definedName>
    <definedName name="A125229330R">#REF!,#REF!</definedName>
    <definedName name="A125229334X">#REF!,#REF!</definedName>
    <definedName name="A125229338J">#REF!,#REF!</definedName>
    <definedName name="A125229342X">#REF!,#REF!</definedName>
    <definedName name="A125229698L">#REF!,#REF!</definedName>
    <definedName name="A125229702T">#REF!,#REF!</definedName>
    <definedName name="A125229706A">#REF!,#REF!</definedName>
    <definedName name="A125229710T">#REF!,#REF!</definedName>
    <definedName name="A125229714A">#REF!,#REF!</definedName>
    <definedName name="A125229718K">#REF!,#REF!</definedName>
    <definedName name="A125229722A">#REF!,#REF!</definedName>
    <definedName name="A125229726K">#REF!,#REF!</definedName>
    <definedName name="A125229730A">#REF!,#REF!</definedName>
    <definedName name="A125229734K">#REF!,#REF!</definedName>
    <definedName name="A125229738V">#REF!,#REF!</definedName>
    <definedName name="A125230094W">#REF!,#REF!</definedName>
    <definedName name="A125230098F">#REF!,#REF!</definedName>
    <definedName name="A125230102K">#REF!,#REF!</definedName>
    <definedName name="A125230106V">#REF!,#REF!</definedName>
    <definedName name="A125230110K">#REF!,#REF!</definedName>
    <definedName name="A125230114V">#REF!,#REF!</definedName>
    <definedName name="A125230118C">#REF!,#REF!</definedName>
    <definedName name="A125230122V">#REF!,#REF!</definedName>
    <definedName name="A125230126C">#REF!,#REF!</definedName>
    <definedName name="A125230130V">#REF!,#REF!</definedName>
    <definedName name="A125230134C">#REF!,#REF!</definedName>
    <definedName name="A125230138L">#REF!,#REF!</definedName>
    <definedName name="A125230142C">#REF!,#REF!</definedName>
    <definedName name="A125230146L">#REF!,#REF!</definedName>
    <definedName name="A125230150C">#REF!,#REF!</definedName>
    <definedName name="A125230154L">#REF!,#REF!</definedName>
    <definedName name="A125230158W">#REF!,#REF!</definedName>
    <definedName name="A125230162L">#REF!,#REF!</definedName>
    <definedName name="A125230166W">#REF!,#REF!</definedName>
    <definedName name="A125230170L">#REF!,#REF!</definedName>
    <definedName name="A125230174W">#REF!,#REF!</definedName>
    <definedName name="A125230178F">#REF!,#REF!</definedName>
    <definedName name="A125230182W">#REF!,#REF!</definedName>
    <definedName name="A125230186F">#REF!,#REF!</definedName>
    <definedName name="A125230190W">#REF!,#REF!</definedName>
    <definedName name="A125230194F">#REF!,#REF!</definedName>
    <definedName name="A125230198R">#REF!,#REF!</definedName>
    <definedName name="A125230202V">#REF!,#REF!</definedName>
    <definedName name="A125230206C">#REF!,#REF!</definedName>
    <definedName name="A125230210V">#REF!,#REF!</definedName>
    <definedName name="A125230214C">#REF!,#REF!</definedName>
    <definedName name="A125230218L">#REF!,#REF!</definedName>
    <definedName name="A125230222C">#REF!,#REF!</definedName>
    <definedName name="A125230226L">#REF!,#REF!</definedName>
    <definedName name="A125230230C">#REF!,#REF!</definedName>
    <definedName name="A125230234L">#REF!,#REF!</definedName>
    <definedName name="A125230238W">#REF!,#REF!</definedName>
    <definedName name="A125230242L">#REF!,#REF!</definedName>
    <definedName name="A125230246W">#REF!,#REF!</definedName>
    <definedName name="A125230250L">#REF!,#REF!</definedName>
    <definedName name="A125230254W">#REF!,#REF!</definedName>
    <definedName name="A125230258F">#REF!,#REF!</definedName>
    <definedName name="A125230262W">#REF!,#REF!</definedName>
    <definedName name="A125230266F">#REF!,#REF!</definedName>
    <definedName name="A125230270W">#REF!,#REF!</definedName>
    <definedName name="A125230274F">#REF!,#REF!</definedName>
    <definedName name="A125230278R">#REF!,#REF!</definedName>
    <definedName name="A125230282F">#REF!,#REF!</definedName>
    <definedName name="A125230286R">#REF!,#REF!</definedName>
    <definedName name="A125230290F">#REF!,#REF!</definedName>
    <definedName name="A125230294R">#REF!,#REF!</definedName>
    <definedName name="A125230298X">#REF!,#REF!</definedName>
    <definedName name="A125230302C">#REF!,#REF!</definedName>
    <definedName name="A125230306L">#REF!,#REF!</definedName>
    <definedName name="A125230310C">#REF!,#REF!</definedName>
    <definedName name="A125230314L">#REF!,#REF!</definedName>
    <definedName name="A125230318W">#REF!,#REF!</definedName>
    <definedName name="A125230322L">#REF!,#REF!</definedName>
    <definedName name="A125230326W">#REF!,#REF!</definedName>
    <definedName name="A125230330L">#REF!,#REF!</definedName>
    <definedName name="A125230334W">#REF!,#REF!</definedName>
    <definedName name="A125230338F">#REF!,#REF!</definedName>
    <definedName name="A125230342W">#REF!,#REF!</definedName>
    <definedName name="A125230346F">#REF!,#REF!</definedName>
    <definedName name="A125230350W">#REF!,#REF!</definedName>
    <definedName name="A125230354F">#REF!,#REF!</definedName>
    <definedName name="A125230358R">#REF!,#REF!</definedName>
    <definedName name="A125230362F">#REF!,#REF!</definedName>
    <definedName name="A125230366R">#REF!,#REF!</definedName>
    <definedName name="A125230370F">#REF!,#REF!</definedName>
    <definedName name="A125230374R">#REF!,#REF!</definedName>
    <definedName name="A125230378X">#REF!,#REF!</definedName>
    <definedName name="A125230382R">#REF!,#REF!</definedName>
    <definedName name="A125230386X">#REF!,#REF!</definedName>
    <definedName name="A125230390R">#REF!,#REF!</definedName>
    <definedName name="A125230394X">#REF!,#REF!</definedName>
    <definedName name="A125230398J">#REF!,#REF!</definedName>
    <definedName name="A125230402L">#REF!,#REF!</definedName>
    <definedName name="A125230406W">#REF!,#REF!</definedName>
    <definedName name="A125230410L">#REF!,#REF!</definedName>
    <definedName name="A125230414W">#REF!,#REF!</definedName>
    <definedName name="A125230418F">#REF!,#REF!</definedName>
    <definedName name="A125230422W">#REF!,#REF!</definedName>
    <definedName name="A125230426F">#REF!,#REF!</definedName>
    <definedName name="A125230430W">#REF!,#REF!</definedName>
    <definedName name="A125230434F">#REF!,#REF!</definedName>
    <definedName name="A125230438R">#REF!,#REF!</definedName>
    <definedName name="A125230442F">#REF!,#REF!</definedName>
    <definedName name="A125230446R">#REF!,#REF!</definedName>
    <definedName name="A125230450F">#REF!,#REF!</definedName>
    <definedName name="A125230454R">#REF!,#REF!</definedName>
    <definedName name="A125230458X">#REF!,#REF!</definedName>
    <definedName name="A125230462R">#REF!,#REF!</definedName>
    <definedName name="A125230466X">#REF!,#REF!</definedName>
    <definedName name="A125230470R">#REF!,#REF!</definedName>
    <definedName name="A125230474X">#REF!,#REF!</definedName>
    <definedName name="A125230478J">#REF!,#REF!</definedName>
    <definedName name="A125230482X">#REF!,#REF!</definedName>
    <definedName name="A125230486J">#REF!,#REF!</definedName>
    <definedName name="A125230490X">#REF!,#REF!</definedName>
    <definedName name="A125230494J">#REF!,#REF!</definedName>
    <definedName name="A125230498T">#REF!,#REF!</definedName>
    <definedName name="A125230502W">#REF!,#REF!</definedName>
    <definedName name="A125230506F">#REF!,#REF!</definedName>
    <definedName name="A125230510W">#REF!,#REF!</definedName>
    <definedName name="A125230514F">#REF!,#REF!</definedName>
    <definedName name="A125230518R">#REF!,#REF!</definedName>
    <definedName name="A125230522F">#REF!,#REF!</definedName>
    <definedName name="A125230526R">#REF!,#REF!</definedName>
    <definedName name="A125230530F">#REF!,#REF!</definedName>
    <definedName name="A125230886V">#REF!,#REF!</definedName>
    <definedName name="A125230890K">#REF!,#REF!</definedName>
    <definedName name="A125230894V">#REF!,#REF!</definedName>
    <definedName name="A125230898C">#REF!,#REF!</definedName>
    <definedName name="A125230902J">#REF!,#REF!</definedName>
    <definedName name="A125230906T">#REF!,#REF!</definedName>
    <definedName name="A125230910J">#REF!,#REF!</definedName>
    <definedName name="A125230914T">#REF!,#REF!</definedName>
    <definedName name="A125230918A">#REF!,#REF!</definedName>
    <definedName name="A125230922T">#REF!,#REF!</definedName>
    <definedName name="A125230926A">#REF!,#REF!</definedName>
    <definedName name="A125231282X">#REF!,#REF!</definedName>
    <definedName name="A125231286J">#REF!,#REF!</definedName>
    <definedName name="A125231290X">#REF!,#REF!</definedName>
    <definedName name="A125231294J">#REF!,#REF!</definedName>
    <definedName name="A125231298T">#REF!,#REF!</definedName>
    <definedName name="A125231302W">#REF!,#REF!</definedName>
    <definedName name="A125231306F">#REF!,#REF!</definedName>
    <definedName name="A125231310W">#REF!,#REF!</definedName>
    <definedName name="A125231314F">#REF!,#REF!</definedName>
    <definedName name="A125231318R">#REF!,#REF!</definedName>
    <definedName name="A125231322F">#REF!,#REF!</definedName>
    <definedName name="A125231678V">#REF!,#REF!</definedName>
    <definedName name="A125231682K">#REF!,#REF!</definedName>
    <definedName name="A125231686V">#REF!,#REF!</definedName>
    <definedName name="A125231690K">#REF!,#REF!</definedName>
    <definedName name="A125231694V">#REF!,#REF!</definedName>
    <definedName name="A125231698C">#REF!,#REF!</definedName>
    <definedName name="A125231702J">#REF!,#REF!</definedName>
    <definedName name="A125231706T">#REF!,#REF!</definedName>
    <definedName name="A125231710J">#REF!,#REF!</definedName>
    <definedName name="A125231714T">#REF!,#REF!</definedName>
    <definedName name="A125231718A">#REF!,#REF!</definedName>
    <definedName name="A125232074X">#REF!,#REF!</definedName>
    <definedName name="A125232078J">#REF!,#REF!</definedName>
    <definedName name="A125232082X">#REF!,#REF!</definedName>
    <definedName name="A125232086J">#REF!,#REF!</definedName>
    <definedName name="A125232090X">#REF!,#REF!</definedName>
    <definedName name="A125232094J">#REF!,#REF!</definedName>
    <definedName name="A125232098T">#REF!,#REF!</definedName>
    <definedName name="A125232102W">#REF!,#REF!</definedName>
    <definedName name="A125232106F">#REF!,#REF!</definedName>
    <definedName name="A125232110W">#REF!,#REF!</definedName>
    <definedName name="A125232114F">#REF!,#REF!</definedName>
    <definedName name="A125232470A">#REF!,#REF!</definedName>
    <definedName name="A125232474K">#REF!,#REF!</definedName>
    <definedName name="A125232478V">#REF!,#REF!</definedName>
    <definedName name="A125232482K">#REF!,#REF!</definedName>
    <definedName name="A125232486V">#REF!,#REF!</definedName>
    <definedName name="A125232490K">#REF!,#REF!</definedName>
    <definedName name="A125232494V">#REF!,#REF!</definedName>
    <definedName name="A125232498C">#REF!,#REF!</definedName>
    <definedName name="A125232502J">#REF!,#REF!</definedName>
    <definedName name="A125232506T">#REF!,#REF!</definedName>
    <definedName name="A125232510J">#REF!,#REF!</definedName>
    <definedName name="A125232514T">#REF!,#REF!</definedName>
    <definedName name="A125232518A">#REF!,#REF!</definedName>
    <definedName name="A125232522T">#REF!,#REF!</definedName>
    <definedName name="A125232526A">#REF!,#REF!</definedName>
    <definedName name="A125232530T">#REF!,#REF!</definedName>
    <definedName name="A125232534A">#REF!,#REF!</definedName>
    <definedName name="A125232538K">#REF!,#REF!</definedName>
    <definedName name="A125232542A">#REF!,#REF!</definedName>
    <definedName name="A125232546K">#REF!,#REF!</definedName>
    <definedName name="A125232550A">#REF!,#REF!</definedName>
    <definedName name="A125232554K">#REF!,#REF!</definedName>
    <definedName name="A125232558V">#REF!,#REF!</definedName>
    <definedName name="A125232562K">#REF!,#REF!</definedName>
    <definedName name="A125232566V">#REF!,#REF!</definedName>
    <definedName name="A125232570K">#REF!,#REF!</definedName>
    <definedName name="A125232574V">#REF!,#REF!</definedName>
    <definedName name="A125232578C">#REF!,#REF!</definedName>
    <definedName name="A125232582V">#REF!,#REF!</definedName>
    <definedName name="A125232586C">#REF!,#REF!</definedName>
    <definedName name="A125232590V">#REF!,#REF!</definedName>
    <definedName name="A125232594C">#REF!,#REF!</definedName>
    <definedName name="A125232598L">#REF!,#REF!</definedName>
    <definedName name="A125232602T">#REF!,#REF!</definedName>
    <definedName name="A125232606A">#REF!,#REF!</definedName>
    <definedName name="A125232610T">#REF!,#REF!</definedName>
    <definedName name="A125232614A">#REF!,#REF!</definedName>
    <definedName name="A125232618K">#REF!,#REF!</definedName>
    <definedName name="A125232622A">#REF!,#REF!</definedName>
    <definedName name="A125232626K">#REF!,#REF!</definedName>
    <definedName name="A125232630A">#REF!,#REF!</definedName>
    <definedName name="A125232634K">#REF!,#REF!</definedName>
    <definedName name="A125232638V">#REF!,#REF!</definedName>
    <definedName name="A125232642K">#REF!,#REF!</definedName>
    <definedName name="A125232646V">#REF!,#REF!</definedName>
    <definedName name="A125232650K">#REF!,#REF!</definedName>
    <definedName name="A125232654V">#REF!,#REF!</definedName>
    <definedName name="A125232658C">#REF!,#REF!</definedName>
    <definedName name="A125232662V">#REF!,#REF!</definedName>
    <definedName name="A125232666C">#REF!,#REF!</definedName>
    <definedName name="A125232670V">#REF!,#REF!</definedName>
    <definedName name="A125232674C">#REF!,#REF!</definedName>
    <definedName name="A125232678L">#REF!,#REF!</definedName>
    <definedName name="A125232682C">#REF!,#REF!</definedName>
    <definedName name="A125232686L">#REF!,#REF!</definedName>
    <definedName name="A125232690C">#REF!,#REF!</definedName>
    <definedName name="A125232694L">#REF!,#REF!</definedName>
    <definedName name="A125232698W">#REF!,#REF!</definedName>
    <definedName name="A125232702A">#REF!,#REF!</definedName>
    <definedName name="A125232706K">#REF!,#REF!</definedName>
    <definedName name="A125232710A">#REF!,#REF!</definedName>
    <definedName name="A125232714K">#REF!,#REF!</definedName>
    <definedName name="A125232718V">#REF!,#REF!</definedName>
    <definedName name="A125232722K">#REF!,#REF!</definedName>
    <definedName name="A125232726V">#REF!,#REF!</definedName>
    <definedName name="A125232730K">#REF!,#REF!</definedName>
    <definedName name="A125232734V">#REF!,#REF!</definedName>
    <definedName name="A125232738C">#REF!,#REF!</definedName>
    <definedName name="A125232742V">#REF!,#REF!</definedName>
    <definedName name="A125232746C">#REF!,#REF!</definedName>
    <definedName name="A125232750V">#REF!,#REF!</definedName>
    <definedName name="A125232754C">#REF!,#REF!</definedName>
    <definedName name="A125232758L">#REF!,#REF!</definedName>
    <definedName name="A125232762C">#REF!,#REF!</definedName>
    <definedName name="A125232766L">#REF!,#REF!</definedName>
    <definedName name="A125232770C">#REF!,#REF!</definedName>
    <definedName name="A125232774L">#REF!,#REF!</definedName>
    <definedName name="A125232778W">#REF!,#REF!</definedName>
    <definedName name="A125232782L">#REF!,#REF!</definedName>
    <definedName name="A125232786W">#REF!,#REF!</definedName>
    <definedName name="A125232790L">#REF!,#REF!</definedName>
    <definedName name="A125232794W">#REF!,#REF!</definedName>
    <definedName name="A125232798F">#REF!,#REF!</definedName>
    <definedName name="A125232802K">#REF!,#REF!</definedName>
    <definedName name="A125232806V">#REF!,#REF!</definedName>
    <definedName name="A125232810K">#REF!,#REF!</definedName>
    <definedName name="A125232814V">#REF!,#REF!</definedName>
    <definedName name="A125232818C">#REF!,#REF!</definedName>
    <definedName name="A125232822V">#REF!,#REF!</definedName>
    <definedName name="A125232826C">#REF!,#REF!</definedName>
    <definedName name="A125232830V">#REF!,#REF!</definedName>
    <definedName name="A125232834C">#REF!,#REF!</definedName>
    <definedName name="A125232838L">#REF!,#REF!</definedName>
    <definedName name="A125232842C">#REF!,#REF!</definedName>
    <definedName name="A125232846L">#REF!,#REF!</definedName>
    <definedName name="A125232850C">#REF!,#REF!</definedName>
    <definedName name="A125232854L">#REF!,#REF!</definedName>
    <definedName name="A125232858W">#REF!,#REF!</definedName>
    <definedName name="A125232862L">#REF!,#REF!</definedName>
    <definedName name="A125232866W">#REF!,#REF!</definedName>
    <definedName name="A125232870L">#REF!,#REF!</definedName>
    <definedName name="A125232874W">#REF!,#REF!</definedName>
    <definedName name="A125232878F">#REF!,#REF!</definedName>
    <definedName name="A125232882W">#REF!,#REF!</definedName>
    <definedName name="A125232886F">#REF!,#REF!</definedName>
    <definedName name="A125232890W">#REF!,#REF!</definedName>
    <definedName name="A125232894F">#REF!,#REF!</definedName>
    <definedName name="A125232898R">#REF!,#REF!</definedName>
    <definedName name="A125232902V">#REF!,#REF!</definedName>
    <definedName name="A125232906C">#REF!,#REF!</definedName>
    <definedName name="A125233262A">#REF!,#REF!</definedName>
    <definedName name="A125233266K">#REF!,#REF!</definedName>
    <definedName name="A125233270A">#REF!,#REF!</definedName>
    <definedName name="A125233274K">#REF!,#REF!</definedName>
    <definedName name="A125233278V">#REF!,#REF!</definedName>
    <definedName name="A125233282K">#REF!,#REF!</definedName>
    <definedName name="A125233286V">#REF!,#REF!</definedName>
    <definedName name="A125233290K">#REF!,#REF!</definedName>
    <definedName name="A125233294V">#REF!,#REF!</definedName>
    <definedName name="A125233298C">#REF!,#REF!</definedName>
    <definedName name="A125233302J">#REF!,#REF!</definedName>
    <definedName name="A125233658W">#REF!,#REF!</definedName>
    <definedName name="A125233662L">#REF!,#REF!</definedName>
    <definedName name="A125233666W">#REF!,#REF!</definedName>
    <definedName name="A125233670L">#REF!,#REF!</definedName>
    <definedName name="A125233674W">#REF!,#REF!</definedName>
    <definedName name="A125233678F">#REF!,#REF!</definedName>
    <definedName name="A125233682W">#REF!,#REF!</definedName>
    <definedName name="A125233686F">#REF!,#REF!</definedName>
    <definedName name="A125233690W">#REF!,#REF!</definedName>
    <definedName name="A125233694F">#REF!,#REF!</definedName>
    <definedName name="A125233698R">#REF!,#REF!</definedName>
    <definedName name="A125234054A">#REF!,#REF!</definedName>
    <definedName name="A125234058K">#REF!,#REF!</definedName>
    <definedName name="A125234062A">#REF!,#REF!</definedName>
    <definedName name="A125234066K">#REF!,#REF!</definedName>
    <definedName name="A125234070A">#REF!,#REF!</definedName>
    <definedName name="A125234074K">#REF!,#REF!</definedName>
    <definedName name="A125234078V">#REF!,#REF!</definedName>
    <definedName name="A125234082K">#REF!,#REF!</definedName>
    <definedName name="A125234086V">#REF!,#REF!</definedName>
    <definedName name="A125234090K">#REF!,#REF!</definedName>
    <definedName name="A125234094V">#REF!,#REF!</definedName>
    <definedName name="A125234450C">#REF!,#REF!</definedName>
    <definedName name="A125234454L">#REF!,#REF!</definedName>
    <definedName name="A125234458W">#REF!,#REF!</definedName>
    <definedName name="A125234462L">#REF!,#REF!</definedName>
    <definedName name="A125234466W">#REF!,#REF!</definedName>
    <definedName name="A125234470L">#REF!,#REF!</definedName>
    <definedName name="A125234474W">#REF!,#REF!</definedName>
    <definedName name="A125234478F">#REF!,#REF!</definedName>
    <definedName name="A125234482W">#REF!,#REF!</definedName>
    <definedName name="A125234486F">#REF!,#REF!</definedName>
    <definedName name="A125234490W">#REF!,#REF!</definedName>
    <definedName name="A125234846X">#REF!,#REF!</definedName>
    <definedName name="A125234850R">#REF!,#REF!</definedName>
    <definedName name="A125234854X">#REF!,#REF!</definedName>
    <definedName name="A125234858J">#REF!,#REF!</definedName>
    <definedName name="A125234862X">#REF!,#REF!</definedName>
    <definedName name="A125234866J">#REF!,#REF!</definedName>
    <definedName name="A125234870X">#REF!,#REF!</definedName>
    <definedName name="A125234874J">#REF!,#REF!</definedName>
    <definedName name="A125234878T">#REF!,#REF!</definedName>
    <definedName name="A125234882J">#REF!,#REF!</definedName>
    <definedName name="A125234886T">#REF!,#REF!</definedName>
    <definedName name="A125234890J">#REF!,#REF!</definedName>
    <definedName name="A125234894T">#REF!,#REF!</definedName>
    <definedName name="A125234898A">#REF!,#REF!</definedName>
    <definedName name="A125234902F">#REF!,#REF!</definedName>
    <definedName name="A125234906R">#REF!,#REF!</definedName>
    <definedName name="A125234910F">#REF!,#REF!</definedName>
    <definedName name="A125234914R">#REF!,#REF!</definedName>
    <definedName name="A125234918X">#REF!,#REF!</definedName>
    <definedName name="A125234922R">#REF!,#REF!</definedName>
    <definedName name="A125234926X">#REF!,#REF!</definedName>
    <definedName name="A125234930R">#REF!,#REF!</definedName>
    <definedName name="A125234934X">#REF!,#REF!</definedName>
    <definedName name="A125234938J">#REF!,#REF!</definedName>
    <definedName name="A125234942X">#REF!,#REF!</definedName>
    <definedName name="A125234946J">#REF!,#REF!</definedName>
    <definedName name="A125234950X">#REF!,#REF!</definedName>
    <definedName name="A125234954J">#REF!,#REF!</definedName>
    <definedName name="A125234958T">#REF!,#REF!</definedName>
    <definedName name="A125234962J">#REF!,#REF!</definedName>
    <definedName name="A125234966T">#REF!,#REF!</definedName>
    <definedName name="A125234970J">#REF!,#REF!</definedName>
    <definedName name="A125234974T">#REF!,#REF!</definedName>
    <definedName name="A125234978A">#REF!,#REF!</definedName>
    <definedName name="A125234982T">#REF!,#REF!</definedName>
    <definedName name="A125234986A">#REF!,#REF!</definedName>
    <definedName name="A125234990T">#REF!,#REF!</definedName>
    <definedName name="A125234994A">#REF!,#REF!</definedName>
    <definedName name="A125234998K">#REF!,#REF!</definedName>
    <definedName name="A125235002T">#REF!,#REF!</definedName>
    <definedName name="A125235006A">#REF!,#REF!</definedName>
    <definedName name="A125235010T">#REF!,#REF!</definedName>
    <definedName name="A125235014A">#REF!,#REF!</definedName>
    <definedName name="A125235018K">#REF!,#REF!</definedName>
    <definedName name="A125235022A">#REF!,#REF!</definedName>
    <definedName name="A125235026K">#REF!,#REF!</definedName>
    <definedName name="A125235030A">#REF!,#REF!</definedName>
    <definedName name="A125235034K">#REF!,#REF!</definedName>
    <definedName name="A125235038V">#REF!,#REF!</definedName>
    <definedName name="A125235042K">#REF!,#REF!</definedName>
    <definedName name="A125235046V">#REF!,#REF!</definedName>
    <definedName name="A125235050K">#REF!,#REF!</definedName>
    <definedName name="A125235054V">#REF!,#REF!</definedName>
    <definedName name="A125235058C">#REF!,#REF!</definedName>
    <definedName name="A125235062V">#REF!,#REF!</definedName>
    <definedName name="A125235066C">#REF!,#REF!</definedName>
    <definedName name="A125235070V">#REF!,#REF!</definedName>
    <definedName name="A125235074C">#REF!,#REF!</definedName>
    <definedName name="A125235078L">#REF!,#REF!</definedName>
    <definedName name="A125235082C">#REF!,#REF!</definedName>
    <definedName name="A125235086L">#REF!,#REF!</definedName>
    <definedName name="A125235090C">#REF!,#REF!</definedName>
    <definedName name="A125235094L">#REF!,#REF!</definedName>
    <definedName name="A125235098W">#REF!,#REF!</definedName>
    <definedName name="A125235102A">#REF!,#REF!</definedName>
    <definedName name="A125235106K">#REF!,#REF!</definedName>
    <definedName name="A125235110A">#REF!,#REF!</definedName>
    <definedName name="A125235114K">#REF!,#REF!</definedName>
    <definedName name="A125235118V">#REF!,#REF!</definedName>
    <definedName name="A125235122K">#REF!,#REF!</definedName>
    <definedName name="A125235126V">#REF!,#REF!</definedName>
    <definedName name="A125235130K">#REF!,#REF!</definedName>
    <definedName name="A125235134V">#REF!,#REF!</definedName>
    <definedName name="A125235138C">#REF!,#REF!</definedName>
    <definedName name="A125235142V">#REF!,#REF!</definedName>
    <definedName name="A125235146C">#REF!,#REF!</definedName>
    <definedName name="A125235150V">#REF!,#REF!</definedName>
    <definedName name="A125235154C">#REF!,#REF!</definedName>
    <definedName name="A125235158L">#REF!,#REF!</definedName>
    <definedName name="A125235162C">#REF!,#REF!</definedName>
    <definedName name="A125235166L">#REF!,#REF!</definedName>
    <definedName name="A125235170C">#REF!,#REF!</definedName>
    <definedName name="A125235174L">#REF!,#REF!</definedName>
    <definedName name="A125235178W">#REF!,#REF!</definedName>
    <definedName name="A125235182L">#REF!,#REF!</definedName>
    <definedName name="A125235186W">#REF!,#REF!</definedName>
    <definedName name="A125235190L">#REF!,#REF!</definedName>
    <definedName name="A125235194W">#REF!,#REF!</definedName>
    <definedName name="A125235198F">#REF!,#REF!</definedName>
    <definedName name="A125235202K">#REF!,#REF!</definedName>
    <definedName name="A125235206V">#REF!,#REF!</definedName>
    <definedName name="A125235210K">#REF!,#REF!</definedName>
    <definedName name="A125235214V">#REF!,#REF!</definedName>
    <definedName name="A125235218C">#REF!,#REF!</definedName>
    <definedName name="A125235222V">#REF!,#REF!</definedName>
    <definedName name="A125235226C">#REF!,#REF!</definedName>
    <definedName name="A125235230V">#REF!,#REF!</definedName>
    <definedName name="A125235234C">#REF!,#REF!</definedName>
    <definedName name="A125235238L">#REF!,#REF!</definedName>
    <definedName name="A125235242C">#REF!,#REF!</definedName>
    <definedName name="A125235246L">#REF!,#REF!</definedName>
    <definedName name="A125235250C">#REF!,#REF!</definedName>
    <definedName name="A125235254L">#REF!,#REF!</definedName>
    <definedName name="A125235258W">#REF!,#REF!</definedName>
    <definedName name="A125235262L">#REF!,#REF!</definedName>
    <definedName name="A125235266W">#REF!,#REF!</definedName>
    <definedName name="A125235270L">#REF!,#REF!</definedName>
    <definedName name="A125235274W">#REF!,#REF!</definedName>
    <definedName name="A125235278F">#REF!,#REF!</definedName>
    <definedName name="A125235282W">#REF!,#REF!</definedName>
    <definedName name="A125235638X">#REF!,#REF!</definedName>
    <definedName name="A125235642R">#REF!,#REF!</definedName>
    <definedName name="A125235646X">#REF!,#REF!</definedName>
    <definedName name="A125235650R">#REF!,#REF!</definedName>
    <definedName name="A125235654X">#REF!,#REF!</definedName>
    <definedName name="A125235658J">#REF!,#REF!</definedName>
    <definedName name="A125235662X">#REF!,#REF!</definedName>
    <definedName name="A125235666J">#REF!,#REF!</definedName>
    <definedName name="A125235670X">#REF!,#REF!</definedName>
    <definedName name="A125235674J">#REF!,#REF!</definedName>
    <definedName name="A125235678T">#REF!,#REF!</definedName>
    <definedName name="A125236034C">#REF!,#REF!</definedName>
    <definedName name="A125236038L">#REF!,#REF!</definedName>
    <definedName name="A125236042C">#REF!,#REF!</definedName>
    <definedName name="A125236046L">#REF!,#REF!</definedName>
    <definedName name="A125236050C">#REF!,#REF!</definedName>
    <definedName name="A125236054L">#REF!,#REF!</definedName>
    <definedName name="A125236058W">#REF!,#REF!</definedName>
    <definedName name="A125236062L">#REF!,#REF!</definedName>
    <definedName name="A125236066W">#REF!,#REF!</definedName>
    <definedName name="A125236070L">#REF!,#REF!</definedName>
    <definedName name="A125236074W">#REF!,#REF!</definedName>
    <definedName name="A125236430F">#REF!,#REF!</definedName>
    <definedName name="A125236434R">#REF!,#REF!</definedName>
    <definedName name="A125236438X">#REF!,#REF!</definedName>
    <definedName name="A125236442R">#REF!,#REF!</definedName>
    <definedName name="A125236446X">#REF!,#REF!</definedName>
    <definedName name="A125236450R">#REF!,#REF!</definedName>
    <definedName name="A125236454X">#REF!,#REF!</definedName>
    <definedName name="A125236458J">#REF!,#REF!</definedName>
    <definedName name="A125236462X">#REF!,#REF!</definedName>
    <definedName name="A125236466J">#REF!,#REF!</definedName>
    <definedName name="A125236470X">#REF!,#REF!</definedName>
    <definedName name="A125236826A">#REF!,#REF!</definedName>
    <definedName name="A125236830T">#REF!,#REF!</definedName>
    <definedName name="A125236834A">#REF!,#REF!</definedName>
    <definedName name="A125236838K">#REF!,#REF!</definedName>
    <definedName name="A125236842A">#REF!,#REF!</definedName>
    <definedName name="A125236846K">#REF!,#REF!</definedName>
    <definedName name="A125236850A">#REF!,#REF!</definedName>
    <definedName name="A125236854K">#REF!,#REF!</definedName>
    <definedName name="A125236858V">#REF!,#REF!</definedName>
    <definedName name="A125236862K">#REF!,#REF!</definedName>
    <definedName name="A125236866V">#REF!,#REF!</definedName>
    <definedName name="A125237222F">#REF!,#REF!</definedName>
    <definedName name="A125237226R">#REF!,#REF!</definedName>
    <definedName name="A125237230F">#REF!,#REF!</definedName>
    <definedName name="A125237234R">#REF!,#REF!</definedName>
    <definedName name="A125237238X">#REF!,#REF!</definedName>
    <definedName name="A125237242R">#REF!,#REF!</definedName>
    <definedName name="A125237246X">#REF!,#REF!</definedName>
    <definedName name="A125237250R">#REF!,#REF!</definedName>
    <definedName name="A125237254X">#REF!,#REF!</definedName>
    <definedName name="A125237258J">#REF!,#REF!</definedName>
    <definedName name="A125237262X">#REF!,#REF!</definedName>
    <definedName name="A125237266J">#REF!,#REF!</definedName>
    <definedName name="A125237270X">#REF!,#REF!</definedName>
    <definedName name="A125237274J">#REF!,#REF!</definedName>
    <definedName name="A125237278T">#REF!,#REF!</definedName>
    <definedName name="A125237282J">#REF!,#REF!</definedName>
    <definedName name="A125237286T">#REF!,#REF!</definedName>
    <definedName name="A125237290J">#REF!,#REF!</definedName>
    <definedName name="A125237294T">#REF!,#REF!</definedName>
    <definedName name="A125237298A">#REF!,#REF!</definedName>
    <definedName name="A125237302F">#REF!,#REF!</definedName>
    <definedName name="A125237306R">#REF!,#REF!</definedName>
    <definedName name="A125237310F">#REF!,#REF!</definedName>
    <definedName name="A125237314R">#REF!,#REF!</definedName>
    <definedName name="A125237318X">#REF!,#REF!</definedName>
    <definedName name="A125237322R">#REF!,#REF!</definedName>
    <definedName name="A125237326X">#REF!,#REF!</definedName>
    <definedName name="A125237330R">#REF!,#REF!</definedName>
    <definedName name="A125237334X">#REF!,#REF!</definedName>
    <definedName name="A125237338J">#REF!,#REF!</definedName>
    <definedName name="A125237342X">#REF!,#REF!</definedName>
    <definedName name="A125237346J">#REF!,#REF!</definedName>
    <definedName name="A125237350X">#REF!,#REF!</definedName>
    <definedName name="A125237354J">#REF!,#REF!</definedName>
    <definedName name="A125237358T">#REF!,#REF!</definedName>
    <definedName name="A125237362J">#REF!,#REF!</definedName>
    <definedName name="A125237366T">#REF!,#REF!</definedName>
    <definedName name="A125237370J">#REF!,#REF!</definedName>
    <definedName name="A125237374T">#REF!,#REF!</definedName>
    <definedName name="A125237378A">#REF!,#REF!</definedName>
    <definedName name="A125237382T">#REF!,#REF!</definedName>
    <definedName name="A125237386A">#REF!,#REF!</definedName>
    <definedName name="A125237390T">#REF!,#REF!</definedName>
    <definedName name="A125237394A">#REF!,#REF!</definedName>
    <definedName name="A125237398K">#REF!,#REF!</definedName>
    <definedName name="A125237402R">#REF!,#REF!</definedName>
    <definedName name="A125237406X">#REF!,#REF!</definedName>
    <definedName name="A125237410R">#REF!,#REF!</definedName>
    <definedName name="A125237414X">#REF!,#REF!</definedName>
    <definedName name="A125237418J">#REF!,#REF!</definedName>
    <definedName name="A125237422X">#REF!,#REF!</definedName>
    <definedName name="A125237426J">#REF!,#REF!</definedName>
    <definedName name="A125237430X">#REF!,#REF!</definedName>
    <definedName name="A125237434J">#REF!,#REF!</definedName>
    <definedName name="A125237438T">#REF!,#REF!</definedName>
    <definedName name="A125237442J">#REF!,#REF!</definedName>
    <definedName name="A125237446T">#REF!,#REF!</definedName>
    <definedName name="A125237450J">#REF!,#REF!</definedName>
    <definedName name="A125237454T">#REF!,#REF!</definedName>
    <definedName name="A125237458A">#REF!,#REF!</definedName>
    <definedName name="A125237462T">#REF!,#REF!</definedName>
    <definedName name="A125237466A">#REF!,#REF!</definedName>
    <definedName name="A125237470T">#REF!,#REF!</definedName>
    <definedName name="A125237474A">#REF!,#REF!</definedName>
    <definedName name="A125237478K">#REF!,#REF!</definedName>
    <definedName name="A125237482A">#REF!,#REF!</definedName>
    <definedName name="A125237486K">#REF!,#REF!</definedName>
    <definedName name="A125237490A">#REF!,#REF!</definedName>
    <definedName name="A125237494K">#REF!,#REF!</definedName>
    <definedName name="A125237498V">#REF!,#REF!</definedName>
    <definedName name="A125237502X">#REF!,#REF!</definedName>
    <definedName name="A125237506J">#REF!,#REF!</definedName>
    <definedName name="A125237510X">#REF!,#REF!</definedName>
    <definedName name="A125237514J">#REF!,#REF!</definedName>
    <definedName name="A125237518T">#REF!,#REF!</definedName>
    <definedName name="A125237522J">#REF!,#REF!</definedName>
    <definedName name="A125237526T">#REF!,#REF!</definedName>
    <definedName name="A125237530J">#REF!,#REF!</definedName>
    <definedName name="A125237534T">#REF!,#REF!</definedName>
    <definedName name="A125237538A">#REF!,#REF!</definedName>
    <definedName name="A125237542T">#REF!,#REF!</definedName>
    <definedName name="A125237546A">#REF!,#REF!</definedName>
    <definedName name="A125237550T">#REF!,#REF!</definedName>
    <definedName name="A125237554A">#REF!,#REF!</definedName>
    <definedName name="A125237558K">#REF!,#REF!</definedName>
    <definedName name="A125237562A">#REF!,#REF!</definedName>
    <definedName name="A125237566K">#REF!,#REF!</definedName>
    <definedName name="A125237570A">#REF!,#REF!</definedName>
    <definedName name="A125237574K">#REF!,#REF!</definedName>
    <definedName name="A125237578V">#REF!,#REF!</definedName>
    <definedName name="A125237582K">#REF!,#REF!</definedName>
    <definedName name="A125237586V">#REF!,#REF!</definedName>
    <definedName name="A125237590K">#REF!,#REF!</definedName>
    <definedName name="A125237594V">#REF!,#REF!</definedName>
    <definedName name="A125237598C">#REF!,#REF!</definedName>
    <definedName name="A125237602J">#REF!,#REF!</definedName>
    <definedName name="A125237606T">#REF!,#REF!</definedName>
    <definedName name="A125237610J">#REF!,#REF!</definedName>
    <definedName name="A125237614T">#REF!,#REF!</definedName>
    <definedName name="A125237618A">#REF!,#REF!</definedName>
    <definedName name="A125237622T">#REF!,#REF!</definedName>
    <definedName name="A125237626A">#REF!,#REF!</definedName>
    <definedName name="A125237630T">#REF!,#REF!</definedName>
    <definedName name="A125237634A">#REF!,#REF!</definedName>
    <definedName name="A125237638K">#REF!,#REF!</definedName>
    <definedName name="A125237642A">#REF!,#REF!</definedName>
    <definedName name="A125237646K">#REF!,#REF!</definedName>
    <definedName name="A125237650A">#REF!,#REF!</definedName>
    <definedName name="A125237654K">#REF!,#REF!</definedName>
    <definedName name="A125237658V">#REF!,#REF!</definedName>
    <definedName name="A125238014F">#REF!,#REF!</definedName>
    <definedName name="A125238018R">#REF!,#REF!</definedName>
    <definedName name="A125238022F">#REF!,#REF!</definedName>
    <definedName name="A125238026R">#REF!,#REF!</definedName>
    <definedName name="A125238030F">#REF!,#REF!</definedName>
    <definedName name="A125238034R">#REF!,#REF!</definedName>
    <definedName name="A125238038X">#REF!,#REF!</definedName>
    <definedName name="A125238042R">#REF!,#REF!</definedName>
    <definedName name="A125238046X">#REF!,#REF!</definedName>
    <definedName name="A125238050R">#REF!,#REF!</definedName>
    <definedName name="A125238054X">#REF!,#REF!</definedName>
    <definedName name="A125238410J">#REF!,#REF!</definedName>
    <definedName name="A125238414T">#REF!,#REF!</definedName>
    <definedName name="A125238418A">#REF!,#REF!</definedName>
    <definedName name="A125238422T">#REF!,#REF!</definedName>
    <definedName name="A125238426A">#REF!,#REF!</definedName>
    <definedName name="A125238430T">#REF!,#REF!</definedName>
    <definedName name="A125238434A">#REF!,#REF!</definedName>
    <definedName name="A125238438K">#REF!,#REF!</definedName>
    <definedName name="A125238442A">#REF!,#REF!</definedName>
    <definedName name="A125238446K">#REF!,#REF!</definedName>
    <definedName name="A125238450A">#REF!,#REF!</definedName>
    <definedName name="A125238806C">#REF!,#REF!</definedName>
    <definedName name="A125238810V">#REF!,#REF!</definedName>
    <definedName name="A125238814C">#REF!,#REF!</definedName>
    <definedName name="A125238818L">#REF!,#REF!</definedName>
    <definedName name="A125238822C">#REF!,#REF!</definedName>
    <definedName name="A125238826L">#REF!,#REF!</definedName>
    <definedName name="A125238830C">#REF!,#REF!</definedName>
    <definedName name="A125238834L">#REF!,#REF!</definedName>
    <definedName name="A125238838W">#REF!,#REF!</definedName>
    <definedName name="A125238842L">#REF!,#REF!</definedName>
    <definedName name="A125238846W">#REF!,#REF!</definedName>
    <definedName name="A125239202J">#REF!,#REF!</definedName>
    <definedName name="A125239206T">#REF!,#REF!</definedName>
    <definedName name="A125239210J">#REF!,#REF!</definedName>
    <definedName name="A125239214T">#REF!,#REF!</definedName>
    <definedName name="A125239218A">#REF!,#REF!</definedName>
    <definedName name="A125239222T">#REF!,#REF!</definedName>
    <definedName name="A125239226A">#REF!,#REF!</definedName>
    <definedName name="A125239230T">#REF!,#REF!</definedName>
    <definedName name="A125239234A">#REF!,#REF!</definedName>
    <definedName name="A125239238K">#REF!,#REF!</definedName>
    <definedName name="A125239242A">#REF!,#REF!</definedName>
    <definedName name="A125239598R">#REF!,#REF!</definedName>
    <definedName name="A125239602V">#REF!,#REF!</definedName>
    <definedName name="A125239606C">#REF!,#REF!</definedName>
    <definedName name="A125239610V">#REF!,#REF!</definedName>
    <definedName name="A125239614C">#REF!,#REF!</definedName>
    <definedName name="A125239618L">#REF!,#REF!</definedName>
    <definedName name="A125239622C">#REF!,#REF!</definedName>
    <definedName name="A125239626L">#REF!,#REF!</definedName>
    <definedName name="A125239630C">#REF!,#REF!</definedName>
    <definedName name="A125239634L">#REF!,#REF!</definedName>
    <definedName name="A125239638W">#REF!,#REF!</definedName>
    <definedName name="A125239642L">#REF!,#REF!</definedName>
    <definedName name="A125239646W">#REF!,#REF!</definedName>
    <definedName name="A125239650L">#REF!,#REF!</definedName>
    <definedName name="A125239654W">#REF!,#REF!</definedName>
    <definedName name="A125239658F">#REF!,#REF!</definedName>
    <definedName name="A125239662W">#REF!,#REF!</definedName>
    <definedName name="A125239666F">#REF!,#REF!</definedName>
    <definedName name="A125239670W">#REF!,#REF!</definedName>
    <definedName name="A125239674F">#REF!,#REF!</definedName>
    <definedName name="A125239678R">#REF!,#REF!</definedName>
    <definedName name="A125239682F">#REF!,#REF!</definedName>
    <definedName name="A125239686R">#REF!,#REF!</definedName>
    <definedName name="A125239690F">#REF!,#REF!</definedName>
    <definedName name="A125239694R">#REF!,#REF!</definedName>
    <definedName name="A125239698X">#REF!,#REF!</definedName>
    <definedName name="A125239702C">#REF!,#REF!</definedName>
    <definedName name="A125239706L">#REF!,#REF!</definedName>
    <definedName name="A125239710C">#REF!,#REF!</definedName>
    <definedName name="A125239714L">#REF!,#REF!</definedName>
    <definedName name="A125239718W">#REF!,#REF!</definedName>
    <definedName name="A125239722L">#REF!,#REF!</definedName>
    <definedName name="A125239726W">#REF!,#REF!</definedName>
    <definedName name="A125239730L">#REF!,#REF!</definedName>
    <definedName name="A125239734W">#REF!,#REF!</definedName>
    <definedName name="A125239738F">#REF!,#REF!</definedName>
    <definedName name="A125239742W">#REF!,#REF!</definedName>
    <definedName name="A125239746F">#REF!,#REF!</definedName>
    <definedName name="A125239750W">#REF!,#REF!</definedName>
    <definedName name="A125239754F">#REF!,#REF!</definedName>
    <definedName name="A125239758R">#REF!,#REF!</definedName>
    <definedName name="A125239762F">#REF!,#REF!</definedName>
    <definedName name="A125239766R">#REF!,#REF!</definedName>
    <definedName name="A125239770F">#REF!,#REF!</definedName>
    <definedName name="A125239774R">#REF!,#REF!</definedName>
    <definedName name="A125239778X">#REF!,#REF!</definedName>
    <definedName name="A125239782R">#REF!,#REF!</definedName>
    <definedName name="A125239786X">#REF!,#REF!</definedName>
    <definedName name="A125239790R">#REF!,#REF!</definedName>
    <definedName name="A125239794X">#REF!,#REF!</definedName>
    <definedName name="A125239798J">#REF!,#REF!</definedName>
    <definedName name="A125239802L">#REF!,#REF!</definedName>
    <definedName name="A125239806W">#REF!,#REF!</definedName>
    <definedName name="A125239810L">#REF!,#REF!</definedName>
    <definedName name="A125239814W">#REF!,#REF!</definedName>
    <definedName name="A125239818F">#REF!,#REF!</definedName>
    <definedName name="A125239822W">#REF!,#REF!</definedName>
    <definedName name="A125239826F">#REF!,#REF!</definedName>
    <definedName name="A125239830W">#REF!,#REF!</definedName>
    <definedName name="A125239834F">#REF!,#REF!</definedName>
    <definedName name="A125239838R">#REF!,#REF!</definedName>
    <definedName name="A125239842F">#REF!,#REF!</definedName>
    <definedName name="A125239846R">#REF!,#REF!</definedName>
    <definedName name="A125239850F">#REF!,#REF!</definedName>
    <definedName name="A125239854R">#REF!,#REF!</definedName>
    <definedName name="A125239858X">#REF!,#REF!</definedName>
    <definedName name="A125239862R">#REF!,#REF!</definedName>
    <definedName name="A125239866X">#REF!,#REF!</definedName>
    <definedName name="A125239870R">#REF!,#REF!</definedName>
    <definedName name="A125239874X">#REF!,#REF!</definedName>
    <definedName name="A125239878J">#REF!,#REF!</definedName>
    <definedName name="A125239882X">#REF!,#REF!</definedName>
    <definedName name="A125239886J">#REF!,#REF!</definedName>
    <definedName name="A125239890X">#REF!,#REF!</definedName>
    <definedName name="A125239894J">#REF!,#REF!</definedName>
    <definedName name="A125239898T">#REF!,#REF!</definedName>
    <definedName name="A125239902W">#REF!,#REF!</definedName>
    <definedName name="A125239906F">#REF!,#REF!</definedName>
    <definedName name="A125239910W">#REF!,#REF!</definedName>
    <definedName name="A125239914F">#REF!,#REF!</definedName>
    <definedName name="A125239918R">#REF!,#REF!</definedName>
    <definedName name="A125239922F">#REF!,#REF!</definedName>
    <definedName name="A125239926R">#REF!,#REF!</definedName>
    <definedName name="A125239930F">#REF!,#REF!</definedName>
    <definedName name="A125239934R">#REF!,#REF!</definedName>
    <definedName name="A125239938X">#REF!,#REF!</definedName>
    <definedName name="A125239942R">#REF!,#REF!</definedName>
    <definedName name="A125239946X">#REF!,#REF!</definedName>
    <definedName name="A125239950R">#REF!,#REF!</definedName>
    <definedName name="A125239954X">#REF!,#REF!</definedName>
    <definedName name="A125239958J">#REF!,#REF!</definedName>
    <definedName name="A125239962X">#REF!,#REF!</definedName>
    <definedName name="A125239966J">#REF!,#REF!</definedName>
    <definedName name="A125239970X">#REF!,#REF!</definedName>
    <definedName name="A125239974J">#REF!,#REF!</definedName>
    <definedName name="A125239978T">#REF!,#REF!</definedName>
    <definedName name="A125239982J">#REF!,#REF!</definedName>
    <definedName name="A125239986T">#REF!,#REF!</definedName>
    <definedName name="A125239990J">#REF!,#REF!</definedName>
    <definedName name="A125239994T">#REF!,#REF!</definedName>
    <definedName name="A125239998A">#REF!,#REF!</definedName>
    <definedName name="A125240002L">#REF!,#REF!</definedName>
    <definedName name="A125240006W">#REF!,#REF!</definedName>
    <definedName name="A125240010L">#REF!,#REF!</definedName>
    <definedName name="A125240014W">#REF!,#REF!</definedName>
    <definedName name="A125240018F">#REF!,#REF!</definedName>
    <definedName name="A125240022W">#REF!,#REF!</definedName>
    <definedName name="A125240026F">#REF!,#REF!</definedName>
    <definedName name="A125240030W">#REF!,#REF!</definedName>
    <definedName name="A125240034F">#REF!,#REF!</definedName>
    <definedName name="A125240390A">#REF!,#REF!</definedName>
    <definedName name="A125240394K">#REF!,#REF!</definedName>
    <definedName name="A125240398V">#REF!,#REF!</definedName>
    <definedName name="A125240402X">#REF!,#REF!</definedName>
    <definedName name="A125240406J">#REF!,#REF!</definedName>
    <definedName name="A125240410X">#REF!,#REF!</definedName>
    <definedName name="A125240414J">#REF!,#REF!</definedName>
    <definedName name="A125240418T">#REF!,#REF!</definedName>
    <definedName name="A125240422J">#REF!,#REF!</definedName>
    <definedName name="A125240426T">#REF!,#REF!</definedName>
    <definedName name="A125240430J">#REF!,#REF!</definedName>
    <definedName name="A125240786W">#REF!,#REF!</definedName>
    <definedName name="A125240790L">#REF!,#REF!</definedName>
    <definedName name="A125240794W">#REF!,#REF!</definedName>
    <definedName name="A125240798F">#REF!,#REF!</definedName>
    <definedName name="A125240802K">#REF!,#REF!</definedName>
    <definedName name="A125240806V">#REF!,#REF!</definedName>
    <definedName name="A125240810K">#REF!,#REF!</definedName>
    <definedName name="A125240814V">#REF!,#REF!</definedName>
    <definedName name="A125240818C">#REF!,#REF!</definedName>
    <definedName name="A125240822V">#REF!,#REF!</definedName>
    <definedName name="A125240826C">#REF!,#REF!</definedName>
    <definedName name="A125241182A">#REF!,#REF!</definedName>
    <definedName name="A125241186K">#REF!,#REF!</definedName>
    <definedName name="A125241190A">#REF!,#REF!</definedName>
    <definedName name="A125241194K">#REF!,#REF!</definedName>
    <definedName name="A125241198V">#REF!,#REF!</definedName>
    <definedName name="A125241202X">#REF!,#REF!</definedName>
    <definedName name="A125241206J">#REF!,#REF!</definedName>
    <definedName name="A125241210X">#REF!,#REF!</definedName>
    <definedName name="A125241214J">#REF!,#REF!</definedName>
    <definedName name="A125241218T">#REF!,#REF!</definedName>
    <definedName name="A125241222J">#REF!,#REF!</definedName>
    <definedName name="A125241578W">#REF!,#REF!</definedName>
    <definedName name="A125241582L">#REF!,#REF!</definedName>
    <definedName name="A125241586W">#REF!,#REF!</definedName>
    <definedName name="A125241590L">#REF!,#REF!</definedName>
    <definedName name="A125241594W">#REF!,#REF!</definedName>
    <definedName name="A125241598F">#REF!,#REF!</definedName>
    <definedName name="A125241602K">#REF!,#REF!</definedName>
    <definedName name="A125241606V">#REF!,#REF!</definedName>
    <definedName name="A125241610K">#REF!,#REF!</definedName>
    <definedName name="A125241614V">#REF!,#REF!</definedName>
    <definedName name="A125241618C">#REF!,#REF!</definedName>
    <definedName name="A125241974X">#REF!,#REF!</definedName>
    <definedName name="A125241978J">#REF!,#REF!</definedName>
    <definedName name="A125241982X">#REF!,#REF!</definedName>
    <definedName name="A125241986J">#REF!,#REF!</definedName>
    <definedName name="A125241990X">#REF!,#REF!</definedName>
    <definedName name="A125241994J">#REF!,#REF!</definedName>
    <definedName name="A125241998T">#REF!,#REF!</definedName>
    <definedName name="A125242002X">#REF!,#REF!</definedName>
    <definedName name="A125242006J">#REF!,#REF!</definedName>
    <definedName name="A125242010X">#REF!,#REF!</definedName>
    <definedName name="A125242014J">#REF!,#REF!</definedName>
    <definedName name="A125242018T">#REF!,#REF!</definedName>
    <definedName name="A125242022J">#REF!,#REF!</definedName>
    <definedName name="A125242026T">#REF!,#REF!</definedName>
    <definedName name="A125242030J">#REF!,#REF!</definedName>
    <definedName name="A125242034T">#REF!,#REF!</definedName>
    <definedName name="A125242038A">#REF!,#REF!</definedName>
    <definedName name="A125242042T">#REF!,#REF!</definedName>
    <definedName name="A125242046A">#REF!,#REF!</definedName>
    <definedName name="A125242050T">#REF!,#REF!</definedName>
    <definedName name="A125242054A">#REF!,#REF!</definedName>
    <definedName name="A125242058K">#REF!,#REF!</definedName>
    <definedName name="A125242062A">#REF!,#REF!</definedName>
    <definedName name="A125242066K">#REF!,#REF!</definedName>
    <definedName name="A125242070A">#REF!,#REF!</definedName>
    <definedName name="A125242074K">#REF!,#REF!</definedName>
    <definedName name="A125242078V">#REF!,#REF!</definedName>
    <definedName name="A125242082K">#REF!,#REF!</definedName>
    <definedName name="A125242086V">#REF!,#REF!</definedName>
    <definedName name="A125242090K">#REF!,#REF!</definedName>
    <definedName name="A125242094V">#REF!,#REF!</definedName>
    <definedName name="A125242098C">#REF!,#REF!</definedName>
    <definedName name="A125242102J">#REF!,#REF!</definedName>
    <definedName name="A125242106T">#REF!,#REF!</definedName>
    <definedName name="A125242110J">#REF!,#REF!</definedName>
    <definedName name="A125242114T">#REF!,#REF!</definedName>
    <definedName name="A125242118A">#REF!,#REF!</definedName>
    <definedName name="A125242122T">#REF!,#REF!</definedName>
    <definedName name="A125242126A">#REF!,#REF!</definedName>
    <definedName name="A125242130T">#REF!,#REF!</definedName>
    <definedName name="A125242134A">#REF!,#REF!</definedName>
    <definedName name="A125242138K">#REF!,#REF!</definedName>
    <definedName name="A125242142A">#REF!,#REF!</definedName>
    <definedName name="A125242146K">#REF!,#REF!</definedName>
    <definedName name="A125242150A">#REF!,#REF!</definedName>
    <definedName name="A125242154K">#REF!,#REF!</definedName>
    <definedName name="A125242158V">#REF!,#REF!</definedName>
    <definedName name="A125242162K">#REF!,#REF!</definedName>
    <definedName name="A125242166V">#REF!,#REF!</definedName>
    <definedName name="A125242170K">#REF!,#REF!</definedName>
    <definedName name="A125242174V">#REF!,#REF!</definedName>
    <definedName name="A125242178C">#REF!,#REF!</definedName>
    <definedName name="A125242182V">#REF!,#REF!</definedName>
    <definedName name="A125242186C">#REF!,#REF!</definedName>
    <definedName name="A125242190V">#REF!,#REF!</definedName>
    <definedName name="A125242194C">#REF!,#REF!</definedName>
    <definedName name="A125242198L">#REF!,#REF!</definedName>
    <definedName name="A125242202T">#REF!,#REF!</definedName>
    <definedName name="A125242206A">#REF!,#REF!</definedName>
    <definedName name="A125242210T">#REF!,#REF!</definedName>
    <definedName name="A125242214A">#REF!,#REF!</definedName>
    <definedName name="A125242218K">#REF!,#REF!</definedName>
    <definedName name="A125242222A">#REF!,#REF!</definedName>
    <definedName name="A125242226K">#REF!,#REF!</definedName>
    <definedName name="A125242230A">#REF!,#REF!</definedName>
    <definedName name="A125242234K">#REF!,#REF!</definedName>
    <definedName name="A125242238V">#REF!,#REF!</definedName>
    <definedName name="A125242242K">#REF!,#REF!</definedName>
    <definedName name="A125242246V">#REF!,#REF!</definedName>
    <definedName name="A125242250K">#REF!,#REF!</definedName>
    <definedName name="A125242254V">#REF!,#REF!</definedName>
    <definedName name="A125242258C">#REF!,#REF!</definedName>
    <definedName name="A125242262V">#REF!,#REF!</definedName>
    <definedName name="A125242266C">#REF!,#REF!</definedName>
    <definedName name="A125242270V">#REF!,#REF!</definedName>
    <definedName name="A125242274C">#REF!,#REF!</definedName>
    <definedName name="A125242278L">#REF!,#REF!</definedName>
    <definedName name="A125242282C">#REF!,#REF!</definedName>
    <definedName name="A125242286L">#REF!,#REF!</definedName>
    <definedName name="A125242290C">#REF!,#REF!</definedName>
    <definedName name="A125242294L">#REF!,#REF!</definedName>
    <definedName name="A125242298W">#REF!,#REF!</definedName>
    <definedName name="A125242302A">#REF!,#REF!</definedName>
    <definedName name="A125242306K">#REF!,#REF!</definedName>
    <definedName name="A125242310A">#REF!,#REF!</definedName>
    <definedName name="A125242314K">#REF!,#REF!</definedName>
    <definedName name="A125242318V">#REF!,#REF!</definedName>
    <definedName name="A125242322K">#REF!,#REF!</definedName>
    <definedName name="A125242326V">#REF!,#REF!</definedName>
    <definedName name="A125242330K">#REF!,#REF!</definedName>
    <definedName name="A125242334V">#REF!,#REF!</definedName>
    <definedName name="A125242338C">#REF!,#REF!</definedName>
    <definedName name="A125242342V">#REF!,#REF!</definedName>
    <definedName name="A125242346C">#REF!,#REF!</definedName>
    <definedName name="A125242350V">#REF!,#REF!</definedName>
    <definedName name="A125242354C">#REF!,#REF!</definedName>
    <definedName name="A125242358L">#REF!,#REF!</definedName>
    <definedName name="A125242362C">#REF!,#REF!</definedName>
    <definedName name="A125242366L">#REF!,#REF!</definedName>
    <definedName name="A125242370C">#REF!,#REF!</definedName>
    <definedName name="A125242374L">#REF!,#REF!</definedName>
    <definedName name="A125242378W">#REF!,#REF!</definedName>
    <definedName name="A125242382L">#REF!,#REF!</definedName>
    <definedName name="A125242386W">#REF!,#REF!</definedName>
    <definedName name="A125242390L">#REF!,#REF!</definedName>
    <definedName name="A125242394W">#REF!,#REF!</definedName>
    <definedName name="A125242398F">#REF!,#REF!</definedName>
    <definedName name="A125242402K">#REF!,#REF!</definedName>
    <definedName name="A125242406V">#REF!,#REF!</definedName>
    <definedName name="A125242410K">#REF!,#REF!</definedName>
    <definedName name="A125242766X">#REF!,#REF!</definedName>
    <definedName name="A125242770R">#REF!,#REF!</definedName>
    <definedName name="A125242774X">#REF!,#REF!</definedName>
    <definedName name="A125242778J">#REF!,#REF!</definedName>
    <definedName name="A125242782X">#REF!,#REF!</definedName>
    <definedName name="A125242786J">#REF!,#REF!</definedName>
    <definedName name="A125242790X">#REF!,#REF!</definedName>
    <definedName name="A125242794J">#REF!,#REF!</definedName>
    <definedName name="A125242798T">#REF!,#REF!</definedName>
    <definedName name="A125242802W">#REF!,#REF!</definedName>
    <definedName name="A125242806F">#REF!,#REF!</definedName>
    <definedName name="A125243162C">#REF!,#REF!</definedName>
    <definedName name="A125243166L">#REF!,#REF!</definedName>
    <definedName name="A125243170C">#REF!,#REF!</definedName>
    <definedName name="A125243174L">#REF!,#REF!</definedName>
    <definedName name="A125243178W">#REF!,#REF!</definedName>
    <definedName name="A125243182L">#REF!,#REF!</definedName>
    <definedName name="A125243186W">#REF!,#REF!</definedName>
    <definedName name="A125243190L">#REF!,#REF!</definedName>
    <definedName name="A125243194W">#REF!,#REF!</definedName>
    <definedName name="A125243198F">#REF!,#REF!</definedName>
    <definedName name="A125243202K">#REF!,#REF!</definedName>
    <definedName name="A125243558X">#REF!,#REF!</definedName>
    <definedName name="A125243562R">#REF!,#REF!</definedName>
    <definedName name="A125243566X">#REF!,#REF!</definedName>
    <definedName name="A125243570R">#REF!,#REF!</definedName>
    <definedName name="A125243574X">#REF!,#REF!</definedName>
    <definedName name="A125243578J">#REF!,#REF!</definedName>
    <definedName name="A125243582X">#REF!,#REF!</definedName>
    <definedName name="A125243586J">#REF!,#REF!</definedName>
    <definedName name="A125243590X">#REF!,#REF!</definedName>
    <definedName name="A125243594J">#REF!,#REF!</definedName>
    <definedName name="A125243598T">#REF!,#REF!</definedName>
    <definedName name="A125243954A">#REF!,#REF!</definedName>
    <definedName name="A125243958K">#REF!,#REF!</definedName>
    <definedName name="A125243962A">#REF!,#REF!</definedName>
    <definedName name="A125243966K">#REF!,#REF!</definedName>
    <definedName name="A125243970A">#REF!,#REF!</definedName>
    <definedName name="A125243974K">#REF!,#REF!</definedName>
    <definedName name="A125243978V">#REF!,#REF!</definedName>
    <definedName name="A125243982K">#REF!,#REF!</definedName>
    <definedName name="A125243986V">#REF!,#REF!</definedName>
    <definedName name="A125243990K">#REF!,#REF!</definedName>
    <definedName name="A125243994V">#REF!,#REF!</definedName>
    <definedName name="A125244350F">#REF!,#REF!</definedName>
    <definedName name="A125244354R">#REF!,#REF!</definedName>
    <definedName name="A125244358X">#REF!,#REF!</definedName>
    <definedName name="A125244362R">#REF!,#REF!</definedName>
    <definedName name="A125244366X">#REF!,#REF!</definedName>
    <definedName name="A125244370R">#REF!,#REF!</definedName>
    <definedName name="A125244374X">#REF!,#REF!</definedName>
    <definedName name="A125244378J">#REF!,#REF!</definedName>
    <definedName name="A125244382X">#REF!,#REF!</definedName>
    <definedName name="A125244386J">#REF!,#REF!</definedName>
    <definedName name="A125244390X">#REF!,#REF!</definedName>
    <definedName name="A125244394J">#REF!,#REF!</definedName>
    <definedName name="A125244398T">#REF!,#REF!</definedName>
    <definedName name="A125244402W">#REF!,#REF!</definedName>
    <definedName name="A125244406F">#REF!,#REF!</definedName>
    <definedName name="A125244410W">#REF!,#REF!</definedName>
    <definedName name="A125244414F">#REF!,#REF!</definedName>
    <definedName name="A125244418R">#REF!,#REF!</definedName>
    <definedName name="A125244422F">#REF!,#REF!</definedName>
    <definedName name="A125244426R">#REF!,#REF!</definedName>
    <definedName name="A125244430F">#REF!,#REF!</definedName>
    <definedName name="A125244434R">#REF!,#REF!</definedName>
    <definedName name="A125244438X">#REF!,#REF!</definedName>
    <definedName name="A125244442R">#REF!,#REF!</definedName>
    <definedName name="A125244446X">#REF!,#REF!</definedName>
    <definedName name="A125244450R">#REF!,#REF!</definedName>
    <definedName name="A125244454X">#REF!,#REF!</definedName>
    <definedName name="A125244458J">#REF!,#REF!</definedName>
    <definedName name="A125244462X">#REF!,#REF!</definedName>
    <definedName name="A125244466J">#REF!,#REF!</definedName>
    <definedName name="A125244470X">#REF!,#REF!</definedName>
    <definedName name="A125244474J">#REF!,#REF!</definedName>
    <definedName name="A125244478T">#REF!,#REF!</definedName>
    <definedName name="A125244482J">#REF!,#REF!</definedName>
    <definedName name="A125244486T">#REF!,#REF!</definedName>
    <definedName name="A125244490J">#REF!,#REF!</definedName>
    <definedName name="A125244494T">#REF!,#REF!</definedName>
    <definedName name="A125244498A">#REF!,#REF!</definedName>
    <definedName name="A125244502F">#REF!,#REF!</definedName>
    <definedName name="A125244506R">#REF!,#REF!</definedName>
    <definedName name="A125244510F">#REF!,#REF!</definedName>
    <definedName name="A125244514R">#REF!,#REF!</definedName>
    <definedName name="A125244518X">#REF!,#REF!</definedName>
    <definedName name="A125244522R">#REF!,#REF!</definedName>
    <definedName name="A125244526X">#REF!,#REF!</definedName>
    <definedName name="A125244530R">#REF!,#REF!</definedName>
    <definedName name="A125244534X">#REF!,#REF!</definedName>
    <definedName name="A125244538J">#REF!,#REF!</definedName>
    <definedName name="A125244542X">#REF!,#REF!</definedName>
    <definedName name="A125244546J">#REF!,#REF!</definedName>
    <definedName name="A125244550X">#REF!,#REF!</definedName>
    <definedName name="A125244554J">#REF!,#REF!</definedName>
    <definedName name="A125244558T">#REF!,#REF!</definedName>
    <definedName name="A125244562J">#REF!,#REF!</definedName>
    <definedName name="A125244566T">#REF!,#REF!</definedName>
    <definedName name="A125244570J">#REF!,#REF!</definedName>
    <definedName name="A125244574T">#REF!,#REF!</definedName>
    <definedName name="A125244578A">#REF!,#REF!</definedName>
    <definedName name="A125244582T">#REF!,#REF!</definedName>
    <definedName name="A125244586A">#REF!,#REF!</definedName>
    <definedName name="A125244590T">#REF!,#REF!</definedName>
    <definedName name="A125244594A">#REF!,#REF!</definedName>
    <definedName name="A125244598K">#REF!,#REF!</definedName>
    <definedName name="A125244602R">#REF!,#REF!</definedName>
    <definedName name="A125244606X">#REF!,#REF!</definedName>
    <definedName name="A125244610R">#REF!,#REF!</definedName>
    <definedName name="A125244614X">#REF!,#REF!</definedName>
    <definedName name="A125244618J">#REF!,#REF!</definedName>
    <definedName name="A125244622X">#REF!,#REF!</definedName>
    <definedName name="A125244626J">#REF!,#REF!</definedName>
    <definedName name="A125244630X">#REF!,#REF!</definedName>
    <definedName name="A125244634J">#REF!,#REF!</definedName>
    <definedName name="A125244638T">#REF!,#REF!</definedName>
    <definedName name="A125244642J">#REF!,#REF!</definedName>
    <definedName name="A125244646T">#REF!,#REF!</definedName>
    <definedName name="A125244650J">#REF!,#REF!</definedName>
    <definedName name="A125244654T">#REF!,#REF!</definedName>
    <definedName name="A125244658A">#REF!,#REF!</definedName>
    <definedName name="A125244662T">#REF!,#REF!</definedName>
    <definedName name="A125244666A">#REF!,#REF!</definedName>
    <definedName name="A125244670T">#REF!,#REF!</definedName>
    <definedName name="A125244674A">#REF!,#REF!</definedName>
    <definedName name="A125244678K">#REF!,#REF!</definedName>
    <definedName name="A125244682A">#REF!,#REF!</definedName>
    <definedName name="A125244686K">#REF!,#REF!</definedName>
    <definedName name="A125244690A">#REF!,#REF!</definedName>
    <definedName name="A125244694K">#REF!,#REF!</definedName>
    <definedName name="A125244698V">#REF!,#REF!</definedName>
    <definedName name="A125244702X">#REF!,#REF!</definedName>
    <definedName name="A125244706J">#REF!,#REF!</definedName>
    <definedName name="A125244710X">#REF!,#REF!</definedName>
    <definedName name="A125244714J">#REF!,#REF!</definedName>
    <definedName name="A125244718T">#REF!,#REF!</definedName>
    <definedName name="A125244722J">#REF!,#REF!</definedName>
    <definedName name="A125244726T">#REF!,#REF!</definedName>
    <definedName name="A125244730J">#REF!,#REF!</definedName>
    <definedName name="A125244734T">#REF!,#REF!</definedName>
    <definedName name="A125244738A">#REF!,#REF!</definedName>
    <definedName name="A125244742T">#REF!,#REF!</definedName>
    <definedName name="A125244746A">#REF!,#REF!</definedName>
    <definedName name="A125244750T">#REF!,#REF!</definedName>
    <definedName name="A125244754A">#REF!,#REF!</definedName>
    <definedName name="A125244758K">#REF!,#REF!</definedName>
    <definedName name="A125244762A">#REF!,#REF!</definedName>
    <definedName name="A125244766K">#REF!,#REF!</definedName>
    <definedName name="A125244770A">#REF!,#REF!</definedName>
    <definedName name="A125244774K">#REF!,#REF!</definedName>
    <definedName name="A125244778V">#REF!,#REF!</definedName>
    <definedName name="A125244782K">#REF!,#REF!</definedName>
    <definedName name="A125244786V">#REF!,#REF!</definedName>
    <definedName name="A125245142F">#REF!,#REF!</definedName>
    <definedName name="A125245146R">#REF!,#REF!</definedName>
    <definedName name="A125245150F">#REF!,#REF!</definedName>
    <definedName name="A125245154R">#REF!,#REF!</definedName>
    <definedName name="A125245158X">#REF!,#REF!</definedName>
    <definedName name="A125245162R">#REF!,#REF!</definedName>
    <definedName name="A125245166X">#REF!,#REF!</definedName>
    <definedName name="A125245170R">#REF!,#REF!</definedName>
    <definedName name="A125245174X">#REF!,#REF!</definedName>
    <definedName name="A125245178J">#REF!,#REF!</definedName>
    <definedName name="A125245182X">#REF!,#REF!</definedName>
    <definedName name="A125245538A">#REF!,#REF!</definedName>
    <definedName name="A125245542T">#REF!,#REF!</definedName>
    <definedName name="A125245546A">#REF!,#REF!</definedName>
    <definedName name="A125245550T">#REF!,#REF!</definedName>
    <definedName name="A125245554A">#REF!,#REF!</definedName>
    <definedName name="A125245558K">#REF!,#REF!</definedName>
    <definedName name="A125245562A">#REF!,#REF!</definedName>
    <definedName name="A125245566K">#REF!,#REF!</definedName>
    <definedName name="A125245570A">#REF!,#REF!</definedName>
    <definedName name="A125245574K">#REF!,#REF!</definedName>
    <definedName name="A125245578V">#REF!,#REF!</definedName>
    <definedName name="A125245934C">#REF!,#REF!</definedName>
    <definedName name="A125245938L">#REF!,#REF!</definedName>
    <definedName name="A125245942C">#REF!,#REF!</definedName>
    <definedName name="A125245946L">#REF!,#REF!</definedName>
    <definedName name="A125245950C">#REF!,#REF!</definedName>
    <definedName name="A125245954L">#REF!,#REF!</definedName>
    <definedName name="A125245958W">#REF!,#REF!</definedName>
    <definedName name="A125245962L">#REF!,#REF!</definedName>
    <definedName name="A125245966W">#REF!,#REF!</definedName>
    <definedName name="A125245970L">#REF!,#REF!</definedName>
    <definedName name="A125245974W">#REF!,#REF!</definedName>
    <definedName name="A125246330J">#REF!,#REF!</definedName>
    <definedName name="A125246334T">#REF!,#REF!</definedName>
    <definedName name="A125246338A">#REF!,#REF!</definedName>
    <definedName name="A125246342T">#REF!,#REF!</definedName>
    <definedName name="A125246346A">#REF!,#REF!</definedName>
    <definedName name="A125246350T">#REF!,#REF!</definedName>
    <definedName name="A125246354A">#REF!,#REF!</definedName>
    <definedName name="A125246358K">#REF!,#REF!</definedName>
    <definedName name="A125246362A">#REF!,#REF!</definedName>
    <definedName name="A125246366K">#REF!,#REF!</definedName>
    <definedName name="A125246370A">#REF!,#REF!</definedName>
    <definedName name="A125246726C">#REF!,#REF!</definedName>
    <definedName name="A125246730V">#REF!,#REF!</definedName>
    <definedName name="A125246734C">#REF!,#REF!</definedName>
    <definedName name="A125246738L">#REF!,#REF!</definedName>
    <definedName name="A125246742C">#REF!,#REF!</definedName>
    <definedName name="A125246746L">#REF!,#REF!</definedName>
    <definedName name="A125246750C">#REF!,#REF!</definedName>
    <definedName name="A125246754L">#REF!,#REF!</definedName>
    <definedName name="A125246758W">#REF!,#REF!</definedName>
    <definedName name="A125246762L">#REF!,#REF!</definedName>
    <definedName name="A125246766W">#REF!,#REF!</definedName>
    <definedName name="A125246770L">#REF!,#REF!</definedName>
    <definedName name="A125246774W">#REF!,#REF!</definedName>
    <definedName name="A125246778F">#REF!,#REF!</definedName>
    <definedName name="A125246782W">#REF!,#REF!</definedName>
    <definedName name="A125246786F">#REF!,#REF!</definedName>
    <definedName name="A125246790W">#REF!,#REF!</definedName>
    <definedName name="A125246794F">#REF!,#REF!</definedName>
    <definedName name="A125246798R">#REF!,#REF!</definedName>
    <definedName name="A125246802V">#REF!,#REF!</definedName>
    <definedName name="A125246806C">#REF!,#REF!</definedName>
    <definedName name="A125246810V">#REF!,#REF!</definedName>
    <definedName name="A125246814C">#REF!,#REF!</definedName>
    <definedName name="A125246818L">#REF!,#REF!</definedName>
    <definedName name="A125246822C">#REF!,#REF!</definedName>
    <definedName name="A125246826L">#REF!,#REF!</definedName>
    <definedName name="A125246830C">#REF!,#REF!</definedName>
    <definedName name="A125246834L">#REF!,#REF!</definedName>
    <definedName name="A125246838W">#REF!,#REF!</definedName>
    <definedName name="A125246842L">#REF!,#REF!</definedName>
    <definedName name="A125246846W">#REF!,#REF!</definedName>
    <definedName name="A125246850L">#REF!,#REF!</definedName>
    <definedName name="A125246854W">#REF!,#REF!</definedName>
    <definedName name="A125246858F">#REF!,#REF!</definedName>
    <definedName name="A125246862W">#REF!,#REF!</definedName>
    <definedName name="A125246866F">#REF!,#REF!</definedName>
    <definedName name="A125246870W">#REF!,#REF!</definedName>
    <definedName name="A125246874F">#REF!,#REF!</definedName>
    <definedName name="A125246878R">#REF!,#REF!</definedName>
    <definedName name="A125246882F">#REF!,#REF!</definedName>
    <definedName name="A125246886R">#REF!,#REF!</definedName>
    <definedName name="A125246890F">#REF!,#REF!</definedName>
    <definedName name="A125246894R">#REF!,#REF!</definedName>
    <definedName name="A125246898X">#REF!,#REF!</definedName>
    <definedName name="A125246902C">#REF!,#REF!</definedName>
    <definedName name="A125246906L">#REF!,#REF!</definedName>
    <definedName name="A125246910C">#REF!,#REF!</definedName>
    <definedName name="A125246914L">#REF!,#REF!</definedName>
    <definedName name="A125246918W">#REF!,#REF!</definedName>
    <definedName name="A125246922L">#REF!,#REF!</definedName>
    <definedName name="A125246926W">#REF!,#REF!</definedName>
    <definedName name="A125246930L">#REF!,#REF!</definedName>
    <definedName name="A125246934W">#REF!,#REF!</definedName>
    <definedName name="A125246938F">#REF!,#REF!</definedName>
    <definedName name="A125246942W">#REF!,#REF!</definedName>
    <definedName name="A125246946F">#REF!,#REF!</definedName>
    <definedName name="A125246950W">#REF!,#REF!</definedName>
    <definedName name="A125246954F">#REF!,#REF!</definedName>
    <definedName name="A125246958R">#REF!,#REF!</definedName>
    <definedName name="A125246962F">#REF!,#REF!</definedName>
    <definedName name="A125246966R">#REF!,#REF!</definedName>
    <definedName name="A125246970F">#REF!,#REF!</definedName>
    <definedName name="A125246974R">#REF!,#REF!</definedName>
    <definedName name="A125246978X">#REF!,#REF!</definedName>
    <definedName name="A125246982R">#REF!,#REF!</definedName>
    <definedName name="A125246986X">#REF!,#REF!</definedName>
    <definedName name="A125246990R">#REF!,#REF!</definedName>
    <definedName name="A125246994X">#REF!,#REF!</definedName>
    <definedName name="A125246998J">#REF!,#REF!</definedName>
    <definedName name="A125247002R">#REF!,#REF!</definedName>
    <definedName name="A125247006X">#REF!,#REF!</definedName>
    <definedName name="A125247010R">#REF!,#REF!</definedName>
    <definedName name="A125247014X">#REF!,#REF!</definedName>
    <definedName name="A125247018J">#REF!,#REF!</definedName>
    <definedName name="A125247022X">#REF!,#REF!</definedName>
    <definedName name="A125247026J">#REF!,#REF!</definedName>
    <definedName name="A125247030X">#REF!,#REF!</definedName>
    <definedName name="A125247034J">#REF!,#REF!</definedName>
    <definedName name="A125247038T">#REF!,#REF!</definedName>
    <definedName name="A125247042J">#REF!,#REF!</definedName>
    <definedName name="A125247046T">#REF!,#REF!</definedName>
    <definedName name="A125247050J">#REF!,#REF!</definedName>
    <definedName name="A125247054T">#REF!,#REF!</definedName>
    <definedName name="A125247058A">#REF!,#REF!</definedName>
    <definedName name="A125247062T">#REF!,#REF!</definedName>
    <definedName name="A125247066A">#REF!,#REF!</definedName>
    <definedName name="A125247070T">#REF!,#REF!</definedName>
    <definedName name="A125247074A">#REF!,#REF!</definedName>
    <definedName name="A125247078K">#REF!,#REF!</definedName>
    <definedName name="A125247082A">#REF!,#REF!</definedName>
    <definedName name="A125247086K">#REF!,#REF!</definedName>
    <definedName name="A125247090A">#REF!,#REF!</definedName>
    <definedName name="A125247094K">#REF!,#REF!</definedName>
    <definedName name="A125247098V">#REF!,#REF!</definedName>
    <definedName name="A125247102X">#REF!,#REF!</definedName>
    <definedName name="A125247106J">#REF!,#REF!</definedName>
    <definedName name="A125247110X">#REF!,#REF!</definedName>
    <definedName name="A125247114J">#REF!,#REF!</definedName>
    <definedName name="A125247118T">#REF!,#REF!</definedName>
    <definedName name="A125247122J">#REF!,#REF!</definedName>
    <definedName name="A125247126T">#REF!,#REF!</definedName>
    <definedName name="A125247130J">#REF!,#REF!</definedName>
    <definedName name="A125247134T">#REF!,#REF!</definedName>
    <definedName name="A125247138A">#REF!,#REF!</definedName>
    <definedName name="A125247142T">#REF!,#REF!</definedName>
    <definedName name="A125247146A">#REF!,#REF!</definedName>
    <definedName name="A125247150T">#REF!,#REF!</definedName>
    <definedName name="A125247154A">#REF!,#REF!</definedName>
    <definedName name="A125247158K">#REF!,#REF!</definedName>
    <definedName name="A125247162A">#REF!,#REF!</definedName>
    <definedName name="A125247518C">#REF!,#REF!</definedName>
    <definedName name="A125247522V">#REF!,#REF!</definedName>
    <definedName name="A125247526C">#REF!,#REF!</definedName>
    <definedName name="A125247530V">#REF!,#REF!</definedName>
    <definedName name="A125247534C">#REF!,#REF!</definedName>
    <definedName name="A125247538L">#REF!,#REF!</definedName>
    <definedName name="A125247542C">#REF!,#REF!</definedName>
    <definedName name="A125247546L">#REF!,#REF!</definedName>
    <definedName name="A125247550C">#REF!,#REF!</definedName>
    <definedName name="A125247554L">#REF!,#REF!</definedName>
    <definedName name="A125247558W">#REF!,#REF!</definedName>
    <definedName name="A125247914F">#REF!,#REF!</definedName>
    <definedName name="A125247918R">#REF!,#REF!</definedName>
    <definedName name="A125247922F">#REF!,#REF!</definedName>
    <definedName name="A125247926R">#REF!,#REF!</definedName>
    <definedName name="A125247930F">#REF!,#REF!</definedName>
    <definedName name="A125247934R">#REF!,#REF!</definedName>
    <definedName name="A125247938X">#REF!,#REF!</definedName>
    <definedName name="A125247942R">#REF!,#REF!</definedName>
    <definedName name="A125247946X">#REF!,#REF!</definedName>
    <definedName name="A125247950R">#REF!,#REF!</definedName>
    <definedName name="A125247954X">#REF!,#REF!</definedName>
    <definedName name="A125248310K">#REF!,#REF!</definedName>
    <definedName name="A125248314V">#REF!,#REF!</definedName>
    <definedName name="A125248318C">#REF!,#REF!</definedName>
    <definedName name="A125248322V">#REF!,#REF!</definedName>
    <definedName name="A125248326C">#REF!,#REF!</definedName>
    <definedName name="A125248330V">#REF!,#REF!</definedName>
    <definedName name="A125248334C">#REF!,#REF!</definedName>
    <definedName name="A125248338L">#REF!,#REF!</definedName>
    <definedName name="A125248342C">#REF!,#REF!</definedName>
    <definedName name="A125248346L">#REF!,#REF!</definedName>
    <definedName name="A125248350C">#REF!,#REF!</definedName>
    <definedName name="A125248706F">#REF!,#REF!</definedName>
    <definedName name="A125248710W">#REF!,#REF!</definedName>
    <definedName name="A125248714F">#REF!,#REF!</definedName>
    <definedName name="A125248718R">#REF!,#REF!</definedName>
    <definedName name="A125248722F">#REF!,#REF!</definedName>
    <definedName name="A125248726R">#REF!,#REF!</definedName>
    <definedName name="A125248730F">#REF!,#REF!</definedName>
    <definedName name="A125248734R">#REF!,#REF!</definedName>
    <definedName name="A125248738X">#REF!,#REF!</definedName>
    <definedName name="A125248742R">#REF!,#REF!</definedName>
    <definedName name="A125248746X">#REF!,#REF!</definedName>
    <definedName name="A125249102K">#REF!,#REF!</definedName>
    <definedName name="A125249106V">#REF!,#REF!</definedName>
    <definedName name="A125249110K">#REF!,#REF!</definedName>
    <definedName name="A125249114V">#REF!,#REF!</definedName>
    <definedName name="A125249118C">#REF!,#REF!</definedName>
    <definedName name="A125249122V">#REF!,#REF!</definedName>
    <definedName name="A125249126C">#REF!,#REF!</definedName>
    <definedName name="A125249130V">#REF!,#REF!</definedName>
    <definedName name="A125249134C">#REF!,#REF!</definedName>
    <definedName name="A125249138L">#REF!,#REF!</definedName>
    <definedName name="A125249142C">#REF!,#REF!</definedName>
    <definedName name="A125249146L">#REF!,#REF!</definedName>
    <definedName name="A125249150C">#REF!,#REF!</definedName>
    <definedName name="A125249154L">#REF!,#REF!</definedName>
    <definedName name="A125249158W">#REF!,#REF!</definedName>
    <definedName name="A125249162L">#REF!,#REF!</definedName>
    <definedName name="A125249166W">#REF!,#REF!</definedName>
    <definedName name="A125249170L">#REF!,#REF!</definedName>
    <definedName name="A125249174W">#REF!,#REF!</definedName>
    <definedName name="A125249178F">#REF!,#REF!</definedName>
    <definedName name="A125249182W">#REF!,#REF!</definedName>
    <definedName name="A125249186F">#REF!,#REF!</definedName>
    <definedName name="A125249190W">#REF!,#REF!</definedName>
    <definedName name="A125249194F">#REF!,#REF!</definedName>
    <definedName name="A125249198R">#REF!,#REF!</definedName>
    <definedName name="A125249202V">#REF!,#REF!</definedName>
    <definedName name="A125249206C">#REF!,#REF!</definedName>
    <definedName name="A125249210V">#REF!,#REF!</definedName>
    <definedName name="A125249214C">#REF!,#REF!</definedName>
    <definedName name="A125249218L">#REF!,#REF!</definedName>
    <definedName name="A125249222C">#REF!,#REF!</definedName>
    <definedName name="A125249226L">#REF!,#REF!</definedName>
    <definedName name="A125249230C">#REF!,#REF!</definedName>
    <definedName name="A125249234L">#REF!,#REF!</definedName>
    <definedName name="A125249238W">#REF!,#REF!</definedName>
    <definedName name="A125249242L">#REF!,#REF!</definedName>
    <definedName name="A125249246W">#REF!,#REF!</definedName>
    <definedName name="A125249250L">#REF!,#REF!</definedName>
    <definedName name="A125249254W">#REF!,#REF!</definedName>
    <definedName name="A125249258F">#REF!,#REF!</definedName>
    <definedName name="A125249262W">#REF!,#REF!</definedName>
    <definedName name="A125249266F">#REF!,#REF!</definedName>
    <definedName name="A125249270W">#REF!,#REF!</definedName>
    <definedName name="A125249274F">#REF!,#REF!</definedName>
    <definedName name="A125249278R">#REF!,#REF!</definedName>
    <definedName name="A125249282F">#REF!,#REF!</definedName>
    <definedName name="A125249286R">#REF!,#REF!</definedName>
    <definedName name="A125249290F">#REF!,#REF!</definedName>
    <definedName name="A125249294R">#REF!,#REF!</definedName>
    <definedName name="A125249298X">#REF!,#REF!</definedName>
    <definedName name="A125249302C">#REF!,#REF!</definedName>
    <definedName name="A125249306L">#REF!,#REF!</definedName>
    <definedName name="A125249310C">#REF!,#REF!</definedName>
    <definedName name="A125249314L">#REF!,#REF!</definedName>
    <definedName name="A125249318W">#REF!,#REF!</definedName>
    <definedName name="A125249322L">#REF!,#REF!</definedName>
    <definedName name="A125249326W">#REF!,#REF!</definedName>
    <definedName name="A125249330L">#REF!,#REF!</definedName>
    <definedName name="A125249334W">#REF!,#REF!</definedName>
    <definedName name="A125249338F">#REF!,#REF!</definedName>
    <definedName name="A125249342W">#REF!,#REF!</definedName>
    <definedName name="A125249346F">#REF!,#REF!</definedName>
    <definedName name="A125249350W">#REF!,#REF!</definedName>
    <definedName name="A125249354F">#REF!,#REF!</definedName>
    <definedName name="A125249358R">#REF!,#REF!</definedName>
    <definedName name="A125249362F">#REF!,#REF!</definedName>
    <definedName name="A125249366R">#REF!,#REF!</definedName>
    <definedName name="A125249370F">#REF!,#REF!</definedName>
    <definedName name="A125249374R">#REF!,#REF!</definedName>
    <definedName name="A125249378X">#REF!,#REF!</definedName>
    <definedName name="A125249382R">#REF!,#REF!</definedName>
    <definedName name="A125249386X">#REF!,#REF!</definedName>
    <definedName name="A125249390R">#REF!,#REF!</definedName>
    <definedName name="A125249394X">#REF!,#REF!</definedName>
    <definedName name="A125249398J">#REF!,#REF!</definedName>
    <definedName name="A125249402L">#REF!,#REF!</definedName>
    <definedName name="A125249406W">#REF!,#REF!</definedName>
    <definedName name="A125249410L">#REF!,#REF!</definedName>
    <definedName name="A125249414W">#REF!,#REF!</definedName>
    <definedName name="A125249418F">#REF!,#REF!</definedName>
    <definedName name="A125249422W">#REF!,#REF!</definedName>
    <definedName name="A125249426F">#REF!,#REF!</definedName>
    <definedName name="A125249430W">#REF!,#REF!</definedName>
    <definedName name="A125249434F">#REF!,#REF!</definedName>
    <definedName name="A125249438R">#REF!,#REF!</definedName>
    <definedName name="A125249442F">#REF!,#REF!</definedName>
    <definedName name="A125249446R">#REF!,#REF!</definedName>
    <definedName name="A125249450F">#REF!,#REF!</definedName>
    <definedName name="A125249454R">#REF!,#REF!</definedName>
    <definedName name="A125249458X">#REF!,#REF!</definedName>
    <definedName name="A125249462R">#REF!,#REF!</definedName>
    <definedName name="A125249466X">#REF!,#REF!</definedName>
    <definedName name="A125249470R">#REF!,#REF!</definedName>
    <definedName name="A125249474X">#REF!,#REF!</definedName>
    <definedName name="A125249478J">#REF!,#REF!</definedName>
    <definedName name="A125249482X">#REF!,#REF!</definedName>
    <definedName name="A125249486J">#REF!,#REF!</definedName>
    <definedName name="A125249490X">#REF!,#REF!</definedName>
    <definedName name="A125249494J">#REF!,#REF!</definedName>
    <definedName name="A125249498T">#REF!,#REF!</definedName>
    <definedName name="A125249502W">#REF!,#REF!</definedName>
    <definedName name="A125249506F">#REF!,#REF!</definedName>
    <definedName name="A125249510W">#REF!,#REF!</definedName>
    <definedName name="A125249514F">#REF!,#REF!</definedName>
    <definedName name="A125249518R">#REF!,#REF!</definedName>
    <definedName name="A125249522F">#REF!,#REF!</definedName>
    <definedName name="A125249526R">#REF!,#REF!</definedName>
    <definedName name="A125249530F">#REF!,#REF!</definedName>
    <definedName name="A125249534R">#REF!,#REF!</definedName>
    <definedName name="A125249538X">#REF!,#REF!</definedName>
    <definedName name="A125249894V">#REF!,#REF!</definedName>
    <definedName name="A125249898C">#REF!,#REF!</definedName>
    <definedName name="A125249902J">#REF!,#REF!</definedName>
    <definedName name="A125249906T">#REF!,#REF!</definedName>
    <definedName name="A125249910J">#REF!,#REF!</definedName>
    <definedName name="A125249914T">#REF!,#REF!</definedName>
    <definedName name="A125249918A">#REF!,#REF!</definedName>
    <definedName name="A125249922T">#REF!,#REF!</definedName>
    <definedName name="A125249926A">#REF!,#REF!</definedName>
    <definedName name="A125249930T">#REF!,#REF!</definedName>
    <definedName name="A125249934A">#REF!,#REF!</definedName>
    <definedName name="A125250290C">#REF!,#REF!</definedName>
    <definedName name="A125250294L">#REF!,#REF!</definedName>
    <definedName name="A125250298W">#REF!,#REF!</definedName>
    <definedName name="A125250302A">#REF!,#REF!</definedName>
    <definedName name="A125250306K">#REF!,#REF!</definedName>
    <definedName name="A125250310A">#REF!,#REF!</definedName>
    <definedName name="A125250314K">#REF!,#REF!</definedName>
    <definedName name="A125250318V">#REF!,#REF!</definedName>
    <definedName name="A125250322K">#REF!,#REF!</definedName>
    <definedName name="A125250326V">#REF!,#REF!</definedName>
    <definedName name="A125250330K">#REF!,#REF!</definedName>
    <definedName name="A125250686X">#REF!,#REF!</definedName>
    <definedName name="A125250690R">#REF!,#REF!</definedName>
    <definedName name="A125250694X">#REF!,#REF!</definedName>
    <definedName name="A125250698J">#REF!,#REF!</definedName>
    <definedName name="A125250702L">#REF!,#REF!</definedName>
    <definedName name="A125250706W">#REF!,#REF!</definedName>
    <definedName name="A125250710L">#REF!,#REF!</definedName>
    <definedName name="A125250714W">#REF!,#REF!</definedName>
    <definedName name="A125250718F">#REF!,#REF!</definedName>
    <definedName name="A125250722W">#REF!,#REF!</definedName>
    <definedName name="A125250726F">#REF!,#REF!</definedName>
    <definedName name="A125251082C">#REF!,#REF!</definedName>
    <definedName name="A125251086L">#REF!,#REF!</definedName>
    <definedName name="A125251090C">#REF!,#REF!</definedName>
    <definedName name="A125251094L">#REF!,#REF!</definedName>
    <definedName name="A125251098W">#REF!,#REF!</definedName>
    <definedName name="A125251102A">#REF!,#REF!</definedName>
    <definedName name="A125251106K">#REF!,#REF!</definedName>
    <definedName name="A125251110A">#REF!,#REF!</definedName>
    <definedName name="A125251114K">#REF!,#REF!</definedName>
    <definedName name="A125251118V">#REF!,#REF!</definedName>
    <definedName name="A125251122K">#REF!,#REF!</definedName>
    <definedName name="A125251478X">#REF!,#REF!</definedName>
    <definedName name="A125251482R">#REF!,#REF!</definedName>
    <definedName name="A125251486X">#REF!,#REF!</definedName>
    <definedName name="A125251490R">#REF!,#REF!</definedName>
    <definedName name="A125251494X">#REF!,#REF!</definedName>
    <definedName name="A125251498J">#REF!,#REF!</definedName>
    <definedName name="A125251502L">#REF!,#REF!</definedName>
    <definedName name="A125251506W">#REF!,#REF!</definedName>
    <definedName name="A125251510L">#REF!,#REF!</definedName>
    <definedName name="A125251514W">#REF!,#REF!</definedName>
    <definedName name="A125251518F">#REF!,#REF!</definedName>
    <definedName name="A125251522W">#REF!,#REF!</definedName>
    <definedName name="A125251526F">#REF!,#REF!</definedName>
    <definedName name="A125251530W">#REF!,#REF!</definedName>
    <definedName name="A125251534F">#REF!,#REF!</definedName>
    <definedName name="A125251538R">#REF!,#REF!</definedName>
    <definedName name="A125251542F">#REF!,#REF!</definedName>
    <definedName name="A125251546R">#REF!,#REF!</definedName>
    <definedName name="A125251550F">#REF!,#REF!</definedName>
    <definedName name="A125251554R">#REF!,#REF!</definedName>
    <definedName name="A125251558X">#REF!,#REF!</definedName>
    <definedName name="A125251562R">#REF!,#REF!</definedName>
    <definedName name="A125251566X">#REF!,#REF!</definedName>
    <definedName name="A125251570R">#REF!,#REF!</definedName>
    <definedName name="A125251574X">#REF!,#REF!</definedName>
    <definedName name="A125251578J">#REF!,#REF!</definedName>
    <definedName name="A125251582X">#REF!,#REF!</definedName>
    <definedName name="A125251586J">#REF!,#REF!</definedName>
    <definedName name="A125251590X">#REF!,#REF!</definedName>
    <definedName name="A125251594J">#REF!,#REF!</definedName>
    <definedName name="A125251598T">#REF!,#REF!</definedName>
    <definedName name="A125251602W">#REF!,#REF!</definedName>
    <definedName name="A125251606F">#REF!,#REF!</definedName>
    <definedName name="A125251610W">#REF!,#REF!</definedName>
    <definedName name="A125251614F">#REF!,#REF!</definedName>
    <definedName name="A125251618R">#REF!,#REF!</definedName>
    <definedName name="A125251622F">#REF!,#REF!</definedName>
    <definedName name="A125251626R">#REF!,#REF!</definedName>
    <definedName name="A125251630F">#REF!,#REF!</definedName>
    <definedName name="A125251634R">#REF!,#REF!</definedName>
    <definedName name="A125251638X">#REF!,#REF!</definedName>
    <definedName name="A125251642R">#REF!,#REF!</definedName>
    <definedName name="A125251646X">#REF!,#REF!</definedName>
    <definedName name="A125251650R">#REF!,#REF!</definedName>
    <definedName name="A125251654X">#REF!,#REF!</definedName>
    <definedName name="A125251658J">#REF!,#REF!</definedName>
    <definedName name="A125251662X">#REF!,#REF!</definedName>
    <definedName name="A125251666J">#REF!,#REF!</definedName>
    <definedName name="A125251670X">#REF!,#REF!</definedName>
    <definedName name="A125251674J">#REF!,#REF!</definedName>
    <definedName name="A125251678T">#REF!,#REF!</definedName>
    <definedName name="A125251682J">#REF!,#REF!</definedName>
    <definedName name="A125251686T">#REF!,#REF!</definedName>
    <definedName name="A125251690J">#REF!,#REF!</definedName>
    <definedName name="A125251694T">#REF!,#REF!</definedName>
    <definedName name="A125251698A">#REF!,#REF!</definedName>
    <definedName name="A125251702F">#REF!,#REF!</definedName>
    <definedName name="A125251706R">#REF!,#REF!</definedName>
    <definedName name="A125251710F">#REF!,#REF!</definedName>
    <definedName name="A125251714R">#REF!,#REF!</definedName>
    <definedName name="A125251718X">#REF!,#REF!</definedName>
    <definedName name="A125251722R">#REF!,#REF!</definedName>
    <definedName name="A125251726X">#REF!,#REF!</definedName>
    <definedName name="A125251730R">#REF!,#REF!</definedName>
    <definedName name="A125251734X">#REF!,#REF!</definedName>
    <definedName name="A125251738J">#REF!,#REF!</definedName>
    <definedName name="A125251742X">#REF!,#REF!</definedName>
    <definedName name="A125251746J">#REF!,#REF!</definedName>
    <definedName name="A125251750X">#REF!,#REF!</definedName>
    <definedName name="A125251754J">#REF!,#REF!</definedName>
    <definedName name="A125251758T">#REF!,#REF!</definedName>
    <definedName name="A125251762J">#REF!,#REF!</definedName>
    <definedName name="A125251766T">#REF!,#REF!</definedName>
    <definedName name="A125251770J">#REF!,#REF!</definedName>
    <definedName name="A125251774T">#REF!,#REF!</definedName>
    <definedName name="A125251778A">#REF!,#REF!</definedName>
    <definedName name="A125251782T">#REF!,#REF!</definedName>
    <definedName name="A125251786A">#REF!,#REF!</definedName>
    <definedName name="A125251790T">#REF!,#REF!</definedName>
    <definedName name="A125251794A">#REF!,#REF!</definedName>
    <definedName name="A125251798K">#REF!,#REF!</definedName>
    <definedName name="A125251802R">#REF!,#REF!</definedName>
    <definedName name="A125251806X">#REF!,#REF!</definedName>
    <definedName name="A125251810R">#REF!,#REF!</definedName>
    <definedName name="A125251814X">#REF!,#REF!</definedName>
    <definedName name="A125251818J">#REF!,#REF!</definedName>
    <definedName name="A125251822X">#REF!,#REF!</definedName>
    <definedName name="A125251826J">#REF!,#REF!</definedName>
    <definedName name="A125251830X">#REF!,#REF!</definedName>
    <definedName name="A125251834J">#REF!,#REF!</definedName>
    <definedName name="A125251838T">#REF!,#REF!</definedName>
    <definedName name="A125251842J">#REF!,#REF!</definedName>
    <definedName name="A125251846T">#REF!,#REF!</definedName>
    <definedName name="A125251850J">#REF!,#REF!</definedName>
    <definedName name="A125251854T">#REF!,#REF!</definedName>
    <definedName name="A125251858A">#REF!,#REF!</definedName>
    <definedName name="A125251862T">#REF!,#REF!</definedName>
    <definedName name="A125251866A">#REF!,#REF!</definedName>
    <definedName name="A125251870T">#REF!,#REF!</definedName>
    <definedName name="A125251874A">#REF!,#REF!</definedName>
    <definedName name="A125251878K">#REF!,#REF!</definedName>
    <definedName name="A125251882A">#REF!,#REF!</definedName>
    <definedName name="A125251886K">#REF!,#REF!</definedName>
    <definedName name="A125251890A">#REF!,#REF!</definedName>
    <definedName name="A125251894K">#REF!,#REF!</definedName>
    <definedName name="A125251898V">#REF!,#REF!</definedName>
    <definedName name="A125251902X">#REF!,#REF!</definedName>
    <definedName name="A125251906J">#REF!,#REF!</definedName>
    <definedName name="A125251910X">#REF!,#REF!</definedName>
    <definedName name="A125251914J">#REF!,#REF!</definedName>
    <definedName name="A125252270F">#REF!,#REF!</definedName>
    <definedName name="A125252274R">#REF!,#REF!</definedName>
    <definedName name="A125252278X">#REF!,#REF!</definedName>
    <definedName name="A125252282R">#REF!,#REF!</definedName>
    <definedName name="A125252286X">#REF!,#REF!</definedName>
    <definedName name="A125252290R">#REF!,#REF!</definedName>
    <definedName name="A125252294X">#REF!,#REF!</definedName>
    <definedName name="A125252298J">#REF!,#REF!</definedName>
    <definedName name="A125252302L">#REF!,#REF!</definedName>
    <definedName name="A125252306W">#REF!,#REF!</definedName>
    <definedName name="A125252310L">#REF!,#REF!</definedName>
    <definedName name="A125252666A">#REF!,#REF!</definedName>
    <definedName name="A125252670T">#REF!,#REF!</definedName>
    <definedName name="A125252674A">#REF!,#REF!</definedName>
    <definedName name="A125252678K">#REF!,#REF!</definedName>
    <definedName name="A125252682A">#REF!,#REF!</definedName>
    <definedName name="A125252686K">#REF!,#REF!</definedName>
    <definedName name="A125252690A">#REF!,#REF!</definedName>
    <definedName name="A125252694K">#REF!,#REF!</definedName>
    <definedName name="A125252698V">#REF!,#REF!</definedName>
    <definedName name="A125252702X">#REF!,#REF!</definedName>
    <definedName name="A125252706J">#REF!,#REF!</definedName>
    <definedName name="A125253062F">#REF!,#REF!</definedName>
    <definedName name="A125253066R">#REF!,#REF!</definedName>
    <definedName name="A125253070F">#REF!,#REF!</definedName>
    <definedName name="A125253074R">#REF!,#REF!</definedName>
    <definedName name="A125253078X">#REF!,#REF!</definedName>
    <definedName name="A125253082R">#REF!,#REF!</definedName>
    <definedName name="A125253086X">#REF!,#REF!</definedName>
    <definedName name="A125253090R">#REF!,#REF!</definedName>
    <definedName name="A125253094X">#REF!,#REF!</definedName>
    <definedName name="A125253098J">#REF!,#REF!</definedName>
    <definedName name="A125253102L">#REF!,#REF!</definedName>
    <definedName name="A125253458A">#REF!,#REF!</definedName>
    <definedName name="A125253462T">#REF!,#REF!</definedName>
    <definedName name="A125253466A">#REF!,#REF!</definedName>
    <definedName name="A125253470T">#REF!,#REF!</definedName>
    <definedName name="A125253474A">#REF!,#REF!</definedName>
    <definedName name="A125253478K">#REF!,#REF!</definedName>
    <definedName name="A125253482A">#REF!,#REF!</definedName>
    <definedName name="A125253486K">#REF!,#REF!</definedName>
    <definedName name="A125253490A">#REF!,#REF!</definedName>
    <definedName name="A125253494K">#REF!,#REF!</definedName>
    <definedName name="A125253498V">#REF!,#REF!</definedName>
    <definedName name="A125253854C">#REF!,#REF!</definedName>
    <definedName name="A125253858L">#REF!,#REF!</definedName>
    <definedName name="A125253862C">#REF!,#REF!</definedName>
    <definedName name="A125253866L">#REF!,#REF!</definedName>
    <definedName name="A125253870C">#REF!,#REF!</definedName>
    <definedName name="A125253874L">#REF!,#REF!</definedName>
    <definedName name="A125253878W">#REF!,#REF!</definedName>
    <definedName name="A125253882L">#REF!,#REF!</definedName>
    <definedName name="A125253886W">#REF!,#REF!</definedName>
    <definedName name="A125253890L">#REF!,#REF!</definedName>
    <definedName name="A125253894W">#REF!,#REF!</definedName>
    <definedName name="A125253898F">#REF!,#REF!</definedName>
    <definedName name="A125253902K">#REF!,#REF!</definedName>
    <definedName name="A125253906V">#REF!,#REF!</definedName>
    <definedName name="A125253910K">#REF!,#REF!</definedName>
    <definedName name="A125253914V">#REF!,#REF!</definedName>
    <definedName name="A125253918C">#REF!,#REF!</definedName>
    <definedName name="A125253922V">#REF!,#REF!</definedName>
    <definedName name="A125253926C">#REF!,#REF!</definedName>
    <definedName name="A125253930V">#REF!,#REF!</definedName>
    <definedName name="A125253934C">#REF!,#REF!</definedName>
    <definedName name="A125253938L">#REF!,#REF!</definedName>
    <definedName name="A125253942C">#REF!,#REF!</definedName>
    <definedName name="A125253946L">#REF!,#REF!</definedName>
    <definedName name="A125253950C">#REF!,#REF!</definedName>
    <definedName name="A125253954L">#REF!,#REF!</definedName>
    <definedName name="A125253958W">#REF!,#REF!</definedName>
    <definedName name="A125253962L">#REF!,#REF!</definedName>
    <definedName name="A125253966W">#REF!,#REF!</definedName>
    <definedName name="A125253970L">#REF!,#REF!</definedName>
    <definedName name="A125253974W">#REF!,#REF!</definedName>
    <definedName name="A125253978F">#REF!,#REF!</definedName>
    <definedName name="A125253982W">#REF!,#REF!</definedName>
    <definedName name="A125253986F">#REF!,#REF!</definedName>
    <definedName name="A125253990W">#REF!,#REF!</definedName>
    <definedName name="A125253994F">#REF!,#REF!</definedName>
    <definedName name="A125253998R">#REF!,#REF!</definedName>
    <definedName name="A125254002W">#REF!,#REF!</definedName>
    <definedName name="A125254006F">#REF!,#REF!</definedName>
    <definedName name="A125254010W">#REF!,#REF!</definedName>
    <definedName name="A125254014F">#REF!,#REF!</definedName>
    <definedName name="A125254018R">#REF!,#REF!</definedName>
    <definedName name="A125254022F">#REF!,#REF!</definedName>
    <definedName name="A125254026R">#REF!,#REF!</definedName>
    <definedName name="A125254030F">#REF!,#REF!</definedName>
    <definedName name="A125254034R">#REF!,#REF!</definedName>
    <definedName name="A125254038X">#REF!,#REF!</definedName>
    <definedName name="A125254042R">#REF!,#REF!</definedName>
    <definedName name="A125254046X">#REF!,#REF!</definedName>
    <definedName name="A125254050R">#REF!,#REF!</definedName>
    <definedName name="A125254054X">#REF!,#REF!</definedName>
    <definedName name="A125254058J">#REF!,#REF!</definedName>
    <definedName name="A125254062X">#REF!,#REF!</definedName>
    <definedName name="A125254066J">#REF!,#REF!</definedName>
    <definedName name="A125254070X">#REF!,#REF!</definedName>
    <definedName name="A125254074J">#REF!,#REF!</definedName>
    <definedName name="A125254078T">#REF!,#REF!</definedName>
    <definedName name="A125254082J">#REF!,#REF!</definedName>
    <definedName name="A125254086T">#REF!,#REF!</definedName>
    <definedName name="A125254090J">#REF!,#REF!</definedName>
    <definedName name="A125254094T">#REF!,#REF!</definedName>
    <definedName name="A125254098A">#REF!,#REF!</definedName>
    <definedName name="A125254102F">#REF!,#REF!</definedName>
    <definedName name="A125254106R">#REF!,#REF!</definedName>
    <definedName name="A125254110F">#REF!,#REF!</definedName>
    <definedName name="A125254114R">#REF!,#REF!</definedName>
    <definedName name="A125254118X">#REF!,#REF!</definedName>
    <definedName name="A125254122R">#REF!,#REF!</definedName>
    <definedName name="A125254126X">#REF!,#REF!</definedName>
    <definedName name="A125254130R">#REF!,#REF!</definedName>
    <definedName name="A125254134X">#REF!,#REF!</definedName>
    <definedName name="A125254138J">#REF!,#REF!</definedName>
    <definedName name="A125254142X">#REF!,#REF!</definedName>
    <definedName name="A125254146J">#REF!,#REF!</definedName>
    <definedName name="A125254150X">#REF!,#REF!</definedName>
    <definedName name="A125254154J">#REF!,#REF!</definedName>
    <definedName name="A125254158T">#REF!,#REF!</definedName>
    <definedName name="A125254162J">#REF!,#REF!</definedName>
    <definedName name="A125254166T">#REF!,#REF!</definedName>
    <definedName name="A125254170J">#REF!,#REF!</definedName>
    <definedName name="A125254174T">#REF!,#REF!</definedName>
    <definedName name="A125254178A">#REF!,#REF!</definedName>
    <definedName name="A125254182T">#REF!,#REF!</definedName>
    <definedName name="A125254186A">#REF!,#REF!</definedName>
    <definedName name="A125254190T">#REF!,#REF!</definedName>
    <definedName name="A125254194A">#REF!,#REF!</definedName>
    <definedName name="A125254198K">#REF!,#REF!</definedName>
    <definedName name="A125254202R">#REF!,#REF!</definedName>
    <definedName name="A125254206X">#REF!,#REF!</definedName>
    <definedName name="A125254210R">#REF!,#REF!</definedName>
    <definedName name="A125254214X">#REF!,#REF!</definedName>
    <definedName name="A125254218J">#REF!,#REF!</definedName>
    <definedName name="A125254222X">#REF!,#REF!</definedName>
    <definedName name="A125254226J">#REF!,#REF!</definedName>
    <definedName name="A125254230X">#REF!,#REF!</definedName>
    <definedName name="A125254234J">#REF!,#REF!</definedName>
    <definedName name="A125254238T">#REF!,#REF!</definedName>
    <definedName name="A125254242J">#REF!,#REF!</definedName>
    <definedName name="A125254246T">#REF!,#REF!</definedName>
    <definedName name="A125254250J">#REF!,#REF!</definedName>
    <definedName name="A125254254T">#REF!,#REF!</definedName>
    <definedName name="A125254258A">#REF!,#REF!</definedName>
    <definedName name="A125254262T">#REF!,#REF!</definedName>
    <definedName name="A125254266A">#REF!,#REF!</definedName>
    <definedName name="A125254270T">#REF!,#REF!</definedName>
    <definedName name="A125254274A">#REF!,#REF!</definedName>
    <definedName name="A125254278K">#REF!,#REF!</definedName>
    <definedName name="A125254282A">#REF!,#REF!</definedName>
    <definedName name="A125254286K">#REF!,#REF!</definedName>
    <definedName name="A125254290A">#REF!,#REF!</definedName>
    <definedName name="A125254646C">#REF!,#REF!</definedName>
    <definedName name="A125254650V">#REF!,#REF!</definedName>
    <definedName name="A125254654C">#REF!,#REF!</definedName>
    <definedName name="A125254658L">#REF!,#REF!</definedName>
    <definedName name="A125254662C">#REF!,#REF!</definedName>
    <definedName name="A125254666L">#REF!,#REF!</definedName>
    <definedName name="A125254670C">#REF!,#REF!</definedName>
    <definedName name="A125254674L">#REF!,#REF!</definedName>
    <definedName name="A125254678W">#REF!,#REF!</definedName>
    <definedName name="A125254682L">#REF!,#REF!</definedName>
    <definedName name="A125254686W">#REF!,#REF!</definedName>
    <definedName name="A125255042J">#REF!,#REF!</definedName>
    <definedName name="A125255046T">#REF!,#REF!</definedName>
    <definedName name="A125255050J">#REF!,#REF!</definedName>
    <definedName name="A125255054T">#REF!,#REF!</definedName>
    <definedName name="A125255058A">#REF!,#REF!</definedName>
    <definedName name="A125255062T">#REF!,#REF!</definedName>
    <definedName name="A125255066A">#REF!,#REF!</definedName>
    <definedName name="A125255070T">#REF!,#REF!</definedName>
    <definedName name="A125255074A">#REF!,#REF!</definedName>
    <definedName name="A125255078K">#REF!,#REF!</definedName>
    <definedName name="A125255082A">#REF!,#REF!</definedName>
    <definedName name="A125255438C">#REF!,#REF!</definedName>
    <definedName name="A125255442V">#REF!,#REF!</definedName>
    <definedName name="A125255446C">#REF!,#REF!</definedName>
    <definedName name="A125255450V">#REF!,#REF!</definedName>
    <definedName name="A125255454C">#REF!,#REF!</definedName>
    <definedName name="A125255458L">#REF!,#REF!</definedName>
    <definedName name="A125255462C">#REF!,#REF!</definedName>
    <definedName name="A125255466L">#REF!,#REF!</definedName>
    <definedName name="A125255470C">#REF!,#REF!</definedName>
    <definedName name="A125255474L">#REF!,#REF!</definedName>
    <definedName name="A125255478W">#REF!,#REF!</definedName>
    <definedName name="A125255834F">#REF!,#REF!</definedName>
    <definedName name="A125255838R">#REF!,#REF!</definedName>
    <definedName name="A125255842F">#REF!,#REF!</definedName>
    <definedName name="A125255846R">#REF!,#REF!</definedName>
    <definedName name="A125255850F">#REF!,#REF!</definedName>
    <definedName name="A125255854R">#REF!,#REF!</definedName>
    <definedName name="A125255858X">#REF!,#REF!</definedName>
    <definedName name="A125255862R">#REF!,#REF!</definedName>
    <definedName name="A125255866X">#REF!,#REF!</definedName>
    <definedName name="A125255870R">#REF!,#REF!</definedName>
    <definedName name="A125255874X">#REF!,#REF!</definedName>
    <definedName name="A125256230K">#REF!,#REF!</definedName>
    <definedName name="A125256234V">#REF!,#REF!</definedName>
    <definedName name="A125256238C">#REF!,#REF!</definedName>
    <definedName name="A125256242V">#REF!,#REF!</definedName>
    <definedName name="A125256246C">#REF!,#REF!</definedName>
    <definedName name="A125256250V">#REF!,#REF!</definedName>
    <definedName name="A125256254C">#REF!,#REF!</definedName>
    <definedName name="A125256258L">#REF!,#REF!</definedName>
    <definedName name="A125256262C">#REF!,#REF!</definedName>
    <definedName name="A125256266L">#REF!,#REF!</definedName>
    <definedName name="A125256270C">#REF!,#REF!</definedName>
    <definedName name="A125256274L">#REF!,#REF!</definedName>
    <definedName name="A125256278W">#REF!,#REF!</definedName>
    <definedName name="A125256282L">#REF!,#REF!</definedName>
    <definedName name="A125256286W">#REF!,#REF!</definedName>
    <definedName name="A125256290L">#REF!,#REF!</definedName>
    <definedName name="A125256294W">#REF!,#REF!</definedName>
    <definedName name="A125256298F">#REF!,#REF!</definedName>
    <definedName name="A125256302K">#REF!,#REF!</definedName>
    <definedName name="A125256306V">#REF!,#REF!</definedName>
    <definedName name="A125256310K">#REF!,#REF!</definedName>
    <definedName name="A125256314V">#REF!,#REF!</definedName>
    <definedName name="A125256318C">#REF!,#REF!</definedName>
    <definedName name="A125256322V">#REF!,#REF!</definedName>
    <definedName name="A125256326C">#REF!,#REF!</definedName>
    <definedName name="A125256330V">#REF!,#REF!</definedName>
    <definedName name="A125256334C">#REF!,#REF!</definedName>
    <definedName name="A125256338L">#REF!,#REF!</definedName>
    <definedName name="A125256342C">#REF!,#REF!</definedName>
    <definedName name="A125256346L">#REF!,#REF!</definedName>
    <definedName name="A125256350C">#REF!,#REF!</definedName>
    <definedName name="A125256354L">#REF!,#REF!</definedName>
    <definedName name="A125256358W">#REF!,#REF!</definedName>
    <definedName name="A125256362L">#REF!,#REF!</definedName>
    <definedName name="A125256366W">#REF!,#REF!</definedName>
    <definedName name="A125256370L">#REF!,#REF!</definedName>
    <definedName name="A125256374W">#REF!,#REF!</definedName>
    <definedName name="A125256378F">#REF!,#REF!</definedName>
    <definedName name="A125256382W">#REF!,#REF!</definedName>
    <definedName name="A125256386F">#REF!,#REF!</definedName>
    <definedName name="A125256390W">#REF!,#REF!</definedName>
    <definedName name="A125256394F">#REF!,#REF!</definedName>
    <definedName name="A125256398R">#REF!,#REF!</definedName>
    <definedName name="A125256402V">#REF!,#REF!</definedName>
    <definedName name="A125256406C">#REF!,#REF!</definedName>
    <definedName name="A125256410V">#REF!,#REF!</definedName>
    <definedName name="A125256414C">#REF!,#REF!</definedName>
    <definedName name="A125256418L">#REF!,#REF!</definedName>
    <definedName name="A125256422C">#REF!,#REF!</definedName>
    <definedName name="A125256426L">#REF!,#REF!</definedName>
    <definedName name="A125256430C">#REF!,#REF!</definedName>
    <definedName name="A125256434L">#REF!,#REF!</definedName>
    <definedName name="A125256438W">#REF!,#REF!</definedName>
    <definedName name="A125256442L">#REF!,#REF!</definedName>
    <definedName name="A125256446W">#REF!,#REF!</definedName>
    <definedName name="A125256450L">#REF!,#REF!</definedName>
    <definedName name="A125256454W">#REF!,#REF!</definedName>
    <definedName name="A125256458F">#REF!,#REF!</definedName>
    <definedName name="A125256462W">#REF!,#REF!</definedName>
    <definedName name="A125256466F">#REF!,#REF!</definedName>
    <definedName name="A125256470W">#REF!,#REF!</definedName>
    <definedName name="A125256474F">#REF!,#REF!</definedName>
    <definedName name="A125256478R">#REF!,#REF!</definedName>
    <definedName name="A125256482F">#REF!,#REF!</definedName>
    <definedName name="A125256486R">#REF!,#REF!</definedName>
    <definedName name="A125256490F">#REF!,#REF!</definedName>
    <definedName name="A125256494R">#REF!,#REF!</definedName>
    <definedName name="A125256498X">#REF!,#REF!</definedName>
    <definedName name="A125256502C">#REF!,#REF!</definedName>
    <definedName name="A125256506L">#REF!,#REF!</definedName>
    <definedName name="A125256510C">#REF!,#REF!</definedName>
    <definedName name="A125256514L">#REF!,#REF!</definedName>
    <definedName name="A125256518W">#REF!,#REF!</definedName>
    <definedName name="A125256522L">#REF!,#REF!</definedName>
    <definedName name="A125256526W">#REF!,#REF!</definedName>
    <definedName name="A125256530L">#REF!,#REF!</definedName>
    <definedName name="A125256534W">#REF!,#REF!</definedName>
    <definedName name="A125256538F">#REF!,#REF!</definedName>
    <definedName name="A125256542W">#REF!,#REF!</definedName>
    <definedName name="A125256546F">#REF!,#REF!</definedName>
    <definedName name="A125256550W">#REF!,#REF!</definedName>
    <definedName name="A125256554F">#REF!,#REF!</definedName>
    <definedName name="A125256558R">#REF!,#REF!</definedName>
    <definedName name="A125256562F">#REF!,#REF!</definedName>
    <definedName name="A125256566R">#REF!,#REF!</definedName>
    <definedName name="A125256570F">#REF!,#REF!</definedName>
    <definedName name="A125256574R">#REF!,#REF!</definedName>
    <definedName name="A125256578X">#REF!,#REF!</definedName>
    <definedName name="A125256582R">#REF!,#REF!</definedName>
    <definedName name="A125256586X">#REF!,#REF!</definedName>
    <definedName name="A125256590R">#REF!,#REF!</definedName>
    <definedName name="A125256594X">#REF!,#REF!</definedName>
    <definedName name="A125256598J">#REF!,#REF!</definedName>
    <definedName name="A125256602L">#REF!,#REF!</definedName>
    <definedName name="A125256606W">#REF!,#REF!</definedName>
    <definedName name="A125256610L">#REF!,#REF!</definedName>
    <definedName name="A125256614W">#REF!,#REF!</definedName>
    <definedName name="A125256618F">#REF!,#REF!</definedName>
    <definedName name="A125256622W">#REF!,#REF!</definedName>
    <definedName name="A125256626F">#REF!,#REF!</definedName>
    <definedName name="A125256630W">#REF!,#REF!</definedName>
    <definedName name="A125256634F">#REF!,#REF!</definedName>
    <definedName name="A125256638R">#REF!,#REF!</definedName>
    <definedName name="A125256642F">#REF!,#REF!</definedName>
    <definedName name="A125256646R">#REF!,#REF!</definedName>
    <definedName name="A125256650F">#REF!,#REF!</definedName>
    <definedName name="A125256654R">#REF!,#REF!</definedName>
    <definedName name="A125256658X">#REF!,#REF!</definedName>
    <definedName name="A125256662R">#REF!,#REF!</definedName>
    <definedName name="A125256666X">#REF!,#REF!</definedName>
    <definedName name="A125257022K">#REF!,#REF!</definedName>
    <definedName name="A125257026V">#REF!,#REF!</definedName>
    <definedName name="A125257030K">#REF!,#REF!</definedName>
    <definedName name="A125257034V">#REF!,#REF!</definedName>
    <definedName name="A125257038C">#REF!,#REF!</definedName>
    <definedName name="A125257042V">#REF!,#REF!</definedName>
    <definedName name="A125257046C">#REF!,#REF!</definedName>
    <definedName name="A125257050V">#REF!,#REF!</definedName>
    <definedName name="A125257054C">#REF!,#REF!</definedName>
    <definedName name="A125257058L">#REF!,#REF!</definedName>
    <definedName name="A125257062C">#REF!,#REF!</definedName>
    <definedName name="A125257418F">#REF!,#REF!</definedName>
    <definedName name="A125257422W">#REF!,#REF!</definedName>
    <definedName name="A125257426F">#REF!,#REF!</definedName>
    <definedName name="A125257430W">#REF!,#REF!</definedName>
    <definedName name="A125257434F">#REF!,#REF!</definedName>
    <definedName name="A125257438R">#REF!,#REF!</definedName>
    <definedName name="A125257442F">#REF!,#REF!</definedName>
    <definedName name="A125257446R">#REF!,#REF!</definedName>
    <definedName name="A125257450F">#REF!,#REF!</definedName>
    <definedName name="A125257454R">#REF!,#REF!</definedName>
    <definedName name="A125257458X">#REF!,#REF!</definedName>
    <definedName name="A125257814J">#REF!,#REF!</definedName>
    <definedName name="A125257818T">#REF!,#REF!</definedName>
    <definedName name="A125257822J">#REF!,#REF!</definedName>
    <definedName name="A125257826T">#REF!,#REF!</definedName>
    <definedName name="A125257830J">#REF!,#REF!</definedName>
    <definedName name="A125257834T">#REF!,#REF!</definedName>
    <definedName name="A125257838A">#REF!,#REF!</definedName>
    <definedName name="A125257842T">#REF!,#REF!</definedName>
    <definedName name="A125257846A">#REF!,#REF!</definedName>
    <definedName name="A125257850T">#REF!,#REF!</definedName>
    <definedName name="A125257854A">#REF!,#REF!</definedName>
    <definedName name="A125258210L">#REF!,#REF!</definedName>
    <definedName name="A125258214W">#REF!,#REF!</definedName>
    <definedName name="A125258218F">#REF!,#REF!</definedName>
    <definedName name="A125258222W">#REF!,#REF!</definedName>
    <definedName name="A125258226F">#REF!,#REF!</definedName>
    <definedName name="A125258230W">#REF!,#REF!</definedName>
    <definedName name="A125258234F">#REF!,#REF!</definedName>
    <definedName name="A125258238R">#REF!,#REF!</definedName>
    <definedName name="A125258242F">#REF!,#REF!</definedName>
    <definedName name="A125258246R">#REF!,#REF!</definedName>
    <definedName name="A125258250F">#REF!,#REF!</definedName>
    <definedName name="A125258606J">#REF!,#REF!</definedName>
    <definedName name="A125258610X">#REF!,#REF!</definedName>
    <definedName name="A125258614J">#REF!,#REF!</definedName>
    <definedName name="A125258618T">#REF!,#REF!</definedName>
    <definedName name="A125258622J">#REF!,#REF!</definedName>
    <definedName name="A125258626T">#REF!,#REF!</definedName>
    <definedName name="A125258630J">#REF!,#REF!</definedName>
    <definedName name="A125258634T">#REF!,#REF!</definedName>
    <definedName name="A125258638A">#REF!,#REF!</definedName>
    <definedName name="A125258642T">#REF!,#REF!</definedName>
    <definedName name="A125258646A">#REF!,#REF!</definedName>
    <definedName name="A125258650T">#REF!,#REF!</definedName>
    <definedName name="A125258654A">#REF!,#REF!</definedName>
    <definedName name="A125258658K">#REF!,#REF!</definedName>
    <definedName name="A125258662A">#REF!,#REF!</definedName>
    <definedName name="A125258666K">#REF!,#REF!</definedName>
    <definedName name="A125258670A">#REF!,#REF!</definedName>
    <definedName name="A125258674K">#REF!,#REF!</definedName>
    <definedName name="A125258678V">#REF!,#REF!</definedName>
    <definedName name="A125258682K">#REF!,#REF!</definedName>
    <definedName name="A125258686V">#REF!,#REF!</definedName>
    <definedName name="A125258690K">#REF!,#REF!</definedName>
    <definedName name="A125258694V">#REF!,#REF!</definedName>
    <definedName name="A125258698C">#REF!,#REF!</definedName>
    <definedName name="A125258702J">#REF!,#REF!</definedName>
    <definedName name="A125258706T">#REF!,#REF!</definedName>
    <definedName name="A125258710J">#REF!,#REF!</definedName>
    <definedName name="A125258714T">#REF!,#REF!</definedName>
    <definedName name="A125258718A">#REF!,#REF!</definedName>
    <definedName name="A125258722T">#REF!,#REF!</definedName>
    <definedName name="A125258726A">#REF!,#REF!</definedName>
    <definedName name="A125258730T">#REF!,#REF!</definedName>
    <definedName name="A125258734A">#REF!,#REF!</definedName>
    <definedName name="A125258738K">#REF!,#REF!</definedName>
    <definedName name="A125258742A">#REF!,#REF!</definedName>
    <definedName name="A125258746K">#REF!,#REF!</definedName>
    <definedName name="A125258750A">#REF!,#REF!</definedName>
    <definedName name="A125258754K">#REF!,#REF!</definedName>
    <definedName name="A125258758V">#REF!,#REF!</definedName>
    <definedName name="A125258762K">#REF!,#REF!</definedName>
    <definedName name="A125258766V">#REF!,#REF!</definedName>
    <definedName name="A125258770K">#REF!,#REF!</definedName>
    <definedName name="A125258774V">#REF!,#REF!</definedName>
    <definedName name="A125258778C">#REF!,#REF!</definedName>
    <definedName name="A125258782V">#REF!,#REF!</definedName>
    <definedName name="A125258786C">#REF!,#REF!</definedName>
    <definedName name="A125258790V">#REF!,#REF!</definedName>
    <definedName name="A125258794C">#REF!,#REF!</definedName>
    <definedName name="A125258798L">#REF!,#REF!</definedName>
    <definedName name="A125258802T">#REF!,#REF!</definedName>
    <definedName name="A125258806A">#REF!,#REF!</definedName>
    <definedName name="A125258810T">#REF!,#REF!</definedName>
    <definedName name="A125258814A">#REF!,#REF!</definedName>
    <definedName name="A125258818K">#REF!,#REF!</definedName>
    <definedName name="A125258822A">#REF!,#REF!</definedName>
    <definedName name="A125258826K">#REF!,#REF!</definedName>
    <definedName name="A125258830A">#REF!,#REF!</definedName>
    <definedName name="A125258834K">#REF!,#REF!</definedName>
    <definedName name="A125258838V">#REF!,#REF!</definedName>
    <definedName name="A125258842K">#REF!,#REF!</definedName>
    <definedName name="A125258846V">#REF!,#REF!</definedName>
    <definedName name="A125258850K">#REF!,#REF!</definedName>
    <definedName name="A125258854V">#REF!,#REF!</definedName>
    <definedName name="A125258858C">#REF!,#REF!</definedName>
    <definedName name="A125258862V">#REF!,#REF!</definedName>
    <definedName name="A125258866C">#REF!,#REF!</definedName>
    <definedName name="A125258870V">#REF!,#REF!</definedName>
    <definedName name="A125258874C">#REF!,#REF!</definedName>
    <definedName name="A125258878L">#REF!,#REF!</definedName>
    <definedName name="A125258882C">#REF!,#REF!</definedName>
    <definedName name="A125258886L">#REF!,#REF!</definedName>
    <definedName name="A125258890C">#REF!,#REF!</definedName>
    <definedName name="A125258894L">#REF!,#REF!</definedName>
    <definedName name="A125258898W">#REF!,#REF!</definedName>
    <definedName name="A125258902A">#REF!,#REF!</definedName>
    <definedName name="A125258906K">#REF!,#REF!</definedName>
    <definedName name="A125258910A">#REF!,#REF!</definedName>
    <definedName name="A125258914K">#REF!,#REF!</definedName>
    <definedName name="A125258918V">#REF!,#REF!</definedName>
    <definedName name="A125258922K">#REF!,#REF!</definedName>
    <definedName name="A125258926V">#REF!,#REF!</definedName>
    <definedName name="A125258930K">#REF!,#REF!</definedName>
    <definedName name="A125258934V">#REF!,#REF!</definedName>
    <definedName name="A125258938C">#REF!,#REF!</definedName>
    <definedName name="A125258942V">#REF!,#REF!</definedName>
    <definedName name="A125258946C">#REF!,#REF!</definedName>
    <definedName name="A125258950V">#REF!,#REF!</definedName>
    <definedName name="A125258954C">#REF!,#REF!</definedName>
    <definedName name="A125258958L">#REF!,#REF!</definedName>
    <definedName name="A125258962C">#REF!,#REF!</definedName>
    <definedName name="A125258966L">#REF!,#REF!</definedName>
    <definedName name="A125258970C">#REF!,#REF!</definedName>
    <definedName name="A125258974L">#REF!,#REF!</definedName>
    <definedName name="A125258978W">#REF!,#REF!</definedName>
    <definedName name="A125258982L">#REF!,#REF!</definedName>
    <definedName name="A125258986W">#REF!,#REF!</definedName>
    <definedName name="A125258990L">#REF!,#REF!</definedName>
    <definedName name="A125258994W">#REF!,#REF!</definedName>
    <definedName name="A125258998F">#REF!,#REF!</definedName>
    <definedName name="A125259002L">#REF!,#REF!</definedName>
    <definedName name="A125259006W">#REF!,#REF!</definedName>
    <definedName name="A125259010L">#REF!,#REF!</definedName>
    <definedName name="A125259014W">#REF!,#REF!</definedName>
    <definedName name="A125259018F">#REF!,#REF!</definedName>
    <definedName name="A125259022W">#REF!,#REF!</definedName>
    <definedName name="A125259026F">#REF!,#REF!</definedName>
    <definedName name="A125259030W">#REF!,#REF!</definedName>
    <definedName name="A125259034F">#REF!,#REF!</definedName>
    <definedName name="A125259038R">#REF!,#REF!</definedName>
    <definedName name="A125259042F">#REF!,#REF!</definedName>
    <definedName name="A125259398V">#REF!,#REF!</definedName>
    <definedName name="A125259402X">#REF!,#REF!</definedName>
    <definedName name="A125259406J">#REF!,#REF!</definedName>
    <definedName name="A125259410X">#REF!,#REF!</definedName>
    <definedName name="A125259414J">#REF!,#REF!</definedName>
    <definedName name="A125259418T">#REF!,#REF!</definedName>
    <definedName name="A125259422J">#REF!,#REF!</definedName>
    <definedName name="A125259426T">#REF!,#REF!</definedName>
    <definedName name="A125259430J">#REF!,#REF!</definedName>
    <definedName name="A125259434T">#REF!,#REF!</definedName>
    <definedName name="A125259438A">#REF!,#REF!</definedName>
    <definedName name="A125259794W">#REF!,#REF!</definedName>
    <definedName name="A125259798F">#REF!,#REF!</definedName>
    <definedName name="A125259802K">#REF!,#REF!</definedName>
    <definedName name="A125259806V">#REF!,#REF!</definedName>
    <definedName name="A125259810K">#REF!,#REF!</definedName>
    <definedName name="A125259814V">#REF!,#REF!</definedName>
    <definedName name="A125259818C">#REF!,#REF!</definedName>
    <definedName name="A125259822V">#REF!,#REF!</definedName>
    <definedName name="A125259826C">#REF!,#REF!</definedName>
    <definedName name="A125259830V">#REF!,#REF!</definedName>
    <definedName name="A125259834C">#REF!,#REF!</definedName>
    <definedName name="A125260190F">#REF!,#REF!</definedName>
    <definedName name="A125260194R">#REF!,#REF!</definedName>
    <definedName name="A125260198X">#REF!,#REF!</definedName>
    <definedName name="A125260202C">#REF!,#REF!</definedName>
    <definedName name="A125260206L">#REF!,#REF!</definedName>
    <definedName name="A125260210C">#REF!,#REF!</definedName>
    <definedName name="A125260214L">#REF!,#REF!</definedName>
    <definedName name="A125260218W">#REF!,#REF!</definedName>
    <definedName name="A125260222L">#REF!,#REF!</definedName>
    <definedName name="A125260226W">#REF!,#REF!</definedName>
    <definedName name="A125260230L">#REF!,#REF!</definedName>
    <definedName name="A125260586A">#REF!,#REF!</definedName>
    <definedName name="A125260590T">#REF!,#REF!</definedName>
    <definedName name="A125260594A">#REF!,#REF!</definedName>
    <definedName name="A125260598K">#REF!,#REF!</definedName>
    <definedName name="A125260602R">#REF!,#REF!</definedName>
    <definedName name="A125260606X">#REF!,#REF!</definedName>
    <definedName name="A125260610R">#REF!,#REF!</definedName>
    <definedName name="A125260614X">#REF!,#REF!</definedName>
    <definedName name="A125260618J">#REF!,#REF!</definedName>
    <definedName name="A125260622X">#REF!,#REF!</definedName>
    <definedName name="A125260626J">#REF!,#REF!</definedName>
    <definedName name="A125260982C">#REF!,#REF!</definedName>
    <definedName name="A125260986L">#REF!,#REF!</definedName>
    <definedName name="A125260990C">#REF!,#REF!</definedName>
    <definedName name="A125260994L">#REF!,#REF!</definedName>
    <definedName name="A125260998W">#REF!,#REF!</definedName>
    <definedName name="A125261002C">#REF!,#REF!</definedName>
    <definedName name="A125261006L">#REF!,#REF!</definedName>
    <definedName name="A125261010C">#REF!,#REF!</definedName>
    <definedName name="A125261014L">#REF!,#REF!</definedName>
    <definedName name="A125261018W">#REF!,#REF!</definedName>
    <definedName name="A125261022L">#REF!,#REF!</definedName>
    <definedName name="A125261026W">#REF!,#REF!</definedName>
    <definedName name="A125261030L">#REF!,#REF!</definedName>
    <definedName name="A125261034W">#REF!,#REF!</definedName>
    <definedName name="A125261038F">#REF!,#REF!</definedName>
    <definedName name="A125261042W">#REF!,#REF!</definedName>
    <definedName name="A125261046F">#REF!,#REF!</definedName>
    <definedName name="A125261050W">#REF!,#REF!</definedName>
    <definedName name="A125261054F">#REF!,#REF!</definedName>
    <definedName name="A125261058R">#REF!,#REF!</definedName>
    <definedName name="A125261062F">#REF!,#REF!</definedName>
    <definedName name="A125261066R">#REF!,#REF!</definedName>
    <definedName name="A125261070F">#REF!,#REF!</definedName>
    <definedName name="A125261074R">#REF!,#REF!</definedName>
    <definedName name="A125261078X">#REF!,#REF!</definedName>
    <definedName name="A125261082R">#REF!,#REF!</definedName>
    <definedName name="A125261086X">#REF!,#REF!</definedName>
    <definedName name="A125261090R">#REF!,#REF!</definedName>
    <definedName name="A125261094X">#REF!,#REF!</definedName>
    <definedName name="A125261098J">#REF!,#REF!</definedName>
    <definedName name="A125261102L">#REF!,#REF!</definedName>
    <definedName name="A125261106W">#REF!,#REF!</definedName>
    <definedName name="A125261110L">#REF!,#REF!</definedName>
    <definedName name="A125261114W">#REF!,#REF!</definedName>
    <definedName name="A125261118F">#REF!,#REF!</definedName>
    <definedName name="A125261122W">#REF!,#REF!</definedName>
    <definedName name="A125261126F">#REF!,#REF!</definedName>
    <definedName name="A125261130W">#REF!,#REF!</definedName>
    <definedName name="A125261134F">#REF!,#REF!</definedName>
    <definedName name="A125261138R">#REF!,#REF!</definedName>
    <definedName name="A125261142F">#REF!,#REF!</definedName>
    <definedName name="A125261146R">#REF!,#REF!</definedName>
    <definedName name="A125261150F">#REF!,#REF!</definedName>
    <definedName name="A125261154R">#REF!,#REF!</definedName>
    <definedName name="A125261158X">#REF!,#REF!</definedName>
    <definedName name="A125261162R">#REF!,#REF!</definedName>
    <definedName name="A125261166X">#REF!,#REF!</definedName>
    <definedName name="A125261170R">#REF!,#REF!</definedName>
    <definedName name="A125261174X">#REF!,#REF!</definedName>
    <definedName name="A125261178J">#REF!,#REF!</definedName>
    <definedName name="A125261182X">#REF!,#REF!</definedName>
    <definedName name="A125261186J">#REF!,#REF!</definedName>
    <definedName name="A125261190X">#REF!,#REF!</definedName>
    <definedName name="A125261194J">#REF!,#REF!</definedName>
    <definedName name="A125261198T">#REF!,#REF!</definedName>
    <definedName name="A125261202W">#REF!,#REF!</definedName>
    <definedName name="A125261206F">#REF!,#REF!</definedName>
    <definedName name="A125261210W">#REF!,#REF!</definedName>
    <definedName name="A125261214F">#REF!,#REF!</definedName>
    <definedName name="A125261218R">#REF!,#REF!</definedName>
    <definedName name="A125261222F">#REF!,#REF!</definedName>
    <definedName name="A125261226R">#REF!,#REF!</definedName>
    <definedName name="A125261230F">#REF!,#REF!</definedName>
    <definedName name="A125261234R">#REF!,#REF!</definedName>
    <definedName name="A125261238X">#REF!,#REF!</definedName>
    <definedName name="A125261242R">#REF!,#REF!</definedName>
    <definedName name="A125261246X">#REF!,#REF!</definedName>
    <definedName name="A125261250R">#REF!,#REF!</definedName>
    <definedName name="A125261254X">#REF!,#REF!</definedName>
    <definedName name="A125261258J">#REF!,#REF!</definedName>
    <definedName name="A125261262X">#REF!,#REF!</definedName>
    <definedName name="A125261266J">#REF!,#REF!</definedName>
    <definedName name="A125261270X">#REF!,#REF!</definedName>
    <definedName name="A125261274J">#REF!,#REF!</definedName>
    <definedName name="A125261278T">#REF!,#REF!</definedName>
    <definedName name="A125261282J">#REF!,#REF!</definedName>
    <definedName name="A125261286T">#REF!,#REF!</definedName>
    <definedName name="A125261290J">#REF!,#REF!</definedName>
    <definedName name="A125261294T">#REF!,#REF!</definedName>
    <definedName name="A125261298A">#REF!,#REF!</definedName>
    <definedName name="A125261302F">#REF!,#REF!</definedName>
    <definedName name="A125261306R">#REF!,#REF!</definedName>
    <definedName name="A125261310F">#REF!,#REF!</definedName>
    <definedName name="A125261314R">#REF!,#REF!</definedName>
    <definedName name="A125261318X">#REF!,#REF!</definedName>
    <definedName name="A125261322R">#REF!,#REF!</definedName>
    <definedName name="A125261326X">#REF!,#REF!</definedName>
    <definedName name="A125261330R">#REF!,#REF!</definedName>
    <definedName name="A125261334X">#REF!,#REF!</definedName>
    <definedName name="A125261338J">#REF!,#REF!</definedName>
    <definedName name="A125261342X">#REF!,#REF!</definedName>
    <definedName name="A125261346J">#REF!,#REF!</definedName>
    <definedName name="A125261350X">#REF!,#REF!</definedName>
    <definedName name="A125261354J">#REF!,#REF!</definedName>
    <definedName name="A125261358T">#REF!,#REF!</definedName>
    <definedName name="A125261362J">#REF!,#REF!</definedName>
    <definedName name="A125261366T">#REF!,#REF!</definedName>
    <definedName name="A125261370J">#REF!,#REF!</definedName>
    <definedName name="A125261374T">#REF!,#REF!</definedName>
    <definedName name="A125261378A">#REF!,#REF!</definedName>
    <definedName name="A125261382T">#REF!,#REF!</definedName>
    <definedName name="A125261386A">#REF!,#REF!</definedName>
    <definedName name="A125261390T">#REF!,#REF!</definedName>
    <definedName name="A125261394A">#REF!,#REF!</definedName>
    <definedName name="A125261398K">#REF!,#REF!</definedName>
    <definedName name="A125261402R">#REF!,#REF!</definedName>
    <definedName name="A125261406X">#REF!,#REF!</definedName>
    <definedName name="A125261410R">#REF!,#REF!</definedName>
    <definedName name="A125261414X">#REF!,#REF!</definedName>
    <definedName name="A125261418J">#REF!,#REF!</definedName>
    <definedName name="A125261774C">#REF!,#REF!</definedName>
    <definedName name="A125261778L">#REF!,#REF!</definedName>
    <definedName name="A125261782C">#REF!,#REF!</definedName>
    <definedName name="A125261786L">#REF!,#REF!</definedName>
    <definedName name="A125261790C">#REF!,#REF!</definedName>
    <definedName name="A125261794L">#REF!,#REF!</definedName>
    <definedName name="A125261798W">#REF!,#REF!</definedName>
    <definedName name="A125261802A">#REF!,#REF!</definedName>
    <definedName name="A125261806K">#REF!,#REF!</definedName>
    <definedName name="A125261810A">#REF!,#REF!</definedName>
    <definedName name="A125261814K">#REF!,#REF!</definedName>
    <definedName name="A125262170J">#REF!,#REF!</definedName>
    <definedName name="A125262174T">#REF!,#REF!</definedName>
    <definedName name="A125262178A">#REF!,#REF!</definedName>
    <definedName name="A125262182T">#REF!,#REF!</definedName>
    <definedName name="A125262186A">#REF!,#REF!</definedName>
    <definedName name="A125262190T">#REF!,#REF!</definedName>
    <definedName name="A125262194A">#REF!,#REF!</definedName>
    <definedName name="A125262198K">#REF!,#REF!</definedName>
    <definedName name="A125262202R">#REF!,#REF!</definedName>
    <definedName name="A125262206X">#REF!,#REF!</definedName>
    <definedName name="A125262210R">#REF!,#REF!</definedName>
    <definedName name="A125262566C">#REF!,#REF!</definedName>
    <definedName name="A125262570V">#REF!,#REF!</definedName>
    <definedName name="A125262574C">#REF!,#REF!</definedName>
    <definedName name="A125262578L">#REF!,#REF!</definedName>
    <definedName name="A125262582C">#REF!,#REF!</definedName>
    <definedName name="A125262586L">#REF!,#REF!</definedName>
    <definedName name="A125262590C">#REF!,#REF!</definedName>
    <definedName name="A125262594L">#REF!,#REF!</definedName>
    <definedName name="A125262598W">#REF!,#REF!</definedName>
    <definedName name="A125262602A">#REF!,#REF!</definedName>
    <definedName name="A125262606K">#REF!,#REF!</definedName>
    <definedName name="A125262962F">#REF!,#REF!</definedName>
    <definedName name="A125262966R">#REF!,#REF!</definedName>
    <definedName name="A125262970F">#REF!,#REF!</definedName>
    <definedName name="A125262974R">#REF!,#REF!</definedName>
    <definedName name="A125262978X">#REF!,#REF!</definedName>
    <definedName name="A125262982R">#REF!,#REF!</definedName>
    <definedName name="A125262986X">#REF!,#REF!</definedName>
    <definedName name="A125262990R">#REF!,#REF!</definedName>
    <definedName name="A125262994X">#REF!,#REF!</definedName>
    <definedName name="A125262998J">#REF!,#REF!</definedName>
    <definedName name="A125263002R">#REF!,#REF!</definedName>
    <definedName name="A125548480V">Data2!$AB$1:$AB$10,Data2!$AB$11:$AB$21</definedName>
    <definedName name="A125548480V_Data">Data2!$AB$11:$AB$21</definedName>
    <definedName name="A125548480V_Latest">Data2!$AB$21</definedName>
    <definedName name="A125548488L">Data2!$CD$1:$CD$10,Data2!$CD$11:$CD$21</definedName>
    <definedName name="A125548488L_Data">Data2!$CD$11:$CD$21</definedName>
    <definedName name="A125548488L_Latest">Data2!$CD$21</definedName>
    <definedName name="A125548496L">Data2!$EX$1:$EX$10,Data2!$EX$11:$EX$21</definedName>
    <definedName name="A125548496L_Data">Data2!$EX$11:$EX$21</definedName>
    <definedName name="A125548496L_Latest">Data2!$EX$21</definedName>
    <definedName name="A125548504A">Data2!$HR$1:$HR$10,Data2!$HR$11:$HR$21</definedName>
    <definedName name="A125548504A_Data">Data2!$HR$11:$HR$21</definedName>
    <definedName name="A125548504A_Latest">Data2!$HR$21</definedName>
    <definedName name="A125548512A">Data1!$H$1:$H$10,Data1!$H$11:$H$21</definedName>
    <definedName name="A125548512A_Data">Data1!$H$11:$H$21</definedName>
    <definedName name="A125548512A_Latest">Data1!$H$21</definedName>
    <definedName name="A125548520A">Data1!$GX$1:$GX$10,Data1!$GX$11:$GX$21</definedName>
    <definedName name="A125548520A_Data">Data1!$GX$11:$GX$21</definedName>
    <definedName name="A125548520A_Latest">Data1!$GX$21</definedName>
    <definedName name="A125548528V">Data3!$L$1:$L$10,Data3!$L$11:$L$21</definedName>
    <definedName name="A125548528V_Data">Data3!$L$11:$L$21</definedName>
    <definedName name="A125548528V_Latest">Data3!$L$21</definedName>
    <definedName name="A125548536V">Data2!$GZ$1:$GZ$10,Data2!$GZ$11:$GZ$21</definedName>
    <definedName name="A125548536V_Data">Data2!$GZ$11:$GZ$21</definedName>
    <definedName name="A125548536V_Latest">Data2!$GZ$21</definedName>
    <definedName name="A125548544V">Data3!$AV$1:$AV$10,Data3!$AV$11:$AV$21</definedName>
    <definedName name="A125548544V_Data">Data3!$AV$11:$AV$21</definedName>
    <definedName name="A125548544V_Latest">Data3!$AV$21</definedName>
    <definedName name="A125548552V">Data3!$DP$1:$DP$10,Data3!$DP$11:$DP$21</definedName>
    <definedName name="A125548552V_Data">Data3!$DP$11:$DP$21</definedName>
    <definedName name="A125548552V_Latest">Data3!$DP$21</definedName>
    <definedName name="A125548560V">Data1!$EV$1:$EV$10,Data1!$EV$11:$EV$21</definedName>
    <definedName name="A125548560V_Data">Data1!$EV$11:$EV$21</definedName>
    <definedName name="A125548560V_Latest">Data1!$EV$21</definedName>
    <definedName name="A125548568L">Data2!$CV$1:$CV$10,Data2!$CV$11:$CV$21</definedName>
    <definedName name="A125548568L_Data">Data2!$CV$11:$CV$21</definedName>
    <definedName name="A125548568L_Latest">Data2!$CV$21</definedName>
    <definedName name="A125548576L">Data2!$IJ$1:$IJ$10,Data2!$IJ$11:$IJ$21</definedName>
    <definedName name="A125548576L_Data">Data2!$IJ$11:$IJ$21</definedName>
    <definedName name="A125548576L_Latest">Data2!$IJ$21</definedName>
    <definedName name="A125548584L">Data3!$AD$1:$AD$10,Data3!$AD$11:$AD$21</definedName>
    <definedName name="A125548584L_Data">Data3!$AD$11:$AD$21</definedName>
    <definedName name="A125548584L_Latest">Data3!$AD$21</definedName>
    <definedName name="A125548592L">Data3!$BN$1:$BN$10,Data3!$BN$11:$BN$21</definedName>
    <definedName name="A125548592L_Data">Data3!$BN$11:$BN$21</definedName>
    <definedName name="A125548592L_Latest">Data3!$BN$21</definedName>
    <definedName name="A125548600A">Data3!$CX$1:$CX$10,Data3!$CX$11:$CX$21</definedName>
    <definedName name="A125548600A_Data">Data3!$CX$11:$CX$21</definedName>
    <definedName name="A125548600A_Latest">Data3!$CX$21</definedName>
    <definedName name="A125548608V">Data1!$AR$1:$AR$10,Data1!$AR$11:$AR$21</definedName>
    <definedName name="A125548608V_Data">Data1!$AR$11:$AR$21</definedName>
    <definedName name="A125548608V_Latest">Data1!$AR$21</definedName>
    <definedName name="A125548616V">Data1!$CT$1:$CT$10,Data1!$CT$11:$CT$21</definedName>
    <definedName name="A125548616V_Data">Data1!$CT$11:$CT$21</definedName>
    <definedName name="A125548616V_Latest">Data1!$CT$21</definedName>
    <definedName name="A125548624V">Data1!$DL$1:$DL$10,Data1!$DL$11:$DL$21</definedName>
    <definedName name="A125548624V_Data">Data1!$DL$11:$DL$21</definedName>
    <definedName name="A125548624V_Latest">Data1!$DL$21</definedName>
    <definedName name="A125548632V">Data1!$GF$1:$GF$10,Data1!$GF$11:$GF$21</definedName>
    <definedName name="A125548632V_Data">Data1!$GF$11:$GF$21</definedName>
    <definedName name="A125548632V_Latest">Data1!$GF$21</definedName>
    <definedName name="A125548640V">Data1!$HP$1:$HP$10,Data1!$HP$11:$HP$21</definedName>
    <definedName name="A125548640V_Data">Data1!$HP$11:$HP$21</definedName>
    <definedName name="A125548640V_Latest">Data1!$HP$21</definedName>
    <definedName name="A125548648L">Data1!$IH$1:$IH$10,Data1!$IH$11:$IH$21</definedName>
    <definedName name="A125548648L_Data">Data1!$IH$11:$IH$21</definedName>
    <definedName name="A125548648L_Latest">Data1!$IH$21</definedName>
    <definedName name="A125548656L">Data2!$DN$1:$DN$10,Data2!$DN$11:$DN$21</definedName>
    <definedName name="A125548656L_Data">Data2!$DN$11:$DN$21</definedName>
    <definedName name="A125548656L_Latest">Data2!$DN$21</definedName>
    <definedName name="A125548664L">Data3!$CF$1:$CF$10,Data3!$CF$11:$CF$21</definedName>
    <definedName name="A125548664L_Data">Data3!$CF$11:$CF$21</definedName>
    <definedName name="A125548664L_Latest">Data3!$CF$21</definedName>
    <definedName name="A125548672L">Data3!$EZ$1:$EZ$10,Data3!$EZ$11:$EZ$21</definedName>
    <definedName name="A125548672L_Data">Data3!$EZ$11:$EZ$21</definedName>
    <definedName name="A125548672L_Latest">Data3!$EZ$21</definedName>
    <definedName name="A125548680L">Data3!$FR$1:$FR$10,Data3!$FR$11:$FR$21</definedName>
    <definedName name="A125548680L_Data">Data3!$FR$11:$FR$21</definedName>
    <definedName name="A125548680L_Latest">Data3!$FR$21</definedName>
    <definedName name="A125548688F">Data1!$ED$1:$ED$10,Data1!$ED$11:$ED$21</definedName>
    <definedName name="A125548688F_Data">Data1!$ED$11:$ED$21</definedName>
    <definedName name="A125548688F_Latest">Data1!$ED$21</definedName>
    <definedName name="A125548696F">Data2!$FP$1:$FP$10,Data2!$FP$11:$FP$21</definedName>
    <definedName name="A125548696F_Data">Data2!$FP$11:$FP$21</definedName>
    <definedName name="A125548696F_Latest">Data2!$FP$21</definedName>
    <definedName name="A125548704V">Data2!$GH$1:$GH$10,Data2!$GH$11:$GH$21</definedName>
    <definedName name="A125548704V_Data">Data2!$GH$11:$GH$21</definedName>
    <definedName name="A125548704V_Latest">Data2!$GH$21</definedName>
    <definedName name="A125548712V">Data3!$EH$1:$EH$10,Data3!$EH$11:$EH$21</definedName>
    <definedName name="A125548712V_Data">Data3!$EH$11:$EH$21</definedName>
    <definedName name="A125548712V_Latest">Data3!$EH$21</definedName>
    <definedName name="A125548720V">Data1!$Z$1:$Z$10,Data1!$Z$11:$Z$21</definedName>
    <definedName name="A125548720V_Data">Data1!$Z$11:$Z$21</definedName>
    <definedName name="A125548720V_Latest">Data1!$Z$21</definedName>
    <definedName name="A125548728L">Data1!$BJ$1:$BJ$10,Data1!$BJ$11:$BJ$21</definedName>
    <definedName name="A125548728L_Data">Data1!$BJ$11:$BJ$21</definedName>
    <definedName name="A125548728L_Latest">Data1!$BJ$21</definedName>
    <definedName name="A125548736L">Data1!$CB$1:$CB$10,Data1!$CB$11:$CB$21</definedName>
    <definedName name="A125548736L_Data">Data1!$CB$11:$CB$21</definedName>
    <definedName name="A125548736L_Latest">Data1!$CB$21</definedName>
    <definedName name="A125548744L">Data1!$FN$1:$FN$10,Data1!$FN$11:$FN$21</definedName>
    <definedName name="A125548744L_Data">Data1!$FN$11:$FN$21</definedName>
    <definedName name="A125548744L_Latest">Data1!$FN$21</definedName>
    <definedName name="A125548752L">Data2!$AT$1:$AT$10,Data2!$AT$11:$AT$21</definedName>
    <definedName name="A125548752L_Data">Data2!$AT$11:$AT$21</definedName>
    <definedName name="A125548752L_Latest">Data2!$AT$21</definedName>
    <definedName name="A125548760L">Data2!$BL$1:$BL$10,Data2!$BL$11:$BL$21</definedName>
    <definedName name="A125548760L_Data">Data2!$BL$11:$BL$21</definedName>
    <definedName name="A125548760L_Latest">Data2!$BL$21</definedName>
    <definedName name="A125548768F">Data2!$J$1:$J$10,Data2!$J$11:$J$21</definedName>
    <definedName name="A125548768F_Data">Data2!$J$11:$J$21</definedName>
    <definedName name="A125548768F_Latest">Data2!$J$21</definedName>
    <definedName name="A125548776F">Data2!$EF$1:$EF$10,Data2!$EF$11:$EF$21</definedName>
    <definedName name="A125548776F_Data">Data2!$EF$11:$EF$21</definedName>
    <definedName name="A125548776F_Latest">Data2!$EF$21</definedName>
    <definedName name="A125548784F">Data3!$GJ$1:$GJ$10,Data3!$GJ$11:$GJ$21</definedName>
    <definedName name="A125548784F_Data">Data3!$GJ$11:$GJ$21</definedName>
    <definedName name="A125548784F_Latest">Data3!$GJ$21</definedName>
    <definedName name="A125548792F">Data24!$EN$1:$EN$10,Data24!$EN$11:$EN$21</definedName>
    <definedName name="A125548792F_Data">Data24!$EN$11:$EN$21</definedName>
    <definedName name="A125548792F_Latest">Data24!$EN$21</definedName>
    <definedName name="A125548800V">Data24!$GP$1:$GP$10,Data24!$GP$11:$GP$21</definedName>
    <definedName name="A125548800V_Data">Data24!$GP$11:$GP$21</definedName>
    <definedName name="A125548800V_Latest">Data24!$GP$21</definedName>
    <definedName name="A125548808L">Data25!$T$1:$T$10,Data25!$T$11:$T$21</definedName>
    <definedName name="A125548808L_Data">Data25!$T$11:$T$21</definedName>
    <definedName name="A125548808L_Latest">Data25!$T$21</definedName>
    <definedName name="A125548816L">Data25!$CN$1:$CN$10,Data25!$CN$11:$CN$21</definedName>
    <definedName name="A125548816L_Data">Data25!$CN$11:$CN$21</definedName>
    <definedName name="A125548816L_Latest">Data25!$CN$21</definedName>
    <definedName name="A125548824L">Data23!$DT$1:$DT$10,Data23!$DT$11:$DT$21</definedName>
    <definedName name="A125548824L_Data">Data23!$DT$11:$DT$21</definedName>
    <definedName name="A125548824L_Latest">Data23!$DT$21</definedName>
    <definedName name="A125548832L">Data24!$BT$1:$BT$10,Data24!$BT$11:$BT$21</definedName>
    <definedName name="A125548832L_Data">Data24!$BT$11:$BT$21</definedName>
    <definedName name="A125548832L_Latest">Data24!$BT$21</definedName>
    <definedName name="A125548840L">Data25!$DX$1:$DX$10,Data25!$DX$11:$DX$21</definedName>
    <definedName name="A125548840L_Data">Data25!$DX$11:$DX$21</definedName>
    <definedName name="A125548840L_Latest">Data25!$DX$21</definedName>
    <definedName name="A125548848F">Data25!$BV$1:$BV$10,Data25!$BV$11:$BV$21</definedName>
    <definedName name="A125548848F_Data">Data25!$BV$11:$BV$21</definedName>
    <definedName name="A125548848F_Latest">Data25!$BV$21</definedName>
    <definedName name="A125548856F">Data25!$FH$1:$FH$10,Data25!$FH$11:$FH$21</definedName>
    <definedName name="A125548856F_Data">Data25!$FH$11:$FH$21</definedName>
    <definedName name="A125548856F_Latest">Data25!$FH$21</definedName>
    <definedName name="A125548864F">Data25!$IB$1:$IB$10,Data25!$IB$11:$IB$21</definedName>
    <definedName name="A125548864F_Data">Data25!$IB$11:$IB$21</definedName>
    <definedName name="A125548864F_Latest">Data25!$IB$21</definedName>
    <definedName name="A125548872F">Data24!$R$1:$R$10,Data24!$R$11:$R$21</definedName>
    <definedName name="A125548872F_Data">Data24!$R$11:$R$21</definedName>
    <definedName name="A125548872F_Latest">Data24!$R$21</definedName>
    <definedName name="A125548880F">Data24!$HH$1:$HH$10,Data24!$HH$11:$HH$21</definedName>
    <definedName name="A125548880F_Data">Data24!$HH$11:$HH$21</definedName>
    <definedName name="A125548880F_Latest">Data24!$HH$21</definedName>
    <definedName name="A125548888X">Data25!$DF$1:$DF$10,Data25!$DF$11:$DF$21</definedName>
    <definedName name="A125548888X_Data">Data25!$DF$11:$DF$21</definedName>
    <definedName name="A125548888X_Latest">Data25!$DF$21</definedName>
    <definedName name="A125548896X">Data25!$EP$1:$EP$10,Data25!$EP$11:$EP$21</definedName>
    <definedName name="A125548896X_Data">Data25!$EP$11:$EP$21</definedName>
    <definedName name="A125548896X_Latest">Data25!$EP$21</definedName>
    <definedName name="A125548904L">Data25!$FZ$1:$FZ$10,Data25!$FZ$11:$FZ$21</definedName>
    <definedName name="A125548904L_Data">Data25!$FZ$11:$FZ$21</definedName>
    <definedName name="A125548904L_Latest">Data25!$FZ$21</definedName>
    <definedName name="A125548912L">Data25!$HJ$1:$HJ$10,Data25!$HJ$11:$HJ$21</definedName>
    <definedName name="A125548912L_Data">Data25!$HJ$11:$HJ$21</definedName>
    <definedName name="A125548912L_Latest">Data25!$HJ$21</definedName>
    <definedName name="A125548920L">Data23!$FD$1:$FD$10,Data23!$FD$11:$FD$21</definedName>
    <definedName name="A125548920L_Data">Data23!$FD$11:$FD$21</definedName>
    <definedName name="A125548920L_Latest">Data23!$FD$21</definedName>
    <definedName name="A125548928F">Data23!$HF$1:$HF$10,Data23!$HF$11:$HF$21</definedName>
    <definedName name="A125548928F_Data">Data23!$HF$11:$HF$21</definedName>
    <definedName name="A125548928F_Latest">Data23!$HF$21</definedName>
    <definedName name="A125548936F">Data23!$HX$1:$HX$10,Data23!$HX$11:$HX$21</definedName>
    <definedName name="A125548936F_Data">Data23!$HX$11:$HX$21</definedName>
    <definedName name="A125548936F_Latest">Data23!$HX$21</definedName>
    <definedName name="A125548944F">Data24!$BB$1:$BB$10,Data24!$BB$11:$BB$21</definedName>
    <definedName name="A125548944F_Data">Data24!$BB$11:$BB$21</definedName>
    <definedName name="A125548944F_Latest">Data24!$BB$21</definedName>
    <definedName name="A125548952F">Data24!$CL$1:$CL$10,Data24!$CL$11:$CL$21</definedName>
    <definedName name="A125548952F_Data">Data24!$CL$11:$CL$21</definedName>
    <definedName name="A125548952F_Latest">Data24!$CL$21</definedName>
    <definedName name="A125548960F">Data24!$DD$1:$DD$10,Data24!$DD$11:$DD$21</definedName>
    <definedName name="A125548960F_Data">Data24!$DD$11:$DD$21</definedName>
    <definedName name="A125548960F_Latest">Data24!$DD$21</definedName>
    <definedName name="A125548968X">Data24!$HZ$1:$HZ$10,Data24!$HZ$11:$HZ$21</definedName>
    <definedName name="A125548968X_Data">Data24!$HZ$11:$HZ$21</definedName>
    <definedName name="A125548968X_Latest">Data24!$HZ$21</definedName>
    <definedName name="A125548976X">Data25!$GR$1:$GR$10,Data25!$GR$11:$GR$21</definedName>
    <definedName name="A125548976X_Data">Data25!$GR$11:$GR$21</definedName>
    <definedName name="A125548976X_Latest">Data25!$GR$21</definedName>
    <definedName name="A125548984X">Data26!$V$1:$V$10,Data26!$V$11:$V$21</definedName>
    <definedName name="A125548984X_Data">Data26!$V$11:$V$21</definedName>
    <definedName name="A125548984X_Latest">Data26!$V$21</definedName>
    <definedName name="A125548992X">Data26!$AN$1:$AN$10,Data26!$AN$11:$AN$21</definedName>
    <definedName name="A125548992X_Data">Data26!$AN$11:$AN$21</definedName>
    <definedName name="A125548992X_Latest">Data26!$AN$21</definedName>
    <definedName name="A125549000R">Data23!$IP$1:$IP$10,Data23!$IP$11:$IP$21</definedName>
    <definedName name="A125549000R_Data">Data23!$IP$11:$IP$21</definedName>
    <definedName name="A125549000R_Latest">Data23!$IP$21</definedName>
    <definedName name="A125549008J">Data25!$AL$1:$AL$10,Data25!$AL$11:$AL$21</definedName>
    <definedName name="A125549008J_Data">Data25!$AL$11:$AL$21</definedName>
    <definedName name="A125549008J_Latest">Data25!$AL$21</definedName>
    <definedName name="A125549016J">Data25!$BD$1:$BD$10,Data25!$BD$11:$BD$21</definedName>
    <definedName name="A125549016J_Data">Data25!$BD$11:$BD$21</definedName>
    <definedName name="A125549016J_Latest">Data25!$BD$21</definedName>
    <definedName name="A125549024J">Data26!$D$1:$D$10,Data26!$D$11:$D$21</definedName>
    <definedName name="A125549024J_Data">Data26!$D$11:$D$21</definedName>
    <definedName name="A125549024J_Latest">Data26!$D$21</definedName>
    <definedName name="A125549032J">Data23!$EL$1:$EL$10,Data23!$EL$11:$EL$21</definedName>
    <definedName name="A125549032J_Data">Data23!$EL$11:$EL$21</definedName>
    <definedName name="A125549032J_Latest">Data23!$EL$21</definedName>
    <definedName name="A125549040J">Data23!$FV$1:$FV$10,Data23!$FV$11:$FV$21</definedName>
    <definedName name="A125549040J_Data">Data23!$FV$11:$FV$21</definedName>
    <definedName name="A125549040J_Latest">Data23!$FV$21</definedName>
    <definedName name="A125549048A">Data23!$GN$1:$GN$10,Data23!$GN$11:$GN$21</definedName>
    <definedName name="A125549048A_Data">Data23!$GN$11:$GN$21</definedName>
    <definedName name="A125549048A_Latest">Data23!$GN$21</definedName>
    <definedName name="A125549056A">Data24!$AJ$1:$AJ$10,Data24!$AJ$11:$AJ$21</definedName>
    <definedName name="A125549056A_Data">Data24!$AJ$11:$AJ$21</definedName>
    <definedName name="A125549056A_Latest">Data24!$AJ$21</definedName>
    <definedName name="A125549064A">Data24!$FF$1:$FF$10,Data24!$FF$11:$FF$21</definedName>
    <definedName name="A125549064A_Data">Data24!$FF$11:$FF$21</definedName>
    <definedName name="A125549064A_Latest">Data24!$FF$21</definedName>
    <definedName name="A125549072A">Data24!$FX$1:$FX$10,Data24!$FX$11:$FX$21</definedName>
    <definedName name="A125549072A_Data">Data24!$FX$11:$FX$21</definedName>
    <definedName name="A125549072A_Latest">Data24!$FX$21</definedName>
    <definedName name="A125549080A">Data24!$DV$1:$DV$10,Data24!$DV$11:$DV$21</definedName>
    <definedName name="A125549080A_Data">Data24!$DV$11:$DV$21</definedName>
    <definedName name="A125549080A_Latest">Data24!$DV$21</definedName>
    <definedName name="A125549088V">Data25!$B$1:$B$10,Data25!$B$11:$B$21</definedName>
    <definedName name="A125549088V_Data">Data25!$B$11:$B$21</definedName>
    <definedName name="A125549088V_Latest">Data25!$B$21</definedName>
    <definedName name="A125549096V">Data26!$BF$1:$BF$10,Data26!$BF$11:$BF$21</definedName>
    <definedName name="A125549096V_Data">Data26!$BF$11:$BF$21</definedName>
    <definedName name="A125549096V_Latest">Data26!$BF$21</definedName>
    <definedName name="A125549104J">Data7!$FZ$1:$FZ$10,Data7!$FZ$11:$FZ$21</definedName>
    <definedName name="A125549104J_Data">Data7!$FZ$11:$FZ$21</definedName>
    <definedName name="A125549104J_Latest">Data7!$FZ$21</definedName>
    <definedName name="A125549112J">Data7!$IB$1:$IB$10,Data7!$IB$11:$IB$21</definedName>
    <definedName name="A125549112J_Data">Data7!$IB$11:$IB$21</definedName>
    <definedName name="A125549112J_Latest">Data7!$IB$21</definedName>
    <definedName name="A125549120J">Data8!$BF$1:$BF$10,Data8!$BF$11:$BF$21</definedName>
    <definedName name="A125549120J_Data">Data8!$BF$11:$BF$21</definedName>
    <definedName name="A125549120J_Latest">Data8!$BF$21</definedName>
    <definedName name="A125549128A">Data8!$DZ$1:$DZ$10,Data8!$DZ$11:$DZ$21</definedName>
    <definedName name="A125549128A_Data">Data8!$DZ$11:$DZ$21</definedName>
    <definedName name="A125549128A_Latest">Data8!$DZ$21</definedName>
    <definedName name="A125549136A">Data6!$FF$1:$FF$10,Data6!$FF$11:$FF$21</definedName>
    <definedName name="A125549136A_Data">Data6!$FF$11:$FF$21</definedName>
    <definedName name="A125549136A_Latest">Data6!$FF$21</definedName>
    <definedName name="A125549144A">Data7!$DF$1:$DF$10,Data7!$DF$11:$DF$21</definedName>
    <definedName name="A125549144A_Data">Data7!$DF$11:$DF$21</definedName>
    <definedName name="A125549144A_Latest">Data7!$DF$21</definedName>
    <definedName name="A125549152A">Data8!$FJ$1:$FJ$10,Data8!$FJ$11:$FJ$21</definedName>
    <definedName name="A125549152A_Data">Data8!$FJ$11:$FJ$21</definedName>
    <definedName name="A125549152A_Latest">Data8!$FJ$21</definedName>
    <definedName name="A125549160A">Data8!$DH$1:$DH$10,Data8!$DH$11:$DH$21</definedName>
    <definedName name="A125549160A_Data">Data8!$DH$11:$DH$21</definedName>
    <definedName name="A125549160A_Latest">Data8!$DH$21</definedName>
    <definedName name="A125549168V">Data8!$GT$1:$GT$10,Data8!$GT$11:$GT$21</definedName>
    <definedName name="A125549168V_Data">Data8!$GT$11:$GT$21</definedName>
    <definedName name="A125549168V_Latest">Data8!$GT$21</definedName>
    <definedName name="A125549176V">Data9!$X$1:$X$10,Data9!$X$11:$X$21</definedName>
    <definedName name="A125549176V_Data">Data9!$X$11:$X$21</definedName>
    <definedName name="A125549176V_Latest">Data9!$X$21</definedName>
    <definedName name="A125549184V">Data7!$BD$1:$BD$10,Data7!$BD$11:$BD$21</definedName>
    <definedName name="A125549184V_Data">Data7!$BD$11:$BD$21</definedName>
    <definedName name="A125549184V_Latest">Data7!$BD$21</definedName>
    <definedName name="A125549192V">Data8!$D$1:$D$10,Data8!$D$11:$D$21</definedName>
    <definedName name="A125549192V_Data">Data8!$D$11:$D$21</definedName>
    <definedName name="A125549192V_Latest">Data8!$D$21</definedName>
    <definedName name="A125549200J">Data8!$ER$1:$ER$10,Data8!$ER$11:$ER$21</definedName>
    <definedName name="A125549200J_Data">Data8!$ER$11:$ER$21</definedName>
    <definedName name="A125549200J_Latest">Data8!$ER$21</definedName>
    <definedName name="A125549208A">Data8!$GB$1:$GB$10,Data8!$GB$11:$GB$21</definedName>
    <definedName name="A125549208A_Data">Data8!$GB$11:$GB$21</definedName>
    <definedName name="A125549208A_Latest">Data8!$GB$21</definedName>
    <definedName name="A125549216A">Data8!$HL$1:$HL$10,Data8!$HL$11:$HL$21</definedName>
    <definedName name="A125549216A_Data">Data8!$HL$11:$HL$21</definedName>
    <definedName name="A125549216A_Latest">Data8!$HL$21</definedName>
    <definedName name="A125549224A">Data9!$F$1:$F$10,Data9!$F$11:$F$21</definedName>
    <definedName name="A125549224A_Data">Data9!$F$11:$F$21</definedName>
    <definedName name="A125549224A_Latest">Data9!$F$21</definedName>
    <definedName name="A125549232A">Data6!$GP$1:$GP$10,Data6!$GP$11:$GP$21</definedName>
    <definedName name="A125549232A_Data">Data6!$GP$11:$GP$21</definedName>
    <definedName name="A125549232A_Latest">Data6!$GP$21</definedName>
    <definedName name="A125549240A">Data7!$B$1:$B$10,Data7!$B$11:$B$21</definedName>
    <definedName name="A125549240A_Data">Data7!$B$11:$B$21</definedName>
    <definedName name="A125549240A_Latest">Data7!$B$21</definedName>
    <definedName name="A125549248V">Data7!$T$1:$T$10,Data7!$T$11:$T$21</definedName>
    <definedName name="A125549248V_Data">Data7!$T$11:$T$21</definedName>
    <definedName name="A125549248V_Latest">Data7!$T$21</definedName>
    <definedName name="A125549256V">Data7!$CN$1:$CN$10,Data7!$CN$11:$CN$21</definedName>
    <definedName name="A125549256V_Data">Data7!$CN$11:$CN$21</definedName>
    <definedName name="A125549256V_Latest">Data7!$CN$21</definedName>
    <definedName name="A125549264V">Data7!$DX$1:$DX$10,Data7!$DX$11:$DX$21</definedName>
    <definedName name="A125549264V_Data">Data7!$DX$11:$DX$21</definedName>
    <definedName name="A125549264V_Latest">Data7!$DX$21</definedName>
    <definedName name="A125549272V">Data7!$EP$1:$EP$10,Data7!$EP$11:$EP$21</definedName>
    <definedName name="A125549272V_Data">Data7!$EP$11:$EP$21</definedName>
    <definedName name="A125549272V_Latest">Data7!$EP$21</definedName>
    <definedName name="A125549280V">Data8!$V$1:$V$10,Data8!$V$11:$V$21</definedName>
    <definedName name="A125549280V_Data">Data8!$V$11:$V$21</definedName>
    <definedName name="A125549280V_Latest">Data8!$V$21</definedName>
    <definedName name="A125549288L">Data8!$ID$1:$ID$10,Data8!$ID$11:$ID$21</definedName>
    <definedName name="A125549288L_Data">Data8!$ID$11:$ID$21</definedName>
    <definedName name="A125549288L_Latest">Data8!$ID$21</definedName>
    <definedName name="A125549296L">Data9!$BH$1:$BH$10,Data9!$BH$11:$BH$21</definedName>
    <definedName name="A125549296L_Data">Data9!$BH$11:$BH$21</definedName>
    <definedName name="A125549296L_Latest">Data9!$BH$21</definedName>
    <definedName name="A125549304A">Data9!$BZ$1:$BZ$10,Data9!$BZ$11:$BZ$21</definedName>
    <definedName name="A125549304A_Data">Data9!$BZ$11:$BZ$21</definedName>
    <definedName name="A125549304A_Latest">Data9!$BZ$21</definedName>
    <definedName name="A125549312A">Data7!$AL$1:$AL$10,Data7!$AL$11:$AL$21</definedName>
    <definedName name="A125549312A_Data">Data7!$AL$11:$AL$21</definedName>
    <definedName name="A125549312A_Latest">Data7!$AL$21</definedName>
    <definedName name="A125549320A">Data8!$BX$1:$BX$10,Data8!$BX$11:$BX$21</definedName>
    <definedName name="A125549320A_Data">Data8!$BX$11:$BX$21</definedName>
    <definedName name="A125549320A_Latest">Data8!$BX$21</definedName>
    <definedName name="A125549328V">Data8!$CP$1:$CP$10,Data8!$CP$11:$CP$21</definedName>
    <definedName name="A125549328V_Data">Data8!$CP$11:$CP$21</definedName>
    <definedName name="A125549328V_Latest">Data8!$CP$21</definedName>
    <definedName name="A125549336V">Data9!$AP$1:$AP$10,Data9!$AP$11:$AP$21</definedName>
    <definedName name="A125549336V_Data">Data9!$AP$11:$AP$21</definedName>
    <definedName name="A125549336V_Latest">Data9!$AP$21</definedName>
    <definedName name="A125549344V">Data6!$FX$1:$FX$10,Data6!$FX$11:$FX$21</definedName>
    <definedName name="A125549344V_Data">Data6!$FX$11:$FX$21</definedName>
    <definedName name="A125549344V_Latest">Data6!$FX$21</definedName>
    <definedName name="A125549352V">Data6!$HH$1:$HH$10,Data6!$HH$11:$HH$21</definedName>
    <definedName name="A125549352V_Data">Data6!$HH$11:$HH$21</definedName>
    <definedName name="A125549352V_Latest">Data6!$HH$21</definedName>
    <definedName name="A125549360V">Data6!$HZ$1:$HZ$10,Data6!$HZ$11:$HZ$21</definedName>
    <definedName name="A125549360V_Data">Data6!$HZ$11:$HZ$21</definedName>
    <definedName name="A125549360V_Latest">Data6!$HZ$21</definedName>
    <definedName name="A125549368L">Data7!$BV$1:$BV$10,Data7!$BV$11:$BV$21</definedName>
    <definedName name="A125549368L_Data">Data7!$BV$11:$BV$21</definedName>
    <definedName name="A125549368L_Latest">Data7!$BV$21</definedName>
    <definedName name="A125549376L">Data7!$GR$1:$GR$10,Data7!$GR$11:$GR$21</definedName>
    <definedName name="A125549376L_Data">Data7!$GR$11:$GR$21</definedName>
    <definedName name="A125549376L_Latest">Data7!$GR$21</definedName>
    <definedName name="A125549384L">Data7!$HJ$1:$HJ$10,Data7!$HJ$11:$HJ$21</definedName>
    <definedName name="A125549384L_Data">Data7!$HJ$11:$HJ$21</definedName>
    <definedName name="A125549384L_Latest">Data7!$HJ$21</definedName>
    <definedName name="A125549392L">Data7!$FH$1:$FH$10,Data7!$FH$11:$FH$21</definedName>
    <definedName name="A125549392L_Data">Data7!$FH$11:$FH$21</definedName>
    <definedName name="A125549392L_Latest">Data7!$FH$21</definedName>
    <definedName name="A125549400A">Data8!$AN$1:$AN$10,Data8!$AN$11:$AN$21</definedName>
    <definedName name="A125549400A_Data">Data8!$AN$11:$AN$21</definedName>
    <definedName name="A125549400A_Latest">Data8!$AN$21</definedName>
    <definedName name="A125549408V">Data9!$CR$1:$CR$10,Data9!$CR$11:$CR$21</definedName>
    <definedName name="A125549408V_Data">Data9!$CR$11:$CR$21</definedName>
    <definedName name="A125549408V_Latest">Data9!$CR$21</definedName>
    <definedName name="A125549416V">Data16!$AL$1:$AL$10,Data16!$AL$11:$AL$21</definedName>
    <definedName name="A125549416V_Data">Data16!$AL$11:$AL$21</definedName>
    <definedName name="A125549416V_Latest">Data16!$AL$21</definedName>
    <definedName name="A125549424V">Data16!$CN$1:$CN$10,Data16!$CN$11:$CN$21</definedName>
    <definedName name="A125549424V_Data">Data16!$CN$11:$CN$21</definedName>
    <definedName name="A125549424V_Latest">Data16!$CN$21</definedName>
    <definedName name="A125549432V">Data16!$FH$1:$FH$10,Data16!$FH$11:$FH$21</definedName>
    <definedName name="A125549432V_Data">Data16!$FH$11:$FH$21</definedName>
    <definedName name="A125549432V_Latest">Data16!$FH$21</definedName>
    <definedName name="A125549440V">Data16!$IB$1:$IB$10,Data16!$IB$11:$IB$21</definedName>
    <definedName name="A125549440V_Data">Data16!$IB$11:$IB$21</definedName>
    <definedName name="A125549440V_Latest">Data16!$IB$21</definedName>
    <definedName name="A125549448L">Data15!$R$1:$R$10,Data15!$R$11:$R$21</definedName>
    <definedName name="A125549448L_Data">Data15!$R$11:$R$21</definedName>
    <definedName name="A125549448L_Latest">Data15!$R$21</definedName>
    <definedName name="A125549456L">Data15!$HH$1:$HH$10,Data15!$HH$11:$HH$21</definedName>
    <definedName name="A125549456L_Data">Data15!$HH$11:$HH$21</definedName>
    <definedName name="A125549456L_Latest">Data15!$HH$21</definedName>
    <definedName name="A125549464L">Data17!$V$1:$V$10,Data17!$V$11:$V$21</definedName>
    <definedName name="A125549464L_Data">Data17!$V$11:$V$21</definedName>
    <definedName name="A125549464L_Latest">Data17!$V$21</definedName>
    <definedName name="A125549472L">Data16!$HJ$1:$HJ$10,Data16!$HJ$11:$HJ$21</definedName>
    <definedName name="A125549472L_Data">Data16!$HJ$11:$HJ$21</definedName>
    <definedName name="A125549472L_Latest">Data16!$HJ$21</definedName>
    <definedName name="A125549480L">Data17!$BF$1:$BF$10,Data17!$BF$11:$BF$21</definedName>
    <definedName name="A125549480L_Data">Data17!$BF$11:$BF$21</definedName>
    <definedName name="A125549480L_Latest">Data17!$BF$21</definedName>
    <definedName name="A125549488F">Data17!$DZ$1:$DZ$10,Data17!$DZ$11:$DZ$21</definedName>
    <definedName name="A125549488F_Data">Data17!$DZ$11:$DZ$21</definedName>
    <definedName name="A125549488F_Latest">Data17!$DZ$21</definedName>
    <definedName name="A125549496F">Data15!$FF$1:$FF$10,Data15!$FF$11:$FF$21</definedName>
    <definedName name="A125549496F_Data">Data15!$FF$11:$FF$21</definedName>
    <definedName name="A125549496F_Latest">Data15!$FF$21</definedName>
    <definedName name="A125549504V">Data16!$DF$1:$DF$10,Data16!$DF$11:$DF$21</definedName>
    <definedName name="A125549504V_Data">Data16!$DF$11:$DF$21</definedName>
    <definedName name="A125549504V_Latest">Data16!$DF$21</definedName>
    <definedName name="A125549512V">Data17!$D$1:$D$10,Data17!$D$11:$D$21</definedName>
    <definedName name="A125549512V_Data">Data17!$D$11:$D$21</definedName>
    <definedName name="A125549512V_Latest">Data17!$D$21</definedName>
    <definedName name="A125549520V">Data17!$AN$1:$AN$10,Data17!$AN$11:$AN$21</definedName>
    <definedName name="A125549520V_Data">Data17!$AN$11:$AN$21</definedName>
    <definedName name="A125549520V_Latest">Data17!$AN$21</definedName>
    <definedName name="A125549528L">Data17!$BX$1:$BX$10,Data17!$BX$11:$BX$21</definedName>
    <definedName name="A125549528L_Data">Data17!$BX$11:$BX$21</definedName>
    <definedName name="A125549528L_Latest">Data17!$BX$21</definedName>
    <definedName name="A125549536L">Data17!$DH$1:$DH$10,Data17!$DH$11:$DH$21</definedName>
    <definedName name="A125549536L_Data">Data17!$DH$11:$DH$21</definedName>
    <definedName name="A125549536L_Latest">Data17!$DH$21</definedName>
    <definedName name="A125549544L">Data15!$BB$1:$BB$10,Data15!$BB$11:$BB$21</definedName>
    <definedName name="A125549544L_Data">Data15!$BB$11:$BB$21</definedName>
    <definedName name="A125549544L_Latest">Data15!$BB$21</definedName>
    <definedName name="A125549552L">Data15!$DD$1:$DD$10,Data15!$DD$11:$DD$21</definedName>
    <definedName name="A125549552L_Data">Data15!$DD$11:$DD$21</definedName>
    <definedName name="A125549552L_Latest">Data15!$DD$21</definedName>
    <definedName name="A125549560L">Data15!$DV$1:$DV$10,Data15!$DV$11:$DV$21</definedName>
    <definedName name="A125549560L_Data">Data15!$DV$11:$DV$21</definedName>
    <definedName name="A125549560L_Latest">Data15!$DV$21</definedName>
    <definedName name="A125549568F">Data15!$GP$1:$GP$10,Data15!$GP$11:$GP$21</definedName>
    <definedName name="A125549568F_Data">Data15!$GP$11:$GP$21</definedName>
    <definedName name="A125549568F_Latest">Data15!$GP$21</definedName>
    <definedName name="A125549576F">Data15!$HZ$1:$HZ$10,Data15!$HZ$11:$HZ$21</definedName>
    <definedName name="A125549576F_Data">Data15!$HZ$11:$HZ$21</definedName>
    <definedName name="A125549576F_Latest">Data15!$HZ$21</definedName>
    <definedName name="A125549584F">Data16!$B$1:$B$10,Data16!$B$11:$B$21</definedName>
    <definedName name="A125549584F_Data">Data16!$B$11:$B$21</definedName>
    <definedName name="A125549584F_Latest">Data16!$B$21</definedName>
    <definedName name="A125549592F">Data16!$DX$1:$DX$10,Data16!$DX$11:$DX$21</definedName>
    <definedName name="A125549592F_Data">Data16!$DX$11:$DX$21</definedName>
    <definedName name="A125549592F_Latest">Data16!$DX$21</definedName>
    <definedName name="A125549600V">Data17!$CP$1:$CP$10,Data17!$CP$11:$CP$21</definedName>
    <definedName name="A125549600V_Data">Data17!$CP$11:$CP$21</definedName>
    <definedName name="A125549600V_Latest">Data17!$CP$21</definedName>
    <definedName name="A125549608L">Data17!$FJ$1:$FJ$10,Data17!$FJ$11:$FJ$21</definedName>
    <definedName name="A125549608L_Data">Data17!$FJ$11:$FJ$21</definedName>
    <definedName name="A125549608L_Latest">Data17!$FJ$21</definedName>
    <definedName name="A125549616L">Data17!$GB$1:$GB$10,Data17!$GB$11:$GB$21</definedName>
    <definedName name="A125549616L_Data">Data17!$GB$11:$GB$21</definedName>
    <definedName name="A125549616L_Latest">Data17!$GB$21</definedName>
    <definedName name="A125549624L">Data15!$EN$1:$EN$10,Data15!$EN$11:$EN$21</definedName>
    <definedName name="A125549624L_Data">Data15!$EN$11:$EN$21</definedName>
    <definedName name="A125549624L_Latest">Data15!$EN$21</definedName>
    <definedName name="A125549632L">Data16!$FZ$1:$FZ$10,Data16!$FZ$11:$FZ$21</definedName>
    <definedName name="A125549632L_Data">Data16!$FZ$11:$FZ$21</definedName>
    <definedName name="A125549632L_Latest">Data16!$FZ$21</definedName>
    <definedName name="A125549640L">Data16!$GR$1:$GR$10,Data16!$GR$11:$GR$21</definedName>
    <definedName name="A125549640L_Data">Data16!$GR$11:$GR$21</definedName>
    <definedName name="A125549640L_Latest">Data16!$GR$21</definedName>
    <definedName name="A125549648F">Data17!$ER$1:$ER$10,Data17!$ER$11:$ER$21</definedName>
    <definedName name="A125549648F_Data">Data17!$ER$11:$ER$21</definedName>
    <definedName name="A125549648F_Latest">Data17!$ER$21</definedName>
    <definedName name="A125549656F">Data15!$AJ$1:$AJ$10,Data15!$AJ$11:$AJ$21</definedName>
    <definedName name="A125549656F_Data">Data15!$AJ$11:$AJ$21</definedName>
    <definedName name="A125549656F_Latest">Data15!$AJ$21</definedName>
    <definedName name="A125549664F">Data15!$BT$1:$BT$10,Data15!$BT$11:$BT$21</definedName>
    <definedName name="A125549664F_Data">Data15!$BT$11:$BT$21</definedName>
    <definedName name="A125549664F_Latest">Data15!$BT$21</definedName>
    <definedName name="A125549672F">Data15!$CL$1:$CL$10,Data15!$CL$11:$CL$21</definedName>
    <definedName name="A125549672F_Data">Data15!$CL$11:$CL$21</definedName>
    <definedName name="A125549672F_Latest">Data15!$CL$21</definedName>
    <definedName name="A125549680F">Data15!$FX$1:$FX$10,Data15!$FX$11:$FX$21</definedName>
    <definedName name="A125549680F_Data">Data15!$FX$11:$FX$21</definedName>
    <definedName name="A125549680F_Latest">Data15!$FX$21</definedName>
    <definedName name="A125549688X">Data16!$BD$1:$BD$10,Data16!$BD$11:$BD$21</definedName>
    <definedName name="A125549688X_Data">Data16!$BD$11:$BD$21</definedName>
    <definedName name="A125549688X_Latest">Data16!$BD$21</definedName>
    <definedName name="A125549696X">Data16!$BV$1:$BV$10,Data16!$BV$11:$BV$21</definedName>
    <definedName name="A125549696X_Data">Data16!$BV$11:$BV$21</definedName>
    <definedName name="A125549696X_Latest">Data16!$BV$21</definedName>
    <definedName name="A125549704L">Data16!$T$1:$T$10,Data16!$T$11:$T$21</definedName>
    <definedName name="A125549704L_Data">Data16!$T$11:$T$21</definedName>
    <definedName name="A125549704L_Latest">Data16!$T$21</definedName>
    <definedName name="A125549712L">Data16!$EP$1:$EP$10,Data16!$EP$11:$EP$21</definedName>
    <definedName name="A125549712L_Data">Data16!$EP$11:$EP$21</definedName>
    <definedName name="A125549712L_Latest">Data16!$EP$21</definedName>
    <definedName name="A125549720L">Data17!$GT$1:$GT$10,Data17!$GT$11:$GT$21</definedName>
    <definedName name="A125549720L_Data">Data17!$GT$11:$GT$21</definedName>
    <definedName name="A125549720L_Latest">Data17!$GT$21</definedName>
    <definedName name="A125549728F">Data18!$IF$1:$IF$10,Data18!$IF$11:$IF$21</definedName>
    <definedName name="A125549728F_Data">Data18!$IF$11:$IF$21</definedName>
    <definedName name="A125549728F_Latest">Data18!$IF$21</definedName>
    <definedName name="A125549736F">Data19!$AR$1:$AR$10,Data19!$AR$11:$AR$21</definedName>
    <definedName name="A125549736F_Data">Data19!$AR$11:$AR$21</definedName>
    <definedName name="A125549736F_Latest">Data19!$AR$21</definedName>
    <definedName name="A125549744F">Data19!$DL$1:$DL$10,Data19!$DL$11:$DL$21</definedName>
    <definedName name="A125549744F_Data">Data19!$DL$11:$DL$21</definedName>
    <definedName name="A125549744F_Latest">Data19!$DL$21</definedName>
    <definedName name="A125549752F">Data19!$GF$1:$GF$10,Data19!$GF$11:$GF$21</definedName>
    <definedName name="A125549752F_Data">Data19!$GF$11:$GF$21</definedName>
    <definedName name="A125549752F_Latest">Data19!$GF$21</definedName>
    <definedName name="A125549760F">Data17!$HL$1:$HL$10,Data17!$HL$11:$HL$21</definedName>
    <definedName name="A125549760F_Data">Data17!$HL$11:$HL$21</definedName>
    <definedName name="A125549760F_Latest">Data17!$HL$21</definedName>
    <definedName name="A125549768X">Data18!$FL$1:$FL$10,Data18!$FL$11:$FL$21</definedName>
    <definedName name="A125549768X_Data">Data18!$FL$11:$FL$21</definedName>
    <definedName name="A125549768X_Latest">Data18!$FL$21</definedName>
    <definedName name="A125549776X">Data19!$HP$1:$HP$10,Data19!$HP$11:$HP$21</definedName>
    <definedName name="A125549776X_Data">Data19!$HP$11:$HP$21</definedName>
    <definedName name="A125549776X_Latest">Data19!$HP$21</definedName>
    <definedName name="A125549784X">Data19!$FN$1:$FN$10,Data19!$FN$11:$FN$21</definedName>
    <definedName name="A125549784X_Data">Data19!$FN$11:$FN$21</definedName>
    <definedName name="A125549784X_Latest">Data19!$FN$21</definedName>
    <definedName name="A125549792X">Data20!$J$1:$J$10,Data20!$J$11:$J$21</definedName>
    <definedName name="A125549792X_Data">Data20!$J$11:$J$21</definedName>
    <definedName name="A125549792X_Latest">Data20!$J$21</definedName>
    <definedName name="A125549800L">Data20!$CD$1:$CD$10,Data20!$CD$11:$CD$21</definedName>
    <definedName name="A125549800L_Data">Data20!$CD$11:$CD$21</definedName>
    <definedName name="A125549800L_Latest">Data20!$CD$21</definedName>
    <definedName name="A125549808F">Data18!$DJ$1:$DJ$10,Data18!$DJ$11:$DJ$21</definedName>
    <definedName name="A125549808F_Data">Data18!$DJ$11:$DJ$21</definedName>
    <definedName name="A125549808F_Latest">Data18!$DJ$21</definedName>
    <definedName name="A125549816F">Data19!$BJ$1:$BJ$10,Data19!$BJ$11:$BJ$21</definedName>
    <definedName name="A125549816F_Data">Data19!$BJ$11:$BJ$21</definedName>
    <definedName name="A125549816F_Latest">Data19!$BJ$21</definedName>
    <definedName name="A125549824F">Data19!$GX$1:$GX$10,Data19!$GX$11:$GX$21</definedName>
    <definedName name="A125549824F_Data">Data19!$GX$11:$GX$21</definedName>
    <definedName name="A125549824F_Latest">Data19!$GX$21</definedName>
    <definedName name="A125549832F">Data19!$IH$1:$IH$10,Data19!$IH$11:$IH$21</definedName>
    <definedName name="A125549832F_Data">Data19!$IH$11:$IH$21</definedName>
    <definedName name="A125549832F_Latest">Data19!$IH$21</definedName>
    <definedName name="A125549840F">Data20!$AB$1:$AB$10,Data20!$AB$11:$AB$21</definedName>
    <definedName name="A125549840F_Data">Data20!$AB$11:$AB$21</definedName>
    <definedName name="A125549840F_Latest">Data20!$AB$21</definedName>
    <definedName name="A125549848X">Data20!$BL$1:$BL$10,Data20!$BL$11:$BL$21</definedName>
    <definedName name="A125549848X_Data">Data20!$BL$11:$BL$21</definedName>
    <definedName name="A125549848X_Latest">Data20!$BL$21</definedName>
    <definedName name="A125549856X">Data18!$F$1:$F$10,Data18!$F$11:$F$21</definedName>
    <definedName name="A125549856X_Data">Data18!$F$11:$F$21</definedName>
    <definedName name="A125549856X_Latest">Data18!$F$21</definedName>
    <definedName name="A125549864X">Data18!$BH$1:$BH$10,Data18!$BH$11:$BH$21</definedName>
    <definedName name="A125549864X_Data">Data18!$BH$11:$BH$21</definedName>
    <definedName name="A125549864X_Latest">Data18!$BH$21</definedName>
    <definedName name="A125549872X">Data18!$BZ$1:$BZ$10,Data18!$BZ$11:$BZ$21</definedName>
    <definedName name="A125549872X_Data">Data18!$BZ$11:$BZ$21</definedName>
    <definedName name="A125549872X_Latest">Data18!$BZ$21</definedName>
    <definedName name="A125549880X">Data18!$ET$1:$ET$10,Data18!$ET$11:$ET$21</definedName>
    <definedName name="A125549880X_Data">Data18!$ET$11:$ET$21</definedName>
    <definedName name="A125549880X_Latest">Data18!$ET$21</definedName>
    <definedName name="A125549888T">Data18!$GD$1:$GD$10,Data18!$GD$11:$GD$21</definedName>
    <definedName name="A125549888T_Data">Data18!$GD$11:$GD$21</definedName>
    <definedName name="A125549888T_Latest">Data18!$GD$21</definedName>
    <definedName name="A125549896T">Data18!$GV$1:$GV$10,Data18!$GV$11:$GV$21</definedName>
    <definedName name="A125549896T_Data">Data18!$GV$11:$GV$21</definedName>
    <definedName name="A125549896T_Latest">Data18!$GV$21</definedName>
    <definedName name="A125549904F">Data19!$CB$1:$CB$10,Data19!$CB$11:$CB$21</definedName>
    <definedName name="A125549904F_Data">Data19!$CB$11:$CB$21</definedName>
    <definedName name="A125549904F_Latest">Data19!$CB$21</definedName>
    <definedName name="A125549912F">Data20!$AT$1:$AT$10,Data20!$AT$11:$AT$21</definedName>
    <definedName name="A125549912F_Data">Data20!$AT$11:$AT$21</definedName>
    <definedName name="A125549912F_Latest">Data20!$AT$21</definedName>
    <definedName name="A125549920F">Data20!$DN$1:$DN$10,Data20!$DN$11:$DN$21</definedName>
    <definedName name="A125549920F_Data">Data20!$DN$11:$DN$21</definedName>
    <definedName name="A125549920F_Latest">Data20!$DN$21</definedName>
    <definedName name="A125549928X">Data20!$EF$1:$EF$10,Data20!$EF$11:$EF$21</definedName>
    <definedName name="A125549928X_Data">Data20!$EF$11:$EF$21</definedName>
    <definedName name="A125549928X_Latest">Data20!$EF$21</definedName>
    <definedName name="A125549936X">Data18!$CR$1:$CR$10,Data18!$CR$11:$CR$21</definedName>
    <definedName name="A125549936X_Data">Data18!$CR$11:$CR$21</definedName>
    <definedName name="A125549936X_Latest">Data18!$CR$21</definedName>
    <definedName name="A125549944X">Data19!$ED$1:$ED$10,Data19!$ED$11:$ED$21</definedName>
    <definedName name="A125549944X_Data">Data19!$ED$11:$ED$21</definedName>
    <definedName name="A125549944X_Latest">Data19!$ED$21</definedName>
    <definedName name="A125549952X">Data19!$EV$1:$EV$10,Data19!$EV$11:$EV$21</definedName>
    <definedName name="A125549952X_Data">Data19!$EV$11:$EV$21</definedName>
    <definedName name="A125549952X_Latest">Data19!$EV$21</definedName>
    <definedName name="A125549960X">Data20!$CV$1:$CV$10,Data20!$CV$11:$CV$21</definedName>
    <definedName name="A125549960X_Data">Data20!$CV$11:$CV$21</definedName>
    <definedName name="A125549960X_Latest">Data20!$CV$21</definedName>
    <definedName name="A125549968T">Data17!$ID$1:$ID$10,Data17!$ID$11:$ID$21</definedName>
    <definedName name="A125549968T_Data">Data17!$ID$11:$ID$21</definedName>
    <definedName name="A125549968T_Latest">Data17!$ID$21</definedName>
    <definedName name="A125549976T">Data18!$X$1:$X$10,Data18!$X$11:$X$21</definedName>
    <definedName name="A125549976T_Data">Data18!$X$11:$X$21</definedName>
    <definedName name="A125549976T_Latest">Data18!$X$21</definedName>
    <definedName name="A125549984T">Data18!$AP$1:$AP$10,Data18!$AP$11:$AP$21</definedName>
    <definedName name="A125549984T_Data">Data18!$AP$11:$AP$21</definedName>
    <definedName name="A125549984T_Latest">Data18!$AP$21</definedName>
    <definedName name="A125549992T">Data18!$EB$1:$EB$10,Data18!$EB$11:$EB$21</definedName>
    <definedName name="A125549992T_Data">Data18!$EB$11:$EB$21</definedName>
    <definedName name="A125549992T_Latest">Data18!$EB$21</definedName>
    <definedName name="A125550000L">Data19!$H$1:$H$10,Data19!$H$11:$H$21</definedName>
    <definedName name="A125550000L_Data">Data19!$H$11:$H$21</definedName>
    <definedName name="A125550000L_Latest">Data19!$H$21</definedName>
    <definedName name="A125550008F">Data19!$Z$1:$Z$10,Data19!$Z$11:$Z$21</definedName>
    <definedName name="A125550008F_Data">Data19!$Z$11:$Z$21</definedName>
    <definedName name="A125550008F_Latest">Data19!$Z$21</definedName>
    <definedName name="A125550016F">Data18!$HN$1:$HN$10,Data18!$HN$11:$HN$21</definedName>
    <definedName name="A125550016F_Data">Data18!$HN$11:$HN$21</definedName>
    <definedName name="A125550016F_Latest">Data18!$HN$21</definedName>
    <definedName name="A125550024F">Data19!$CT$1:$CT$10,Data19!$CT$11:$CT$21</definedName>
    <definedName name="A125550024F_Data">Data19!$CT$11:$CT$21</definedName>
    <definedName name="A125550024F_Latest">Data19!$CT$21</definedName>
    <definedName name="A125550032F">Data20!$EX$1:$EX$10,Data20!$EX$11:$EX$21</definedName>
    <definedName name="A125550032F_Data">Data20!$EX$11:$EX$21</definedName>
    <definedName name="A125550032F_Latest">Data20!$EX$21</definedName>
    <definedName name="A125550040F">Data21!$GJ$1:$GJ$10,Data21!$GJ$11:$GJ$21</definedName>
    <definedName name="A125550040F_Data">Data21!$GJ$11:$GJ$21</definedName>
    <definedName name="A125550040F_Latest">Data21!$GJ$21</definedName>
    <definedName name="A125550048X">Data21!$IL$1:$IL$10,Data21!$IL$11:$IL$21</definedName>
    <definedName name="A125550048X_Data">Data21!$IL$11:$IL$21</definedName>
    <definedName name="A125550048X_Latest">Data21!$IL$21</definedName>
    <definedName name="A125550056X">Data22!$BP$1:$BP$10,Data22!$BP$11:$BP$21</definedName>
    <definedName name="A125550056X_Data">Data22!$BP$11:$BP$21</definedName>
    <definedName name="A125550056X_Latest">Data22!$BP$21</definedName>
    <definedName name="A125550064X">Data22!$EJ$1:$EJ$10,Data22!$EJ$11:$EJ$21</definedName>
    <definedName name="A125550064X_Data">Data22!$EJ$11:$EJ$21</definedName>
    <definedName name="A125550064X_Latest">Data22!$EJ$21</definedName>
    <definedName name="A125550072X">Data20!$FP$1:$FP$10,Data20!$FP$11:$FP$21</definedName>
    <definedName name="A125550072X_Data">Data20!$FP$11:$FP$21</definedName>
    <definedName name="A125550072X_Latest">Data20!$FP$21</definedName>
    <definedName name="A125550080X">Data21!$DP$1:$DP$10,Data21!$DP$11:$DP$21</definedName>
    <definedName name="A125550080X_Data">Data21!$DP$11:$DP$21</definedName>
    <definedName name="A125550080X_Latest">Data21!$DP$21</definedName>
    <definedName name="A125550088T">Data22!$FT$1:$FT$10,Data22!$FT$11:$FT$21</definedName>
    <definedName name="A125550088T_Data">Data22!$FT$11:$FT$21</definedName>
    <definedName name="A125550088T_Latest">Data22!$FT$21</definedName>
    <definedName name="A125550096T">Data22!$DR$1:$DR$10,Data22!$DR$11:$DR$21</definedName>
    <definedName name="A125550096T_Data">Data22!$DR$11:$DR$21</definedName>
    <definedName name="A125550096T_Latest">Data22!$DR$21</definedName>
    <definedName name="A125550104F">Data22!$HD$1:$HD$10,Data22!$HD$11:$HD$21</definedName>
    <definedName name="A125550104F_Data">Data22!$HD$11:$HD$21</definedName>
    <definedName name="A125550104F_Latest">Data22!$HD$21</definedName>
    <definedName name="A125550112F">Data23!$AH$1:$AH$10,Data23!$AH$11:$AH$21</definedName>
    <definedName name="A125550112F_Data">Data23!$AH$11:$AH$21</definedName>
    <definedName name="A125550112F_Latest">Data23!$AH$21</definedName>
    <definedName name="A125550120F">Data21!$BN$1:$BN$10,Data21!$BN$11:$BN$21</definedName>
    <definedName name="A125550120F_Data">Data21!$BN$11:$BN$21</definedName>
    <definedName name="A125550120F_Latest">Data21!$BN$21</definedName>
    <definedName name="A125550128X">Data22!$N$1:$N$10,Data22!$N$11:$N$21</definedName>
    <definedName name="A125550128X_Data">Data22!$N$11:$N$21</definedName>
    <definedName name="A125550128X_Latest">Data22!$N$21</definedName>
    <definedName name="A125550136X">Data22!$FB$1:$FB$10,Data22!$FB$11:$FB$21</definedName>
    <definedName name="A125550136X_Data">Data22!$FB$11:$FB$21</definedName>
    <definedName name="A125550136X_Latest">Data22!$FB$21</definedName>
    <definedName name="A125550144X">Data22!$GL$1:$GL$10,Data22!$GL$11:$GL$21</definedName>
    <definedName name="A125550144X_Data">Data22!$GL$11:$GL$21</definedName>
    <definedName name="A125550144X_Latest">Data22!$GL$21</definedName>
    <definedName name="A125550152X">Data22!$HV$1:$HV$10,Data22!$HV$11:$HV$21</definedName>
    <definedName name="A125550152X_Data">Data22!$HV$11:$HV$21</definedName>
    <definedName name="A125550152X_Latest">Data22!$HV$21</definedName>
    <definedName name="A125550160X">Data23!$P$1:$P$10,Data23!$P$11:$P$21</definedName>
    <definedName name="A125550160X_Data">Data23!$P$11:$P$21</definedName>
    <definedName name="A125550160X_Latest">Data23!$P$21</definedName>
    <definedName name="A125550168T">Data20!$GZ$1:$GZ$10,Data20!$GZ$11:$GZ$21</definedName>
    <definedName name="A125550168T_Data">Data20!$GZ$11:$GZ$21</definedName>
    <definedName name="A125550168T_Latest">Data20!$GZ$21</definedName>
    <definedName name="A125550176T">Data21!$L$1:$L$10,Data21!$L$11:$L$21</definedName>
    <definedName name="A125550176T_Data">Data21!$L$11:$L$21</definedName>
    <definedName name="A125550176T_Latest">Data21!$L$21</definedName>
    <definedName name="A125550184T">Data21!$AD$1:$AD$10,Data21!$AD$11:$AD$21</definedName>
    <definedName name="A125550184T_Data">Data21!$AD$11:$AD$21</definedName>
    <definedName name="A125550184T_Latest">Data21!$AD$21</definedName>
    <definedName name="A125550192T">Data21!$CX$1:$CX$10,Data21!$CX$11:$CX$21</definedName>
    <definedName name="A125550192T_Data">Data21!$CX$11:$CX$21</definedName>
    <definedName name="A125550192T_Latest">Data21!$CX$21</definedName>
    <definedName name="A125550200F">Data21!$EH$1:$EH$10,Data21!$EH$11:$EH$21</definedName>
    <definedName name="A125550200F_Data">Data21!$EH$11:$EH$21</definedName>
    <definedName name="A125550200F_Latest">Data21!$EH$21</definedName>
    <definedName name="A125550208X">Data21!$EZ$1:$EZ$10,Data21!$EZ$11:$EZ$21</definedName>
    <definedName name="A125550208X_Data">Data21!$EZ$11:$EZ$21</definedName>
    <definedName name="A125550208X_Latest">Data21!$EZ$21</definedName>
    <definedName name="A125550216X">Data22!$AF$1:$AF$10,Data22!$AF$11:$AF$21</definedName>
    <definedName name="A125550216X_Data">Data22!$AF$11:$AF$21</definedName>
    <definedName name="A125550216X_Latest">Data22!$AF$21</definedName>
    <definedName name="A125550224X">Data22!$IN$1:$IN$10,Data22!$IN$11:$IN$21</definedName>
    <definedName name="A125550224X_Data">Data22!$IN$11:$IN$21</definedName>
    <definedName name="A125550224X_Latest">Data22!$IN$21</definedName>
    <definedName name="A125550232X">Data23!$BR$1:$BR$10,Data23!$BR$11:$BR$21</definedName>
    <definedName name="A125550232X_Data">Data23!$BR$11:$BR$21</definedName>
    <definedName name="A125550232X_Latest">Data23!$BR$21</definedName>
    <definedName name="A125550240X">Data23!$CJ$1:$CJ$10,Data23!$CJ$11:$CJ$21</definedName>
    <definedName name="A125550240X_Data">Data23!$CJ$11:$CJ$21</definedName>
    <definedName name="A125550240X_Latest">Data23!$CJ$21</definedName>
    <definedName name="A125550248T">Data21!$AV$1:$AV$10,Data21!$AV$11:$AV$21</definedName>
    <definedName name="A125550248T_Data">Data21!$AV$11:$AV$21</definedName>
    <definedName name="A125550248T_Latest">Data21!$AV$21</definedName>
    <definedName name="A125550256T">Data22!$CH$1:$CH$10,Data22!$CH$11:$CH$21</definedName>
    <definedName name="A125550256T_Data">Data22!$CH$11:$CH$21</definedName>
    <definedName name="A125550256T_Latest">Data22!$CH$21</definedName>
    <definedName name="A125550264T">Data22!$CZ$1:$CZ$10,Data22!$CZ$11:$CZ$21</definedName>
    <definedName name="A125550264T_Data">Data22!$CZ$11:$CZ$21</definedName>
    <definedName name="A125550264T_Latest">Data22!$CZ$21</definedName>
    <definedName name="A125550272T">Data23!$AZ$1:$AZ$10,Data23!$AZ$11:$AZ$21</definedName>
    <definedName name="A125550272T_Data">Data23!$AZ$11:$AZ$21</definedName>
    <definedName name="A125550272T_Latest">Data23!$AZ$21</definedName>
    <definedName name="A125550280T">Data20!$GH$1:$GH$10,Data20!$GH$11:$GH$21</definedName>
    <definedName name="A125550280T_Data">Data20!$GH$11:$GH$21</definedName>
    <definedName name="A125550280T_Latest">Data20!$GH$21</definedName>
    <definedName name="A125550288K">Data20!$HR$1:$HR$10,Data20!$HR$11:$HR$21</definedName>
    <definedName name="A125550288K_Data">Data20!$HR$11:$HR$21</definedName>
    <definedName name="A125550288K_Latest">Data20!$HR$21</definedName>
    <definedName name="A125550296K">Data20!$IJ$1:$IJ$10,Data20!$IJ$11:$IJ$21</definedName>
    <definedName name="A125550296K_Data">Data20!$IJ$11:$IJ$21</definedName>
    <definedName name="A125550296K_Latest">Data20!$IJ$21</definedName>
    <definedName name="A125550304X">Data21!$CF$1:$CF$10,Data21!$CF$11:$CF$21</definedName>
    <definedName name="A125550304X_Data">Data21!$CF$11:$CF$21</definedName>
    <definedName name="A125550304X_Latest">Data21!$CF$21</definedName>
    <definedName name="A125550312X">Data21!$HB$1:$HB$10,Data21!$HB$11:$HB$21</definedName>
    <definedName name="A125550312X_Data">Data21!$HB$11:$HB$21</definedName>
    <definedName name="A125550312X_Latest">Data21!$HB$21</definedName>
    <definedName name="A125550320X">Data21!$HT$1:$HT$10,Data21!$HT$11:$HT$21</definedName>
    <definedName name="A125550320X_Data">Data21!$HT$11:$HT$21</definedName>
    <definedName name="A125550320X_Latest">Data21!$HT$21</definedName>
    <definedName name="A125550328T">Data21!$FR$1:$FR$10,Data21!$FR$11:$FR$21</definedName>
    <definedName name="A125550328T_Data">Data21!$FR$11:$FR$21</definedName>
    <definedName name="A125550328T_Latest">Data21!$FR$21</definedName>
    <definedName name="A125550336T">Data22!$AX$1:$AX$10,Data22!$AX$11:$AX$21</definedName>
    <definedName name="A125550336T_Data">Data22!$AX$11:$AX$21</definedName>
    <definedName name="A125550336T_Latest">Data22!$AX$21</definedName>
    <definedName name="A125550344T">Data23!$DB$1:$DB$10,Data23!$DB$11:$DB$21</definedName>
    <definedName name="A125550344T_Data">Data23!$DB$11:$DB$21</definedName>
    <definedName name="A125550344T_Latest">Data23!$DB$21</definedName>
    <definedName name="A125550352T">Data4!$HV$1:$HV$10,Data4!$HV$11:$HV$21</definedName>
    <definedName name="A125550352T_Data">Data4!$HV$11:$HV$21</definedName>
    <definedName name="A125550352T_Latest">Data4!$HV$21</definedName>
    <definedName name="A125550360T">Data5!$AH$1:$AH$10,Data5!$AH$11:$AH$21</definedName>
    <definedName name="A125550360T_Data">Data5!$AH$11:$AH$21</definedName>
    <definedName name="A125550360T_Latest">Data5!$AH$21</definedName>
    <definedName name="A125550368K">Data5!$DB$1:$DB$10,Data5!$DB$11:$DB$21</definedName>
    <definedName name="A125550368K_Data">Data5!$DB$11:$DB$21</definedName>
    <definedName name="A125550368K_Latest">Data5!$DB$21</definedName>
    <definedName name="A125550376K">Data5!$FV$1:$FV$10,Data5!$FV$11:$FV$21</definedName>
    <definedName name="A125550376K_Data">Data5!$FV$11:$FV$21</definedName>
    <definedName name="A125550376K_Latest">Data5!$FV$21</definedName>
    <definedName name="A125550384K">Data3!$HB$1:$HB$10,Data3!$HB$11:$HB$21</definedName>
    <definedName name="A125550384K_Data">Data3!$HB$11:$HB$21</definedName>
    <definedName name="A125550384K_Latest">Data3!$HB$21</definedName>
    <definedName name="A125550392K">Data4!$FB$1:$FB$10,Data4!$FB$11:$FB$21</definedName>
    <definedName name="A125550392K_Data">Data4!$FB$11:$FB$21</definedName>
    <definedName name="A125550392K_Latest">Data4!$FB$21</definedName>
    <definedName name="A125550400X">Data5!$HF$1:$HF$10,Data5!$HF$11:$HF$21</definedName>
    <definedName name="A125550400X_Data">Data5!$HF$11:$HF$21</definedName>
    <definedName name="A125550400X_Latest">Data5!$HF$21</definedName>
    <definedName name="A125550408T">Data5!$FD$1:$FD$10,Data5!$FD$11:$FD$21</definedName>
    <definedName name="A125550408T_Data">Data5!$FD$11:$FD$21</definedName>
    <definedName name="A125550408T_Latest">Data5!$FD$21</definedName>
    <definedName name="A125550416T">Data5!$IP$1:$IP$10,Data5!$IP$11:$IP$21</definedName>
    <definedName name="A125550416T_Data">Data5!$IP$11:$IP$21</definedName>
    <definedName name="A125550416T_Latest">Data5!$IP$21</definedName>
    <definedName name="A125550424T">Data6!$BT$1:$BT$10,Data6!$BT$11:$BT$21</definedName>
    <definedName name="A125550424T_Data">Data6!$BT$11:$BT$21</definedName>
    <definedName name="A125550424T_Latest">Data6!$BT$21</definedName>
    <definedName name="A125550432T">Data4!$CZ$1:$CZ$10,Data4!$CZ$11:$CZ$21</definedName>
    <definedName name="A125550432T_Data">Data4!$CZ$11:$CZ$21</definedName>
    <definedName name="A125550432T_Latest">Data4!$CZ$21</definedName>
    <definedName name="A125550440T">Data5!$AZ$1:$AZ$10,Data5!$AZ$11:$AZ$21</definedName>
    <definedName name="A125550440T_Data">Data5!$AZ$11:$AZ$21</definedName>
    <definedName name="A125550440T_Latest">Data5!$AZ$21</definedName>
    <definedName name="A125550448K">Data5!$GN$1:$GN$10,Data5!$GN$11:$GN$21</definedName>
    <definedName name="A125550448K_Data">Data5!$GN$11:$GN$21</definedName>
    <definedName name="A125550448K_Latest">Data5!$GN$21</definedName>
    <definedName name="A125550456K">Data5!$HX$1:$HX$10,Data5!$HX$11:$HX$21</definedName>
    <definedName name="A125550456K_Data">Data5!$HX$11:$HX$21</definedName>
    <definedName name="A125550456K_Latest">Data5!$HX$21</definedName>
    <definedName name="A125550464K">Data6!$R$1:$R$10,Data6!$R$11:$R$21</definedName>
    <definedName name="A125550464K_Data">Data6!$R$11:$R$21</definedName>
    <definedName name="A125550464K_Latest">Data6!$R$21</definedName>
    <definedName name="A125550472K">Data6!$BB$1:$BB$10,Data6!$BB$11:$BB$21</definedName>
    <definedName name="A125550472K_Data">Data6!$BB$11:$BB$21</definedName>
    <definedName name="A125550472K_Latest">Data6!$BB$21</definedName>
    <definedName name="A125550480K">Data3!$IL$1:$IL$10,Data3!$IL$11:$IL$21</definedName>
    <definedName name="A125550480K_Data">Data3!$IL$11:$IL$21</definedName>
    <definedName name="A125550480K_Latest">Data3!$IL$21</definedName>
    <definedName name="A125550488C">Data4!$AX$1:$AX$10,Data4!$AX$11:$AX$21</definedName>
    <definedName name="A125550488C_Data">Data4!$AX$11:$AX$21</definedName>
    <definedName name="A125550488C_Latest">Data4!$AX$21</definedName>
    <definedName name="A125550496C">Data4!$BP$1:$BP$10,Data4!$BP$11:$BP$21</definedName>
    <definedName name="A125550496C_Data">Data4!$BP$11:$BP$21</definedName>
    <definedName name="A125550496C_Latest">Data4!$BP$21</definedName>
    <definedName name="A125550504T">Data4!$EJ$1:$EJ$10,Data4!$EJ$11:$EJ$21</definedName>
    <definedName name="A125550504T_Data">Data4!$EJ$11:$EJ$21</definedName>
    <definedName name="A125550504T_Latest">Data4!$EJ$21</definedName>
    <definedName name="A125550512T">Data4!$FT$1:$FT$10,Data4!$FT$11:$FT$21</definedName>
    <definedName name="A125550512T_Data">Data4!$FT$11:$FT$21</definedName>
    <definedName name="A125550512T_Latest">Data4!$FT$21</definedName>
    <definedName name="A125550520T">Data4!$GL$1:$GL$10,Data4!$GL$11:$GL$21</definedName>
    <definedName name="A125550520T_Data">Data4!$GL$11:$GL$21</definedName>
    <definedName name="A125550520T_Latest">Data4!$GL$21</definedName>
    <definedName name="A125550528K">Data5!$BR$1:$BR$10,Data5!$BR$11:$BR$21</definedName>
    <definedName name="A125550528K_Data">Data5!$BR$11:$BR$21</definedName>
    <definedName name="A125550528K_Latest">Data5!$BR$21</definedName>
    <definedName name="A125550536K">Data6!$AJ$1:$AJ$10,Data6!$AJ$11:$AJ$21</definedName>
    <definedName name="A125550536K_Data">Data6!$AJ$11:$AJ$21</definedName>
    <definedName name="A125550536K_Latest">Data6!$AJ$21</definedName>
    <definedName name="A125550544K">Data6!$DD$1:$DD$10,Data6!$DD$11:$DD$21</definedName>
    <definedName name="A125550544K_Data">Data6!$DD$11:$DD$21</definedName>
    <definedName name="A125550544K_Latest">Data6!$DD$21</definedName>
    <definedName name="A125550552K">Data6!$DV$1:$DV$10,Data6!$DV$11:$DV$21</definedName>
    <definedName name="A125550552K_Data">Data6!$DV$11:$DV$21</definedName>
    <definedName name="A125550552K_Latest">Data6!$DV$21</definedName>
    <definedName name="A125550560K">Data4!$CH$1:$CH$10,Data4!$CH$11:$CH$21</definedName>
    <definedName name="A125550560K_Data">Data4!$CH$11:$CH$21</definedName>
    <definedName name="A125550560K_Latest">Data4!$CH$21</definedName>
    <definedName name="A125550568C">Data5!$DT$1:$DT$10,Data5!$DT$11:$DT$21</definedName>
    <definedName name="A125550568C_Data">Data5!$DT$11:$DT$21</definedName>
    <definedName name="A125550568C_Latest">Data5!$DT$21</definedName>
    <definedName name="A125550576C">Data5!$EL$1:$EL$10,Data5!$EL$11:$EL$21</definedName>
    <definedName name="A125550576C_Data">Data5!$EL$11:$EL$21</definedName>
    <definedName name="A125550576C_Latest">Data5!$EL$21</definedName>
    <definedName name="A125550584C">Data6!$CL$1:$CL$10,Data6!$CL$11:$CL$21</definedName>
    <definedName name="A125550584C_Data">Data6!$CL$11:$CL$21</definedName>
    <definedName name="A125550584C_Latest">Data6!$CL$21</definedName>
    <definedName name="A125550592C">Data3!$HT$1:$HT$10,Data3!$HT$11:$HT$21</definedName>
    <definedName name="A125550592C_Data">Data3!$HT$11:$HT$21</definedName>
    <definedName name="A125550592C_Latest">Data3!$HT$21</definedName>
    <definedName name="A125550600T">Data4!$N$1:$N$10,Data4!$N$11:$N$21</definedName>
    <definedName name="A125550600T_Data">Data4!$N$11:$N$21</definedName>
    <definedName name="A125550600T_Latest">Data4!$N$21</definedName>
    <definedName name="A125550608K">Data4!$AF$1:$AF$10,Data4!$AF$11:$AF$21</definedName>
    <definedName name="A125550608K_Data">Data4!$AF$11:$AF$21</definedName>
    <definedName name="A125550608K_Latest">Data4!$AF$21</definedName>
    <definedName name="A125550616K">Data4!$DR$1:$DR$10,Data4!$DR$11:$DR$21</definedName>
    <definedName name="A125550616K_Data">Data4!$DR$11:$DR$21</definedName>
    <definedName name="A125550616K_Latest">Data4!$DR$21</definedName>
    <definedName name="A125550624K">Data4!$IN$1:$IN$10,Data4!$IN$11:$IN$21</definedName>
    <definedName name="A125550624K_Data">Data4!$IN$11:$IN$21</definedName>
    <definedName name="A125550624K_Latest">Data4!$IN$21</definedName>
    <definedName name="A125550632K">Data5!$P$1:$P$10,Data5!$P$11:$P$21</definedName>
    <definedName name="A125550632K_Data">Data5!$P$11:$P$21</definedName>
    <definedName name="A125550632K_Latest">Data5!$P$21</definedName>
    <definedName name="A125550640K">Data4!$HD$1:$HD$10,Data4!$HD$11:$HD$21</definedName>
    <definedName name="A125550640K_Data">Data4!$HD$11:$HD$21</definedName>
    <definedName name="A125550640K_Latest">Data4!$HD$21</definedName>
    <definedName name="A125550648C">Data5!$CJ$1:$CJ$10,Data5!$CJ$11:$CJ$21</definedName>
    <definedName name="A125550648C_Data">Data5!$CJ$11:$CJ$21</definedName>
    <definedName name="A125550648C_Latest">Data5!$CJ$21</definedName>
    <definedName name="A125550656C">Data6!$EN$1:$EN$10,Data6!$EN$11:$EN$21</definedName>
    <definedName name="A125550656C_Data">Data6!$EN$11:$EN$21</definedName>
    <definedName name="A125550656C_Latest">Data6!$EN$21</definedName>
    <definedName name="A125550664C">Data10!$ED$1:$ED$10,Data10!$ED$11:$ED$21</definedName>
    <definedName name="A125550664C_Data">Data10!$ED$11:$ED$21</definedName>
    <definedName name="A125550664C_Latest">Data10!$ED$21</definedName>
    <definedName name="A125550672C">Data10!$GF$1:$GF$10,Data10!$GF$11:$GF$21</definedName>
    <definedName name="A125550672C_Data">Data10!$GF$11:$GF$21</definedName>
    <definedName name="A125550672C_Latest">Data10!$GF$21</definedName>
    <definedName name="A125550680C">Data11!$J$1:$J$10,Data11!$J$11:$J$21</definedName>
    <definedName name="A125550680C_Data">Data11!$J$11:$J$21</definedName>
    <definedName name="A125550680C_Latest">Data11!$J$21</definedName>
    <definedName name="A125550688W">Data11!$CD$1:$CD$10,Data11!$CD$11:$CD$21</definedName>
    <definedName name="A125550688W_Data">Data11!$CD$11:$CD$21</definedName>
    <definedName name="A125550688W_Latest">Data11!$CD$21</definedName>
    <definedName name="A125550696W">Data9!$DJ$1:$DJ$10,Data9!$DJ$11:$DJ$21</definedName>
    <definedName name="A125550696W_Data">Data9!$DJ$11:$DJ$21</definedName>
    <definedName name="A125550696W_Latest">Data9!$DJ$21</definedName>
    <definedName name="A125550704K">Data10!$BJ$1:$BJ$10,Data10!$BJ$11:$BJ$21</definedName>
    <definedName name="A125550704K_Data">Data10!$BJ$11:$BJ$21</definedName>
    <definedName name="A125550704K_Latest">Data10!$BJ$21</definedName>
    <definedName name="A125550712K">Data11!$DN$1:$DN$10,Data11!$DN$11:$DN$21</definedName>
    <definedName name="A125550712K_Data">Data11!$DN$11:$DN$21</definedName>
    <definedName name="A125550712K_Latest">Data11!$DN$21</definedName>
    <definedName name="A125550720K">Data11!$BL$1:$BL$10,Data11!$BL$11:$BL$21</definedName>
    <definedName name="A125550720K_Data">Data11!$BL$11:$BL$21</definedName>
    <definedName name="A125550720K_Latest">Data11!$BL$21</definedName>
    <definedName name="A125550728C">Data11!$EX$1:$EX$10,Data11!$EX$11:$EX$21</definedName>
    <definedName name="A125550728C_Data">Data11!$EX$11:$EX$21</definedName>
    <definedName name="A125550728C_Latest">Data11!$EX$21</definedName>
    <definedName name="A125550736C">Data11!$HR$1:$HR$10,Data11!$HR$11:$HR$21</definedName>
    <definedName name="A125550736C_Data">Data11!$HR$11:$HR$21</definedName>
    <definedName name="A125550736C_Latest">Data11!$HR$21</definedName>
    <definedName name="A125550744C">Data10!$H$1:$H$10,Data10!$H$11:$H$21</definedName>
    <definedName name="A125550744C_Data">Data10!$H$11:$H$21</definedName>
    <definedName name="A125550744C_Latest">Data10!$H$21</definedName>
    <definedName name="A125550752C">Data10!$GX$1:$GX$10,Data10!$GX$11:$GX$21</definedName>
    <definedName name="A125550752C_Data">Data10!$GX$11:$GX$21</definedName>
    <definedName name="A125550752C_Latest">Data10!$GX$21</definedName>
    <definedName name="A125550760C">Data11!$CV$1:$CV$10,Data11!$CV$11:$CV$21</definedName>
    <definedName name="A125550760C_Data">Data11!$CV$11:$CV$21</definedName>
    <definedName name="A125550760C_Latest">Data11!$CV$21</definedName>
    <definedName name="A125550768W">Data11!$EF$1:$EF$10,Data11!$EF$11:$EF$21</definedName>
    <definedName name="A125550768W_Data">Data11!$EF$11:$EF$21</definedName>
    <definedName name="A125550768W_Latest">Data11!$EF$21</definedName>
    <definedName name="A125550776W">Data11!$FP$1:$FP$10,Data11!$FP$11:$FP$21</definedName>
    <definedName name="A125550776W_Data">Data11!$FP$11:$FP$21</definedName>
    <definedName name="A125550776W_Latest">Data11!$FP$21</definedName>
    <definedName name="A125550784W">Data11!$GZ$1:$GZ$10,Data11!$GZ$11:$GZ$21</definedName>
    <definedName name="A125550784W_Data">Data11!$GZ$11:$GZ$21</definedName>
    <definedName name="A125550784W_Latest">Data11!$GZ$21</definedName>
    <definedName name="A125550792W">Data9!$ET$1:$ET$10,Data9!$ET$11:$ET$21</definedName>
    <definedName name="A125550792W_Data">Data9!$ET$11:$ET$21</definedName>
    <definedName name="A125550792W_Latest">Data9!$ET$21</definedName>
    <definedName name="A125550800K">Data9!$GV$1:$GV$10,Data9!$GV$11:$GV$21</definedName>
    <definedName name="A125550800K_Data">Data9!$GV$11:$GV$21</definedName>
    <definedName name="A125550800K_Latest">Data9!$GV$21</definedName>
    <definedName name="A125550808C">Data9!$HN$1:$HN$10,Data9!$HN$11:$HN$21</definedName>
    <definedName name="A125550808C_Data">Data9!$HN$11:$HN$21</definedName>
    <definedName name="A125550808C_Latest">Data9!$HN$21</definedName>
    <definedName name="A125550816C">Data10!$AR$1:$AR$10,Data10!$AR$11:$AR$21</definedName>
    <definedName name="A125550816C_Data">Data10!$AR$11:$AR$21</definedName>
    <definedName name="A125550816C_Latest">Data10!$AR$21</definedName>
    <definedName name="A125550824C">Data10!$CB$1:$CB$10,Data10!$CB$11:$CB$21</definedName>
    <definedName name="A125550824C_Data">Data10!$CB$11:$CB$21</definedName>
    <definedName name="A125550824C_Latest">Data10!$CB$21</definedName>
    <definedName name="A125550832C">Data10!$CT$1:$CT$10,Data10!$CT$11:$CT$21</definedName>
    <definedName name="A125550832C_Data">Data10!$CT$11:$CT$21</definedName>
    <definedName name="A125550832C_Latest">Data10!$CT$21</definedName>
    <definedName name="A125550840C">Data10!$HP$1:$HP$10,Data10!$HP$11:$HP$21</definedName>
    <definedName name="A125550840C_Data">Data10!$HP$11:$HP$21</definedName>
    <definedName name="A125550840C_Latest">Data10!$HP$21</definedName>
    <definedName name="A125550848W">Data11!$GH$1:$GH$10,Data11!$GH$11:$GH$21</definedName>
    <definedName name="A125550848W_Data">Data11!$GH$11:$GH$21</definedName>
    <definedName name="A125550848W_Latest">Data11!$GH$21</definedName>
    <definedName name="A125550856W">Data12!$L$1:$L$10,Data12!$L$11:$L$21</definedName>
    <definedName name="A125550856W_Data">Data12!$L$11:$L$21</definedName>
    <definedName name="A125550856W_Latest">Data12!$L$21</definedName>
    <definedName name="A125550864W">Data12!$AD$1:$AD$10,Data12!$AD$11:$AD$21</definedName>
    <definedName name="A125550864W_Data">Data12!$AD$11:$AD$21</definedName>
    <definedName name="A125550864W_Latest">Data12!$AD$21</definedName>
    <definedName name="A125550872W">Data9!$IF$1:$IF$10,Data9!$IF$11:$IF$21</definedName>
    <definedName name="A125550872W_Data">Data9!$IF$11:$IF$21</definedName>
    <definedName name="A125550872W_Latest">Data9!$IF$21</definedName>
    <definedName name="A125550880W">Data11!$AB$1:$AB$10,Data11!$AB$11:$AB$21</definedName>
    <definedName name="A125550880W_Data">Data11!$AB$11:$AB$21</definedName>
    <definedName name="A125550880W_Latest">Data11!$AB$21</definedName>
    <definedName name="A125550888R">Data11!$AT$1:$AT$10,Data11!$AT$11:$AT$21</definedName>
    <definedName name="A125550888R_Data">Data11!$AT$11:$AT$21</definedName>
    <definedName name="A125550888R_Latest">Data11!$AT$21</definedName>
    <definedName name="A125550896R">Data11!$IJ$1:$IJ$10,Data11!$IJ$11:$IJ$21</definedName>
    <definedName name="A125550896R_Data">Data11!$IJ$11:$IJ$21</definedName>
    <definedName name="A125550896R_Latest">Data11!$IJ$21</definedName>
    <definedName name="A125550904C">Data9!$EB$1:$EB$10,Data9!$EB$11:$EB$21</definedName>
    <definedName name="A125550904C_Data">Data9!$EB$11:$EB$21</definedName>
    <definedName name="A125550904C_Latest">Data9!$EB$21</definedName>
    <definedName name="A125550912C">Data9!$FL$1:$FL$10,Data9!$FL$11:$FL$21</definedName>
    <definedName name="A125550912C_Data">Data9!$FL$11:$FL$21</definedName>
    <definedName name="A125550912C_Latest">Data9!$FL$21</definedName>
    <definedName name="A125550920C">Data9!$GD$1:$GD$10,Data9!$GD$11:$GD$21</definedName>
    <definedName name="A125550920C_Data">Data9!$GD$11:$GD$21</definedName>
    <definedName name="A125550920C_Latest">Data9!$GD$21</definedName>
    <definedName name="A125550928W">Data10!$Z$1:$Z$10,Data10!$Z$11:$Z$21</definedName>
    <definedName name="A125550928W_Data">Data10!$Z$11:$Z$21</definedName>
    <definedName name="A125550928W_Latest">Data10!$Z$21</definedName>
    <definedName name="A125550936W">Data10!$EV$1:$EV$10,Data10!$EV$11:$EV$21</definedName>
    <definedName name="A125550936W_Data">Data10!$EV$11:$EV$21</definedName>
    <definedName name="A125550936W_Latest">Data10!$EV$21</definedName>
    <definedName name="A125550944W">Data10!$FN$1:$FN$10,Data10!$FN$11:$FN$21</definedName>
    <definedName name="A125550944W_Data">Data10!$FN$11:$FN$21</definedName>
    <definedName name="A125550944W_Latest">Data10!$FN$21</definedName>
    <definedName name="A125550952W">Data10!$DL$1:$DL$10,Data10!$DL$11:$DL$21</definedName>
    <definedName name="A125550952W_Data">Data10!$DL$11:$DL$21</definedName>
    <definedName name="A125550952W_Latest">Data10!$DL$21</definedName>
    <definedName name="A125550960W">Data10!$IH$1:$IH$10,Data10!$IH$11:$IH$21</definedName>
    <definedName name="A125550960W_Data">Data10!$IH$11:$IH$21</definedName>
    <definedName name="A125550960W_Latest">Data10!$IH$21</definedName>
    <definedName name="A125550968R">Data12!$AV$1:$AV$10,Data12!$AV$11:$AV$21</definedName>
    <definedName name="A125550968R_Data">Data12!$AV$11:$AV$21</definedName>
    <definedName name="A125550968R_Latest">Data12!$AV$21</definedName>
    <definedName name="A125550976R">Data13!$CH$1:$CH$10,Data13!$CH$11:$CH$21</definedName>
    <definedName name="A125550976R_Data">Data13!$CH$11:$CH$21</definedName>
    <definedName name="A125550976R_Latest">Data13!$CH$21</definedName>
    <definedName name="A125550984R">Data13!$EJ$1:$EJ$10,Data13!$EJ$11:$EJ$21</definedName>
    <definedName name="A125550984R_Data">Data13!$EJ$11:$EJ$21</definedName>
    <definedName name="A125550984R_Latest">Data13!$EJ$21</definedName>
    <definedName name="A125550992R">Data13!$HD$1:$HD$10,Data13!$HD$11:$HD$21</definedName>
    <definedName name="A125550992R_Data">Data13!$HD$11:$HD$21</definedName>
    <definedName name="A125550992R_Latest">Data13!$HD$21</definedName>
    <definedName name="A125551000F">Data14!$AH$1:$AH$10,Data14!$AH$11:$AH$21</definedName>
    <definedName name="A125551000F_Data">Data14!$AH$11:$AH$21</definedName>
    <definedName name="A125551000F_Latest">Data14!$AH$21</definedName>
    <definedName name="A125551008X">Data12!$BN$1:$BN$10,Data12!$BN$11:$BN$21</definedName>
    <definedName name="A125551008X_Data">Data12!$BN$11:$BN$21</definedName>
    <definedName name="A125551008X_Latest">Data12!$BN$21</definedName>
    <definedName name="A125551016X">Data13!$N$1:$N$10,Data13!$N$11:$N$21</definedName>
    <definedName name="A125551016X_Data">Data13!$N$11:$N$21</definedName>
    <definedName name="A125551016X_Latest">Data13!$N$21</definedName>
    <definedName name="A125551024X">Data14!$BR$1:$BR$10,Data14!$BR$11:$BR$21</definedName>
    <definedName name="A125551024X_Data">Data14!$BR$11:$BR$21</definedName>
    <definedName name="A125551024X_Latest">Data14!$BR$21</definedName>
    <definedName name="A125551032X">Data14!$P$1:$P$10,Data14!$P$11:$P$21</definedName>
    <definedName name="A125551032X_Data">Data14!$P$11:$P$21</definedName>
    <definedName name="A125551032X_Latest">Data14!$P$21</definedName>
    <definedName name="A125551040X">Data14!$DB$1:$DB$10,Data14!$DB$11:$DB$21</definedName>
    <definedName name="A125551040X_Data">Data14!$DB$11:$DB$21</definedName>
    <definedName name="A125551040X_Latest">Data14!$DB$21</definedName>
    <definedName name="A125551048T">Data14!$FV$1:$FV$10,Data14!$FV$11:$FV$21</definedName>
    <definedName name="A125551048T_Data">Data14!$FV$11:$FV$21</definedName>
    <definedName name="A125551048T_Latest">Data14!$FV$21</definedName>
    <definedName name="A125551056T">Data12!$HB$1:$HB$10,Data12!$HB$11:$HB$21</definedName>
    <definedName name="A125551056T_Data">Data12!$HB$11:$HB$21</definedName>
    <definedName name="A125551056T_Latest">Data12!$HB$21</definedName>
    <definedName name="A125551064T">Data13!$FB$1:$FB$10,Data13!$FB$11:$FB$21</definedName>
    <definedName name="A125551064T_Data">Data13!$FB$11:$FB$21</definedName>
    <definedName name="A125551064T_Latest">Data13!$FB$21</definedName>
    <definedName name="A125551072T">Data14!$AZ$1:$AZ$10,Data14!$AZ$11:$AZ$21</definedName>
    <definedName name="A125551072T_Data">Data14!$AZ$11:$AZ$21</definedName>
    <definedName name="A125551072T_Latest">Data14!$AZ$21</definedName>
    <definedName name="A125551080T">Data14!$CJ$1:$CJ$10,Data14!$CJ$11:$CJ$21</definedName>
    <definedName name="A125551080T_Data">Data14!$CJ$11:$CJ$21</definedName>
    <definedName name="A125551080T_Latest">Data14!$CJ$21</definedName>
    <definedName name="A125551088K">Data14!$DT$1:$DT$10,Data14!$DT$11:$DT$21</definedName>
    <definedName name="A125551088K_Data">Data14!$DT$11:$DT$21</definedName>
    <definedName name="A125551088K_Latest">Data14!$DT$21</definedName>
    <definedName name="A125551096K">Data14!$FD$1:$FD$10,Data14!$FD$11:$FD$21</definedName>
    <definedName name="A125551096K_Data">Data14!$FD$11:$FD$21</definedName>
    <definedName name="A125551096K_Latest">Data14!$FD$21</definedName>
    <definedName name="A125551104X">Data12!$CX$1:$CX$10,Data12!$CX$11:$CX$21</definedName>
    <definedName name="A125551104X_Data">Data12!$CX$11:$CX$21</definedName>
    <definedName name="A125551104X_Latest">Data12!$CX$21</definedName>
    <definedName name="A125551112X">Data12!$EZ$1:$EZ$10,Data12!$EZ$11:$EZ$21</definedName>
    <definedName name="A125551112X_Data">Data12!$EZ$11:$EZ$21</definedName>
    <definedName name="A125551112X_Latest">Data12!$EZ$21</definedName>
    <definedName name="A125551120X">Data12!$FR$1:$FR$10,Data12!$FR$11:$FR$21</definedName>
    <definedName name="A125551120X_Data">Data12!$FR$11:$FR$21</definedName>
    <definedName name="A125551120X_Latest">Data12!$FR$21</definedName>
    <definedName name="A125551128T">Data12!$IL$1:$IL$10,Data12!$IL$11:$IL$21</definedName>
    <definedName name="A125551128T_Data">Data12!$IL$11:$IL$21</definedName>
    <definedName name="A125551128T_Latest">Data12!$IL$21</definedName>
    <definedName name="A125551136T">Data13!$AF$1:$AF$10,Data13!$AF$11:$AF$21</definedName>
    <definedName name="A125551136T_Data">Data13!$AF$11:$AF$21</definedName>
    <definedName name="A125551136T_Latest">Data13!$AF$21</definedName>
    <definedName name="A125551144T">Data13!$AX$1:$AX$10,Data13!$AX$11:$AX$21</definedName>
    <definedName name="A125551144T_Data">Data13!$AX$11:$AX$21</definedName>
    <definedName name="A125551144T_Latest">Data13!$AX$21</definedName>
    <definedName name="A125551152T">Data13!$FT$1:$FT$10,Data13!$FT$11:$FT$21</definedName>
    <definedName name="A125551152T_Data">Data13!$FT$11:$FT$21</definedName>
    <definedName name="A125551152T_Latest">Data13!$FT$21</definedName>
    <definedName name="A125551160T">Data14!$EL$1:$EL$10,Data14!$EL$11:$EL$21</definedName>
    <definedName name="A125551160T_Data">Data14!$EL$11:$EL$21</definedName>
    <definedName name="A125551160T_Latest">Data14!$EL$21</definedName>
    <definedName name="A125551168K">Data14!$HF$1:$HF$10,Data14!$HF$11:$HF$21</definedName>
    <definedName name="A125551168K_Data">Data14!$HF$11:$HF$21</definedName>
    <definedName name="A125551168K_Latest">Data14!$HF$21</definedName>
    <definedName name="A125551176K">Data14!$HX$1:$HX$10,Data14!$HX$11:$HX$21</definedName>
    <definedName name="A125551176K_Data">Data14!$HX$11:$HX$21</definedName>
    <definedName name="A125551176K_Latest">Data14!$HX$21</definedName>
    <definedName name="A125551184K">Data12!$GJ$1:$GJ$10,Data12!$GJ$11:$GJ$21</definedName>
    <definedName name="A125551184K_Data">Data12!$GJ$11:$GJ$21</definedName>
    <definedName name="A125551184K_Latest">Data12!$GJ$21</definedName>
    <definedName name="A125551192K">Data13!$HV$1:$HV$10,Data13!$HV$11:$HV$21</definedName>
    <definedName name="A125551192K_Data">Data13!$HV$11:$HV$21</definedName>
    <definedName name="A125551192K_Latest">Data13!$HV$21</definedName>
    <definedName name="A125551200X">Data13!$IN$1:$IN$10,Data13!$IN$11:$IN$21</definedName>
    <definedName name="A125551200X_Data">Data13!$IN$11:$IN$21</definedName>
    <definedName name="A125551200X_Latest">Data13!$IN$21</definedName>
    <definedName name="A125551208T">Data14!$GN$1:$GN$10,Data14!$GN$11:$GN$21</definedName>
    <definedName name="A125551208T_Data">Data14!$GN$11:$GN$21</definedName>
    <definedName name="A125551208T_Latest">Data14!$GN$21</definedName>
    <definedName name="A125551216T">Data12!$CF$1:$CF$10,Data12!$CF$11:$CF$21</definedName>
    <definedName name="A125551216T_Data">Data12!$CF$11:$CF$21</definedName>
    <definedName name="A125551216T_Latest">Data12!$CF$21</definedName>
    <definedName name="A125551224T">Data12!$DP$1:$DP$10,Data12!$DP$11:$DP$21</definedName>
    <definedName name="A125551224T_Data">Data12!$DP$11:$DP$21</definedName>
    <definedName name="A125551224T_Latest">Data12!$DP$21</definedName>
    <definedName name="A125551232T">Data12!$EH$1:$EH$10,Data12!$EH$11:$EH$21</definedName>
    <definedName name="A125551232T_Data">Data12!$EH$11:$EH$21</definedName>
    <definedName name="A125551232T_Latest">Data12!$EH$21</definedName>
    <definedName name="A125551240T">Data12!$HT$1:$HT$10,Data12!$HT$11:$HT$21</definedName>
    <definedName name="A125551240T_Data">Data12!$HT$11:$HT$21</definedName>
    <definedName name="A125551240T_Latest">Data12!$HT$21</definedName>
    <definedName name="A125551248K">Data13!$CZ$1:$CZ$10,Data13!$CZ$11:$CZ$21</definedName>
    <definedName name="A125551248K_Data">Data13!$CZ$11:$CZ$21</definedName>
    <definedName name="A125551248K_Latest">Data13!$CZ$21</definedName>
    <definedName name="A125551256K">Data13!$DR$1:$DR$10,Data13!$DR$11:$DR$21</definedName>
    <definedName name="A125551256K_Data">Data13!$DR$11:$DR$21</definedName>
    <definedName name="A125551256K_Latest">Data13!$DR$21</definedName>
    <definedName name="A125551264K">Data13!$BP$1:$BP$10,Data13!$BP$11:$BP$21</definedName>
    <definedName name="A125551264K_Data">Data13!$BP$11:$BP$21</definedName>
    <definedName name="A125551264K_Latest">Data13!$BP$21</definedName>
    <definedName name="A125551272K">Data13!$GL$1:$GL$10,Data13!$GL$11:$GL$21</definedName>
    <definedName name="A125551272K_Data">Data13!$GL$11:$GL$21</definedName>
    <definedName name="A125551272K_Latest">Data13!$GL$21</definedName>
    <definedName name="A125551280K">Data14!$IP$1:$IP$10,Data14!$IP$11:$IP$21</definedName>
    <definedName name="A125551280K_Data">Data14!$IP$11:$IP$21</definedName>
    <definedName name="A125551280K_Latest">Data14!$IP$21</definedName>
    <definedName name="A125551288C">Data2!$V$1:$V$10,Data2!$V$11:$V$21</definedName>
    <definedName name="A125551288C_Data">Data2!$V$11:$V$21</definedName>
    <definedName name="A125551288C_Latest">Data2!$V$21</definedName>
    <definedName name="A125551289F">Data2!$AK$1:$AK$10,Data2!$AK$11:$AK$21</definedName>
    <definedName name="A125551289F_Data">Data2!$AK$11:$AK$21</definedName>
    <definedName name="A125551289F_Latest">Data2!$AK$21</definedName>
    <definedName name="A125551296C">Data2!$BX$1:$BX$10,Data2!$BX$11:$BX$21</definedName>
    <definedName name="A125551296C_Data">Data2!$BX$11:$BX$21</definedName>
    <definedName name="A125551296C_Latest">Data2!$BX$21</definedName>
    <definedName name="A125551297F">Data2!$CM$1:$CM$10,Data2!$CM$11:$CM$21</definedName>
    <definedName name="A125551297F_Data">Data2!$CM$11:$CM$21</definedName>
    <definedName name="A125551297F_Latest">Data2!$CM$21</definedName>
    <definedName name="A125551304T">Data2!$ER$1:$ER$10,Data2!$ER$11:$ER$21</definedName>
    <definedName name="A125551304T_Data">Data2!$ER$11:$ER$21</definedName>
    <definedName name="A125551304T_Latest">Data2!$ER$21</definedName>
    <definedName name="A125551305V">Data2!$FG$1:$FG$10,Data2!$FG$11:$FG$21</definedName>
    <definedName name="A125551305V_Data">Data2!$FG$11:$FG$21</definedName>
    <definedName name="A125551305V_Latest">Data2!$FG$21</definedName>
    <definedName name="A125551312T">Data2!$HL$1:$HL$10,Data2!$HL$11:$HL$21</definedName>
    <definedName name="A125551312T_Data">Data2!$HL$11:$HL$21</definedName>
    <definedName name="A125551312T_Latest">Data2!$HL$21</definedName>
    <definedName name="A125551313V">Data2!$IA$1:$IA$10,Data2!$IA$11:$IA$21</definedName>
    <definedName name="A125551313V_Data">Data2!$IA$11:$IA$21</definedName>
    <definedName name="A125551313V_Latest">Data2!$IA$21</definedName>
    <definedName name="A125551320T">Data1!$B$1:$B$10,Data1!$B$11:$B$21</definedName>
    <definedName name="A125551320T_Data">Data1!$B$11:$B$21</definedName>
    <definedName name="A125551320T_Latest">Data1!$B$21</definedName>
    <definedName name="A125551321V">Data1!$Q$1:$Q$10,Data1!$Q$11:$Q$21</definedName>
    <definedName name="A125551321V_Data">Data1!$Q$11:$Q$21</definedName>
    <definedName name="A125551321V_Latest">Data1!$Q$21</definedName>
    <definedName name="A125551328K">Data1!$GR$1:$GR$10,Data1!$GR$11:$GR$21</definedName>
    <definedName name="A125551328K_Data">Data1!$GR$11:$GR$21</definedName>
    <definedName name="A125551328K_Latest">Data1!$GR$21</definedName>
    <definedName name="A125551329L">Data1!$HG$1:$HG$10,Data1!$HG$11:$HG$21</definedName>
    <definedName name="A125551329L_Data">Data1!$HG$11:$HG$21</definedName>
    <definedName name="A125551329L_Latest">Data1!$HG$21</definedName>
    <definedName name="A125551336K">Data3!$F$1:$F$10,Data3!$F$11:$F$21</definedName>
    <definedName name="A125551336K_Data">Data3!$F$11:$F$21</definedName>
    <definedName name="A125551336K_Latest">Data3!$F$21</definedName>
    <definedName name="A125551337L">Data3!$U$1:$U$10,Data3!$U$11:$U$21</definedName>
    <definedName name="A125551337L_Data">Data3!$U$11:$U$21</definedName>
    <definedName name="A125551337L_Latest">Data3!$U$21</definedName>
    <definedName name="A125551344K">Data2!$GT$1:$GT$10,Data2!$GT$11:$GT$21</definedName>
    <definedName name="A125551344K_Data">Data2!$GT$11:$GT$21</definedName>
    <definedName name="A125551344K_Latest">Data2!$GT$21</definedName>
    <definedName name="A125551345L">Data2!$HI$1:$HI$10,Data2!$HI$11:$HI$21</definedName>
    <definedName name="A125551345L_Data">Data2!$HI$11:$HI$21</definedName>
    <definedName name="A125551345L_Latest">Data2!$HI$21</definedName>
    <definedName name="A125551352K">Data3!$AP$1:$AP$10,Data3!$AP$11:$AP$21</definedName>
    <definedName name="A125551352K_Data">Data3!$AP$11:$AP$21</definedName>
    <definedName name="A125551352K_Latest">Data3!$AP$21</definedName>
    <definedName name="A125551353L">Data3!$BE$1:$BE$10,Data3!$BE$11:$BE$21</definedName>
    <definedName name="A125551353L_Data">Data3!$BE$11:$BE$21</definedName>
    <definedName name="A125551353L_Latest">Data3!$BE$21</definedName>
    <definedName name="A125551360K">Data3!$DJ$1:$DJ$10,Data3!$DJ$11:$DJ$21</definedName>
    <definedName name="A125551360K_Data">Data3!$DJ$11:$DJ$21</definedName>
    <definedName name="A125551360K_Latest">Data3!$DJ$21</definedName>
    <definedName name="A125551361L">Data3!$DY$1:$DY$10,Data3!$DY$11:$DY$21</definedName>
    <definedName name="A125551361L_Data">Data3!$DY$11:$DY$21</definedName>
    <definedName name="A125551361L_Latest">Data3!$DY$21</definedName>
    <definedName name="A125551368C">Data1!$EP$1:$EP$10,Data1!$EP$11:$EP$21</definedName>
    <definedName name="A125551368C_Data">Data1!$EP$11:$EP$21</definedName>
    <definedName name="A125551368C_Latest">Data1!$EP$21</definedName>
    <definedName name="A125551369F">Data1!$FE$1:$FE$10,Data1!$FE$11:$FE$21</definedName>
    <definedName name="A125551369F_Data">Data1!$FE$11:$FE$21</definedName>
    <definedName name="A125551369F_Latest">Data1!$FE$21</definedName>
    <definedName name="A125551376C">Data2!$CP$1:$CP$10,Data2!$CP$11:$CP$21</definedName>
    <definedName name="A125551376C_Data">Data2!$CP$11:$CP$21</definedName>
    <definedName name="A125551376C_Latest">Data2!$CP$21</definedName>
    <definedName name="A125551377F">Data2!$DE$1:$DE$10,Data2!$DE$11:$DE$21</definedName>
    <definedName name="A125551377F_Data">Data2!$DE$11:$DE$21</definedName>
    <definedName name="A125551377F_Latest">Data2!$DE$21</definedName>
    <definedName name="A125551384C">Data2!$ID$1:$ID$10,Data2!$ID$11:$ID$21</definedName>
    <definedName name="A125551384C_Data">Data2!$ID$11:$ID$21</definedName>
    <definedName name="A125551384C_Latest">Data2!$ID$21</definedName>
    <definedName name="A125551385F">Data3!$C$1:$C$10,Data3!$C$11:$C$21</definedName>
    <definedName name="A125551385F_Data">Data3!$C$11:$C$21</definedName>
    <definedName name="A125551385F_Latest">Data3!$C$21</definedName>
    <definedName name="A125551392C">Data3!$X$1:$X$10,Data3!$X$11:$X$21</definedName>
    <definedName name="A125551392C_Data">Data3!$X$11:$X$21</definedName>
    <definedName name="A125551392C_Latest">Data3!$X$21</definedName>
    <definedName name="A125551393F">Data3!$AM$1:$AM$10,Data3!$AM$11:$AM$21</definedName>
    <definedName name="A125551393F_Data">Data3!$AM$11:$AM$21</definedName>
    <definedName name="A125551393F_Latest">Data3!$AM$21</definedName>
    <definedName name="A125551400T">Data3!$BH$1:$BH$10,Data3!$BH$11:$BH$21</definedName>
    <definedName name="A125551400T_Data">Data3!$BH$11:$BH$21</definedName>
    <definedName name="A125551400T_Latest">Data3!$BH$21</definedName>
    <definedName name="A125551401V">Data3!$BW$1:$BW$10,Data3!$BW$11:$BW$21</definedName>
    <definedName name="A125551401V_Data">Data3!$BW$11:$BW$21</definedName>
    <definedName name="A125551401V_Latest">Data3!$BW$21</definedName>
    <definedName name="A125551408K">Data3!$CR$1:$CR$10,Data3!$CR$11:$CR$21</definedName>
    <definedName name="A125551408K_Data">Data3!$CR$11:$CR$21</definedName>
    <definedName name="A125551408K_Latest">Data3!$CR$21</definedName>
    <definedName name="A125551409L">Data3!$DG$1:$DG$10,Data3!$DG$11:$DG$21</definedName>
    <definedName name="A125551409L_Data">Data3!$DG$11:$DG$21</definedName>
    <definedName name="A125551409L_Latest">Data3!$DG$21</definedName>
    <definedName name="A125551416K">Data1!$AL$1:$AL$10,Data1!$AL$11:$AL$21</definedName>
    <definedName name="A125551416K_Data">Data1!$AL$11:$AL$21</definedName>
    <definedName name="A125551416K_Latest">Data1!$AL$21</definedName>
    <definedName name="A125551417L">Data1!$BA$1:$BA$10,Data1!$BA$11:$BA$21</definedName>
    <definedName name="A125551417L_Data">Data1!$BA$11:$BA$21</definedName>
    <definedName name="A125551417L_Latest">Data1!$BA$21</definedName>
    <definedName name="A125551424K">Data1!$CN$1:$CN$10,Data1!$CN$11:$CN$21</definedName>
    <definedName name="A125551424K_Data">Data1!$CN$11:$CN$21</definedName>
    <definedName name="A125551424K_Latest">Data1!$CN$21</definedName>
    <definedName name="A125551425L">Data1!$DC$1:$DC$10,Data1!$DC$11:$DC$21</definedName>
    <definedName name="A125551425L_Data">Data1!$DC$11:$DC$21</definedName>
    <definedName name="A125551425L_Latest">Data1!$DC$21</definedName>
    <definedName name="A125551432K">Data1!$DF$1:$DF$10,Data1!$DF$11:$DF$21</definedName>
    <definedName name="A125551432K_Data">Data1!$DF$11:$DF$21</definedName>
    <definedName name="A125551432K_Latest">Data1!$DF$21</definedName>
    <definedName name="A125551433L">Data1!$DU$1:$DU$10,Data1!$DU$11:$DU$21</definedName>
    <definedName name="A125551433L_Data">Data1!$DU$11:$DU$21</definedName>
    <definedName name="A125551433L_Latest">Data1!$DU$21</definedName>
    <definedName name="A125551440K">Data1!$FZ$1:$FZ$10,Data1!$FZ$11:$FZ$21</definedName>
    <definedName name="A125551440K_Data">Data1!$FZ$11:$FZ$21</definedName>
    <definedName name="A125551440K_Latest">Data1!$FZ$21</definedName>
    <definedName name="A125551441L">Data1!$GO$1:$GO$10,Data1!$GO$11:$GO$21</definedName>
    <definedName name="A125551441L_Data">Data1!$GO$11:$GO$21</definedName>
    <definedName name="A125551441L_Latest">Data1!$GO$21</definedName>
    <definedName name="A125551448C">Data1!$HJ$1:$HJ$10,Data1!$HJ$11:$HJ$21</definedName>
    <definedName name="A125551448C_Data">Data1!$HJ$11:$HJ$21</definedName>
    <definedName name="A125551448C_Latest">Data1!$HJ$21</definedName>
    <definedName name="A125551449F">Data1!$HY$1:$HY$10,Data1!$HY$11:$HY$21</definedName>
    <definedName name="A125551449F_Data">Data1!$HY$11:$HY$21</definedName>
    <definedName name="A125551449F_Latest">Data1!$HY$21</definedName>
    <definedName name="A125551456C">Data1!$IB$1:$IB$10,Data1!$IB$11:$IB$21</definedName>
    <definedName name="A125551456C_Data">Data1!$IB$11:$IB$21</definedName>
    <definedName name="A125551456C_Latest">Data1!$IB$21</definedName>
    <definedName name="A125551457F">Data1!$IQ$1:$IQ$10,Data1!$IQ$11:$IQ$21</definedName>
    <definedName name="A125551457F_Data">Data1!$IQ$11:$IQ$21</definedName>
    <definedName name="A125551457F_Latest">Data1!$IQ$21</definedName>
    <definedName name="A125551464C">Data2!$DH$1:$DH$10,Data2!$DH$11:$DH$21</definedName>
    <definedName name="A125551464C_Data">Data2!$DH$11:$DH$21</definedName>
    <definedName name="A125551464C_Latest">Data2!$DH$21</definedName>
    <definedName name="A125551465F">Data2!$DW$1:$DW$10,Data2!$DW$11:$DW$21</definedName>
    <definedName name="A125551465F_Data">Data2!$DW$11:$DW$21</definedName>
    <definedName name="A125551465F_Latest">Data2!$DW$21</definedName>
    <definedName name="A125551472C">Data3!$BZ$1:$BZ$10,Data3!$BZ$11:$BZ$21</definedName>
    <definedName name="A125551472C_Data">Data3!$BZ$11:$BZ$21</definedName>
    <definedName name="A125551472C_Latest">Data3!$BZ$21</definedName>
    <definedName name="A125551473F">Data3!$CO$1:$CO$10,Data3!$CO$11:$CO$21</definedName>
    <definedName name="A125551473F_Data">Data3!$CO$11:$CO$21</definedName>
    <definedName name="A125551473F_Latest">Data3!$CO$21</definedName>
    <definedName name="A125551480C">Data3!$ET$1:$ET$10,Data3!$ET$11:$ET$21</definedName>
    <definedName name="A125551480C_Data">Data3!$ET$11:$ET$21</definedName>
    <definedName name="A125551480C_Latest">Data3!$ET$21</definedName>
    <definedName name="A125551481F">Data3!$FI$1:$FI$10,Data3!$FI$11:$FI$21</definedName>
    <definedName name="A125551481F_Data">Data3!$FI$11:$FI$21</definedName>
    <definedName name="A125551481F_Latest">Data3!$FI$21</definedName>
    <definedName name="A125551488W">Data3!$FL$1:$FL$10,Data3!$FL$11:$FL$21</definedName>
    <definedName name="A125551488W_Data">Data3!$FL$11:$FL$21</definedName>
    <definedName name="A125551488W_Latest">Data3!$FL$21</definedName>
    <definedName name="A125551489X">Data3!$GA$1:$GA$10,Data3!$GA$11:$GA$21</definedName>
    <definedName name="A125551489X_Data">Data3!$GA$11:$GA$21</definedName>
    <definedName name="A125551489X_Latest">Data3!$GA$21</definedName>
    <definedName name="A125551496W">Data1!$DX$1:$DX$10,Data1!$DX$11:$DX$21</definedName>
    <definedName name="A125551496W_Data">Data1!$DX$11:$DX$21</definedName>
    <definedName name="A125551496W_Latest">Data1!$DX$21</definedName>
    <definedName name="A125551497X">Data1!$EM$1:$EM$10,Data1!$EM$11:$EM$21</definedName>
    <definedName name="A125551497X_Data">Data1!$EM$11:$EM$21</definedName>
    <definedName name="A125551497X_Latest">Data1!$EM$21</definedName>
    <definedName name="A125551504K">Data2!$FJ$1:$FJ$10,Data2!$FJ$11:$FJ$21</definedName>
    <definedName name="A125551504K_Data">Data2!$FJ$11:$FJ$21</definedName>
    <definedName name="A125551504K_Latest">Data2!$FJ$21</definedName>
    <definedName name="A125551505L">Data2!$FY$1:$FY$10,Data2!$FY$11:$FY$21</definedName>
    <definedName name="A125551505L_Data">Data2!$FY$11:$FY$21</definedName>
    <definedName name="A125551505L_Latest">Data2!$FY$21</definedName>
    <definedName name="A125551512K">Data2!$GB$1:$GB$10,Data2!$GB$11:$GB$21</definedName>
    <definedName name="A125551512K_Data">Data2!$GB$11:$GB$21</definedName>
    <definedName name="A125551512K_Latest">Data2!$GB$21</definedName>
    <definedName name="A125551513L">Data2!$GQ$1:$GQ$10,Data2!$GQ$11:$GQ$21</definedName>
    <definedName name="A125551513L_Data">Data2!$GQ$11:$GQ$21</definedName>
    <definedName name="A125551513L_Latest">Data2!$GQ$21</definedName>
    <definedName name="A125551520K">Data3!$EB$1:$EB$10,Data3!$EB$11:$EB$21</definedName>
    <definedName name="A125551520K_Data">Data3!$EB$11:$EB$21</definedName>
    <definedName name="A125551520K_Latest">Data3!$EB$21</definedName>
    <definedName name="A125551521L">Data3!$EQ$1:$EQ$10,Data3!$EQ$11:$EQ$21</definedName>
    <definedName name="A125551521L_Data">Data3!$EQ$11:$EQ$21</definedName>
    <definedName name="A125551521L_Latest">Data3!$EQ$21</definedName>
    <definedName name="A125551528C">Data1!$T$1:$T$10,Data1!$T$11:$T$21</definedName>
    <definedName name="A125551528C_Data">Data1!$T$11:$T$21</definedName>
    <definedName name="A125551528C_Latest">Data1!$T$21</definedName>
    <definedName name="A125551529F">Data1!$AI$1:$AI$10,Data1!$AI$11:$AI$21</definedName>
    <definedName name="A125551529F_Data">Data1!$AI$11:$AI$21</definedName>
    <definedName name="A125551529F_Latest">Data1!$AI$21</definedName>
    <definedName name="A125551536C">Data1!$BD$1:$BD$10,Data1!$BD$11:$BD$21</definedName>
    <definedName name="A125551536C_Data">Data1!$BD$11:$BD$21</definedName>
    <definedName name="A125551536C_Latest">Data1!$BD$21</definedName>
    <definedName name="A125551537F">Data1!$BS$1:$BS$10,Data1!$BS$11:$BS$21</definedName>
    <definedName name="A125551537F_Data">Data1!$BS$11:$BS$21</definedName>
    <definedName name="A125551537F_Latest">Data1!$BS$21</definedName>
    <definedName name="A125551544C">Data1!$BV$1:$BV$10,Data1!$BV$11:$BV$21</definedName>
    <definedName name="A125551544C_Data">Data1!$BV$11:$BV$21</definedName>
    <definedName name="A125551544C_Latest">Data1!$BV$21</definedName>
    <definedName name="A125551545F">Data1!$CK$1:$CK$10,Data1!$CK$11:$CK$21</definedName>
    <definedName name="A125551545F_Data">Data1!$CK$11:$CK$21</definedName>
    <definedName name="A125551545F_Latest">Data1!$CK$21</definedName>
    <definedName name="A125551552C">Data1!$FH$1:$FH$10,Data1!$FH$11:$FH$21</definedName>
    <definedName name="A125551552C_Data">Data1!$FH$11:$FH$21</definedName>
    <definedName name="A125551552C_Latest">Data1!$FH$21</definedName>
    <definedName name="A125551553F">Data1!$FW$1:$FW$10,Data1!$FW$11:$FW$21</definedName>
    <definedName name="A125551553F_Data">Data1!$FW$11:$FW$21</definedName>
    <definedName name="A125551553F_Latest">Data1!$FW$21</definedName>
    <definedName name="A125551560C">Data2!$AN$1:$AN$10,Data2!$AN$11:$AN$21</definedName>
    <definedName name="A125551560C_Data">Data2!$AN$11:$AN$21</definedName>
    <definedName name="A125551560C_Latest">Data2!$AN$21</definedName>
    <definedName name="A125551561F">Data2!$BC$1:$BC$10,Data2!$BC$11:$BC$21</definedName>
    <definedName name="A125551561F_Data">Data2!$BC$11:$BC$21</definedName>
    <definedName name="A125551561F_Latest">Data2!$BC$21</definedName>
    <definedName name="A125551568W">Data2!$BF$1:$BF$10,Data2!$BF$11:$BF$21</definedName>
    <definedName name="A125551568W_Data">Data2!$BF$11:$BF$21</definedName>
    <definedName name="A125551568W_Latest">Data2!$BF$21</definedName>
    <definedName name="A125551569X">Data2!$BU$1:$BU$10,Data2!$BU$11:$BU$21</definedName>
    <definedName name="A125551569X_Data">Data2!$BU$11:$BU$21</definedName>
    <definedName name="A125551569X_Latest">Data2!$BU$21</definedName>
    <definedName name="A125551576W">Data2!$D$1:$D$10,Data2!$D$11:$D$21</definedName>
    <definedName name="A125551576W_Data">Data2!$D$11:$D$21</definedName>
    <definedName name="A125551576W_Latest">Data2!$D$21</definedName>
    <definedName name="A125551577X">Data2!$S$1:$S$10,Data2!$S$11:$S$21</definedName>
    <definedName name="A125551577X_Data">Data2!$S$11:$S$21</definedName>
    <definedName name="A125551577X_Latest">Data2!$S$21</definedName>
    <definedName name="A125551584W">Data2!$DZ$1:$DZ$10,Data2!$DZ$11:$DZ$21</definedName>
    <definedName name="A125551584W_Data">Data2!$DZ$11:$DZ$21</definedName>
    <definedName name="A125551584W_Latest">Data2!$DZ$21</definedName>
    <definedName name="A125551585X">Data2!$EO$1:$EO$10,Data2!$EO$11:$EO$21</definedName>
    <definedName name="A125551585X_Data">Data2!$EO$11:$EO$21</definedName>
    <definedName name="A125551585X_Latest">Data2!$EO$21</definedName>
    <definedName name="A125551592W">Data3!$GD$1:$GD$10,Data3!$GD$11:$GD$21</definedName>
    <definedName name="A125551592W_Data">Data3!$GD$11:$GD$21</definedName>
    <definedName name="A125551592W_Latest">Data3!$GD$21</definedName>
    <definedName name="A125551593X">Data3!$GS$1:$GS$10,Data3!$GS$11:$GS$21</definedName>
    <definedName name="A125551593X_Data">Data3!$GS$11:$GS$21</definedName>
    <definedName name="A125551593X_Latest">Data3!$GS$21</definedName>
    <definedName name="A125551600K">Data24!$EH$1:$EH$10,Data24!$EH$11:$EH$21</definedName>
    <definedName name="A125551600K_Data">Data24!$EH$11:$EH$21</definedName>
    <definedName name="A125551600K_Latest">Data24!$EH$21</definedName>
    <definedName name="A125551601L">Data24!$EW$1:$EW$10,Data24!$EW$11:$EW$21</definedName>
    <definedName name="A125551601L_Data">Data24!$EW$11:$EW$21</definedName>
    <definedName name="A125551601L_Latest">Data24!$EW$21</definedName>
    <definedName name="A125551608C">Data24!$GJ$1:$GJ$10,Data24!$GJ$11:$GJ$21</definedName>
    <definedName name="A125551608C_Data">Data24!$GJ$11:$GJ$21</definedName>
    <definedName name="A125551608C_Latest">Data24!$GJ$21</definedName>
    <definedName name="A125551609F">Data24!$GY$1:$GY$10,Data24!$GY$11:$GY$21</definedName>
    <definedName name="A125551609F_Data">Data24!$GY$11:$GY$21</definedName>
    <definedName name="A125551609F_Latest">Data24!$GY$21</definedName>
    <definedName name="A125551616C">Data25!$N$1:$N$10,Data25!$N$11:$N$21</definedName>
    <definedName name="A125551616C_Data">Data25!$N$11:$N$21</definedName>
    <definedName name="A125551616C_Latest">Data25!$N$21</definedName>
    <definedName name="A125551617F">Data25!$AC$1:$AC$10,Data25!$AC$11:$AC$21</definedName>
    <definedName name="A125551617F_Data">Data25!$AC$11:$AC$21</definedName>
    <definedName name="A125551617F_Latest">Data25!$AC$21</definedName>
    <definedName name="A125551624C">Data25!$CH$1:$CH$10,Data25!$CH$11:$CH$21</definedName>
    <definedName name="A125551624C_Data">Data25!$CH$11:$CH$21</definedName>
    <definedName name="A125551624C_Latest">Data25!$CH$21</definedName>
    <definedName name="A125551625F">Data25!$CW$1:$CW$10,Data25!$CW$11:$CW$21</definedName>
    <definedName name="A125551625F_Data">Data25!$CW$11:$CW$21</definedName>
    <definedName name="A125551625F_Latest">Data25!$CW$21</definedName>
    <definedName name="A125551632C">Data23!$DN$1:$DN$10,Data23!$DN$11:$DN$21</definedName>
    <definedName name="A125551632C_Data">Data23!$DN$11:$DN$21</definedName>
    <definedName name="A125551632C_Latest">Data23!$DN$21</definedName>
    <definedName name="A125551633F">Data23!$EC$1:$EC$10,Data23!$EC$11:$EC$21</definedName>
    <definedName name="A125551633F_Data">Data23!$EC$11:$EC$21</definedName>
    <definedName name="A125551633F_Latest">Data23!$EC$21</definedName>
    <definedName name="A125551640C">Data24!$BN$1:$BN$10,Data24!$BN$11:$BN$21</definedName>
    <definedName name="A125551640C_Data">Data24!$BN$11:$BN$21</definedName>
    <definedName name="A125551640C_Latest">Data24!$BN$21</definedName>
    <definedName name="A125551641F">Data24!$CC$1:$CC$10,Data24!$CC$11:$CC$21</definedName>
    <definedName name="A125551641F_Data">Data24!$CC$11:$CC$21</definedName>
    <definedName name="A125551641F_Latest">Data24!$CC$21</definedName>
    <definedName name="A125551648W">Data25!$DR$1:$DR$10,Data25!$DR$11:$DR$21</definedName>
    <definedName name="A125551648W_Data">Data25!$DR$11:$DR$21</definedName>
    <definedName name="A125551648W_Latest">Data25!$DR$21</definedName>
    <definedName name="A125551649X">Data25!$EG$1:$EG$10,Data25!$EG$11:$EG$21</definedName>
    <definedName name="A125551649X_Data">Data25!$EG$11:$EG$21</definedName>
    <definedName name="A125551649X_Latest">Data25!$EG$21</definedName>
    <definedName name="A125551656W">Data25!$BP$1:$BP$10,Data25!$BP$11:$BP$21</definedName>
    <definedName name="A125551656W_Data">Data25!$BP$11:$BP$21</definedName>
    <definedName name="A125551656W_Latest">Data25!$BP$21</definedName>
    <definedName name="A125551657X">Data25!$CE$1:$CE$10,Data25!$CE$11:$CE$21</definedName>
    <definedName name="A125551657X_Data">Data25!$CE$11:$CE$21</definedName>
    <definedName name="A125551657X_Latest">Data25!$CE$21</definedName>
    <definedName name="A125551664W">Data25!$FB$1:$FB$10,Data25!$FB$11:$FB$21</definedName>
    <definedName name="A125551664W_Data">Data25!$FB$11:$FB$21</definedName>
    <definedName name="A125551664W_Latest">Data25!$FB$21</definedName>
    <definedName name="A125551665X">Data25!$FQ$1:$FQ$10,Data25!$FQ$11:$FQ$21</definedName>
    <definedName name="A125551665X_Data">Data25!$FQ$11:$FQ$21</definedName>
    <definedName name="A125551665X_Latest">Data25!$FQ$21</definedName>
    <definedName name="A125551672W">Data25!$HV$1:$HV$10,Data25!$HV$11:$HV$21</definedName>
    <definedName name="A125551672W_Data">Data25!$HV$11:$HV$21</definedName>
    <definedName name="A125551672W_Latest">Data25!$HV$21</definedName>
    <definedName name="A125551673X">Data25!$IK$1:$IK$10,Data25!$IK$11:$IK$21</definedName>
    <definedName name="A125551673X_Data">Data25!$IK$11:$IK$21</definedName>
    <definedName name="A125551673X_Latest">Data25!$IK$21</definedName>
    <definedName name="A125551680W">Data24!$L$1:$L$10,Data24!$L$11:$L$21</definedName>
    <definedName name="A125551680W_Data">Data24!$L$11:$L$21</definedName>
    <definedName name="A125551680W_Latest">Data24!$L$21</definedName>
    <definedName name="A125551681X">Data24!$AA$1:$AA$10,Data24!$AA$11:$AA$21</definedName>
    <definedName name="A125551681X_Data">Data24!$AA$11:$AA$21</definedName>
    <definedName name="A125551681X_Latest">Data24!$AA$21</definedName>
    <definedName name="A125551688R">Data24!$HB$1:$HB$10,Data24!$HB$11:$HB$21</definedName>
    <definedName name="A125551688R_Data">Data24!$HB$11:$HB$21</definedName>
    <definedName name="A125551688R_Latest">Data24!$HB$21</definedName>
    <definedName name="A125551689T">Data24!$HQ$1:$HQ$10,Data24!$HQ$11:$HQ$21</definedName>
    <definedName name="A125551689T_Data">Data24!$HQ$11:$HQ$21</definedName>
    <definedName name="A125551689T_Latest">Data24!$HQ$21</definedName>
    <definedName name="A125551696R">Data25!$CZ$1:$CZ$10,Data25!$CZ$11:$CZ$21</definedName>
    <definedName name="A125551696R_Data">Data25!$CZ$11:$CZ$21</definedName>
    <definedName name="A125551696R_Latest">Data25!$CZ$21</definedName>
    <definedName name="A125551697T">Data25!$DO$1:$DO$10,Data25!$DO$11:$DO$21</definedName>
    <definedName name="A125551697T_Data">Data25!$DO$11:$DO$21</definedName>
    <definedName name="A125551697T_Latest">Data25!$DO$21</definedName>
    <definedName name="A125551704C">Data25!$EJ$1:$EJ$10,Data25!$EJ$11:$EJ$21</definedName>
    <definedName name="A125551704C_Data">Data25!$EJ$11:$EJ$21</definedName>
    <definedName name="A125551704C_Latest">Data25!$EJ$21</definedName>
    <definedName name="A125551705F">Data25!$EY$1:$EY$10,Data25!$EY$11:$EY$21</definedName>
    <definedName name="A125551705F_Data">Data25!$EY$11:$EY$21</definedName>
    <definedName name="A125551705F_Latest">Data25!$EY$21</definedName>
    <definedName name="A125551712C">Data25!$FT$1:$FT$10,Data25!$FT$11:$FT$21</definedName>
    <definedName name="A125551712C_Data">Data25!$FT$11:$FT$21</definedName>
    <definedName name="A125551712C_Latest">Data25!$FT$21</definedName>
    <definedName name="A125551713F">Data25!$GI$1:$GI$10,Data25!$GI$11:$GI$21</definedName>
    <definedName name="A125551713F_Data">Data25!$GI$11:$GI$21</definedName>
    <definedName name="A125551713F_Latest">Data25!$GI$21</definedName>
    <definedName name="A125551720C">Data25!$HD$1:$HD$10,Data25!$HD$11:$HD$21</definedName>
    <definedName name="A125551720C_Data">Data25!$HD$11:$HD$21</definedName>
    <definedName name="A125551720C_Latest">Data25!$HD$21</definedName>
    <definedName name="A125551721F">Data25!$HS$1:$HS$10,Data25!$HS$11:$HS$21</definedName>
    <definedName name="A125551721F_Data">Data25!$HS$11:$HS$21</definedName>
    <definedName name="A125551721F_Latest">Data25!$HS$21</definedName>
    <definedName name="A125551728W">Data23!$EX$1:$EX$10,Data23!$EX$11:$EX$21</definedName>
    <definedName name="A125551728W_Data">Data23!$EX$11:$EX$21</definedName>
    <definedName name="A125551728W_Latest">Data23!$EX$21</definedName>
    <definedName name="A125551729X">Data23!$FM$1:$FM$10,Data23!$FM$11:$FM$21</definedName>
    <definedName name="A125551729X_Data">Data23!$FM$11:$FM$21</definedName>
    <definedName name="A125551729X_Latest">Data23!$FM$21</definedName>
    <definedName name="A125551736W">Data23!$GZ$1:$GZ$10,Data23!$GZ$11:$GZ$21</definedName>
    <definedName name="A125551736W_Data">Data23!$GZ$11:$GZ$21</definedName>
    <definedName name="A125551736W_Latest">Data23!$GZ$21</definedName>
    <definedName name="A125551737X">Data23!$HO$1:$HO$10,Data23!$HO$11:$HO$21</definedName>
    <definedName name="A125551737X_Data">Data23!$HO$11:$HO$21</definedName>
    <definedName name="A125551737X_Latest">Data23!$HO$21</definedName>
    <definedName name="A125551744W">Data23!$HR$1:$HR$10,Data23!$HR$11:$HR$21</definedName>
    <definedName name="A125551744W_Data">Data23!$HR$11:$HR$21</definedName>
    <definedName name="A125551744W_Latest">Data23!$HR$21</definedName>
    <definedName name="A125551745X">Data23!$IG$1:$IG$10,Data23!$IG$11:$IG$21</definedName>
    <definedName name="A125551745X_Data">Data23!$IG$11:$IG$21</definedName>
    <definedName name="A125551745X_Latest">Data23!$IG$21</definedName>
    <definedName name="A125551752W">Data24!$AV$1:$AV$10,Data24!$AV$11:$AV$21</definedName>
    <definedName name="A125551752W_Data">Data24!$AV$11:$AV$21</definedName>
    <definedName name="A125551752W_Latest">Data24!$AV$21</definedName>
    <definedName name="A125551753X">Data24!$BK$1:$BK$10,Data24!$BK$11:$BK$21</definedName>
    <definedName name="A125551753X_Data">Data24!$BK$11:$BK$21</definedName>
    <definedName name="A125551753X_Latest">Data24!$BK$21</definedName>
    <definedName name="A125551760W">Data24!$CF$1:$CF$10,Data24!$CF$11:$CF$21</definedName>
    <definedName name="A125551760W_Data">Data24!$CF$11:$CF$21</definedName>
    <definedName name="A125551760W_Latest">Data24!$CF$21</definedName>
    <definedName name="A125551761X">Data24!$CU$1:$CU$10,Data24!$CU$11:$CU$21</definedName>
    <definedName name="A125551761X_Data">Data24!$CU$11:$CU$21</definedName>
    <definedName name="A125551761X_Latest">Data24!$CU$21</definedName>
    <definedName name="A125551768R">Data24!$CX$1:$CX$10,Data24!$CX$11:$CX$21</definedName>
    <definedName name="A125551768R_Data">Data24!$CX$11:$CX$21</definedName>
    <definedName name="A125551768R_Latest">Data24!$CX$21</definedName>
    <definedName name="A125551769T">Data24!$DM$1:$DM$10,Data24!$DM$11:$DM$21</definedName>
    <definedName name="A125551769T_Data">Data24!$DM$11:$DM$21</definedName>
    <definedName name="A125551769T_Latest">Data24!$DM$21</definedName>
    <definedName name="A125551776R">Data24!$HT$1:$HT$10,Data24!$HT$11:$HT$21</definedName>
    <definedName name="A125551776R_Data">Data24!$HT$11:$HT$21</definedName>
    <definedName name="A125551776R_Latest">Data24!$HT$21</definedName>
    <definedName name="A125551777T">Data24!$II$1:$II$10,Data24!$II$11:$II$21</definedName>
    <definedName name="A125551777T_Data">Data24!$II$11:$II$21</definedName>
    <definedName name="A125551777T_Latest">Data24!$II$21</definedName>
    <definedName name="A125551784R">Data25!$GL$1:$GL$10,Data25!$GL$11:$GL$21</definedName>
    <definedName name="A125551784R_Data">Data25!$GL$11:$GL$21</definedName>
    <definedName name="A125551784R_Latest">Data25!$GL$21</definedName>
    <definedName name="A125551785T">Data25!$HA$1:$HA$10,Data25!$HA$11:$HA$21</definedName>
    <definedName name="A125551785T_Data">Data25!$HA$11:$HA$21</definedName>
    <definedName name="A125551785T_Latest">Data25!$HA$21</definedName>
    <definedName name="A125551792R">Data26!$P$1:$P$10,Data26!$P$11:$P$21</definedName>
    <definedName name="A125551792R_Data">Data26!$P$11:$P$21</definedName>
    <definedName name="A125551792R_Latest">Data26!$P$21</definedName>
    <definedName name="A125551793T">Data26!$AE$1:$AE$10,Data26!$AE$11:$AE$21</definedName>
    <definedName name="A125551793T_Data">Data26!$AE$11:$AE$21</definedName>
    <definedName name="A125551793T_Latest">Data26!$AE$21</definedName>
    <definedName name="A125551800C">Data26!$AH$1:$AH$10,Data26!$AH$11:$AH$21</definedName>
    <definedName name="A125551800C_Data">Data26!$AH$11:$AH$21</definedName>
    <definedName name="A125551800C_Latest">Data26!$AH$21</definedName>
    <definedName name="A125551801F">Data26!$AW$1:$AW$10,Data26!$AW$11:$AW$21</definedName>
    <definedName name="A125551801F_Data">Data26!$AW$11:$AW$21</definedName>
    <definedName name="A125551801F_Latest">Data26!$AW$21</definedName>
    <definedName name="A125551808W">Data23!$IJ$1:$IJ$10,Data23!$IJ$11:$IJ$21</definedName>
    <definedName name="A125551808W_Data">Data23!$IJ$11:$IJ$21</definedName>
    <definedName name="A125551808W_Latest">Data23!$IJ$21</definedName>
    <definedName name="A125551809X">Data24!$I$1:$I$10,Data24!$I$11:$I$21</definedName>
    <definedName name="A125551809X_Data">Data24!$I$11:$I$21</definedName>
    <definedName name="A125551809X_Latest">Data24!$I$21</definedName>
    <definedName name="A125551816W">Data25!$AF$1:$AF$10,Data25!$AF$11:$AF$21</definedName>
    <definedName name="A125551816W_Data">Data25!$AF$11:$AF$21</definedName>
    <definedName name="A125551816W_Latest">Data25!$AF$21</definedName>
    <definedName name="A125551817X">Data25!$AU$1:$AU$10,Data25!$AU$11:$AU$21</definedName>
    <definedName name="A125551817X_Data">Data25!$AU$11:$AU$21</definedName>
    <definedName name="A125551817X_Latest">Data25!$AU$21</definedName>
    <definedName name="A125551824W">Data25!$AX$1:$AX$10,Data25!$AX$11:$AX$21</definedName>
    <definedName name="A125551824W_Data">Data25!$AX$11:$AX$21</definedName>
    <definedName name="A125551824W_Latest">Data25!$AX$21</definedName>
    <definedName name="A125551825X">Data25!$BM$1:$BM$10,Data25!$BM$11:$BM$21</definedName>
    <definedName name="A125551825X_Data">Data25!$BM$11:$BM$21</definedName>
    <definedName name="A125551825X_Latest">Data25!$BM$21</definedName>
    <definedName name="A125551832W">Data25!$IN$1:$IN$10,Data25!$IN$11:$IN$21</definedName>
    <definedName name="A125551832W_Data">Data25!$IN$11:$IN$21</definedName>
    <definedName name="A125551832W_Latest">Data25!$IN$21</definedName>
    <definedName name="A125551833X">Data26!$M$1:$M$10,Data26!$M$11:$M$21</definedName>
    <definedName name="A125551833X_Data">Data26!$M$11:$M$21</definedName>
    <definedName name="A125551833X_Latest">Data26!$M$21</definedName>
    <definedName name="A125551840W">Data23!$EF$1:$EF$10,Data23!$EF$11:$EF$21</definedName>
    <definedName name="A125551840W_Data">Data23!$EF$11:$EF$21</definedName>
    <definedName name="A125551840W_Latest">Data23!$EF$21</definedName>
    <definedName name="A125551841X">Data23!$EU$1:$EU$10,Data23!$EU$11:$EU$21</definedName>
    <definedName name="A125551841X_Data">Data23!$EU$11:$EU$21</definedName>
    <definedName name="A125551841X_Latest">Data23!$EU$21</definedName>
    <definedName name="A125551848R">Data23!$FP$1:$FP$10,Data23!$FP$11:$FP$21</definedName>
    <definedName name="A125551848R_Data">Data23!$FP$11:$FP$21</definedName>
    <definedName name="A125551848R_Latest">Data23!$FP$21</definedName>
    <definedName name="A125551849T">Data23!$GE$1:$GE$10,Data23!$GE$11:$GE$21</definedName>
    <definedName name="A125551849T_Data">Data23!$GE$11:$GE$21</definedName>
    <definedName name="A125551849T_Latest">Data23!$GE$21</definedName>
    <definedName name="A125551856R">Data23!$GH$1:$GH$10,Data23!$GH$11:$GH$21</definedName>
    <definedName name="A125551856R_Data">Data23!$GH$11:$GH$21</definedName>
    <definedName name="A125551856R_Latest">Data23!$GH$21</definedName>
    <definedName name="A125551857T">Data23!$GW$1:$GW$10,Data23!$GW$11:$GW$21</definedName>
    <definedName name="A125551857T_Data">Data23!$GW$11:$GW$21</definedName>
    <definedName name="A125551857T_Latest">Data23!$GW$21</definedName>
    <definedName name="A125551864R">Data24!$AD$1:$AD$10,Data24!$AD$11:$AD$21</definedName>
    <definedName name="A125551864R_Data">Data24!$AD$11:$AD$21</definedName>
    <definedName name="A125551864R_Latest">Data24!$AD$21</definedName>
    <definedName name="A125551865T">Data24!$AS$1:$AS$10,Data24!$AS$11:$AS$21</definedName>
    <definedName name="A125551865T_Data">Data24!$AS$11:$AS$21</definedName>
    <definedName name="A125551865T_Latest">Data24!$AS$21</definedName>
    <definedName name="A125551872R">Data24!$EZ$1:$EZ$10,Data24!$EZ$11:$EZ$21</definedName>
    <definedName name="A125551872R_Data">Data24!$EZ$11:$EZ$21</definedName>
    <definedName name="A125551872R_Latest">Data24!$EZ$21</definedName>
    <definedName name="A125551873T">Data24!$FO$1:$FO$10,Data24!$FO$11:$FO$21</definedName>
    <definedName name="A125551873T_Data">Data24!$FO$11:$FO$21</definedName>
    <definedName name="A125551873T_Latest">Data24!$FO$21</definedName>
    <definedName name="A125551880R">Data24!$FR$1:$FR$10,Data24!$FR$11:$FR$21</definedName>
    <definedName name="A125551880R_Data">Data24!$FR$11:$FR$21</definedName>
    <definedName name="A125551880R_Latest">Data24!$FR$21</definedName>
    <definedName name="A125551881T">Data24!$GG$1:$GG$10,Data24!$GG$11:$GG$21</definedName>
    <definedName name="A125551881T_Data">Data24!$GG$11:$GG$21</definedName>
    <definedName name="A125551881T_Latest">Data24!$GG$21</definedName>
    <definedName name="A125551888J">Data24!$DP$1:$DP$10,Data24!$DP$11:$DP$21</definedName>
    <definedName name="A125551888J_Data">Data24!$DP$11:$DP$21</definedName>
    <definedName name="A125551888J_Latest">Data24!$DP$21</definedName>
    <definedName name="A125551889K">Data24!$EE$1:$EE$10,Data24!$EE$11:$EE$21</definedName>
    <definedName name="A125551889K_Data">Data24!$EE$11:$EE$21</definedName>
    <definedName name="A125551889K_Latest">Data24!$EE$21</definedName>
    <definedName name="A125551896J">Data24!$IL$1:$IL$10,Data24!$IL$11:$IL$21</definedName>
    <definedName name="A125551896J_Data">Data24!$IL$11:$IL$21</definedName>
    <definedName name="A125551896J_Latest">Data24!$IL$21</definedName>
    <definedName name="A125551897K">Data25!$K$1:$K$10,Data25!$K$11:$K$21</definedName>
    <definedName name="A125551897K_Data">Data25!$K$11:$K$21</definedName>
    <definedName name="A125551897K_Latest">Data25!$K$21</definedName>
    <definedName name="A125551904W">Data26!$AZ$1:$AZ$10,Data26!$AZ$11:$AZ$21</definedName>
    <definedName name="A125551904W_Data">Data26!$AZ$11:$AZ$21</definedName>
    <definedName name="A125551904W_Latest">Data26!$AZ$21</definedName>
    <definedName name="A125551905X">Data26!$BO$1:$BO$10,Data26!$BO$11:$BO$21</definedName>
    <definedName name="A125551905X_Data">Data26!$BO$11:$BO$21</definedName>
    <definedName name="A125551905X_Latest">Data26!$BO$21</definedName>
    <definedName name="A125551912W">Data7!$FT$1:$FT$10,Data7!$FT$11:$FT$21</definedName>
    <definedName name="A125551912W_Data">Data7!$FT$11:$FT$21</definedName>
    <definedName name="A125551912W_Latest">Data7!$FT$21</definedName>
    <definedName name="A125551913X">Data7!$GI$1:$GI$10,Data7!$GI$11:$GI$21</definedName>
    <definedName name="A125551913X_Data">Data7!$GI$11:$GI$21</definedName>
    <definedName name="A125551913X_Latest">Data7!$GI$21</definedName>
    <definedName name="A125551920W">Data7!$HV$1:$HV$10,Data7!$HV$11:$HV$21</definedName>
    <definedName name="A125551920W_Data">Data7!$HV$11:$HV$21</definedName>
    <definedName name="A125551920W_Latest">Data7!$HV$21</definedName>
    <definedName name="A125551921X">Data7!$IK$1:$IK$10,Data7!$IK$11:$IK$21</definedName>
    <definedName name="A125551921X_Data">Data7!$IK$11:$IK$21</definedName>
    <definedName name="A125551921X_Latest">Data7!$IK$21</definedName>
    <definedName name="A125551928R">Data8!$AZ$1:$AZ$10,Data8!$AZ$11:$AZ$21</definedName>
    <definedName name="A125551928R_Data">Data8!$AZ$11:$AZ$21</definedName>
    <definedName name="A125551928R_Latest">Data8!$AZ$21</definedName>
    <definedName name="A125551929T">Data8!$BO$1:$BO$10,Data8!$BO$11:$BO$21</definedName>
    <definedName name="A125551929T_Data">Data8!$BO$11:$BO$21</definedName>
    <definedName name="A125551929T_Latest">Data8!$BO$21</definedName>
    <definedName name="A125551936R">Data8!$DT$1:$DT$10,Data8!$DT$11:$DT$21</definedName>
    <definedName name="A125551936R_Data">Data8!$DT$11:$DT$21</definedName>
    <definedName name="A125551936R_Latest">Data8!$DT$21</definedName>
    <definedName name="A125551937T">Data8!$EI$1:$EI$10,Data8!$EI$11:$EI$21</definedName>
    <definedName name="A125551937T_Data">Data8!$EI$11:$EI$21</definedName>
    <definedName name="A125551937T_Latest">Data8!$EI$21</definedName>
    <definedName name="A125551944R">Data6!$EZ$1:$EZ$10,Data6!$EZ$11:$EZ$21</definedName>
    <definedName name="A125551944R_Data">Data6!$EZ$11:$EZ$21</definedName>
    <definedName name="A125551944R_Latest">Data6!$EZ$21</definedName>
    <definedName name="A125551945T">Data6!$FO$1:$FO$10,Data6!$FO$11:$FO$21</definedName>
    <definedName name="A125551945T_Data">Data6!$FO$11:$FO$21</definedName>
    <definedName name="A125551945T_Latest">Data6!$FO$21</definedName>
    <definedName name="A125551952R">Data7!$CZ$1:$CZ$10,Data7!$CZ$11:$CZ$21</definedName>
    <definedName name="A125551952R_Data">Data7!$CZ$11:$CZ$21</definedName>
    <definedName name="A125551952R_Latest">Data7!$CZ$21</definedName>
    <definedName name="A125551953T">Data7!$DO$1:$DO$10,Data7!$DO$11:$DO$21</definedName>
    <definedName name="A125551953T_Data">Data7!$DO$11:$DO$21</definedName>
    <definedName name="A125551953T_Latest">Data7!$DO$21</definedName>
    <definedName name="A125551960R">Data8!$FD$1:$FD$10,Data8!$FD$11:$FD$21</definedName>
    <definedName name="A125551960R_Data">Data8!$FD$11:$FD$21</definedName>
    <definedName name="A125551960R_Latest">Data8!$FD$21</definedName>
    <definedName name="A125551961T">Data8!$FS$1:$FS$10,Data8!$FS$11:$FS$21</definedName>
    <definedName name="A125551961T_Data">Data8!$FS$11:$FS$21</definedName>
    <definedName name="A125551961T_Latest">Data8!$FS$21</definedName>
    <definedName name="A125551968J">Data8!$DB$1:$DB$10,Data8!$DB$11:$DB$21</definedName>
    <definedName name="A125551968J_Data">Data8!$DB$11:$DB$21</definedName>
    <definedName name="A125551968J_Latest">Data8!$DB$21</definedName>
    <definedName name="A125551969K">Data8!$DQ$1:$DQ$10,Data8!$DQ$11:$DQ$21</definedName>
    <definedName name="A125551969K_Data">Data8!$DQ$11:$DQ$21</definedName>
    <definedName name="A125551969K_Latest">Data8!$DQ$21</definedName>
    <definedName name="A125551976J">Data8!$GN$1:$GN$10,Data8!$GN$11:$GN$21</definedName>
    <definedName name="A125551976J_Data">Data8!$GN$11:$GN$21</definedName>
    <definedName name="A125551976J_Latest">Data8!$GN$21</definedName>
    <definedName name="A125551977K">Data8!$HC$1:$HC$10,Data8!$HC$11:$HC$21</definedName>
    <definedName name="A125551977K_Data">Data8!$HC$11:$HC$21</definedName>
    <definedName name="A125551977K_Latest">Data8!$HC$21</definedName>
    <definedName name="A125551984J">Data9!$R$1:$R$10,Data9!$R$11:$R$21</definedName>
    <definedName name="A125551984J_Data">Data9!$R$11:$R$21</definedName>
    <definedName name="A125551984J_Latest">Data9!$R$21</definedName>
    <definedName name="A125551985K">Data9!$AG$1:$AG$10,Data9!$AG$11:$AG$21</definedName>
    <definedName name="A125551985K_Data">Data9!$AG$11:$AG$21</definedName>
    <definedName name="A125551985K_Latest">Data9!$AG$21</definedName>
    <definedName name="A125551992J">Data7!$AX$1:$AX$10,Data7!$AX$11:$AX$21</definedName>
    <definedName name="A125551992J_Data">Data7!$AX$11:$AX$21</definedName>
    <definedName name="A125551992J_Latest">Data7!$AX$21</definedName>
    <definedName name="A125551993K">Data7!$BM$1:$BM$10,Data7!$BM$11:$BM$21</definedName>
    <definedName name="A125551993K_Data">Data7!$BM$11:$BM$21</definedName>
    <definedName name="A125551993K_Latest">Data7!$BM$21</definedName>
    <definedName name="A125552000X">Data7!$IN$1:$IN$10,Data7!$IN$11:$IN$21</definedName>
    <definedName name="A125552000X_Data">Data7!$IN$11:$IN$21</definedName>
    <definedName name="A125552000X_Latest">Data7!$IN$21</definedName>
    <definedName name="A125552001A">Data8!$M$1:$M$10,Data8!$M$11:$M$21</definedName>
    <definedName name="A125552001A_Data">Data8!$M$11:$M$21</definedName>
    <definedName name="A125552001A_Latest">Data8!$M$21</definedName>
    <definedName name="A125552008T">Data8!$EL$1:$EL$10,Data8!$EL$11:$EL$21</definedName>
    <definedName name="A125552008T_Data">Data8!$EL$11:$EL$21</definedName>
    <definedName name="A125552008T_Latest">Data8!$EL$21</definedName>
    <definedName name="A125552009V">Data8!$FA$1:$FA$10,Data8!$FA$11:$FA$21</definedName>
    <definedName name="A125552009V_Data">Data8!$FA$11:$FA$21</definedName>
    <definedName name="A125552009V_Latest">Data8!$FA$21</definedName>
    <definedName name="A125552016T">Data8!$FV$1:$FV$10,Data8!$FV$11:$FV$21</definedName>
    <definedName name="A125552016T_Data">Data8!$FV$11:$FV$21</definedName>
    <definedName name="A125552016T_Latest">Data8!$FV$21</definedName>
    <definedName name="A125552017V">Data8!$GK$1:$GK$10,Data8!$GK$11:$GK$21</definedName>
    <definedName name="A125552017V_Data">Data8!$GK$11:$GK$21</definedName>
    <definedName name="A125552017V_Latest">Data8!$GK$21</definedName>
    <definedName name="A125552024T">Data8!$HF$1:$HF$10,Data8!$HF$11:$HF$21</definedName>
    <definedName name="A125552024T_Data">Data8!$HF$11:$HF$21</definedName>
    <definedName name="A125552024T_Latest">Data8!$HF$21</definedName>
    <definedName name="A125552025V">Data8!$HU$1:$HU$10,Data8!$HU$11:$HU$21</definedName>
    <definedName name="A125552025V_Data">Data8!$HU$11:$HU$21</definedName>
    <definedName name="A125552025V_Latest">Data8!$HU$21</definedName>
    <definedName name="A125552032T">Data8!$IP$1:$IP$10,Data8!$IP$11:$IP$21</definedName>
    <definedName name="A125552032T_Data">Data8!$IP$11:$IP$21</definedName>
    <definedName name="A125552032T_Latest">Data8!$IP$21</definedName>
    <definedName name="A125552033V">Data9!$O$1:$O$10,Data9!$O$11:$O$21</definedName>
    <definedName name="A125552033V_Data">Data9!$O$11:$O$21</definedName>
    <definedName name="A125552033V_Latest">Data9!$O$21</definedName>
    <definedName name="A125552040T">Data6!$GJ$1:$GJ$10,Data6!$GJ$11:$GJ$21</definedName>
    <definedName name="A125552040T_Data">Data6!$GJ$11:$GJ$21</definedName>
    <definedName name="A125552040T_Latest">Data6!$GJ$21</definedName>
    <definedName name="A125552041V">Data6!$GY$1:$GY$10,Data6!$GY$11:$GY$21</definedName>
    <definedName name="A125552041V_Data">Data6!$GY$11:$GY$21</definedName>
    <definedName name="A125552041V_Latest">Data6!$GY$21</definedName>
    <definedName name="A125552048K">Data6!$IL$1:$IL$10,Data6!$IL$11:$IL$21</definedName>
    <definedName name="A125552048K_Data">Data6!$IL$11:$IL$21</definedName>
    <definedName name="A125552048K_Latest">Data6!$IL$21</definedName>
    <definedName name="A125552049L">Data7!$K$1:$K$10,Data7!$K$11:$K$21</definedName>
    <definedName name="A125552049L_Data">Data7!$K$11:$K$21</definedName>
    <definedName name="A125552049L_Latest">Data7!$K$21</definedName>
    <definedName name="A125552056K">Data7!$N$1:$N$10,Data7!$N$11:$N$21</definedName>
    <definedName name="A125552056K_Data">Data7!$N$11:$N$21</definedName>
    <definedName name="A125552056K_Latest">Data7!$N$21</definedName>
    <definedName name="A125552057L">Data7!$AC$1:$AC$10,Data7!$AC$11:$AC$21</definedName>
    <definedName name="A125552057L_Data">Data7!$AC$11:$AC$21</definedName>
    <definedName name="A125552057L_Latest">Data7!$AC$21</definedName>
    <definedName name="A125552064K">Data7!$CH$1:$CH$10,Data7!$CH$11:$CH$21</definedName>
    <definedName name="A125552064K_Data">Data7!$CH$11:$CH$21</definedName>
    <definedName name="A125552064K_Latest">Data7!$CH$21</definedName>
    <definedName name="A125552065L">Data7!$CW$1:$CW$10,Data7!$CW$11:$CW$21</definedName>
    <definedName name="A125552065L_Data">Data7!$CW$11:$CW$21</definedName>
    <definedName name="A125552065L_Latest">Data7!$CW$21</definedName>
    <definedName name="A125552072K">Data7!$DR$1:$DR$10,Data7!$DR$11:$DR$21</definedName>
    <definedName name="A125552072K_Data">Data7!$DR$11:$DR$21</definedName>
    <definedName name="A125552072K_Latest">Data7!$DR$21</definedName>
    <definedName name="A125552073L">Data7!$EG$1:$EG$10,Data7!$EG$11:$EG$21</definedName>
    <definedName name="A125552073L_Data">Data7!$EG$11:$EG$21</definedName>
    <definedName name="A125552073L_Latest">Data7!$EG$21</definedName>
    <definedName name="A125552080K">Data7!$EJ$1:$EJ$10,Data7!$EJ$11:$EJ$21</definedName>
    <definedName name="A125552080K_Data">Data7!$EJ$11:$EJ$21</definedName>
    <definedName name="A125552080K_Latest">Data7!$EJ$21</definedName>
    <definedName name="A125552081L">Data7!$EY$1:$EY$10,Data7!$EY$11:$EY$21</definedName>
    <definedName name="A125552081L_Data">Data7!$EY$11:$EY$21</definedName>
    <definedName name="A125552081L_Latest">Data7!$EY$21</definedName>
    <definedName name="A125552088C">Data8!$P$1:$P$10,Data8!$P$11:$P$21</definedName>
    <definedName name="A125552088C_Data">Data8!$P$11:$P$21</definedName>
    <definedName name="A125552088C_Latest">Data8!$P$21</definedName>
    <definedName name="A125552089F">Data8!$AE$1:$AE$10,Data8!$AE$11:$AE$21</definedName>
    <definedName name="A125552089F_Data">Data8!$AE$11:$AE$21</definedName>
    <definedName name="A125552089F_Latest">Data8!$AE$21</definedName>
    <definedName name="A125552096C">Data8!$HX$1:$HX$10,Data8!$HX$11:$HX$21</definedName>
    <definedName name="A125552096C_Data">Data8!$HX$11:$HX$21</definedName>
    <definedName name="A125552096C_Latest">Data8!$HX$21</definedName>
    <definedName name="A125552097F">Data8!$IM$1:$IM$10,Data8!$IM$11:$IM$21</definedName>
    <definedName name="A125552097F_Data">Data8!$IM$11:$IM$21</definedName>
    <definedName name="A125552097F_Latest">Data8!$IM$21</definedName>
    <definedName name="A125552104T">Data9!$BB$1:$BB$10,Data9!$BB$11:$BB$21</definedName>
    <definedName name="A125552104T_Data">Data9!$BB$11:$BB$21</definedName>
    <definedName name="A125552104T_Latest">Data9!$BB$21</definedName>
    <definedName name="A125552105V">Data9!$BQ$1:$BQ$10,Data9!$BQ$11:$BQ$21</definedName>
    <definedName name="A125552105V_Data">Data9!$BQ$11:$BQ$21</definedName>
    <definedName name="A125552105V_Latest">Data9!$BQ$21</definedName>
    <definedName name="A125552112T">Data9!$BT$1:$BT$10,Data9!$BT$11:$BT$21</definedName>
    <definedName name="A125552112T_Data">Data9!$BT$11:$BT$21</definedName>
    <definedName name="A125552112T_Latest">Data9!$BT$21</definedName>
    <definedName name="A125552113V">Data9!$CI$1:$CI$10,Data9!$CI$11:$CI$21</definedName>
    <definedName name="A125552113V_Data">Data9!$CI$11:$CI$21</definedName>
    <definedName name="A125552113V_Latest">Data9!$CI$21</definedName>
    <definedName name="A125552120T">Data7!$AF$1:$AF$10,Data7!$AF$11:$AF$21</definedName>
    <definedName name="A125552120T_Data">Data7!$AF$11:$AF$21</definedName>
    <definedName name="A125552120T_Latest">Data7!$AF$21</definedName>
    <definedName name="A125552121V">Data7!$AU$1:$AU$10,Data7!$AU$11:$AU$21</definedName>
    <definedName name="A125552121V_Data">Data7!$AU$11:$AU$21</definedName>
    <definedName name="A125552121V_Latest">Data7!$AU$21</definedName>
    <definedName name="A125552128K">Data8!$BR$1:$BR$10,Data8!$BR$11:$BR$21</definedName>
    <definedName name="A125552128K_Data">Data8!$BR$11:$BR$21</definedName>
    <definedName name="A125552128K_Latest">Data8!$BR$21</definedName>
    <definedName name="A125552129L">Data8!$CG$1:$CG$10,Data8!$CG$11:$CG$21</definedName>
    <definedName name="A125552129L_Data">Data8!$CG$11:$CG$21</definedName>
    <definedName name="A125552129L_Latest">Data8!$CG$21</definedName>
    <definedName name="A125552136K">Data8!$CJ$1:$CJ$10,Data8!$CJ$11:$CJ$21</definedName>
    <definedName name="A125552136K_Data">Data8!$CJ$11:$CJ$21</definedName>
    <definedName name="A125552136K_Latest">Data8!$CJ$21</definedName>
    <definedName name="A125552137L">Data8!$CY$1:$CY$10,Data8!$CY$11:$CY$21</definedName>
    <definedName name="A125552137L_Data">Data8!$CY$11:$CY$21</definedName>
    <definedName name="A125552137L_Latest">Data8!$CY$21</definedName>
    <definedName name="A125552144K">Data9!$AJ$1:$AJ$10,Data9!$AJ$11:$AJ$21</definedName>
    <definedName name="A125552144K_Data">Data9!$AJ$11:$AJ$21</definedName>
    <definedName name="A125552144K_Latest">Data9!$AJ$21</definedName>
    <definedName name="A125552145L">Data9!$AY$1:$AY$10,Data9!$AY$11:$AY$21</definedName>
    <definedName name="A125552145L_Data">Data9!$AY$11:$AY$21</definedName>
    <definedName name="A125552145L_Latest">Data9!$AY$21</definedName>
    <definedName name="A125552152K">Data6!$FR$1:$FR$10,Data6!$FR$11:$FR$21</definedName>
    <definedName name="A125552152K_Data">Data6!$FR$11:$FR$21</definedName>
    <definedName name="A125552152K_Latest">Data6!$FR$21</definedName>
    <definedName name="A125552153L">Data6!$GG$1:$GG$10,Data6!$GG$11:$GG$21</definedName>
    <definedName name="A125552153L_Data">Data6!$GG$11:$GG$21</definedName>
    <definedName name="A125552153L_Latest">Data6!$GG$21</definedName>
    <definedName name="A125552160K">Data6!$HB$1:$HB$10,Data6!$HB$11:$HB$21</definedName>
    <definedName name="A125552160K_Data">Data6!$HB$11:$HB$21</definedName>
    <definedName name="A125552160K_Latest">Data6!$HB$21</definedName>
    <definedName name="A125552161L">Data6!$HQ$1:$HQ$10,Data6!$HQ$11:$HQ$21</definedName>
    <definedName name="A125552161L_Data">Data6!$HQ$11:$HQ$21</definedName>
    <definedName name="A125552161L_Latest">Data6!$HQ$21</definedName>
    <definedName name="A125552168C">Data6!$HT$1:$HT$10,Data6!$HT$11:$HT$21</definedName>
    <definedName name="A125552168C_Data">Data6!$HT$11:$HT$21</definedName>
    <definedName name="A125552168C_Latest">Data6!$HT$21</definedName>
    <definedName name="A125552169F">Data6!$II$1:$II$10,Data6!$II$11:$II$21</definedName>
    <definedName name="A125552169F_Data">Data6!$II$11:$II$21</definedName>
    <definedName name="A125552169F_Latest">Data6!$II$21</definedName>
    <definedName name="A125552176C">Data7!$BP$1:$BP$10,Data7!$BP$11:$BP$21</definedName>
    <definedName name="A125552176C_Data">Data7!$BP$11:$BP$21</definedName>
    <definedName name="A125552176C_Latest">Data7!$BP$21</definedName>
    <definedName name="A125552177F">Data7!$CE$1:$CE$10,Data7!$CE$11:$CE$21</definedName>
    <definedName name="A125552177F_Data">Data7!$CE$11:$CE$21</definedName>
    <definedName name="A125552177F_Latest">Data7!$CE$21</definedName>
    <definedName name="A125552184C">Data7!$GL$1:$GL$10,Data7!$GL$11:$GL$21</definedName>
    <definedName name="A125552184C_Data">Data7!$GL$11:$GL$21</definedName>
    <definedName name="A125552184C_Latest">Data7!$GL$21</definedName>
    <definedName name="A125552185F">Data7!$HA$1:$HA$10,Data7!$HA$11:$HA$21</definedName>
    <definedName name="A125552185F_Data">Data7!$HA$11:$HA$21</definedName>
    <definedName name="A125552185F_Latest">Data7!$HA$21</definedName>
    <definedName name="A125552192C">Data7!$HD$1:$HD$10,Data7!$HD$11:$HD$21</definedName>
    <definedName name="A125552192C_Data">Data7!$HD$11:$HD$21</definedName>
    <definedName name="A125552192C_Latest">Data7!$HD$21</definedName>
    <definedName name="A125552193F">Data7!$HS$1:$HS$10,Data7!$HS$11:$HS$21</definedName>
    <definedName name="A125552193F_Data">Data7!$HS$11:$HS$21</definedName>
    <definedName name="A125552193F_Latest">Data7!$HS$21</definedName>
    <definedName name="A125552200T">Data7!$FB$1:$FB$10,Data7!$FB$11:$FB$21</definedName>
    <definedName name="A125552200T_Data">Data7!$FB$11:$FB$21</definedName>
    <definedName name="A125552200T_Latest">Data7!$FB$21</definedName>
    <definedName name="A125552201V">Data7!$FQ$1:$FQ$10,Data7!$FQ$11:$FQ$21</definedName>
    <definedName name="A125552201V_Data">Data7!$FQ$11:$FQ$21</definedName>
    <definedName name="A125552201V_Latest">Data7!$FQ$21</definedName>
    <definedName name="A125552208K">Data8!$AH$1:$AH$10,Data8!$AH$11:$AH$21</definedName>
    <definedName name="A125552208K_Data">Data8!$AH$11:$AH$21</definedName>
    <definedName name="A125552208K_Latest">Data8!$AH$21</definedName>
    <definedName name="A125552209L">Data8!$AW$1:$AW$10,Data8!$AW$11:$AW$21</definedName>
    <definedName name="A125552209L_Data">Data8!$AW$11:$AW$21</definedName>
    <definedName name="A125552209L_Latest">Data8!$AW$21</definedName>
    <definedName name="A125552216K">Data9!$CL$1:$CL$10,Data9!$CL$11:$CL$21</definedName>
    <definedName name="A125552216K_Data">Data9!$CL$11:$CL$21</definedName>
    <definedName name="A125552216K_Latest">Data9!$CL$21</definedName>
    <definedName name="A125552217L">Data9!$DA$1:$DA$10,Data9!$DA$11:$DA$21</definedName>
    <definedName name="A125552217L_Data">Data9!$DA$11:$DA$21</definedName>
    <definedName name="A125552217L_Latest">Data9!$DA$21</definedName>
    <definedName name="A125552224K">Data16!$AF$1:$AF$10,Data16!$AF$11:$AF$21</definedName>
    <definedName name="A125552224K_Data">Data16!$AF$11:$AF$21</definedName>
    <definedName name="A125552224K_Latest">Data16!$AF$21</definedName>
    <definedName name="A125552225L">Data16!$AU$1:$AU$10,Data16!$AU$11:$AU$21</definedName>
    <definedName name="A125552225L_Data">Data16!$AU$11:$AU$21</definedName>
    <definedName name="A125552225L_Latest">Data16!$AU$21</definedName>
    <definedName name="A125552232K">Data16!$CH$1:$CH$10,Data16!$CH$11:$CH$21</definedName>
    <definedName name="A125552232K_Data">Data16!$CH$11:$CH$21</definedName>
    <definedName name="A125552232K_Latest">Data16!$CH$21</definedName>
    <definedName name="A125552233L">Data16!$CW$1:$CW$10,Data16!$CW$11:$CW$21</definedName>
    <definedName name="A125552233L_Data">Data16!$CW$11:$CW$21</definedName>
    <definedName name="A125552233L_Latest">Data16!$CW$21</definedName>
    <definedName name="A125552240K">Data16!$FB$1:$FB$10,Data16!$FB$11:$FB$21</definedName>
    <definedName name="A125552240K_Data">Data16!$FB$11:$FB$21</definedName>
    <definedName name="A125552240K_Latest">Data16!$FB$21</definedName>
    <definedName name="A125552241L">Data16!$FQ$1:$FQ$10,Data16!$FQ$11:$FQ$21</definedName>
    <definedName name="A125552241L_Data">Data16!$FQ$11:$FQ$21</definedName>
    <definedName name="A125552241L_Latest">Data16!$FQ$21</definedName>
    <definedName name="A125552248C">Data16!$HV$1:$HV$10,Data16!$HV$11:$HV$21</definedName>
    <definedName name="A125552248C_Data">Data16!$HV$11:$HV$21</definedName>
    <definedName name="A125552248C_Latest">Data16!$HV$21</definedName>
    <definedName name="A125552249F">Data16!$IK$1:$IK$10,Data16!$IK$11:$IK$21</definedName>
    <definedName name="A125552249F_Data">Data16!$IK$11:$IK$21</definedName>
    <definedName name="A125552249F_Latest">Data16!$IK$21</definedName>
    <definedName name="A125552256C">Data15!$L$1:$L$10,Data15!$L$11:$L$21</definedName>
    <definedName name="A125552256C_Data">Data15!$L$11:$L$21</definedName>
    <definedName name="A125552256C_Latest">Data15!$L$21</definedName>
    <definedName name="A125552257F">Data15!$AA$1:$AA$10,Data15!$AA$11:$AA$21</definedName>
    <definedName name="A125552257F_Data">Data15!$AA$11:$AA$21</definedName>
    <definedName name="A125552257F_Latest">Data15!$AA$21</definedName>
    <definedName name="A125552264C">Data15!$HB$1:$HB$10,Data15!$HB$11:$HB$21</definedName>
    <definedName name="A125552264C_Data">Data15!$HB$11:$HB$21</definedName>
    <definedName name="A125552264C_Latest">Data15!$HB$21</definedName>
    <definedName name="A125552265F">Data15!$HQ$1:$HQ$10,Data15!$HQ$11:$HQ$21</definedName>
    <definedName name="A125552265F_Data">Data15!$HQ$11:$HQ$21</definedName>
    <definedName name="A125552265F_Latest">Data15!$HQ$21</definedName>
    <definedName name="A125552272C">Data17!$P$1:$P$10,Data17!$P$11:$P$21</definedName>
    <definedName name="A125552272C_Data">Data17!$P$11:$P$21</definedName>
    <definedName name="A125552272C_Latest">Data17!$P$21</definedName>
    <definedName name="A125552273F">Data17!$AE$1:$AE$10,Data17!$AE$11:$AE$21</definedName>
    <definedName name="A125552273F_Data">Data17!$AE$11:$AE$21</definedName>
    <definedName name="A125552273F_Latest">Data17!$AE$21</definedName>
    <definedName name="A125552280C">Data16!$HD$1:$HD$10,Data16!$HD$11:$HD$21</definedName>
    <definedName name="A125552280C_Data">Data16!$HD$11:$HD$21</definedName>
    <definedName name="A125552280C_Latest">Data16!$HD$21</definedName>
    <definedName name="A125552281F">Data16!$HS$1:$HS$10,Data16!$HS$11:$HS$21</definedName>
    <definedName name="A125552281F_Data">Data16!$HS$11:$HS$21</definedName>
    <definedName name="A125552281F_Latest">Data16!$HS$21</definedName>
    <definedName name="A125552288W">Data17!$AZ$1:$AZ$10,Data17!$AZ$11:$AZ$21</definedName>
    <definedName name="A125552288W_Data">Data17!$AZ$11:$AZ$21</definedName>
    <definedName name="A125552288W_Latest">Data17!$AZ$21</definedName>
    <definedName name="A125552289X">Data17!$BO$1:$BO$10,Data17!$BO$11:$BO$21</definedName>
    <definedName name="A125552289X_Data">Data17!$BO$11:$BO$21</definedName>
    <definedName name="A125552289X_Latest">Data17!$BO$21</definedName>
    <definedName name="A125552296W">Data17!$DT$1:$DT$10,Data17!$DT$11:$DT$21</definedName>
    <definedName name="A125552296W_Data">Data17!$DT$11:$DT$21</definedName>
    <definedName name="A125552296W_Latest">Data17!$DT$21</definedName>
    <definedName name="A125552297X">Data17!$EI$1:$EI$10,Data17!$EI$11:$EI$21</definedName>
    <definedName name="A125552297X_Data">Data17!$EI$11:$EI$21</definedName>
    <definedName name="A125552297X_Latest">Data17!$EI$21</definedName>
    <definedName name="A125552304K">Data15!$EZ$1:$EZ$10,Data15!$EZ$11:$EZ$21</definedName>
    <definedName name="A125552304K_Data">Data15!$EZ$11:$EZ$21</definedName>
    <definedName name="A125552304K_Latest">Data15!$EZ$21</definedName>
    <definedName name="A125552305L">Data15!$FO$1:$FO$10,Data15!$FO$11:$FO$21</definedName>
    <definedName name="A125552305L_Data">Data15!$FO$11:$FO$21</definedName>
    <definedName name="A125552305L_Latest">Data15!$FO$21</definedName>
    <definedName name="A125552312K">Data16!$CZ$1:$CZ$10,Data16!$CZ$11:$CZ$21</definedName>
    <definedName name="A125552312K_Data">Data16!$CZ$11:$CZ$21</definedName>
    <definedName name="A125552312K_Latest">Data16!$CZ$21</definedName>
    <definedName name="A125552313L">Data16!$DO$1:$DO$10,Data16!$DO$11:$DO$21</definedName>
    <definedName name="A125552313L_Data">Data16!$DO$11:$DO$21</definedName>
    <definedName name="A125552313L_Latest">Data16!$DO$21</definedName>
    <definedName name="A125552320K">Data16!$IN$1:$IN$10,Data16!$IN$11:$IN$21</definedName>
    <definedName name="A125552320K_Data">Data16!$IN$11:$IN$21</definedName>
    <definedName name="A125552320K_Latest">Data16!$IN$21</definedName>
    <definedName name="A125552321L">Data17!$M$1:$M$10,Data17!$M$11:$M$21</definedName>
    <definedName name="A125552321L_Data">Data17!$M$11:$M$21</definedName>
    <definedName name="A125552321L_Latest">Data17!$M$21</definedName>
    <definedName name="A125552328C">Data17!$AH$1:$AH$10,Data17!$AH$11:$AH$21</definedName>
    <definedName name="A125552328C_Data">Data17!$AH$11:$AH$21</definedName>
    <definedName name="A125552328C_Latest">Data17!$AH$21</definedName>
    <definedName name="A125552329F">Data17!$AW$1:$AW$10,Data17!$AW$11:$AW$21</definedName>
    <definedName name="A125552329F_Data">Data17!$AW$11:$AW$21</definedName>
    <definedName name="A125552329F_Latest">Data17!$AW$21</definedName>
    <definedName name="A125552336C">Data17!$BR$1:$BR$10,Data17!$BR$11:$BR$21</definedName>
    <definedName name="A125552336C_Data">Data17!$BR$11:$BR$21</definedName>
    <definedName name="A125552336C_Latest">Data17!$BR$21</definedName>
    <definedName name="A125552337F">Data17!$CG$1:$CG$10,Data17!$CG$11:$CG$21</definedName>
    <definedName name="A125552337F_Data">Data17!$CG$11:$CG$21</definedName>
    <definedName name="A125552337F_Latest">Data17!$CG$21</definedName>
    <definedName name="A125552344C">Data17!$DB$1:$DB$10,Data17!$DB$11:$DB$21</definedName>
    <definedName name="A125552344C_Data">Data17!$DB$11:$DB$21</definedName>
    <definedName name="A125552344C_Latest">Data17!$DB$21</definedName>
    <definedName name="A125552345F">Data17!$DQ$1:$DQ$10,Data17!$DQ$11:$DQ$21</definedName>
    <definedName name="A125552345F_Data">Data17!$DQ$11:$DQ$21</definedName>
    <definedName name="A125552345F_Latest">Data17!$DQ$21</definedName>
    <definedName name="A125552352C">Data15!$AV$1:$AV$10,Data15!$AV$11:$AV$21</definedName>
    <definedName name="A125552352C_Data">Data15!$AV$11:$AV$21</definedName>
    <definedName name="A125552352C_Latest">Data15!$AV$21</definedName>
    <definedName name="A125552353F">Data15!$BK$1:$BK$10,Data15!$BK$11:$BK$21</definedName>
    <definedName name="A125552353F_Data">Data15!$BK$11:$BK$21</definedName>
    <definedName name="A125552353F_Latest">Data15!$BK$21</definedName>
    <definedName name="A125552360C">Data15!$CX$1:$CX$10,Data15!$CX$11:$CX$21</definedName>
    <definedName name="A125552360C_Data">Data15!$CX$11:$CX$21</definedName>
    <definedName name="A125552360C_Latest">Data15!$CX$21</definedName>
    <definedName name="A125552361F">Data15!$DM$1:$DM$10,Data15!$DM$11:$DM$21</definedName>
    <definedName name="A125552361F_Data">Data15!$DM$11:$DM$21</definedName>
    <definedName name="A125552361F_Latest">Data15!$DM$21</definedName>
    <definedName name="A125552368W">Data15!$DP$1:$DP$10,Data15!$DP$11:$DP$21</definedName>
    <definedName name="A125552368W_Data">Data15!$DP$11:$DP$21</definedName>
    <definedName name="A125552368W_Latest">Data15!$DP$21</definedName>
    <definedName name="A125552369X">Data15!$EE$1:$EE$10,Data15!$EE$11:$EE$21</definedName>
    <definedName name="A125552369X_Data">Data15!$EE$11:$EE$21</definedName>
    <definedName name="A125552369X_Latest">Data15!$EE$21</definedName>
    <definedName name="A125552376W">Data15!$GJ$1:$GJ$10,Data15!$GJ$11:$GJ$21</definedName>
    <definedName name="A125552376W_Data">Data15!$GJ$11:$GJ$21</definedName>
    <definedName name="A125552376W_Latest">Data15!$GJ$21</definedName>
    <definedName name="A125552377X">Data15!$GY$1:$GY$10,Data15!$GY$11:$GY$21</definedName>
    <definedName name="A125552377X_Data">Data15!$GY$11:$GY$21</definedName>
    <definedName name="A125552377X_Latest">Data15!$GY$21</definedName>
    <definedName name="A125552384W">Data15!$HT$1:$HT$10,Data15!$HT$11:$HT$21</definedName>
    <definedName name="A125552384W_Data">Data15!$HT$11:$HT$21</definedName>
    <definedName name="A125552384W_Latest">Data15!$HT$21</definedName>
    <definedName name="A125552385X">Data15!$II$1:$II$10,Data15!$II$11:$II$21</definedName>
    <definedName name="A125552385X_Data">Data15!$II$11:$II$21</definedName>
    <definedName name="A125552385X_Latest">Data15!$II$21</definedName>
    <definedName name="A125552392W">Data15!$IL$1:$IL$10,Data15!$IL$11:$IL$21</definedName>
    <definedName name="A125552392W_Data">Data15!$IL$11:$IL$21</definedName>
    <definedName name="A125552392W_Latest">Data15!$IL$21</definedName>
    <definedName name="A125552393X">Data16!$K$1:$K$10,Data16!$K$11:$K$21</definedName>
    <definedName name="A125552393X_Data">Data16!$K$11:$K$21</definedName>
    <definedName name="A125552393X_Latest">Data16!$K$21</definedName>
    <definedName name="A125552400K">Data16!$DR$1:$DR$10,Data16!$DR$11:$DR$21</definedName>
    <definedName name="A125552400K_Data">Data16!$DR$11:$DR$21</definedName>
    <definedName name="A125552400K_Latest">Data16!$DR$21</definedName>
    <definedName name="A125552401L">Data16!$EG$1:$EG$10,Data16!$EG$11:$EG$21</definedName>
    <definedName name="A125552401L_Data">Data16!$EG$11:$EG$21</definedName>
    <definedName name="A125552401L_Latest">Data16!$EG$21</definedName>
    <definedName name="A125552408C">Data17!$CJ$1:$CJ$10,Data17!$CJ$11:$CJ$21</definedName>
    <definedName name="A125552408C_Data">Data17!$CJ$11:$CJ$21</definedName>
    <definedName name="A125552408C_Latest">Data17!$CJ$21</definedName>
    <definedName name="A125552409F">Data17!$CY$1:$CY$10,Data17!$CY$11:$CY$21</definedName>
    <definedName name="A125552409F_Data">Data17!$CY$11:$CY$21</definedName>
    <definedName name="A125552409F_Latest">Data17!$CY$21</definedName>
    <definedName name="A125552416C">Data17!$FD$1:$FD$10,Data17!$FD$11:$FD$21</definedName>
    <definedName name="A125552416C_Data">Data17!$FD$11:$FD$21</definedName>
    <definedName name="A125552416C_Latest">Data17!$FD$21</definedName>
    <definedName name="A125552417F">Data17!$FS$1:$FS$10,Data17!$FS$11:$FS$21</definedName>
    <definedName name="A125552417F_Data">Data17!$FS$11:$FS$21</definedName>
    <definedName name="A125552417F_Latest">Data17!$FS$21</definedName>
    <definedName name="A125552424C">Data17!$FV$1:$FV$10,Data17!$FV$11:$FV$21</definedName>
    <definedName name="A125552424C_Data">Data17!$FV$11:$FV$21</definedName>
    <definedName name="A125552424C_Latest">Data17!$FV$21</definedName>
    <definedName name="A125552425F">Data17!$GK$1:$GK$10,Data17!$GK$11:$GK$21</definedName>
    <definedName name="A125552425F_Data">Data17!$GK$11:$GK$21</definedName>
    <definedName name="A125552425F_Latest">Data17!$GK$21</definedName>
    <definedName name="A125552432C">Data15!$EH$1:$EH$10,Data15!$EH$11:$EH$21</definedName>
    <definedName name="A125552432C_Data">Data15!$EH$11:$EH$21</definedName>
    <definedName name="A125552432C_Latest">Data15!$EH$21</definedName>
    <definedName name="A125552433F">Data15!$EW$1:$EW$10,Data15!$EW$11:$EW$21</definedName>
    <definedName name="A125552433F_Data">Data15!$EW$11:$EW$21</definedName>
    <definedName name="A125552433F_Latest">Data15!$EW$21</definedName>
    <definedName name="A125552440C">Data16!$FT$1:$FT$10,Data16!$FT$11:$FT$21</definedName>
    <definedName name="A125552440C_Data">Data16!$FT$11:$FT$21</definedName>
    <definedName name="A125552440C_Latest">Data16!$FT$21</definedName>
    <definedName name="A125552441F">Data16!$GI$1:$GI$10,Data16!$GI$11:$GI$21</definedName>
    <definedName name="A125552441F_Data">Data16!$GI$11:$GI$21</definedName>
    <definedName name="A125552441F_Latest">Data16!$GI$21</definedName>
    <definedName name="A125552448W">Data16!$GL$1:$GL$10,Data16!$GL$11:$GL$21</definedName>
    <definedName name="A125552448W_Data">Data16!$GL$11:$GL$21</definedName>
    <definedName name="A125552448W_Latest">Data16!$GL$21</definedName>
    <definedName name="A125552449X">Data16!$HA$1:$HA$10,Data16!$HA$11:$HA$21</definedName>
    <definedName name="A125552449X_Data">Data16!$HA$11:$HA$21</definedName>
    <definedName name="A125552449X_Latest">Data16!$HA$21</definedName>
    <definedName name="A125552456W">Data17!$EL$1:$EL$10,Data17!$EL$11:$EL$21</definedName>
    <definedName name="A125552456W_Data">Data17!$EL$11:$EL$21</definedName>
    <definedName name="A125552456W_Latest">Data17!$EL$21</definedName>
    <definedName name="A125552457X">Data17!$FA$1:$FA$10,Data17!$FA$11:$FA$21</definedName>
    <definedName name="A125552457X_Data">Data17!$FA$11:$FA$21</definedName>
    <definedName name="A125552457X_Latest">Data17!$FA$21</definedName>
    <definedName name="A125552464W">Data15!$AD$1:$AD$10,Data15!$AD$11:$AD$21</definedName>
    <definedName name="A125552464W_Data">Data15!$AD$11:$AD$21</definedName>
    <definedName name="A125552464W_Latest">Data15!$AD$21</definedName>
    <definedName name="A125552465X">Data15!$AS$1:$AS$10,Data15!$AS$11:$AS$21</definedName>
    <definedName name="A125552465X_Data">Data15!$AS$11:$AS$21</definedName>
    <definedName name="A125552465X_Latest">Data15!$AS$21</definedName>
    <definedName name="A125552472W">Data15!$BN$1:$BN$10,Data15!$BN$11:$BN$21</definedName>
    <definedName name="A125552472W_Data">Data15!$BN$11:$BN$21</definedName>
    <definedName name="A125552472W_Latest">Data15!$BN$21</definedName>
    <definedName name="A125552473X">Data15!$CC$1:$CC$10,Data15!$CC$11:$CC$21</definedName>
    <definedName name="A125552473X_Data">Data15!$CC$11:$CC$21</definedName>
    <definedName name="A125552473X_Latest">Data15!$CC$21</definedName>
    <definedName name="A125552480W">Data15!$CF$1:$CF$10,Data15!$CF$11:$CF$21</definedName>
    <definedName name="A125552480W_Data">Data15!$CF$11:$CF$21</definedName>
    <definedName name="A125552480W_Latest">Data15!$CF$21</definedName>
    <definedName name="A125552481X">Data15!$CU$1:$CU$10,Data15!$CU$11:$CU$21</definedName>
    <definedName name="A125552481X_Data">Data15!$CU$11:$CU$21</definedName>
    <definedName name="A125552481X_Latest">Data15!$CU$21</definedName>
    <definedName name="A125552488R">Data15!$FR$1:$FR$10,Data15!$FR$11:$FR$21</definedName>
    <definedName name="A125552488R_Data">Data15!$FR$11:$FR$21</definedName>
    <definedName name="A125552488R_Latest">Data15!$FR$21</definedName>
    <definedName name="A125552489T">Data15!$GG$1:$GG$10,Data15!$GG$11:$GG$21</definedName>
    <definedName name="A125552489T_Data">Data15!$GG$11:$GG$21</definedName>
    <definedName name="A125552489T_Latest">Data15!$GG$21</definedName>
    <definedName name="A125552496R">Data16!$AX$1:$AX$10,Data16!$AX$11:$AX$21</definedName>
    <definedName name="A125552496R_Data">Data16!$AX$11:$AX$21</definedName>
    <definedName name="A125552496R_Latest">Data16!$AX$21</definedName>
    <definedName name="A125552497T">Data16!$BM$1:$BM$10,Data16!$BM$11:$BM$21</definedName>
    <definedName name="A125552497T_Data">Data16!$BM$11:$BM$21</definedName>
    <definedName name="A125552497T_Latest">Data16!$BM$21</definedName>
    <definedName name="A125552504C">Data16!$BP$1:$BP$10,Data16!$BP$11:$BP$21</definedName>
    <definedName name="A125552504C_Data">Data16!$BP$11:$BP$21</definedName>
    <definedName name="A125552504C_Latest">Data16!$BP$21</definedName>
    <definedName name="A125552505F">Data16!$CE$1:$CE$10,Data16!$CE$11:$CE$21</definedName>
    <definedName name="A125552505F_Data">Data16!$CE$11:$CE$21</definedName>
    <definedName name="A125552505F_Latest">Data16!$CE$21</definedName>
    <definedName name="A125552512C">Data16!$N$1:$N$10,Data16!$N$11:$N$21</definedName>
    <definedName name="A125552512C_Data">Data16!$N$11:$N$21</definedName>
    <definedName name="A125552512C_Latest">Data16!$N$21</definedName>
    <definedName name="A125552513F">Data16!$AC$1:$AC$10,Data16!$AC$11:$AC$21</definedName>
    <definedName name="A125552513F_Data">Data16!$AC$11:$AC$21</definedName>
    <definedName name="A125552513F_Latest">Data16!$AC$21</definedName>
    <definedName name="A125552520C">Data16!$EJ$1:$EJ$10,Data16!$EJ$11:$EJ$21</definedName>
    <definedName name="A125552520C_Data">Data16!$EJ$11:$EJ$21</definedName>
    <definedName name="A125552520C_Latest">Data16!$EJ$21</definedName>
    <definedName name="A125552521F">Data16!$EY$1:$EY$10,Data16!$EY$11:$EY$21</definedName>
    <definedName name="A125552521F_Data">Data16!$EY$11:$EY$21</definedName>
    <definedName name="A125552521F_Latest">Data16!$EY$21</definedName>
    <definedName name="A125552528W">Data17!$GN$1:$GN$10,Data17!$GN$11:$GN$21</definedName>
    <definedName name="A125552528W_Data">Data17!$GN$11:$GN$21</definedName>
    <definedName name="A125552528W_Latest">Data17!$GN$21</definedName>
    <definedName name="A125552529X">Data17!$HC$1:$HC$10,Data17!$HC$11:$HC$21</definedName>
    <definedName name="A125552529X_Data">Data17!$HC$11:$HC$21</definedName>
    <definedName name="A125552529X_Latest">Data17!$HC$21</definedName>
    <definedName name="A125552536W">Data18!$HZ$1:$HZ$10,Data18!$HZ$11:$HZ$21</definedName>
    <definedName name="A125552536W_Data">Data18!$HZ$11:$HZ$21</definedName>
    <definedName name="A125552536W_Latest">Data18!$HZ$21</definedName>
    <definedName name="A125552537X">Data18!$IO$1:$IO$10,Data18!$IO$11:$IO$21</definedName>
    <definedName name="A125552537X_Data">Data18!$IO$11:$IO$21</definedName>
    <definedName name="A125552537X_Latest">Data18!$IO$21</definedName>
    <definedName name="A125552544W">Data19!$AL$1:$AL$10,Data19!$AL$11:$AL$21</definedName>
    <definedName name="A125552544W_Data">Data19!$AL$11:$AL$21</definedName>
    <definedName name="A125552544W_Latest">Data19!$AL$21</definedName>
    <definedName name="A125552545X">Data19!$BA$1:$BA$10,Data19!$BA$11:$BA$21</definedName>
    <definedName name="A125552545X_Data">Data19!$BA$11:$BA$21</definedName>
    <definedName name="A125552545X_Latest">Data19!$BA$21</definedName>
    <definedName name="A125552552W">Data19!$DF$1:$DF$10,Data19!$DF$11:$DF$21</definedName>
    <definedName name="A125552552W_Data">Data19!$DF$11:$DF$21</definedName>
    <definedName name="A125552552W_Latest">Data19!$DF$21</definedName>
    <definedName name="A125552553X">Data19!$DU$1:$DU$10,Data19!$DU$11:$DU$21</definedName>
    <definedName name="A125552553X_Data">Data19!$DU$11:$DU$21</definedName>
    <definedName name="A125552553X_Latest">Data19!$DU$21</definedName>
    <definedName name="A125552560W">Data19!$FZ$1:$FZ$10,Data19!$FZ$11:$FZ$21</definedName>
    <definedName name="A125552560W_Data">Data19!$FZ$11:$FZ$21</definedName>
    <definedName name="A125552560W_Latest">Data19!$FZ$21</definedName>
    <definedName name="A125552561X">Data19!$GO$1:$GO$10,Data19!$GO$11:$GO$21</definedName>
    <definedName name="A125552561X_Data">Data19!$GO$11:$GO$21</definedName>
    <definedName name="A125552561X_Latest">Data19!$GO$21</definedName>
    <definedName name="A125552568R">Data17!$HF$1:$HF$10,Data17!$HF$11:$HF$21</definedName>
    <definedName name="A125552568R_Data">Data17!$HF$11:$HF$21</definedName>
    <definedName name="A125552568R_Latest">Data17!$HF$21</definedName>
    <definedName name="A125552569T">Data17!$HU$1:$HU$10,Data17!$HU$11:$HU$21</definedName>
    <definedName name="A125552569T_Data">Data17!$HU$11:$HU$21</definedName>
    <definedName name="A125552569T_Latest">Data17!$HU$21</definedName>
    <definedName name="A125552576R">Data18!$FF$1:$FF$10,Data18!$FF$11:$FF$21</definedName>
    <definedName name="A125552576R_Data">Data18!$FF$11:$FF$21</definedName>
    <definedName name="A125552576R_Latest">Data18!$FF$21</definedName>
    <definedName name="A125552577T">Data18!$FU$1:$FU$10,Data18!$FU$11:$FU$21</definedName>
    <definedName name="A125552577T_Data">Data18!$FU$11:$FU$21</definedName>
    <definedName name="A125552577T_Latest">Data18!$FU$21</definedName>
    <definedName name="A125552584R">Data19!$HJ$1:$HJ$10,Data19!$HJ$11:$HJ$21</definedName>
    <definedName name="A125552584R_Data">Data19!$HJ$11:$HJ$21</definedName>
    <definedName name="A125552584R_Latest">Data19!$HJ$21</definedName>
    <definedName name="A125552585T">Data19!$HY$1:$HY$10,Data19!$HY$11:$HY$21</definedName>
    <definedName name="A125552585T_Data">Data19!$HY$11:$HY$21</definedName>
    <definedName name="A125552585T_Latest">Data19!$HY$21</definedName>
    <definedName name="A125552592R">Data19!$FH$1:$FH$10,Data19!$FH$11:$FH$21</definedName>
    <definedName name="A125552592R_Data">Data19!$FH$11:$FH$21</definedName>
    <definedName name="A125552592R_Latest">Data19!$FH$21</definedName>
    <definedName name="A125552593T">Data19!$FW$1:$FW$10,Data19!$FW$11:$FW$21</definedName>
    <definedName name="A125552593T_Data">Data19!$FW$11:$FW$21</definedName>
    <definedName name="A125552593T_Latest">Data19!$FW$21</definedName>
    <definedName name="A125552600C">Data20!$D$1:$D$10,Data20!$D$11:$D$21</definedName>
    <definedName name="A125552600C_Data">Data20!$D$11:$D$21</definedName>
    <definedName name="A125552600C_Latest">Data20!$D$21</definedName>
    <definedName name="A125552601F">Data20!$S$1:$S$10,Data20!$S$11:$S$21</definedName>
    <definedName name="A125552601F_Data">Data20!$S$11:$S$21</definedName>
    <definedName name="A125552601F_Latest">Data20!$S$21</definedName>
    <definedName name="A125552608W">Data20!$BX$1:$BX$10,Data20!$BX$11:$BX$21</definedName>
    <definedName name="A125552608W_Data">Data20!$BX$11:$BX$21</definedName>
    <definedName name="A125552608W_Latest">Data20!$BX$21</definedName>
    <definedName name="A125552609X">Data20!$CM$1:$CM$10,Data20!$CM$11:$CM$21</definedName>
    <definedName name="A125552609X_Data">Data20!$CM$11:$CM$21</definedName>
    <definedName name="A125552609X_Latest">Data20!$CM$21</definedName>
    <definedName name="A125552616W">Data18!$DD$1:$DD$10,Data18!$DD$11:$DD$21</definedName>
    <definedName name="A125552616W_Data">Data18!$DD$11:$DD$21</definedName>
    <definedName name="A125552616W_Latest">Data18!$DD$21</definedName>
    <definedName name="A125552617X">Data18!$DS$1:$DS$10,Data18!$DS$11:$DS$21</definedName>
    <definedName name="A125552617X_Data">Data18!$DS$11:$DS$21</definedName>
    <definedName name="A125552617X_Latest">Data18!$DS$21</definedName>
    <definedName name="A125552624W">Data19!$BD$1:$BD$10,Data19!$BD$11:$BD$21</definedName>
    <definedName name="A125552624W_Data">Data19!$BD$11:$BD$21</definedName>
    <definedName name="A125552624W_Latest">Data19!$BD$21</definedName>
    <definedName name="A125552625X">Data19!$BS$1:$BS$10,Data19!$BS$11:$BS$21</definedName>
    <definedName name="A125552625X_Data">Data19!$BS$11:$BS$21</definedName>
    <definedName name="A125552625X_Latest">Data19!$BS$21</definedName>
    <definedName name="A125552632W">Data19!$GR$1:$GR$10,Data19!$GR$11:$GR$21</definedName>
    <definedName name="A125552632W_Data">Data19!$GR$11:$GR$21</definedName>
    <definedName name="A125552632W_Latest">Data19!$GR$21</definedName>
    <definedName name="A125552633X">Data19!$HG$1:$HG$10,Data19!$HG$11:$HG$21</definedName>
    <definedName name="A125552633X_Data">Data19!$HG$11:$HG$21</definedName>
    <definedName name="A125552633X_Latest">Data19!$HG$21</definedName>
    <definedName name="A125552640W">Data19!$IB$1:$IB$10,Data19!$IB$11:$IB$21</definedName>
    <definedName name="A125552640W_Data">Data19!$IB$11:$IB$21</definedName>
    <definedName name="A125552640W_Latest">Data19!$IB$21</definedName>
    <definedName name="A125552641X">Data19!$IQ$1:$IQ$10,Data19!$IQ$11:$IQ$21</definedName>
    <definedName name="A125552641X_Data">Data19!$IQ$11:$IQ$21</definedName>
    <definedName name="A125552641X_Latest">Data19!$IQ$21</definedName>
    <definedName name="A125552648R">Data20!$V$1:$V$10,Data20!$V$11:$V$21</definedName>
    <definedName name="A125552648R_Data">Data20!$V$11:$V$21</definedName>
    <definedName name="A125552648R_Latest">Data20!$V$21</definedName>
    <definedName name="A125552649T">Data20!$AK$1:$AK$10,Data20!$AK$11:$AK$21</definedName>
    <definedName name="A125552649T_Data">Data20!$AK$11:$AK$21</definedName>
    <definedName name="A125552649T_Latest">Data20!$AK$21</definedName>
    <definedName name="A125552656R">Data20!$BF$1:$BF$10,Data20!$BF$11:$BF$21</definedName>
    <definedName name="A125552656R_Data">Data20!$BF$11:$BF$21</definedName>
    <definedName name="A125552656R_Latest">Data20!$BF$21</definedName>
    <definedName name="A125552657T">Data20!$BU$1:$BU$10,Data20!$BU$11:$BU$21</definedName>
    <definedName name="A125552657T_Data">Data20!$BU$11:$BU$21</definedName>
    <definedName name="A125552657T_Latest">Data20!$BU$21</definedName>
    <definedName name="A125552664R">Data17!$IP$1:$IP$10,Data17!$IP$11:$IP$21</definedName>
    <definedName name="A125552664R_Data">Data17!$IP$11:$IP$21</definedName>
    <definedName name="A125552664R_Latest">Data17!$IP$21</definedName>
    <definedName name="A125552665T">Data18!$O$1:$O$10,Data18!$O$11:$O$21</definedName>
    <definedName name="A125552665T_Data">Data18!$O$11:$O$21</definedName>
    <definedName name="A125552665T_Latest">Data18!$O$21</definedName>
    <definedName name="A125552672R">Data18!$BB$1:$BB$10,Data18!$BB$11:$BB$21</definedName>
    <definedName name="A125552672R_Data">Data18!$BB$11:$BB$21</definedName>
    <definedName name="A125552672R_Latest">Data18!$BB$21</definedName>
    <definedName name="A125552673T">Data18!$BQ$1:$BQ$10,Data18!$BQ$11:$BQ$21</definedName>
    <definedName name="A125552673T_Data">Data18!$BQ$11:$BQ$21</definedName>
    <definedName name="A125552673T_Latest">Data18!$BQ$21</definedName>
    <definedName name="A125552680R">Data18!$BT$1:$BT$10,Data18!$BT$11:$BT$21</definedName>
    <definedName name="A125552680R_Data">Data18!$BT$11:$BT$21</definedName>
    <definedName name="A125552680R_Latest">Data18!$BT$21</definedName>
    <definedName name="A125552681T">Data18!$CI$1:$CI$10,Data18!$CI$11:$CI$21</definedName>
    <definedName name="A125552681T_Data">Data18!$CI$11:$CI$21</definedName>
    <definedName name="A125552681T_Latest">Data18!$CI$21</definedName>
    <definedName name="A125552688J">Data18!$EN$1:$EN$10,Data18!$EN$11:$EN$21</definedName>
    <definedName name="A125552688J_Data">Data18!$EN$11:$EN$21</definedName>
    <definedName name="A125552688J_Latest">Data18!$EN$21</definedName>
    <definedName name="A125552689K">Data18!$FC$1:$FC$10,Data18!$FC$11:$FC$21</definedName>
    <definedName name="A125552689K_Data">Data18!$FC$11:$FC$21</definedName>
    <definedName name="A125552689K_Latest">Data18!$FC$21</definedName>
    <definedName name="A125552696J">Data18!$FX$1:$FX$10,Data18!$FX$11:$FX$21</definedName>
    <definedName name="A125552696J_Data">Data18!$FX$11:$FX$21</definedName>
    <definedName name="A125552696J_Latest">Data18!$FX$21</definedName>
    <definedName name="A125552697K">Data18!$GM$1:$GM$10,Data18!$GM$11:$GM$21</definedName>
    <definedName name="A125552697K_Data">Data18!$GM$11:$GM$21</definedName>
    <definedName name="A125552697K_Latest">Data18!$GM$21</definedName>
    <definedName name="A125552704W">Data18!$GP$1:$GP$10,Data18!$GP$11:$GP$21</definedName>
    <definedName name="A125552704W_Data">Data18!$GP$11:$GP$21</definedName>
    <definedName name="A125552704W_Latest">Data18!$GP$21</definedName>
    <definedName name="A125552705X">Data18!$HE$1:$HE$10,Data18!$HE$11:$HE$21</definedName>
    <definedName name="A125552705X_Data">Data18!$HE$11:$HE$21</definedName>
    <definedName name="A125552705X_Latest">Data18!$HE$21</definedName>
    <definedName name="A125552712W">Data19!$BV$1:$BV$10,Data19!$BV$11:$BV$21</definedName>
    <definedName name="A125552712W_Data">Data19!$BV$11:$BV$21</definedName>
    <definedName name="A125552712W_Latest">Data19!$BV$21</definedName>
    <definedName name="A125552713X">Data19!$CK$1:$CK$10,Data19!$CK$11:$CK$21</definedName>
    <definedName name="A125552713X_Data">Data19!$CK$11:$CK$21</definedName>
    <definedName name="A125552713X_Latest">Data19!$CK$21</definedName>
    <definedName name="A125552720W">Data20!$AN$1:$AN$10,Data20!$AN$11:$AN$21</definedName>
    <definedName name="A125552720W_Data">Data20!$AN$11:$AN$21</definedName>
    <definedName name="A125552720W_Latest">Data20!$AN$21</definedName>
    <definedName name="A125552721X">Data20!$BC$1:$BC$10,Data20!$BC$11:$BC$21</definedName>
    <definedName name="A125552721X_Data">Data20!$BC$11:$BC$21</definedName>
    <definedName name="A125552721X_Latest">Data20!$BC$21</definedName>
    <definedName name="A125552728R">Data20!$DH$1:$DH$10,Data20!$DH$11:$DH$21</definedName>
    <definedName name="A125552728R_Data">Data20!$DH$11:$DH$21</definedName>
    <definedName name="A125552728R_Latest">Data20!$DH$21</definedName>
    <definedName name="A125552729T">Data20!$DW$1:$DW$10,Data20!$DW$11:$DW$21</definedName>
    <definedName name="A125552729T_Data">Data20!$DW$11:$DW$21</definedName>
    <definedName name="A125552729T_Latest">Data20!$DW$21</definedName>
    <definedName name="A125552736R">Data20!$DZ$1:$DZ$10,Data20!$DZ$11:$DZ$21</definedName>
    <definedName name="A125552736R_Data">Data20!$DZ$11:$DZ$21</definedName>
    <definedName name="A125552736R_Latest">Data20!$DZ$21</definedName>
    <definedName name="A125552737T">Data20!$EO$1:$EO$10,Data20!$EO$11:$EO$21</definedName>
    <definedName name="A125552737T_Data">Data20!$EO$11:$EO$21</definedName>
    <definedName name="A125552737T_Latest">Data20!$EO$21</definedName>
    <definedName name="A125552744R">Data18!$CL$1:$CL$10,Data18!$CL$11:$CL$21</definedName>
    <definedName name="A125552744R_Data">Data18!$CL$11:$CL$21</definedName>
    <definedName name="A125552744R_Latest">Data18!$CL$21</definedName>
    <definedName name="A125552745T">Data18!$DA$1:$DA$10,Data18!$DA$11:$DA$21</definedName>
    <definedName name="A125552745T_Data">Data18!$DA$11:$DA$21</definedName>
    <definedName name="A125552745T_Latest">Data18!$DA$21</definedName>
    <definedName name="A125552752R">Data19!$DX$1:$DX$10,Data19!$DX$11:$DX$21</definedName>
    <definedName name="A125552752R_Data">Data19!$DX$11:$DX$21</definedName>
    <definedName name="A125552752R_Latest">Data19!$DX$21</definedName>
    <definedName name="A125552753T">Data19!$EM$1:$EM$10,Data19!$EM$11:$EM$21</definedName>
    <definedName name="A125552753T_Data">Data19!$EM$11:$EM$21</definedName>
    <definedName name="A125552753T_Latest">Data19!$EM$21</definedName>
    <definedName name="A125552760R">Data19!$EP$1:$EP$10,Data19!$EP$11:$EP$21</definedName>
    <definedName name="A125552760R_Data">Data19!$EP$11:$EP$21</definedName>
    <definedName name="A125552760R_Latest">Data19!$EP$21</definedName>
    <definedName name="A125552761T">Data19!$FE$1:$FE$10,Data19!$FE$11:$FE$21</definedName>
    <definedName name="A125552761T_Data">Data19!$FE$11:$FE$21</definedName>
    <definedName name="A125552761T_Latest">Data19!$FE$21</definedName>
    <definedName name="A125552768J">Data20!$CP$1:$CP$10,Data20!$CP$11:$CP$21</definedName>
    <definedName name="A125552768J_Data">Data20!$CP$11:$CP$21</definedName>
    <definedName name="A125552768J_Latest">Data20!$CP$21</definedName>
    <definedName name="A125552769K">Data20!$DE$1:$DE$10,Data20!$DE$11:$DE$21</definedName>
    <definedName name="A125552769K_Data">Data20!$DE$11:$DE$21</definedName>
    <definedName name="A125552769K_Latest">Data20!$DE$21</definedName>
    <definedName name="A125552776J">Data17!$HX$1:$HX$10,Data17!$HX$11:$HX$21</definedName>
    <definedName name="A125552776J_Data">Data17!$HX$11:$HX$21</definedName>
    <definedName name="A125552776J_Latest">Data17!$HX$21</definedName>
    <definedName name="A125552777K">Data17!$IM$1:$IM$10,Data17!$IM$11:$IM$21</definedName>
    <definedName name="A125552777K_Data">Data17!$IM$11:$IM$21</definedName>
    <definedName name="A125552777K_Latest">Data17!$IM$21</definedName>
    <definedName name="A125552784J">Data18!$R$1:$R$10,Data18!$R$11:$R$21</definedName>
    <definedName name="A125552784J_Data">Data18!$R$11:$R$21</definedName>
    <definedName name="A125552784J_Latest">Data18!$R$21</definedName>
    <definedName name="A125552785K">Data18!$AG$1:$AG$10,Data18!$AG$11:$AG$21</definedName>
    <definedName name="A125552785K_Data">Data18!$AG$11:$AG$21</definedName>
    <definedName name="A125552785K_Latest">Data18!$AG$21</definedName>
    <definedName name="A125552792J">Data18!$AJ$1:$AJ$10,Data18!$AJ$11:$AJ$21</definedName>
    <definedName name="A125552792J_Data">Data18!$AJ$11:$AJ$21</definedName>
    <definedName name="A125552792J_Latest">Data18!$AJ$21</definedName>
    <definedName name="A125552793K">Data18!$AY$1:$AY$10,Data18!$AY$11:$AY$21</definedName>
    <definedName name="A125552793K_Data">Data18!$AY$11:$AY$21</definedName>
    <definedName name="A125552793K_Latest">Data18!$AY$21</definedName>
    <definedName name="A125552800W">Data18!$DV$1:$DV$10,Data18!$DV$11:$DV$21</definedName>
    <definedName name="A125552800W_Data">Data18!$DV$11:$DV$21</definedName>
    <definedName name="A125552800W_Latest">Data18!$DV$21</definedName>
    <definedName name="A125552801X">Data18!$EK$1:$EK$10,Data18!$EK$11:$EK$21</definedName>
    <definedName name="A125552801X_Data">Data18!$EK$11:$EK$21</definedName>
    <definedName name="A125552801X_Latest">Data18!$EK$21</definedName>
    <definedName name="A125552808R">Data19!$B$1:$B$10,Data19!$B$11:$B$21</definedName>
    <definedName name="A125552808R_Data">Data19!$B$11:$B$21</definedName>
    <definedName name="A125552808R_Latest">Data19!$B$21</definedName>
    <definedName name="A125552809T">Data19!$Q$1:$Q$10,Data19!$Q$11:$Q$21</definedName>
    <definedName name="A125552809T_Data">Data19!$Q$11:$Q$21</definedName>
    <definedName name="A125552809T_Latest">Data19!$Q$21</definedName>
    <definedName name="A125552816R">Data19!$T$1:$T$10,Data19!$T$11:$T$21</definedName>
    <definedName name="A125552816R_Data">Data19!$T$11:$T$21</definedName>
    <definedName name="A125552816R_Latest">Data19!$T$21</definedName>
    <definedName name="A125552817T">Data19!$AI$1:$AI$10,Data19!$AI$11:$AI$21</definedName>
    <definedName name="A125552817T_Data">Data19!$AI$11:$AI$21</definedName>
    <definedName name="A125552817T_Latest">Data19!$AI$21</definedName>
    <definedName name="A125552824R">Data18!$HH$1:$HH$10,Data18!$HH$11:$HH$21</definedName>
    <definedName name="A125552824R_Data">Data18!$HH$11:$HH$21</definedName>
    <definedName name="A125552824R_Latest">Data18!$HH$21</definedName>
    <definedName name="A125552825T">Data18!$HW$1:$HW$10,Data18!$HW$11:$HW$21</definedName>
    <definedName name="A125552825T_Data">Data18!$HW$11:$HW$21</definedName>
    <definedName name="A125552825T_Latest">Data18!$HW$21</definedName>
    <definedName name="A125552832R">Data19!$CN$1:$CN$10,Data19!$CN$11:$CN$21</definedName>
    <definedName name="A125552832R_Data">Data19!$CN$11:$CN$21</definedName>
    <definedName name="A125552832R_Latest">Data19!$CN$21</definedName>
    <definedName name="A125552833T">Data19!$DC$1:$DC$10,Data19!$DC$11:$DC$21</definedName>
    <definedName name="A125552833T_Data">Data19!$DC$11:$DC$21</definedName>
    <definedName name="A125552833T_Latest">Data19!$DC$21</definedName>
    <definedName name="A125552840R">Data20!$ER$1:$ER$10,Data20!$ER$11:$ER$21</definedName>
    <definedName name="A125552840R_Data">Data20!$ER$11:$ER$21</definedName>
    <definedName name="A125552840R_Latest">Data20!$ER$21</definedName>
    <definedName name="A125552841T">Data20!$FG$1:$FG$10,Data20!$FG$11:$FG$21</definedName>
    <definedName name="A125552841T_Data">Data20!$FG$11:$FG$21</definedName>
    <definedName name="A125552841T_Latest">Data20!$FG$21</definedName>
    <definedName name="A125552848J">Data21!$GD$1:$GD$10,Data21!$GD$11:$GD$21</definedName>
    <definedName name="A125552848J_Data">Data21!$GD$11:$GD$21</definedName>
    <definedName name="A125552848J_Latest">Data21!$GD$21</definedName>
    <definedName name="A125552849K">Data21!$GS$1:$GS$10,Data21!$GS$11:$GS$21</definedName>
    <definedName name="A125552849K_Data">Data21!$GS$11:$GS$21</definedName>
    <definedName name="A125552849K_Latest">Data21!$GS$21</definedName>
    <definedName name="A125552856J">Data21!$IF$1:$IF$10,Data21!$IF$11:$IF$21</definedName>
    <definedName name="A125552856J_Data">Data21!$IF$11:$IF$21</definedName>
    <definedName name="A125552856J_Latest">Data21!$IF$21</definedName>
    <definedName name="A125552857K">Data22!$E$1:$E$10,Data22!$E$11:$E$21</definedName>
    <definedName name="A125552857K_Data">Data22!$E$11:$E$21</definedName>
    <definedName name="A125552857K_Latest">Data22!$E$21</definedName>
    <definedName name="A125552864J">Data22!$BJ$1:$BJ$10,Data22!$BJ$11:$BJ$21</definedName>
    <definedName name="A125552864J_Data">Data22!$BJ$11:$BJ$21</definedName>
    <definedName name="A125552864J_Latest">Data22!$BJ$21</definedName>
    <definedName name="A125552865K">Data22!$BY$1:$BY$10,Data22!$BY$11:$BY$21</definedName>
    <definedName name="A125552865K_Data">Data22!$BY$11:$BY$21</definedName>
    <definedName name="A125552865K_Latest">Data22!$BY$21</definedName>
    <definedName name="A125552872J">Data22!$ED$1:$ED$10,Data22!$ED$11:$ED$21</definedName>
    <definedName name="A125552872J_Data">Data22!$ED$11:$ED$21</definedName>
    <definedName name="A125552872J_Latest">Data22!$ED$21</definedName>
    <definedName name="A125552873K">Data22!$ES$1:$ES$10,Data22!$ES$11:$ES$21</definedName>
    <definedName name="A125552873K_Data">Data22!$ES$11:$ES$21</definedName>
    <definedName name="A125552873K_Latest">Data22!$ES$21</definedName>
    <definedName name="A125552880J">Data20!$FJ$1:$FJ$10,Data20!$FJ$11:$FJ$21</definedName>
    <definedName name="A125552880J_Data">Data20!$FJ$11:$FJ$21</definedName>
    <definedName name="A125552880J_Latest">Data20!$FJ$21</definedName>
    <definedName name="A125552881K">Data20!$FY$1:$FY$10,Data20!$FY$11:$FY$21</definedName>
    <definedName name="A125552881K_Data">Data20!$FY$11:$FY$21</definedName>
    <definedName name="A125552881K_Latest">Data20!$FY$21</definedName>
    <definedName name="A125552888A">Data21!$DJ$1:$DJ$10,Data21!$DJ$11:$DJ$21</definedName>
    <definedName name="A125552888A_Data">Data21!$DJ$11:$DJ$21</definedName>
    <definedName name="A125552888A_Latest">Data21!$DJ$21</definedName>
    <definedName name="A125552889C">Data21!$DY$1:$DY$10,Data21!$DY$11:$DY$21</definedName>
    <definedName name="A125552889C_Data">Data21!$DY$11:$DY$21</definedName>
    <definedName name="A125552889C_Latest">Data21!$DY$21</definedName>
    <definedName name="A125552896A">Data22!$FN$1:$FN$10,Data22!$FN$11:$FN$21</definedName>
    <definedName name="A125552896A_Data">Data22!$FN$11:$FN$21</definedName>
    <definedName name="A125552896A_Latest">Data22!$FN$21</definedName>
    <definedName name="A125552897C">Data22!$GC$1:$GC$10,Data22!$GC$11:$GC$21</definedName>
    <definedName name="A125552897C_Data">Data22!$GC$11:$GC$21</definedName>
    <definedName name="A125552897C_Latest">Data22!$GC$21</definedName>
    <definedName name="A125552904R">Data22!$DL$1:$DL$10,Data22!$DL$11:$DL$21</definedName>
    <definedName name="A125552904R_Data">Data22!$DL$11:$DL$21</definedName>
    <definedName name="A125552904R_Latest">Data22!$DL$21</definedName>
    <definedName name="A125552905T">Data22!$EA$1:$EA$10,Data22!$EA$11:$EA$21</definedName>
    <definedName name="A125552905T_Data">Data22!$EA$11:$EA$21</definedName>
    <definedName name="A125552905T_Latest">Data22!$EA$21</definedName>
    <definedName name="A125552912R">Data22!$GX$1:$GX$10,Data22!$GX$11:$GX$21</definedName>
    <definedName name="A125552912R_Data">Data22!$GX$11:$GX$21</definedName>
    <definedName name="A125552912R_Latest">Data22!$GX$21</definedName>
    <definedName name="A125552913T">Data22!$HM$1:$HM$10,Data22!$HM$11:$HM$21</definedName>
    <definedName name="A125552913T_Data">Data22!$HM$11:$HM$21</definedName>
    <definedName name="A125552913T_Latest">Data22!$HM$21</definedName>
    <definedName name="A125552920R">Data23!$AB$1:$AB$10,Data23!$AB$11:$AB$21</definedName>
    <definedName name="A125552920R_Data">Data23!$AB$11:$AB$21</definedName>
    <definedName name="A125552920R_Latest">Data23!$AB$21</definedName>
    <definedName name="A125552921T">Data23!$AQ$1:$AQ$10,Data23!$AQ$11:$AQ$21</definedName>
    <definedName name="A125552921T_Data">Data23!$AQ$11:$AQ$21</definedName>
    <definedName name="A125552921T_Latest">Data23!$AQ$21</definedName>
    <definedName name="A125552928J">Data21!$BH$1:$BH$10,Data21!$BH$11:$BH$21</definedName>
    <definedName name="A125552928J_Data">Data21!$BH$11:$BH$21</definedName>
    <definedName name="A125552928J_Latest">Data21!$BH$21</definedName>
    <definedName name="A125552929K">Data21!$BW$1:$BW$10,Data21!$BW$11:$BW$21</definedName>
    <definedName name="A125552929K_Data">Data21!$BW$11:$BW$21</definedName>
    <definedName name="A125552929K_Latest">Data21!$BW$21</definedName>
    <definedName name="A125552936J">Data22!$H$1:$H$10,Data22!$H$11:$H$21</definedName>
    <definedName name="A125552936J_Data">Data22!$H$11:$H$21</definedName>
    <definedName name="A125552936J_Latest">Data22!$H$21</definedName>
    <definedName name="A125552937K">Data22!$W$1:$W$10,Data22!$W$11:$W$21</definedName>
    <definedName name="A125552937K_Data">Data22!$W$11:$W$21</definedName>
    <definedName name="A125552937K_Latest">Data22!$W$21</definedName>
    <definedName name="A125552944J">Data22!$EV$1:$EV$10,Data22!$EV$11:$EV$21</definedName>
    <definedName name="A125552944J_Data">Data22!$EV$11:$EV$21</definedName>
    <definedName name="A125552944J_Latest">Data22!$EV$21</definedName>
    <definedName name="A125552945K">Data22!$FK$1:$FK$10,Data22!$FK$11:$FK$21</definedName>
    <definedName name="A125552945K_Data">Data22!$FK$11:$FK$21</definedName>
    <definedName name="A125552945K_Latest">Data22!$FK$21</definedName>
    <definedName name="A125552952J">Data22!$GF$1:$GF$10,Data22!$GF$11:$GF$21</definedName>
    <definedName name="A125552952J_Data">Data22!$GF$11:$GF$21</definedName>
    <definedName name="A125552952J_Latest">Data22!$GF$21</definedName>
    <definedName name="A125552953K">Data22!$GU$1:$GU$10,Data22!$GU$11:$GU$21</definedName>
    <definedName name="A125552953K_Data">Data22!$GU$11:$GU$21</definedName>
    <definedName name="A125552953K_Latest">Data22!$GU$21</definedName>
    <definedName name="A125552960J">Data22!$HP$1:$HP$10,Data22!$HP$11:$HP$21</definedName>
    <definedName name="A125552960J_Data">Data22!$HP$11:$HP$21</definedName>
    <definedName name="A125552960J_Latest">Data22!$HP$21</definedName>
    <definedName name="A125552961K">Data22!$IE$1:$IE$10,Data22!$IE$11:$IE$21</definedName>
    <definedName name="A125552961K_Data">Data22!$IE$11:$IE$21</definedName>
    <definedName name="A125552961K_Latest">Data22!$IE$21</definedName>
    <definedName name="A125552968A">Data23!$J$1:$J$10,Data23!$J$11:$J$21</definedName>
    <definedName name="A125552968A_Data">Data23!$J$11:$J$21</definedName>
    <definedName name="A125552968A_Latest">Data23!$J$21</definedName>
    <definedName name="A125552969C">Data23!$Y$1:$Y$10,Data23!$Y$11:$Y$21</definedName>
    <definedName name="A125552969C_Data">Data23!$Y$11:$Y$21</definedName>
    <definedName name="A125552969C_Latest">Data23!$Y$21</definedName>
    <definedName name="A125552976A">Data20!$GT$1:$GT$10,Data20!$GT$11:$GT$21</definedName>
    <definedName name="A125552976A_Data">Data20!$GT$11:$GT$21</definedName>
    <definedName name="A125552976A_Latest">Data20!$GT$21</definedName>
    <definedName name="A125552977C">Data20!$HI$1:$HI$10,Data20!$HI$11:$HI$21</definedName>
    <definedName name="A125552977C_Data">Data20!$HI$11:$HI$21</definedName>
    <definedName name="A125552977C_Latest">Data20!$HI$21</definedName>
    <definedName name="A125552984A">Data21!$F$1:$F$10,Data21!$F$11:$F$21</definedName>
    <definedName name="A125552984A_Data">Data21!$F$11:$F$21</definedName>
    <definedName name="A125552984A_Latest">Data21!$F$21</definedName>
    <definedName name="A125552985C">Data21!$U$1:$U$10,Data21!$U$11:$U$21</definedName>
    <definedName name="A125552985C_Data">Data21!$U$11:$U$21</definedName>
    <definedName name="A125552985C_Latest">Data21!$U$21</definedName>
    <definedName name="A125552992A">Data21!$X$1:$X$10,Data21!$X$11:$X$21</definedName>
    <definedName name="A125552992A_Data">Data21!$X$11:$X$21</definedName>
    <definedName name="A125552992A_Latest">Data21!$X$21</definedName>
    <definedName name="A125552993C">Data21!$AM$1:$AM$10,Data21!$AM$11:$AM$21</definedName>
    <definedName name="A125552993C_Data">Data21!$AM$11:$AM$21</definedName>
    <definedName name="A125552993C_Latest">Data21!$AM$21</definedName>
    <definedName name="A125553000T">Data21!$CR$1:$CR$10,Data21!$CR$11:$CR$21</definedName>
    <definedName name="A125553000T_Data">Data21!$CR$11:$CR$21</definedName>
    <definedName name="A125553000T_Latest">Data21!$CR$21</definedName>
    <definedName name="A125553001V">Data21!$DG$1:$DG$10,Data21!$DG$11:$DG$21</definedName>
    <definedName name="A125553001V_Data">Data21!$DG$11:$DG$21</definedName>
    <definedName name="A125553001V_Latest">Data21!$DG$21</definedName>
    <definedName name="A125553008K">Data21!$EB$1:$EB$10,Data21!$EB$11:$EB$21</definedName>
    <definedName name="A125553008K_Data">Data21!$EB$11:$EB$21</definedName>
    <definedName name="A125553008K_Latest">Data21!$EB$21</definedName>
    <definedName name="A125553009L">Data21!$EQ$1:$EQ$10,Data21!$EQ$11:$EQ$21</definedName>
    <definedName name="A125553009L_Data">Data21!$EQ$11:$EQ$21</definedName>
    <definedName name="A125553009L_Latest">Data21!$EQ$21</definedName>
    <definedName name="A125553016K">Data21!$ET$1:$ET$10,Data21!$ET$11:$ET$21</definedName>
    <definedName name="A125553016K_Data">Data21!$ET$11:$ET$21</definedName>
    <definedName name="A125553016K_Latest">Data21!$ET$21</definedName>
    <definedName name="A125553017L">Data21!$FI$1:$FI$10,Data21!$FI$11:$FI$21</definedName>
    <definedName name="A125553017L_Data">Data21!$FI$11:$FI$21</definedName>
    <definedName name="A125553017L_Latest">Data21!$FI$21</definedName>
    <definedName name="A125553024K">Data22!$Z$1:$Z$10,Data22!$Z$11:$Z$21</definedName>
    <definedName name="A125553024K_Data">Data22!$Z$11:$Z$21</definedName>
    <definedName name="A125553024K_Latest">Data22!$Z$21</definedName>
    <definedName name="A125553025L">Data22!$AO$1:$AO$10,Data22!$AO$11:$AO$21</definedName>
    <definedName name="A125553025L_Data">Data22!$AO$11:$AO$21</definedName>
    <definedName name="A125553025L_Latest">Data22!$AO$21</definedName>
    <definedName name="A125553032K">Data22!$IH$1:$IH$10,Data22!$IH$11:$IH$21</definedName>
    <definedName name="A125553032K_Data">Data22!$IH$11:$IH$21</definedName>
    <definedName name="A125553032K_Latest">Data22!$IH$21</definedName>
    <definedName name="A125553033L">Data23!$G$1:$G$10,Data23!$G$11:$G$21</definedName>
    <definedName name="A125553033L_Data">Data23!$G$11:$G$21</definedName>
    <definedName name="A125553033L_Latest">Data23!$G$21</definedName>
    <definedName name="A125553040K">Data23!$BL$1:$BL$10,Data23!$BL$11:$BL$21</definedName>
    <definedName name="A125553040K_Data">Data23!$BL$11:$BL$21</definedName>
    <definedName name="A125553040K_Latest">Data23!$BL$21</definedName>
    <definedName name="A125553041L">Data23!$CA$1:$CA$10,Data23!$CA$11:$CA$21</definedName>
    <definedName name="A125553041L_Data">Data23!$CA$11:$CA$21</definedName>
    <definedName name="A125553041L_Latest">Data23!$CA$21</definedName>
    <definedName name="A125553048C">Data23!$CD$1:$CD$10,Data23!$CD$11:$CD$21</definedName>
    <definedName name="A125553048C_Data">Data23!$CD$11:$CD$21</definedName>
    <definedName name="A125553048C_Latest">Data23!$CD$21</definedName>
    <definedName name="A125553049F">Data23!$CS$1:$CS$10,Data23!$CS$11:$CS$21</definedName>
    <definedName name="A125553049F_Data">Data23!$CS$11:$CS$21</definedName>
    <definedName name="A125553049F_Latest">Data23!$CS$21</definedName>
    <definedName name="A125553056C">Data21!$AP$1:$AP$10,Data21!$AP$11:$AP$21</definedName>
    <definedName name="A125553056C_Data">Data21!$AP$11:$AP$21</definedName>
    <definedName name="A125553056C_Latest">Data21!$AP$21</definedName>
    <definedName name="A125553057F">Data21!$BE$1:$BE$10,Data21!$BE$11:$BE$21</definedName>
    <definedName name="A125553057F_Data">Data21!$BE$11:$BE$21</definedName>
    <definedName name="A125553057F_Latest">Data21!$BE$21</definedName>
    <definedName name="A125553064C">Data22!$CB$1:$CB$10,Data22!$CB$11:$CB$21</definedName>
    <definedName name="A125553064C_Data">Data22!$CB$11:$CB$21</definedName>
    <definedName name="A125553064C_Latest">Data22!$CB$21</definedName>
    <definedName name="A125553065F">Data22!$CQ$1:$CQ$10,Data22!$CQ$11:$CQ$21</definedName>
    <definedName name="A125553065F_Data">Data22!$CQ$11:$CQ$21</definedName>
    <definedName name="A125553065F_Latest">Data22!$CQ$21</definedName>
    <definedName name="A125553072C">Data22!$CT$1:$CT$10,Data22!$CT$11:$CT$21</definedName>
    <definedName name="A125553072C_Data">Data22!$CT$11:$CT$21</definedName>
    <definedName name="A125553072C_Latest">Data22!$CT$21</definedName>
    <definedName name="A125553073F">Data22!$DI$1:$DI$10,Data22!$DI$11:$DI$21</definedName>
    <definedName name="A125553073F_Data">Data22!$DI$11:$DI$21</definedName>
    <definedName name="A125553073F_Latest">Data22!$DI$21</definedName>
    <definedName name="A125553080C">Data23!$AT$1:$AT$10,Data23!$AT$11:$AT$21</definedName>
    <definedName name="A125553080C_Data">Data23!$AT$11:$AT$21</definedName>
    <definedName name="A125553080C_Latest">Data23!$AT$21</definedName>
    <definedName name="A125553081F">Data23!$BI$1:$BI$10,Data23!$BI$11:$BI$21</definedName>
    <definedName name="A125553081F_Data">Data23!$BI$11:$BI$21</definedName>
    <definedName name="A125553081F_Latest">Data23!$BI$21</definedName>
    <definedName name="A125553088W">Data20!$GB$1:$GB$10,Data20!$GB$11:$GB$21</definedName>
    <definedName name="A125553088W_Data">Data20!$GB$11:$GB$21</definedName>
    <definedName name="A125553088W_Latest">Data20!$GB$21</definedName>
    <definedName name="A125553089X">Data20!$GQ$1:$GQ$10,Data20!$GQ$11:$GQ$21</definedName>
    <definedName name="A125553089X_Data">Data20!$GQ$11:$GQ$21</definedName>
    <definedName name="A125553089X_Latest">Data20!$GQ$21</definedName>
    <definedName name="A125553096W">Data20!$HL$1:$HL$10,Data20!$HL$11:$HL$21</definedName>
    <definedName name="A125553096W_Data">Data20!$HL$11:$HL$21</definedName>
    <definedName name="A125553096W_Latest">Data20!$HL$21</definedName>
    <definedName name="A125553097X">Data20!$IA$1:$IA$10,Data20!$IA$11:$IA$21</definedName>
    <definedName name="A125553097X_Data">Data20!$IA$11:$IA$21</definedName>
    <definedName name="A125553097X_Latest">Data20!$IA$21</definedName>
    <definedName name="A125553104K">Data20!$ID$1:$ID$10,Data20!$ID$11:$ID$21</definedName>
    <definedName name="A125553104K_Data">Data20!$ID$11:$ID$21</definedName>
    <definedName name="A125553104K_Latest">Data20!$ID$21</definedName>
    <definedName name="A125553105L">Data21!$C$1:$C$10,Data21!$C$11:$C$21</definedName>
    <definedName name="A125553105L_Data">Data21!$C$11:$C$21</definedName>
    <definedName name="A125553105L_Latest">Data21!$C$21</definedName>
    <definedName name="A125553112K">Data21!$BZ$1:$BZ$10,Data21!$BZ$11:$BZ$21</definedName>
    <definedName name="A125553112K_Data">Data21!$BZ$11:$BZ$21</definedName>
    <definedName name="A125553112K_Latest">Data21!$BZ$21</definedName>
    <definedName name="A125553113L">Data21!$CO$1:$CO$10,Data21!$CO$11:$CO$21</definedName>
    <definedName name="A125553113L_Data">Data21!$CO$11:$CO$21</definedName>
    <definedName name="A125553113L_Latest">Data21!$CO$21</definedName>
    <definedName name="A125553120K">Data21!$GV$1:$GV$10,Data21!$GV$11:$GV$21</definedName>
    <definedName name="A125553120K_Data">Data21!$GV$11:$GV$21</definedName>
    <definedName name="A125553120K_Latest">Data21!$GV$21</definedName>
    <definedName name="A125553121L">Data21!$HK$1:$HK$10,Data21!$HK$11:$HK$21</definedName>
    <definedName name="A125553121L_Data">Data21!$HK$11:$HK$21</definedName>
    <definedName name="A125553121L_Latest">Data21!$HK$21</definedName>
    <definedName name="A125553128C">Data21!$HN$1:$HN$10,Data21!$HN$11:$HN$21</definedName>
    <definedName name="A125553128C_Data">Data21!$HN$11:$HN$21</definedName>
    <definedName name="A125553128C_Latest">Data21!$HN$21</definedName>
    <definedName name="A125553129F">Data21!$IC$1:$IC$10,Data21!$IC$11:$IC$21</definedName>
    <definedName name="A125553129F_Data">Data21!$IC$11:$IC$21</definedName>
    <definedName name="A125553129F_Latest">Data21!$IC$21</definedName>
    <definedName name="A125553136C">Data21!$FL$1:$FL$10,Data21!$FL$11:$FL$21</definedName>
    <definedName name="A125553136C_Data">Data21!$FL$11:$FL$21</definedName>
    <definedName name="A125553136C_Latest">Data21!$FL$21</definedName>
    <definedName name="A125553137F">Data21!$GA$1:$GA$10,Data21!$GA$11:$GA$21</definedName>
    <definedName name="A125553137F_Data">Data21!$GA$11:$GA$21</definedName>
    <definedName name="A125553137F_Latest">Data21!$GA$21</definedName>
    <definedName name="A125553144C">Data22!$AR$1:$AR$10,Data22!$AR$11:$AR$21</definedName>
    <definedName name="A125553144C_Data">Data22!$AR$11:$AR$21</definedName>
    <definedName name="A125553144C_Latest">Data22!$AR$21</definedName>
    <definedName name="A125553145F">Data22!$BG$1:$BG$10,Data22!$BG$11:$BG$21</definedName>
    <definedName name="A125553145F_Data">Data22!$BG$11:$BG$21</definedName>
    <definedName name="A125553145F_Latest">Data22!$BG$21</definedName>
    <definedName name="A125553152C">Data23!$CV$1:$CV$10,Data23!$CV$11:$CV$21</definedName>
    <definedName name="A125553152C_Data">Data23!$CV$11:$CV$21</definedName>
    <definedName name="A125553152C_Latest">Data23!$CV$21</definedName>
    <definedName name="A125553153F">Data23!$DK$1:$DK$10,Data23!$DK$11:$DK$21</definedName>
    <definedName name="A125553153F_Data">Data23!$DK$11:$DK$21</definedName>
    <definedName name="A125553153F_Latest">Data23!$DK$21</definedName>
    <definedName name="A125553160C">Data4!$HP$1:$HP$10,Data4!$HP$11:$HP$21</definedName>
    <definedName name="A125553160C_Data">Data4!$HP$11:$HP$21</definedName>
    <definedName name="A125553160C_Latest">Data4!$HP$21</definedName>
    <definedName name="A125553161F">Data4!$IE$1:$IE$10,Data4!$IE$11:$IE$21</definedName>
    <definedName name="A125553161F_Data">Data4!$IE$11:$IE$21</definedName>
    <definedName name="A125553161F_Latest">Data4!$IE$21</definedName>
    <definedName name="A125553168W">Data5!$AB$1:$AB$10,Data5!$AB$11:$AB$21</definedName>
    <definedName name="A125553168W_Data">Data5!$AB$11:$AB$21</definedName>
    <definedName name="A125553168W_Latest">Data5!$AB$21</definedName>
    <definedName name="A125553169X">Data5!$AQ$1:$AQ$10,Data5!$AQ$11:$AQ$21</definedName>
    <definedName name="A125553169X_Data">Data5!$AQ$11:$AQ$21</definedName>
    <definedName name="A125553169X_Latest">Data5!$AQ$21</definedName>
    <definedName name="A125553176W">Data5!$CV$1:$CV$10,Data5!$CV$11:$CV$21</definedName>
    <definedName name="A125553176W_Data">Data5!$CV$11:$CV$21</definedName>
    <definedName name="A125553176W_Latest">Data5!$CV$21</definedName>
    <definedName name="A125553177X">Data5!$DK$1:$DK$10,Data5!$DK$11:$DK$21</definedName>
    <definedName name="A125553177X_Data">Data5!$DK$11:$DK$21</definedName>
    <definedName name="A125553177X_Latest">Data5!$DK$21</definedName>
    <definedName name="A125553184W">Data5!$FP$1:$FP$10,Data5!$FP$11:$FP$21</definedName>
    <definedName name="A125553184W_Data">Data5!$FP$11:$FP$21</definedName>
    <definedName name="A125553184W_Latest">Data5!$FP$21</definedName>
    <definedName name="A125553185X">Data5!$GE$1:$GE$10,Data5!$GE$11:$GE$21</definedName>
    <definedName name="A125553185X_Data">Data5!$GE$11:$GE$21</definedName>
    <definedName name="A125553185X_Latest">Data5!$GE$21</definedName>
    <definedName name="A125553192W">Data3!$GV$1:$GV$10,Data3!$GV$11:$GV$21</definedName>
    <definedName name="A125553192W_Data">Data3!$GV$11:$GV$21</definedName>
    <definedName name="A125553192W_Latest">Data3!$GV$21</definedName>
    <definedName name="A125553193X">Data3!$HK$1:$HK$10,Data3!$HK$11:$HK$21</definedName>
    <definedName name="A125553193X_Data">Data3!$HK$11:$HK$21</definedName>
    <definedName name="A125553193X_Latest">Data3!$HK$21</definedName>
    <definedName name="A125553200K">Data4!$EV$1:$EV$10,Data4!$EV$11:$EV$21</definedName>
    <definedName name="A125553200K_Data">Data4!$EV$11:$EV$21</definedName>
    <definedName name="A125553200K_Latest">Data4!$EV$21</definedName>
    <definedName name="A125553201L">Data4!$FK$1:$FK$10,Data4!$FK$11:$FK$21</definedName>
    <definedName name="A125553201L_Data">Data4!$FK$11:$FK$21</definedName>
    <definedName name="A125553201L_Latest">Data4!$FK$21</definedName>
    <definedName name="A125553208C">Data5!$GZ$1:$GZ$10,Data5!$GZ$11:$GZ$21</definedName>
    <definedName name="A125553208C_Data">Data5!$GZ$11:$GZ$21</definedName>
    <definedName name="A125553208C_Latest">Data5!$GZ$21</definedName>
    <definedName name="A125553209F">Data5!$HO$1:$HO$10,Data5!$HO$11:$HO$21</definedName>
    <definedName name="A125553209F_Data">Data5!$HO$11:$HO$21</definedName>
    <definedName name="A125553209F_Latest">Data5!$HO$21</definedName>
    <definedName name="A125553216C">Data5!$EX$1:$EX$10,Data5!$EX$11:$EX$21</definedName>
    <definedName name="A125553216C_Data">Data5!$EX$11:$EX$21</definedName>
    <definedName name="A125553216C_Latest">Data5!$EX$21</definedName>
    <definedName name="A125553217F">Data5!$FM$1:$FM$10,Data5!$FM$11:$FM$21</definedName>
    <definedName name="A125553217F_Data">Data5!$FM$11:$FM$21</definedName>
    <definedName name="A125553217F_Latest">Data5!$FM$21</definedName>
    <definedName name="A125553224C">Data5!$IJ$1:$IJ$10,Data5!$IJ$11:$IJ$21</definedName>
    <definedName name="A125553224C_Data">Data5!$IJ$11:$IJ$21</definedName>
    <definedName name="A125553224C_Latest">Data5!$IJ$21</definedName>
    <definedName name="A125553225F">Data6!$I$1:$I$10,Data6!$I$11:$I$21</definedName>
    <definedName name="A125553225F_Data">Data6!$I$11:$I$21</definedName>
    <definedName name="A125553225F_Latest">Data6!$I$21</definedName>
    <definedName name="A125553232C">Data6!$BN$1:$BN$10,Data6!$BN$11:$BN$21</definedName>
    <definedName name="A125553232C_Data">Data6!$BN$11:$BN$21</definedName>
    <definedName name="A125553232C_Latest">Data6!$BN$21</definedName>
    <definedName name="A125553233F">Data6!$CC$1:$CC$10,Data6!$CC$11:$CC$21</definedName>
    <definedName name="A125553233F_Data">Data6!$CC$11:$CC$21</definedName>
    <definedName name="A125553233F_Latest">Data6!$CC$21</definedName>
    <definedName name="A125553240C">Data4!$CT$1:$CT$10,Data4!$CT$11:$CT$21</definedName>
    <definedName name="A125553240C_Data">Data4!$CT$11:$CT$21</definedName>
    <definedName name="A125553240C_Latest">Data4!$CT$21</definedName>
    <definedName name="A125553241F">Data4!$DI$1:$DI$10,Data4!$DI$11:$DI$21</definedName>
    <definedName name="A125553241F_Data">Data4!$DI$11:$DI$21</definedName>
    <definedName name="A125553241F_Latest">Data4!$DI$21</definedName>
    <definedName name="A125553248W">Data5!$AT$1:$AT$10,Data5!$AT$11:$AT$21</definedName>
    <definedName name="A125553248W_Data">Data5!$AT$11:$AT$21</definedName>
    <definedName name="A125553248W_Latest">Data5!$AT$21</definedName>
    <definedName name="A125553249X">Data5!$BI$1:$BI$10,Data5!$BI$11:$BI$21</definedName>
    <definedName name="A125553249X_Data">Data5!$BI$11:$BI$21</definedName>
    <definedName name="A125553249X_Latest">Data5!$BI$21</definedName>
    <definedName name="A125553256W">Data5!$GH$1:$GH$10,Data5!$GH$11:$GH$21</definedName>
    <definedName name="A125553256W_Data">Data5!$GH$11:$GH$21</definedName>
    <definedName name="A125553256W_Latest">Data5!$GH$21</definedName>
    <definedName name="A125553257X">Data5!$GW$1:$GW$10,Data5!$GW$11:$GW$21</definedName>
    <definedName name="A125553257X_Data">Data5!$GW$11:$GW$21</definedName>
    <definedName name="A125553257X_Latest">Data5!$GW$21</definedName>
    <definedName name="A125553264W">Data5!$HR$1:$HR$10,Data5!$HR$11:$HR$21</definedName>
    <definedName name="A125553264W_Data">Data5!$HR$11:$HR$21</definedName>
    <definedName name="A125553264W_Latest">Data5!$HR$21</definedName>
    <definedName name="A125553265X">Data5!$IG$1:$IG$10,Data5!$IG$11:$IG$21</definedName>
    <definedName name="A125553265X_Data">Data5!$IG$11:$IG$21</definedName>
    <definedName name="A125553265X_Latest">Data5!$IG$21</definedName>
    <definedName name="A125553272W">Data6!$L$1:$L$10,Data6!$L$11:$L$21</definedName>
    <definedName name="A125553272W_Data">Data6!$L$11:$L$21</definedName>
    <definedName name="A125553272W_Latest">Data6!$L$21</definedName>
    <definedName name="A125553273X">Data6!$AA$1:$AA$10,Data6!$AA$11:$AA$21</definedName>
    <definedName name="A125553273X_Data">Data6!$AA$11:$AA$21</definedName>
    <definedName name="A125553273X_Latest">Data6!$AA$21</definedName>
    <definedName name="A125553280W">Data6!$AV$1:$AV$10,Data6!$AV$11:$AV$21</definedName>
    <definedName name="A125553280W_Data">Data6!$AV$11:$AV$21</definedName>
    <definedName name="A125553280W_Latest">Data6!$AV$21</definedName>
    <definedName name="A125553281X">Data6!$BK$1:$BK$10,Data6!$BK$11:$BK$21</definedName>
    <definedName name="A125553281X_Data">Data6!$BK$11:$BK$21</definedName>
    <definedName name="A125553281X_Latest">Data6!$BK$21</definedName>
    <definedName name="A125553288R">Data3!$IF$1:$IF$10,Data3!$IF$11:$IF$21</definedName>
    <definedName name="A125553288R_Data">Data3!$IF$11:$IF$21</definedName>
    <definedName name="A125553288R_Latest">Data3!$IF$21</definedName>
    <definedName name="A125553289T">Data4!$E$1:$E$10,Data4!$E$11:$E$21</definedName>
    <definedName name="A125553289T_Data">Data4!$E$11:$E$21</definedName>
    <definedName name="A125553289T_Latest">Data4!$E$21</definedName>
    <definedName name="A125553296R">Data4!$AR$1:$AR$10,Data4!$AR$11:$AR$21</definedName>
    <definedName name="A125553296R_Data">Data4!$AR$11:$AR$21</definedName>
    <definedName name="A125553296R_Latest">Data4!$AR$21</definedName>
    <definedName name="A125553297T">Data4!$BG$1:$BG$10,Data4!$BG$11:$BG$21</definedName>
    <definedName name="A125553297T_Data">Data4!$BG$11:$BG$21</definedName>
    <definedName name="A125553297T_Latest">Data4!$BG$21</definedName>
    <definedName name="A125553304C">Data4!$BJ$1:$BJ$10,Data4!$BJ$11:$BJ$21</definedName>
    <definedName name="A125553304C_Data">Data4!$BJ$11:$BJ$21</definedName>
    <definedName name="A125553304C_Latest">Data4!$BJ$21</definedName>
    <definedName name="A125553305F">Data4!$BY$1:$BY$10,Data4!$BY$11:$BY$21</definedName>
    <definedName name="A125553305F_Data">Data4!$BY$11:$BY$21</definedName>
    <definedName name="A125553305F_Latest">Data4!$BY$21</definedName>
    <definedName name="A125553312C">Data4!$ED$1:$ED$10,Data4!$ED$11:$ED$21</definedName>
    <definedName name="A125553312C_Data">Data4!$ED$11:$ED$21</definedName>
    <definedName name="A125553312C_Latest">Data4!$ED$21</definedName>
    <definedName name="A125553313F">Data4!$ES$1:$ES$10,Data4!$ES$11:$ES$21</definedName>
    <definedName name="A125553313F_Data">Data4!$ES$11:$ES$21</definedName>
    <definedName name="A125553313F_Latest">Data4!$ES$21</definedName>
    <definedName name="A125553320C">Data4!$FN$1:$FN$10,Data4!$FN$11:$FN$21</definedName>
    <definedName name="A125553320C_Data">Data4!$FN$11:$FN$21</definedName>
    <definedName name="A125553320C_Latest">Data4!$FN$21</definedName>
    <definedName name="A125553321F">Data4!$GC$1:$GC$10,Data4!$GC$11:$GC$21</definedName>
    <definedName name="A125553321F_Data">Data4!$GC$11:$GC$21</definedName>
    <definedName name="A125553321F_Latest">Data4!$GC$21</definedName>
    <definedName name="A125553328W">Data4!$GF$1:$GF$10,Data4!$GF$11:$GF$21</definedName>
    <definedName name="A125553328W_Data">Data4!$GF$11:$GF$21</definedName>
    <definedName name="A125553328W_Latest">Data4!$GF$21</definedName>
    <definedName name="A125553329X">Data4!$GU$1:$GU$10,Data4!$GU$11:$GU$21</definedName>
    <definedName name="A125553329X_Data">Data4!$GU$11:$GU$21</definedName>
    <definedName name="A125553329X_Latest">Data4!$GU$21</definedName>
    <definedName name="A125553336W">Data5!$BL$1:$BL$10,Data5!$BL$11:$BL$21</definedName>
    <definedName name="A125553336W_Data">Data5!$BL$11:$BL$21</definedName>
    <definedName name="A125553336W_Latest">Data5!$BL$21</definedName>
    <definedName name="A125553337X">Data5!$CA$1:$CA$10,Data5!$CA$11:$CA$21</definedName>
    <definedName name="A125553337X_Data">Data5!$CA$11:$CA$21</definedName>
    <definedName name="A125553337X_Latest">Data5!$CA$21</definedName>
    <definedName name="A125553344W">Data6!$AD$1:$AD$10,Data6!$AD$11:$AD$21</definedName>
    <definedName name="A125553344W_Data">Data6!$AD$11:$AD$21</definedName>
    <definedName name="A125553344W_Latest">Data6!$AD$21</definedName>
    <definedName name="A125553345X">Data6!$AS$1:$AS$10,Data6!$AS$11:$AS$21</definedName>
    <definedName name="A125553345X_Data">Data6!$AS$11:$AS$21</definedName>
    <definedName name="A125553345X_Latest">Data6!$AS$21</definedName>
    <definedName name="A125553352W">Data6!$CX$1:$CX$10,Data6!$CX$11:$CX$21</definedName>
    <definedName name="A125553352W_Data">Data6!$CX$11:$CX$21</definedName>
    <definedName name="A125553352W_Latest">Data6!$CX$21</definedName>
    <definedName name="A125553353X">Data6!$DM$1:$DM$10,Data6!$DM$11:$DM$21</definedName>
    <definedName name="A125553353X_Data">Data6!$DM$11:$DM$21</definedName>
    <definedName name="A125553353X_Latest">Data6!$DM$21</definedName>
    <definedName name="A125553360W">Data6!$DP$1:$DP$10,Data6!$DP$11:$DP$21</definedName>
    <definedName name="A125553360W_Data">Data6!$DP$11:$DP$21</definedName>
    <definedName name="A125553360W_Latest">Data6!$DP$21</definedName>
    <definedName name="A125553361X">Data6!$EE$1:$EE$10,Data6!$EE$11:$EE$21</definedName>
    <definedName name="A125553361X_Data">Data6!$EE$11:$EE$21</definedName>
    <definedName name="A125553361X_Latest">Data6!$EE$21</definedName>
    <definedName name="A125553368R">Data4!$CB$1:$CB$10,Data4!$CB$11:$CB$21</definedName>
    <definedName name="A125553368R_Data">Data4!$CB$11:$CB$21</definedName>
    <definedName name="A125553368R_Latest">Data4!$CB$21</definedName>
    <definedName name="A125553369T">Data4!$CQ$1:$CQ$10,Data4!$CQ$11:$CQ$21</definedName>
    <definedName name="A125553369T_Data">Data4!$CQ$11:$CQ$21</definedName>
    <definedName name="A125553369T_Latest">Data4!$CQ$21</definedName>
    <definedName name="A125553376R">Data5!$DN$1:$DN$10,Data5!$DN$11:$DN$21</definedName>
    <definedName name="A125553376R_Data">Data5!$DN$11:$DN$21</definedName>
    <definedName name="A125553376R_Latest">Data5!$DN$21</definedName>
    <definedName name="A125553377T">Data5!$EC$1:$EC$10,Data5!$EC$11:$EC$21</definedName>
    <definedName name="A125553377T_Data">Data5!$EC$11:$EC$21</definedName>
    <definedName name="A125553377T_Latest">Data5!$EC$21</definedName>
    <definedName name="A125553384R">Data5!$EF$1:$EF$10,Data5!$EF$11:$EF$21</definedName>
    <definedName name="A125553384R_Data">Data5!$EF$11:$EF$21</definedName>
    <definedName name="A125553384R_Latest">Data5!$EF$21</definedName>
    <definedName name="A125553385T">Data5!$EU$1:$EU$10,Data5!$EU$11:$EU$21</definedName>
    <definedName name="A125553385T_Data">Data5!$EU$11:$EU$21</definedName>
    <definedName name="A125553385T_Latest">Data5!$EU$21</definedName>
    <definedName name="A125553392R">Data6!$CF$1:$CF$10,Data6!$CF$11:$CF$21</definedName>
    <definedName name="A125553392R_Data">Data6!$CF$11:$CF$21</definedName>
    <definedName name="A125553392R_Latest">Data6!$CF$21</definedName>
    <definedName name="A125553393T">Data6!$CU$1:$CU$10,Data6!$CU$11:$CU$21</definedName>
    <definedName name="A125553393T_Data">Data6!$CU$11:$CU$21</definedName>
    <definedName name="A125553393T_Latest">Data6!$CU$21</definedName>
    <definedName name="A125553400C">Data3!$HN$1:$HN$10,Data3!$HN$11:$HN$21</definedName>
    <definedName name="A125553400C_Data">Data3!$HN$11:$HN$21</definedName>
    <definedName name="A125553400C_Latest">Data3!$HN$21</definedName>
    <definedName name="A125553401F">Data3!$IC$1:$IC$10,Data3!$IC$11:$IC$21</definedName>
    <definedName name="A125553401F_Data">Data3!$IC$11:$IC$21</definedName>
    <definedName name="A125553401F_Latest">Data3!$IC$21</definedName>
    <definedName name="A125553408W">Data4!$H$1:$H$10,Data4!$H$11:$H$21</definedName>
    <definedName name="A125553408W_Data">Data4!$H$11:$H$21</definedName>
    <definedName name="A125553408W_Latest">Data4!$H$21</definedName>
    <definedName name="A125553409X">Data4!$W$1:$W$10,Data4!$W$11:$W$21</definedName>
    <definedName name="A125553409X_Data">Data4!$W$11:$W$21</definedName>
    <definedName name="A125553409X_Latest">Data4!$W$21</definedName>
    <definedName name="A125553416W">Data4!$Z$1:$Z$10,Data4!$Z$11:$Z$21</definedName>
    <definedName name="A125553416W_Data">Data4!$Z$11:$Z$21</definedName>
    <definedName name="A125553416W_Latest">Data4!$Z$21</definedName>
    <definedName name="A125553417X">Data4!$AO$1:$AO$10,Data4!$AO$11:$AO$21</definedName>
    <definedName name="A125553417X_Data">Data4!$AO$11:$AO$21</definedName>
    <definedName name="A125553417X_Latest">Data4!$AO$21</definedName>
    <definedName name="A125553424W">Data4!$DL$1:$DL$10,Data4!$DL$11:$DL$21</definedName>
    <definedName name="A125553424W_Data">Data4!$DL$11:$DL$21</definedName>
    <definedName name="A125553424W_Latest">Data4!$DL$21</definedName>
    <definedName name="A125553425X">Data4!$EA$1:$EA$10,Data4!$EA$11:$EA$21</definedName>
    <definedName name="A125553425X_Data">Data4!$EA$11:$EA$21</definedName>
    <definedName name="A125553425X_Latest">Data4!$EA$21</definedName>
    <definedName name="A125553432W">Data4!$IH$1:$IH$10,Data4!$IH$11:$IH$21</definedName>
    <definedName name="A125553432W_Data">Data4!$IH$11:$IH$21</definedName>
    <definedName name="A125553432W_Latest">Data4!$IH$21</definedName>
    <definedName name="A125553433X">Data5!$G$1:$G$10,Data5!$G$11:$G$21</definedName>
    <definedName name="A125553433X_Data">Data5!$G$11:$G$21</definedName>
    <definedName name="A125553433X_Latest">Data5!$G$21</definedName>
    <definedName name="A125553440W">Data5!$J$1:$J$10,Data5!$J$11:$J$21</definedName>
    <definedName name="A125553440W_Data">Data5!$J$11:$J$21</definedName>
    <definedName name="A125553440W_Latest">Data5!$J$21</definedName>
    <definedName name="A125553441X">Data5!$Y$1:$Y$10,Data5!$Y$11:$Y$21</definedName>
    <definedName name="A125553441X_Data">Data5!$Y$11:$Y$21</definedName>
    <definedName name="A125553441X_Latest">Data5!$Y$21</definedName>
    <definedName name="A125553448R">Data4!$GX$1:$GX$10,Data4!$GX$11:$GX$21</definedName>
    <definedName name="A125553448R_Data">Data4!$GX$11:$GX$21</definedName>
    <definedName name="A125553448R_Latest">Data4!$GX$21</definedName>
    <definedName name="A125553449T">Data4!$HM$1:$HM$10,Data4!$HM$11:$HM$21</definedName>
    <definedName name="A125553449T_Data">Data4!$HM$11:$HM$21</definedName>
    <definedName name="A125553449T_Latest">Data4!$HM$21</definedName>
    <definedName name="A125553456R">Data5!$CD$1:$CD$10,Data5!$CD$11:$CD$21</definedName>
    <definedName name="A125553456R_Data">Data5!$CD$11:$CD$21</definedName>
    <definedName name="A125553456R_Latest">Data5!$CD$21</definedName>
    <definedName name="A125553457T">Data5!$CS$1:$CS$10,Data5!$CS$11:$CS$21</definedName>
    <definedName name="A125553457T_Data">Data5!$CS$11:$CS$21</definedName>
    <definedName name="A125553457T_Latest">Data5!$CS$21</definedName>
    <definedName name="A125553464R">Data6!$EH$1:$EH$10,Data6!$EH$11:$EH$21</definedName>
    <definedName name="A125553464R_Data">Data6!$EH$11:$EH$21</definedName>
    <definedName name="A125553464R_Latest">Data6!$EH$21</definedName>
    <definedName name="A125553465T">Data6!$EW$1:$EW$10,Data6!$EW$11:$EW$21</definedName>
    <definedName name="A125553465T_Data">Data6!$EW$11:$EW$21</definedName>
    <definedName name="A125553465T_Latest">Data6!$EW$21</definedName>
    <definedName name="A125553472R">Data10!$DX$1:$DX$10,Data10!$DX$11:$DX$21</definedName>
    <definedName name="A125553472R_Data">Data10!$DX$11:$DX$21</definedName>
    <definedName name="A125553472R_Latest">Data10!$DX$21</definedName>
    <definedName name="A125553473T">Data10!$EM$1:$EM$10,Data10!$EM$11:$EM$21</definedName>
    <definedName name="A125553473T_Data">Data10!$EM$11:$EM$21</definedName>
    <definedName name="A125553473T_Latest">Data10!$EM$21</definedName>
    <definedName name="A125553480R">Data10!$FZ$1:$FZ$10,Data10!$FZ$11:$FZ$21</definedName>
    <definedName name="A125553480R_Data">Data10!$FZ$11:$FZ$21</definedName>
    <definedName name="A125553480R_Latest">Data10!$FZ$21</definedName>
    <definedName name="A125553481T">Data10!$GO$1:$GO$10,Data10!$GO$11:$GO$21</definedName>
    <definedName name="A125553481T_Data">Data10!$GO$11:$GO$21</definedName>
    <definedName name="A125553481T_Latest">Data10!$GO$21</definedName>
    <definedName name="A125553488J">Data11!$D$1:$D$10,Data11!$D$11:$D$21</definedName>
    <definedName name="A125553488J_Data">Data11!$D$11:$D$21</definedName>
    <definedName name="A125553488J_Latest">Data11!$D$21</definedName>
    <definedName name="A125553489K">Data11!$S$1:$S$10,Data11!$S$11:$S$21</definedName>
    <definedName name="A125553489K_Data">Data11!$S$11:$S$21</definedName>
    <definedName name="A125553489K_Latest">Data11!$S$21</definedName>
    <definedName name="A125553496J">Data11!$BX$1:$BX$10,Data11!$BX$11:$BX$21</definedName>
    <definedName name="A125553496J_Data">Data11!$BX$11:$BX$21</definedName>
    <definedName name="A125553496J_Latest">Data11!$BX$21</definedName>
    <definedName name="A125553497K">Data11!$CM$1:$CM$10,Data11!$CM$11:$CM$21</definedName>
    <definedName name="A125553497K_Data">Data11!$CM$11:$CM$21</definedName>
    <definedName name="A125553497K_Latest">Data11!$CM$21</definedName>
    <definedName name="A125553504W">Data9!$DD$1:$DD$10,Data9!$DD$11:$DD$21</definedName>
    <definedName name="A125553504W_Data">Data9!$DD$11:$DD$21</definedName>
    <definedName name="A125553504W_Latest">Data9!$DD$21</definedName>
    <definedName name="A125553505X">Data9!$DS$1:$DS$10,Data9!$DS$11:$DS$21</definedName>
    <definedName name="A125553505X_Data">Data9!$DS$11:$DS$21</definedName>
    <definedName name="A125553505X_Latest">Data9!$DS$21</definedName>
    <definedName name="A125553512W">Data10!$BD$1:$BD$10,Data10!$BD$11:$BD$21</definedName>
    <definedName name="A125553512W_Data">Data10!$BD$11:$BD$21</definedName>
    <definedName name="A125553512W_Latest">Data10!$BD$21</definedName>
    <definedName name="A125553513X">Data10!$BS$1:$BS$10,Data10!$BS$11:$BS$21</definedName>
    <definedName name="A125553513X_Data">Data10!$BS$11:$BS$21</definedName>
    <definedName name="A125553513X_Latest">Data10!$BS$21</definedName>
    <definedName name="A125553520W">Data11!$DH$1:$DH$10,Data11!$DH$11:$DH$21</definedName>
    <definedName name="A125553520W_Data">Data11!$DH$11:$DH$21</definedName>
    <definedName name="A125553520W_Latest">Data11!$DH$21</definedName>
    <definedName name="A125553521X">Data11!$DW$1:$DW$10,Data11!$DW$11:$DW$21</definedName>
    <definedName name="A125553521X_Data">Data11!$DW$11:$DW$21</definedName>
    <definedName name="A125553521X_Latest">Data11!$DW$21</definedName>
    <definedName name="A125553528R">Data11!$BF$1:$BF$10,Data11!$BF$11:$BF$21</definedName>
    <definedName name="A125553528R_Data">Data11!$BF$11:$BF$21</definedName>
    <definedName name="A125553528R_Latest">Data11!$BF$21</definedName>
    <definedName name="A125553529T">Data11!$BU$1:$BU$10,Data11!$BU$11:$BU$21</definedName>
    <definedName name="A125553529T_Data">Data11!$BU$11:$BU$21</definedName>
    <definedName name="A125553529T_Latest">Data11!$BU$21</definedName>
    <definedName name="A125553536R">Data11!$ER$1:$ER$10,Data11!$ER$11:$ER$21</definedName>
    <definedName name="A125553536R_Data">Data11!$ER$11:$ER$21</definedName>
    <definedName name="A125553536R_Latest">Data11!$ER$21</definedName>
    <definedName name="A125553537T">Data11!$FG$1:$FG$10,Data11!$FG$11:$FG$21</definedName>
    <definedName name="A125553537T_Data">Data11!$FG$11:$FG$21</definedName>
    <definedName name="A125553537T_Latest">Data11!$FG$21</definedName>
    <definedName name="A125553544R">Data11!$HL$1:$HL$10,Data11!$HL$11:$HL$21</definedName>
    <definedName name="A125553544R_Data">Data11!$HL$11:$HL$21</definedName>
    <definedName name="A125553544R_Latest">Data11!$HL$21</definedName>
    <definedName name="A125553545T">Data11!$IA$1:$IA$10,Data11!$IA$11:$IA$21</definedName>
    <definedName name="A125553545T_Data">Data11!$IA$11:$IA$21</definedName>
    <definedName name="A125553545T_Latest">Data11!$IA$21</definedName>
    <definedName name="A125553552R">Data10!$B$1:$B$10,Data10!$B$11:$B$21</definedName>
    <definedName name="A125553552R_Data">Data10!$B$11:$B$21</definedName>
    <definedName name="A125553552R_Latest">Data10!$B$21</definedName>
    <definedName name="A125553553T">Data10!$Q$1:$Q$10,Data10!$Q$11:$Q$21</definedName>
    <definedName name="A125553553T_Data">Data10!$Q$11:$Q$21</definedName>
    <definedName name="A125553553T_Latest">Data10!$Q$21</definedName>
    <definedName name="A125553560R">Data10!$GR$1:$GR$10,Data10!$GR$11:$GR$21</definedName>
    <definedName name="A125553560R_Data">Data10!$GR$11:$GR$21</definedName>
    <definedName name="A125553560R_Latest">Data10!$GR$21</definedName>
    <definedName name="A125553561T">Data10!$HG$1:$HG$10,Data10!$HG$11:$HG$21</definedName>
    <definedName name="A125553561T_Data">Data10!$HG$11:$HG$21</definedName>
    <definedName name="A125553561T_Latest">Data10!$HG$21</definedName>
    <definedName name="A125553568J">Data11!$CP$1:$CP$10,Data11!$CP$11:$CP$21</definedName>
    <definedName name="A125553568J_Data">Data11!$CP$11:$CP$21</definedName>
    <definedName name="A125553568J_Latest">Data11!$CP$21</definedName>
    <definedName name="A125553569K">Data11!$DE$1:$DE$10,Data11!$DE$11:$DE$21</definedName>
    <definedName name="A125553569K_Data">Data11!$DE$11:$DE$21</definedName>
    <definedName name="A125553569K_Latest">Data11!$DE$21</definedName>
    <definedName name="A125553576J">Data11!$DZ$1:$DZ$10,Data11!$DZ$11:$DZ$21</definedName>
    <definedName name="A125553576J_Data">Data11!$DZ$11:$DZ$21</definedName>
    <definedName name="A125553576J_Latest">Data11!$DZ$21</definedName>
    <definedName name="A125553577K">Data11!$EO$1:$EO$10,Data11!$EO$11:$EO$21</definedName>
    <definedName name="A125553577K_Data">Data11!$EO$11:$EO$21</definedName>
    <definedName name="A125553577K_Latest">Data11!$EO$21</definedName>
    <definedName name="A125553584J">Data11!$FJ$1:$FJ$10,Data11!$FJ$11:$FJ$21</definedName>
    <definedName name="A125553584J_Data">Data11!$FJ$11:$FJ$21</definedName>
    <definedName name="A125553584J_Latest">Data11!$FJ$21</definedName>
    <definedName name="A125553585K">Data11!$FY$1:$FY$10,Data11!$FY$11:$FY$21</definedName>
    <definedName name="A125553585K_Data">Data11!$FY$11:$FY$21</definedName>
    <definedName name="A125553585K_Latest">Data11!$FY$21</definedName>
    <definedName name="A125553592J">Data11!$GT$1:$GT$10,Data11!$GT$11:$GT$21</definedName>
    <definedName name="A125553592J_Data">Data11!$GT$11:$GT$21</definedName>
    <definedName name="A125553592J_Latest">Data11!$GT$21</definedName>
    <definedName name="A125553593K">Data11!$HI$1:$HI$10,Data11!$HI$11:$HI$21</definedName>
    <definedName name="A125553593K_Data">Data11!$HI$11:$HI$21</definedName>
    <definedName name="A125553593K_Latest">Data11!$HI$21</definedName>
    <definedName name="A125553600W">Data9!$EN$1:$EN$10,Data9!$EN$11:$EN$21</definedName>
    <definedName name="A125553600W_Data">Data9!$EN$11:$EN$21</definedName>
    <definedName name="A125553600W_Latest">Data9!$EN$21</definedName>
    <definedName name="A125553601X">Data9!$FC$1:$FC$10,Data9!$FC$11:$FC$21</definedName>
    <definedName name="A125553601X_Data">Data9!$FC$11:$FC$21</definedName>
    <definedName name="A125553601X_Latest">Data9!$FC$21</definedName>
    <definedName name="A125553608R">Data9!$GP$1:$GP$10,Data9!$GP$11:$GP$21</definedName>
    <definedName name="A125553608R_Data">Data9!$GP$11:$GP$21</definedName>
    <definedName name="A125553608R_Latest">Data9!$GP$21</definedName>
    <definedName name="A125553609T">Data9!$HE$1:$HE$10,Data9!$HE$11:$HE$21</definedName>
    <definedName name="A125553609T_Data">Data9!$HE$11:$HE$21</definedName>
    <definedName name="A125553609T_Latest">Data9!$HE$21</definedName>
    <definedName name="A125553616R">Data9!$HH$1:$HH$10,Data9!$HH$11:$HH$21</definedName>
    <definedName name="A125553616R_Data">Data9!$HH$11:$HH$21</definedName>
    <definedName name="A125553616R_Latest">Data9!$HH$21</definedName>
    <definedName name="A125553617T">Data9!$HW$1:$HW$10,Data9!$HW$11:$HW$21</definedName>
    <definedName name="A125553617T_Data">Data9!$HW$11:$HW$21</definedName>
    <definedName name="A125553617T_Latest">Data9!$HW$21</definedName>
    <definedName name="A125553624R">Data10!$AL$1:$AL$10,Data10!$AL$11:$AL$21</definedName>
    <definedName name="A125553624R_Data">Data10!$AL$11:$AL$21</definedName>
    <definedName name="A125553624R_Latest">Data10!$AL$21</definedName>
    <definedName name="A125553625T">Data10!$BA$1:$BA$10,Data10!$BA$11:$BA$21</definedName>
    <definedName name="A125553625T_Data">Data10!$BA$11:$BA$21</definedName>
    <definedName name="A125553625T_Latest">Data10!$BA$21</definedName>
    <definedName name="A125553632R">Data10!$BV$1:$BV$10,Data10!$BV$11:$BV$21</definedName>
    <definedName name="A125553632R_Data">Data10!$BV$11:$BV$21</definedName>
    <definedName name="A125553632R_Latest">Data10!$BV$21</definedName>
    <definedName name="A125553633T">Data10!$CK$1:$CK$10,Data10!$CK$11:$CK$21</definedName>
    <definedName name="A125553633T_Data">Data10!$CK$11:$CK$21</definedName>
    <definedName name="A125553633T_Latest">Data10!$CK$21</definedName>
    <definedName name="A125553640R">Data10!$CN$1:$CN$10,Data10!$CN$11:$CN$21</definedName>
    <definedName name="A125553640R_Data">Data10!$CN$11:$CN$21</definedName>
    <definedName name="A125553640R_Latest">Data10!$CN$21</definedName>
    <definedName name="A125553641T">Data10!$DC$1:$DC$10,Data10!$DC$11:$DC$21</definedName>
    <definedName name="A125553641T_Data">Data10!$DC$11:$DC$21</definedName>
    <definedName name="A125553641T_Latest">Data10!$DC$21</definedName>
    <definedName name="A125553648J">Data10!$HJ$1:$HJ$10,Data10!$HJ$11:$HJ$21</definedName>
    <definedName name="A125553648J_Data">Data10!$HJ$11:$HJ$21</definedName>
    <definedName name="A125553648J_Latest">Data10!$HJ$21</definedName>
    <definedName name="A125553649K">Data10!$HY$1:$HY$10,Data10!$HY$11:$HY$21</definedName>
    <definedName name="A125553649K_Data">Data10!$HY$11:$HY$21</definedName>
    <definedName name="A125553649K_Latest">Data10!$HY$21</definedName>
    <definedName name="A125553656J">Data11!$GB$1:$GB$10,Data11!$GB$11:$GB$21</definedName>
    <definedName name="A125553656J_Data">Data11!$GB$11:$GB$21</definedName>
    <definedName name="A125553656J_Latest">Data11!$GB$21</definedName>
    <definedName name="A125553657K">Data11!$GQ$1:$GQ$10,Data11!$GQ$11:$GQ$21</definedName>
    <definedName name="A125553657K_Data">Data11!$GQ$11:$GQ$21</definedName>
    <definedName name="A125553657K_Latest">Data11!$GQ$21</definedName>
    <definedName name="A125553664J">Data12!$F$1:$F$10,Data12!$F$11:$F$21</definedName>
    <definedName name="A125553664J_Data">Data12!$F$11:$F$21</definedName>
    <definedName name="A125553664J_Latest">Data12!$F$21</definedName>
    <definedName name="A125553665K">Data12!$U$1:$U$10,Data12!$U$11:$U$21</definedName>
    <definedName name="A125553665K_Data">Data12!$U$11:$U$21</definedName>
    <definedName name="A125553665K_Latest">Data12!$U$21</definedName>
    <definedName name="A125553672J">Data12!$X$1:$X$10,Data12!$X$11:$X$21</definedName>
    <definedName name="A125553672J_Data">Data12!$X$11:$X$21</definedName>
    <definedName name="A125553672J_Latest">Data12!$X$21</definedName>
    <definedName name="A125553673K">Data12!$AM$1:$AM$10,Data12!$AM$11:$AM$21</definedName>
    <definedName name="A125553673K_Data">Data12!$AM$11:$AM$21</definedName>
    <definedName name="A125553673K_Latest">Data12!$AM$21</definedName>
    <definedName name="A125553680J">Data9!$HZ$1:$HZ$10,Data9!$HZ$11:$HZ$21</definedName>
    <definedName name="A125553680J_Data">Data9!$HZ$11:$HZ$21</definedName>
    <definedName name="A125553680J_Latest">Data9!$HZ$21</definedName>
    <definedName name="A125553681K">Data9!$IO$1:$IO$10,Data9!$IO$11:$IO$21</definedName>
    <definedName name="A125553681K_Data">Data9!$IO$11:$IO$21</definedName>
    <definedName name="A125553681K_Latest">Data9!$IO$21</definedName>
    <definedName name="A125553688A">Data11!$V$1:$V$10,Data11!$V$11:$V$21</definedName>
    <definedName name="A125553688A_Data">Data11!$V$11:$V$21</definedName>
    <definedName name="A125553688A_Latest">Data11!$V$21</definedName>
    <definedName name="A125553689C">Data11!$AK$1:$AK$10,Data11!$AK$11:$AK$21</definedName>
    <definedName name="A125553689C_Data">Data11!$AK$11:$AK$21</definedName>
    <definedName name="A125553689C_Latest">Data11!$AK$21</definedName>
    <definedName name="A125553696A">Data11!$AN$1:$AN$10,Data11!$AN$11:$AN$21</definedName>
    <definedName name="A125553696A_Data">Data11!$AN$11:$AN$21</definedName>
    <definedName name="A125553696A_Latest">Data11!$AN$21</definedName>
    <definedName name="A125553697C">Data11!$BC$1:$BC$10,Data11!$BC$11:$BC$21</definedName>
    <definedName name="A125553697C_Data">Data11!$BC$11:$BC$21</definedName>
    <definedName name="A125553697C_Latest">Data11!$BC$21</definedName>
    <definedName name="A125553704R">Data11!$ID$1:$ID$10,Data11!$ID$11:$ID$21</definedName>
    <definedName name="A125553704R_Data">Data11!$ID$11:$ID$21</definedName>
    <definedName name="A125553704R_Latest">Data11!$ID$21</definedName>
    <definedName name="A125553705T">Data12!$C$1:$C$10,Data12!$C$11:$C$21</definedName>
    <definedName name="A125553705T_Data">Data12!$C$11:$C$21</definedName>
    <definedName name="A125553705T_Latest">Data12!$C$21</definedName>
    <definedName name="A125553712R">Data9!$DV$1:$DV$10,Data9!$DV$11:$DV$21</definedName>
    <definedName name="A125553712R_Data">Data9!$DV$11:$DV$21</definedName>
    <definedName name="A125553712R_Latest">Data9!$DV$21</definedName>
    <definedName name="A125553713T">Data9!$EK$1:$EK$10,Data9!$EK$11:$EK$21</definedName>
    <definedName name="A125553713T_Data">Data9!$EK$11:$EK$21</definedName>
    <definedName name="A125553713T_Latest">Data9!$EK$21</definedName>
    <definedName name="A125553720R">Data9!$FF$1:$FF$10,Data9!$FF$11:$FF$21</definedName>
    <definedName name="A125553720R_Data">Data9!$FF$11:$FF$21</definedName>
    <definedName name="A125553720R_Latest">Data9!$FF$21</definedName>
    <definedName name="A125553721T">Data9!$FU$1:$FU$10,Data9!$FU$11:$FU$21</definedName>
    <definedName name="A125553721T_Data">Data9!$FU$11:$FU$21</definedName>
    <definedName name="A125553721T_Latest">Data9!$FU$21</definedName>
    <definedName name="A125553728J">Data9!$FX$1:$FX$10,Data9!$FX$11:$FX$21</definedName>
    <definedName name="A125553728J_Data">Data9!$FX$11:$FX$21</definedName>
    <definedName name="A125553728J_Latest">Data9!$FX$21</definedName>
    <definedName name="A125553729K">Data9!$GM$1:$GM$10,Data9!$GM$11:$GM$21</definedName>
    <definedName name="A125553729K_Data">Data9!$GM$11:$GM$21</definedName>
    <definedName name="A125553729K_Latest">Data9!$GM$21</definedName>
    <definedName name="A125553736J">Data10!$T$1:$T$10,Data10!$T$11:$T$21</definedName>
    <definedName name="A125553736J_Data">Data10!$T$11:$T$21</definedName>
    <definedName name="A125553736J_Latest">Data10!$T$21</definedName>
    <definedName name="A125553737K">Data10!$AI$1:$AI$10,Data10!$AI$11:$AI$21</definedName>
    <definedName name="A125553737K_Data">Data10!$AI$11:$AI$21</definedName>
    <definedName name="A125553737K_Latest">Data10!$AI$21</definedName>
    <definedName name="A125553744J">Data10!$EP$1:$EP$10,Data10!$EP$11:$EP$21</definedName>
    <definedName name="A125553744J_Data">Data10!$EP$11:$EP$21</definedName>
    <definedName name="A125553744J_Latest">Data10!$EP$21</definedName>
    <definedName name="A125553745K">Data10!$FE$1:$FE$10,Data10!$FE$11:$FE$21</definedName>
    <definedName name="A125553745K_Data">Data10!$FE$11:$FE$21</definedName>
    <definedName name="A125553745K_Latest">Data10!$FE$21</definedName>
    <definedName name="A125553752J">Data10!$FH$1:$FH$10,Data10!$FH$11:$FH$21</definedName>
    <definedName name="A125553752J_Data">Data10!$FH$11:$FH$21</definedName>
    <definedName name="A125553752J_Latest">Data10!$FH$21</definedName>
    <definedName name="A125553753K">Data10!$FW$1:$FW$10,Data10!$FW$11:$FW$21</definedName>
    <definedName name="A125553753K_Data">Data10!$FW$11:$FW$21</definedName>
    <definedName name="A125553753K_Latest">Data10!$FW$21</definedName>
    <definedName name="A125553760J">Data10!$DF$1:$DF$10,Data10!$DF$11:$DF$21</definedName>
    <definedName name="A125553760J_Data">Data10!$DF$11:$DF$21</definedName>
    <definedName name="A125553760J_Latest">Data10!$DF$21</definedName>
    <definedName name="A125553761K">Data10!$DU$1:$DU$10,Data10!$DU$11:$DU$21</definedName>
    <definedName name="A125553761K_Data">Data10!$DU$11:$DU$21</definedName>
    <definedName name="A125553761K_Latest">Data10!$DU$21</definedName>
    <definedName name="A125553768A">Data10!$IB$1:$IB$10,Data10!$IB$11:$IB$21</definedName>
    <definedName name="A125553768A_Data">Data10!$IB$11:$IB$21</definedName>
    <definedName name="A125553768A_Latest">Data10!$IB$21</definedName>
    <definedName name="A125553769C">Data10!$IQ$1:$IQ$10,Data10!$IQ$11:$IQ$21</definedName>
    <definedName name="A125553769C_Data">Data10!$IQ$11:$IQ$21</definedName>
    <definedName name="A125553769C_Latest">Data10!$IQ$21</definedName>
    <definedName name="A125553776A">Data12!$AP$1:$AP$10,Data12!$AP$11:$AP$21</definedName>
    <definedName name="A125553776A_Data">Data12!$AP$11:$AP$21</definedName>
    <definedName name="A125553776A_Latest">Data12!$AP$21</definedName>
    <definedName name="A125553777C">Data12!$BE$1:$BE$10,Data12!$BE$11:$BE$21</definedName>
    <definedName name="A125553777C_Data">Data12!$BE$11:$BE$21</definedName>
    <definedName name="A125553777C_Latest">Data12!$BE$21</definedName>
    <definedName name="A125553784A">Data13!$CB$1:$CB$10,Data13!$CB$11:$CB$21</definedName>
    <definedName name="A125553784A_Data">Data13!$CB$11:$CB$21</definedName>
    <definedName name="A125553784A_Latest">Data13!$CB$21</definedName>
    <definedName name="A125553785C">Data13!$CQ$1:$CQ$10,Data13!$CQ$11:$CQ$21</definedName>
    <definedName name="A125553785C_Data">Data13!$CQ$11:$CQ$21</definedName>
    <definedName name="A125553785C_Latest">Data13!$CQ$21</definedName>
    <definedName name="A125553792A">Data13!$ED$1:$ED$10,Data13!$ED$11:$ED$21</definedName>
    <definedName name="A125553792A_Data">Data13!$ED$11:$ED$21</definedName>
    <definedName name="A125553792A_Latest">Data13!$ED$21</definedName>
    <definedName name="A125553793C">Data13!$ES$1:$ES$10,Data13!$ES$11:$ES$21</definedName>
    <definedName name="A125553793C_Data">Data13!$ES$11:$ES$21</definedName>
    <definedName name="A125553793C_Latest">Data13!$ES$21</definedName>
    <definedName name="A125553800R">Data13!$GX$1:$GX$10,Data13!$GX$11:$GX$21</definedName>
    <definedName name="A125553800R_Data">Data13!$GX$11:$GX$21</definedName>
    <definedName name="A125553800R_Latest">Data13!$GX$21</definedName>
    <definedName name="A125553801T">Data13!$HM$1:$HM$10,Data13!$HM$11:$HM$21</definedName>
    <definedName name="A125553801T_Data">Data13!$HM$11:$HM$21</definedName>
    <definedName name="A125553801T_Latest">Data13!$HM$21</definedName>
    <definedName name="A125553808J">Data14!$AB$1:$AB$10,Data14!$AB$11:$AB$21</definedName>
    <definedName name="A125553808J_Data">Data14!$AB$11:$AB$21</definedName>
    <definedName name="A125553808J_Latest">Data14!$AB$21</definedName>
    <definedName name="A125553809K">Data14!$AQ$1:$AQ$10,Data14!$AQ$11:$AQ$21</definedName>
    <definedName name="A125553809K_Data">Data14!$AQ$11:$AQ$21</definedName>
    <definedName name="A125553809K_Latest">Data14!$AQ$21</definedName>
    <definedName name="A125553816J">Data12!$BH$1:$BH$10,Data12!$BH$11:$BH$21</definedName>
    <definedName name="A125553816J_Data">Data12!$BH$11:$BH$21</definedName>
    <definedName name="A125553816J_Latest">Data12!$BH$21</definedName>
    <definedName name="A125553817K">Data12!$BW$1:$BW$10,Data12!$BW$11:$BW$21</definedName>
    <definedName name="A125553817K_Data">Data12!$BW$11:$BW$21</definedName>
    <definedName name="A125553817K_Latest">Data12!$BW$21</definedName>
    <definedName name="A125553824J">Data13!$H$1:$H$10,Data13!$H$11:$H$21</definedName>
    <definedName name="A125553824J_Data">Data13!$H$11:$H$21</definedName>
    <definedName name="A125553824J_Latest">Data13!$H$21</definedName>
    <definedName name="A125553825K">Data13!$W$1:$W$10,Data13!$W$11:$W$21</definedName>
    <definedName name="A125553825K_Data">Data13!$W$11:$W$21</definedName>
    <definedName name="A125553825K_Latest">Data13!$W$21</definedName>
    <definedName name="A125553832J">Data14!$BL$1:$BL$10,Data14!$BL$11:$BL$21</definedName>
    <definedName name="A125553832J_Data">Data14!$BL$11:$BL$21</definedName>
    <definedName name="A125553832J_Latest">Data14!$BL$21</definedName>
    <definedName name="A125553833K">Data14!$CA$1:$CA$10,Data14!$CA$11:$CA$21</definedName>
    <definedName name="A125553833K_Data">Data14!$CA$11:$CA$21</definedName>
    <definedName name="A125553833K_Latest">Data14!$CA$21</definedName>
    <definedName name="A125553840J">Data14!$J$1:$J$10,Data14!$J$11:$J$21</definedName>
    <definedName name="A125553840J_Data">Data14!$J$11:$J$21</definedName>
    <definedName name="A125553840J_Latest">Data14!$J$21</definedName>
    <definedName name="A125553841K">Data14!$Y$1:$Y$10,Data14!$Y$11:$Y$21</definedName>
    <definedName name="A125553841K_Data">Data14!$Y$11:$Y$21</definedName>
    <definedName name="A125553841K_Latest">Data14!$Y$21</definedName>
    <definedName name="A125553848A">Data14!$CV$1:$CV$10,Data14!$CV$11:$CV$21</definedName>
    <definedName name="A125553848A_Data">Data14!$CV$11:$CV$21</definedName>
    <definedName name="A125553848A_Latest">Data14!$CV$21</definedName>
    <definedName name="A125553849C">Data14!$DK$1:$DK$10,Data14!$DK$11:$DK$21</definedName>
    <definedName name="A125553849C_Data">Data14!$DK$11:$DK$21</definedName>
    <definedName name="A125553849C_Latest">Data14!$DK$21</definedName>
    <definedName name="A125553856A">Data14!$FP$1:$FP$10,Data14!$FP$11:$FP$21</definedName>
    <definedName name="A125553856A_Data">Data14!$FP$11:$FP$21</definedName>
    <definedName name="A125553856A_Latest">Data14!$FP$21</definedName>
    <definedName name="A125553857C">Data14!$GE$1:$GE$10,Data14!$GE$11:$GE$21</definedName>
    <definedName name="A125553857C_Data">Data14!$GE$11:$GE$21</definedName>
    <definedName name="A125553857C_Latest">Data14!$GE$21</definedName>
    <definedName name="A125553864A">Data12!$GV$1:$GV$10,Data12!$GV$11:$GV$21</definedName>
    <definedName name="A125553864A_Data">Data12!$GV$11:$GV$21</definedName>
    <definedName name="A125553864A_Latest">Data12!$GV$21</definedName>
    <definedName name="A125553865C">Data12!$HK$1:$HK$10,Data12!$HK$11:$HK$21</definedName>
    <definedName name="A125553865C_Data">Data12!$HK$11:$HK$21</definedName>
    <definedName name="A125553865C_Latest">Data12!$HK$21</definedName>
    <definedName name="A125553872A">Data13!$EV$1:$EV$10,Data13!$EV$11:$EV$21</definedName>
    <definedName name="A125553872A_Data">Data13!$EV$11:$EV$21</definedName>
    <definedName name="A125553872A_Latest">Data13!$EV$21</definedName>
    <definedName name="A125553873C">Data13!$FK$1:$FK$10,Data13!$FK$11:$FK$21</definedName>
    <definedName name="A125553873C_Data">Data13!$FK$11:$FK$21</definedName>
    <definedName name="A125553873C_Latest">Data13!$FK$21</definedName>
    <definedName name="A125553880A">Data14!$AT$1:$AT$10,Data14!$AT$11:$AT$21</definedName>
    <definedName name="A125553880A_Data">Data14!$AT$11:$AT$21</definedName>
    <definedName name="A125553880A_Latest">Data14!$AT$21</definedName>
    <definedName name="A125553881C">Data14!$BI$1:$BI$10,Data14!$BI$11:$BI$21</definedName>
    <definedName name="A125553881C_Data">Data14!$BI$11:$BI$21</definedName>
    <definedName name="A125553881C_Latest">Data14!$BI$21</definedName>
    <definedName name="A125553888V">Data14!$CD$1:$CD$10,Data14!$CD$11:$CD$21</definedName>
    <definedName name="A125553888V_Data">Data14!$CD$11:$CD$21</definedName>
    <definedName name="A125553888V_Latest">Data14!$CD$21</definedName>
    <definedName name="A125553889W">Data14!$CS$1:$CS$10,Data14!$CS$11:$CS$21</definedName>
    <definedName name="A125553889W_Data">Data14!$CS$11:$CS$21</definedName>
    <definedName name="A125553889W_Latest">Data14!$CS$21</definedName>
    <definedName name="A125553896V">Data14!$DN$1:$DN$10,Data14!$DN$11:$DN$21</definedName>
    <definedName name="A125553896V_Data">Data14!$DN$11:$DN$21</definedName>
    <definedName name="A125553896V_Latest">Data14!$DN$21</definedName>
    <definedName name="A125553897W">Data14!$EC$1:$EC$10,Data14!$EC$11:$EC$21</definedName>
    <definedName name="A125553897W_Data">Data14!$EC$11:$EC$21</definedName>
    <definedName name="A125553897W_Latest">Data14!$EC$21</definedName>
    <definedName name="A125553904J">Data14!$EX$1:$EX$10,Data14!$EX$11:$EX$21</definedName>
    <definedName name="A125553904J_Data">Data14!$EX$11:$EX$21</definedName>
    <definedName name="A125553904J_Latest">Data14!$EX$21</definedName>
    <definedName name="A125553905K">Data14!$FM$1:$FM$10,Data14!$FM$11:$FM$21</definedName>
    <definedName name="A125553905K_Data">Data14!$FM$11:$FM$21</definedName>
    <definedName name="A125553905K_Latest">Data14!$FM$21</definedName>
    <definedName name="A125553912J">Data12!$CR$1:$CR$10,Data12!$CR$11:$CR$21</definedName>
    <definedName name="A125553912J_Data">Data12!$CR$11:$CR$21</definedName>
    <definedName name="A125553912J_Latest">Data12!$CR$21</definedName>
    <definedName name="A125553913K">Data12!$DG$1:$DG$10,Data12!$DG$11:$DG$21</definedName>
    <definedName name="A125553913K_Data">Data12!$DG$11:$DG$21</definedName>
    <definedName name="A125553913K_Latest">Data12!$DG$21</definedName>
    <definedName name="A125553920J">Data12!$ET$1:$ET$10,Data12!$ET$11:$ET$21</definedName>
    <definedName name="A125553920J_Data">Data12!$ET$11:$ET$21</definedName>
    <definedName name="A125553920J_Latest">Data12!$ET$21</definedName>
    <definedName name="A125553921K">Data12!$FI$1:$FI$10,Data12!$FI$11:$FI$21</definedName>
    <definedName name="A125553921K_Data">Data12!$FI$11:$FI$21</definedName>
    <definedName name="A125553921K_Latest">Data12!$FI$21</definedName>
    <definedName name="A125553928A">Data12!$FL$1:$FL$10,Data12!$FL$11:$FL$21</definedName>
    <definedName name="A125553928A_Data">Data12!$FL$11:$FL$21</definedName>
    <definedName name="A125553928A_Latest">Data12!$FL$21</definedName>
    <definedName name="A125553929C">Data12!$GA$1:$GA$10,Data12!$GA$11:$GA$21</definedName>
    <definedName name="A125553929C_Data">Data12!$GA$11:$GA$21</definedName>
    <definedName name="A125553929C_Latest">Data12!$GA$21</definedName>
    <definedName name="A125553936A">Data12!$IF$1:$IF$10,Data12!$IF$11:$IF$21</definedName>
    <definedName name="A125553936A_Data">Data12!$IF$11:$IF$21</definedName>
    <definedName name="A125553936A_Latest">Data12!$IF$21</definedName>
    <definedName name="A125553937C">Data13!$E$1:$E$10,Data13!$E$11:$E$21</definedName>
    <definedName name="A125553937C_Data">Data13!$E$11:$E$21</definedName>
    <definedName name="A125553937C_Latest">Data13!$E$21</definedName>
    <definedName name="A125553944A">Data13!$Z$1:$Z$10,Data13!$Z$11:$Z$21</definedName>
    <definedName name="A125553944A_Data">Data13!$Z$11:$Z$21</definedName>
    <definedName name="A125553944A_Latest">Data13!$Z$21</definedName>
    <definedName name="A125553945C">Data13!$AO$1:$AO$10,Data13!$AO$11:$AO$21</definedName>
    <definedName name="A125553945C_Data">Data13!$AO$11:$AO$21</definedName>
    <definedName name="A125553945C_Latest">Data13!$AO$21</definedName>
    <definedName name="A125553952A">Data13!$AR$1:$AR$10,Data13!$AR$11:$AR$21</definedName>
    <definedName name="A125553952A_Data">Data13!$AR$11:$AR$21</definedName>
    <definedName name="A125553952A_Latest">Data13!$AR$21</definedName>
    <definedName name="A125553953C">Data13!$BG$1:$BG$10,Data13!$BG$11:$BG$21</definedName>
    <definedName name="A125553953C_Data">Data13!$BG$11:$BG$21</definedName>
    <definedName name="A125553953C_Latest">Data13!$BG$21</definedName>
    <definedName name="A125553960A">Data13!$FN$1:$FN$10,Data13!$FN$11:$FN$21</definedName>
    <definedName name="A125553960A_Data">Data13!$FN$11:$FN$21</definedName>
    <definedName name="A125553960A_Latest">Data13!$FN$21</definedName>
    <definedName name="A125553961C">Data13!$GC$1:$GC$10,Data13!$GC$11:$GC$21</definedName>
    <definedName name="A125553961C_Data">Data13!$GC$11:$GC$21</definedName>
    <definedName name="A125553961C_Latest">Data13!$GC$21</definedName>
    <definedName name="A125553968V">Data14!$EF$1:$EF$10,Data14!$EF$11:$EF$21</definedName>
    <definedName name="A125553968V_Data">Data14!$EF$11:$EF$21</definedName>
    <definedName name="A125553968V_Latest">Data14!$EF$21</definedName>
    <definedName name="A125553969W">Data14!$EU$1:$EU$10,Data14!$EU$11:$EU$21</definedName>
    <definedName name="A125553969W_Data">Data14!$EU$11:$EU$21</definedName>
    <definedName name="A125553969W_Latest">Data14!$EU$21</definedName>
    <definedName name="A125553976V">Data14!$GZ$1:$GZ$10,Data14!$GZ$11:$GZ$21</definedName>
    <definedName name="A125553976V_Data">Data14!$GZ$11:$GZ$21</definedName>
    <definedName name="A125553976V_Latest">Data14!$GZ$21</definedName>
    <definedName name="A125553977W">Data14!$HO$1:$HO$10,Data14!$HO$11:$HO$21</definedName>
    <definedName name="A125553977W_Data">Data14!$HO$11:$HO$21</definedName>
    <definedName name="A125553977W_Latest">Data14!$HO$21</definedName>
    <definedName name="A125553984V">Data14!$HR$1:$HR$10,Data14!$HR$11:$HR$21</definedName>
    <definedName name="A125553984V_Data">Data14!$HR$11:$HR$21</definedName>
    <definedName name="A125553984V_Latest">Data14!$HR$21</definedName>
    <definedName name="A125553985W">Data14!$IG$1:$IG$10,Data14!$IG$11:$IG$21</definedName>
    <definedName name="A125553985W_Data">Data14!$IG$11:$IG$21</definedName>
    <definedName name="A125553985W_Latest">Data14!$IG$21</definedName>
    <definedName name="A125553992V">Data12!$GD$1:$GD$10,Data12!$GD$11:$GD$21</definedName>
    <definedName name="A125553992V_Data">Data12!$GD$11:$GD$21</definedName>
    <definedName name="A125553992V_Latest">Data12!$GD$21</definedName>
    <definedName name="A125553993W">Data12!$GS$1:$GS$10,Data12!$GS$11:$GS$21</definedName>
    <definedName name="A125553993W_Data">Data12!$GS$11:$GS$21</definedName>
    <definedName name="A125553993W_Latest">Data12!$GS$21</definedName>
    <definedName name="A125554000K">Data13!$HP$1:$HP$10,Data13!$HP$11:$HP$21</definedName>
    <definedName name="A125554000K_Data">Data13!$HP$11:$HP$21</definedName>
    <definedName name="A125554000K_Latest">Data13!$HP$21</definedName>
    <definedName name="A125554001L">Data13!$IE$1:$IE$10,Data13!$IE$11:$IE$21</definedName>
    <definedName name="A125554001L_Data">Data13!$IE$11:$IE$21</definedName>
    <definedName name="A125554001L_Latest">Data13!$IE$21</definedName>
    <definedName name="A125554008C">Data13!$IH$1:$IH$10,Data13!$IH$11:$IH$21</definedName>
    <definedName name="A125554008C_Data">Data13!$IH$11:$IH$21</definedName>
    <definedName name="A125554008C_Latest">Data13!$IH$21</definedName>
    <definedName name="A125554009F">Data14!$G$1:$G$10,Data14!$G$11:$G$21</definedName>
    <definedName name="A125554009F_Data">Data14!$G$11:$G$21</definedName>
    <definedName name="A125554009F_Latest">Data14!$G$21</definedName>
    <definedName name="A125554016C">Data14!$GH$1:$GH$10,Data14!$GH$11:$GH$21</definedName>
    <definedName name="A125554016C_Data">Data14!$GH$11:$GH$21</definedName>
    <definedName name="A125554016C_Latest">Data14!$GH$21</definedName>
    <definedName name="A125554017F">Data14!$GW$1:$GW$10,Data14!$GW$11:$GW$21</definedName>
    <definedName name="A125554017F_Data">Data14!$GW$11:$GW$21</definedName>
    <definedName name="A125554017F_Latest">Data14!$GW$21</definedName>
    <definedName name="A125554024C">Data12!$BZ$1:$BZ$10,Data12!$BZ$11:$BZ$21</definedName>
    <definedName name="A125554024C_Data">Data12!$BZ$11:$BZ$21</definedName>
    <definedName name="A125554024C_Latest">Data12!$BZ$21</definedName>
    <definedName name="A125554025F">Data12!$CO$1:$CO$10,Data12!$CO$11:$CO$21</definedName>
    <definedName name="A125554025F_Data">Data12!$CO$11:$CO$21</definedName>
    <definedName name="A125554025F_Latest">Data12!$CO$21</definedName>
    <definedName name="A125554032C">Data12!$DJ$1:$DJ$10,Data12!$DJ$11:$DJ$21</definedName>
    <definedName name="A125554032C_Data">Data12!$DJ$11:$DJ$21</definedName>
    <definedName name="A125554032C_Latest">Data12!$DJ$21</definedName>
    <definedName name="A125554033F">Data12!$DY$1:$DY$10,Data12!$DY$11:$DY$21</definedName>
    <definedName name="A125554033F_Data">Data12!$DY$11:$DY$21</definedName>
    <definedName name="A125554033F_Latest">Data12!$DY$21</definedName>
    <definedName name="A125554040C">Data12!$EB$1:$EB$10,Data12!$EB$11:$EB$21</definedName>
    <definedName name="A125554040C_Data">Data12!$EB$11:$EB$21</definedName>
    <definedName name="A125554040C_Latest">Data12!$EB$21</definedName>
    <definedName name="A125554041F">Data12!$EQ$1:$EQ$10,Data12!$EQ$11:$EQ$21</definedName>
    <definedName name="A125554041F_Data">Data12!$EQ$11:$EQ$21</definedName>
    <definedName name="A125554041F_Latest">Data12!$EQ$21</definedName>
    <definedName name="A125554048W">Data12!$HN$1:$HN$10,Data12!$HN$11:$HN$21</definedName>
    <definedName name="A125554048W_Data">Data12!$HN$11:$HN$21</definedName>
    <definedName name="A125554048W_Latest">Data12!$HN$21</definedName>
    <definedName name="A125554049X">Data12!$IC$1:$IC$10,Data12!$IC$11:$IC$21</definedName>
    <definedName name="A125554049X_Data">Data12!$IC$11:$IC$21</definedName>
    <definedName name="A125554049X_Latest">Data12!$IC$21</definedName>
    <definedName name="A125554056W">Data13!$CT$1:$CT$10,Data13!$CT$11:$CT$21</definedName>
    <definedName name="A125554056W_Data">Data13!$CT$11:$CT$21</definedName>
    <definedName name="A125554056W_Latest">Data13!$CT$21</definedName>
    <definedName name="A125554057X">Data13!$DI$1:$DI$10,Data13!$DI$11:$DI$21</definedName>
    <definedName name="A125554057X_Data">Data13!$DI$11:$DI$21</definedName>
    <definedName name="A125554057X_Latest">Data13!$DI$21</definedName>
    <definedName name="A125554064W">Data13!$DL$1:$DL$10,Data13!$DL$11:$DL$21</definedName>
    <definedName name="A125554064W_Data">Data13!$DL$11:$DL$21</definedName>
    <definedName name="A125554064W_Latest">Data13!$DL$21</definedName>
    <definedName name="A125554065X">Data13!$EA$1:$EA$10,Data13!$EA$11:$EA$21</definedName>
    <definedName name="A125554065X_Data">Data13!$EA$11:$EA$21</definedName>
    <definedName name="A125554065X_Latest">Data13!$EA$21</definedName>
    <definedName name="A125554072W">Data13!$BJ$1:$BJ$10,Data13!$BJ$11:$BJ$21</definedName>
    <definedName name="A125554072W_Data">Data13!$BJ$11:$BJ$21</definedName>
    <definedName name="A125554072W_Latest">Data13!$BJ$21</definedName>
    <definedName name="A125554073X">Data13!$BY$1:$BY$10,Data13!$BY$11:$BY$21</definedName>
    <definedName name="A125554073X_Data">Data13!$BY$11:$BY$21</definedName>
    <definedName name="A125554073X_Latest">Data13!$BY$21</definedName>
    <definedName name="A125554080W">Data13!$GF$1:$GF$10,Data13!$GF$11:$GF$21</definedName>
    <definedName name="A125554080W_Data">Data13!$GF$11:$GF$21</definedName>
    <definedName name="A125554080W_Latest">Data13!$GF$21</definedName>
    <definedName name="A125554081X">Data13!$GU$1:$GU$10,Data13!$GU$11:$GU$21</definedName>
    <definedName name="A125554081X_Data">Data13!$GU$11:$GU$21</definedName>
    <definedName name="A125554081X_Latest">Data13!$GU$21</definedName>
    <definedName name="A125554088R">Data14!$IJ$1:$IJ$10,Data14!$IJ$11:$IJ$21</definedName>
    <definedName name="A125554088R_Data">Data14!$IJ$11:$IJ$21</definedName>
    <definedName name="A125554088R_Latest">Data14!$IJ$21</definedName>
    <definedName name="A125554089T">Data15!$I$1:$I$10,Data15!$I$11:$I$21</definedName>
    <definedName name="A125554089T_Data">Data15!$I$11:$I$21</definedName>
    <definedName name="A125554089T_Latest">Data15!$I$21</definedName>
    <definedName name="A125554096R">Data2!$Y$1:$Y$10,Data2!$Y$11:$Y$21</definedName>
    <definedName name="A125554096R_Data">Data2!$Y$11:$Y$21</definedName>
    <definedName name="A125554096R_Latest">Data2!$Y$21</definedName>
    <definedName name="A125554104C">Data2!$CA$1:$CA$10,Data2!$CA$11:$CA$21</definedName>
    <definedName name="A125554104C_Data">Data2!$CA$11:$CA$21</definedName>
    <definedName name="A125554104C_Latest">Data2!$CA$21</definedName>
    <definedName name="A125554112C">Data2!$EU$1:$EU$10,Data2!$EU$11:$EU$21</definedName>
    <definedName name="A125554112C_Data">Data2!$EU$11:$EU$21</definedName>
    <definedName name="A125554112C_Latest">Data2!$EU$21</definedName>
    <definedName name="A125554120C">Data2!$HO$1:$HO$10,Data2!$HO$11:$HO$21</definedName>
    <definedName name="A125554120C_Data">Data2!$HO$11:$HO$21</definedName>
    <definedName name="A125554120C_Latest">Data2!$HO$21</definedName>
    <definedName name="A125554128W">Data1!$E$1:$E$10,Data1!$E$11:$E$21</definedName>
    <definedName name="A125554128W_Data">Data1!$E$11:$E$21</definedName>
    <definedName name="A125554128W_Latest">Data1!$E$21</definedName>
    <definedName name="A125554136W">Data1!$GU$1:$GU$10,Data1!$GU$11:$GU$21</definedName>
    <definedName name="A125554136W_Data">Data1!$GU$11:$GU$21</definedName>
    <definedName name="A125554136W_Latest">Data1!$GU$21</definedName>
    <definedName name="A125554144W">Data3!$I$1:$I$10,Data3!$I$11:$I$21</definedName>
    <definedName name="A125554144W_Data">Data3!$I$11:$I$21</definedName>
    <definedName name="A125554144W_Latest">Data3!$I$21</definedName>
    <definedName name="A125554152W">Data2!$GW$1:$GW$10,Data2!$GW$11:$GW$21</definedName>
    <definedName name="A125554152W_Data">Data2!$GW$11:$GW$21</definedName>
    <definedName name="A125554152W_Latest">Data2!$GW$21</definedName>
    <definedName name="A125554160W">Data3!$AS$1:$AS$10,Data3!$AS$11:$AS$21</definedName>
    <definedName name="A125554160W_Data">Data3!$AS$11:$AS$21</definedName>
    <definedName name="A125554160W_Latest">Data3!$AS$21</definedName>
    <definedName name="A125554168R">Data3!$DM$1:$DM$10,Data3!$DM$11:$DM$21</definedName>
    <definedName name="A125554168R_Data">Data3!$DM$11:$DM$21</definedName>
    <definedName name="A125554168R_Latest">Data3!$DM$21</definedName>
    <definedName name="A125554176R">Data1!$ES$1:$ES$10,Data1!$ES$11:$ES$21</definedName>
    <definedName name="A125554176R_Data">Data1!$ES$11:$ES$21</definedName>
    <definedName name="A125554176R_Latest">Data1!$ES$21</definedName>
    <definedName name="A125554184R">Data2!$CS$1:$CS$10,Data2!$CS$11:$CS$21</definedName>
    <definedName name="A125554184R_Data">Data2!$CS$11:$CS$21</definedName>
    <definedName name="A125554184R_Latest">Data2!$CS$21</definedName>
    <definedName name="A125554192R">Data2!$IG$1:$IG$10,Data2!$IG$11:$IG$21</definedName>
    <definedName name="A125554192R_Data">Data2!$IG$11:$IG$21</definedName>
    <definedName name="A125554192R_Latest">Data2!$IG$21</definedName>
    <definedName name="A125554200C">Data3!$AA$1:$AA$10,Data3!$AA$11:$AA$21</definedName>
    <definedName name="A125554200C_Data">Data3!$AA$11:$AA$21</definedName>
    <definedName name="A125554200C_Latest">Data3!$AA$21</definedName>
    <definedName name="A125554208W">Data3!$BK$1:$BK$10,Data3!$BK$11:$BK$21</definedName>
    <definedName name="A125554208W_Data">Data3!$BK$11:$BK$21</definedName>
    <definedName name="A125554208W_Latest">Data3!$BK$21</definedName>
    <definedName name="A125554216W">Data3!$CU$1:$CU$10,Data3!$CU$11:$CU$21</definedName>
    <definedName name="A125554216W_Data">Data3!$CU$11:$CU$21</definedName>
    <definedName name="A125554216W_Latest">Data3!$CU$21</definedName>
    <definedName name="A125554224W">Data1!$AO$1:$AO$10,Data1!$AO$11:$AO$21</definedName>
    <definedName name="A125554224W_Data">Data1!$AO$11:$AO$21</definedName>
    <definedName name="A125554224W_Latest">Data1!$AO$21</definedName>
    <definedName name="A125554232W">Data1!$CQ$1:$CQ$10,Data1!$CQ$11:$CQ$21</definedName>
    <definedName name="A125554232W_Data">Data1!$CQ$11:$CQ$21</definedName>
    <definedName name="A125554232W_Latest">Data1!$CQ$21</definedName>
    <definedName name="A125554240W">Data1!$DI$1:$DI$10,Data1!$DI$11:$DI$21</definedName>
    <definedName name="A125554240W_Data">Data1!$DI$11:$DI$21</definedName>
    <definedName name="A125554240W_Latest">Data1!$DI$21</definedName>
    <definedName name="A125554248R">Data1!$GC$1:$GC$10,Data1!$GC$11:$GC$21</definedName>
    <definedName name="A125554248R_Data">Data1!$GC$11:$GC$21</definedName>
    <definedName name="A125554248R_Latest">Data1!$GC$21</definedName>
    <definedName name="A125554256R">Data1!$HM$1:$HM$10,Data1!$HM$11:$HM$21</definedName>
    <definedName name="A125554256R_Data">Data1!$HM$11:$HM$21</definedName>
    <definedName name="A125554256R_Latest">Data1!$HM$21</definedName>
    <definedName name="A125554264R">Data1!$IE$1:$IE$10,Data1!$IE$11:$IE$21</definedName>
    <definedName name="A125554264R_Data">Data1!$IE$11:$IE$21</definedName>
    <definedName name="A125554264R_Latest">Data1!$IE$21</definedName>
    <definedName name="A125554272R">Data2!$DK$1:$DK$10,Data2!$DK$11:$DK$21</definedName>
    <definedName name="A125554272R_Data">Data2!$DK$11:$DK$21</definedName>
    <definedName name="A125554272R_Latest">Data2!$DK$21</definedName>
    <definedName name="A125554280R">Data3!$CC$1:$CC$10,Data3!$CC$11:$CC$21</definedName>
    <definedName name="A125554280R_Data">Data3!$CC$11:$CC$21</definedName>
    <definedName name="A125554280R_Latest">Data3!$CC$21</definedName>
    <definedName name="A125554288J">Data3!$EW$1:$EW$10,Data3!$EW$11:$EW$21</definedName>
    <definedName name="A125554288J_Data">Data3!$EW$11:$EW$21</definedName>
    <definedName name="A125554288J_Latest">Data3!$EW$21</definedName>
    <definedName name="A125554296J">Data3!$FO$1:$FO$10,Data3!$FO$11:$FO$21</definedName>
    <definedName name="A125554296J_Data">Data3!$FO$11:$FO$21</definedName>
    <definedName name="A125554296J_Latest">Data3!$FO$21</definedName>
    <definedName name="A125554304W">Data1!$EA$1:$EA$10,Data1!$EA$11:$EA$21</definedName>
    <definedName name="A125554304W_Data">Data1!$EA$11:$EA$21</definedName>
    <definedName name="A125554304W_Latest">Data1!$EA$21</definedName>
    <definedName name="A125554312W">Data2!$FM$1:$FM$10,Data2!$FM$11:$FM$21</definedName>
    <definedName name="A125554312W_Data">Data2!$FM$11:$FM$21</definedName>
    <definedName name="A125554312W_Latest">Data2!$FM$21</definedName>
    <definedName name="A125554320W">Data2!$GE$1:$GE$10,Data2!$GE$11:$GE$21</definedName>
    <definedName name="A125554320W_Data">Data2!$GE$11:$GE$21</definedName>
    <definedName name="A125554320W_Latest">Data2!$GE$21</definedName>
    <definedName name="A125554328R">Data3!$EE$1:$EE$10,Data3!$EE$11:$EE$21</definedName>
    <definedName name="A125554328R_Data">Data3!$EE$11:$EE$21</definedName>
    <definedName name="A125554328R_Latest">Data3!$EE$21</definedName>
    <definedName name="A125554336R">Data1!$W$1:$W$10,Data1!$W$11:$W$21</definedName>
    <definedName name="A125554336R_Data">Data1!$W$11:$W$21</definedName>
    <definedName name="A125554336R_Latest">Data1!$W$21</definedName>
    <definedName name="A125554344R">Data1!$BG$1:$BG$10,Data1!$BG$11:$BG$21</definedName>
    <definedName name="A125554344R_Data">Data1!$BG$11:$BG$21</definedName>
    <definedName name="A125554344R_Latest">Data1!$BG$21</definedName>
    <definedName name="A125554352R">Data1!$BY$1:$BY$10,Data1!$BY$11:$BY$21</definedName>
    <definedName name="A125554352R_Data">Data1!$BY$11:$BY$21</definedName>
    <definedName name="A125554352R_Latest">Data1!$BY$21</definedName>
    <definedName name="A125554360R">Data1!$FK$1:$FK$10,Data1!$FK$11:$FK$21</definedName>
    <definedName name="A125554360R_Data">Data1!$FK$11:$FK$21</definedName>
    <definedName name="A125554360R_Latest">Data1!$FK$21</definedName>
    <definedName name="A125554368J">Data2!$AQ$1:$AQ$10,Data2!$AQ$11:$AQ$21</definedName>
    <definedName name="A125554368J_Data">Data2!$AQ$11:$AQ$21</definedName>
    <definedName name="A125554368J_Latest">Data2!$AQ$21</definedName>
    <definedName name="A125554376J">Data2!$BI$1:$BI$10,Data2!$BI$11:$BI$21</definedName>
    <definedName name="A125554376J_Data">Data2!$BI$11:$BI$21</definedName>
    <definedName name="A125554376J_Latest">Data2!$BI$21</definedName>
    <definedName name="A125554384J">Data2!$G$1:$G$10,Data2!$G$11:$G$21</definedName>
    <definedName name="A125554384J_Data">Data2!$G$11:$G$21</definedName>
    <definedName name="A125554384J_Latest">Data2!$G$21</definedName>
    <definedName name="A125554392J">Data2!$EC$1:$EC$10,Data2!$EC$11:$EC$21</definedName>
    <definedName name="A125554392J_Data">Data2!$EC$11:$EC$21</definedName>
    <definedName name="A125554392J_Latest">Data2!$EC$21</definedName>
    <definedName name="A125554400W">Data3!$GG$1:$GG$10,Data3!$GG$11:$GG$21</definedName>
    <definedName name="A125554400W_Data">Data3!$GG$11:$GG$21</definedName>
    <definedName name="A125554400W_Latest">Data3!$GG$21</definedName>
    <definedName name="A125554408R">Data24!$EK$1:$EK$10,Data24!$EK$11:$EK$21</definedName>
    <definedName name="A125554408R_Data">Data24!$EK$11:$EK$21</definedName>
    <definedName name="A125554408R_Latest">Data24!$EK$21</definedName>
    <definedName name="A125554416R">Data24!$GM$1:$GM$10,Data24!$GM$11:$GM$21</definedName>
    <definedName name="A125554416R_Data">Data24!$GM$11:$GM$21</definedName>
    <definedName name="A125554416R_Latest">Data24!$GM$21</definedName>
    <definedName name="A125554424R">Data25!$Q$1:$Q$10,Data25!$Q$11:$Q$21</definedName>
    <definedName name="A125554424R_Data">Data25!$Q$11:$Q$21</definedName>
    <definedName name="A125554424R_Latest">Data25!$Q$21</definedName>
    <definedName name="A125554432R">Data25!$CK$1:$CK$10,Data25!$CK$11:$CK$21</definedName>
    <definedName name="A125554432R_Data">Data25!$CK$11:$CK$21</definedName>
    <definedName name="A125554432R_Latest">Data25!$CK$21</definedName>
    <definedName name="A125554440R">Data23!$DQ$1:$DQ$10,Data23!$DQ$11:$DQ$21</definedName>
    <definedName name="A125554440R_Data">Data23!$DQ$11:$DQ$21</definedName>
    <definedName name="A125554440R_Latest">Data23!$DQ$21</definedName>
    <definedName name="A125554448J">Data24!$BQ$1:$BQ$10,Data24!$BQ$11:$BQ$21</definedName>
    <definedName name="A125554448J_Data">Data24!$BQ$11:$BQ$21</definedName>
    <definedName name="A125554448J_Latest">Data24!$BQ$21</definedName>
    <definedName name="A125554456J">Data25!$DU$1:$DU$10,Data25!$DU$11:$DU$21</definedName>
    <definedName name="A125554456J_Data">Data25!$DU$11:$DU$21</definedName>
    <definedName name="A125554456J_Latest">Data25!$DU$21</definedName>
    <definedName name="A125554464J">Data25!$BS$1:$BS$10,Data25!$BS$11:$BS$21</definedName>
    <definedName name="A125554464J_Data">Data25!$BS$11:$BS$21</definedName>
    <definedName name="A125554464J_Latest">Data25!$BS$21</definedName>
    <definedName name="A125554472J">Data25!$FE$1:$FE$10,Data25!$FE$11:$FE$21</definedName>
    <definedName name="A125554472J_Data">Data25!$FE$11:$FE$21</definedName>
    <definedName name="A125554472J_Latest">Data25!$FE$21</definedName>
    <definedName name="A125554480J">Data25!$HY$1:$HY$10,Data25!$HY$11:$HY$21</definedName>
    <definedName name="A125554480J_Data">Data25!$HY$11:$HY$21</definedName>
    <definedName name="A125554480J_Latest">Data25!$HY$21</definedName>
    <definedName name="A125554488A">Data24!$O$1:$O$10,Data24!$O$11:$O$21</definedName>
    <definedName name="A125554488A_Data">Data24!$O$11:$O$21</definedName>
    <definedName name="A125554488A_Latest">Data24!$O$21</definedName>
    <definedName name="A125554496A">Data24!$HE$1:$HE$10,Data24!$HE$11:$HE$21</definedName>
    <definedName name="A125554496A_Data">Data24!$HE$11:$HE$21</definedName>
    <definedName name="A125554496A_Latest">Data24!$HE$21</definedName>
    <definedName name="A125554504R">Data25!$DC$1:$DC$10,Data25!$DC$11:$DC$21</definedName>
    <definedName name="A125554504R_Data">Data25!$DC$11:$DC$21</definedName>
    <definedName name="A125554504R_Latest">Data25!$DC$21</definedName>
    <definedName name="A125554512R">Data25!$EM$1:$EM$10,Data25!$EM$11:$EM$21</definedName>
    <definedName name="A125554512R_Data">Data25!$EM$11:$EM$21</definedName>
    <definedName name="A125554512R_Latest">Data25!$EM$21</definedName>
    <definedName name="A125554520R">Data25!$FW$1:$FW$10,Data25!$FW$11:$FW$21</definedName>
    <definedName name="A125554520R_Data">Data25!$FW$11:$FW$21</definedName>
    <definedName name="A125554520R_Latest">Data25!$FW$21</definedName>
    <definedName name="A125554528J">Data25!$HG$1:$HG$10,Data25!$HG$11:$HG$21</definedName>
    <definedName name="A125554528J_Data">Data25!$HG$11:$HG$21</definedName>
    <definedName name="A125554528J_Latest">Data25!$HG$21</definedName>
    <definedName name="A125554536J">Data23!$FA$1:$FA$10,Data23!$FA$11:$FA$21</definedName>
    <definedName name="A125554536J_Data">Data23!$FA$11:$FA$21</definedName>
    <definedName name="A125554536J_Latest">Data23!$FA$21</definedName>
    <definedName name="A125554544J">Data23!$HC$1:$HC$10,Data23!$HC$11:$HC$21</definedName>
    <definedName name="A125554544J_Data">Data23!$HC$11:$HC$21</definedName>
    <definedName name="A125554544J_Latest">Data23!$HC$21</definedName>
    <definedName name="A125554552J">Data23!$HU$1:$HU$10,Data23!$HU$11:$HU$21</definedName>
    <definedName name="A125554552J_Data">Data23!$HU$11:$HU$21</definedName>
    <definedName name="A125554552J_Latest">Data23!$HU$21</definedName>
    <definedName name="A125554560J">Data24!$AY$1:$AY$10,Data24!$AY$11:$AY$21</definedName>
    <definedName name="A125554560J_Data">Data24!$AY$11:$AY$21</definedName>
    <definedName name="A125554560J_Latest">Data24!$AY$21</definedName>
    <definedName name="A125554568A">Data24!$CI$1:$CI$10,Data24!$CI$11:$CI$21</definedName>
    <definedName name="A125554568A_Data">Data24!$CI$11:$CI$21</definedName>
    <definedName name="A125554568A_Latest">Data24!$CI$21</definedName>
    <definedName name="A125554576A">Data24!$DA$1:$DA$10,Data24!$DA$11:$DA$21</definedName>
    <definedName name="A125554576A_Data">Data24!$DA$11:$DA$21</definedName>
    <definedName name="A125554576A_Latest">Data24!$DA$21</definedName>
    <definedName name="A125554584A">Data24!$HW$1:$HW$10,Data24!$HW$11:$HW$21</definedName>
    <definedName name="A125554584A_Data">Data24!$HW$11:$HW$21</definedName>
    <definedName name="A125554584A_Latest">Data24!$HW$21</definedName>
    <definedName name="A125554592A">Data25!$GO$1:$GO$10,Data25!$GO$11:$GO$21</definedName>
    <definedName name="A125554592A_Data">Data25!$GO$11:$GO$21</definedName>
    <definedName name="A125554592A_Latest">Data25!$GO$21</definedName>
    <definedName name="A125554600R">Data26!$S$1:$S$10,Data26!$S$11:$S$21</definedName>
    <definedName name="A125554600R_Data">Data26!$S$11:$S$21</definedName>
    <definedName name="A125554600R_Latest">Data26!$S$21</definedName>
    <definedName name="A125554608J">Data26!$AK$1:$AK$10,Data26!$AK$11:$AK$21</definedName>
    <definedName name="A125554608J_Data">Data26!$AK$11:$AK$21</definedName>
    <definedName name="A125554608J_Latest">Data26!$AK$21</definedName>
    <definedName name="A125554616J">Data23!$IM$1:$IM$10,Data23!$IM$11:$IM$21</definedName>
    <definedName name="A125554616J_Data">Data23!$IM$11:$IM$21</definedName>
    <definedName name="A125554616J_Latest">Data23!$IM$21</definedName>
    <definedName name="A125554624J">Data25!$AI$1:$AI$10,Data25!$AI$11:$AI$21</definedName>
    <definedName name="A125554624J_Data">Data25!$AI$11:$AI$21</definedName>
    <definedName name="A125554624J_Latest">Data25!$AI$21</definedName>
    <definedName name="A125554632J">Data25!$BA$1:$BA$10,Data25!$BA$11:$BA$21</definedName>
    <definedName name="A125554632J_Data">Data25!$BA$11:$BA$21</definedName>
    <definedName name="A125554632J_Latest">Data25!$BA$21</definedName>
    <definedName name="A125554640J">Data25!$IQ$1:$IQ$10,Data25!$IQ$11:$IQ$21</definedName>
    <definedName name="A125554640J_Data">Data25!$IQ$11:$IQ$21</definedName>
    <definedName name="A125554640J_Latest">Data25!$IQ$21</definedName>
    <definedName name="A125554648A">Data23!$EI$1:$EI$10,Data23!$EI$11:$EI$21</definedName>
    <definedName name="A125554648A_Data">Data23!$EI$11:$EI$21</definedName>
    <definedName name="A125554648A_Latest">Data23!$EI$21</definedName>
    <definedName name="A125554656A">Data23!$FS$1:$FS$10,Data23!$FS$11:$FS$21</definedName>
    <definedName name="A125554656A_Data">Data23!$FS$11:$FS$21</definedName>
    <definedName name="A125554656A_Latest">Data23!$FS$21</definedName>
    <definedName name="A125554664A">Data23!$GK$1:$GK$10,Data23!$GK$11:$GK$21</definedName>
    <definedName name="A125554664A_Data">Data23!$GK$11:$GK$21</definedName>
    <definedName name="A125554664A_Latest">Data23!$GK$21</definedName>
    <definedName name="A125554672A">Data24!$AG$1:$AG$10,Data24!$AG$11:$AG$21</definedName>
    <definedName name="A125554672A_Data">Data24!$AG$11:$AG$21</definedName>
    <definedName name="A125554672A_Latest">Data24!$AG$21</definedName>
    <definedName name="A125554680A">Data24!$FC$1:$FC$10,Data24!$FC$11:$FC$21</definedName>
    <definedName name="A125554680A_Data">Data24!$FC$11:$FC$21</definedName>
    <definedName name="A125554680A_Latest">Data24!$FC$21</definedName>
    <definedName name="A125554688V">Data24!$FU$1:$FU$10,Data24!$FU$11:$FU$21</definedName>
    <definedName name="A125554688V_Data">Data24!$FU$11:$FU$21</definedName>
    <definedName name="A125554688V_Latest">Data24!$FU$21</definedName>
    <definedName name="A125554696V">Data24!$DS$1:$DS$10,Data24!$DS$11:$DS$21</definedName>
    <definedName name="A125554696V_Data">Data24!$DS$11:$DS$21</definedName>
    <definedName name="A125554696V_Latest">Data24!$DS$21</definedName>
    <definedName name="A125554704J">Data24!$IO$1:$IO$10,Data24!$IO$11:$IO$21</definedName>
    <definedName name="A125554704J_Data">Data24!$IO$11:$IO$21</definedName>
    <definedName name="A125554704J_Latest">Data24!$IO$21</definedName>
    <definedName name="A125554712J">Data26!$BC$1:$BC$10,Data26!$BC$11:$BC$21</definedName>
    <definedName name="A125554712J_Data">Data26!$BC$11:$BC$21</definedName>
    <definedName name="A125554712J_Latest">Data26!$BC$21</definedName>
    <definedName name="A125554720J">Data7!$FW$1:$FW$10,Data7!$FW$11:$FW$21</definedName>
    <definedName name="A125554720J_Data">Data7!$FW$11:$FW$21</definedName>
    <definedName name="A125554720J_Latest">Data7!$FW$21</definedName>
    <definedName name="A125554728A">Data7!$HY$1:$HY$10,Data7!$HY$11:$HY$21</definedName>
    <definedName name="A125554728A_Data">Data7!$HY$11:$HY$21</definedName>
    <definedName name="A125554728A_Latest">Data7!$HY$21</definedName>
    <definedName name="A125554736A">Data8!$BC$1:$BC$10,Data8!$BC$11:$BC$21</definedName>
    <definedName name="A125554736A_Data">Data8!$BC$11:$BC$21</definedName>
    <definedName name="A125554736A_Latest">Data8!$BC$21</definedName>
    <definedName name="A125554744A">Data8!$DW$1:$DW$10,Data8!$DW$11:$DW$21</definedName>
    <definedName name="A125554744A_Data">Data8!$DW$11:$DW$21</definedName>
    <definedName name="A125554744A_Latest">Data8!$DW$21</definedName>
    <definedName name="A125554752A">Data6!$FC$1:$FC$10,Data6!$FC$11:$FC$21</definedName>
    <definedName name="A125554752A_Data">Data6!$FC$11:$FC$21</definedName>
    <definedName name="A125554752A_Latest">Data6!$FC$21</definedName>
    <definedName name="A125554760A">Data7!$DC$1:$DC$10,Data7!$DC$11:$DC$21</definedName>
    <definedName name="A125554760A_Data">Data7!$DC$11:$DC$21</definedName>
    <definedName name="A125554760A_Latest">Data7!$DC$21</definedName>
    <definedName name="A125554768V">Data8!$FG$1:$FG$10,Data8!$FG$11:$FG$21</definedName>
    <definedName name="A125554768V_Data">Data8!$FG$11:$FG$21</definedName>
    <definedName name="A125554768V_Latest">Data8!$FG$21</definedName>
    <definedName name="A125554776V">Data8!$DE$1:$DE$10,Data8!$DE$11:$DE$21</definedName>
    <definedName name="A125554776V_Data">Data8!$DE$11:$DE$21</definedName>
    <definedName name="A125554776V_Latest">Data8!$DE$21</definedName>
    <definedName name="A125554784V">Data8!$GQ$1:$GQ$10,Data8!$GQ$11:$GQ$21</definedName>
    <definedName name="A125554784V_Data">Data8!$GQ$11:$GQ$21</definedName>
    <definedName name="A125554784V_Latest">Data8!$GQ$21</definedName>
    <definedName name="A125554792V">Data9!$U$1:$U$10,Data9!$U$11:$U$21</definedName>
    <definedName name="A125554792V_Data">Data9!$U$11:$U$21</definedName>
    <definedName name="A125554792V_Latest">Data9!$U$21</definedName>
    <definedName name="A125554800J">Data7!$BA$1:$BA$10,Data7!$BA$11:$BA$21</definedName>
    <definedName name="A125554800J_Data">Data7!$BA$11:$BA$21</definedName>
    <definedName name="A125554800J_Latest">Data7!$BA$21</definedName>
    <definedName name="A125554808A">Data7!$IQ$1:$IQ$10,Data7!$IQ$11:$IQ$21</definedName>
    <definedName name="A125554808A_Data">Data7!$IQ$11:$IQ$21</definedName>
    <definedName name="A125554808A_Latest">Data7!$IQ$21</definedName>
    <definedName name="A125554816A">Data8!$EO$1:$EO$10,Data8!$EO$11:$EO$21</definedName>
    <definedName name="A125554816A_Data">Data8!$EO$11:$EO$21</definedName>
    <definedName name="A125554816A_Latest">Data8!$EO$21</definedName>
    <definedName name="A125554824A">Data8!$FY$1:$FY$10,Data8!$FY$11:$FY$21</definedName>
    <definedName name="A125554824A_Data">Data8!$FY$11:$FY$21</definedName>
    <definedName name="A125554824A_Latest">Data8!$FY$21</definedName>
    <definedName name="A125554832A">Data8!$HI$1:$HI$10,Data8!$HI$11:$HI$21</definedName>
    <definedName name="A125554832A_Data">Data8!$HI$11:$HI$21</definedName>
    <definedName name="A125554832A_Latest">Data8!$HI$21</definedName>
    <definedName name="A125554840A">Data9!$C$1:$C$10,Data9!$C$11:$C$21</definedName>
    <definedName name="A125554840A_Data">Data9!$C$11:$C$21</definedName>
    <definedName name="A125554840A_Latest">Data9!$C$21</definedName>
    <definedName name="A125554848V">Data6!$GM$1:$GM$10,Data6!$GM$11:$GM$21</definedName>
    <definedName name="A125554848V_Data">Data6!$GM$11:$GM$21</definedName>
    <definedName name="A125554848V_Latest">Data6!$GM$21</definedName>
    <definedName name="A125554856V">Data6!$IO$1:$IO$10,Data6!$IO$11:$IO$21</definedName>
    <definedName name="A125554856V_Data">Data6!$IO$11:$IO$21</definedName>
    <definedName name="A125554856V_Latest">Data6!$IO$21</definedName>
    <definedName name="A125554864V">Data7!$Q$1:$Q$10,Data7!$Q$11:$Q$21</definedName>
    <definedName name="A125554864V_Data">Data7!$Q$11:$Q$21</definedName>
    <definedName name="A125554864V_Latest">Data7!$Q$21</definedName>
    <definedName name="A125554872V">Data7!$CK$1:$CK$10,Data7!$CK$11:$CK$21</definedName>
    <definedName name="A125554872V_Data">Data7!$CK$11:$CK$21</definedName>
    <definedName name="A125554872V_Latest">Data7!$CK$21</definedName>
    <definedName name="A125554880V">Data7!$DU$1:$DU$10,Data7!$DU$11:$DU$21</definedName>
    <definedName name="A125554880V_Data">Data7!$DU$11:$DU$21</definedName>
    <definedName name="A125554880V_Latest">Data7!$DU$21</definedName>
    <definedName name="A125554888L">Data7!$EM$1:$EM$10,Data7!$EM$11:$EM$21</definedName>
    <definedName name="A125554888L_Data">Data7!$EM$11:$EM$21</definedName>
    <definedName name="A125554888L_Latest">Data7!$EM$21</definedName>
    <definedName name="A125554896L">Data8!$S$1:$S$10,Data8!$S$11:$S$21</definedName>
    <definedName name="A125554896L_Data">Data8!$S$11:$S$21</definedName>
    <definedName name="A125554896L_Latest">Data8!$S$21</definedName>
    <definedName name="A125554904A">Data8!$IA$1:$IA$10,Data8!$IA$11:$IA$21</definedName>
    <definedName name="A125554904A_Data">Data8!$IA$11:$IA$21</definedName>
    <definedName name="A125554904A_Latest">Data8!$IA$21</definedName>
    <definedName name="A125554912A">Data9!$BE$1:$BE$10,Data9!$BE$11:$BE$21</definedName>
    <definedName name="A125554912A_Data">Data9!$BE$11:$BE$21</definedName>
    <definedName name="A125554912A_Latest">Data9!$BE$21</definedName>
    <definedName name="A125554920A">Data9!$BW$1:$BW$10,Data9!$BW$11:$BW$21</definedName>
    <definedName name="A125554920A_Data">Data9!$BW$11:$BW$21</definedName>
    <definedName name="A125554920A_Latest">Data9!$BW$21</definedName>
    <definedName name="A125554928V">Data7!$AI$1:$AI$10,Data7!$AI$11:$AI$21</definedName>
    <definedName name="A125554928V_Data">Data7!$AI$11:$AI$21</definedName>
    <definedName name="A125554928V_Latest">Data7!$AI$21</definedName>
    <definedName name="A125554936V">Data8!$BU$1:$BU$10,Data8!$BU$11:$BU$21</definedName>
    <definedName name="A125554936V_Data">Data8!$BU$11:$BU$21</definedName>
    <definedName name="A125554936V_Latest">Data8!$BU$21</definedName>
    <definedName name="A125554944V">Data8!$CM$1:$CM$10,Data8!$CM$11:$CM$21</definedName>
    <definedName name="A125554944V_Data">Data8!$CM$11:$CM$21</definedName>
    <definedName name="A125554944V_Latest">Data8!$CM$21</definedName>
    <definedName name="A125554952V">Data9!$AM$1:$AM$10,Data9!$AM$11:$AM$21</definedName>
    <definedName name="A125554952V_Data">Data9!$AM$11:$AM$21</definedName>
    <definedName name="A125554952V_Latest">Data9!$AM$21</definedName>
    <definedName name="A125554960V">Data6!$FU$1:$FU$10,Data6!$FU$11:$FU$21</definedName>
    <definedName name="A125554960V_Data">Data6!$FU$11:$FU$21</definedName>
    <definedName name="A125554960V_Latest">Data6!$FU$21</definedName>
    <definedName name="A125554968L">Data6!$HE$1:$HE$10,Data6!$HE$11:$HE$21</definedName>
    <definedName name="A125554968L_Data">Data6!$HE$11:$HE$21</definedName>
    <definedName name="A125554968L_Latest">Data6!$HE$21</definedName>
    <definedName name="A125554976L">Data6!$HW$1:$HW$10,Data6!$HW$11:$HW$21</definedName>
    <definedName name="A125554976L_Data">Data6!$HW$11:$HW$21</definedName>
    <definedName name="A125554976L_Latest">Data6!$HW$21</definedName>
    <definedName name="A125554984L">Data7!$BS$1:$BS$10,Data7!$BS$11:$BS$21</definedName>
    <definedName name="A125554984L_Data">Data7!$BS$11:$BS$21</definedName>
    <definedName name="A125554984L_Latest">Data7!$BS$21</definedName>
    <definedName name="A125554992L">Data7!$GO$1:$GO$10,Data7!$GO$11:$GO$21</definedName>
    <definedName name="A125554992L_Data">Data7!$GO$11:$GO$21</definedName>
    <definedName name="A125554992L_Latest">Data7!$GO$21</definedName>
    <definedName name="A125555000C">Data7!$HG$1:$HG$10,Data7!$HG$11:$HG$21</definedName>
    <definedName name="A125555000C_Data">Data7!$HG$11:$HG$21</definedName>
    <definedName name="A125555000C_Latest">Data7!$HG$21</definedName>
    <definedName name="A125555008W">Data7!$FE$1:$FE$10,Data7!$FE$11:$FE$21</definedName>
    <definedName name="A125555008W_Data">Data7!$FE$11:$FE$21</definedName>
    <definedName name="A125555008W_Latest">Data7!$FE$21</definedName>
    <definedName name="A125555016W">Data8!$AK$1:$AK$10,Data8!$AK$11:$AK$21</definedName>
    <definedName name="A125555016W_Data">Data8!$AK$11:$AK$21</definedName>
    <definedName name="A125555016W_Latest">Data8!$AK$21</definedName>
    <definedName name="A125555024W">Data9!$CO$1:$CO$10,Data9!$CO$11:$CO$21</definedName>
    <definedName name="A125555024W_Data">Data9!$CO$11:$CO$21</definedName>
    <definedName name="A125555024W_Latest">Data9!$CO$21</definedName>
    <definedName name="A125555032W">Data16!$AI$1:$AI$10,Data16!$AI$11:$AI$21</definedName>
    <definedName name="A125555032W_Data">Data16!$AI$11:$AI$21</definedName>
    <definedName name="A125555032W_Latest">Data16!$AI$21</definedName>
    <definedName name="A125555040W">Data16!$CK$1:$CK$10,Data16!$CK$11:$CK$21</definedName>
    <definedName name="A125555040W_Data">Data16!$CK$11:$CK$21</definedName>
    <definedName name="A125555040W_Latest">Data16!$CK$21</definedName>
    <definedName name="A125555048R">Data16!$FE$1:$FE$10,Data16!$FE$11:$FE$21</definedName>
    <definedName name="A125555048R_Data">Data16!$FE$11:$FE$21</definedName>
    <definedName name="A125555048R_Latest">Data16!$FE$21</definedName>
    <definedName name="A125555056R">Data16!$HY$1:$HY$10,Data16!$HY$11:$HY$21</definedName>
    <definedName name="A125555056R_Data">Data16!$HY$11:$HY$21</definedName>
    <definedName name="A125555056R_Latest">Data16!$HY$21</definedName>
    <definedName name="A125555064R">Data15!$O$1:$O$10,Data15!$O$11:$O$21</definedName>
    <definedName name="A125555064R_Data">Data15!$O$11:$O$21</definedName>
    <definedName name="A125555064R_Latest">Data15!$O$21</definedName>
    <definedName name="A125555072R">Data15!$HE$1:$HE$10,Data15!$HE$11:$HE$21</definedName>
    <definedName name="A125555072R_Data">Data15!$HE$11:$HE$21</definedName>
    <definedName name="A125555072R_Latest">Data15!$HE$21</definedName>
    <definedName name="A125555080R">Data17!$S$1:$S$10,Data17!$S$11:$S$21</definedName>
    <definedName name="A125555080R_Data">Data17!$S$11:$S$21</definedName>
    <definedName name="A125555080R_Latest">Data17!$S$21</definedName>
    <definedName name="A125555088J">Data16!$HG$1:$HG$10,Data16!$HG$11:$HG$21</definedName>
    <definedName name="A125555088J_Data">Data16!$HG$11:$HG$21</definedName>
    <definedName name="A125555088J_Latest">Data16!$HG$21</definedName>
    <definedName name="A125555096J">Data17!$BC$1:$BC$10,Data17!$BC$11:$BC$21</definedName>
    <definedName name="A125555096J_Data">Data17!$BC$11:$BC$21</definedName>
    <definedName name="A125555096J_Latest">Data17!$BC$21</definedName>
    <definedName name="A125555104W">Data17!$DW$1:$DW$10,Data17!$DW$11:$DW$21</definedName>
    <definedName name="A125555104W_Data">Data17!$DW$11:$DW$21</definedName>
    <definedName name="A125555104W_Latest">Data17!$DW$21</definedName>
    <definedName name="A125555112W">Data15!$FC$1:$FC$10,Data15!$FC$11:$FC$21</definedName>
    <definedName name="A125555112W_Data">Data15!$FC$11:$FC$21</definedName>
    <definedName name="A125555112W_Latest">Data15!$FC$21</definedName>
    <definedName name="A125555120W">Data16!$DC$1:$DC$10,Data16!$DC$11:$DC$21</definedName>
    <definedName name="A125555120W_Data">Data16!$DC$11:$DC$21</definedName>
    <definedName name="A125555120W_Latest">Data16!$DC$21</definedName>
    <definedName name="A125555128R">Data16!$IQ$1:$IQ$10,Data16!$IQ$11:$IQ$21</definedName>
    <definedName name="A125555128R_Data">Data16!$IQ$11:$IQ$21</definedName>
    <definedName name="A125555128R_Latest">Data16!$IQ$21</definedName>
    <definedName name="A125555136R">Data17!$AK$1:$AK$10,Data17!$AK$11:$AK$21</definedName>
    <definedName name="A125555136R_Data">Data17!$AK$11:$AK$21</definedName>
    <definedName name="A125555136R_Latest">Data17!$AK$21</definedName>
    <definedName name="A125555144R">Data17!$BU$1:$BU$10,Data17!$BU$11:$BU$21</definedName>
    <definedName name="A125555144R_Data">Data17!$BU$11:$BU$21</definedName>
    <definedName name="A125555144R_Latest">Data17!$BU$21</definedName>
    <definedName name="A125555152R">Data17!$DE$1:$DE$10,Data17!$DE$11:$DE$21</definedName>
    <definedName name="A125555152R_Data">Data17!$DE$11:$DE$21</definedName>
    <definedName name="A125555152R_Latest">Data17!$DE$21</definedName>
    <definedName name="A125555160R">Data15!$AY$1:$AY$10,Data15!$AY$11:$AY$21</definedName>
    <definedName name="A125555160R_Data">Data15!$AY$11:$AY$21</definedName>
    <definedName name="A125555160R_Latest">Data15!$AY$21</definedName>
    <definedName name="A125555168J">Data15!$DA$1:$DA$10,Data15!$DA$11:$DA$21</definedName>
    <definedName name="A125555168J_Data">Data15!$DA$11:$DA$21</definedName>
    <definedName name="A125555168J_Latest">Data15!$DA$21</definedName>
    <definedName name="A125555176J">Data15!$DS$1:$DS$10,Data15!$DS$11:$DS$21</definedName>
    <definedName name="A125555176J_Data">Data15!$DS$11:$DS$21</definedName>
    <definedName name="A125555176J_Latest">Data15!$DS$21</definedName>
    <definedName name="A125555184J">Data15!$GM$1:$GM$10,Data15!$GM$11:$GM$21</definedName>
    <definedName name="A125555184J_Data">Data15!$GM$11:$GM$21</definedName>
    <definedName name="A125555184J_Latest">Data15!$GM$21</definedName>
    <definedName name="A125555192J">Data15!$HW$1:$HW$10,Data15!$HW$11:$HW$21</definedName>
    <definedName name="A125555192J_Data">Data15!$HW$11:$HW$21</definedName>
    <definedName name="A125555192J_Latest">Data15!$HW$21</definedName>
    <definedName name="A125555200W">Data15!$IO$1:$IO$10,Data15!$IO$11:$IO$21</definedName>
    <definedName name="A125555200W_Data">Data15!$IO$11:$IO$21</definedName>
    <definedName name="A125555200W_Latest">Data15!$IO$21</definedName>
    <definedName name="A125555208R">Data16!$DU$1:$DU$10,Data16!$DU$11:$DU$21</definedName>
    <definedName name="A125555208R_Data">Data16!$DU$11:$DU$21</definedName>
    <definedName name="A125555208R_Latest">Data16!$DU$21</definedName>
    <definedName name="A125555216R">Data17!$CM$1:$CM$10,Data17!$CM$11:$CM$21</definedName>
    <definedName name="A125555216R_Data">Data17!$CM$11:$CM$21</definedName>
    <definedName name="A125555216R_Latest">Data17!$CM$21</definedName>
    <definedName name="A125555224R">Data17!$FG$1:$FG$10,Data17!$FG$11:$FG$21</definedName>
    <definedName name="A125555224R_Data">Data17!$FG$11:$FG$21</definedName>
    <definedName name="A125555224R_Latest">Data17!$FG$21</definedName>
    <definedName name="A125555232R">Data17!$FY$1:$FY$10,Data17!$FY$11:$FY$21</definedName>
    <definedName name="A125555232R_Data">Data17!$FY$11:$FY$21</definedName>
    <definedName name="A125555232R_Latest">Data17!$FY$21</definedName>
    <definedName name="A125555240R">Data15!$EK$1:$EK$10,Data15!$EK$11:$EK$21</definedName>
    <definedName name="A125555240R_Data">Data15!$EK$11:$EK$21</definedName>
    <definedName name="A125555240R_Latest">Data15!$EK$21</definedName>
    <definedName name="A125555248J">Data16!$FW$1:$FW$10,Data16!$FW$11:$FW$21</definedName>
    <definedName name="A125555248J_Data">Data16!$FW$11:$FW$21</definedName>
    <definedName name="A125555248J_Latest">Data16!$FW$21</definedName>
    <definedName name="A125555256J">Data16!$GO$1:$GO$10,Data16!$GO$11:$GO$21</definedName>
    <definedName name="A125555256J_Data">Data16!$GO$11:$GO$21</definedName>
    <definedName name="A125555256J_Latest">Data16!$GO$21</definedName>
    <definedName name="A125555264J">Data17!$EO$1:$EO$10,Data17!$EO$11:$EO$21</definedName>
    <definedName name="A125555264J_Data">Data17!$EO$11:$EO$21</definedName>
    <definedName name="A125555264J_Latest">Data17!$EO$21</definedName>
    <definedName name="A125555272J">Data15!$AG$1:$AG$10,Data15!$AG$11:$AG$21</definedName>
    <definedName name="A125555272J_Data">Data15!$AG$11:$AG$21</definedName>
    <definedName name="A125555272J_Latest">Data15!$AG$21</definedName>
    <definedName name="A125555280J">Data15!$BQ$1:$BQ$10,Data15!$BQ$11:$BQ$21</definedName>
    <definedName name="A125555280J_Data">Data15!$BQ$11:$BQ$21</definedName>
    <definedName name="A125555280J_Latest">Data15!$BQ$21</definedName>
    <definedName name="A125555288A">Data15!$CI$1:$CI$10,Data15!$CI$11:$CI$21</definedName>
    <definedName name="A125555288A_Data">Data15!$CI$11:$CI$21</definedName>
    <definedName name="A125555288A_Latest">Data15!$CI$21</definedName>
    <definedName name="A125555296A">Data15!$FU$1:$FU$10,Data15!$FU$11:$FU$21</definedName>
    <definedName name="A125555296A_Data">Data15!$FU$11:$FU$21</definedName>
    <definedName name="A125555296A_Latest">Data15!$FU$21</definedName>
    <definedName name="A125555304R">Data16!$BA$1:$BA$10,Data16!$BA$11:$BA$21</definedName>
    <definedName name="A125555304R_Data">Data16!$BA$11:$BA$21</definedName>
    <definedName name="A125555304R_Latest">Data16!$BA$21</definedName>
    <definedName name="A125555312R">Data16!$BS$1:$BS$10,Data16!$BS$11:$BS$21</definedName>
    <definedName name="A125555312R_Data">Data16!$BS$11:$BS$21</definedName>
    <definedName name="A125555312R_Latest">Data16!$BS$21</definedName>
    <definedName name="A125555320R">Data16!$Q$1:$Q$10,Data16!$Q$11:$Q$21</definedName>
    <definedName name="A125555320R_Data">Data16!$Q$11:$Q$21</definedName>
    <definedName name="A125555320R_Latest">Data16!$Q$21</definedName>
    <definedName name="A125555328J">Data16!$EM$1:$EM$10,Data16!$EM$11:$EM$21</definedName>
    <definedName name="A125555328J_Data">Data16!$EM$11:$EM$21</definedName>
    <definedName name="A125555328J_Latest">Data16!$EM$21</definedName>
    <definedName name="A125555336J">Data17!$GQ$1:$GQ$10,Data17!$GQ$11:$GQ$21</definedName>
    <definedName name="A125555336J_Data">Data17!$GQ$11:$GQ$21</definedName>
    <definedName name="A125555336J_Latest">Data17!$GQ$21</definedName>
    <definedName name="A125555344J">Data18!$IC$1:$IC$10,Data18!$IC$11:$IC$21</definedName>
    <definedName name="A125555344J_Data">Data18!$IC$11:$IC$21</definedName>
    <definedName name="A125555344J_Latest">Data18!$IC$21</definedName>
    <definedName name="A125555352J">Data19!$AO$1:$AO$10,Data19!$AO$11:$AO$21</definedName>
    <definedName name="A125555352J_Data">Data19!$AO$11:$AO$21</definedName>
    <definedName name="A125555352J_Latest">Data19!$AO$21</definedName>
    <definedName name="A125555360J">Data19!$DI$1:$DI$10,Data19!$DI$11:$DI$21</definedName>
    <definedName name="A125555360J_Data">Data19!$DI$11:$DI$21</definedName>
    <definedName name="A125555360J_Latest">Data19!$DI$21</definedName>
    <definedName name="A125555368A">Data19!$GC$1:$GC$10,Data19!$GC$11:$GC$21</definedName>
    <definedName name="A125555368A_Data">Data19!$GC$11:$GC$21</definedName>
    <definedName name="A125555368A_Latest">Data19!$GC$21</definedName>
    <definedName name="A125555376A">Data17!$HI$1:$HI$10,Data17!$HI$11:$HI$21</definedName>
    <definedName name="A125555376A_Data">Data17!$HI$11:$HI$21</definedName>
    <definedName name="A125555376A_Latest">Data17!$HI$21</definedName>
    <definedName name="A125555384A">Data18!$FI$1:$FI$10,Data18!$FI$11:$FI$21</definedName>
    <definedName name="A125555384A_Data">Data18!$FI$11:$FI$21</definedName>
    <definedName name="A125555384A_Latest">Data18!$FI$21</definedName>
    <definedName name="A125555392A">Data19!$HM$1:$HM$10,Data19!$HM$11:$HM$21</definedName>
    <definedName name="A125555392A_Data">Data19!$HM$11:$HM$21</definedName>
    <definedName name="A125555392A_Latest">Data19!$HM$21</definedName>
    <definedName name="A125555400R">Data19!$FK$1:$FK$10,Data19!$FK$11:$FK$21</definedName>
    <definedName name="A125555400R_Data">Data19!$FK$11:$FK$21</definedName>
    <definedName name="A125555400R_Latest">Data19!$FK$21</definedName>
    <definedName name="A125555408J">Data20!$G$1:$G$10,Data20!$G$11:$G$21</definedName>
    <definedName name="A125555408J_Data">Data20!$G$11:$G$21</definedName>
    <definedName name="A125555408J_Latest">Data20!$G$21</definedName>
    <definedName name="A125555416J">Data20!$CA$1:$CA$10,Data20!$CA$11:$CA$21</definedName>
    <definedName name="A125555416J_Data">Data20!$CA$11:$CA$21</definedName>
    <definedName name="A125555416J_Latest">Data20!$CA$21</definedName>
    <definedName name="A125555424J">Data18!$DG$1:$DG$10,Data18!$DG$11:$DG$21</definedName>
    <definedName name="A125555424J_Data">Data18!$DG$11:$DG$21</definedName>
    <definedName name="A125555424J_Latest">Data18!$DG$21</definedName>
    <definedName name="A125555432J">Data19!$BG$1:$BG$10,Data19!$BG$11:$BG$21</definedName>
    <definedName name="A125555432J_Data">Data19!$BG$11:$BG$21</definedName>
    <definedName name="A125555432J_Latest">Data19!$BG$21</definedName>
    <definedName name="A125555440J">Data19!$GU$1:$GU$10,Data19!$GU$11:$GU$21</definedName>
    <definedName name="A125555440J_Data">Data19!$GU$11:$GU$21</definedName>
    <definedName name="A125555440J_Latest">Data19!$GU$21</definedName>
    <definedName name="A125555448A">Data19!$IE$1:$IE$10,Data19!$IE$11:$IE$21</definedName>
    <definedName name="A125555448A_Data">Data19!$IE$11:$IE$21</definedName>
    <definedName name="A125555448A_Latest">Data19!$IE$21</definedName>
    <definedName name="A125555456A">Data20!$Y$1:$Y$10,Data20!$Y$11:$Y$21</definedName>
    <definedName name="A125555456A_Data">Data20!$Y$11:$Y$21</definedName>
    <definedName name="A125555456A_Latest">Data20!$Y$21</definedName>
    <definedName name="A125555464A">Data20!$BI$1:$BI$10,Data20!$BI$11:$BI$21</definedName>
    <definedName name="A125555464A_Data">Data20!$BI$11:$BI$21</definedName>
    <definedName name="A125555464A_Latest">Data20!$BI$21</definedName>
    <definedName name="A125555472A">Data18!$C$1:$C$10,Data18!$C$11:$C$21</definedName>
    <definedName name="A125555472A_Data">Data18!$C$11:$C$21</definedName>
    <definedName name="A125555472A_Latest">Data18!$C$21</definedName>
    <definedName name="A125555480A">Data18!$BE$1:$BE$10,Data18!$BE$11:$BE$21</definedName>
    <definedName name="A125555480A_Data">Data18!$BE$11:$BE$21</definedName>
    <definedName name="A125555480A_Latest">Data18!$BE$21</definedName>
    <definedName name="A125555488V">Data18!$BW$1:$BW$10,Data18!$BW$11:$BW$21</definedName>
    <definedName name="A125555488V_Data">Data18!$BW$11:$BW$21</definedName>
    <definedName name="A125555488V_Latest">Data18!$BW$21</definedName>
    <definedName name="A125555496V">Data18!$EQ$1:$EQ$10,Data18!$EQ$11:$EQ$21</definedName>
    <definedName name="A125555496V_Data">Data18!$EQ$11:$EQ$21</definedName>
    <definedName name="A125555496V_Latest">Data18!$EQ$21</definedName>
    <definedName name="A125555504J">Data18!$GA$1:$GA$10,Data18!$GA$11:$GA$21</definedName>
    <definedName name="A125555504J_Data">Data18!$GA$11:$GA$21</definedName>
    <definedName name="A125555504J_Latest">Data18!$GA$21</definedName>
    <definedName name="A125555512J">Data18!$GS$1:$GS$10,Data18!$GS$11:$GS$21</definedName>
    <definedName name="A125555512J_Data">Data18!$GS$11:$GS$21</definedName>
    <definedName name="A125555512J_Latest">Data18!$GS$21</definedName>
    <definedName name="A125555520J">Data19!$BY$1:$BY$10,Data19!$BY$11:$BY$21</definedName>
    <definedName name="A125555520J_Data">Data19!$BY$11:$BY$21</definedName>
    <definedName name="A125555520J_Latest">Data19!$BY$21</definedName>
    <definedName name="A125555528A">Data20!$AQ$1:$AQ$10,Data20!$AQ$11:$AQ$21</definedName>
    <definedName name="A125555528A_Data">Data20!$AQ$11:$AQ$21</definedName>
    <definedName name="A125555528A_Latest">Data20!$AQ$21</definedName>
    <definedName name="A125555536A">Data20!$DK$1:$DK$10,Data20!$DK$11:$DK$21</definedName>
    <definedName name="A125555536A_Data">Data20!$DK$11:$DK$21</definedName>
    <definedName name="A125555536A_Latest">Data20!$DK$21</definedName>
    <definedName name="A125555544A">Data20!$EC$1:$EC$10,Data20!$EC$11:$EC$21</definedName>
    <definedName name="A125555544A_Data">Data20!$EC$11:$EC$21</definedName>
    <definedName name="A125555544A_Latest">Data20!$EC$21</definedName>
    <definedName name="A125555552A">Data18!$CO$1:$CO$10,Data18!$CO$11:$CO$21</definedName>
    <definedName name="A125555552A_Data">Data18!$CO$11:$CO$21</definedName>
    <definedName name="A125555552A_Latest">Data18!$CO$21</definedName>
    <definedName name="A125555560A">Data19!$EA$1:$EA$10,Data19!$EA$11:$EA$21</definedName>
    <definedName name="A125555560A_Data">Data19!$EA$11:$EA$21</definedName>
    <definedName name="A125555560A_Latest">Data19!$EA$21</definedName>
    <definedName name="A125555568V">Data19!$ES$1:$ES$10,Data19!$ES$11:$ES$21</definedName>
    <definedName name="A125555568V_Data">Data19!$ES$11:$ES$21</definedName>
    <definedName name="A125555568V_Latest">Data19!$ES$21</definedName>
    <definedName name="A125555576V">Data20!$CS$1:$CS$10,Data20!$CS$11:$CS$21</definedName>
    <definedName name="A125555576V_Data">Data20!$CS$11:$CS$21</definedName>
    <definedName name="A125555576V_Latest">Data20!$CS$21</definedName>
    <definedName name="A125555584V">Data17!$IA$1:$IA$10,Data17!$IA$11:$IA$21</definedName>
    <definedName name="A125555584V_Data">Data17!$IA$11:$IA$21</definedName>
    <definedName name="A125555584V_Latest">Data17!$IA$21</definedName>
    <definedName name="A125555592V">Data18!$U$1:$U$10,Data18!$U$11:$U$21</definedName>
    <definedName name="A125555592V_Data">Data18!$U$11:$U$21</definedName>
    <definedName name="A125555592V_Latest">Data18!$U$21</definedName>
    <definedName name="A125555600J">Data18!$AM$1:$AM$10,Data18!$AM$11:$AM$21</definedName>
    <definedName name="A125555600J_Data">Data18!$AM$11:$AM$21</definedName>
    <definedName name="A125555600J_Latest">Data18!$AM$21</definedName>
    <definedName name="A125555608A">Data18!$DY$1:$DY$10,Data18!$DY$11:$DY$21</definedName>
    <definedName name="A125555608A_Data">Data18!$DY$11:$DY$21</definedName>
    <definedName name="A125555608A_Latest">Data18!$DY$21</definedName>
    <definedName name="A125555616A">Data19!$E$1:$E$10,Data19!$E$11:$E$21</definedName>
    <definedName name="A125555616A_Data">Data19!$E$11:$E$21</definedName>
    <definedName name="A125555616A_Latest">Data19!$E$21</definedName>
    <definedName name="A125555624A">Data19!$W$1:$W$10,Data19!$W$11:$W$21</definedName>
    <definedName name="A125555624A_Data">Data19!$W$11:$W$21</definedName>
    <definedName name="A125555624A_Latest">Data19!$W$21</definedName>
    <definedName name="A125555632A">Data18!$HK$1:$HK$10,Data18!$HK$11:$HK$21</definedName>
    <definedName name="A125555632A_Data">Data18!$HK$11:$HK$21</definedName>
    <definedName name="A125555632A_Latest">Data18!$HK$21</definedName>
    <definedName name="A125555640A">Data19!$CQ$1:$CQ$10,Data19!$CQ$11:$CQ$21</definedName>
    <definedName name="A125555640A_Data">Data19!$CQ$11:$CQ$21</definedName>
    <definedName name="A125555640A_Latest">Data19!$CQ$21</definedName>
    <definedName name="A125555648V">Data20!$EU$1:$EU$10,Data20!$EU$11:$EU$21</definedName>
    <definedName name="A125555648V_Data">Data20!$EU$11:$EU$21</definedName>
    <definedName name="A125555648V_Latest">Data20!$EU$21</definedName>
    <definedName name="A125555656V">Data21!$GG$1:$GG$10,Data21!$GG$11:$GG$21</definedName>
    <definedName name="A125555656V_Data">Data21!$GG$11:$GG$21</definedName>
    <definedName name="A125555656V_Latest">Data21!$GG$21</definedName>
    <definedName name="A125555664V">Data21!$II$1:$II$10,Data21!$II$11:$II$21</definedName>
    <definedName name="A125555664V_Data">Data21!$II$11:$II$21</definedName>
    <definedName name="A125555664V_Latest">Data21!$II$21</definedName>
    <definedName name="A125555672V">Data22!$BM$1:$BM$10,Data22!$BM$11:$BM$21</definedName>
    <definedName name="A125555672V_Data">Data22!$BM$11:$BM$21</definedName>
    <definedName name="A125555672V_Latest">Data22!$BM$21</definedName>
    <definedName name="A125555680V">Data22!$EG$1:$EG$10,Data22!$EG$11:$EG$21</definedName>
    <definedName name="A125555680V_Data">Data22!$EG$11:$EG$21</definedName>
    <definedName name="A125555680V_Latest">Data22!$EG$21</definedName>
    <definedName name="A125555688L">Data20!$FM$1:$FM$10,Data20!$FM$11:$FM$21</definedName>
    <definedName name="A125555688L_Data">Data20!$FM$11:$FM$21</definedName>
    <definedName name="A125555688L_Latest">Data20!$FM$21</definedName>
    <definedName name="A125555696L">Data21!$DM$1:$DM$10,Data21!$DM$11:$DM$21</definedName>
    <definedName name="A125555696L_Data">Data21!$DM$11:$DM$21</definedName>
    <definedName name="A125555696L_Latest">Data21!$DM$21</definedName>
    <definedName name="A125555704A">Data22!$FQ$1:$FQ$10,Data22!$FQ$11:$FQ$21</definedName>
    <definedName name="A125555704A_Data">Data22!$FQ$11:$FQ$21</definedName>
    <definedName name="A125555704A_Latest">Data22!$FQ$21</definedName>
    <definedName name="A125555712A">Data22!$DO$1:$DO$10,Data22!$DO$11:$DO$21</definedName>
    <definedName name="A125555712A_Data">Data22!$DO$11:$DO$21</definedName>
    <definedName name="A125555712A_Latest">Data22!$DO$21</definedName>
    <definedName name="A125555720A">Data22!$HA$1:$HA$10,Data22!$HA$11:$HA$21</definedName>
    <definedName name="A125555720A_Data">Data22!$HA$11:$HA$21</definedName>
    <definedName name="A125555720A_Latest">Data22!$HA$21</definedName>
    <definedName name="A125555728V">Data23!$AE$1:$AE$10,Data23!$AE$11:$AE$21</definedName>
    <definedName name="A125555728V_Data">Data23!$AE$11:$AE$21</definedName>
    <definedName name="A125555728V_Latest">Data23!$AE$21</definedName>
    <definedName name="A125555736V">Data21!$BK$1:$BK$10,Data21!$BK$11:$BK$21</definedName>
    <definedName name="A125555736V_Data">Data21!$BK$11:$BK$21</definedName>
    <definedName name="A125555736V_Latest">Data21!$BK$21</definedName>
    <definedName name="A125555744V">Data22!$K$1:$K$10,Data22!$K$11:$K$21</definedName>
    <definedName name="A125555744V_Data">Data22!$K$11:$K$21</definedName>
    <definedName name="A125555744V_Latest">Data22!$K$21</definedName>
    <definedName name="A125555752V">Data22!$EY$1:$EY$10,Data22!$EY$11:$EY$21</definedName>
    <definedName name="A125555752V_Data">Data22!$EY$11:$EY$21</definedName>
    <definedName name="A125555752V_Latest">Data22!$EY$21</definedName>
    <definedName name="A125555760V">Data22!$GI$1:$GI$10,Data22!$GI$11:$GI$21</definedName>
    <definedName name="A125555760V_Data">Data22!$GI$11:$GI$21</definedName>
    <definedName name="A125555760V_Latest">Data22!$GI$21</definedName>
    <definedName name="A125555768L">Data22!$HS$1:$HS$10,Data22!$HS$11:$HS$21</definedName>
    <definedName name="A125555768L_Data">Data22!$HS$11:$HS$21</definedName>
    <definedName name="A125555768L_Latest">Data22!$HS$21</definedName>
    <definedName name="A125555776L">Data23!$M$1:$M$10,Data23!$M$11:$M$21</definedName>
    <definedName name="A125555776L_Data">Data23!$M$11:$M$21</definedName>
    <definedName name="A125555776L_Latest">Data23!$M$21</definedName>
    <definedName name="A125555784L">Data20!$GW$1:$GW$10,Data20!$GW$11:$GW$21</definedName>
    <definedName name="A125555784L_Data">Data20!$GW$11:$GW$21</definedName>
    <definedName name="A125555784L_Latest">Data20!$GW$21</definedName>
    <definedName name="A125555792L">Data21!$I$1:$I$10,Data21!$I$11:$I$21</definedName>
    <definedName name="A125555792L_Data">Data21!$I$11:$I$21</definedName>
    <definedName name="A125555792L_Latest">Data21!$I$21</definedName>
    <definedName name="A125555800A">Data21!$AA$1:$AA$10,Data21!$AA$11:$AA$21</definedName>
    <definedName name="A125555800A_Data">Data21!$AA$11:$AA$21</definedName>
    <definedName name="A125555800A_Latest">Data21!$AA$21</definedName>
    <definedName name="A125555808V">Data21!$CU$1:$CU$10,Data21!$CU$11:$CU$21</definedName>
    <definedName name="A125555808V_Data">Data21!$CU$11:$CU$21</definedName>
    <definedName name="A125555808V_Latest">Data21!$CU$21</definedName>
    <definedName name="A125555816V">Data21!$EE$1:$EE$10,Data21!$EE$11:$EE$21</definedName>
    <definedName name="A125555816V_Data">Data21!$EE$11:$EE$21</definedName>
    <definedName name="A125555816V_Latest">Data21!$EE$21</definedName>
    <definedName name="A125555824V">Data21!$EW$1:$EW$10,Data21!$EW$11:$EW$21</definedName>
    <definedName name="A125555824V_Data">Data21!$EW$11:$EW$21</definedName>
    <definedName name="A125555824V_Latest">Data21!$EW$21</definedName>
    <definedName name="A125555832V">Data22!$AC$1:$AC$10,Data22!$AC$11:$AC$21</definedName>
    <definedName name="A125555832V_Data">Data22!$AC$11:$AC$21</definedName>
    <definedName name="A125555832V_Latest">Data22!$AC$21</definedName>
    <definedName name="A125555840V">Data22!$IK$1:$IK$10,Data22!$IK$11:$IK$21</definedName>
    <definedName name="A125555840V_Data">Data22!$IK$11:$IK$21</definedName>
    <definedName name="A125555840V_Latest">Data22!$IK$21</definedName>
    <definedName name="A125555848L">Data23!$BO$1:$BO$10,Data23!$BO$11:$BO$21</definedName>
    <definedName name="A125555848L_Data">Data23!$BO$11:$BO$21</definedName>
    <definedName name="A125555848L_Latest">Data23!$BO$21</definedName>
    <definedName name="A125555856L">Data23!$CG$1:$CG$10,Data23!$CG$11:$CG$21</definedName>
    <definedName name="A125555856L_Data">Data23!$CG$11:$CG$21</definedName>
    <definedName name="A125555856L_Latest">Data23!$CG$21</definedName>
    <definedName name="A125555864L">Data21!$AS$1:$AS$10,Data21!$AS$11:$AS$21</definedName>
    <definedName name="A125555864L_Data">Data21!$AS$11:$AS$21</definedName>
    <definedName name="A125555864L_Latest">Data21!$AS$21</definedName>
    <definedName name="A125555872L">Data22!$CE$1:$CE$10,Data22!$CE$11:$CE$21</definedName>
    <definedName name="A125555872L_Data">Data22!$CE$11:$CE$21</definedName>
    <definedName name="A125555872L_Latest">Data22!$CE$21</definedName>
    <definedName name="A125555880L">Data22!$CW$1:$CW$10,Data22!$CW$11:$CW$21</definedName>
    <definedName name="A125555880L_Data">Data22!$CW$11:$CW$21</definedName>
    <definedName name="A125555880L_Latest">Data22!$CW$21</definedName>
    <definedName name="A125555888F">Data23!$AW$1:$AW$10,Data23!$AW$11:$AW$21</definedName>
    <definedName name="A125555888F_Data">Data23!$AW$11:$AW$21</definedName>
    <definedName name="A125555888F_Latest">Data23!$AW$21</definedName>
    <definedName name="A125555896F">Data20!$GE$1:$GE$10,Data20!$GE$11:$GE$21</definedName>
    <definedName name="A125555896F_Data">Data20!$GE$11:$GE$21</definedName>
    <definedName name="A125555896F_Latest">Data20!$GE$21</definedName>
    <definedName name="A125555904V">Data20!$HO$1:$HO$10,Data20!$HO$11:$HO$21</definedName>
    <definedName name="A125555904V_Data">Data20!$HO$11:$HO$21</definedName>
    <definedName name="A125555904V_Latest">Data20!$HO$21</definedName>
    <definedName name="A125555912V">Data20!$IG$1:$IG$10,Data20!$IG$11:$IG$21</definedName>
    <definedName name="A125555912V_Data">Data20!$IG$11:$IG$21</definedName>
    <definedName name="A125555912V_Latest">Data20!$IG$21</definedName>
    <definedName name="A125555920V">Data21!$CC$1:$CC$10,Data21!$CC$11:$CC$21</definedName>
    <definedName name="A125555920V_Data">Data21!$CC$11:$CC$21</definedName>
    <definedName name="A125555920V_Latest">Data21!$CC$21</definedName>
    <definedName name="A125555928L">Data21!$GY$1:$GY$10,Data21!$GY$11:$GY$21</definedName>
    <definedName name="A125555928L_Data">Data21!$GY$11:$GY$21</definedName>
    <definedName name="A125555928L_Latest">Data21!$GY$21</definedName>
    <definedName name="A125555936L">Data21!$HQ$1:$HQ$10,Data21!$HQ$11:$HQ$21</definedName>
    <definedName name="A125555936L_Data">Data21!$HQ$11:$HQ$21</definedName>
    <definedName name="A125555936L_Latest">Data21!$HQ$21</definedName>
    <definedName name="A125555944L">Data21!$FO$1:$FO$10,Data21!$FO$11:$FO$21</definedName>
    <definedName name="A125555944L_Data">Data21!$FO$11:$FO$21</definedName>
    <definedName name="A125555944L_Latest">Data21!$FO$21</definedName>
    <definedName name="A125555952L">Data22!$AU$1:$AU$10,Data22!$AU$11:$AU$21</definedName>
    <definedName name="A125555952L_Data">Data22!$AU$11:$AU$21</definedName>
    <definedName name="A125555952L_Latest">Data22!$AU$21</definedName>
    <definedName name="A125555960L">Data23!$CY$1:$CY$10,Data23!$CY$11:$CY$21</definedName>
    <definedName name="A125555960L_Data">Data23!$CY$11:$CY$21</definedName>
    <definedName name="A125555960L_Latest">Data23!$CY$21</definedName>
    <definedName name="A125555968F">Data4!$HS$1:$HS$10,Data4!$HS$11:$HS$21</definedName>
    <definedName name="A125555968F_Data">Data4!$HS$11:$HS$21</definedName>
    <definedName name="A125555968F_Latest">Data4!$HS$21</definedName>
    <definedName name="A125555976F">Data5!$AE$1:$AE$10,Data5!$AE$11:$AE$21</definedName>
    <definedName name="A125555976F_Data">Data5!$AE$11:$AE$21</definedName>
    <definedName name="A125555976F_Latest">Data5!$AE$21</definedName>
    <definedName name="A125555984F">Data5!$CY$1:$CY$10,Data5!$CY$11:$CY$21</definedName>
    <definedName name="A125555984F_Data">Data5!$CY$11:$CY$21</definedName>
    <definedName name="A125555984F_Latest">Data5!$CY$21</definedName>
    <definedName name="A125555992F">Data5!$FS$1:$FS$10,Data5!$FS$11:$FS$21</definedName>
    <definedName name="A125555992F_Data">Data5!$FS$11:$FS$21</definedName>
    <definedName name="A125555992F_Latest">Data5!$FS$21</definedName>
    <definedName name="A125556000W">Data3!$GY$1:$GY$10,Data3!$GY$11:$GY$21</definedName>
    <definedName name="A125556000W_Data">Data3!$GY$11:$GY$21</definedName>
    <definedName name="A125556000W_Latest">Data3!$GY$21</definedName>
    <definedName name="A125556008R">Data4!$EY$1:$EY$10,Data4!$EY$11:$EY$21</definedName>
    <definedName name="A125556008R_Data">Data4!$EY$11:$EY$21</definedName>
    <definedName name="A125556008R_Latest">Data4!$EY$21</definedName>
    <definedName name="A125556016R">Data5!$HC$1:$HC$10,Data5!$HC$11:$HC$21</definedName>
    <definedName name="A125556016R_Data">Data5!$HC$11:$HC$21</definedName>
    <definedName name="A125556016R_Latest">Data5!$HC$21</definedName>
    <definedName name="A125556024R">Data5!$FA$1:$FA$10,Data5!$FA$11:$FA$21</definedName>
    <definedName name="A125556024R_Data">Data5!$FA$11:$FA$21</definedName>
    <definedName name="A125556024R_Latest">Data5!$FA$21</definedName>
    <definedName name="A125556032R">Data5!$IM$1:$IM$10,Data5!$IM$11:$IM$21</definedName>
    <definedName name="A125556032R_Data">Data5!$IM$11:$IM$21</definedName>
    <definedName name="A125556032R_Latest">Data5!$IM$21</definedName>
    <definedName name="A125556040R">Data6!$BQ$1:$BQ$10,Data6!$BQ$11:$BQ$21</definedName>
    <definedName name="A125556040R_Data">Data6!$BQ$11:$BQ$21</definedName>
    <definedName name="A125556040R_Latest">Data6!$BQ$21</definedName>
    <definedName name="A125556048J">Data4!$CW$1:$CW$10,Data4!$CW$11:$CW$21</definedName>
    <definedName name="A125556048J_Data">Data4!$CW$11:$CW$21</definedName>
    <definedName name="A125556048J_Latest">Data4!$CW$21</definedName>
    <definedName name="A125556056J">Data5!$AW$1:$AW$10,Data5!$AW$11:$AW$21</definedName>
    <definedName name="A125556056J_Data">Data5!$AW$11:$AW$21</definedName>
    <definedName name="A125556056J_Latest">Data5!$AW$21</definedName>
    <definedName name="A125556064J">Data5!$GK$1:$GK$10,Data5!$GK$11:$GK$21</definedName>
    <definedName name="A125556064J_Data">Data5!$GK$11:$GK$21</definedName>
    <definedName name="A125556064J_Latest">Data5!$GK$21</definedName>
    <definedName name="A125556072J">Data5!$HU$1:$HU$10,Data5!$HU$11:$HU$21</definedName>
    <definedName name="A125556072J_Data">Data5!$HU$11:$HU$21</definedName>
    <definedName name="A125556072J_Latest">Data5!$HU$21</definedName>
    <definedName name="A125556080J">Data6!$O$1:$O$10,Data6!$O$11:$O$21</definedName>
    <definedName name="A125556080J_Data">Data6!$O$11:$O$21</definedName>
    <definedName name="A125556080J_Latest">Data6!$O$21</definedName>
    <definedName name="A125556088A">Data6!$AY$1:$AY$10,Data6!$AY$11:$AY$21</definedName>
    <definedName name="A125556088A_Data">Data6!$AY$11:$AY$21</definedName>
    <definedName name="A125556088A_Latest">Data6!$AY$21</definedName>
    <definedName name="A125556096A">Data3!$II$1:$II$10,Data3!$II$11:$II$21</definedName>
    <definedName name="A125556096A_Data">Data3!$II$11:$II$21</definedName>
    <definedName name="A125556096A_Latest">Data3!$II$21</definedName>
    <definedName name="A125556104R">Data4!$AU$1:$AU$10,Data4!$AU$11:$AU$21</definedName>
    <definedName name="A125556104R_Data">Data4!$AU$11:$AU$21</definedName>
    <definedName name="A125556104R_Latest">Data4!$AU$21</definedName>
    <definedName name="A125556112R">Data4!$BM$1:$BM$10,Data4!$BM$11:$BM$21</definedName>
    <definedName name="A125556112R_Data">Data4!$BM$11:$BM$21</definedName>
    <definedName name="A125556112R_Latest">Data4!$BM$21</definedName>
    <definedName name="A125556120R">Data4!$EG$1:$EG$10,Data4!$EG$11:$EG$21</definedName>
    <definedName name="A125556120R_Data">Data4!$EG$11:$EG$21</definedName>
    <definedName name="A125556120R_Latest">Data4!$EG$21</definedName>
    <definedName name="A125556128J">Data4!$FQ$1:$FQ$10,Data4!$FQ$11:$FQ$21</definedName>
    <definedName name="A125556128J_Data">Data4!$FQ$11:$FQ$21</definedName>
    <definedName name="A125556128J_Latest">Data4!$FQ$21</definedName>
    <definedName name="A125556136J">Data4!$GI$1:$GI$10,Data4!$GI$11:$GI$21</definedName>
    <definedName name="A125556136J_Data">Data4!$GI$11:$GI$21</definedName>
    <definedName name="A125556136J_Latest">Data4!$GI$21</definedName>
    <definedName name="A125556144J">Data5!$BO$1:$BO$10,Data5!$BO$11:$BO$21</definedName>
    <definedName name="A125556144J_Data">Data5!$BO$11:$BO$21</definedName>
    <definedName name="A125556144J_Latest">Data5!$BO$21</definedName>
    <definedName name="A125556152J">Data6!$AG$1:$AG$10,Data6!$AG$11:$AG$21</definedName>
    <definedName name="A125556152J_Data">Data6!$AG$11:$AG$21</definedName>
    <definedName name="A125556152J_Latest">Data6!$AG$21</definedName>
    <definedName name="A125556160J">Data6!$DA$1:$DA$10,Data6!$DA$11:$DA$21</definedName>
    <definedName name="A125556160J_Data">Data6!$DA$11:$DA$21</definedName>
    <definedName name="A125556160J_Latest">Data6!$DA$21</definedName>
    <definedName name="A125556168A">Data6!$DS$1:$DS$10,Data6!$DS$11:$DS$21</definedName>
    <definedName name="A125556168A_Data">Data6!$DS$11:$DS$21</definedName>
    <definedName name="A125556168A_Latest">Data6!$DS$21</definedName>
    <definedName name="A125556176A">Data4!$CE$1:$CE$10,Data4!$CE$11:$CE$21</definedName>
    <definedName name="A125556176A_Data">Data4!$CE$11:$CE$21</definedName>
    <definedName name="A125556176A_Latest">Data4!$CE$21</definedName>
    <definedName name="A125556184A">Data5!$DQ$1:$DQ$10,Data5!$DQ$11:$DQ$21</definedName>
    <definedName name="A125556184A_Data">Data5!$DQ$11:$DQ$21</definedName>
    <definedName name="A125556184A_Latest">Data5!$DQ$21</definedName>
    <definedName name="A125556192A">Data5!$EI$1:$EI$10,Data5!$EI$11:$EI$21</definedName>
    <definedName name="A125556192A_Data">Data5!$EI$11:$EI$21</definedName>
    <definedName name="A125556192A_Latest">Data5!$EI$21</definedName>
    <definedName name="A125556200R">Data6!$CI$1:$CI$10,Data6!$CI$11:$CI$21</definedName>
    <definedName name="A125556200R_Data">Data6!$CI$11:$CI$21</definedName>
    <definedName name="A125556200R_Latest">Data6!$CI$21</definedName>
    <definedName name="A125556208J">Data3!$HQ$1:$HQ$10,Data3!$HQ$11:$HQ$21</definedName>
    <definedName name="A125556208J_Data">Data3!$HQ$11:$HQ$21</definedName>
    <definedName name="A125556208J_Latest">Data3!$HQ$21</definedName>
    <definedName name="A125556216J">Data4!$K$1:$K$10,Data4!$K$11:$K$21</definedName>
    <definedName name="A125556216J_Data">Data4!$K$11:$K$21</definedName>
    <definedName name="A125556216J_Latest">Data4!$K$21</definedName>
    <definedName name="A125556224J">Data4!$AC$1:$AC$10,Data4!$AC$11:$AC$21</definedName>
    <definedName name="A125556224J_Data">Data4!$AC$11:$AC$21</definedName>
    <definedName name="A125556224J_Latest">Data4!$AC$21</definedName>
    <definedName name="A125556232J">Data4!$DO$1:$DO$10,Data4!$DO$11:$DO$21</definedName>
    <definedName name="A125556232J_Data">Data4!$DO$11:$DO$21</definedName>
    <definedName name="A125556232J_Latest">Data4!$DO$21</definedName>
    <definedName name="A125556240J">Data4!$IK$1:$IK$10,Data4!$IK$11:$IK$21</definedName>
    <definedName name="A125556240J_Data">Data4!$IK$11:$IK$21</definedName>
    <definedName name="A125556240J_Latest">Data4!$IK$21</definedName>
    <definedName name="A125556248A">Data5!$M$1:$M$10,Data5!$M$11:$M$21</definedName>
    <definedName name="A125556248A_Data">Data5!$M$11:$M$21</definedName>
    <definedName name="A125556248A_Latest">Data5!$M$21</definedName>
    <definedName name="A125556256A">Data4!$HA$1:$HA$10,Data4!$HA$11:$HA$21</definedName>
    <definedName name="A125556256A_Data">Data4!$HA$11:$HA$21</definedName>
    <definedName name="A125556256A_Latest">Data4!$HA$21</definedName>
    <definedName name="A125556264A">Data5!$CG$1:$CG$10,Data5!$CG$11:$CG$21</definedName>
    <definedName name="A125556264A_Data">Data5!$CG$11:$CG$21</definedName>
    <definedName name="A125556264A_Latest">Data5!$CG$21</definedName>
    <definedName name="A125556272A">Data6!$EK$1:$EK$10,Data6!$EK$11:$EK$21</definedName>
    <definedName name="A125556272A_Data">Data6!$EK$11:$EK$21</definedName>
    <definedName name="A125556272A_Latest">Data6!$EK$21</definedName>
    <definedName name="A125556280A">Data10!$EA$1:$EA$10,Data10!$EA$11:$EA$21</definedName>
    <definedName name="A125556280A_Data">Data10!$EA$11:$EA$21</definedName>
    <definedName name="A125556280A_Latest">Data10!$EA$21</definedName>
    <definedName name="A125556288V">Data10!$GC$1:$GC$10,Data10!$GC$11:$GC$21</definedName>
    <definedName name="A125556288V_Data">Data10!$GC$11:$GC$21</definedName>
    <definedName name="A125556288V_Latest">Data10!$GC$21</definedName>
    <definedName name="A125556296V">Data11!$G$1:$G$10,Data11!$G$11:$G$21</definedName>
    <definedName name="A125556296V_Data">Data11!$G$11:$G$21</definedName>
    <definedName name="A125556296V_Latest">Data11!$G$21</definedName>
    <definedName name="A125556304J">Data11!$CA$1:$CA$10,Data11!$CA$11:$CA$21</definedName>
    <definedName name="A125556304J_Data">Data11!$CA$11:$CA$21</definedName>
    <definedName name="A125556304J_Latest">Data11!$CA$21</definedName>
    <definedName name="A125556312J">Data9!$DG$1:$DG$10,Data9!$DG$11:$DG$21</definedName>
    <definedName name="A125556312J_Data">Data9!$DG$11:$DG$21</definedName>
    <definedName name="A125556312J_Latest">Data9!$DG$21</definedName>
    <definedName name="A125556320J">Data10!$BG$1:$BG$10,Data10!$BG$11:$BG$21</definedName>
    <definedName name="A125556320J_Data">Data10!$BG$11:$BG$21</definedName>
    <definedName name="A125556320J_Latest">Data10!$BG$21</definedName>
    <definedName name="A125556328A">Data11!$DK$1:$DK$10,Data11!$DK$11:$DK$21</definedName>
    <definedName name="A125556328A_Data">Data11!$DK$11:$DK$21</definedName>
    <definedName name="A125556328A_Latest">Data11!$DK$21</definedName>
    <definedName name="A125556336A">Data11!$BI$1:$BI$10,Data11!$BI$11:$BI$21</definedName>
    <definedName name="A125556336A_Data">Data11!$BI$11:$BI$21</definedName>
    <definedName name="A125556336A_Latest">Data11!$BI$21</definedName>
    <definedName name="A125556344A">Data11!$EU$1:$EU$10,Data11!$EU$11:$EU$21</definedName>
    <definedName name="A125556344A_Data">Data11!$EU$11:$EU$21</definedName>
    <definedName name="A125556344A_Latest">Data11!$EU$21</definedName>
    <definedName name="A125556352A">Data11!$HO$1:$HO$10,Data11!$HO$11:$HO$21</definedName>
    <definedName name="A125556352A_Data">Data11!$HO$11:$HO$21</definedName>
    <definedName name="A125556352A_Latest">Data11!$HO$21</definedName>
    <definedName name="A125556360A">Data10!$E$1:$E$10,Data10!$E$11:$E$21</definedName>
    <definedName name="A125556360A_Data">Data10!$E$11:$E$21</definedName>
    <definedName name="A125556360A_Latest">Data10!$E$21</definedName>
    <definedName name="A125556368V">Data10!$GU$1:$GU$10,Data10!$GU$11:$GU$21</definedName>
    <definedName name="A125556368V_Data">Data10!$GU$11:$GU$21</definedName>
    <definedName name="A125556368V_Latest">Data10!$GU$21</definedName>
    <definedName name="A125556376V">Data11!$CS$1:$CS$10,Data11!$CS$11:$CS$21</definedName>
    <definedName name="A125556376V_Data">Data11!$CS$11:$CS$21</definedName>
    <definedName name="A125556376V_Latest">Data11!$CS$21</definedName>
    <definedName name="A125556384V">Data11!$EC$1:$EC$10,Data11!$EC$11:$EC$21</definedName>
    <definedName name="A125556384V_Data">Data11!$EC$11:$EC$21</definedName>
    <definedName name="A125556384V_Latest">Data11!$EC$21</definedName>
    <definedName name="A125556392V">Data11!$FM$1:$FM$10,Data11!$FM$11:$FM$21</definedName>
    <definedName name="A125556392V_Data">Data11!$FM$11:$FM$21</definedName>
    <definedName name="A125556392V_Latest">Data11!$FM$21</definedName>
    <definedName name="A125556400J">Data11!$GW$1:$GW$10,Data11!$GW$11:$GW$21</definedName>
    <definedName name="A125556400J_Data">Data11!$GW$11:$GW$21</definedName>
    <definedName name="A125556400J_Latest">Data11!$GW$21</definedName>
    <definedName name="A125556408A">Data9!$EQ$1:$EQ$10,Data9!$EQ$11:$EQ$21</definedName>
    <definedName name="A125556408A_Data">Data9!$EQ$11:$EQ$21</definedName>
    <definedName name="A125556408A_Latest">Data9!$EQ$21</definedName>
    <definedName name="A125556416A">Data9!$GS$1:$GS$10,Data9!$GS$11:$GS$21</definedName>
    <definedName name="A125556416A_Data">Data9!$GS$11:$GS$21</definedName>
    <definedName name="A125556416A_Latest">Data9!$GS$21</definedName>
    <definedName name="A125556424A">Data9!$HK$1:$HK$10,Data9!$HK$11:$HK$21</definedName>
    <definedName name="A125556424A_Data">Data9!$HK$11:$HK$21</definedName>
    <definedName name="A125556424A_Latest">Data9!$HK$21</definedName>
    <definedName name="A125556432A">Data10!$AO$1:$AO$10,Data10!$AO$11:$AO$21</definedName>
    <definedName name="A125556432A_Data">Data10!$AO$11:$AO$21</definedName>
    <definedName name="A125556432A_Latest">Data10!$AO$21</definedName>
    <definedName name="A125556440A">Data10!$BY$1:$BY$10,Data10!$BY$11:$BY$21</definedName>
    <definedName name="A125556440A_Data">Data10!$BY$11:$BY$21</definedName>
    <definedName name="A125556440A_Latest">Data10!$BY$21</definedName>
    <definedName name="A125556448V">Data10!$CQ$1:$CQ$10,Data10!$CQ$11:$CQ$21</definedName>
    <definedName name="A125556448V_Data">Data10!$CQ$11:$CQ$21</definedName>
    <definedName name="A125556448V_Latest">Data10!$CQ$21</definedName>
    <definedName name="A125556456V">Data10!$HM$1:$HM$10,Data10!$HM$11:$HM$21</definedName>
    <definedName name="A125556456V_Data">Data10!$HM$11:$HM$21</definedName>
    <definedName name="A125556456V_Latest">Data10!$HM$21</definedName>
    <definedName name="A125556464V">Data11!$GE$1:$GE$10,Data11!$GE$11:$GE$21</definedName>
    <definedName name="A125556464V_Data">Data11!$GE$11:$GE$21</definedName>
    <definedName name="A125556464V_Latest">Data11!$GE$21</definedName>
    <definedName name="A125556472V">Data12!$I$1:$I$10,Data12!$I$11:$I$21</definedName>
    <definedName name="A125556472V_Data">Data12!$I$11:$I$21</definedName>
    <definedName name="A125556472V_Latest">Data12!$I$21</definedName>
    <definedName name="A125556480V">Data12!$AA$1:$AA$10,Data12!$AA$11:$AA$21</definedName>
    <definedName name="A125556480V_Data">Data12!$AA$11:$AA$21</definedName>
    <definedName name="A125556480V_Latest">Data12!$AA$21</definedName>
    <definedName name="A125556488L">Data9!$IC$1:$IC$10,Data9!$IC$11:$IC$21</definedName>
    <definedName name="A125556488L_Data">Data9!$IC$11:$IC$21</definedName>
    <definedName name="A125556488L_Latest">Data9!$IC$21</definedName>
    <definedName name="A125556496L">Data11!$Y$1:$Y$10,Data11!$Y$11:$Y$21</definedName>
    <definedName name="A125556496L_Data">Data11!$Y$11:$Y$21</definedName>
    <definedName name="A125556496L_Latest">Data11!$Y$21</definedName>
    <definedName name="A125556504A">Data11!$AQ$1:$AQ$10,Data11!$AQ$11:$AQ$21</definedName>
    <definedName name="A125556504A_Data">Data11!$AQ$11:$AQ$21</definedName>
    <definedName name="A125556504A_Latest">Data11!$AQ$21</definedName>
    <definedName name="A125556512A">Data11!$IG$1:$IG$10,Data11!$IG$11:$IG$21</definedName>
    <definedName name="A125556512A_Data">Data11!$IG$11:$IG$21</definedName>
    <definedName name="A125556512A_Latest">Data11!$IG$21</definedName>
    <definedName name="A125556520A">Data9!$DY$1:$DY$10,Data9!$DY$11:$DY$21</definedName>
    <definedName name="A125556520A_Data">Data9!$DY$11:$DY$21</definedName>
    <definedName name="A125556520A_Latest">Data9!$DY$21</definedName>
    <definedName name="A125556528V">Data9!$FI$1:$FI$10,Data9!$FI$11:$FI$21</definedName>
    <definedName name="A125556528V_Data">Data9!$FI$11:$FI$21</definedName>
    <definedName name="A125556528V_Latest">Data9!$FI$21</definedName>
    <definedName name="A125556536V">Data9!$GA$1:$GA$10,Data9!$GA$11:$GA$21</definedName>
    <definedName name="A125556536V_Data">Data9!$GA$11:$GA$21</definedName>
    <definedName name="A125556536V_Latest">Data9!$GA$21</definedName>
    <definedName name="A125556544V">Data10!$W$1:$W$10,Data10!$W$11:$W$21</definedName>
    <definedName name="A125556544V_Data">Data10!$W$11:$W$21</definedName>
    <definedName name="A125556544V_Latest">Data10!$W$21</definedName>
    <definedName name="A125556552V">Data10!$ES$1:$ES$10,Data10!$ES$11:$ES$21</definedName>
    <definedName name="A125556552V_Data">Data10!$ES$11:$ES$21</definedName>
    <definedName name="A125556552V_Latest">Data10!$ES$21</definedName>
    <definedName name="A125556560V">Data10!$FK$1:$FK$10,Data10!$FK$11:$FK$21</definedName>
    <definedName name="A125556560V_Data">Data10!$FK$11:$FK$21</definedName>
    <definedName name="A125556560V_Latest">Data10!$FK$21</definedName>
    <definedName name="A125556568L">Data10!$DI$1:$DI$10,Data10!$DI$11:$DI$21</definedName>
    <definedName name="A125556568L_Data">Data10!$DI$11:$DI$21</definedName>
    <definedName name="A125556568L_Latest">Data10!$DI$21</definedName>
    <definedName name="A125556576L">Data10!$IE$1:$IE$10,Data10!$IE$11:$IE$21</definedName>
    <definedName name="A125556576L_Data">Data10!$IE$11:$IE$21</definedName>
    <definedName name="A125556576L_Latest">Data10!$IE$21</definedName>
    <definedName name="A125556584L">Data12!$AS$1:$AS$10,Data12!$AS$11:$AS$21</definedName>
    <definedName name="A125556584L_Data">Data12!$AS$11:$AS$21</definedName>
    <definedName name="A125556584L_Latest">Data12!$AS$21</definedName>
    <definedName name="A125556592L">Data13!$CE$1:$CE$10,Data13!$CE$11:$CE$21</definedName>
    <definedName name="A125556592L_Data">Data13!$CE$11:$CE$21</definedName>
    <definedName name="A125556592L_Latest">Data13!$CE$21</definedName>
    <definedName name="A125556600A">Data13!$EG$1:$EG$10,Data13!$EG$11:$EG$21</definedName>
    <definedName name="A125556600A_Data">Data13!$EG$11:$EG$21</definedName>
    <definedName name="A125556600A_Latest">Data13!$EG$21</definedName>
    <definedName name="A125556608V">Data13!$HA$1:$HA$10,Data13!$HA$11:$HA$21</definedName>
    <definedName name="A125556608V_Data">Data13!$HA$11:$HA$21</definedName>
    <definedName name="A125556608V_Latest">Data13!$HA$21</definedName>
    <definedName name="A125556616V">Data14!$AE$1:$AE$10,Data14!$AE$11:$AE$21</definedName>
    <definedName name="A125556616V_Data">Data14!$AE$11:$AE$21</definedName>
    <definedName name="A125556616V_Latest">Data14!$AE$21</definedName>
    <definedName name="A125556624V">Data12!$BK$1:$BK$10,Data12!$BK$11:$BK$21</definedName>
    <definedName name="A125556624V_Data">Data12!$BK$11:$BK$21</definedName>
    <definedName name="A125556624V_Latest">Data12!$BK$21</definedName>
    <definedName name="A125556632V">Data13!$K$1:$K$10,Data13!$K$11:$K$21</definedName>
    <definedName name="A125556632V_Data">Data13!$K$11:$K$21</definedName>
    <definedName name="A125556632V_Latest">Data13!$K$21</definedName>
    <definedName name="A125556640V">Data14!$BO$1:$BO$10,Data14!$BO$11:$BO$21</definedName>
    <definedName name="A125556640V_Data">Data14!$BO$11:$BO$21</definedName>
    <definedName name="A125556640V_Latest">Data14!$BO$21</definedName>
    <definedName name="A125556648L">Data14!$M$1:$M$10,Data14!$M$11:$M$21</definedName>
    <definedName name="A125556648L_Data">Data14!$M$11:$M$21</definedName>
    <definedName name="A125556648L_Latest">Data14!$M$21</definedName>
    <definedName name="A125556656L">Data14!$CY$1:$CY$10,Data14!$CY$11:$CY$21</definedName>
    <definedName name="A125556656L_Data">Data14!$CY$11:$CY$21</definedName>
    <definedName name="A125556656L_Latest">Data14!$CY$21</definedName>
    <definedName name="A125556664L">Data14!$FS$1:$FS$10,Data14!$FS$11:$FS$21</definedName>
    <definedName name="A125556664L_Data">Data14!$FS$11:$FS$21</definedName>
    <definedName name="A125556664L_Latest">Data14!$FS$21</definedName>
    <definedName name="A125556672L">Data12!$GY$1:$GY$10,Data12!$GY$11:$GY$21</definedName>
    <definedName name="A125556672L_Data">Data12!$GY$11:$GY$21</definedName>
    <definedName name="A125556672L_Latest">Data12!$GY$21</definedName>
    <definedName name="A125556680L">Data13!$EY$1:$EY$10,Data13!$EY$11:$EY$21</definedName>
    <definedName name="A125556680L_Data">Data13!$EY$11:$EY$21</definedName>
    <definedName name="A125556680L_Latest">Data13!$EY$21</definedName>
    <definedName name="A125556688F">Data14!$AW$1:$AW$10,Data14!$AW$11:$AW$21</definedName>
    <definedName name="A125556688F_Data">Data14!$AW$11:$AW$21</definedName>
    <definedName name="A125556688F_Latest">Data14!$AW$21</definedName>
    <definedName name="A125556696F">Data14!$CG$1:$CG$10,Data14!$CG$11:$CG$21</definedName>
    <definedName name="A125556696F_Data">Data14!$CG$11:$CG$21</definedName>
    <definedName name="A125556696F_Latest">Data14!$CG$21</definedName>
    <definedName name="A125556704V">Data14!$DQ$1:$DQ$10,Data14!$DQ$11:$DQ$21</definedName>
    <definedName name="A125556704V_Data">Data14!$DQ$11:$DQ$21</definedName>
    <definedName name="A125556704V_Latest">Data14!$DQ$21</definedName>
    <definedName name="A125556712V">Data14!$FA$1:$FA$10,Data14!$FA$11:$FA$21</definedName>
    <definedName name="A125556712V_Data">Data14!$FA$11:$FA$21</definedName>
    <definedName name="A125556712V_Latest">Data14!$FA$21</definedName>
    <definedName name="A125556720V">Data12!$CU$1:$CU$10,Data12!$CU$11:$CU$21</definedName>
    <definedName name="A125556720V_Data">Data12!$CU$11:$CU$21</definedName>
    <definedName name="A125556720V_Latest">Data12!$CU$21</definedName>
    <definedName name="A125556728L">Data12!$EW$1:$EW$10,Data12!$EW$11:$EW$21</definedName>
    <definedName name="A125556728L_Data">Data12!$EW$11:$EW$21</definedName>
    <definedName name="A125556728L_Latest">Data12!$EW$21</definedName>
    <definedName name="A125556736L">Data12!$FO$1:$FO$10,Data12!$FO$11:$FO$21</definedName>
    <definedName name="A125556736L_Data">Data12!$FO$11:$FO$21</definedName>
    <definedName name="A125556736L_Latest">Data12!$FO$21</definedName>
    <definedName name="A125556744L">Data12!$II$1:$II$10,Data12!$II$11:$II$21</definedName>
    <definedName name="A125556744L_Data">Data12!$II$11:$II$21</definedName>
    <definedName name="A125556744L_Latest">Data12!$II$21</definedName>
    <definedName name="A125556752L">Data13!$AC$1:$AC$10,Data13!$AC$11:$AC$21</definedName>
    <definedName name="A125556752L_Data">Data13!$AC$11:$AC$21</definedName>
    <definedName name="A125556752L_Latest">Data13!$AC$21</definedName>
    <definedName name="A125556760L">Data13!$AU$1:$AU$10,Data13!$AU$11:$AU$21</definedName>
    <definedName name="A125556760L_Data">Data13!$AU$11:$AU$21</definedName>
    <definedName name="A125556760L_Latest">Data13!$AU$21</definedName>
    <definedName name="A125556768F">Data13!$FQ$1:$FQ$10,Data13!$FQ$11:$FQ$21</definedName>
    <definedName name="A125556768F_Data">Data13!$FQ$11:$FQ$21</definedName>
    <definedName name="A125556768F_Latest">Data13!$FQ$21</definedName>
    <definedName name="A125556776F">Data14!$EI$1:$EI$10,Data14!$EI$11:$EI$21</definedName>
    <definedName name="A125556776F_Data">Data14!$EI$11:$EI$21</definedName>
    <definedName name="A125556776F_Latest">Data14!$EI$21</definedName>
    <definedName name="A125556784F">Data14!$HC$1:$HC$10,Data14!$HC$11:$HC$21</definedName>
    <definedName name="A125556784F_Data">Data14!$HC$11:$HC$21</definedName>
    <definedName name="A125556784F_Latest">Data14!$HC$21</definedName>
    <definedName name="A125556792F">Data14!$HU$1:$HU$10,Data14!$HU$11:$HU$21</definedName>
    <definedName name="A125556792F_Data">Data14!$HU$11:$HU$21</definedName>
    <definedName name="A125556792F_Latest">Data14!$HU$21</definedName>
    <definedName name="A125556800V">Data12!$GG$1:$GG$10,Data12!$GG$11:$GG$21</definedName>
    <definedName name="A125556800V_Data">Data12!$GG$11:$GG$21</definedName>
    <definedName name="A125556800V_Latest">Data12!$GG$21</definedName>
    <definedName name="A125556808L">Data13!$HS$1:$HS$10,Data13!$HS$11:$HS$21</definedName>
    <definedName name="A125556808L_Data">Data13!$HS$11:$HS$21</definedName>
    <definedName name="A125556808L_Latest">Data13!$HS$21</definedName>
    <definedName name="A125556816L">Data13!$IK$1:$IK$10,Data13!$IK$11:$IK$21</definedName>
    <definedName name="A125556816L_Data">Data13!$IK$11:$IK$21</definedName>
    <definedName name="A125556816L_Latest">Data13!$IK$21</definedName>
    <definedName name="A125556824L">Data14!$GK$1:$GK$10,Data14!$GK$11:$GK$21</definedName>
    <definedName name="A125556824L_Data">Data14!$GK$11:$GK$21</definedName>
    <definedName name="A125556824L_Latest">Data14!$GK$21</definedName>
    <definedName name="A125556832L">Data12!$CC$1:$CC$10,Data12!$CC$11:$CC$21</definedName>
    <definedName name="A125556832L_Data">Data12!$CC$11:$CC$21</definedName>
    <definedName name="A125556832L_Latest">Data12!$CC$21</definedName>
    <definedName name="A125556840L">Data12!$DM$1:$DM$10,Data12!$DM$11:$DM$21</definedName>
    <definedName name="A125556840L_Data">Data12!$DM$11:$DM$21</definedName>
    <definedName name="A125556840L_Latest">Data12!$DM$21</definedName>
    <definedName name="A125556848F">Data12!$EE$1:$EE$10,Data12!$EE$11:$EE$21</definedName>
    <definedName name="A125556848F_Data">Data12!$EE$11:$EE$21</definedName>
    <definedName name="A125556848F_Latest">Data12!$EE$21</definedName>
    <definedName name="A125556856F">Data12!$HQ$1:$HQ$10,Data12!$HQ$11:$HQ$21</definedName>
    <definedName name="A125556856F_Data">Data12!$HQ$11:$HQ$21</definedName>
    <definedName name="A125556856F_Latest">Data12!$HQ$21</definedName>
    <definedName name="A125556864F">Data13!$CW$1:$CW$10,Data13!$CW$11:$CW$21</definedName>
    <definedName name="A125556864F_Data">Data13!$CW$11:$CW$21</definedName>
    <definedName name="A125556864F_Latest">Data13!$CW$21</definedName>
    <definedName name="A125556872F">Data13!$DO$1:$DO$10,Data13!$DO$11:$DO$21</definedName>
    <definedName name="A125556872F_Data">Data13!$DO$11:$DO$21</definedName>
    <definedName name="A125556872F_Latest">Data13!$DO$21</definedName>
    <definedName name="A125556880F">Data13!$BM$1:$BM$10,Data13!$BM$11:$BM$21</definedName>
    <definedName name="A125556880F_Data">Data13!$BM$11:$BM$21</definedName>
    <definedName name="A125556880F_Latest">Data13!$BM$21</definedName>
    <definedName name="A125556888X">Data13!$GI$1:$GI$10,Data13!$GI$11:$GI$21</definedName>
    <definedName name="A125556888X_Data">Data13!$GI$11:$GI$21</definedName>
    <definedName name="A125556888X_Latest">Data13!$GI$21</definedName>
    <definedName name="A125556896X">Data14!$IM$1:$IM$10,Data14!$IM$11:$IM$21</definedName>
    <definedName name="A125556896X_Data">Data14!$IM$11:$IM$21</definedName>
    <definedName name="A125556896X_Latest">Data14!$IM$21</definedName>
    <definedName name="A125556904L">Data2!$AE$1:$AE$10,Data2!$AE$11:$AE$21</definedName>
    <definedName name="A125556904L_Data">Data2!$AE$11:$AE$21</definedName>
    <definedName name="A125556904L_Latest">Data2!$AE$21</definedName>
    <definedName name="A125556912L">Data2!$CG$1:$CG$10,Data2!$CG$11:$CG$21</definedName>
    <definedName name="A125556912L_Data">Data2!$CG$11:$CG$21</definedName>
    <definedName name="A125556912L_Latest">Data2!$CG$21</definedName>
    <definedName name="A125556920L">Data2!$FA$1:$FA$10,Data2!$FA$11:$FA$21</definedName>
    <definedName name="A125556920L_Data">Data2!$FA$11:$FA$21</definedName>
    <definedName name="A125556920L_Latest">Data2!$FA$21</definedName>
    <definedName name="A125556928F">Data2!$HU$1:$HU$10,Data2!$HU$11:$HU$21</definedName>
    <definedName name="A125556928F_Data">Data2!$HU$11:$HU$21</definedName>
    <definedName name="A125556928F_Latest">Data2!$HU$21</definedName>
    <definedName name="A125556936F">Data1!$K$1:$K$10,Data1!$K$11:$K$21</definedName>
    <definedName name="A125556936F_Data">Data1!$K$11:$K$21</definedName>
    <definedName name="A125556936F_Latest">Data1!$K$21</definedName>
    <definedName name="A125556944F">Data1!$HA$1:$HA$10,Data1!$HA$11:$HA$21</definedName>
    <definedName name="A125556944F_Data">Data1!$HA$11:$HA$21</definedName>
    <definedName name="A125556944F_Latest">Data1!$HA$21</definedName>
    <definedName name="A125556952F">Data3!$O$1:$O$10,Data3!$O$11:$O$21</definedName>
    <definedName name="A125556952F_Data">Data3!$O$11:$O$21</definedName>
    <definedName name="A125556952F_Latest">Data3!$O$21</definedName>
    <definedName name="A125556960F">Data2!$HC$1:$HC$10,Data2!$HC$11:$HC$21</definedName>
    <definedName name="A125556960F_Data">Data2!$HC$11:$HC$21</definedName>
    <definedName name="A125556960F_Latest">Data2!$HC$21</definedName>
    <definedName name="A125556968X">Data3!$AY$1:$AY$10,Data3!$AY$11:$AY$21</definedName>
    <definedName name="A125556968X_Data">Data3!$AY$11:$AY$21</definedName>
    <definedName name="A125556968X_Latest">Data3!$AY$21</definedName>
    <definedName name="A125556976X">Data3!$DS$1:$DS$10,Data3!$DS$11:$DS$21</definedName>
    <definedName name="A125556976X_Data">Data3!$DS$11:$DS$21</definedName>
    <definedName name="A125556976X_Latest">Data3!$DS$21</definedName>
    <definedName name="A125556984X">Data1!$EY$1:$EY$10,Data1!$EY$11:$EY$21</definedName>
    <definedName name="A125556984X_Data">Data1!$EY$11:$EY$21</definedName>
    <definedName name="A125556984X_Latest">Data1!$EY$21</definedName>
    <definedName name="A125556992X">Data2!$CY$1:$CY$10,Data2!$CY$11:$CY$21</definedName>
    <definedName name="A125556992X_Data">Data2!$CY$11:$CY$21</definedName>
    <definedName name="A125556992X_Latest">Data2!$CY$21</definedName>
    <definedName name="A125557000R">Data2!$IM$1:$IM$10,Data2!$IM$11:$IM$21</definedName>
    <definedName name="A125557000R_Data">Data2!$IM$11:$IM$21</definedName>
    <definedName name="A125557000R_Latest">Data2!$IM$21</definedName>
    <definedName name="A125557008J">Data3!$AG$1:$AG$10,Data3!$AG$11:$AG$21</definedName>
    <definedName name="A125557008J_Data">Data3!$AG$11:$AG$21</definedName>
    <definedName name="A125557008J_Latest">Data3!$AG$21</definedName>
    <definedName name="A125557016J">Data3!$BQ$1:$BQ$10,Data3!$BQ$11:$BQ$21</definedName>
    <definedName name="A125557016J_Data">Data3!$BQ$11:$BQ$21</definedName>
    <definedName name="A125557016J_Latest">Data3!$BQ$21</definedName>
    <definedName name="A125557024J">Data3!$DA$1:$DA$10,Data3!$DA$11:$DA$21</definedName>
    <definedName name="A125557024J_Data">Data3!$DA$11:$DA$21</definedName>
    <definedName name="A125557024J_Latest">Data3!$DA$21</definedName>
    <definedName name="A125557032J">Data1!$AU$1:$AU$10,Data1!$AU$11:$AU$21</definedName>
    <definedName name="A125557032J_Data">Data1!$AU$11:$AU$21</definedName>
    <definedName name="A125557032J_Latest">Data1!$AU$21</definedName>
    <definedName name="A125557040J">Data1!$CW$1:$CW$10,Data1!$CW$11:$CW$21</definedName>
    <definedName name="A125557040J_Data">Data1!$CW$11:$CW$21</definedName>
    <definedName name="A125557040J_Latest">Data1!$CW$21</definedName>
    <definedName name="A125557048A">Data1!$DO$1:$DO$10,Data1!$DO$11:$DO$21</definedName>
    <definedName name="A125557048A_Data">Data1!$DO$11:$DO$21</definedName>
    <definedName name="A125557048A_Latest">Data1!$DO$21</definedName>
    <definedName name="A125557056A">Data1!$GI$1:$GI$10,Data1!$GI$11:$GI$21</definedName>
    <definedName name="A125557056A_Data">Data1!$GI$11:$GI$21</definedName>
    <definedName name="A125557056A_Latest">Data1!$GI$21</definedName>
    <definedName name="A125557064A">Data1!$HS$1:$HS$10,Data1!$HS$11:$HS$21</definedName>
    <definedName name="A125557064A_Data">Data1!$HS$11:$HS$21</definedName>
    <definedName name="A125557064A_Latest">Data1!$HS$21</definedName>
    <definedName name="A125557072A">Data1!$IK$1:$IK$10,Data1!$IK$11:$IK$21</definedName>
    <definedName name="A125557072A_Data">Data1!$IK$11:$IK$21</definedName>
    <definedName name="A125557072A_Latest">Data1!$IK$21</definedName>
    <definedName name="A125557080A">Data2!$DQ$1:$DQ$10,Data2!$DQ$11:$DQ$21</definedName>
    <definedName name="A125557080A_Data">Data2!$DQ$11:$DQ$21</definedName>
    <definedName name="A125557080A_Latest">Data2!$DQ$21</definedName>
    <definedName name="A125557088V">Data3!$CI$1:$CI$10,Data3!$CI$11:$CI$21</definedName>
    <definedName name="A125557088V_Data">Data3!$CI$11:$CI$21</definedName>
    <definedName name="A125557088V_Latest">Data3!$CI$21</definedName>
    <definedName name="A125557096V">Data3!$FC$1:$FC$10,Data3!$FC$11:$FC$21</definedName>
    <definedName name="A125557096V_Data">Data3!$FC$11:$FC$21</definedName>
    <definedName name="A125557096V_Latest">Data3!$FC$21</definedName>
    <definedName name="A125557104J">Data3!$FU$1:$FU$10,Data3!$FU$11:$FU$21</definedName>
    <definedName name="A125557104J_Data">Data3!$FU$11:$FU$21</definedName>
    <definedName name="A125557104J_Latest">Data3!$FU$21</definedName>
    <definedName name="A125557112J">Data1!$EG$1:$EG$10,Data1!$EG$11:$EG$21</definedName>
    <definedName name="A125557112J_Data">Data1!$EG$11:$EG$21</definedName>
    <definedName name="A125557112J_Latest">Data1!$EG$21</definedName>
    <definedName name="A125557120J">Data2!$FS$1:$FS$10,Data2!$FS$11:$FS$21</definedName>
    <definedName name="A125557120J_Data">Data2!$FS$11:$FS$21</definedName>
    <definedName name="A125557120J_Latest">Data2!$FS$21</definedName>
    <definedName name="A125557128A">Data2!$GK$1:$GK$10,Data2!$GK$11:$GK$21</definedName>
    <definedName name="A125557128A_Data">Data2!$GK$11:$GK$21</definedName>
    <definedName name="A125557128A_Latest">Data2!$GK$21</definedName>
    <definedName name="A125557136A">Data3!$EK$1:$EK$10,Data3!$EK$11:$EK$21</definedName>
    <definedName name="A125557136A_Data">Data3!$EK$11:$EK$21</definedName>
    <definedName name="A125557136A_Latest">Data3!$EK$21</definedName>
    <definedName name="A125557144A">Data1!$AC$1:$AC$10,Data1!$AC$11:$AC$21</definedName>
    <definedName name="A125557144A_Data">Data1!$AC$11:$AC$21</definedName>
    <definedName name="A125557144A_Latest">Data1!$AC$21</definedName>
    <definedName name="A125557152A">Data1!$BM$1:$BM$10,Data1!$BM$11:$BM$21</definedName>
    <definedName name="A125557152A_Data">Data1!$BM$11:$BM$21</definedName>
    <definedName name="A125557152A_Latest">Data1!$BM$21</definedName>
    <definedName name="A125557160A">Data1!$CE$1:$CE$10,Data1!$CE$11:$CE$21</definedName>
    <definedName name="A125557160A_Data">Data1!$CE$11:$CE$21</definedName>
    <definedName name="A125557160A_Latest">Data1!$CE$21</definedName>
    <definedName name="A125557168V">Data1!$FQ$1:$FQ$10,Data1!$FQ$11:$FQ$21</definedName>
    <definedName name="A125557168V_Data">Data1!$FQ$11:$FQ$21</definedName>
    <definedName name="A125557168V_Latest">Data1!$FQ$21</definedName>
    <definedName name="A125557176V">Data2!$AW$1:$AW$10,Data2!$AW$11:$AW$21</definedName>
    <definedName name="A125557176V_Data">Data2!$AW$11:$AW$21</definedName>
    <definedName name="A125557176V_Latest">Data2!$AW$21</definedName>
    <definedName name="A125557184V">Data2!$BO$1:$BO$10,Data2!$BO$11:$BO$21</definedName>
    <definedName name="A125557184V_Data">Data2!$BO$11:$BO$21</definedName>
    <definedName name="A125557184V_Latest">Data2!$BO$21</definedName>
    <definedName name="A125557192V">Data2!$M$1:$M$10,Data2!$M$11:$M$21</definedName>
    <definedName name="A125557192V_Data">Data2!$M$11:$M$21</definedName>
    <definedName name="A125557192V_Latest">Data2!$M$21</definedName>
    <definedName name="A125557200J">Data2!$EI$1:$EI$10,Data2!$EI$11:$EI$21</definedName>
    <definedName name="A125557200J_Data">Data2!$EI$11:$EI$21</definedName>
    <definedName name="A125557200J_Latest">Data2!$EI$21</definedName>
    <definedName name="A125557208A">Data3!$GM$1:$GM$10,Data3!$GM$11:$GM$21</definedName>
    <definedName name="A125557208A_Data">Data3!$GM$11:$GM$21</definedName>
    <definedName name="A125557208A_Latest">Data3!$GM$21</definedName>
    <definedName name="A125557216A">Data24!$EQ$1:$EQ$10,Data24!$EQ$11:$EQ$21</definedName>
    <definedName name="A125557216A_Data">Data24!$EQ$11:$EQ$21</definedName>
    <definedName name="A125557216A_Latest">Data24!$EQ$21</definedName>
    <definedName name="A125557224A">Data24!$GS$1:$GS$10,Data24!$GS$11:$GS$21</definedName>
    <definedName name="A125557224A_Data">Data24!$GS$11:$GS$21</definedName>
    <definedName name="A125557224A_Latest">Data24!$GS$21</definedName>
    <definedName name="A125557232A">Data25!$W$1:$W$10,Data25!$W$11:$W$21</definedName>
    <definedName name="A125557232A_Data">Data25!$W$11:$W$21</definedName>
    <definedName name="A125557232A_Latest">Data25!$W$21</definedName>
    <definedName name="A125557240A">Data25!$CQ$1:$CQ$10,Data25!$CQ$11:$CQ$21</definedName>
    <definedName name="A125557240A_Data">Data25!$CQ$11:$CQ$21</definedName>
    <definedName name="A125557240A_Latest">Data25!$CQ$21</definedName>
    <definedName name="A125557248V">Data23!$DW$1:$DW$10,Data23!$DW$11:$DW$21</definedName>
    <definedName name="A125557248V_Data">Data23!$DW$11:$DW$21</definedName>
    <definedName name="A125557248V_Latest">Data23!$DW$21</definedName>
    <definedName name="A125557256V">Data24!$BW$1:$BW$10,Data24!$BW$11:$BW$21</definedName>
    <definedName name="A125557256V_Data">Data24!$BW$11:$BW$21</definedName>
    <definedName name="A125557256V_Latest">Data24!$BW$21</definedName>
    <definedName name="A125557264V">Data25!$EA$1:$EA$10,Data25!$EA$11:$EA$21</definedName>
    <definedName name="A125557264V_Data">Data25!$EA$11:$EA$21</definedName>
    <definedName name="A125557264V_Latest">Data25!$EA$21</definedName>
    <definedName name="A125557272V">Data25!$BY$1:$BY$10,Data25!$BY$11:$BY$21</definedName>
    <definedName name="A125557272V_Data">Data25!$BY$11:$BY$21</definedName>
    <definedName name="A125557272V_Latest">Data25!$BY$21</definedName>
    <definedName name="A125557280V">Data25!$FK$1:$FK$10,Data25!$FK$11:$FK$21</definedName>
    <definedName name="A125557280V_Data">Data25!$FK$11:$FK$21</definedName>
    <definedName name="A125557280V_Latest">Data25!$FK$21</definedName>
    <definedName name="A125557288L">Data25!$IE$1:$IE$10,Data25!$IE$11:$IE$21</definedName>
    <definedName name="A125557288L_Data">Data25!$IE$11:$IE$21</definedName>
    <definedName name="A125557288L_Latest">Data25!$IE$21</definedName>
    <definedName name="A125557296L">Data24!$U$1:$U$10,Data24!$U$11:$U$21</definedName>
    <definedName name="A125557296L_Data">Data24!$U$11:$U$21</definedName>
    <definedName name="A125557296L_Latest">Data24!$U$21</definedName>
    <definedName name="A125557304A">Data24!$HK$1:$HK$10,Data24!$HK$11:$HK$21</definedName>
    <definedName name="A125557304A_Data">Data24!$HK$11:$HK$21</definedName>
    <definedName name="A125557304A_Latest">Data24!$HK$21</definedName>
    <definedName name="A125557312A">Data25!$DI$1:$DI$10,Data25!$DI$11:$DI$21</definedName>
    <definedName name="A125557312A_Data">Data25!$DI$11:$DI$21</definedName>
    <definedName name="A125557312A_Latest">Data25!$DI$21</definedName>
    <definedName name="A125557320A">Data25!$ES$1:$ES$10,Data25!$ES$11:$ES$21</definedName>
    <definedName name="A125557320A_Data">Data25!$ES$11:$ES$21</definedName>
    <definedName name="A125557320A_Latest">Data25!$ES$21</definedName>
    <definedName name="A125557328V">Data25!$GC$1:$GC$10,Data25!$GC$11:$GC$21</definedName>
    <definedName name="A125557328V_Data">Data25!$GC$11:$GC$21</definedName>
    <definedName name="A125557328V_Latest">Data25!$GC$21</definedName>
    <definedName name="A125557336V">Data25!$HM$1:$HM$10,Data25!$HM$11:$HM$21</definedName>
    <definedName name="A125557336V_Data">Data25!$HM$11:$HM$21</definedName>
    <definedName name="A125557336V_Latest">Data25!$HM$21</definedName>
    <definedName name="A125557344V">Data23!$FG$1:$FG$10,Data23!$FG$11:$FG$21</definedName>
    <definedName name="A125557344V_Data">Data23!$FG$11:$FG$21</definedName>
    <definedName name="A125557344V_Latest">Data23!$FG$21</definedName>
    <definedName name="A125557352V">Data23!$HI$1:$HI$10,Data23!$HI$11:$HI$21</definedName>
    <definedName name="A125557352V_Data">Data23!$HI$11:$HI$21</definedName>
    <definedName name="A125557352V_Latest">Data23!$HI$21</definedName>
    <definedName name="A125557360V">Data23!$IA$1:$IA$10,Data23!$IA$11:$IA$21</definedName>
    <definedName name="A125557360V_Data">Data23!$IA$11:$IA$21</definedName>
    <definedName name="A125557360V_Latest">Data23!$IA$21</definedName>
    <definedName name="A125557368L">Data24!$BE$1:$BE$10,Data24!$BE$11:$BE$21</definedName>
    <definedName name="A125557368L_Data">Data24!$BE$11:$BE$21</definedName>
    <definedName name="A125557368L_Latest">Data24!$BE$21</definedName>
    <definedName name="A125557376L">Data24!$CO$1:$CO$10,Data24!$CO$11:$CO$21</definedName>
    <definedName name="A125557376L_Data">Data24!$CO$11:$CO$21</definedName>
    <definedName name="A125557376L_Latest">Data24!$CO$21</definedName>
    <definedName name="A125557384L">Data24!$DG$1:$DG$10,Data24!$DG$11:$DG$21</definedName>
    <definedName name="A125557384L_Data">Data24!$DG$11:$DG$21</definedName>
    <definedName name="A125557384L_Latest">Data24!$DG$21</definedName>
    <definedName name="A125557392L">Data24!$IC$1:$IC$10,Data24!$IC$11:$IC$21</definedName>
    <definedName name="A125557392L_Data">Data24!$IC$11:$IC$21</definedName>
    <definedName name="A125557392L_Latest">Data24!$IC$21</definedName>
    <definedName name="A125557400A">Data25!$GU$1:$GU$10,Data25!$GU$11:$GU$21</definedName>
    <definedName name="A125557400A_Data">Data25!$GU$11:$GU$21</definedName>
    <definedName name="A125557400A_Latest">Data25!$GU$21</definedName>
    <definedName name="A125557408V">Data26!$Y$1:$Y$10,Data26!$Y$11:$Y$21</definedName>
    <definedName name="A125557408V_Data">Data26!$Y$11:$Y$21</definedName>
    <definedName name="A125557408V_Latest">Data26!$Y$21</definedName>
    <definedName name="A125557416V">Data26!$AQ$1:$AQ$10,Data26!$AQ$11:$AQ$21</definedName>
    <definedName name="A125557416V_Data">Data26!$AQ$11:$AQ$21</definedName>
    <definedName name="A125557416V_Latest">Data26!$AQ$21</definedName>
    <definedName name="A125557424V">Data24!$C$1:$C$10,Data24!$C$11:$C$21</definedName>
    <definedName name="A125557424V_Data">Data24!$C$11:$C$21</definedName>
    <definedName name="A125557424V_Latest">Data24!$C$21</definedName>
    <definedName name="A125557432V">Data25!$AO$1:$AO$10,Data25!$AO$11:$AO$21</definedName>
    <definedName name="A125557432V_Data">Data25!$AO$11:$AO$21</definedName>
    <definedName name="A125557432V_Latest">Data25!$AO$21</definedName>
    <definedName name="A125557440V">Data25!$BG$1:$BG$10,Data25!$BG$11:$BG$21</definedName>
    <definedName name="A125557440V_Data">Data25!$BG$11:$BG$21</definedName>
    <definedName name="A125557440V_Latest">Data25!$BG$21</definedName>
    <definedName name="A125557448L">Data26!$G$1:$G$10,Data26!$G$11:$G$21</definedName>
    <definedName name="A125557448L_Data">Data26!$G$11:$G$21</definedName>
    <definedName name="A125557448L_Latest">Data26!$G$21</definedName>
    <definedName name="A125557456L">Data23!$EO$1:$EO$10,Data23!$EO$11:$EO$21</definedName>
    <definedName name="A125557456L_Data">Data23!$EO$11:$EO$21</definedName>
    <definedName name="A125557456L_Latest">Data23!$EO$21</definedName>
    <definedName name="A125557464L">Data23!$FY$1:$FY$10,Data23!$FY$11:$FY$21</definedName>
    <definedName name="A125557464L_Data">Data23!$FY$11:$FY$21</definedName>
    <definedName name="A125557464L_Latest">Data23!$FY$21</definedName>
    <definedName name="A125557472L">Data23!$GQ$1:$GQ$10,Data23!$GQ$11:$GQ$21</definedName>
    <definedName name="A125557472L_Data">Data23!$GQ$11:$GQ$21</definedName>
    <definedName name="A125557472L_Latest">Data23!$GQ$21</definedName>
    <definedName name="A125557480L">Data24!$AM$1:$AM$10,Data24!$AM$11:$AM$21</definedName>
    <definedName name="A125557480L_Data">Data24!$AM$11:$AM$21</definedName>
    <definedName name="A125557480L_Latest">Data24!$AM$21</definedName>
    <definedName name="A125557488F">Data24!$FI$1:$FI$10,Data24!$FI$11:$FI$21</definedName>
    <definedName name="A125557488F_Data">Data24!$FI$11:$FI$21</definedName>
    <definedName name="A125557488F_Latest">Data24!$FI$21</definedName>
    <definedName name="A125557496F">Data24!$GA$1:$GA$10,Data24!$GA$11:$GA$21</definedName>
    <definedName name="A125557496F_Data">Data24!$GA$11:$GA$21</definedName>
    <definedName name="A125557496F_Latest">Data24!$GA$21</definedName>
    <definedName name="A125557504V">Data24!$DY$1:$DY$10,Data24!$DY$11:$DY$21</definedName>
    <definedName name="A125557504V_Data">Data24!$DY$11:$DY$21</definedName>
    <definedName name="A125557504V_Latest">Data24!$DY$21</definedName>
    <definedName name="A125557512V">Data25!$E$1:$E$10,Data25!$E$11:$E$21</definedName>
    <definedName name="A125557512V_Data">Data25!$E$11:$E$21</definedName>
    <definedName name="A125557512V_Latest">Data25!$E$21</definedName>
    <definedName name="A125557520V">Data26!$BI$1:$BI$10,Data26!$BI$11:$BI$21</definedName>
    <definedName name="A125557520V_Data">Data26!$BI$11:$BI$21</definedName>
    <definedName name="A125557520V_Latest">Data26!$BI$21</definedName>
    <definedName name="A125557528L">Data7!$GC$1:$GC$10,Data7!$GC$11:$GC$21</definedName>
    <definedName name="A125557528L_Data">Data7!$GC$11:$GC$21</definedName>
    <definedName name="A125557528L_Latest">Data7!$GC$21</definedName>
    <definedName name="A125557536L">Data7!$IE$1:$IE$10,Data7!$IE$11:$IE$21</definedName>
    <definedName name="A125557536L_Data">Data7!$IE$11:$IE$21</definedName>
    <definedName name="A125557536L_Latest">Data7!$IE$21</definedName>
    <definedName name="A125557544L">Data8!$BI$1:$BI$10,Data8!$BI$11:$BI$21</definedName>
    <definedName name="A125557544L_Data">Data8!$BI$11:$BI$21</definedName>
    <definedName name="A125557544L_Latest">Data8!$BI$21</definedName>
    <definedName name="A125557552L">Data8!$EC$1:$EC$10,Data8!$EC$11:$EC$21</definedName>
    <definedName name="A125557552L_Data">Data8!$EC$11:$EC$21</definedName>
    <definedName name="A125557552L_Latest">Data8!$EC$21</definedName>
    <definedName name="A125557560L">Data6!$FI$1:$FI$10,Data6!$FI$11:$FI$21</definedName>
    <definedName name="A125557560L_Data">Data6!$FI$11:$FI$21</definedName>
    <definedName name="A125557560L_Latest">Data6!$FI$21</definedName>
    <definedName name="A125557568F">Data7!$DI$1:$DI$10,Data7!$DI$11:$DI$21</definedName>
    <definedName name="A125557568F_Data">Data7!$DI$11:$DI$21</definedName>
    <definedName name="A125557568F_Latest">Data7!$DI$21</definedName>
    <definedName name="A125557576F">Data8!$FM$1:$FM$10,Data8!$FM$11:$FM$21</definedName>
    <definedName name="A125557576F_Data">Data8!$FM$11:$FM$21</definedName>
    <definedName name="A125557576F_Latest">Data8!$FM$21</definedName>
    <definedName name="A125557584F">Data8!$DK$1:$DK$10,Data8!$DK$11:$DK$21</definedName>
    <definedName name="A125557584F_Data">Data8!$DK$11:$DK$21</definedName>
    <definedName name="A125557584F_Latest">Data8!$DK$21</definedName>
    <definedName name="A125557592F">Data8!$GW$1:$GW$10,Data8!$GW$11:$GW$21</definedName>
    <definedName name="A125557592F_Data">Data8!$GW$11:$GW$21</definedName>
    <definedName name="A125557592F_Latest">Data8!$GW$21</definedName>
    <definedName name="A125557600V">Data9!$AA$1:$AA$10,Data9!$AA$11:$AA$21</definedName>
    <definedName name="A125557600V_Data">Data9!$AA$11:$AA$21</definedName>
    <definedName name="A125557600V_Latest">Data9!$AA$21</definedName>
    <definedName name="A125557608L">Data7!$BG$1:$BG$10,Data7!$BG$11:$BG$21</definedName>
    <definedName name="A125557608L_Data">Data7!$BG$11:$BG$21</definedName>
    <definedName name="A125557608L_Latest">Data7!$BG$21</definedName>
    <definedName name="A125557616L">Data8!$G$1:$G$10,Data8!$G$11:$G$21</definedName>
    <definedName name="A125557616L_Data">Data8!$G$11:$G$21</definedName>
    <definedName name="A125557616L_Latest">Data8!$G$21</definedName>
    <definedName name="A125557624L">Data8!$EU$1:$EU$10,Data8!$EU$11:$EU$21</definedName>
    <definedName name="A125557624L_Data">Data8!$EU$11:$EU$21</definedName>
    <definedName name="A125557624L_Latest">Data8!$EU$21</definedName>
    <definedName name="A125557632L">Data8!$GE$1:$GE$10,Data8!$GE$11:$GE$21</definedName>
    <definedName name="A125557632L_Data">Data8!$GE$11:$GE$21</definedName>
    <definedName name="A125557632L_Latest">Data8!$GE$21</definedName>
    <definedName name="A125557640L">Data8!$HO$1:$HO$10,Data8!$HO$11:$HO$21</definedName>
    <definedName name="A125557640L_Data">Data8!$HO$11:$HO$21</definedName>
    <definedName name="A125557640L_Latest">Data8!$HO$21</definedName>
    <definedName name="A125557648F">Data9!$I$1:$I$10,Data9!$I$11:$I$21</definedName>
    <definedName name="A125557648F_Data">Data9!$I$11:$I$21</definedName>
    <definedName name="A125557648F_Latest">Data9!$I$21</definedName>
    <definedName name="A125557656F">Data6!$GS$1:$GS$10,Data6!$GS$11:$GS$21</definedName>
    <definedName name="A125557656F_Data">Data6!$GS$11:$GS$21</definedName>
    <definedName name="A125557656F_Latest">Data6!$GS$21</definedName>
    <definedName name="A125557664F">Data7!$E$1:$E$10,Data7!$E$11:$E$21</definedName>
    <definedName name="A125557664F_Data">Data7!$E$11:$E$21</definedName>
    <definedName name="A125557664F_Latest">Data7!$E$21</definedName>
    <definedName name="A125557672F">Data7!$W$1:$W$10,Data7!$W$11:$W$21</definedName>
    <definedName name="A125557672F_Data">Data7!$W$11:$W$21</definedName>
    <definedName name="A125557672F_Latest">Data7!$W$21</definedName>
    <definedName name="A125557680F">Data7!$CQ$1:$CQ$10,Data7!$CQ$11:$CQ$21</definedName>
    <definedName name="A125557680F_Data">Data7!$CQ$11:$CQ$21</definedName>
    <definedName name="A125557680F_Latest">Data7!$CQ$21</definedName>
    <definedName name="A125557688X">Data7!$EA$1:$EA$10,Data7!$EA$11:$EA$21</definedName>
    <definedName name="A125557688X_Data">Data7!$EA$11:$EA$21</definedName>
    <definedName name="A125557688X_Latest">Data7!$EA$21</definedName>
    <definedName name="A125557696X">Data7!$ES$1:$ES$10,Data7!$ES$11:$ES$21</definedName>
    <definedName name="A125557696X_Data">Data7!$ES$11:$ES$21</definedName>
    <definedName name="A125557696X_Latest">Data7!$ES$21</definedName>
    <definedName name="A125557704L">Data8!$Y$1:$Y$10,Data8!$Y$11:$Y$21</definedName>
    <definedName name="A125557704L_Data">Data8!$Y$11:$Y$21</definedName>
    <definedName name="A125557704L_Latest">Data8!$Y$21</definedName>
    <definedName name="A125557712L">Data8!$IG$1:$IG$10,Data8!$IG$11:$IG$21</definedName>
    <definedName name="A125557712L_Data">Data8!$IG$11:$IG$21</definedName>
    <definedName name="A125557712L_Latest">Data8!$IG$21</definedName>
    <definedName name="A125557720L">Data9!$BK$1:$BK$10,Data9!$BK$11:$BK$21</definedName>
    <definedName name="A125557720L_Data">Data9!$BK$11:$BK$21</definedName>
    <definedName name="A125557720L_Latest">Data9!$BK$21</definedName>
    <definedName name="A125557728F">Data9!$CC$1:$CC$10,Data9!$CC$11:$CC$21</definedName>
    <definedName name="A125557728F_Data">Data9!$CC$11:$CC$21</definedName>
    <definedName name="A125557728F_Latest">Data9!$CC$21</definedName>
    <definedName name="A125557736F">Data7!$AO$1:$AO$10,Data7!$AO$11:$AO$21</definedName>
    <definedName name="A125557736F_Data">Data7!$AO$11:$AO$21</definedName>
    <definedName name="A125557736F_Latest">Data7!$AO$21</definedName>
    <definedName name="A125557744F">Data8!$CA$1:$CA$10,Data8!$CA$11:$CA$21</definedName>
    <definedName name="A125557744F_Data">Data8!$CA$11:$CA$21</definedName>
    <definedName name="A125557744F_Latest">Data8!$CA$21</definedName>
    <definedName name="A125557752F">Data8!$CS$1:$CS$10,Data8!$CS$11:$CS$21</definedName>
    <definedName name="A125557752F_Data">Data8!$CS$11:$CS$21</definedName>
    <definedName name="A125557752F_Latest">Data8!$CS$21</definedName>
    <definedName name="A125557760F">Data9!$AS$1:$AS$10,Data9!$AS$11:$AS$21</definedName>
    <definedName name="A125557760F_Data">Data9!$AS$11:$AS$21</definedName>
    <definedName name="A125557760F_Latest">Data9!$AS$21</definedName>
    <definedName name="A125557768X">Data6!$GA$1:$GA$10,Data6!$GA$11:$GA$21</definedName>
    <definedName name="A125557768X_Data">Data6!$GA$11:$GA$21</definedName>
    <definedName name="A125557768X_Latest">Data6!$GA$21</definedName>
    <definedName name="A125557776X">Data6!$HK$1:$HK$10,Data6!$HK$11:$HK$21</definedName>
    <definedName name="A125557776X_Data">Data6!$HK$11:$HK$21</definedName>
    <definedName name="A125557776X_Latest">Data6!$HK$21</definedName>
    <definedName name="A125557784X">Data6!$IC$1:$IC$10,Data6!$IC$11:$IC$21</definedName>
    <definedName name="A125557784X_Data">Data6!$IC$11:$IC$21</definedName>
    <definedName name="A125557784X_Latest">Data6!$IC$21</definedName>
    <definedName name="A125557792X">Data7!$BY$1:$BY$10,Data7!$BY$11:$BY$21</definedName>
    <definedName name="A125557792X_Data">Data7!$BY$11:$BY$21</definedName>
    <definedName name="A125557792X_Latest">Data7!$BY$21</definedName>
    <definedName name="A125557800L">Data7!$GU$1:$GU$10,Data7!$GU$11:$GU$21</definedName>
    <definedName name="A125557800L_Data">Data7!$GU$11:$GU$21</definedName>
    <definedName name="A125557800L_Latest">Data7!$GU$21</definedName>
    <definedName name="A125557808F">Data7!$HM$1:$HM$10,Data7!$HM$11:$HM$21</definedName>
    <definedName name="A125557808F_Data">Data7!$HM$11:$HM$21</definedName>
    <definedName name="A125557808F_Latest">Data7!$HM$21</definedName>
    <definedName name="A125557816F">Data7!$FK$1:$FK$10,Data7!$FK$11:$FK$21</definedName>
    <definedName name="A125557816F_Data">Data7!$FK$11:$FK$21</definedName>
    <definedName name="A125557816F_Latest">Data7!$FK$21</definedName>
    <definedName name="A125557824F">Data8!$AQ$1:$AQ$10,Data8!$AQ$11:$AQ$21</definedName>
    <definedName name="A125557824F_Data">Data8!$AQ$11:$AQ$21</definedName>
    <definedName name="A125557824F_Latest">Data8!$AQ$21</definedName>
    <definedName name="A125557832F">Data9!$CU$1:$CU$10,Data9!$CU$11:$CU$21</definedName>
    <definedName name="A125557832F_Data">Data9!$CU$11:$CU$21</definedName>
    <definedName name="A125557832F_Latest">Data9!$CU$21</definedName>
    <definedName name="A125557840F">Data16!$AO$1:$AO$10,Data16!$AO$11:$AO$21</definedName>
    <definedName name="A125557840F_Data">Data16!$AO$11:$AO$21</definedName>
    <definedName name="A125557840F_Latest">Data16!$AO$21</definedName>
    <definedName name="A125557848X">Data16!$CQ$1:$CQ$10,Data16!$CQ$11:$CQ$21</definedName>
    <definedName name="A125557848X_Data">Data16!$CQ$11:$CQ$21</definedName>
    <definedName name="A125557848X_Latest">Data16!$CQ$21</definedName>
    <definedName name="A125557856X">Data16!$FK$1:$FK$10,Data16!$FK$11:$FK$21</definedName>
    <definedName name="A125557856X_Data">Data16!$FK$11:$FK$21</definedName>
    <definedName name="A125557856X_Latest">Data16!$FK$21</definedName>
    <definedName name="A125557864X">Data16!$IE$1:$IE$10,Data16!$IE$11:$IE$21</definedName>
    <definedName name="A125557864X_Data">Data16!$IE$11:$IE$21</definedName>
    <definedName name="A125557864X_Latest">Data16!$IE$21</definedName>
    <definedName name="A125557872X">Data15!$U$1:$U$10,Data15!$U$11:$U$21</definedName>
    <definedName name="A125557872X_Data">Data15!$U$11:$U$21</definedName>
    <definedName name="A125557872X_Latest">Data15!$U$21</definedName>
    <definedName name="A125557880X">Data15!$HK$1:$HK$10,Data15!$HK$11:$HK$21</definedName>
    <definedName name="A125557880X_Data">Data15!$HK$11:$HK$21</definedName>
    <definedName name="A125557880X_Latest">Data15!$HK$21</definedName>
    <definedName name="A125557888T">Data17!$Y$1:$Y$10,Data17!$Y$11:$Y$21</definedName>
    <definedName name="A125557888T_Data">Data17!$Y$11:$Y$21</definedName>
    <definedName name="A125557888T_Latest">Data17!$Y$21</definedName>
    <definedName name="A125557896T">Data16!$HM$1:$HM$10,Data16!$HM$11:$HM$21</definedName>
    <definedName name="A125557896T_Data">Data16!$HM$11:$HM$21</definedName>
    <definedName name="A125557896T_Latest">Data16!$HM$21</definedName>
    <definedName name="A125557904F">Data17!$BI$1:$BI$10,Data17!$BI$11:$BI$21</definedName>
    <definedName name="A125557904F_Data">Data17!$BI$11:$BI$21</definedName>
    <definedName name="A125557904F_Latest">Data17!$BI$21</definedName>
    <definedName name="A125557912F">Data17!$EC$1:$EC$10,Data17!$EC$11:$EC$21</definedName>
    <definedName name="A125557912F_Data">Data17!$EC$11:$EC$21</definedName>
    <definedName name="A125557912F_Latest">Data17!$EC$21</definedName>
    <definedName name="A125557920F">Data15!$FI$1:$FI$10,Data15!$FI$11:$FI$21</definedName>
    <definedName name="A125557920F_Data">Data15!$FI$11:$FI$21</definedName>
    <definedName name="A125557920F_Latest">Data15!$FI$21</definedName>
    <definedName name="A125557928X">Data16!$DI$1:$DI$10,Data16!$DI$11:$DI$21</definedName>
    <definedName name="A125557928X_Data">Data16!$DI$11:$DI$21</definedName>
    <definedName name="A125557928X_Latest">Data16!$DI$21</definedName>
    <definedName name="A125557936X">Data17!$G$1:$G$10,Data17!$G$11:$G$21</definedName>
    <definedName name="A125557936X_Data">Data17!$G$11:$G$21</definedName>
    <definedName name="A125557936X_Latest">Data17!$G$21</definedName>
    <definedName name="A125557944X">Data17!$AQ$1:$AQ$10,Data17!$AQ$11:$AQ$21</definedName>
    <definedName name="A125557944X_Data">Data17!$AQ$11:$AQ$21</definedName>
    <definedName name="A125557944X_Latest">Data17!$AQ$21</definedName>
    <definedName name="A125557952X">Data17!$CA$1:$CA$10,Data17!$CA$11:$CA$21</definedName>
    <definedName name="A125557952X_Data">Data17!$CA$11:$CA$21</definedName>
    <definedName name="A125557952X_Latest">Data17!$CA$21</definedName>
    <definedName name="A125557960X">Data17!$DK$1:$DK$10,Data17!$DK$11:$DK$21</definedName>
    <definedName name="A125557960X_Data">Data17!$DK$11:$DK$21</definedName>
    <definedName name="A125557960X_Latest">Data17!$DK$21</definedName>
    <definedName name="A125557968T">Data15!$BE$1:$BE$10,Data15!$BE$11:$BE$21</definedName>
    <definedName name="A125557968T_Data">Data15!$BE$11:$BE$21</definedName>
    <definedName name="A125557968T_Latest">Data15!$BE$21</definedName>
    <definedName name="A125557976T">Data15!$DG$1:$DG$10,Data15!$DG$11:$DG$21</definedName>
    <definedName name="A125557976T_Data">Data15!$DG$11:$DG$21</definedName>
    <definedName name="A125557976T_Latest">Data15!$DG$21</definedName>
    <definedName name="A125557984T">Data15!$DY$1:$DY$10,Data15!$DY$11:$DY$21</definedName>
    <definedName name="A125557984T_Data">Data15!$DY$11:$DY$21</definedName>
    <definedName name="A125557984T_Latest">Data15!$DY$21</definedName>
    <definedName name="A125557992T">Data15!$GS$1:$GS$10,Data15!$GS$11:$GS$21</definedName>
    <definedName name="A125557992T_Data">Data15!$GS$11:$GS$21</definedName>
    <definedName name="A125557992T_Latest">Data15!$GS$21</definedName>
    <definedName name="A125558000J">Data15!$IC$1:$IC$10,Data15!$IC$11:$IC$21</definedName>
    <definedName name="A125558000J_Data">Data15!$IC$11:$IC$21</definedName>
    <definedName name="A125558000J_Latest">Data15!$IC$21</definedName>
    <definedName name="A125558008A">Data16!$E$1:$E$10,Data16!$E$11:$E$21</definedName>
    <definedName name="A125558008A_Data">Data16!$E$11:$E$21</definedName>
    <definedName name="A125558008A_Latest">Data16!$E$21</definedName>
    <definedName name="A125558016A">Data16!$EA$1:$EA$10,Data16!$EA$11:$EA$21</definedName>
    <definedName name="A125558016A_Data">Data16!$EA$11:$EA$21</definedName>
    <definedName name="A125558016A_Latest">Data16!$EA$21</definedName>
    <definedName name="A125558024A">Data17!$CS$1:$CS$10,Data17!$CS$11:$CS$21</definedName>
    <definedName name="A125558024A_Data">Data17!$CS$11:$CS$21</definedName>
    <definedName name="A125558024A_Latest">Data17!$CS$21</definedName>
    <definedName name="A125558032A">Data17!$FM$1:$FM$10,Data17!$FM$11:$FM$21</definedName>
    <definedName name="A125558032A_Data">Data17!$FM$11:$FM$21</definedName>
    <definedName name="A125558032A_Latest">Data17!$FM$21</definedName>
    <definedName name="A125558040A">Data17!$GE$1:$GE$10,Data17!$GE$11:$GE$21</definedName>
    <definedName name="A125558040A_Data">Data17!$GE$11:$GE$21</definedName>
    <definedName name="A125558040A_Latest">Data17!$GE$21</definedName>
    <definedName name="A125558048V">Data15!$EQ$1:$EQ$10,Data15!$EQ$11:$EQ$21</definedName>
    <definedName name="A125558048V_Data">Data15!$EQ$11:$EQ$21</definedName>
    <definedName name="A125558048V_Latest">Data15!$EQ$21</definedName>
    <definedName name="A125558056V">Data16!$GC$1:$GC$10,Data16!$GC$11:$GC$21</definedName>
    <definedName name="A125558056V_Data">Data16!$GC$11:$GC$21</definedName>
    <definedName name="A125558056V_Latest">Data16!$GC$21</definedName>
    <definedName name="A125558064V">Data16!$GU$1:$GU$10,Data16!$GU$11:$GU$21</definedName>
    <definedName name="A125558064V_Data">Data16!$GU$11:$GU$21</definedName>
    <definedName name="A125558064V_Latest">Data16!$GU$21</definedName>
    <definedName name="A125558072V">Data17!$EU$1:$EU$10,Data17!$EU$11:$EU$21</definedName>
    <definedName name="A125558072V_Data">Data17!$EU$11:$EU$21</definedName>
    <definedName name="A125558072V_Latest">Data17!$EU$21</definedName>
    <definedName name="A125558080V">Data15!$AM$1:$AM$10,Data15!$AM$11:$AM$21</definedName>
    <definedName name="A125558080V_Data">Data15!$AM$11:$AM$21</definedName>
    <definedName name="A125558080V_Latest">Data15!$AM$21</definedName>
    <definedName name="A125558088L">Data15!$BW$1:$BW$10,Data15!$BW$11:$BW$21</definedName>
    <definedName name="A125558088L_Data">Data15!$BW$11:$BW$21</definedName>
    <definedName name="A125558088L_Latest">Data15!$BW$21</definedName>
    <definedName name="A125558096L">Data15!$CO$1:$CO$10,Data15!$CO$11:$CO$21</definedName>
    <definedName name="A125558096L_Data">Data15!$CO$11:$CO$21</definedName>
    <definedName name="A125558096L_Latest">Data15!$CO$21</definedName>
    <definedName name="A125558104A">Data15!$GA$1:$GA$10,Data15!$GA$11:$GA$21</definedName>
    <definedName name="A125558104A_Data">Data15!$GA$11:$GA$21</definedName>
    <definedName name="A125558104A_Latest">Data15!$GA$21</definedName>
    <definedName name="A125558112A">Data16!$BG$1:$BG$10,Data16!$BG$11:$BG$21</definedName>
    <definedName name="A125558112A_Data">Data16!$BG$11:$BG$21</definedName>
    <definedName name="A125558112A_Latest">Data16!$BG$21</definedName>
    <definedName name="A125558120A">Data16!$BY$1:$BY$10,Data16!$BY$11:$BY$21</definedName>
    <definedName name="A125558120A_Data">Data16!$BY$11:$BY$21</definedName>
    <definedName name="A125558120A_Latest">Data16!$BY$21</definedName>
    <definedName name="A125558128V">Data16!$W$1:$W$10,Data16!$W$11:$W$21</definedName>
    <definedName name="A125558128V_Data">Data16!$W$11:$W$21</definedName>
    <definedName name="A125558128V_Latest">Data16!$W$21</definedName>
    <definedName name="A125558136V">Data16!$ES$1:$ES$10,Data16!$ES$11:$ES$21</definedName>
    <definedName name="A125558136V_Data">Data16!$ES$11:$ES$21</definedName>
    <definedName name="A125558136V_Latest">Data16!$ES$21</definedName>
    <definedName name="A125558144V">Data17!$GW$1:$GW$10,Data17!$GW$11:$GW$21</definedName>
    <definedName name="A125558144V_Data">Data17!$GW$11:$GW$21</definedName>
    <definedName name="A125558144V_Latest">Data17!$GW$21</definedName>
    <definedName name="A125558152V">Data18!$II$1:$II$10,Data18!$II$11:$II$21</definedName>
    <definedName name="A125558152V_Data">Data18!$II$11:$II$21</definedName>
    <definedName name="A125558152V_Latest">Data18!$II$21</definedName>
    <definedName name="A125558160V">Data19!$AU$1:$AU$10,Data19!$AU$11:$AU$21</definedName>
    <definedName name="A125558160V_Data">Data19!$AU$11:$AU$21</definedName>
    <definedName name="A125558160V_Latest">Data19!$AU$21</definedName>
    <definedName name="A125558168L">Data19!$DO$1:$DO$10,Data19!$DO$11:$DO$21</definedName>
    <definedName name="A125558168L_Data">Data19!$DO$11:$DO$21</definedName>
    <definedName name="A125558168L_Latest">Data19!$DO$21</definedName>
    <definedName name="A125558176L">Data19!$GI$1:$GI$10,Data19!$GI$11:$GI$21</definedName>
    <definedName name="A125558176L_Data">Data19!$GI$11:$GI$21</definedName>
    <definedName name="A125558176L_Latest">Data19!$GI$21</definedName>
    <definedName name="A125558184L">Data17!$HO$1:$HO$10,Data17!$HO$11:$HO$21</definedName>
    <definedName name="A125558184L_Data">Data17!$HO$11:$HO$21</definedName>
    <definedName name="A125558184L_Latest">Data17!$HO$21</definedName>
    <definedName name="A125558192L">Data18!$FO$1:$FO$10,Data18!$FO$11:$FO$21</definedName>
    <definedName name="A125558192L_Data">Data18!$FO$11:$FO$21</definedName>
    <definedName name="A125558192L_Latest">Data18!$FO$21</definedName>
    <definedName name="A125558200A">Data19!$HS$1:$HS$10,Data19!$HS$11:$HS$21</definedName>
    <definedName name="A125558200A_Data">Data19!$HS$11:$HS$21</definedName>
    <definedName name="A125558200A_Latest">Data19!$HS$21</definedName>
    <definedName name="A125558208V">Data19!$FQ$1:$FQ$10,Data19!$FQ$11:$FQ$21</definedName>
    <definedName name="A125558208V_Data">Data19!$FQ$11:$FQ$21</definedName>
    <definedName name="A125558208V_Latest">Data19!$FQ$21</definedName>
    <definedName name="A125558216V">Data20!$M$1:$M$10,Data20!$M$11:$M$21</definedName>
    <definedName name="A125558216V_Data">Data20!$M$11:$M$21</definedName>
    <definedName name="A125558216V_Latest">Data20!$M$21</definedName>
    <definedName name="A125558224V">Data20!$CG$1:$CG$10,Data20!$CG$11:$CG$21</definedName>
    <definedName name="A125558224V_Data">Data20!$CG$11:$CG$21</definedName>
    <definedName name="A125558224V_Latest">Data20!$CG$21</definedName>
    <definedName name="A125558232V">Data18!$DM$1:$DM$10,Data18!$DM$11:$DM$21</definedName>
    <definedName name="A125558232V_Data">Data18!$DM$11:$DM$21</definedName>
    <definedName name="A125558232V_Latest">Data18!$DM$21</definedName>
    <definedName name="A125558240V">Data19!$BM$1:$BM$10,Data19!$BM$11:$BM$21</definedName>
    <definedName name="A125558240V_Data">Data19!$BM$11:$BM$21</definedName>
    <definedName name="A125558240V_Latest">Data19!$BM$21</definedName>
    <definedName name="A125558248L">Data19!$HA$1:$HA$10,Data19!$HA$11:$HA$21</definedName>
    <definedName name="A125558248L_Data">Data19!$HA$11:$HA$21</definedName>
    <definedName name="A125558248L_Latest">Data19!$HA$21</definedName>
    <definedName name="A125558256L">Data19!$IK$1:$IK$10,Data19!$IK$11:$IK$21</definedName>
    <definedName name="A125558256L_Data">Data19!$IK$11:$IK$21</definedName>
    <definedName name="A125558256L_Latest">Data19!$IK$21</definedName>
    <definedName name="A125558264L">Data20!$AE$1:$AE$10,Data20!$AE$11:$AE$21</definedName>
    <definedName name="A125558264L_Data">Data20!$AE$11:$AE$21</definedName>
    <definedName name="A125558264L_Latest">Data20!$AE$21</definedName>
    <definedName name="A125558272L">Data20!$BO$1:$BO$10,Data20!$BO$11:$BO$21</definedName>
    <definedName name="A125558272L_Data">Data20!$BO$11:$BO$21</definedName>
    <definedName name="A125558272L_Latest">Data20!$BO$21</definedName>
    <definedName name="A125558280L">Data18!$I$1:$I$10,Data18!$I$11:$I$21</definedName>
    <definedName name="A125558280L_Data">Data18!$I$11:$I$21</definedName>
    <definedName name="A125558280L_Latest">Data18!$I$21</definedName>
    <definedName name="A125558288F">Data18!$BK$1:$BK$10,Data18!$BK$11:$BK$21</definedName>
    <definedName name="A125558288F_Data">Data18!$BK$11:$BK$21</definedName>
    <definedName name="A125558288F_Latest">Data18!$BK$21</definedName>
    <definedName name="A125558296F">Data18!$CC$1:$CC$10,Data18!$CC$11:$CC$21</definedName>
    <definedName name="A125558296F_Data">Data18!$CC$11:$CC$21</definedName>
    <definedName name="A125558296F_Latest">Data18!$CC$21</definedName>
    <definedName name="A125558304V">Data18!$EW$1:$EW$10,Data18!$EW$11:$EW$21</definedName>
    <definedName name="A125558304V_Data">Data18!$EW$11:$EW$21</definedName>
    <definedName name="A125558304V_Latest">Data18!$EW$21</definedName>
    <definedName name="A125558312V">Data18!$GG$1:$GG$10,Data18!$GG$11:$GG$21</definedName>
    <definedName name="A125558312V_Data">Data18!$GG$11:$GG$21</definedName>
    <definedName name="A125558312V_Latest">Data18!$GG$21</definedName>
    <definedName name="A125558320V">Data18!$GY$1:$GY$10,Data18!$GY$11:$GY$21</definedName>
    <definedName name="A125558320V_Data">Data18!$GY$11:$GY$21</definedName>
    <definedName name="A125558320V_Latest">Data18!$GY$21</definedName>
    <definedName name="A125558328L">Data19!$CE$1:$CE$10,Data19!$CE$11:$CE$21</definedName>
    <definedName name="A125558328L_Data">Data19!$CE$11:$CE$21</definedName>
    <definedName name="A125558328L_Latest">Data19!$CE$21</definedName>
    <definedName name="A125558336L">Data20!$AW$1:$AW$10,Data20!$AW$11:$AW$21</definedName>
    <definedName name="A125558336L_Data">Data20!$AW$11:$AW$21</definedName>
    <definedName name="A125558336L_Latest">Data20!$AW$21</definedName>
    <definedName name="A125558344L">Data20!$DQ$1:$DQ$10,Data20!$DQ$11:$DQ$21</definedName>
    <definedName name="A125558344L_Data">Data20!$DQ$11:$DQ$21</definedName>
    <definedName name="A125558344L_Latest">Data20!$DQ$21</definedName>
    <definedName name="A125558352L">Data20!$EI$1:$EI$10,Data20!$EI$11:$EI$21</definedName>
    <definedName name="A125558352L_Data">Data20!$EI$11:$EI$21</definedName>
    <definedName name="A125558352L_Latest">Data20!$EI$21</definedName>
    <definedName name="A125558360L">Data18!$CU$1:$CU$10,Data18!$CU$11:$CU$21</definedName>
    <definedName name="A125558360L_Data">Data18!$CU$11:$CU$21</definedName>
    <definedName name="A125558360L_Latest">Data18!$CU$21</definedName>
    <definedName name="A125558368F">Data19!$EG$1:$EG$10,Data19!$EG$11:$EG$21</definedName>
    <definedName name="A125558368F_Data">Data19!$EG$11:$EG$21</definedName>
    <definedName name="A125558368F_Latest">Data19!$EG$21</definedName>
    <definedName name="A125558376F">Data19!$EY$1:$EY$10,Data19!$EY$11:$EY$21</definedName>
    <definedName name="A125558376F_Data">Data19!$EY$11:$EY$21</definedName>
    <definedName name="A125558376F_Latest">Data19!$EY$21</definedName>
    <definedName name="A125558384F">Data20!$CY$1:$CY$10,Data20!$CY$11:$CY$21</definedName>
    <definedName name="A125558384F_Data">Data20!$CY$11:$CY$21</definedName>
    <definedName name="A125558384F_Latest">Data20!$CY$21</definedName>
    <definedName name="A125558392F">Data17!$IG$1:$IG$10,Data17!$IG$11:$IG$21</definedName>
    <definedName name="A125558392F_Data">Data17!$IG$11:$IG$21</definedName>
    <definedName name="A125558392F_Latest">Data17!$IG$21</definedName>
    <definedName name="A125558400V">Data18!$AA$1:$AA$10,Data18!$AA$11:$AA$21</definedName>
    <definedName name="A125558400V_Data">Data18!$AA$11:$AA$21</definedName>
    <definedName name="A125558400V_Latest">Data18!$AA$21</definedName>
    <definedName name="A125558408L">Data18!$AS$1:$AS$10,Data18!$AS$11:$AS$21</definedName>
    <definedName name="A125558408L_Data">Data18!$AS$11:$AS$21</definedName>
    <definedName name="A125558408L_Latest">Data18!$AS$21</definedName>
    <definedName name="A125558416L">Data18!$EE$1:$EE$10,Data18!$EE$11:$EE$21</definedName>
    <definedName name="A125558416L_Data">Data18!$EE$11:$EE$21</definedName>
    <definedName name="A125558416L_Latest">Data18!$EE$21</definedName>
    <definedName name="A125558424L">Data19!$K$1:$K$10,Data19!$K$11:$K$21</definedName>
    <definedName name="A125558424L_Data">Data19!$K$11:$K$21</definedName>
    <definedName name="A125558424L_Latest">Data19!$K$21</definedName>
    <definedName name="A125558432L">Data19!$AC$1:$AC$10,Data19!$AC$11:$AC$21</definedName>
    <definedName name="A125558432L_Data">Data19!$AC$11:$AC$21</definedName>
    <definedName name="A125558432L_Latest">Data19!$AC$21</definedName>
    <definedName name="A125558440L">Data18!$HQ$1:$HQ$10,Data18!$HQ$11:$HQ$21</definedName>
    <definedName name="A125558440L_Data">Data18!$HQ$11:$HQ$21</definedName>
    <definedName name="A125558440L_Latest">Data18!$HQ$21</definedName>
    <definedName name="A125558448F">Data19!$CW$1:$CW$10,Data19!$CW$11:$CW$21</definedName>
    <definedName name="A125558448F_Data">Data19!$CW$11:$CW$21</definedName>
    <definedName name="A125558448F_Latest">Data19!$CW$21</definedName>
    <definedName name="A125558456F">Data20!$FA$1:$FA$10,Data20!$FA$11:$FA$21</definedName>
    <definedName name="A125558456F_Data">Data20!$FA$11:$FA$21</definedName>
    <definedName name="A125558456F_Latest">Data20!$FA$21</definedName>
    <definedName name="A125558464F">Data21!$GM$1:$GM$10,Data21!$GM$11:$GM$21</definedName>
    <definedName name="A125558464F_Data">Data21!$GM$11:$GM$21</definedName>
    <definedName name="A125558464F_Latest">Data21!$GM$21</definedName>
    <definedName name="A125558472F">Data21!$IO$1:$IO$10,Data21!$IO$11:$IO$21</definedName>
    <definedName name="A125558472F_Data">Data21!$IO$11:$IO$21</definedName>
    <definedName name="A125558472F_Latest">Data21!$IO$21</definedName>
    <definedName name="A125558480F">Data22!$BS$1:$BS$10,Data22!$BS$11:$BS$21</definedName>
    <definedName name="A125558480F_Data">Data22!$BS$11:$BS$21</definedName>
    <definedName name="A125558480F_Latest">Data22!$BS$21</definedName>
    <definedName name="A125558488X">Data22!$EM$1:$EM$10,Data22!$EM$11:$EM$21</definedName>
    <definedName name="A125558488X_Data">Data22!$EM$11:$EM$21</definedName>
    <definedName name="A125558488X_Latest">Data22!$EM$21</definedName>
    <definedName name="A125558496X">Data20!$FS$1:$FS$10,Data20!$FS$11:$FS$21</definedName>
    <definedName name="A125558496X_Data">Data20!$FS$11:$FS$21</definedName>
    <definedName name="A125558496X_Latest">Data20!$FS$21</definedName>
    <definedName name="A125558504L">Data21!$DS$1:$DS$10,Data21!$DS$11:$DS$21</definedName>
    <definedName name="A125558504L_Data">Data21!$DS$11:$DS$21</definedName>
    <definedName name="A125558504L_Latest">Data21!$DS$21</definedName>
    <definedName name="A125558512L">Data22!$FW$1:$FW$10,Data22!$FW$11:$FW$21</definedName>
    <definedName name="A125558512L_Data">Data22!$FW$11:$FW$21</definedName>
    <definedName name="A125558512L_Latest">Data22!$FW$21</definedName>
    <definedName name="A125558520L">Data22!$DU$1:$DU$10,Data22!$DU$11:$DU$21</definedName>
    <definedName name="A125558520L_Data">Data22!$DU$11:$DU$21</definedName>
    <definedName name="A125558520L_Latest">Data22!$DU$21</definedName>
    <definedName name="A125558528F">Data22!$HG$1:$HG$10,Data22!$HG$11:$HG$21</definedName>
    <definedName name="A125558528F_Data">Data22!$HG$11:$HG$21</definedName>
    <definedName name="A125558528F_Latest">Data22!$HG$21</definedName>
    <definedName name="A125558536F">Data23!$AK$1:$AK$10,Data23!$AK$11:$AK$21</definedName>
    <definedName name="A125558536F_Data">Data23!$AK$11:$AK$21</definedName>
    <definedName name="A125558536F_Latest">Data23!$AK$21</definedName>
    <definedName name="A125558544F">Data21!$BQ$1:$BQ$10,Data21!$BQ$11:$BQ$21</definedName>
    <definedName name="A125558544F_Data">Data21!$BQ$11:$BQ$21</definedName>
    <definedName name="A125558544F_Latest">Data21!$BQ$21</definedName>
    <definedName name="A125558552F">Data22!$Q$1:$Q$10,Data22!$Q$11:$Q$21</definedName>
    <definedName name="A125558552F_Data">Data22!$Q$11:$Q$21</definedName>
    <definedName name="A125558552F_Latest">Data22!$Q$21</definedName>
    <definedName name="A125558560F">Data22!$FE$1:$FE$10,Data22!$FE$11:$FE$21</definedName>
    <definedName name="A125558560F_Data">Data22!$FE$11:$FE$21</definedName>
    <definedName name="A125558560F_Latest">Data22!$FE$21</definedName>
    <definedName name="A125558568X">Data22!$GO$1:$GO$10,Data22!$GO$11:$GO$21</definedName>
    <definedName name="A125558568X_Data">Data22!$GO$11:$GO$21</definedName>
    <definedName name="A125558568X_Latest">Data22!$GO$21</definedName>
    <definedName name="A125558576X">Data22!$HY$1:$HY$10,Data22!$HY$11:$HY$21</definedName>
    <definedName name="A125558576X_Data">Data22!$HY$11:$HY$21</definedName>
    <definedName name="A125558576X_Latest">Data22!$HY$21</definedName>
    <definedName name="A125558584X">Data23!$S$1:$S$10,Data23!$S$11:$S$21</definedName>
    <definedName name="A125558584X_Data">Data23!$S$11:$S$21</definedName>
    <definedName name="A125558584X_Latest">Data23!$S$21</definedName>
    <definedName name="A125558592X">Data20!$HC$1:$HC$10,Data20!$HC$11:$HC$21</definedName>
    <definedName name="A125558592X_Data">Data20!$HC$11:$HC$21</definedName>
    <definedName name="A125558592X_Latest">Data20!$HC$21</definedName>
    <definedName name="A125558600L">Data21!$O$1:$O$10,Data21!$O$11:$O$21</definedName>
    <definedName name="A125558600L_Data">Data21!$O$11:$O$21</definedName>
    <definedName name="A125558600L_Latest">Data21!$O$21</definedName>
    <definedName name="A125558608F">Data21!$AG$1:$AG$10,Data21!$AG$11:$AG$21</definedName>
    <definedName name="A125558608F_Data">Data21!$AG$11:$AG$21</definedName>
    <definedName name="A125558608F_Latest">Data21!$AG$21</definedName>
    <definedName name="A125558616F">Data21!$DA$1:$DA$10,Data21!$DA$11:$DA$21</definedName>
    <definedName name="A125558616F_Data">Data21!$DA$11:$DA$21</definedName>
    <definedName name="A125558616F_Latest">Data21!$DA$21</definedName>
    <definedName name="A125558624F">Data21!$EK$1:$EK$10,Data21!$EK$11:$EK$21</definedName>
    <definedName name="A125558624F_Data">Data21!$EK$11:$EK$21</definedName>
    <definedName name="A125558624F_Latest">Data21!$EK$21</definedName>
    <definedName name="A125558632F">Data21!$FC$1:$FC$10,Data21!$FC$11:$FC$21</definedName>
    <definedName name="A125558632F_Data">Data21!$FC$11:$FC$21</definedName>
    <definedName name="A125558632F_Latest">Data21!$FC$21</definedName>
    <definedName name="A125558640F">Data22!$AI$1:$AI$10,Data22!$AI$11:$AI$21</definedName>
    <definedName name="A125558640F_Data">Data22!$AI$11:$AI$21</definedName>
    <definedName name="A125558640F_Latest">Data22!$AI$21</definedName>
    <definedName name="A125558648X">Data22!$IQ$1:$IQ$10,Data22!$IQ$11:$IQ$21</definedName>
    <definedName name="A125558648X_Data">Data22!$IQ$11:$IQ$21</definedName>
    <definedName name="A125558648X_Latest">Data22!$IQ$21</definedName>
    <definedName name="A125558656X">Data23!$BU$1:$BU$10,Data23!$BU$11:$BU$21</definedName>
    <definedName name="A125558656X_Data">Data23!$BU$11:$BU$21</definedName>
    <definedName name="A125558656X_Latest">Data23!$BU$21</definedName>
    <definedName name="A125558664X">Data23!$CM$1:$CM$10,Data23!$CM$11:$CM$21</definedName>
    <definedName name="A125558664X_Data">Data23!$CM$11:$CM$21</definedName>
    <definedName name="A125558664X_Latest">Data23!$CM$21</definedName>
    <definedName name="A125558672X">Data21!$AY$1:$AY$10,Data21!$AY$11:$AY$21</definedName>
    <definedName name="A125558672X_Data">Data21!$AY$11:$AY$21</definedName>
    <definedName name="A125558672X_Latest">Data21!$AY$21</definedName>
    <definedName name="A125558680X">Data22!$CK$1:$CK$10,Data22!$CK$11:$CK$21</definedName>
    <definedName name="A125558680X_Data">Data22!$CK$11:$CK$21</definedName>
    <definedName name="A125558680X_Latest">Data22!$CK$21</definedName>
    <definedName name="A125558688T">Data22!$DC$1:$DC$10,Data22!$DC$11:$DC$21</definedName>
    <definedName name="A125558688T_Data">Data22!$DC$11:$DC$21</definedName>
    <definedName name="A125558688T_Latest">Data22!$DC$21</definedName>
    <definedName name="A125558696T">Data23!$BC$1:$BC$10,Data23!$BC$11:$BC$21</definedName>
    <definedName name="A125558696T_Data">Data23!$BC$11:$BC$21</definedName>
    <definedName name="A125558696T_Latest">Data23!$BC$21</definedName>
    <definedName name="A125558704F">Data20!$GK$1:$GK$10,Data20!$GK$11:$GK$21</definedName>
    <definedName name="A125558704F_Data">Data20!$GK$11:$GK$21</definedName>
    <definedName name="A125558704F_Latest">Data20!$GK$21</definedName>
    <definedName name="A125558712F">Data20!$HU$1:$HU$10,Data20!$HU$11:$HU$21</definedName>
    <definedName name="A125558712F_Data">Data20!$HU$11:$HU$21</definedName>
    <definedName name="A125558712F_Latest">Data20!$HU$21</definedName>
    <definedName name="A125558720F">Data20!$IM$1:$IM$10,Data20!$IM$11:$IM$21</definedName>
    <definedName name="A125558720F_Data">Data20!$IM$11:$IM$21</definedName>
    <definedName name="A125558720F_Latest">Data20!$IM$21</definedName>
    <definedName name="A125558728X">Data21!$CI$1:$CI$10,Data21!$CI$11:$CI$21</definedName>
    <definedName name="A125558728X_Data">Data21!$CI$11:$CI$21</definedName>
    <definedName name="A125558728X_Latest">Data21!$CI$21</definedName>
    <definedName name="A125558736X">Data21!$HE$1:$HE$10,Data21!$HE$11:$HE$21</definedName>
    <definedName name="A125558736X_Data">Data21!$HE$11:$HE$21</definedName>
    <definedName name="A125558736X_Latest">Data21!$HE$21</definedName>
    <definedName name="A125558744X">Data21!$HW$1:$HW$10,Data21!$HW$11:$HW$21</definedName>
    <definedName name="A125558744X_Data">Data21!$HW$11:$HW$21</definedName>
    <definedName name="A125558744X_Latest">Data21!$HW$21</definedName>
    <definedName name="A125558752X">Data21!$FU$1:$FU$10,Data21!$FU$11:$FU$21</definedName>
    <definedName name="A125558752X_Data">Data21!$FU$11:$FU$21</definedName>
    <definedName name="A125558752X_Latest">Data21!$FU$21</definedName>
    <definedName name="A125558760X">Data22!$BA$1:$BA$10,Data22!$BA$11:$BA$21</definedName>
    <definedName name="A125558760X_Data">Data22!$BA$11:$BA$21</definedName>
    <definedName name="A125558760X_Latest">Data22!$BA$21</definedName>
    <definedName name="A125558768T">Data23!$DE$1:$DE$10,Data23!$DE$11:$DE$21</definedName>
    <definedName name="A125558768T_Data">Data23!$DE$11:$DE$21</definedName>
    <definedName name="A125558768T_Latest">Data23!$DE$21</definedName>
    <definedName name="A125558776T">Data4!$HY$1:$HY$10,Data4!$HY$11:$HY$21</definedName>
    <definedName name="A125558776T_Data">Data4!$HY$11:$HY$21</definedName>
    <definedName name="A125558776T_Latest">Data4!$HY$21</definedName>
    <definedName name="A125558784T">Data5!$AK$1:$AK$10,Data5!$AK$11:$AK$21</definedName>
    <definedName name="A125558784T_Data">Data5!$AK$11:$AK$21</definedName>
    <definedName name="A125558784T_Latest">Data5!$AK$21</definedName>
    <definedName name="A125558792T">Data5!$DE$1:$DE$10,Data5!$DE$11:$DE$21</definedName>
    <definedName name="A125558792T_Data">Data5!$DE$11:$DE$21</definedName>
    <definedName name="A125558792T_Latest">Data5!$DE$21</definedName>
    <definedName name="A125558800F">Data5!$FY$1:$FY$10,Data5!$FY$11:$FY$21</definedName>
    <definedName name="A125558800F_Data">Data5!$FY$11:$FY$21</definedName>
    <definedName name="A125558800F_Latest">Data5!$FY$21</definedName>
    <definedName name="A125558808X">Data3!$HE$1:$HE$10,Data3!$HE$11:$HE$21</definedName>
    <definedName name="A125558808X_Data">Data3!$HE$11:$HE$21</definedName>
    <definedName name="A125558808X_Latest">Data3!$HE$21</definedName>
    <definedName name="A125558816X">Data4!$FE$1:$FE$10,Data4!$FE$11:$FE$21</definedName>
    <definedName name="A125558816X_Data">Data4!$FE$11:$FE$21</definedName>
    <definedName name="A125558816X_Latest">Data4!$FE$21</definedName>
    <definedName name="A125558824X">Data5!$HI$1:$HI$10,Data5!$HI$11:$HI$21</definedName>
    <definedName name="A125558824X_Data">Data5!$HI$11:$HI$21</definedName>
    <definedName name="A125558824X_Latest">Data5!$HI$21</definedName>
    <definedName name="A125558832X">Data5!$FG$1:$FG$10,Data5!$FG$11:$FG$21</definedName>
    <definedName name="A125558832X_Data">Data5!$FG$11:$FG$21</definedName>
    <definedName name="A125558832X_Latest">Data5!$FG$21</definedName>
    <definedName name="A125558840X">Data6!$C$1:$C$10,Data6!$C$11:$C$21</definedName>
    <definedName name="A125558840X_Data">Data6!$C$11:$C$21</definedName>
    <definedName name="A125558840X_Latest">Data6!$C$21</definedName>
    <definedName name="A125558848T">Data6!$BW$1:$BW$10,Data6!$BW$11:$BW$21</definedName>
    <definedName name="A125558848T_Data">Data6!$BW$11:$BW$21</definedName>
    <definedName name="A125558848T_Latest">Data6!$BW$21</definedName>
    <definedName name="A125558856T">Data4!$DC$1:$DC$10,Data4!$DC$11:$DC$21</definedName>
    <definedName name="A125558856T_Data">Data4!$DC$11:$DC$21</definedName>
    <definedName name="A125558856T_Latest">Data4!$DC$21</definedName>
    <definedName name="A125558864T">Data5!$BC$1:$BC$10,Data5!$BC$11:$BC$21</definedName>
    <definedName name="A125558864T_Data">Data5!$BC$11:$BC$21</definedName>
    <definedName name="A125558864T_Latest">Data5!$BC$21</definedName>
    <definedName name="A125558872T">Data5!$GQ$1:$GQ$10,Data5!$GQ$11:$GQ$21</definedName>
    <definedName name="A125558872T_Data">Data5!$GQ$11:$GQ$21</definedName>
    <definedName name="A125558872T_Latest">Data5!$GQ$21</definedName>
    <definedName name="A125558880T">Data5!$IA$1:$IA$10,Data5!$IA$11:$IA$21</definedName>
    <definedName name="A125558880T_Data">Data5!$IA$11:$IA$21</definedName>
    <definedName name="A125558880T_Latest">Data5!$IA$21</definedName>
    <definedName name="A125558888K">Data6!$U$1:$U$10,Data6!$U$11:$U$21</definedName>
    <definedName name="A125558888K_Data">Data6!$U$11:$U$21</definedName>
    <definedName name="A125558888K_Latest">Data6!$U$21</definedName>
    <definedName name="A125558896K">Data6!$BE$1:$BE$10,Data6!$BE$11:$BE$21</definedName>
    <definedName name="A125558896K_Data">Data6!$BE$11:$BE$21</definedName>
    <definedName name="A125558896K_Latest">Data6!$BE$21</definedName>
    <definedName name="A125558904X">Data3!$IO$1:$IO$10,Data3!$IO$11:$IO$21</definedName>
    <definedName name="A125558904X_Data">Data3!$IO$11:$IO$21</definedName>
    <definedName name="A125558904X_Latest">Data3!$IO$21</definedName>
    <definedName name="A125558912X">Data4!$BA$1:$BA$10,Data4!$BA$11:$BA$21</definedName>
    <definedName name="A125558912X_Data">Data4!$BA$11:$BA$21</definedName>
    <definedName name="A125558912X_Latest">Data4!$BA$21</definedName>
    <definedName name="A125558920X">Data4!$BS$1:$BS$10,Data4!$BS$11:$BS$21</definedName>
    <definedName name="A125558920X_Data">Data4!$BS$11:$BS$21</definedName>
    <definedName name="A125558920X_Latest">Data4!$BS$21</definedName>
    <definedName name="A125558928T">Data4!$EM$1:$EM$10,Data4!$EM$11:$EM$21</definedName>
    <definedName name="A125558928T_Data">Data4!$EM$11:$EM$21</definedName>
    <definedName name="A125558928T_Latest">Data4!$EM$21</definedName>
    <definedName name="A125558936T">Data4!$FW$1:$FW$10,Data4!$FW$11:$FW$21</definedName>
    <definedName name="A125558936T_Data">Data4!$FW$11:$FW$21</definedName>
    <definedName name="A125558936T_Latest">Data4!$FW$21</definedName>
    <definedName name="A125558944T">Data4!$GO$1:$GO$10,Data4!$GO$11:$GO$21</definedName>
    <definedName name="A125558944T_Data">Data4!$GO$11:$GO$21</definedName>
    <definedName name="A125558944T_Latest">Data4!$GO$21</definedName>
    <definedName name="A125558952T">Data5!$BU$1:$BU$10,Data5!$BU$11:$BU$21</definedName>
    <definedName name="A125558952T_Data">Data5!$BU$11:$BU$21</definedName>
    <definedName name="A125558952T_Latest">Data5!$BU$21</definedName>
    <definedName name="A125558960T">Data6!$AM$1:$AM$10,Data6!$AM$11:$AM$21</definedName>
    <definedName name="A125558960T_Data">Data6!$AM$11:$AM$21</definedName>
    <definedName name="A125558960T_Latest">Data6!$AM$21</definedName>
    <definedName name="A125558968K">Data6!$DG$1:$DG$10,Data6!$DG$11:$DG$21</definedName>
    <definedName name="A125558968K_Data">Data6!$DG$11:$DG$21</definedName>
    <definedName name="A125558968K_Latest">Data6!$DG$21</definedName>
    <definedName name="A125558976K">Data6!$DY$1:$DY$10,Data6!$DY$11:$DY$21</definedName>
    <definedName name="A125558976K_Data">Data6!$DY$11:$DY$21</definedName>
    <definedName name="A125558976K_Latest">Data6!$DY$21</definedName>
    <definedName name="A125558984K">Data4!$CK$1:$CK$10,Data4!$CK$11:$CK$21</definedName>
    <definedName name="A125558984K_Data">Data4!$CK$11:$CK$21</definedName>
    <definedName name="A125558984K_Latest">Data4!$CK$21</definedName>
    <definedName name="A125558992K">Data5!$DW$1:$DW$10,Data5!$DW$11:$DW$21</definedName>
    <definedName name="A125558992K_Data">Data5!$DW$11:$DW$21</definedName>
    <definedName name="A125558992K_Latest">Data5!$DW$21</definedName>
    <definedName name="A125559000A">Data5!$EO$1:$EO$10,Data5!$EO$11:$EO$21</definedName>
    <definedName name="A125559000A_Data">Data5!$EO$11:$EO$21</definedName>
    <definedName name="A125559000A_Latest">Data5!$EO$21</definedName>
    <definedName name="A125559008V">Data6!$CO$1:$CO$10,Data6!$CO$11:$CO$21</definedName>
    <definedName name="A125559008V_Data">Data6!$CO$11:$CO$21</definedName>
    <definedName name="A125559008V_Latest">Data6!$CO$21</definedName>
    <definedName name="A125559016V">Data3!$HW$1:$HW$10,Data3!$HW$11:$HW$21</definedName>
    <definedName name="A125559016V_Data">Data3!$HW$11:$HW$21</definedName>
    <definedName name="A125559016V_Latest">Data3!$HW$21</definedName>
    <definedName name="A125559024V">Data4!$Q$1:$Q$10,Data4!$Q$11:$Q$21</definedName>
    <definedName name="A125559024V_Data">Data4!$Q$11:$Q$21</definedName>
    <definedName name="A125559024V_Latest">Data4!$Q$21</definedName>
    <definedName name="A125559032V">Data4!$AI$1:$AI$10,Data4!$AI$11:$AI$21</definedName>
    <definedName name="A125559032V_Data">Data4!$AI$11:$AI$21</definedName>
    <definedName name="A125559032V_Latest">Data4!$AI$21</definedName>
    <definedName name="A125559040V">Data4!$DU$1:$DU$10,Data4!$DU$11:$DU$21</definedName>
    <definedName name="A125559040V_Data">Data4!$DU$11:$DU$21</definedName>
    <definedName name="A125559040V_Latest">Data4!$DU$21</definedName>
    <definedName name="A125559048L">Data4!$IQ$1:$IQ$10,Data4!$IQ$11:$IQ$21</definedName>
    <definedName name="A125559048L_Data">Data4!$IQ$11:$IQ$21</definedName>
    <definedName name="A125559048L_Latest">Data4!$IQ$21</definedName>
    <definedName name="A125559056L">Data5!$S$1:$S$10,Data5!$S$11:$S$21</definedName>
    <definedName name="A125559056L_Data">Data5!$S$11:$S$21</definedName>
    <definedName name="A125559056L_Latest">Data5!$S$21</definedName>
    <definedName name="A125559064L">Data4!$HG$1:$HG$10,Data4!$HG$11:$HG$21</definedName>
    <definedName name="A125559064L_Data">Data4!$HG$11:$HG$21</definedName>
    <definedName name="A125559064L_Latest">Data4!$HG$21</definedName>
    <definedName name="A125559072L">Data5!$CM$1:$CM$10,Data5!$CM$11:$CM$21</definedName>
    <definedName name="A125559072L_Data">Data5!$CM$11:$CM$21</definedName>
    <definedName name="A125559072L_Latest">Data5!$CM$21</definedName>
    <definedName name="A125559080L">Data6!$EQ$1:$EQ$10,Data6!$EQ$11:$EQ$21</definedName>
    <definedName name="A125559080L_Data">Data6!$EQ$11:$EQ$21</definedName>
    <definedName name="A125559080L_Latest">Data6!$EQ$21</definedName>
    <definedName name="A125559088F">Data10!$EG$1:$EG$10,Data10!$EG$11:$EG$21</definedName>
    <definedName name="A125559088F_Data">Data10!$EG$11:$EG$21</definedName>
    <definedName name="A125559088F_Latest">Data10!$EG$21</definedName>
    <definedName name="A125559096F">Data10!$GI$1:$GI$10,Data10!$GI$11:$GI$21</definedName>
    <definedName name="A125559096F_Data">Data10!$GI$11:$GI$21</definedName>
    <definedName name="A125559096F_Latest">Data10!$GI$21</definedName>
    <definedName name="A125559104V">Data11!$M$1:$M$10,Data11!$M$11:$M$21</definedName>
    <definedName name="A125559104V_Data">Data11!$M$11:$M$21</definedName>
    <definedName name="A125559104V_Latest">Data11!$M$21</definedName>
    <definedName name="A125559112V">Data11!$CG$1:$CG$10,Data11!$CG$11:$CG$21</definedName>
    <definedName name="A125559112V_Data">Data11!$CG$11:$CG$21</definedName>
    <definedName name="A125559112V_Latest">Data11!$CG$21</definedName>
    <definedName name="A125559120V">Data9!$DM$1:$DM$10,Data9!$DM$11:$DM$21</definedName>
    <definedName name="A125559120V_Data">Data9!$DM$11:$DM$21</definedName>
    <definedName name="A125559120V_Latest">Data9!$DM$21</definedName>
    <definedName name="A125559128L">Data10!$BM$1:$BM$10,Data10!$BM$11:$BM$21</definedName>
    <definedName name="A125559128L_Data">Data10!$BM$11:$BM$21</definedName>
    <definedName name="A125559128L_Latest">Data10!$BM$21</definedName>
    <definedName name="A125559136L">Data11!$DQ$1:$DQ$10,Data11!$DQ$11:$DQ$21</definedName>
    <definedName name="A125559136L_Data">Data11!$DQ$11:$DQ$21</definedName>
    <definedName name="A125559136L_Latest">Data11!$DQ$21</definedName>
    <definedName name="A125559144L">Data11!$BO$1:$BO$10,Data11!$BO$11:$BO$21</definedName>
    <definedName name="A125559144L_Data">Data11!$BO$11:$BO$21</definedName>
    <definedName name="A125559144L_Latest">Data11!$BO$21</definedName>
    <definedName name="A125559152L">Data11!$FA$1:$FA$10,Data11!$FA$11:$FA$21</definedName>
    <definedName name="A125559152L_Data">Data11!$FA$11:$FA$21</definedName>
    <definedName name="A125559152L_Latest">Data11!$FA$21</definedName>
    <definedName name="A125559160L">Data11!$HU$1:$HU$10,Data11!$HU$11:$HU$21</definedName>
    <definedName name="A125559160L_Data">Data11!$HU$11:$HU$21</definedName>
    <definedName name="A125559160L_Latest">Data11!$HU$21</definedName>
    <definedName name="A125559168F">Data10!$K$1:$K$10,Data10!$K$11:$K$21</definedName>
    <definedName name="A125559168F_Data">Data10!$K$11:$K$21</definedName>
    <definedName name="A125559168F_Latest">Data10!$K$21</definedName>
    <definedName name="A125559176F">Data10!$HA$1:$HA$10,Data10!$HA$11:$HA$21</definedName>
    <definedName name="A125559176F_Data">Data10!$HA$11:$HA$21</definedName>
    <definedName name="A125559176F_Latest">Data10!$HA$21</definedName>
    <definedName name="A125559184F">Data11!$CY$1:$CY$10,Data11!$CY$11:$CY$21</definedName>
    <definedName name="A125559184F_Data">Data11!$CY$11:$CY$21</definedName>
    <definedName name="A125559184F_Latest">Data11!$CY$21</definedName>
    <definedName name="A125559192F">Data11!$EI$1:$EI$10,Data11!$EI$11:$EI$21</definedName>
    <definedName name="A125559192F_Data">Data11!$EI$11:$EI$21</definedName>
    <definedName name="A125559192F_Latest">Data11!$EI$21</definedName>
    <definedName name="A125559200V">Data11!$FS$1:$FS$10,Data11!$FS$11:$FS$21</definedName>
    <definedName name="A125559200V_Data">Data11!$FS$11:$FS$21</definedName>
    <definedName name="A125559200V_Latest">Data11!$FS$21</definedName>
    <definedName name="A125559208L">Data11!$HC$1:$HC$10,Data11!$HC$11:$HC$21</definedName>
    <definedName name="A125559208L_Data">Data11!$HC$11:$HC$21</definedName>
    <definedName name="A125559208L_Latest">Data11!$HC$21</definedName>
    <definedName name="A125559216L">Data9!$EW$1:$EW$10,Data9!$EW$11:$EW$21</definedName>
    <definedName name="A125559216L_Data">Data9!$EW$11:$EW$21</definedName>
    <definedName name="A125559216L_Latest">Data9!$EW$21</definedName>
    <definedName name="A125559224L">Data9!$GY$1:$GY$10,Data9!$GY$11:$GY$21</definedName>
    <definedName name="A125559224L_Data">Data9!$GY$11:$GY$21</definedName>
    <definedName name="A125559224L_Latest">Data9!$GY$21</definedName>
    <definedName name="A125559232L">Data9!$HQ$1:$HQ$10,Data9!$HQ$11:$HQ$21</definedName>
    <definedName name="A125559232L_Data">Data9!$HQ$11:$HQ$21</definedName>
    <definedName name="A125559232L_Latest">Data9!$HQ$21</definedName>
    <definedName name="A125559240L">Data10!$AU$1:$AU$10,Data10!$AU$11:$AU$21</definedName>
    <definedName name="A125559240L_Data">Data10!$AU$11:$AU$21</definedName>
    <definedName name="A125559240L_Latest">Data10!$AU$21</definedName>
    <definedName name="A125559248F">Data10!$CE$1:$CE$10,Data10!$CE$11:$CE$21</definedName>
    <definedName name="A125559248F_Data">Data10!$CE$11:$CE$21</definedName>
    <definedName name="A125559248F_Latest">Data10!$CE$21</definedName>
    <definedName name="A125559256F">Data10!$CW$1:$CW$10,Data10!$CW$11:$CW$21</definedName>
    <definedName name="A125559256F_Data">Data10!$CW$11:$CW$21</definedName>
    <definedName name="A125559256F_Latest">Data10!$CW$21</definedName>
    <definedName name="A125559264F">Data10!$HS$1:$HS$10,Data10!$HS$11:$HS$21</definedName>
    <definedName name="A125559264F_Data">Data10!$HS$11:$HS$21</definedName>
    <definedName name="A125559264F_Latest">Data10!$HS$21</definedName>
    <definedName name="A125559272F">Data11!$GK$1:$GK$10,Data11!$GK$11:$GK$21</definedName>
    <definedName name="A125559272F_Data">Data11!$GK$11:$GK$21</definedName>
    <definedName name="A125559272F_Latest">Data11!$GK$21</definedName>
    <definedName name="A125559280F">Data12!$O$1:$O$10,Data12!$O$11:$O$21</definedName>
    <definedName name="A125559280F_Data">Data12!$O$11:$O$21</definedName>
    <definedName name="A125559280F_Latest">Data12!$O$21</definedName>
    <definedName name="A125559288X">Data12!$AG$1:$AG$10,Data12!$AG$11:$AG$21</definedName>
    <definedName name="A125559288X_Data">Data12!$AG$11:$AG$21</definedName>
    <definedName name="A125559288X_Latest">Data12!$AG$21</definedName>
    <definedName name="A125559296X">Data9!$II$1:$II$10,Data9!$II$11:$II$21</definedName>
    <definedName name="A125559296X_Data">Data9!$II$11:$II$21</definedName>
    <definedName name="A125559296X_Latest">Data9!$II$21</definedName>
    <definedName name="A125559304L">Data11!$AE$1:$AE$10,Data11!$AE$11:$AE$21</definedName>
    <definedName name="A125559304L_Data">Data11!$AE$11:$AE$21</definedName>
    <definedName name="A125559304L_Latest">Data11!$AE$21</definedName>
    <definedName name="A125559312L">Data11!$AW$1:$AW$10,Data11!$AW$11:$AW$21</definedName>
    <definedName name="A125559312L_Data">Data11!$AW$11:$AW$21</definedName>
    <definedName name="A125559312L_Latest">Data11!$AW$21</definedName>
    <definedName name="A125559320L">Data11!$IM$1:$IM$10,Data11!$IM$11:$IM$21</definedName>
    <definedName name="A125559320L_Data">Data11!$IM$11:$IM$21</definedName>
    <definedName name="A125559320L_Latest">Data11!$IM$21</definedName>
    <definedName name="A125559328F">Data9!$EE$1:$EE$10,Data9!$EE$11:$EE$21</definedName>
    <definedName name="A125559328F_Data">Data9!$EE$11:$EE$21</definedName>
    <definedName name="A125559328F_Latest">Data9!$EE$21</definedName>
    <definedName name="A125559336F">Data9!$FO$1:$FO$10,Data9!$FO$11:$FO$21</definedName>
    <definedName name="A125559336F_Data">Data9!$FO$11:$FO$21</definedName>
    <definedName name="A125559336F_Latest">Data9!$FO$21</definedName>
    <definedName name="A125559344F">Data9!$GG$1:$GG$10,Data9!$GG$11:$GG$21</definedName>
    <definedName name="A125559344F_Data">Data9!$GG$11:$GG$21</definedName>
    <definedName name="A125559344F_Latest">Data9!$GG$21</definedName>
    <definedName name="A125559352F">Data10!$AC$1:$AC$10,Data10!$AC$11:$AC$21</definedName>
    <definedName name="A125559352F_Data">Data10!$AC$11:$AC$21</definedName>
    <definedName name="A125559352F_Latest">Data10!$AC$21</definedName>
    <definedName name="A125559360F">Data10!$EY$1:$EY$10,Data10!$EY$11:$EY$21</definedName>
    <definedName name="A125559360F_Data">Data10!$EY$11:$EY$21</definedName>
    <definedName name="A125559360F_Latest">Data10!$EY$21</definedName>
    <definedName name="A125559368X">Data10!$FQ$1:$FQ$10,Data10!$FQ$11:$FQ$21</definedName>
    <definedName name="A125559368X_Data">Data10!$FQ$11:$FQ$21</definedName>
    <definedName name="A125559368X_Latest">Data10!$FQ$21</definedName>
    <definedName name="A125559376X">Data10!$DO$1:$DO$10,Data10!$DO$11:$DO$21</definedName>
    <definedName name="A125559376X_Data">Data10!$DO$11:$DO$21</definedName>
    <definedName name="A125559376X_Latest">Data10!$DO$21</definedName>
    <definedName name="A125559384X">Data10!$IK$1:$IK$10,Data10!$IK$11:$IK$21</definedName>
    <definedName name="A125559384X_Data">Data10!$IK$11:$IK$21</definedName>
    <definedName name="A125559384X_Latest">Data10!$IK$21</definedName>
    <definedName name="A125559392X">Data12!$AY$1:$AY$10,Data12!$AY$11:$AY$21</definedName>
    <definedName name="A125559392X_Data">Data12!$AY$11:$AY$21</definedName>
    <definedName name="A125559392X_Latest">Data12!$AY$21</definedName>
    <definedName name="A125559400L">Data13!$CK$1:$CK$10,Data13!$CK$11:$CK$21</definedName>
    <definedName name="A125559400L_Data">Data13!$CK$11:$CK$21</definedName>
    <definedName name="A125559400L_Latest">Data13!$CK$21</definedName>
    <definedName name="A125559408F">Data13!$EM$1:$EM$10,Data13!$EM$11:$EM$21</definedName>
    <definedName name="A125559408F_Data">Data13!$EM$11:$EM$21</definedName>
    <definedName name="A125559408F_Latest">Data13!$EM$21</definedName>
    <definedName name="A125559416F">Data13!$HG$1:$HG$10,Data13!$HG$11:$HG$21</definedName>
    <definedName name="A125559416F_Data">Data13!$HG$11:$HG$21</definedName>
    <definedName name="A125559416F_Latest">Data13!$HG$21</definedName>
    <definedName name="A125559424F">Data14!$AK$1:$AK$10,Data14!$AK$11:$AK$21</definedName>
    <definedName name="A125559424F_Data">Data14!$AK$11:$AK$21</definedName>
    <definedName name="A125559424F_Latest">Data14!$AK$21</definedName>
    <definedName name="A125559432F">Data12!$BQ$1:$BQ$10,Data12!$BQ$11:$BQ$21</definedName>
    <definedName name="A125559432F_Data">Data12!$BQ$11:$BQ$21</definedName>
    <definedName name="A125559432F_Latest">Data12!$BQ$21</definedName>
    <definedName name="A125559440F">Data13!$Q$1:$Q$10,Data13!$Q$11:$Q$21</definedName>
    <definedName name="A125559440F_Data">Data13!$Q$11:$Q$21</definedName>
    <definedName name="A125559440F_Latest">Data13!$Q$21</definedName>
    <definedName name="A125559448X">Data14!$BU$1:$BU$10,Data14!$BU$11:$BU$21</definedName>
    <definedName name="A125559448X_Data">Data14!$BU$11:$BU$21</definedName>
    <definedName name="A125559448X_Latest">Data14!$BU$21</definedName>
    <definedName name="A125559456X">Data14!$S$1:$S$10,Data14!$S$11:$S$21</definedName>
    <definedName name="A125559456X_Data">Data14!$S$11:$S$21</definedName>
    <definedName name="A125559456X_Latest">Data14!$S$21</definedName>
    <definedName name="A125559464X">Data14!$DE$1:$DE$10,Data14!$DE$11:$DE$21</definedName>
    <definedName name="A125559464X_Data">Data14!$DE$11:$DE$21</definedName>
    <definedName name="A125559464X_Latest">Data14!$DE$21</definedName>
    <definedName name="A125559472X">Data14!$FY$1:$FY$10,Data14!$FY$11:$FY$21</definedName>
    <definedName name="A125559472X_Data">Data14!$FY$11:$FY$21</definedName>
    <definedName name="A125559472X_Latest">Data14!$FY$21</definedName>
    <definedName name="A125559480X">Data12!$HE$1:$HE$10,Data12!$HE$11:$HE$21</definedName>
    <definedName name="A125559480X_Data">Data12!$HE$11:$HE$21</definedName>
    <definedName name="A125559480X_Latest">Data12!$HE$21</definedName>
    <definedName name="A125559488T">Data13!$FE$1:$FE$10,Data13!$FE$11:$FE$21</definedName>
    <definedName name="A125559488T_Data">Data13!$FE$11:$FE$21</definedName>
    <definedName name="A125559488T_Latest">Data13!$FE$21</definedName>
    <definedName name="A125559496T">Data14!$BC$1:$BC$10,Data14!$BC$11:$BC$21</definedName>
    <definedName name="A125559496T_Data">Data14!$BC$11:$BC$21</definedName>
    <definedName name="A125559496T_Latest">Data14!$BC$21</definedName>
    <definedName name="A125559504F">Data14!$CM$1:$CM$10,Data14!$CM$11:$CM$21</definedName>
    <definedName name="A125559504F_Data">Data14!$CM$11:$CM$21</definedName>
    <definedName name="A125559504F_Latest">Data14!$CM$21</definedName>
    <definedName name="A125559512F">Data14!$DW$1:$DW$10,Data14!$DW$11:$DW$21</definedName>
    <definedName name="A125559512F_Data">Data14!$DW$11:$DW$21</definedName>
    <definedName name="A125559512F_Latest">Data14!$DW$21</definedName>
    <definedName name="A125559520F">Data14!$FG$1:$FG$10,Data14!$FG$11:$FG$21</definedName>
    <definedName name="A125559520F_Data">Data14!$FG$11:$FG$21</definedName>
    <definedName name="A125559520F_Latest">Data14!$FG$21</definedName>
    <definedName name="A125559528X">Data12!$DA$1:$DA$10,Data12!$DA$11:$DA$21</definedName>
    <definedName name="A125559528X_Data">Data12!$DA$11:$DA$21</definedName>
    <definedName name="A125559528X_Latest">Data12!$DA$21</definedName>
    <definedName name="A125559536X">Data12!$FC$1:$FC$10,Data12!$FC$11:$FC$21</definedName>
    <definedName name="A125559536X_Data">Data12!$FC$11:$FC$21</definedName>
    <definedName name="A125559536X_Latest">Data12!$FC$21</definedName>
    <definedName name="A125559544X">Data12!$FU$1:$FU$10,Data12!$FU$11:$FU$21</definedName>
    <definedName name="A125559544X_Data">Data12!$FU$11:$FU$21</definedName>
    <definedName name="A125559544X_Latest">Data12!$FU$21</definedName>
    <definedName name="A125559552X">Data12!$IO$1:$IO$10,Data12!$IO$11:$IO$21</definedName>
    <definedName name="A125559552X_Data">Data12!$IO$11:$IO$21</definedName>
    <definedName name="A125559552X_Latest">Data12!$IO$21</definedName>
    <definedName name="A125559560X">Data13!$AI$1:$AI$10,Data13!$AI$11:$AI$21</definedName>
    <definedName name="A125559560X_Data">Data13!$AI$11:$AI$21</definedName>
    <definedName name="A125559560X_Latest">Data13!$AI$21</definedName>
    <definedName name="A125559568T">Data13!$BA$1:$BA$10,Data13!$BA$11:$BA$21</definedName>
    <definedName name="A125559568T_Data">Data13!$BA$11:$BA$21</definedName>
    <definedName name="A125559568T_Latest">Data13!$BA$21</definedName>
    <definedName name="A125559576T">Data13!$FW$1:$FW$10,Data13!$FW$11:$FW$21</definedName>
    <definedName name="A125559576T_Data">Data13!$FW$11:$FW$21</definedName>
    <definedName name="A125559576T_Latest">Data13!$FW$21</definedName>
    <definedName name="A125559584T">Data14!$EO$1:$EO$10,Data14!$EO$11:$EO$21</definedName>
    <definedName name="A125559584T_Data">Data14!$EO$11:$EO$21</definedName>
    <definedName name="A125559584T_Latest">Data14!$EO$21</definedName>
    <definedName name="A125559592T">Data14!$HI$1:$HI$10,Data14!$HI$11:$HI$21</definedName>
    <definedName name="A125559592T_Data">Data14!$HI$11:$HI$21</definedName>
    <definedName name="A125559592T_Latest">Data14!$HI$21</definedName>
    <definedName name="A125559600F">Data14!$IA$1:$IA$10,Data14!$IA$11:$IA$21</definedName>
    <definedName name="A125559600F_Data">Data14!$IA$11:$IA$21</definedName>
    <definedName name="A125559600F_Latest">Data14!$IA$21</definedName>
    <definedName name="A125559608X">Data12!$GM$1:$GM$10,Data12!$GM$11:$GM$21</definedName>
    <definedName name="A125559608X_Data">Data12!$GM$11:$GM$21</definedName>
    <definedName name="A125559608X_Latest">Data12!$GM$21</definedName>
    <definedName name="A125559616X">Data13!$HY$1:$HY$10,Data13!$HY$11:$HY$21</definedName>
    <definedName name="A125559616X_Data">Data13!$HY$11:$HY$21</definedName>
    <definedName name="A125559616X_Latest">Data13!$HY$21</definedName>
    <definedName name="A125559624X">Data13!$IQ$1:$IQ$10,Data13!$IQ$11:$IQ$21</definedName>
    <definedName name="A125559624X_Data">Data13!$IQ$11:$IQ$21</definedName>
    <definedName name="A125559624X_Latest">Data13!$IQ$21</definedName>
    <definedName name="A125559632X">Data14!$GQ$1:$GQ$10,Data14!$GQ$11:$GQ$21</definedName>
    <definedName name="A125559632X_Data">Data14!$GQ$11:$GQ$21</definedName>
    <definedName name="A125559632X_Latest">Data14!$GQ$21</definedName>
    <definedName name="A125559640X">Data12!$CI$1:$CI$10,Data12!$CI$11:$CI$21</definedName>
    <definedName name="A125559640X_Data">Data12!$CI$11:$CI$21</definedName>
    <definedName name="A125559640X_Latest">Data12!$CI$21</definedName>
    <definedName name="A125559648T">Data12!$DS$1:$DS$10,Data12!$DS$11:$DS$21</definedName>
    <definedName name="A125559648T_Data">Data12!$DS$11:$DS$21</definedName>
    <definedName name="A125559648T_Latest">Data12!$DS$21</definedName>
    <definedName name="A125559656T">Data12!$EK$1:$EK$10,Data12!$EK$11:$EK$21</definedName>
    <definedName name="A125559656T_Data">Data12!$EK$11:$EK$21</definedName>
    <definedName name="A125559656T_Latest">Data12!$EK$21</definedName>
    <definedName name="A125559664T">Data12!$HW$1:$HW$10,Data12!$HW$11:$HW$21</definedName>
    <definedName name="A125559664T_Data">Data12!$HW$11:$HW$21</definedName>
    <definedName name="A125559664T_Latest">Data12!$HW$21</definedName>
    <definedName name="A125559672T">Data13!$DC$1:$DC$10,Data13!$DC$11:$DC$21</definedName>
    <definedName name="A125559672T_Data">Data13!$DC$11:$DC$21</definedName>
    <definedName name="A125559672T_Latest">Data13!$DC$21</definedName>
    <definedName name="A125559680T">Data13!$DU$1:$DU$10,Data13!$DU$11:$DU$21</definedName>
    <definedName name="A125559680T_Data">Data13!$DU$11:$DU$21</definedName>
    <definedName name="A125559680T_Latest">Data13!$DU$21</definedName>
    <definedName name="A125559688K">Data13!$BS$1:$BS$10,Data13!$BS$11:$BS$21</definedName>
    <definedName name="A125559688K_Data">Data13!$BS$11:$BS$21</definedName>
    <definedName name="A125559688K_Latest">Data13!$BS$21</definedName>
    <definedName name="A125559696K">Data13!$GO$1:$GO$10,Data13!$GO$11:$GO$21</definedName>
    <definedName name="A125559696K_Data">Data13!$GO$11:$GO$21</definedName>
    <definedName name="A125559696K_Latest">Data13!$GO$21</definedName>
    <definedName name="A125559704X">Data15!$C$1:$C$10,Data15!$C$11:$C$21</definedName>
    <definedName name="A125559704X_Data">Data15!$C$11:$C$21</definedName>
    <definedName name="A125559704X_Latest">Data15!$C$21</definedName>
    <definedName name="A125559712X">Data2!$AH$1:$AH$10,Data2!$AH$11:$AH$21</definedName>
    <definedName name="A125559712X_Data">Data2!$AH$11:$AH$21</definedName>
    <definedName name="A125559712X_Latest">Data2!$AH$21</definedName>
    <definedName name="A125559720X">Data2!$CJ$1:$CJ$10,Data2!$CJ$11:$CJ$21</definedName>
    <definedName name="A125559720X_Data">Data2!$CJ$11:$CJ$21</definedName>
    <definedName name="A125559720X_Latest">Data2!$CJ$21</definedName>
    <definedName name="A125559728T">Data2!$FD$1:$FD$10,Data2!$FD$11:$FD$21</definedName>
    <definedName name="A125559728T_Data">Data2!$FD$11:$FD$21</definedName>
    <definedName name="A125559728T_Latest">Data2!$FD$21</definedName>
    <definedName name="A125559736T">Data2!$HX$1:$HX$10,Data2!$HX$11:$HX$21</definedName>
    <definedName name="A125559736T_Data">Data2!$HX$11:$HX$21</definedName>
    <definedName name="A125559736T_Latest">Data2!$HX$21</definedName>
    <definedName name="A125559744T">Data1!$N$1:$N$10,Data1!$N$11:$N$21</definedName>
    <definedName name="A125559744T_Data">Data1!$N$11:$N$21</definedName>
    <definedName name="A125559744T_Latest">Data1!$N$21</definedName>
    <definedName name="A125559752T">Data1!$HD$1:$HD$10,Data1!$HD$11:$HD$21</definedName>
    <definedName name="A125559752T_Data">Data1!$HD$11:$HD$21</definedName>
    <definedName name="A125559752T_Latest">Data1!$HD$21</definedName>
    <definedName name="A125559760T">Data3!$R$1:$R$10,Data3!$R$11:$R$21</definedName>
    <definedName name="A125559760T_Data">Data3!$R$11:$R$21</definedName>
    <definedName name="A125559760T_Latest">Data3!$R$21</definedName>
    <definedName name="A125559768K">Data2!$HF$1:$HF$10,Data2!$HF$11:$HF$21</definedName>
    <definedName name="A125559768K_Data">Data2!$HF$11:$HF$21</definedName>
    <definedName name="A125559768K_Latest">Data2!$HF$21</definedName>
    <definedName name="A125559776K">Data3!$BB$1:$BB$10,Data3!$BB$11:$BB$21</definedName>
    <definedName name="A125559776K_Data">Data3!$BB$11:$BB$21</definedName>
    <definedName name="A125559776K_Latest">Data3!$BB$21</definedName>
    <definedName name="A125559784K">Data3!$DV$1:$DV$10,Data3!$DV$11:$DV$21</definedName>
    <definedName name="A125559784K_Data">Data3!$DV$11:$DV$21</definedName>
    <definedName name="A125559784K_Latest">Data3!$DV$21</definedName>
    <definedName name="A125559792K">Data1!$FB$1:$FB$10,Data1!$FB$11:$FB$21</definedName>
    <definedName name="A125559792K_Data">Data1!$FB$11:$FB$21</definedName>
    <definedName name="A125559792K_Latest">Data1!$FB$21</definedName>
    <definedName name="A125559800X">Data2!$DB$1:$DB$10,Data2!$DB$11:$DB$21</definedName>
    <definedName name="A125559800X_Data">Data2!$DB$11:$DB$21</definedName>
    <definedName name="A125559800X_Latest">Data2!$DB$21</definedName>
    <definedName name="A125559808T">Data2!$IP$1:$IP$10,Data2!$IP$11:$IP$21</definedName>
    <definedName name="A125559808T_Data">Data2!$IP$11:$IP$21</definedName>
    <definedName name="A125559808T_Latest">Data2!$IP$21</definedName>
    <definedName name="A125559816T">Data3!$AJ$1:$AJ$10,Data3!$AJ$11:$AJ$21</definedName>
    <definedName name="A125559816T_Data">Data3!$AJ$11:$AJ$21</definedName>
    <definedName name="A125559816T_Latest">Data3!$AJ$21</definedName>
    <definedName name="A125559824T">Data3!$BT$1:$BT$10,Data3!$BT$11:$BT$21</definedName>
    <definedName name="A125559824T_Data">Data3!$BT$11:$BT$21</definedName>
    <definedName name="A125559824T_Latest">Data3!$BT$21</definedName>
    <definedName name="A125559832T">Data3!$DD$1:$DD$10,Data3!$DD$11:$DD$21</definedName>
    <definedName name="A125559832T_Data">Data3!$DD$11:$DD$21</definedName>
    <definedName name="A125559832T_Latest">Data3!$DD$21</definedName>
    <definedName name="A125559840T">Data1!$AX$1:$AX$10,Data1!$AX$11:$AX$21</definedName>
    <definedName name="A125559840T_Data">Data1!$AX$11:$AX$21</definedName>
    <definedName name="A125559840T_Latest">Data1!$AX$21</definedName>
    <definedName name="A125559848K">Data1!$CZ$1:$CZ$10,Data1!$CZ$11:$CZ$21</definedName>
    <definedName name="A125559848K_Data">Data1!$CZ$11:$CZ$21</definedName>
    <definedName name="A125559848K_Latest">Data1!$CZ$21</definedName>
    <definedName name="A125559856K">Data1!$DR$1:$DR$10,Data1!$DR$11:$DR$21</definedName>
    <definedName name="A125559856K_Data">Data1!$DR$11:$DR$21</definedName>
    <definedName name="A125559856K_Latest">Data1!$DR$21</definedName>
    <definedName name="A125559864K">Data1!$GL$1:$GL$10,Data1!$GL$11:$GL$21</definedName>
    <definedName name="A125559864K_Data">Data1!$GL$11:$GL$21</definedName>
    <definedName name="A125559864K_Latest">Data1!$GL$21</definedName>
    <definedName name="A125559872K">Data1!$HV$1:$HV$10,Data1!$HV$11:$HV$21</definedName>
    <definedName name="A125559872K_Data">Data1!$HV$11:$HV$21</definedName>
    <definedName name="A125559872K_Latest">Data1!$HV$21</definedName>
    <definedName name="A125559880K">Data1!$IN$1:$IN$10,Data1!$IN$11:$IN$21</definedName>
    <definedName name="A125559880K_Data">Data1!$IN$11:$IN$21</definedName>
    <definedName name="A125559880K_Latest">Data1!$IN$21</definedName>
    <definedName name="A125559888C">Data2!$DT$1:$DT$10,Data2!$DT$11:$DT$21</definedName>
    <definedName name="A125559888C_Data">Data2!$DT$11:$DT$21</definedName>
    <definedName name="A125559888C_Latest">Data2!$DT$21</definedName>
    <definedName name="A125559896C">Data3!$CL$1:$CL$10,Data3!$CL$11:$CL$21</definedName>
    <definedName name="A125559896C_Data">Data3!$CL$11:$CL$21</definedName>
    <definedName name="A125559896C_Latest">Data3!$CL$21</definedName>
    <definedName name="A125559904T">Data3!$FF$1:$FF$10,Data3!$FF$11:$FF$21</definedName>
    <definedName name="A125559904T_Data">Data3!$FF$11:$FF$21</definedName>
    <definedName name="A125559904T_Latest">Data3!$FF$21</definedName>
    <definedName name="A125559912T">Data3!$FX$1:$FX$10,Data3!$FX$11:$FX$21</definedName>
    <definedName name="A125559912T_Data">Data3!$FX$11:$FX$21</definedName>
    <definedName name="A125559912T_Latest">Data3!$FX$21</definedName>
    <definedName name="A125559920T">Data1!$EJ$1:$EJ$10,Data1!$EJ$11:$EJ$21</definedName>
    <definedName name="A125559920T_Data">Data1!$EJ$11:$EJ$21</definedName>
    <definedName name="A125559920T_Latest">Data1!$EJ$21</definedName>
    <definedName name="A125559928K">Data2!$FV$1:$FV$10,Data2!$FV$11:$FV$21</definedName>
    <definedName name="A125559928K_Data">Data2!$FV$11:$FV$21</definedName>
    <definedName name="A125559928K_Latest">Data2!$FV$21</definedName>
    <definedName name="A125559936K">Data2!$GN$1:$GN$10,Data2!$GN$11:$GN$21</definedName>
    <definedName name="A125559936K_Data">Data2!$GN$11:$GN$21</definedName>
    <definedName name="A125559936K_Latest">Data2!$GN$21</definedName>
    <definedName name="A125559944K">Data3!$EN$1:$EN$10,Data3!$EN$11:$EN$21</definedName>
    <definedName name="A125559944K_Data">Data3!$EN$11:$EN$21</definedName>
    <definedName name="A125559944K_Latest">Data3!$EN$21</definedName>
    <definedName name="A125559952K">Data1!$AF$1:$AF$10,Data1!$AF$11:$AF$21</definedName>
    <definedName name="A125559952K_Data">Data1!$AF$11:$AF$21</definedName>
    <definedName name="A125559952K_Latest">Data1!$AF$21</definedName>
    <definedName name="A125559960K">Data1!$BP$1:$BP$10,Data1!$BP$11:$BP$21</definedName>
    <definedName name="A125559960K_Data">Data1!$BP$11:$BP$21</definedName>
    <definedName name="A125559960K_Latest">Data1!$BP$21</definedName>
    <definedName name="A125559968C">Data1!$CH$1:$CH$10,Data1!$CH$11:$CH$21</definedName>
    <definedName name="A125559968C_Data">Data1!$CH$11:$CH$21</definedName>
    <definedName name="A125559968C_Latest">Data1!$CH$21</definedName>
    <definedName name="A125559976C">Data1!$FT$1:$FT$10,Data1!$FT$11:$FT$21</definedName>
    <definedName name="A125559976C_Data">Data1!$FT$11:$FT$21</definedName>
    <definedName name="A125559976C_Latest">Data1!$FT$21</definedName>
    <definedName name="A125559984C">Data2!$AZ$1:$AZ$10,Data2!$AZ$11:$AZ$21</definedName>
    <definedName name="A125559984C_Data">Data2!$AZ$11:$AZ$21</definedName>
    <definedName name="A125559984C_Latest">Data2!$AZ$21</definedName>
    <definedName name="A125559992C">Data2!$BR$1:$BR$10,Data2!$BR$11:$BR$21</definedName>
    <definedName name="A125559992C_Data">Data2!$BR$11:$BR$21</definedName>
    <definedName name="A125559992C_Latest">Data2!$BR$21</definedName>
    <definedName name="A125560000X">Data2!$P$1:$P$10,Data2!$P$11:$P$21</definedName>
    <definedName name="A125560000X_Data">Data2!$P$11:$P$21</definedName>
    <definedName name="A125560000X_Latest">Data2!$P$21</definedName>
    <definedName name="A125560008T">Data2!$EL$1:$EL$10,Data2!$EL$11:$EL$21</definedName>
    <definedName name="A125560008T_Data">Data2!$EL$11:$EL$21</definedName>
    <definedName name="A125560008T_Latest">Data2!$EL$21</definedName>
    <definedName name="A125560016T">Data3!$GP$1:$GP$10,Data3!$GP$11:$GP$21</definedName>
    <definedName name="A125560016T_Data">Data3!$GP$11:$GP$21</definedName>
    <definedName name="A125560016T_Latest">Data3!$GP$21</definedName>
    <definedName name="A125560024T">Data24!$ET$1:$ET$10,Data24!$ET$11:$ET$21</definedName>
    <definedName name="A125560024T_Data">Data24!$ET$11:$ET$21</definedName>
    <definedName name="A125560024T_Latest">Data24!$ET$21</definedName>
    <definedName name="A125560032T">Data24!$GV$1:$GV$10,Data24!$GV$11:$GV$21</definedName>
    <definedName name="A125560032T_Data">Data24!$GV$11:$GV$21</definedName>
    <definedName name="A125560032T_Latest">Data24!$GV$21</definedName>
    <definedName name="A125560040T">Data25!$Z$1:$Z$10,Data25!$Z$11:$Z$21</definedName>
    <definedName name="A125560040T_Data">Data25!$Z$11:$Z$21</definedName>
    <definedName name="A125560040T_Latest">Data25!$Z$21</definedName>
    <definedName name="A125560048K">Data25!$CT$1:$CT$10,Data25!$CT$11:$CT$21</definedName>
    <definedName name="A125560048K_Data">Data25!$CT$11:$CT$21</definedName>
    <definedName name="A125560048K_Latest">Data25!$CT$21</definedName>
    <definedName name="A125560056K">Data23!$DZ$1:$DZ$10,Data23!$DZ$11:$DZ$21</definedName>
    <definedName name="A125560056K_Data">Data23!$DZ$11:$DZ$21</definedName>
    <definedName name="A125560056K_Latest">Data23!$DZ$21</definedName>
    <definedName name="A125560064K">Data24!$BZ$1:$BZ$10,Data24!$BZ$11:$BZ$21</definedName>
    <definedName name="A125560064K_Data">Data24!$BZ$11:$BZ$21</definedName>
    <definedName name="A125560064K_Latest">Data24!$BZ$21</definedName>
    <definedName name="A125560072K">Data25!$ED$1:$ED$10,Data25!$ED$11:$ED$21</definedName>
    <definedName name="A125560072K_Data">Data25!$ED$11:$ED$21</definedName>
    <definedName name="A125560072K_Latest">Data25!$ED$21</definedName>
    <definedName name="A125560080K">Data25!$CB$1:$CB$10,Data25!$CB$11:$CB$21</definedName>
    <definedName name="A125560080K_Data">Data25!$CB$11:$CB$21</definedName>
    <definedName name="A125560080K_Latest">Data25!$CB$21</definedName>
    <definedName name="A125560088C">Data25!$FN$1:$FN$10,Data25!$FN$11:$FN$21</definedName>
    <definedName name="A125560088C_Data">Data25!$FN$11:$FN$21</definedName>
    <definedName name="A125560088C_Latest">Data25!$FN$21</definedName>
    <definedName name="A125560096C">Data25!$IH$1:$IH$10,Data25!$IH$11:$IH$21</definedName>
    <definedName name="A125560096C_Data">Data25!$IH$11:$IH$21</definedName>
    <definedName name="A125560096C_Latest">Data25!$IH$21</definedName>
    <definedName name="A125560104T">Data24!$X$1:$X$10,Data24!$X$11:$X$21</definedName>
    <definedName name="A125560104T_Data">Data24!$X$11:$X$21</definedName>
    <definedName name="A125560104T_Latest">Data24!$X$21</definedName>
    <definedName name="A125560112T">Data24!$HN$1:$HN$10,Data24!$HN$11:$HN$21</definedName>
    <definedName name="A125560112T_Data">Data24!$HN$11:$HN$21</definedName>
    <definedName name="A125560112T_Latest">Data24!$HN$21</definedName>
    <definedName name="A125560120T">Data25!$DL$1:$DL$10,Data25!$DL$11:$DL$21</definedName>
    <definedName name="A125560120T_Data">Data25!$DL$11:$DL$21</definedName>
    <definedName name="A125560120T_Latest">Data25!$DL$21</definedName>
    <definedName name="A125560128K">Data25!$EV$1:$EV$10,Data25!$EV$11:$EV$21</definedName>
    <definedName name="A125560128K_Data">Data25!$EV$11:$EV$21</definedName>
    <definedName name="A125560128K_Latest">Data25!$EV$21</definedName>
    <definedName name="A125560136K">Data25!$GF$1:$GF$10,Data25!$GF$11:$GF$21</definedName>
    <definedName name="A125560136K_Data">Data25!$GF$11:$GF$21</definedName>
    <definedName name="A125560136K_Latest">Data25!$GF$21</definedName>
    <definedName name="A125560144K">Data25!$HP$1:$HP$10,Data25!$HP$11:$HP$21</definedName>
    <definedName name="A125560144K_Data">Data25!$HP$11:$HP$21</definedName>
    <definedName name="A125560144K_Latest">Data25!$HP$21</definedName>
    <definedName name="A125560152K">Data23!$FJ$1:$FJ$10,Data23!$FJ$11:$FJ$21</definedName>
    <definedName name="A125560152K_Data">Data23!$FJ$11:$FJ$21</definedName>
    <definedName name="A125560152K_Latest">Data23!$FJ$21</definedName>
    <definedName name="A125560160K">Data23!$HL$1:$HL$10,Data23!$HL$11:$HL$21</definedName>
    <definedName name="A125560160K_Data">Data23!$HL$11:$HL$21</definedName>
    <definedName name="A125560160K_Latest">Data23!$HL$21</definedName>
    <definedName name="A125560168C">Data23!$ID$1:$ID$10,Data23!$ID$11:$ID$21</definedName>
    <definedName name="A125560168C_Data">Data23!$ID$11:$ID$21</definedName>
    <definedName name="A125560168C_Latest">Data23!$ID$21</definedName>
    <definedName name="A125560176C">Data24!$BH$1:$BH$10,Data24!$BH$11:$BH$21</definedName>
    <definedName name="A125560176C_Data">Data24!$BH$11:$BH$21</definedName>
    <definedName name="A125560176C_Latest">Data24!$BH$21</definedName>
    <definedName name="A125560184C">Data24!$CR$1:$CR$10,Data24!$CR$11:$CR$21</definedName>
    <definedName name="A125560184C_Data">Data24!$CR$11:$CR$21</definedName>
    <definedName name="A125560184C_Latest">Data24!$CR$21</definedName>
    <definedName name="A125560192C">Data24!$DJ$1:$DJ$10,Data24!$DJ$11:$DJ$21</definedName>
    <definedName name="A125560192C_Data">Data24!$DJ$11:$DJ$21</definedName>
    <definedName name="A125560192C_Latest">Data24!$DJ$21</definedName>
    <definedName name="A125560200T">Data24!$IF$1:$IF$10,Data24!$IF$11:$IF$21</definedName>
    <definedName name="A125560200T_Data">Data24!$IF$11:$IF$21</definedName>
    <definedName name="A125560200T_Latest">Data24!$IF$21</definedName>
    <definedName name="A125560208K">Data25!$GX$1:$GX$10,Data25!$GX$11:$GX$21</definedName>
    <definedName name="A125560208K_Data">Data25!$GX$11:$GX$21</definedName>
    <definedName name="A125560208K_Latest">Data25!$GX$21</definedName>
    <definedName name="A125560216K">Data26!$AB$1:$AB$10,Data26!$AB$11:$AB$21</definedName>
    <definedName name="A125560216K_Data">Data26!$AB$11:$AB$21</definedName>
    <definedName name="A125560216K_Latest">Data26!$AB$21</definedName>
    <definedName name="A125560224K">Data26!$AT$1:$AT$10,Data26!$AT$11:$AT$21</definedName>
    <definedName name="A125560224K_Data">Data26!$AT$11:$AT$21</definedName>
    <definedName name="A125560224K_Latest">Data26!$AT$21</definedName>
    <definedName name="A125560232K">Data24!$F$1:$F$10,Data24!$F$11:$F$21</definedName>
    <definedName name="A125560232K_Data">Data24!$F$11:$F$21</definedName>
    <definedName name="A125560232K_Latest">Data24!$F$21</definedName>
    <definedName name="A125560240K">Data25!$AR$1:$AR$10,Data25!$AR$11:$AR$21</definedName>
    <definedName name="A125560240K_Data">Data25!$AR$11:$AR$21</definedName>
    <definedName name="A125560240K_Latest">Data25!$AR$21</definedName>
    <definedName name="A125560248C">Data25!$BJ$1:$BJ$10,Data25!$BJ$11:$BJ$21</definedName>
    <definedName name="A125560248C_Data">Data25!$BJ$11:$BJ$21</definedName>
    <definedName name="A125560248C_Latest">Data25!$BJ$21</definedName>
    <definedName name="A125560256C">Data26!$J$1:$J$10,Data26!$J$11:$J$21</definedName>
    <definedName name="A125560256C_Data">Data26!$J$11:$J$21</definedName>
    <definedName name="A125560256C_Latest">Data26!$J$21</definedName>
    <definedName name="A125560264C">Data23!$ER$1:$ER$10,Data23!$ER$11:$ER$21</definedName>
    <definedName name="A125560264C_Data">Data23!$ER$11:$ER$21</definedName>
    <definedName name="A125560264C_Latest">Data23!$ER$21</definedName>
    <definedName name="A125560272C">Data23!$GB$1:$GB$10,Data23!$GB$11:$GB$21</definedName>
    <definedName name="A125560272C_Data">Data23!$GB$11:$GB$21</definedName>
    <definedName name="A125560272C_Latest">Data23!$GB$21</definedName>
    <definedName name="A125560280C">Data23!$GT$1:$GT$10,Data23!$GT$11:$GT$21</definedName>
    <definedName name="A125560280C_Data">Data23!$GT$11:$GT$21</definedName>
    <definedName name="A125560280C_Latest">Data23!$GT$21</definedName>
    <definedName name="A125560288W">Data24!$AP$1:$AP$10,Data24!$AP$11:$AP$21</definedName>
    <definedName name="A125560288W_Data">Data24!$AP$11:$AP$21</definedName>
    <definedName name="A125560288W_Latest">Data24!$AP$21</definedName>
    <definedName name="A125560296W">Data24!$FL$1:$FL$10,Data24!$FL$11:$FL$21</definedName>
    <definedName name="A125560296W_Data">Data24!$FL$11:$FL$21</definedName>
    <definedName name="A125560296W_Latest">Data24!$FL$21</definedName>
    <definedName name="A125560304K">Data24!$GD$1:$GD$10,Data24!$GD$11:$GD$21</definedName>
    <definedName name="A125560304K_Data">Data24!$GD$11:$GD$21</definedName>
    <definedName name="A125560304K_Latest">Data24!$GD$21</definedName>
    <definedName name="A125560312K">Data24!$EB$1:$EB$10,Data24!$EB$11:$EB$21</definedName>
    <definedName name="A125560312K_Data">Data24!$EB$11:$EB$21</definedName>
    <definedName name="A125560312K_Latest">Data24!$EB$21</definedName>
    <definedName name="A125560320K">Data25!$H$1:$H$10,Data25!$H$11:$H$21</definedName>
    <definedName name="A125560320K_Data">Data25!$H$11:$H$21</definedName>
    <definedName name="A125560320K_Latest">Data25!$H$21</definedName>
    <definedName name="A125560328C">Data26!$BL$1:$BL$10,Data26!$BL$11:$BL$21</definedName>
    <definedName name="A125560328C_Data">Data26!$BL$11:$BL$21</definedName>
    <definedName name="A125560328C_Latest">Data26!$BL$21</definedName>
    <definedName name="A125560336C">Data7!$GF$1:$GF$10,Data7!$GF$11:$GF$21</definedName>
    <definedName name="A125560336C_Data">Data7!$GF$11:$GF$21</definedName>
    <definedName name="A125560336C_Latest">Data7!$GF$21</definedName>
    <definedName name="A125560344C">Data7!$IH$1:$IH$10,Data7!$IH$11:$IH$21</definedName>
    <definedName name="A125560344C_Data">Data7!$IH$11:$IH$21</definedName>
    <definedName name="A125560344C_Latest">Data7!$IH$21</definedName>
    <definedName name="A125560352C">Data8!$BL$1:$BL$10,Data8!$BL$11:$BL$21</definedName>
    <definedName name="A125560352C_Data">Data8!$BL$11:$BL$21</definedName>
    <definedName name="A125560352C_Latest">Data8!$BL$21</definedName>
    <definedName name="A125560360C">Data8!$EF$1:$EF$10,Data8!$EF$11:$EF$21</definedName>
    <definedName name="A125560360C_Data">Data8!$EF$11:$EF$21</definedName>
    <definedName name="A125560360C_Latest">Data8!$EF$21</definedName>
    <definedName name="A125560368W">Data6!$FL$1:$FL$10,Data6!$FL$11:$FL$21</definedName>
    <definedName name="A125560368W_Data">Data6!$FL$11:$FL$21</definedName>
    <definedName name="A125560368W_Latest">Data6!$FL$21</definedName>
    <definedName name="A125560376W">Data7!$DL$1:$DL$10,Data7!$DL$11:$DL$21</definedName>
    <definedName name="A125560376W_Data">Data7!$DL$11:$DL$21</definedName>
    <definedName name="A125560376W_Latest">Data7!$DL$21</definedName>
    <definedName name="A125560384W">Data8!$FP$1:$FP$10,Data8!$FP$11:$FP$21</definedName>
    <definedName name="A125560384W_Data">Data8!$FP$11:$FP$21</definedName>
    <definedName name="A125560384W_Latest">Data8!$FP$21</definedName>
    <definedName name="A125560392W">Data8!$DN$1:$DN$10,Data8!$DN$11:$DN$21</definedName>
    <definedName name="A125560392W_Data">Data8!$DN$11:$DN$21</definedName>
    <definedName name="A125560392W_Latest">Data8!$DN$21</definedName>
    <definedName name="A125560400K">Data8!$GZ$1:$GZ$10,Data8!$GZ$11:$GZ$21</definedName>
    <definedName name="A125560400K_Data">Data8!$GZ$11:$GZ$21</definedName>
    <definedName name="A125560400K_Latest">Data8!$GZ$21</definedName>
    <definedName name="A125560408C">Data9!$AD$1:$AD$10,Data9!$AD$11:$AD$21</definedName>
    <definedName name="A125560408C_Data">Data9!$AD$11:$AD$21</definedName>
    <definedName name="A125560408C_Latest">Data9!$AD$21</definedName>
    <definedName name="A125560416C">Data7!$BJ$1:$BJ$10,Data7!$BJ$11:$BJ$21</definedName>
    <definedName name="A125560416C_Data">Data7!$BJ$11:$BJ$21</definedName>
    <definedName name="A125560416C_Latest">Data7!$BJ$21</definedName>
    <definedName name="A125560424C">Data8!$J$1:$J$10,Data8!$J$11:$J$21</definedName>
    <definedName name="A125560424C_Data">Data8!$J$11:$J$21</definedName>
    <definedName name="A125560424C_Latest">Data8!$J$21</definedName>
    <definedName name="A125560432C">Data8!$EX$1:$EX$10,Data8!$EX$11:$EX$21</definedName>
    <definedName name="A125560432C_Data">Data8!$EX$11:$EX$21</definedName>
    <definedName name="A125560432C_Latest">Data8!$EX$21</definedName>
    <definedName name="A125560440C">Data8!$GH$1:$GH$10,Data8!$GH$11:$GH$21</definedName>
    <definedName name="A125560440C_Data">Data8!$GH$11:$GH$21</definedName>
    <definedName name="A125560440C_Latest">Data8!$GH$21</definedName>
    <definedName name="A125560448W">Data8!$HR$1:$HR$10,Data8!$HR$11:$HR$21</definedName>
    <definedName name="A125560448W_Data">Data8!$HR$11:$HR$21</definedName>
    <definedName name="A125560448W_Latest">Data8!$HR$21</definedName>
    <definedName name="A125560456W">Data9!$L$1:$L$10,Data9!$L$11:$L$21</definedName>
    <definedName name="A125560456W_Data">Data9!$L$11:$L$21</definedName>
    <definedName name="A125560456W_Latest">Data9!$L$21</definedName>
    <definedName name="A125560464W">Data6!$GV$1:$GV$10,Data6!$GV$11:$GV$21</definedName>
    <definedName name="A125560464W_Data">Data6!$GV$11:$GV$21</definedName>
    <definedName name="A125560464W_Latest">Data6!$GV$21</definedName>
    <definedName name="A125560472W">Data7!$H$1:$H$10,Data7!$H$11:$H$21</definedName>
    <definedName name="A125560472W_Data">Data7!$H$11:$H$21</definedName>
    <definedName name="A125560472W_Latest">Data7!$H$21</definedName>
    <definedName name="A125560480W">Data7!$Z$1:$Z$10,Data7!$Z$11:$Z$21</definedName>
    <definedName name="A125560480W_Data">Data7!$Z$11:$Z$21</definedName>
    <definedName name="A125560480W_Latest">Data7!$Z$21</definedName>
    <definedName name="A125560488R">Data7!$CT$1:$CT$10,Data7!$CT$11:$CT$21</definedName>
    <definedName name="A125560488R_Data">Data7!$CT$11:$CT$21</definedName>
    <definedName name="A125560488R_Latest">Data7!$CT$21</definedName>
    <definedName name="A125560496R">Data7!$ED$1:$ED$10,Data7!$ED$11:$ED$21</definedName>
    <definedName name="A125560496R_Data">Data7!$ED$11:$ED$21</definedName>
    <definedName name="A125560496R_Latest">Data7!$ED$21</definedName>
    <definedName name="A125560504C">Data7!$EV$1:$EV$10,Data7!$EV$11:$EV$21</definedName>
    <definedName name="A125560504C_Data">Data7!$EV$11:$EV$21</definedName>
    <definedName name="A125560504C_Latest">Data7!$EV$21</definedName>
    <definedName name="A125560512C">Data8!$AB$1:$AB$10,Data8!$AB$11:$AB$21</definedName>
    <definedName name="A125560512C_Data">Data8!$AB$11:$AB$21</definedName>
    <definedName name="A125560512C_Latest">Data8!$AB$21</definedName>
    <definedName name="A125560520C">Data8!$IJ$1:$IJ$10,Data8!$IJ$11:$IJ$21</definedName>
    <definedName name="A125560520C_Data">Data8!$IJ$11:$IJ$21</definedName>
    <definedName name="A125560520C_Latest">Data8!$IJ$21</definedName>
    <definedName name="A125560528W">Data9!$BN$1:$BN$10,Data9!$BN$11:$BN$21</definedName>
    <definedName name="A125560528W_Data">Data9!$BN$11:$BN$21</definedName>
    <definedName name="A125560528W_Latest">Data9!$BN$21</definedName>
    <definedName name="A125560536W">Data9!$CF$1:$CF$10,Data9!$CF$11:$CF$21</definedName>
    <definedName name="A125560536W_Data">Data9!$CF$11:$CF$21</definedName>
    <definedName name="A125560536W_Latest">Data9!$CF$21</definedName>
    <definedName name="A125560544W">Data7!$AR$1:$AR$10,Data7!$AR$11:$AR$21</definedName>
    <definedName name="A125560544W_Data">Data7!$AR$11:$AR$21</definedName>
    <definedName name="A125560544W_Latest">Data7!$AR$21</definedName>
    <definedName name="A125560552W">Data8!$CD$1:$CD$10,Data8!$CD$11:$CD$21</definedName>
    <definedName name="A125560552W_Data">Data8!$CD$11:$CD$21</definedName>
    <definedName name="A125560552W_Latest">Data8!$CD$21</definedName>
    <definedName name="A125560560W">Data8!$CV$1:$CV$10,Data8!$CV$11:$CV$21</definedName>
    <definedName name="A125560560W_Data">Data8!$CV$11:$CV$21</definedName>
    <definedName name="A125560560W_Latest">Data8!$CV$21</definedName>
    <definedName name="A125560568R">Data9!$AV$1:$AV$10,Data9!$AV$11:$AV$21</definedName>
    <definedName name="A125560568R_Data">Data9!$AV$11:$AV$21</definedName>
    <definedName name="A125560568R_Latest">Data9!$AV$21</definedName>
    <definedName name="A125560576R">Data6!$GD$1:$GD$10,Data6!$GD$11:$GD$21</definedName>
    <definedName name="A125560576R_Data">Data6!$GD$11:$GD$21</definedName>
    <definedName name="A125560576R_Latest">Data6!$GD$21</definedName>
    <definedName name="A125560584R">Data6!$HN$1:$HN$10,Data6!$HN$11:$HN$21</definedName>
    <definedName name="A125560584R_Data">Data6!$HN$11:$HN$21</definedName>
    <definedName name="A125560584R_Latest">Data6!$HN$21</definedName>
    <definedName name="A125560592R">Data6!$IF$1:$IF$10,Data6!$IF$11:$IF$21</definedName>
    <definedName name="A125560592R_Data">Data6!$IF$11:$IF$21</definedName>
    <definedName name="A125560592R_Latest">Data6!$IF$21</definedName>
    <definedName name="A125560600C">Data7!$CB$1:$CB$10,Data7!$CB$11:$CB$21</definedName>
    <definedName name="A125560600C_Data">Data7!$CB$11:$CB$21</definedName>
    <definedName name="A125560600C_Latest">Data7!$CB$21</definedName>
    <definedName name="A125560608W">Data7!$GX$1:$GX$10,Data7!$GX$11:$GX$21</definedName>
    <definedName name="A125560608W_Data">Data7!$GX$11:$GX$21</definedName>
    <definedName name="A125560608W_Latest">Data7!$GX$21</definedName>
    <definedName name="A125560616W">Data7!$HP$1:$HP$10,Data7!$HP$11:$HP$21</definedName>
    <definedName name="A125560616W_Data">Data7!$HP$11:$HP$21</definedName>
    <definedName name="A125560616W_Latest">Data7!$HP$21</definedName>
    <definedName name="A125560624W">Data7!$FN$1:$FN$10,Data7!$FN$11:$FN$21</definedName>
    <definedName name="A125560624W_Data">Data7!$FN$11:$FN$21</definedName>
    <definedName name="A125560624W_Latest">Data7!$FN$21</definedName>
    <definedName name="A125560632W">Data8!$AT$1:$AT$10,Data8!$AT$11:$AT$21</definedName>
    <definedName name="A125560632W_Data">Data8!$AT$11:$AT$21</definedName>
    <definedName name="A125560632W_Latest">Data8!$AT$21</definedName>
    <definedName name="A125560640W">Data9!$CX$1:$CX$10,Data9!$CX$11:$CX$21</definedName>
    <definedName name="A125560640W_Data">Data9!$CX$11:$CX$21</definedName>
    <definedName name="A125560640W_Latest">Data9!$CX$21</definedName>
    <definedName name="A125560648R">Data16!$AR$1:$AR$10,Data16!$AR$11:$AR$21</definedName>
    <definedName name="A125560648R_Data">Data16!$AR$11:$AR$21</definedName>
    <definedName name="A125560648R_Latest">Data16!$AR$21</definedName>
    <definedName name="A125560656R">Data16!$CT$1:$CT$10,Data16!$CT$11:$CT$21</definedName>
    <definedName name="A125560656R_Data">Data16!$CT$11:$CT$21</definedName>
    <definedName name="A125560656R_Latest">Data16!$CT$21</definedName>
    <definedName name="A125560664R">Data16!$FN$1:$FN$10,Data16!$FN$11:$FN$21</definedName>
    <definedName name="A125560664R_Data">Data16!$FN$11:$FN$21</definedName>
    <definedName name="A125560664R_Latest">Data16!$FN$21</definedName>
    <definedName name="A125560672R">Data16!$IH$1:$IH$10,Data16!$IH$11:$IH$21</definedName>
    <definedName name="A125560672R_Data">Data16!$IH$11:$IH$21</definedName>
    <definedName name="A125560672R_Latest">Data16!$IH$21</definedName>
    <definedName name="A125560680R">Data15!$X$1:$X$10,Data15!$X$11:$X$21</definedName>
    <definedName name="A125560680R_Data">Data15!$X$11:$X$21</definedName>
    <definedName name="A125560680R_Latest">Data15!$X$21</definedName>
    <definedName name="A125560688J">Data15!$HN$1:$HN$10,Data15!$HN$11:$HN$21</definedName>
    <definedName name="A125560688J_Data">Data15!$HN$11:$HN$21</definedName>
    <definedName name="A125560688J_Latest">Data15!$HN$21</definedName>
    <definedName name="A125560696J">Data17!$AB$1:$AB$10,Data17!$AB$11:$AB$21</definedName>
    <definedName name="A125560696J_Data">Data17!$AB$11:$AB$21</definedName>
    <definedName name="A125560696J_Latest">Data17!$AB$21</definedName>
    <definedName name="A125560704W">Data16!$HP$1:$HP$10,Data16!$HP$11:$HP$21</definedName>
    <definedName name="A125560704W_Data">Data16!$HP$11:$HP$21</definedName>
    <definedName name="A125560704W_Latest">Data16!$HP$21</definedName>
    <definedName name="A125560712W">Data17!$BL$1:$BL$10,Data17!$BL$11:$BL$21</definedName>
    <definedName name="A125560712W_Data">Data17!$BL$11:$BL$21</definedName>
    <definedName name="A125560712W_Latest">Data17!$BL$21</definedName>
    <definedName name="A125560720W">Data17!$EF$1:$EF$10,Data17!$EF$11:$EF$21</definedName>
    <definedName name="A125560720W_Data">Data17!$EF$11:$EF$21</definedName>
    <definedName name="A125560720W_Latest">Data17!$EF$21</definedName>
    <definedName name="A125560728R">Data15!$FL$1:$FL$10,Data15!$FL$11:$FL$21</definedName>
    <definedName name="A125560728R_Data">Data15!$FL$11:$FL$21</definedName>
    <definedName name="A125560728R_Latest">Data15!$FL$21</definedName>
    <definedName name="A125560736R">Data16!$DL$1:$DL$10,Data16!$DL$11:$DL$21</definedName>
    <definedName name="A125560736R_Data">Data16!$DL$11:$DL$21</definedName>
    <definedName name="A125560736R_Latest">Data16!$DL$21</definedName>
    <definedName name="A125560744R">Data17!$J$1:$J$10,Data17!$J$11:$J$21</definedName>
    <definedName name="A125560744R_Data">Data17!$J$11:$J$21</definedName>
    <definedName name="A125560744R_Latest">Data17!$J$21</definedName>
    <definedName name="A125560752R">Data17!$AT$1:$AT$10,Data17!$AT$11:$AT$21</definedName>
    <definedName name="A125560752R_Data">Data17!$AT$11:$AT$21</definedName>
    <definedName name="A125560752R_Latest">Data17!$AT$21</definedName>
    <definedName name="A125560760R">Data17!$CD$1:$CD$10,Data17!$CD$11:$CD$21</definedName>
    <definedName name="A125560760R_Data">Data17!$CD$11:$CD$21</definedName>
    <definedName name="A125560760R_Latest">Data17!$CD$21</definedName>
    <definedName name="A125560768J">Data17!$DN$1:$DN$10,Data17!$DN$11:$DN$21</definedName>
    <definedName name="A125560768J_Data">Data17!$DN$11:$DN$21</definedName>
    <definedName name="A125560768J_Latest">Data17!$DN$21</definedName>
    <definedName name="A125560776J">Data15!$BH$1:$BH$10,Data15!$BH$11:$BH$21</definedName>
    <definedName name="A125560776J_Data">Data15!$BH$11:$BH$21</definedName>
    <definedName name="A125560776J_Latest">Data15!$BH$21</definedName>
    <definedName name="A125560784J">Data15!$DJ$1:$DJ$10,Data15!$DJ$11:$DJ$21</definedName>
    <definedName name="A125560784J_Data">Data15!$DJ$11:$DJ$21</definedName>
    <definedName name="A125560784J_Latest">Data15!$DJ$21</definedName>
    <definedName name="A125560792J">Data15!$EB$1:$EB$10,Data15!$EB$11:$EB$21</definedName>
    <definedName name="A125560792J_Data">Data15!$EB$11:$EB$21</definedName>
    <definedName name="A125560792J_Latest">Data15!$EB$21</definedName>
    <definedName name="A125560800W">Data15!$GV$1:$GV$10,Data15!$GV$11:$GV$21</definedName>
    <definedName name="A125560800W_Data">Data15!$GV$11:$GV$21</definedName>
    <definedName name="A125560800W_Latest">Data15!$GV$21</definedName>
    <definedName name="A125560808R">Data15!$IF$1:$IF$10,Data15!$IF$11:$IF$21</definedName>
    <definedName name="A125560808R_Data">Data15!$IF$11:$IF$21</definedName>
    <definedName name="A125560808R_Latest">Data15!$IF$21</definedName>
    <definedName name="A125560816R">Data16!$H$1:$H$10,Data16!$H$11:$H$21</definedName>
    <definedName name="A125560816R_Data">Data16!$H$11:$H$21</definedName>
    <definedName name="A125560816R_Latest">Data16!$H$21</definedName>
    <definedName name="A125560824R">Data16!$ED$1:$ED$10,Data16!$ED$11:$ED$21</definedName>
    <definedName name="A125560824R_Data">Data16!$ED$11:$ED$21</definedName>
    <definedName name="A125560824R_Latest">Data16!$ED$21</definedName>
    <definedName name="A125560832R">Data17!$CV$1:$CV$10,Data17!$CV$11:$CV$21</definedName>
    <definedName name="A125560832R_Data">Data17!$CV$11:$CV$21</definedName>
    <definedName name="A125560832R_Latest">Data17!$CV$21</definedName>
    <definedName name="A125560840R">Data17!$FP$1:$FP$10,Data17!$FP$11:$FP$21</definedName>
    <definedName name="A125560840R_Data">Data17!$FP$11:$FP$21</definedName>
    <definedName name="A125560840R_Latest">Data17!$FP$21</definedName>
    <definedName name="A125560848J">Data17!$GH$1:$GH$10,Data17!$GH$11:$GH$21</definedName>
    <definedName name="A125560848J_Data">Data17!$GH$11:$GH$21</definedName>
    <definedName name="A125560848J_Latest">Data17!$GH$21</definedName>
    <definedName name="A125560856J">Data15!$ET$1:$ET$10,Data15!$ET$11:$ET$21</definedName>
    <definedName name="A125560856J_Data">Data15!$ET$11:$ET$21</definedName>
    <definedName name="A125560856J_Latest">Data15!$ET$21</definedName>
    <definedName name="A125560864J">Data16!$GF$1:$GF$10,Data16!$GF$11:$GF$21</definedName>
    <definedName name="A125560864J_Data">Data16!$GF$11:$GF$21</definedName>
    <definedName name="A125560864J_Latest">Data16!$GF$21</definedName>
    <definedName name="A125560872J">Data16!$GX$1:$GX$10,Data16!$GX$11:$GX$21</definedName>
    <definedName name="A125560872J_Data">Data16!$GX$11:$GX$21</definedName>
    <definedName name="A125560872J_Latest">Data16!$GX$21</definedName>
    <definedName name="A125560880J">Data17!$EX$1:$EX$10,Data17!$EX$11:$EX$21</definedName>
    <definedName name="A125560880J_Data">Data17!$EX$11:$EX$21</definedName>
    <definedName name="A125560880J_Latest">Data17!$EX$21</definedName>
    <definedName name="A125560888A">Data15!$AP$1:$AP$10,Data15!$AP$11:$AP$21</definedName>
    <definedName name="A125560888A_Data">Data15!$AP$11:$AP$21</definedName>
    <definedName name="A125560888A_Latest">Data15!$AP$21</definedName>
    <definedName name="A125560896A">Data15!$BZ$1:$BZ$10,Data15!$BZ$11:$BZ$21</definedName>
    <definedName name="A125560896A_Data">Data15!$BZ$11:$BZ$21</definedName>
    <definedName name="A125560896A_Latest">Data15!$BZ$21</definedName>
    <definedName name="A125560904R">Data15!$CR$1:$CR$10,Data15!$CR$11:$CR$21</definedName>
    <definedName name="A125560904R_Data">Data15!$CR$11:$CR$21</definedName>
    <definedName name="A125560904R_Latest">Data15!$CR$21</definedName>
    <definedName name="A125560912R">Data15!$GD$1:$GD$10,Data15!$GD$11:$GD$21</definedName>
    <definedName name="A125560912R_Data">Data15!$GD$11:$GD$21</definedName>
    <definedName name="A125560912R_Latest">Data15!$GD$21</definedName>
    <definedName name="A125560920R">Data16!$BJ$1:$BJ$10,Data16!$BJ$11:$BJ$21</definedName>
    <definedName name="A125560920R_Data">Data16!$BJ$11:$BJ$21</definedName>
    <definedName name="A125560920R_Latest">Data16!$BJ$21</definedName>
    <definedName name="A125560928J">Data16!$CB$1:$CB$10,Data16!$CB$11:$CB$21</definedName>
    <definedName name="A125560928J_Data">Data16!$CB$11:$CB$21</definedName>
    <definedName name="A125560928J_Latest">Data16!$CB$21</definedName>
    <definedName name="A125560936J">Data16!$Z$1:$Z$10,Data16!$Z$11:$Z$21</definedName>
    <definedName name="A125560936J_Data">Data16!$Z$11:$Z$21</definedName>
    <definedName name="A125560936J_Latest">Data16!$Z$21</definedName>
    <definedName name="A125560944J">Data16!$EV$1:$EV$10,Data16!$EV$11:$EV$21</definedName>
    <definedName name="A125560944J_Data">Data16!$EV$11:$EV$21</definedName>
    <definedName name="A125560944J_Latest">Data16!$EV$21</definedName>
    <definedName name="A125560952J">Data17!$GZ$1:$GZ$10,Data17!$GZ$11:$GZ$21</definedName>
    <definedName name="A125560952J_Data">Data17!$GZ$11:$GZ$21</definedName>
    <definedName name="A125560952J_Latest">Data17!$GZ$21</definedName>
    <definedName name="A125560960J">Data18!$IL$1:$IL$10,Data18!$IL$11:$IL$21</definedName>
    <definedName name="A125560960J_Data">Data18!$IL$11:$IL$21</definedName>
    <definedName name="A125560960J_Latest">Data18!$IL$21</definedName>
    <definedName name="A125560968A">Data19!$AX$1:$AX$10,Data19!$AX$11:$AX$21</definedName>
    <definedName name="A125560968A_Data">Data19!$AX$11:$AX$21</definedName>
    <definedName name="A125560968A_Latest">Data19!$AX$21</definedName>
    <definedName name="A125560976A">Data19!$DR$1:$DR$10,Data19!$DR$11:$DR$21</definedName>
    <definedName name="A125560976A_Data">Data19!$DR$11:$DR$21</definedName>
    <definedName name="A125560976A_Latest">Data19!$DR$21</definedName>
    <definedName name="A125560984A">Data19!$GL$1:$GL$10,Data19!$GL$11:$GL$21</definedName>
    <definedName name="A125560984A_Data">Data19!$GL$11:$GL$21</definedName>
    <definedName name="A125560984A_Latest">Data19!$GL$21</definedName>
    <definedName name="A125560992A">Data17!$HR$1:$HR$10,Data17!$HR$11:$HR$21</definedName>
    <definedName name="A125560992A_Data">Data17!$HR$11:$HR$21</definedName>
    <definedName name="A125560992A_Latest">Data17!$HR$21</definedName>
    <definedName name="A125561000T">Data18!$FR$1:$FR$10,Data18!$FR$11:$FR$21</definedName>
    <definedName name="A125561000T_Data">Data18!$FR$11:$FR$21</definedName>
    <definedName name="A125561000T_Latest">Data18!$FR$21</definedName>
    <definedName name="A125561008K">Data19!$HV$1:$HV$10,Data19!$HV$11:$HV$21</definedName>
    <definedName name="A125561008K_Data">Data19!$HV$11:$HV$21</definedName>
    <definedName name="A125561008K_Latest">Data19!$HV$21</definedName>
    <definedName name="A125561016K">Data19!$FT$1:$FT$10,Data19!$FT$11:$FT$21</definedName>
    <definedName name="A125561016K_Data">Data19!$FT$11:$FT$21</definedName>
    <definedName name="A125561016K_Latest">Data19!$FT$21</definedName>
    <definedName name="A125561024K">Data20!$P$1:$P$10,Data20!$P$11:$P$21</definedName>
    <definedName name="A125561024K_Data">Data20!$P$11:$P$21</definedName>
    <definedName name="A125561024K_Latest">Data20!$P$21</definedName>
    <definedName name="A125561032K">Data20!$CJ$1:$CJ$10,Data20!$CJ$11:$CJ$21</definedName>
    <definedName name="A125561032K_Data">Data20!$CJ$11:$CJ$21</definedName>
    <definedName name="A125561032K_Latest">Data20!$CJ$21</definedName>
    <definedName name="A125561040K">Data18!$DP$1:$DP$10,Data18!$DP$11:$DP$21</definedName>
    <definedName name="A125561040K_Data">Data18!$DP$11:$DP$21</definedName>
    <definedName name="A125561040K_Latest">Data18!$DP$21</definedName>
    <definedName name="A125561048C">Data19!$BP$1:$BP$10,Data19!$BP$11:$BP$21</definedName>
    <definedName name="A125561048C_Data">Data19!$BP$11:$BP$21</definedName>
    <definedName name="A125561048C_Latest">Data19!$BP$21</definedName>
    <definedName name="A125561056C">Data19!$HD$1:$HD$10,Data19!$HD$11:$HD$21</definedName>
    <definedName name="A125561056C_Data">Data19!$HD$11:$HD$21</definedName>
    <definedName name="A125561056C_Latest">Data19!$HD$21</definedName>
    <definedName name="A125561064C">Data19!$IN$1:$IN$10,Data19!$IN$11:$IN$21</definedName>
    <definedName name="A125561064C_Data">Data19!$IN$11:$IN$21</definedName>
    <definedName name="A125561064C_Latest">Data19!$IN$21</definedName>
    <definedName name="A125561072C">Data20!$AH$1:$AH$10,Data20!$AH$11:$AH$21</definedName>
    <definedName name="A125561072C_Data">Data20!$AH$11:$AH$21</definedName>
    <definedName name="A125561072C_Latest">Data20!$AH$21</definedName>
    <definedName name="A125561080C">Data20!$BR$1:$BR$10,Data20!$BR$11:$BR$21</definedName>
    <definedName name="A125561080C_Data">Data20!$BR$11:$BR$21</definedName>
    <definedName name="A125561080C_Latest">Data20!$BR$21</definedName>
    <definedName name="A125561088W">Data18!$L$1:$L$10,Data18!$L$11:$L$21</definedName>
    <definedName name="A125561088W_Data">Data18!$L$11:$L$21</definedName>
    <definedName name="A125561088W_Latest">Data18!$L$21</definedName>
    <definedName name="A125561096W">Data18!$BN$1:$BN$10,Data18!$BN$11:$BN$21</definedName>
    <definedName name="A125561096W_Data">Data18!$BN$11:$BN$21</definedName>
    <definedName name="A125561096W_Latest">Data18!$BN$21</definedName>
    <definedName name="A125561104K">Data18!$CF$1:$CF$10,Data18!$CF$11:$CF$21</definedName>
    <definedName name="A125561104K_Data">Data18!$CF$11:$CF$21</definedName>
    <definedName name="A125561104K_Latest">Data18!$CF$21</definedName>
    <definedName name="A125561112K">Data18!$EZ$1:$EZ$10,Data18!$EZ$11:$EZ$21</definedName>
    <definedName name="A125561112K_Data">Data18!$EZ$11:$EZ$21</definedName>
    <definedName name="A125561112K_Latest">Data18!$EZ$21</definedName>
    <definedName name="A125561120K">Data18!$GJ$1:$GJ$10,Data18!$GJ$11:$GJ$21</definedName>
    <definedName name="A125561120K_Data">Data18!$GJ$11:$GJ$21</definedName>
    <definedName name="A125561120K_Latest">Data18!$GJ$21</definedName>
    <definedName name="A125561128C">Data18!$HB$1:$HB$10,Data18!$HB$11:$HB$21</definedName>
    <definedName name="A125561128C_Data">Data18!$HB$11:$HB$21</definedName>
    <definedName name="A125561128C_Latest">Data18!$HB$21</definedName>
    <definedName name="A125561136C">Data19!$CH$1:$CH$10,Data19!$CH$11:$CH$21</definedName>
    <definedName name="A125561136C_Data">Data19!$CH$11:$CH$21</definedName>
    <definedName name="A125561136C_Latest">Data19!$CH$21</definedName>
    <definedName name="A125561144C">Data20!$AZ$1:$AZ$10,Data20!$AZ$11:$AZ$21</definedName>
    <definedName name="A125561144C_Data">Data20!$AZ$11:$AZ$21</definedName>
    <definedName name="A125561144C_Latest">Data20!$AZ$21</definedName>
    <definedName name="A125561152C">Data20!$DT$1:$DT$10,Data20!$DT$11:$DT$21</definedName>
    <definedName name="A125561152C_Data">Data20!$DT$11:$DT$21</definedName>
    <definedName name="A125561152C_Latest">Data20!$DT$21</definedName>
    <definedName name="A125561160C">Data20!$EL$1:$EL$10,Data20!$EL$11:$EL$21</definedName>
    <definedName name="A125561160C_Data">Data20!$EL$11:$EL$21</definedName>
    <definedName name="A125561160C_Latest">Data20!$EL$21</definedName>
    <definedName name="A125561168W">Data18!$CX$1:$CX$10,Data18!$CX$11:$CX$21</definedName>
    <definedName name="A125561168W_Data">Data18!$CX$11:$CX$21</definedName>
    <definedName name="A125561168W_Latest">Data18!$CX$21</definedName>
    <definedName name="A125561176W">Data19!$EJ$1:$EJ$10,Data19!$EJ$11:$EJ$21</definedName>
    <definedName name="A125561176W_Data">Data19!$EJ$11:$EJ$21</definedName>
    <definedName name="A125561176W_Latest">Data19!$EJ$21</definedName>
    <definedName name="A125561184W">Data19!$FB$1:$FB$10,Data19!$FB$11:$FB$21</definedName>
    <definedName name="A125561184W_Data">Data19!$FB$11:$FB$21</definedName>
    <definedName name="A125561184W_Latest">Data19!$FB$21</definedName>
    <definedName name="A125561192W">Data20!$DB$1:$DB$10,Data20!$DB$11:$DB$21</definedName>
    <definedName name="A125561192W_Data">Data20!$DB$11:$DB$21</definedName>
    <definedName name="A125561192W_Latest">Data20!$DB$21</definedName>
    <definedName name="A125561200K">Data17!$IJ$1:$IJ$10,Data17!$IJ$11:$IJ$21</definedName>
    <definedName name="A125561200K_Data">Data17!$IJ$11:$IJ$21</definedName>
    <definedName name="A125561200K_Latest">Data17!$IJ$21</definedName>
    <definedName name="A125561208C">Data18!$AD$1:$AD$10,Data18!$AD$11:$AD$21</definedName>
    <definedName name="A125561208C_Data">Data18!$AD$11:$AD$21</definedName>
    <definedName name="A125561208C_Latest">Data18!$AD$21</definedName>
    <definedName name="A125561216C">Data18!$AV$1:$AV$10,Data18!$AV$11:$AV$21</definedName>
    <definedName name="A125561216C_Data">Data18!$AV$11:$AV$21</definedName>
    <definedName name="A125561216C_Latest">Data18!$AV$21</definedName>
    <definedName name="A125561224C">Data18!$EH$1:$EH$10,Data18!$EH$11:$EH$21</definedName>
    <definedName name="A125561224C_Data">Data18!$EH$11:$EH$21</definedName>
    <definedName name="A125561224C_Latest">Data18!$EH$21</definedName>
    <definedName name="A125561232C">Data19!$N$1:$N$10,Data19!$N$11:$N$21</definedName>
    <definedName name="A125561232C_Data">Data19!$N$11:$N$21</definedName>
    <definedName name="A125561232C_Latest">Data19!$N$21</definedName>
    <definedName name="A125561240C">Data19!$AF$1:$AF$10,Data19!$AF$11:$AF$21</definedName>
    <definedName name="A125561240C_Data">Data19!$AF$11:$AF$21</definedName>
    <definedName name="A125561240C_Latest">Data19!$AF$21</definedName>
    <definedName name="A125561248W">Data18!$HT$1:$HT$10,Data18!$HT$11:$HT$21</definedName>
    <definedName name="A125561248W_Data">Data18!$HT$11:$HT$21</definedName>
    <definedName name="A125561248W_Latest">Data18!$HT$21</definedName>
    <definedName name="A125561256W">Data19!$CZ$1:$CZ$10,Data19!$CZ$11:$CZ$21</definedName>
    <definedName name="A125561256W_Data">Data19!$CZ$11:$CZ$21</definedName>
    <definedName name="A125561256W_Latest">Data19!$CZ$21</definedName>
    <definedName name="A125561264W">Data20!$FD$1:$FD$10,Data20!$FD$11:$FD$21</definedName>
    <definedName name="A125561264W_Data">Data20!$FD$11:$FD$21</definedName>
    <definedName name="A125561264W_Latest">Data20!$FD$21</definedName>
    <definedName name="A125561272W">Data21!$GP$1:$GP$10,Data21!$GP$11:$GP$21</definedName>
    <definedName name="A125561272W_Data">Data21!$GP$11:$GP$21</definedName>
    <definedName name="A125561272W_Latest">Data21!$GP$21</definedName>
    <definedName name="A125561280W">Data22!$B$1:$B$10,Data22!$B$11:$B$21</definedName>
    <definedName name="A125561280W_Data">Data22!$B$11:$B$21</definedName>
    <definedName name="A125561280W_Latest">Data22!$B$21</definedName>
    <definedName name="A125561288R">Data22!$BV$1:$BV$10,Data22!$BV$11:$BV$21</definedName>
    <definedName name="A125561288R_Data">Data22!$BV$11:$BV$21</definedName>
    <definedName name="A125561288R_Latest">Data22!$BV$21</definedName>
    <definedName name="A125561296R">Data22!$EP$1:$EP$10,Data22!$EP$11:$EP$21</definedName>
    <definedName name="A125561296R_Data">Data22!$EP$11:$EP$21</definedName>
    <definedName name="A125561296R_Latest">Data22!$EP$21</definedName>
    <definedName name="A125561304C">Data20!$FV$1:$FV$10,Data20!$FV$11:$FV$21</definedName>
    <definedName name="A125561304C_Data">Data20!$FV$11:$FV$21</definedName>
    <definedName name="A125561304C_Latest">Data20!$FV$21</definedName>
    <definedName name="A125561312C">Data21!$DV$1:$DV$10,Data21!$DV$11:$DV$21</definedName>
    <definedName name="A125561312C_Data">Data21!$DV$11:$DV$21</definedName>
    <definedName name="A125561312C_Latest">Data21!$DV$21</definedName>
    <definedName name="A125561320C">Data22!$FZ$1:$FZ$10,Data22!$FZ$11:$FZ$21</definedName>
    <definedName name="A125561320C_Data">Data22!$FZ$11:$FZ$21</definedName>
    <definedName name="A125561320C_Latest">Data22!$FZ$21</definedName>
    <definedName name="A125561328W">Data22!$DX$1:$DX$10,Data22!$DX$11:$DX$21</definedName>
    <definedName name="A125561328W_Data">Data22!$DX$11:$DX$21</definedName>
    <definedName name="A125561328W_Latest">Data22!$DX$21</definedName>
    <definedName name="A125561336W">Data22!$HJ$1:$HJ$10,Data22!$HJ$11:$HJ$21</definedName>
    <definedName name="A125561336W_Data">Data22!$HJ$11:$HJ$21</definedName>
    <definedName name="A125561336W_Latest">Data22!$HJ$21</definedName>
    <definedName name="A125561344W">Data23!$AN$1:$AN$10,Data23!$AN$11:$AN$21</definedName>
    <definedName name="A125561344W_Data">Data23!$AN$11:$AN$21</definedName>
    <definedName name="A125561344W_Latest">Data23!$AN$21</definedName>
    <definedName name="A125561352W">Data21!$BT$1:$BT$10,Data21!$BT$11:$BT$21</definedName>
    <definedName name="A125561352W_Data">Data21!$BT$11:$BT$21</definedName>
    <definedName name="A125561352W_Latest">Data21!$BT$21</definedName>
    <definedName name="A125561360W">Data22!$T$1:$T$10,Data22!$T$11:$T$21</definedName>
    <definedName name="A125561360W_Data">Data22!$T$11:$T$21</definedName>
    <definedName name="A125561360W_Latest">Data22!$T$21</definedName>
    <definedName name="A125561368R">Data22!$FH$1:$FH$10,Data22!$FH$11:$FH$21</definedName>
    <definedName name="A125561368R_Data">Data22!$FH$11:$FH$21</definedName>
    <definedName name="A125561368R_Latest">Data22!$FH$21</definedName>
    <definedName name="A125561376R">Data22!$GR$1:$GR$10,Data22!$GR$11:$GR$21</definedName>
    <definedName name="A125561376R_Data">Data22!$GR$11:$GR$21</definedName>
    <definedName name="A125561376R_Latest">Data22!$GR$21</definedName>
    <definedName name="A125561384R">Data22!$IB$1:$IB$10,Data22!$IB$11:$IB$21</definedName>
    <definedName name="A125561384R_Data">Data22!$IB$11:$IB$21</definedName>
    <definedName name="A125561384R_Latest">Data22!$IB$21</definedName>
    <definedName name="A125561392R">Data23!$V$1:$V$10,Data23!$V$11:$V$21</definedName>
    <definedName name="A125561392R_Data">Data23!$V$11:$V$21</definedName>
    <definedName name="A125561392R_Latest">Data23!$V$21</definedName>
    <definedName name="A125561400C">Data20!$HF$1:$HF$10,Data20!$HF$11:$HF$21</definedName>
    <definedName name="A125561400C_Data">Data20!$HF$11:$HF$21</definedName>
    <definedName name="A125561400C_Latest">Data20!$HF$21</definedName>
    <definedName name="A125561408W">Data21!$R$1:$R$10,Data21!$R$11:$R$21</definedName>
    <definedName name="A125561408W_Data">Data21!$R$11:$R$21</definedName>
    <definedName name="A125561408W_Latest">Data21!$R$21</definedName>
    <definedName name="A125561416W">Data21!$AJ$1:$AJ$10,Data21!$AJ$11:$AJ$21</definedName>
    <definedName name="A125561416W_Data">Data21!$AJ$11:$AJ$21</definedName>
    <definedName name="A125561416W_Latest">Data21!$AJ$21</definedName>
    <definedName name="A125561424W">Data21!$DD$1:$DD$10,Data21!$DD$11:$DD$21</definedName>
    <definedName name="A125561424W_Data">Data21!$DD$11:$DD$21</definedName>
    <definedName name="A125561424W_Latest">Data21!$DD$21</definedName>
    <definedName name="A125561432W">Data21!$EN$1:$EN$10,Data21!$EN$11:$EN$21</definedName>
    <definedName name="A125561432W_Data">Data21!$EN$11:$EN$21</definedName>
    <definedName name="A125561432W_Latest">Data21!$EN$21</definedName>
    <definedName name="A125561440W">Data21!$FF$1:$FF$10,Data21!$FF$11:$FF$21</definedName>
    <definedName name="A125561440W_Data">Data21!$FF$11:$FF$21</definedName>
    <definedName name="A125561440W_Latest">Data21!$FF$21</definedName>
    <definedName name="A125561448R">Data22!$AL$1:$AL$10,Data22!$AL$11:$AL$21</definedName>
    <definedName name="A125561448R_Data">Data22!$AL$11:$AL$21</definedName>
    <definedName name="A125561448R_Latest">Data22!$AL$21</definedName>
    <definedName name="A125561456R">Data23!$D$1:$D$10,Data23!$D$11:$D$21</definedName>
    <definedName name="A125561456R_Data">Data23!$D$11:$D$21</definedName>
    <definedName name="A125561456R_Latest">Data23!$D$21</definedName>
    <definedName name="A125561464R">Data23!$BX$1:$BX$10,Data23!$BX$11:$BX$21</definedName>
    <definedName name="A125561464R_Data">Data23!$BX$11:$BX$21</definedName>
    <definedName name="A125561464R_Latest">Data23!$BX$21</definedName>
    <definedName name="A125561472R">Data23!$CP$1:$CP$10,Data23!$CP$11:$CP$21</definedName>
    <definedName name="A125561472R_Data">Data23!$CP$11:$CP$21</definedName>
    <definedName name="A125561472R_Latest">Data23!$CP$21</definedName>
    <definedName name="A125561480R">Data21!$BB$1:$BB$10,Data21!$BB$11:$BB$21</definedName>
    <definedName name="A125561480R_Data">Data21!$BB$11:$BB$21</definedName>
    <definedName name="A125561480R_Latest">Data21!$BB$21</definedName>
    <definedName name="A125561488J">Data22!$CN$1:$CN$10,Data22!$CN$11:$CN$21</definedName>
    <definedName name="A125561488J_Data">Data22!$CN$11:$CN$21</definedName>
    <definedName name="A125561488J_Latest">Data22!$CN$21</definedName>
    <definedName name="A125561496J">Data22!$DF$1:$DF$10,Data22!$DF$11:$DF$21</definedName>
    <definedName name="A125561496J_Data">Data22!$DF$11:$DF$21</definedName>
    <definedName name="A125561496J_Latest">Data22!$DF$21</definedName>
    <definedName name="A125561504W">Data23!$BF$1:$BF$10,Data23!$BF$11:$BF$21</definedName>
    <definedName name="A125561504W_Data">Data23!$BF$11:$BF$21</definedName>
    <definedName name="A125561504W_Latest">Data23!$BF$21</definedName>
    <definedName name="A125561512W">Data20!$GN$1:$GN$10,Data20!$GN$11:$GN$21</definedName>
    <definedName name="A125561512W_Data">Data20!$GN$11:$GN$21</definedName>
    <definedName name="A125561512W_Latest">Data20!$GN$21</definedName>
    <definedName name="A125561520W">Data20!$HX$1:$HX$10,Data20!$HX$11:$HX$21</definedName>
    <definedName name="A125561520W_Data">Data20!$HX$11:$HX$21</definedName>
    <definedName name="A125561520W_Latest">Data20!$HX$21</definedName>
    <definedName name="A125561528R">Data20!$IP$1:$IP$10,Data20!$IP$11:$IP$21</definedName>
    <definedName name="A125561528R_Data">Data20!$IP$11:$IP$21</definedName>
    <definedName name="A125561528R_Latest">Data20!$IP$21</definedName>
    <definedName name="A125561536R">Data21!$CL$1:$CL$10,Data21!$CL$11:$CL$21</definedName>
    <definedName name="A125561536R_Data">Data21!$CL$11:$CL$21</definedName>
    <definedName name="A125561536R_Latest">Data21!$CL$21</definedName>
    <definedName name="A125561544R">Data21!$HH$1:$HH$10,Data21!$HH$11:$HH$21</definedName>
    <definedName name="A125561544R_Data">Data21!$HH$11:$HH$21</definedName>
    <definedName name="A125561544R_Latest">Data21!$HH$21</definedName>
    <definedName name="A125561552R">Data21!$HZ$1:$HZ$10,Data21!$HZ$11:$HZ$21</definedName>
    <definedName name="A125561552R_Data">Data21!$HZ$11:$HZ$21</definedName>
    <definedName name="A125561552R_Latest">Data21!$HZ$21</definedName>
    <definedName name="A125561560R">Data21!$FX$1:$FX$10,Data21!$FX$11:$FX$21</definedName>
    <definedName name="A125561560R_Data">Data21!$FX$11:$FX$21</definedName>
    <definedName name="A125561560R_Latest">Data21!$FX$21</definedName>
    <definedName name="A125561568J">Data22!$BD$1:$BD$10,Data22!$BD$11:$BD$21</definedName>
    <definedName name="A125561568J_Data">Data22!$BD$11:$BD$21</definedName>
    <definedName name="A125561568J_Latest">Data22!$BD$21</definedName>
    <definedName name="A125561576J">Data23!$DH$1:$DH$10,Data23!$DH$11:$DH$21</definedName>
    <definedName name="A125561576J_Data">Data23!$DH$11:$DH$21</definedName>
    <definedName name="A125561576J_Latest">Data23!$DH$21</definedName>
    <definedName name="A125561584J">Data4!$IB$1:$IB$10,Data4!$IB$11:$IB$21</definedName>
    <definedName name="A125561584J_Data">Data4!$IB$11:$IB$21</definedName>
    <definedName name="A125561584J_Latest">Data4!$IB$21</definedName>
    <definedName name="A125561592J">Data5!$AN$1:$AN$10,Data5!$AN$11:$AN$21</definedName>
    <definedName name="A125561592J_Data">Data5!$AN$11:$AN$21</definedName>
    <definedName name="A125561592J_Latest">Data5!$AN$21</definedName>
    <definedName name="A125561600W">Data5!$DH$1:$DH$10,Data5!$DH$11:$DH$21</definedName>
    <definedName name="A125561600W_Data">Data5!$DH$11:$DH$21</definedName>
    <definedName name="A125561600W_Latest">Data5!$DH$21</definedName>
    <definedName name="A125561608R">Data5!$GB$1:$GB$10,Data5!$GB$11:$GB$21</definedName>
    <definedName name="A125561608R_Data">Data5!$GB$11:$GB$21</definedName>
    <definedName name="A125561608R_Latest">Data5!$GB$21</definedName>
    <definedName name="A125561616R">Data3!$HH$1:$HH$10,Data3!$HH$11:$HH$21</definedName>
    <definedName name="A125561616R_Data">Data3!$HH$11:$HH$21</definedName>
    <definedName name="A125561616R_Latest">Data3!$HH$21</definedName>
    <definedName name="A125561624R">Data4!$FH$1:$FH$10,Data4!$FH$11:$FH$21</definedName>
    <definedName name="A125561624R_Data">Data4!$FH$11:$FH$21</definedName>
    <definedName name="A125561624R_Latest">Data4!$FH$21</definedName>
    <definedName name="A125561632R">Data5!$HL$1:$HL$10,Data5!$HL$11:$HL$21</definedName>
    <definedName name="A125561632R_Data">Data5!$HL$11:$HL$21</definedName>
    <definedName name="A125561632R_Latest">Data5!$HL$21</definedName>
    <definedName name="A125561640R">Data5!$FJ$1:$FJ$10,Data5!$FJ$11:$FJ$21</definedName>
    <definedName name="A125561640R_Data">Data5!$FJ$11:$FJ$21</definedName>
    <definedName name="A125561640R_Latest">Data5!$FJ$21</definedName>
    <definedName name="A125561648J">Data6!$F$1:$F$10,Data6!$F$11:$F$21</definedName>
    <definedName name="A125561648J_Data">Data6!$F$11:$F$21</definedName>
    <definedName name="A125561648J_Latest">Data6!$F$21</definedName>
    <definedName name="A125561656J">Data6!$BZ$1:$BZ$10,Data6!$BZ$11:$BZ$21</definedName>
    <definedName name="A125561656J_Data">Data6!$BZ$11:$BZ$21</definedName>
    <definedName name="A125561656J_Latest">Data6!$BZ$21</definedName>
    <definedName name="A125561664J">Data4!$DF$1:$DF$10,Data4!$DF$11:$DF$21</definedName>
    <definedName name="A125561664J_Data">Data4!$DF$11:$DF$21</definedName>
    <definedName name="A125561664J_Latest">Data4!$DF$21</definedName>
    <definedName name="A125561672J">Data5!$BF$1:$BF$10,Data5!$BF$11:$BF$21</definedName>
    <definedName name="A125561672J_Data">Data5!$BF$11:$BF$21</definedName>
    <definedName name="A125561672J_Latest">Data5!$BF$21</definedName>
    <definedName name="A125561680J">Data5!$GT$1:$GT$10,Data5!$GT$11:$GT$21</definedName>
    <definedName name="A125561680J_Data">Data5!$GT$11:$GT$21</definedName>
    <definedName name="A125561680J_Latest">Data5!$GT$21</definedName>
    <definedName name="A125561688A">Data5!$ID$1:$ID$10,Data5!$ID$11:$ID$21</definedName>
    <definedName name="A125561688A_Data">Data5!$ID$11:$ID$21</definedName>
    <definedName name="A125561688A_Latest">Data5!$ID$21</definedName>
    <definedName name="A125561696A">Data6!$X$1:$X$10,Data6!$X$11:$X$21</definedName>
    <definedName name="A125561696A_Data">Data6!$X$11:$X$21</definedName>
    <definedName name="A125561696A_Latest">Data6!$X$21</definedName>
    <definedName name="A125561704R">Data6!$BH$1:$BH$10,Data6!$BH$11:$BH$21</definedName>
    <definedName name="A125561704R_Data">Data6!$BH$11:$BH$21</definedName>
    <definedName name="A125561704R_Latest">Data6!$BH$21</definedName>
    <definedName name="A125561712R">Data4!$B$1:$B$10,Data4!$B$11:$B$21</definedName>
    <definedName name="A125561712R_Data">Data4!$B$11:$B$21</definedName>
    <definedName name="A125561712R_Latest">Data4!$B$21</definedName>
    <definedName name="A125561720R">Data4!$BD$1:$BD$10,Data4!$BD$11:$BD$21</definedName>
    <definedName name="A125561720R_Data">Data4!$BD$11:$BD$21</definedName>
    <definedName name="A125561720R_Latest">Data4!$BD$21</definedName>
    <definedName name="A125561728J">Data4!$BV$1:$BV$10,Data4!$BV$11:$BV$21</definedName>
    <definedName name="A125561728J_Data">Data4!$BV$11:$BV$21</definedName>
    <definedName name="A125561728J_Latest">Data4!$BV$21</definedName>
    <definedName name="A125561736J">Data4!$EP$1:$EP$10,Data4!$EP$11:$EP$21</definedName>
    <definedName name="A125561736J_Data">Data4!$EP$11:$EP$21</definedName>
    <definedName name="A125561736J_Latest">Data4!$EP$21</definedName>
    <definedName name="A125561744J">Data4!$FZ$1:$FZ$10,Data4!$FZ$11:$FZ$21</definedName>
    <definedName name="A125561744J_Data">Data4!$FZ$11:$FZ$21</definedName>
    <definedName name="A125561744J_Latest">Data4!$FZ$21</definedName>
    <definedName name="A125561752J">Data4!$GR$1:$GR$10,Data4!$GR$11:$GR$21</definedName>
    <definedName name="A125561752J_Data">Data4!$GR$11:$GR$21</definedName>
    <definedName name="A125561752J_Latest">Data4!$GR$21</definedName>
    <definedName name="A125561760J">Data5!$BX$1:$BX$10,Data5!$BX$11:$BX$21</definedName>
    <definedName name="A125561760J_Data">Data5!$BX$11:$BX$21</definedName>
    <definedName name="A125561760J_Latest">Data5!$BX$21</definedName>
    <definedName name="A125561768A">Data6!$AP$1:$AP$10,Data6!$AP$11:$AP$21</definedName>
    <definedName name="A125561768A_Data">Data6!$AP$11:$AP$21</definedName>
    <definedName name="A125561768A_Latest">Data6!$AP$21</definedName>
    <definedName name="A125561776A">Data6!$DJ$1:$DJ$10,Data6!$DJ$11:$DJ$21</definedName>
    <definedName name="A125561776A_Data">Data6!$DJ$11:$DJ$21</definedName>
    <definedName name="A125561776A_Latest">Data6!$DJ$21</definedName>
    <definedName name="A125561784A">Data6!$EB$1:$EB$10,Data6!$EB$11:$EB$21</definedName>
    <definedName name="A125561784A_Data">Data6!$EB$11:$EB$21</definedName>
    <definedName name="A125561784A_Latest">Data6!$EB$21</definedName>
    <definedName name="A125561792A">Data4!$CN$1:$CN$10,Data4!$CN$11:$CN$21</definedName>
    <definedName name="A125561792A_Data">Data4!$CN$11:$CN$21</definedName>
    <definedName name="A125561792A_Latest">Data4!$CN$21</definedName>
    <definedName name="A125561800R">Data5!$DZ$1:$DZ$10,Data5!$DZ$11:$DZ$21</definedName>
    <definedName name="A125561800R_Data">Data5!$DZ$11:$DZ$21</definedName>
    <definedName name="A125561800R_Latest">Data5!$DZ$21</definedName>
    <definedName name="A125561808J">Data5!$ER$1:$ER$10,Data5!$ER$11:$ER$21</definedName>
    <definedName name="A125561808J_Data">Data5!$ER$11:$ER$21</definedName>
    <definedName name="A125561808J_Latest">Data5!$ER$21</definedName>
    <definedName name="A125561816J">Data6!$CR$1:$CR$10,Data6!$CR$11:$CR$21</definedName>
    <definedName name="A125561816J_Data">Data6!$CR$11:$CR$21</definedName>
    <definedName name="A125561816J_Latest">Data6!$CR$21</definedName>
    <definedName name="A125561824J">Data3!$HZ$1:$HZ$10,Data3!$HZ$11:$HZ$21</definedName>
    <definedName name="A125561824J_Data">Data3!$HZ$11:$HZ$21</definedName>
    <definedName name="A125561824J_Latest">Data3!$HZ$21</definedName>
    <definedName name="A125561832J">Data4!$T$1:$T$10,Data4!$T$11:$T$21</definedName>
    <definedName name="A125561832J_Data">Data4!$T$11:$T$21</definedName>
    <definedName name="A125561832J_Latest">Data4!$T$21</definedName>
    <definedName name="A125561840J">Data4!$AL$1:$AL$10,Data4!$AL$11:$AL$21</definedName>
    <definedName name="A125561840J_Data">Data4!$AL$11:$AL$21</definedName>
    <definedName name="A125561840J_Latest">Data4!$AL$21</definedName>
    <definedName name="A125561848A">Data4!$DX$1:$DX$10,Data4!$DX$11:$DX$21</definedName>
    <definedName name="A125561848A_Data">Data4!$DX$11:$DX$21</definedName>
    <definedName name="A125561848A_Latest">Data4!$DX$21</definedName>
    <definedName name="A125561856A">Data5!$D$1:$D$10,Data5!$D$11:$D$21</definedName>
    <definedName name="A125561856A_Data">Data5!$D$11:$D$21</definedName>
    <definedName name="A125561856A_Latest">Data5!$D$21</definedName>
    <definedName name="A125561864A">Data5!$V$1:$V$10,Data5!$V$11:$V$21</definedName>
    <definedName name="A125561864A_Data">Data5!$V$11:$V$21</definedName>
    <definedName name="A125561864A_Latest">Data5!$V$21</definedName>
    <definedName name="A125561872A">Data4!$HJ$1:$HJ$10,Data4!$HJ$11:$HJ$21</definedName>
    <definedName name="A125561872A_Data">Data4!$HJ$11:$HJ$21</definedName>
    <definedName name="A125561872A_Latest">Data4!$HJ$21</definedName>
    <definedName name="A125561880A">Data5!$CP$1:$CP$10,Data5!$CP$11:$CP$21</definedName>
    <definedName name="A125561880A_Data">Data5!$CP$11:$CP$21</definedName>
    <definedName name="A125561880A_Latest">Data5!$CP$21</definedName>
    <definedName name="A125561888V">Data6!$ET$1:$ET$10,Data6!$ET$11:$ET$21</definedName>
    <definedName name="A125561888V_Data">Data6!$ET$11:$ET$21</definedName>
    <definedName name="A125561888V_Latest">Data6!$ET$21</definedName>
    <definedName name="A125561896V">Data10!$EJ$1:$EJ$10,Data10!$EJ$11:$EJ$21</definedName>
    <definedName name="A125561896V_Data">Data10!$EJ$11:$EJ$21</definedName>
    <definedName name="A125561896V_Latest">Data10!$EJ$21</definedName>
    <definedName name="A125561904J">Data10!$GL$1:$GL$10,Data10!$GL$11:$GL$21</definedName>
    <definedName name="A125561904J_Data">Data10!$GL$11:$GL$21</definedName>
    <definedName name="A125561904J_Latest">Data10!$GL$21</definedName>
    <definedName name="A125561912J">Data11!$P$1:$P$10,Data11!$P$11:$P$21</definedName>
    <definedName name="A125561912J_Data">Data11!$P$11:$P$21</definedName>
    <definedName name="A125561912J_Latest">Data11!$P$21</definedName>
    <definedName name="A125561920J">Data11!$CJ$1:$CJ$10,Data11!$CJ$11:$CJ$21</definedName>
    <definedName name="A125561920J_Data">Data11!$CJ$11:$CJ$21</definedName>
    <definedName name="A125561920J_Latest">Data11!$CJ$21</definedName>
    <definedName name="A125561928A">Data9!$DP$1:$DP$10,Data9!$DP$11:$DP$21</definedName>
    <definedName name="A125561928A_Data">Data9!$DP$11:$DP$21</definedName>
    <definedName name="A125561928A_Latest">Data9!$DP$21</definedName>
    <definedName name="A125561936A">Data10!$BP$1:$BP$10,Data10!$BP$11:$BP$21</definedName>
    <definedName name="A125561936A_Data">Data10!$BP$11:$BP$21</definedName>
    <definedName name="A125561936A_Latest">Data10!$BP$21</definedName>
    <definedName name="A125561944A">Data11!$DT$1:$DT$10,Data11!$DT$11:$DT$21</definedName>
    <definedName name="A125561944A_Data">Data11!$DT$11:$DT$21</definedName>
    <definedName name="A125561944A_Latest">Data11!$DT$21</definedName>
    <definedName name="A125561952A">Data11!$BR$1:$BR$10,Data11!$BR$11:$BR$21</definedName>
    <definedName name="A125561952A_Data">Data11!$BR$11:$BR$21</definedName>
    <definedName name="A125561952A_Latest">Data11!$BR$21</definedName>
    <definedName name="A125561960A">Data11!$FD$1:$FD$10,Data11!$FD$11:$FD$21</definedName>
    <definedName name="A125561960A_Data">Data11!$FD$11:$FD$21</definedName>
    <definedName name="A125561960A_Latest">Data11!$FD$21</definedName>
    <definedName name="A125561968V">Data11!$HX$1:$HX$10,Data11!$HX$11:$HX$21</definedName>
    <definedName name="A125561968V_Data">Data11!$HX$11:$HX$21</definedName>
    <definedName name="A125561968V_Latest">Data11!$HX$21</definedName>
    <definedName name="A125561976V">Data10!$N$1:$N$10,Data10!$N$11:$N$21</definedName>
    <definedName name="A125561976V_Data">Data10!$N$11:$N$21</definedName>
    <definedName name="A125561976V_Latest">Data10!$N$21</definedName>
    <definedName name="A125561984V">Data10!$HD$1:$HD$10,Data10!$HD$11:$HD$21</definedName>
    <definedName name="A125561984V_Data">Data10!$HD$11:$HD$21</definedName>
    <definedName name="A125561984V_Latest">Data10!$HD$21</definedName>
    <definedName name="A125561992V">Data11!$DB$1:$DB$10,Data11!$DB$11:$DB$21</definedName>
    <definedName name="A125561992V_Data">Data11!$DB$11:$DB$21</definedName>
    <definedName name="A125561992V_Latest">Data11!$DB$21</definedName>
    <definedName name="A125562000K">Data11!$EL$1:$EL$10,Data11!$EL$11:$EL$21</definedName>
    <definedName name="A125562000K_Data">Data11!$EL$11:$EL$21</definedName>
    <definedName name="A125562000K_Latest">Data11!$EL$21</definedName>
    <definedName name="A125562008C">Data11!$FV$1:$FV$10,Data11!$FV$11:$FV$21</definedName>
    <definedName name="A125562008C_Data">Data11!$FV$11:$FV$21</definedName>
    <definedName name="A125562008C_Latest">Data11!$FV$21</definedName>
    <definedName name="A125562016C">Data11!$HF$1:$HF$10,Data11!$HF$11:$HF$21</definedName>
    <definedName name="A125562016C_Data">Data11!$HF$11:$HF$21</definedName>
    <definedName name="A125562016C_Latest">Data11!$HF$21</definedName>
    <definedName name="A125562024C">Data9!$EZ$1:$EZ$10,Data9!$EZ$11:$EZ$21</definedName>
    <definedName name="A125562024C_Data">Data9!$EZ$11:$EZ$21</definedName>
    <definedName name="A125562024C_Latest">Data9!$EZ$21</definedName>
    <definedName name="A125562032C">Data9!$HB$1:$HB$10,Data9!$HB$11:$HB$21</definedName>
    <definedName name="A125562032C_Data">Data9!$HB$11:$HB$21</definedName>
    <definedName name="A125562032C_Latest">Data9!$HB$21</definedName>
    <definedName name="A125562040C">Data9!$HT$1:$HT$10,Data9!$HT$11:$HT$21</definedName>
    <definedName name="A125562040C_Data">Data9!$HT$11:$HT$21</definedName>
    <definedName name="A125562040C_Latest">Data9!$HT$21</definedName>
    <definedName name="A125562048W">Data10!$AX$1:$AX$10,Data10!$AX$11:$AX$21</definedName>
    <definedName name="A125562048W_Data">Data10!$AX$11:$AX$21</definedName>
    <definedName name="A125562048W_Latest">Data10!$AX$21</definedName>
    <definedName name="A125562056W">Data10!$CH$1:$CH$10,Data10!$CH$11:$CH$21</definedName>
    <definedName name="A125562056W_Data">Data10!$CH$11:$CH$21</definedName>
    <definedName name="A125562056W_Latest">Data10!$CH$21</definedName>
    <definedName name="A125562064W">Data10!$CZ$1:$CZ$10,Data10!$CZ$11:$CZ$21</definedName>
    <definedName name="A125562064W_Data">Data10!$CZ$11:$CZ$21</definedName>
    <definedName name="A125562064W_Latest">Data10!$CZ$21</definedName>
    <definedName name="A125562072W">Data10!$HV$1:$HV$10,Data10!$HV$11:$HV$21</definedName>
    <definedName name="A125562072W_Data">Data10!$HV$11:$HV$21</definedName>
    <definedName name="A125562072W_Latest">Data10!$HV$21</definedName>
    <definedName name="A125562080W">Data11!$GN$1:$GN$10,Data11!$GN$11:$GN$21</definedName>
    <definedName name="A125562080W_Data">Data11!$GN$11:$GN$21</definedName>
    <definedName name="A125562080W_Latest">Data11!$GN$21</definedName>
    <definedName name="A125562088R">Data12!$R$1:$R$10,Data12!$R$11:$R$21</definedName>
    <definedName name="A125562088R_Data">Data12!$R$11:$R$21</definedName>
    <definedName name="A125562088R_Latest">Data12!$R$21</definedName>
    <definedName name="A125562096R">Data12!$AJ$1:$AJ$10,Data12!$AJ$11:$AJ$21</definedName>
    <definedName name="A125562096R_Data">Data12!$AJ$11:$AJ$21</definedName>
    <definedName name="A125562096R_Latest">Data12!$AJ$21</definedName>
    <definedName name="A125562104C">Data9!$IL$1:$IL$10,Data9!$IL$11:$IL$21</definedName>
    <definedName name="A125562104C_Data">Data9!$IL$11:$IL$21</definedName>
    <definedName name="A125562104C_Latest">Data9!$IL$21</definedName>
    <definedName name="A125562112C">Data11!$AH$1:$AH$10,Data11!$AH$11:$AH$21</definedName>
    <definedName name="A125562112C_Data">Data11!$AH$11:$AH$21</definedName>
    <definedName name="A125562112C_Latest">Data11!$AH$21</definedName>
    <definedName name="A125562120C">Data11!$AZ$1:$AZ$10,Data11!$AZ$11:$AZ$21</definedName>
    <definedName name="A125562120C_Data">Data11!$AZ$11:$AZ$21</definedName>
    <definedName name="A125562120C_Latest">Data11!$AZ$21</definedName>
    <definedName name="A125562128W">Data11!$IP$1:$IP$10,Data11!$IP$11:$IP$21</definedName>
    <definedName name="A125562128W_Data">Data11!$IP$11:$IP$21</definedName>
    <definedName name="A125562128W_Latest">Data11!$IP$21</definedName>
    <definedName name="A125562136W">Data9!$EH$1:$EH$10,Data9!$EH$11:$EH$21</definedName>
    <definedName name="A125562136W_Data">Data9!$EH$11:$EH$21</definedName>
    <definedName name="A125562136W_Latest">Data9!$EH$21</definedName>
    <definedName name="A125562144W">Data9!$FR$1:$FR$10,Data9!$FR$11:$FR$21</definedName>
    <definedName name="A125562144W_Data">Data9!$FR$11:$FR$21</definedName>
    <definedName name="A125562144W_Latest">Data9!$FR$21</definedName>
    <definedName name="A125562152W">Data9!$GJ$1:$GJ$10,Data9!$GJ$11:$GJ$21</definedName>
    <definedName name="A125562152W_Data">Data9!$GJ$11:$GJ$21</definedName>
    <definedName name="A125562152W_Latest">Data9!$GJ$21</definedName>
    <definedName name="A125562160W">Data10!$AF$1:$AF$10,Data10!$AF$11:$AF$21</definedName>
    <definedName name="A125562160W_Data">Data10!$AF$11:$AF$21</definedName>
    <definedName name="A125562160W_Latest">Data10!$AF$21</definedName>
    <definedName name="A125562168R">Data10!$FB$1:$FB$10,Data10!$FB$11:$FB$21</definedName>
    <definedName name="A125562168R_Data">Data10!$FB$11:$FB$21</definedName>
    <definedName name="A125562168R_Latest">Data10!$FB$21</definedName>
    <definedName name="A125562176R">Data10!$FT$1:$FT$10,Data10!$FT$11:$FT$21</definedName>
    <definedName name="A125562176R_Data">Data10!$FT$11:$FT$21</definedName>
    <definedName name="A125562176R_Latest">Data10!$FT$21</definedName>
    <definedName name="A125562184R">Data10!$DR$1:$DR$10,Data10!$DR$11:$DR$21</definedName>
    <definedName name="A125562184R_Data">Data10!$DR$11:$DR$21</definedName>
    <definedName name="A125562184R_Latest">Data10!$DR$21</definedName>
    <definedName name="A125562192R">Data10!$IN$1:$IN$10,Data10!$IN$11:$IN$21</definedName>
    <definedName name="A125562192R_Data">Data10!$IN$11:$IN$21</definedName>
    <definedName name="A125562192R_Latest">Data10!$IN$21</definedName>
    <definedName name="A125562200C">Data12!$BB$1:$BB$10,Data12!$BB$11:$BB$21</definedName>
    <definedName name="A125562200C_Data">Data12!$BB$11:$BB$21</definedName>
    <definedName name="A125562200C_Latest">Data12!$BB$21</definedName>
    <definedName name="A125562208W">Data13!$CN$1:$CN$10,Data13!$CN$11:$CN$21</definedName>
    <definedName name="A125562208W_Data">Data13!$CN$11:$CN$21</definedName>
    <definedName name="A125562208W_Latest">Data13!$CN$21</definedName>
    <definedName name="A125562216W">Data13!$EP$1:$EP$10,Data13!$EP$11:$EP$21</definedName>
    <definedName name="A125562216W_Data">Data13!$EP$11:$EP$21</definedName>
    <definedName name="A125562216W_Latest">Data13!$EP$21</definedName>
    <definedName name="A125562224W">Data13!$HJ$1:$HJ$10,Data13!$HJ$11:$HJ$21</definedName>
    <definedName name="A125562224W_Data">Data13!$HJ$11:$HJ$21</definedName>
    <definedName name="A125562224W_Latest">Data13!$HJ$21</definedName>
    <definedName name="A125562232W">Data14!$AN$1:$AN$10,Data14!$AN$11:$AN$21</definedName>
    <definedName name="A125562232W_Data">Data14!$AN$11:$AN$21</definedName>
    <definedName name="A125562232W_Latest">Data14!$AN$21</definedName>
    <definedName name="A125562240W">Data12!$BT$1:$BT$10,Data12!$BT$11:$BT$21</definedName>
    <definedName name="A125562240W_Data">Data12!$BT$11:$BT$21</definedName>
    <definedName name="A125562240W_Latest">Data12!$BT$21</definedName>
    <definedName name="A125562248R">Data13!$T$1:$T$10,Data13!$T$11:$T$21</definedName>
    <definedName name="A125562248R_Data">Data13!$T$11:$T$21</definedName>
    <definedName name="A125562248R_Latest">Data13!$T$21</definedName>
    <definedName name="A125562256R">Data14!$BX$1:$BX$10,Data14!$BX$11:$BX$21</definedName>
    <definedName name="A125562256R_Data">Data14!$BX$11:$BX$21</definedName>
    <definedName name="A125562256R_Latest">Data14!$BX$21</definedName>
    <definedName name="A125562264R">Data14!$V$1:$V$10,Data14!$V$11:$V$21</definedName>
    <definedName name="A125562264R_Data">Data14!$V$11:$V$21</definedName>
    <definedName name="A125562264R_Latest">Data14!$V$21</definedName>
    <definedName name="A125562272R">Data14!$DH$1:$DH$10,Data14!$DH$11:$DH$21</definedName>
    <definedName name="A125562272R_Data">Data14!$DH$11:$DH$21</definedName>
    <definedName name="A125562272R_Latest">Data14!$DH$21</definedName>
    <definedName name="A125562280R">Data14!$GB$1:$GB$10,Data14!$GB$11:$GB$21</definedName>
    <definedName name="A125562280R_Data">Data14!$GB$11:$GB$21</definedName>
    <definedName name="A125562280R_Latest">Data14!$GB$21</definedName>
    <definedName name="A125562288J">Data12!$HH$1:$HH$10,Data12!$HH$11:$HH$21</definedName>
    <definedName name="A125562288J_Data">Data12!$HH$11:$HH$21</definedName>
    <definedName name="A125562288J_Latest">Data12!$HH$21</definedName>
    <definedName name="A125562296J">Data13!$FH$1:$FH$10,Data13!$FH$11:$FH$21</definedName>
    <definedName name="A125562296J_Data">Data13!$FH$11:$FH$21</definedName>
    <definedName name="A125562296J_Latest">Data13!$FH$21</definedName>
    <definedName name="A125562304W">Data14!$BF$1:$BF$10,Data14!$BF$11:$BF$21</definedName>
    <definedName name="A125562304W_Data">Data14!$BF$11:$BF$21</definedName>
    <definedName name="A125562304W_Latest">Data14!$BF$21</definedName>
    <definedName name="A125562312W">Data14!$CP$1:$CP$10,Data14!$CP$11:$CP$21</definedName>
    <definedName name="A125562312W_Data">Data14!$CP$11:$CP$21</definedName>
    <definedName name="A125562312W_Latest">Data14!$CP$21</definedName>
    <definedName name="A125562320W">Data14!$DZ$1:$DZ$10,Data14!$DZ$11:$DZ$21</definedName>
    <definedName name="A125562320W_Data">Data14!$DZ$11:$DZ$21</definedName>
    <definedName name="A125562320W_Latest">Data14!$DZ$21</definedName>
    <definedName name="A125562328R">Data14!$FJ$1:$FJ$10,Data14!$FJ$11:$FJ$21</definedName>
    <definedName name="A125562328R_Data">Data14!$FJ$11:$FJ$21</definedName>
    <definedName name="A125562328R_Latest">Data14!$FJ$21</definedName>
    <definedName name="A125562336R">Data12!$DD$1:$DD$10,Data12!$DD$11:$DD$21</definedName>
    <definedName name="A125562336R_Data">Data12!$DD$11:$DD$21</definedName>
    <definedName name="A125562336R_Latest">Data12!$DD$21</definedName>
    <definedName name="A125562344R">Data12!$FF$1:$FF$10,Data12!$FF$11:$FF$21</definedName>
    <definedName name="A125562344R_Data">Data12!$FF$11:$FF$21</definedName>
    <definedName name="A125562344R_Latest">Data12!$FF$21</definedName>
    <definedName name="A125562352R">Data12!$FX$1:$FX$10,Data12!$FX$11:$FX$21</definedName>
    <definedName name="A125562352R_Data">Data12!$FX$11:$FX$21</definedName>
    <definedName name="A125562352R_Latest">Data12!$FX$21</definedName>
    <definedName name="A125562360R">Data13!$B$1:$B$10,Data13!$B$11:$B$21</definedName>
    <definedName name="A125562360R_Data">Data13!$B$11:$B$21</definedName>
    <definedName name="A125562360R_Latest">Data13!$B$21</definedName>
    <definedName name="A125562368J">Data13!$AL$1:$AL$10,Data13!$AL$11:$AL$21</definedName>
    <definedName name="A125562368J_Data">Data13!$AL$11:$AL$21</definedName>
    <definedName name="A125562368J_Latest">Data13!$AL$21</definedName>
    <definedName name="A125562376J">Data13!$BD$1:$BD$10,Data13!$BD$11:$BD$21</definedName>
    <definedName name="A125562376J_Data">Data13!$BD$11:$BD$21</definedName>
    <definedName name="A125562376J_Latest">Data13!$BD$21</definedName>
    <definedName name="A125562384J">Data13!$FZ$1:$FZ$10,Data13!$FZ$11:$FZ$21</definedName>
    <definedName name="A125562384J_Data">Data13!$FZ$11:$FZ$21</definedName>
    <definedName name="A125562384J_Latest">Data13!$FZ$21</definedName>
    <definedName name="A125562392J">Data14!$ER$1:$ER$10,Data14!$ER$11:$ER$21</definedName>
    <definedName name="A125562392J_Data">Data14!$ER$11:$ER$21</definedName>
    <definedName name="A125562392J_Latest">Data14!$ER$21</definedName>
    <definedName name="A125562400W">Data14!$HL$1:$HL$10,Data14!$HL$11:$HL$21</definedName>
    <definedName name="A125562400W_Data">Data14!$HL$11:$HL$21</definedName>
    <definedName name="A125562400W_Latest">Data14!$HL$21</definedName>
    <definedName name="A125562408R">Data14!$ID$1:$ID$10,Data14!$ID$11:$ID$21</definedName>
    <definedName name="A125562408R_Data">Data14!$ID$11:$ID$21</definedName>
    <definedName name="A125562408R_Latest">Data14!$ID$21</definedName>
    <definedName name="A125562416R">Data12!$GP$1:$GP$10,Data12!$GP$11:$GP$21</definedName>
    <definedName name="A125562416R_Data">Data12!$GP$11:$GP$21</definedName>
    <definedName name="A125562416R_Latest">Data12!$GP$21</definedName>
    <definedName name="A125562424R">Data13!$IB$1:$IB$10,Data13!$IB$11:$IB$21</definedName>
    <definedName name="A125562424R_Data">Data13!$IB$11:$IB$21</definedName>
    <definedName name="A125562424R_Latest">Data13!$IB$21</definedName>
    <definedName name="A125562432R">Data14!$D$1:$D$10,Data14!$D$11:$D$21</definedName>
    <definedName name="A125562432R_Data">Data14!$D$11:$D$21</definedName>
    <definedName name="A125562432R_Latest">Data14!$D$21</definedName>
    <definedName name="A125562440R">Data14!$GT$1:$GT$10,Data14!$GT$11:$GT$21</definedName>
    <definedName name="A125562440R_Data">Data14!$GT$11:$GT$21</definedName>
    <definedName name="A125562440R_Latest">Data14!$GT$21</definedName>
    <definedName name="A125562448J">Data12!$CL$1:$CL$10,Data12!$CL$11:$CL$21</definedName>
    <definedName name="A125562448J_Data">Data12!$CL$11:$CL$21</definedName>
    <definedName name="A125562448J_Latest">Data12!$CL$21</definedName>
    <definedName name="A125562456J">Data12!$DV$1:$DV$10,Data12!$DV$11:$DV$21</definedName>
    <definedName name="A125562456J_Data">Data12!$DV$11:$DV$21</definedName>
    <definedName name="A125562456J_Latest">Data12!$DV$21</definedName>
    <definedName name="A125562464J">Data12!$EN$1:$EN$10,Data12!$EN$11:$EN$21</definedName>
    <definedName name="A125562464J_Data">Data12!$EN$11:$EN$21</definedName>
    <definedName name="A125562464J_Latest">Data12!$EN$21</definedName>
    <definedName name="A125562472J">Data12!$HZ$1:$HZ$10,Data12!$HZ$11:$HZ$21</definedName>
    <definedName name="A125562472J_Data">Data12!$HZ$11:$HZ$21</definedName>
    <definedName name="A125562472J_Latest">Data12!$HZ$21</definedName>
    <definedName name="A125562480J">Data13!$DF$1:$DF$10,Data13!$DF$11:$DF$21</definedName>
    <definedName name="A125562480J_Data">Data13!$DF$11:$DF$21</definedName>
    <definedName name="A125562480J_Latest">Data13!$DF$21</definedName>
    <definedName name="A125562488A">Data13!$DX$1:$DX$10,Data13!$DX$11:$DX$21</definedName>
    <definedName name="A125562488A_Data">Data13!$DX$11:$DX$21</definedName>
    <definedName name="A125562488A_Latest">Data13!$DX$21</definedName>
    <definedName name="A125562496A">Data13!$BV$1:$BV$10,Data13!$BV$11:$BV$21</definedName>
    <definedName name="A125562496A_Data">Data13!$BV$11:$BV$21</definedName>
    <definedName name="A125562496A_Latest">Data13!$BV$21</definedName>
    <definedName name="A125562504R">Data13!$GR$1:$GR$10,Data13!$GR$11:$GR$21</definedName>
    <definedName name="A125562504R_Data">Data13!$GR$11:$GR$21</definedName>
    <definedName name="A125562504R_Latest">Data13!$GR$21</definedName>
    <definedName name="A125562512R">Data15!$F$1:$F$10,Data15!$F$11:$F$21</definedName>
    <definedName name="A125562512R_Data">Data15!$F$11:$F$21</definedName>
    <definedName name="A125562512R_Latest">Data15!$F$21</definedName>
    <definedName name="A125562520R">Data2!$AD$1:$AD$10,Data2!$AD$11:$AD$21</definedName>
    <definedName name="A125562520R_Data">Data2!$AD$11:$AD$21</definedName>
    <definedName name="A125562520R_Latest">Data2!$AD$21</definedName>
    <definedName name="A125562528J">Data2!$CF$1:$CF$10,Data2!$CF$11:$CF$21</definedName>
    <definedName name="A125562528J_Data">Data2!$CF$11:$CF$21</definedName>
    <definedName name="A125562528J_Latest">Data2!$CF$21</definedName>
    <definedName name="A125562536J">Data2!$EZ$1:$EZ$10,Data2!$EZ$11:$EZ$21</definedName>
    <definedName name="A125562536J_Data">Data2!$EZ$11:$EZ$21</definedName>
    <definedName name="A125562536J_Latest">Data2!$EZ$21</definedName>
    <definedName name="A125562544J">Data2!$HT$1:$HT$10,Data2!$HT$11:$HT$21</definedName>
    <definedName name="A125562544J_Data">Data2!$HT$11:$HT$21</definedName>
    <definedName name="A125562544J_Latest">Data2!$HT$21</definedName>
    <definedName name="A125562552J">Data1!$J$1:$J$10,Data1!$J$11:$J$21</definedName>
    <definedName name="A125562552J_Data">Data1!$J$11:$J$21</definedName>
    <definedName name="A125562552J_Latest">Data1!$J$21</definedName>
    <definedName name="A125562560J">Data1!$GZ$1:$GZ$10,Data1!$GZ$11:$GZ$21</definedName>
    <definedName name="A125562560J_Data">Data1!$GZ$11:$GZ$21</definedName>
    <definedName name="A125562560J_Latest">Data1!$GZ$21</definedName>
    <definedName name="A125562568A">Data3!$N$1:$N$10,Data3!$N$11:$N$21</definedName>
    <definedName name="A125562568A_Data">Data3!$N$11:$N$21</definedName>
    <definedName name="A125562568A_Latest">Data3!$N$21</definedName>
    <definedName name="A125562576A">Data2!$HB$1:$HB$10,Data2!$HB$11:$HB$21</definedName>
    <definedName name="A125562576A_Data">Data2!$HB$11:$HB$21</definedName>
    <definedName name="A125562576A_Latest">Data2!$HB$21</definedName>
    <definedName name="A125562584A">Data3!$AX$1:$AX$10,Data3!$AX$11:$AX$21</definedName>
    <definedName name="A125562584A_Data">Data3!$AX$11:$AX$21</definedName>
    <definedName name="A125562584A_Latest">Data3!$AX$21</definedName>
    <definedName name="A125562592A">Data3!$DR$1:$DR$10,Data3!$DR$11:$DR$21</definedName>
    <definedName name="A125562592A_Data">Data3!$DR$11:$DR$21</definedName>
    <definedName name="A125562592A_Latest">Data3!$DR$21</definedName>
    <definedName name="A125562600R">Data1!$EX$1:$EX$10,Data1!$EX$11:$EX$21</definedName>
    <definedName name="A125562600R_Data">Data1!$EX$11:$EX$21</definedName>
    <definedName name="A125562600R_Latest">Data1!$EX$21</definedName>
    <definedName name="A125562608J">Data2!$CX$1:$CX$10,Data2!$CX$11:$CX$21</definedName>
    <definedName name="A125562608J_Data">Data2!$CX$11:$CX$21</definedName>
    <definedName name="A125562608J_Latest">Data2!$CX$21</definedName>
    <definedName name="A125562616J">Data2!$IL$1:$IL$10,Data2!$IL$11:$IL$21</definedName>
    <definedName name="A125562616J_Data">Data2!$IL$11:$IL$21</definedName>
    <definedName name="A125562616J_Latest">Data2!$IL$21</definedName>
    <definedName name="A125562624J">Data3!$AF$1:$AF$10,Data3!$AF$11:$AF$21</definedName>
    <definedName name="A125562624J_Data">Data3!$AF$11:$AF$21</definedName>
    <definedName name="A125562624J_Latest">Data3!$AF$21</definedName>
    <definedName name="A125562632J">Data3!$BP$1:$BP$10,Data3!$BP$11:$BP$21</definedName>
    <definedName name="A125562632J_Data">Data3!$BP$11:$BP$21</definedName>
    <definedName name="A125562632J_Latest">Data3!$BP$21</definedName>
    <definedName name="A125562640J">Data3!$CZ$1:$CZ$10,Data3!$CZ$11:$CZ$21</definedName>
    <definedName name="A125562640J_Data">Data3!$CZ$11:$CZ$21</definedName>
    <definedName name="A125562640J_Latest">Data3!$CZ$21</definedName>
    <definedName name="A125562648A">Data1!$AT$1:$AT$10,Data1!$AT$11:$AT$21</definedName>
    <definedName name="A125562648A_Data">Data1!$AT$11:$AT$21</definedName>
    <definedName name="A125562648A_Latest">Data1!$AT$21</definedName>
    <definedName name="A125562656A">Data1!$CV$1:$CV$10,Data1!$CV$11:$CV$21</definedName>
    <definedName name="A125562656A_Data">Data1!$CV$11:$CV$21</definedName>
    <definedName name="A125562656A_Latest">Data1!$CV$21</definedName>
    <definedName name="A125562664A">Data1!$DN$1:$DN$10,Data1!$DN$11:$DN$21</definedName>
    <definedName name="A125562664A_Data">Data1!$DN$11:$DN$21</definedName>
    <definedName name="A125562664A_Latest">Data1!$DN$21</definedName>
    <definedName name="A125562672A">Data1!$GH$1:$GH$10,Data1!$GH$11:$GH$21</definedName>
    <definedName name="A125562672A_Data">Data1!$GH$11:$GH$21</definedName>
    <definedName name="A125562672A_Latest">Data1!$GH$21</definedName>
    <definedName name="A125562680A">Data1!$HR$1:$HR$10,Data1!$HR$11:$HR$21</definedName>
    <definedName name="A125562680A_Data">Data1!$HR$11:$HR$21</definedName>
    <definedName name="A125562680A_Latest">Data1!$HR$21</definedName>
    <definedName name="A125562688V">Data1!$IJ$1:$IJ$10,Data1!$IJ$11:$IJ$21</definedName>
    <definedName name="A125562688V_Data">Data1!$IJ$11:$IJ$21</definedName>
    <definedName name="A125562688V_Latest">Data1!$IJ$21</definedName>
    <definedName name="A125562696V">Data2!$DP$1:$DP$10,Data2!$DP$11:$DP$21</definedName>
    <definedName name="A125562696V_Data">Data2!$DP$11:$DP$21</definedName>
    <definedName name="A125562696V_Latest">Data2!$DP$21</definedName>
    <definedName name="A125562704J">Data3!$CH$1:$CH$10,Data3!$CH$11:$CH$21</definedName>
    <definedName name="A125562704J_Data">Data3!$CH$11:$CH$21</definedName>
    <definedName name="A125562704J_Latest">Data3!$CH$21</definedName>
    <definedName name="A125562712J">Data3!$FB$1:$FB$10,Data3!$FB$11:$FB$21</definedName>
    <definedName name="A125562712J_Data">Data3!$FB$11:$FB$21</definedName>
    <definedName name="A125562712J_Latest">Data3!$FB$21</definedName>
    <definedName name="A125562720J">Data3!$FT$1:$FT$10,Data3!$FT$11:$FT$21</definedName>
    <definedName name="A125562720J_Data">Data3!$FT$11:$FT$21</definedName>
    <definedName name="A125562720J_Latest">Data3!$FT$21</definedName>
    <definedName name="A125562728A">Data1!$EF$1:$EF$10,Data1!$EF$11:$EF$21</definedName>
    <definedName name="A125562728A_Data">Data1!$EF$11:$EF$21</definedName>
    <definedName name="A125562728A_Latest">Data1!$EF$21</definedName>
    <definedName name="A125562736A">Data2!$FR$1:$FR$10,Data2!$FR$11:$FR$21</definedName>
    <definedName name="A125562736A_Data">Data2!$FR$11:$FR$21</definedName>
    <definedName name="A125562736A_Latest">Data2!$FR$21</definedName>
    <definedName name="A125562744A">Data2!$GJ$1:$GJ$10,Data2!$GJ$11:$GJ$21</definedName>
    <definedName name="A125562744A_Data">Data2!$GJ$11:$GJ$21</definedName>
    <definedName name="A125562744A_Latest">Data2!$GJ$21</definedName>
    <definedName name="A125562752A">Data3!$EJ$1:$EJ$10,Data3!$EJ$11:$EJ$21</definedName>
    <definedName name="A125562752A_Data">Data3!$EJ$11:$EJ$21</definedName>
    <definedName name="A125562752A_Latest">Data3!$EJ$21</definedName>
    <definedName name="A125562760A">Data1!$AB$1:$AB$10,Data1!$AB$11:$AB$21</definedName>
    <definedName name="A125562760A_Data">Data1!$AB$11:$AB$21</definedName>
    <definedName name="A125562760A_Latest">Data1!$AB$21</definedName>
    <definedName name="A125562768V">Data1!$BL$1:$BL$10,Data1!$BL$11:$BL$21</definedName>
    <definedName name="A125562768V_Data">Data1!$BL$11:$BL$21</definedName>
    <definedName name="A125562768V_Latest">Data1!$BL$21</definedName>
    <definedName name="A125562776V">Data1!$CD$1:$CD$10,Data1!$CD$11:$CD$21</definedName>
    <definedName name="A125562776V_Data">Data1!$CD$11:$CD$21</definedName>
    <definedName name="A125562776V_Latest">Data1!$CD$21</definedName>
    <definedName name="A125562784V">Data1!$FP$1:$FP$10,Data1!$FP$11:$FP$21</definedName>
    <definedName name="A125562784V_Data">Data1!$FP$11:$FP$21</definedName>
    <definedName name="A125562784V_Latest">Data1!$FP$21</definedName>
    <definedName name="A125562792V">Data2!$AV$1:$AV$10,Data2!$AV$11:$AV$21</definedName>
    <definedName name="A125562792V_Data">Data2!$AV$11:$AV$21</definedName>
    <definedName name="A125562792V_Latest">Data2!$AV$21</definedName>
    <definedName name="A125562800J">Data2!$BN$1:$BN$10,Data2!$BN$11:$BN$21</definedName>
    <definedName name="A125562800J_Data">Data2!$BN$11:$BN$21</definedName>
    <definedName name="A125562800J_Latest">Data2!$BN$21</definedName>
    <definedName name="A125562808A">Data2!$L$1:$L$10,Data2!$L$11:$L$21</definedName>
    <definedName name="A125562808A_Data">Data2!$L$11:$L$21</definedName>
    <definedName name="A125562808A_Latest">Data2!$L$21</definedName>
    <definedName name="A125562816A">Data2!$EH$1:$EH$10,Data2!$EH$11:$EH$21</definedName>
    <definedName name="A125562816A_Data">Data2!$EH$11:$EH$21</definedName>
    <definedName name="A125562816A_Latest">Data2!$EH$21</definedName>
    <definedName name="A125562824A">Data3!$GL$1:$GL$10,Data3!$GL$11:$GL$21</definedName>
    <definedName name="A125562824A_Data">Data3!$GL$11:$GL$21</definedName>
    <definedName name="A125562824A_Latest">Data3!$GL$21</definedName>
    <definedName name="A125562832A">Data24!$EP$1:$EP$10,Data24!$EP$11:$EP$21</definedName>
    <definedName name="A125562832A_Data">Data24!$EP$11:$EP$21</definedName>
    <definedName name="A125562832A_Latest">Data24!$EP$21</definedName>
    <definedName name="A125562840A">Data24!$GR$1:$GR$10,Data24!$GR$11:$GR$21</definedName>
    <definedName name="A125562840A_Data">Data24!$GR$11:$GR$21</definedName>
    <definedName name="A125562840A_Latest">Data24!$GR$21</definedName>
    <definedName name="A125562848V">Data25!$V$1:$V$10,Data25!$V$11:$V$21</definedName>
    <definedName name="A125562848V_Data">Data25!$V$11:$V$21</definedName>
    <definedName name="A125562848V_Latest">Data25!$V$21</definedName>
    <definedName name="A125562856V">Data25!$CP$1:$CP$10,Data25!$CP$11:$CP$21</definedName>
    <definedName name="A125562856V_Data">Data25!$CP$11:$CP$21</definedName>
    <definedName name="A125562856V_Latest">Data25!$CP$21</definedName>
    <definedName name="A125562864V">Data23!$DV$1:$DV$10,Data23!$DV$11:$DV$21</definedName>
    <definedName name="A125562864V_Data">Data23!$DV$11:$DV$21</definedName>
    <definedName name="A125562864V_Latest">Data23!$DV$21</definedName>
    <definedName name="A125562872V">Data24!$BV$1:$BV$10,Data24!$BV$11:$BV$21</definedName>
    <definedName name="A125562872V_Data">Data24!$BV$11:$BV$21</definedName>
    <definedName name="A125562872V_Latest">Data24!$BV$21</definedName>
    <definedName name="A125562880V">Data25!$DZ$1:$DZ$10,Data25!$DZ$11:$DZ$21</definedName>
    <definedName name="A125562880V_Data">Data25!$DZ$11:$DZ$21</definedName>
    <definedName name="A125562880V_Latest">Data25!$DZ$21</definedName>
    <definedName name="A125562888L">Data25!$BX$1:$BX$10,Data25!$BX$11:$BX$21</definedName>
    <definedName name="A125562888L_Data">Data25!$BX$11:$BX$21</definedName>
    <definedName name="A125562888L_Latest">Data25!$BX$21</definedName>
    <definedName name="A125562896L">Data25!$FJ$1:$FJ$10,Data25!$FJ$11:$FJ$21</definedName>
    <definedName name="A125562896L_Data">Data25!$FJ$11:$FJ$21</definedName>
    <definedName name="A125562896L_Latest">Data25!$FJ$21</definedName>
    <definedName name="A125562904A">Data25!$ID$1:$ID$10,Data25!$ID$11:$ID$21</definedName>
    <definedName name="A125562904A_Data">Data25!$ID$11:$ID$21</definedName>
    <definedName name="A125562904A_Latest">Data25!$ID$21</definedName>
    <definedName name="A125562912A">Data24!$T$1:$T$10,Data24!$T$11:$T$21</definedName>
    <definedName name="A125562912A_Data">Data24!$T$11:$T$21</definedName>
    <definedName name="A125562912A_Latest">Data24!$T$21</definedName>
    <definedName name="A125562920A">Data24!$HJ$1:$HJ$10,Data24!$HJ$11:$HJ$21</definedName>
    <definedName name="A125562920A_Data">Data24!$HJ$11:$HJ$21</definedName>
    <definedName name="A125562920A_Latest">Data24!$HJ$21</definedName>
    <definedName name="A125562928V">Data25!$DH$1:$DH$10,Data25!$DH$11:$DH$21</definedName>
    <definedName name="A125562928V_Data">Data25!$DH$11:$DH$21</definedName>
    <definedName name="A125562928V_Latest">Data25!$DH$21</definedName>
    <definedName name="A125562936V">Data25!$ER$1:$ER$10,Data25!$ER$11:$ER$21</definedName>
    <definedName name="A125562936V_Data">Data25!$ER$11:$ER$21</definedName>
    <definedName name="A125562936V_Latest">Data25!$ER$21</definedName>
    <definedName name="A125562944V">Data25!$GB$1:$GB$10,Data25!$GB$11:$GB$21</definedName>
    <definedName name="A125562944V_Data">Data25!$GB$11:$GB$21</definedName>
    <definedName name="A125562944V_Latest">Data25!$GB$21</definedName>
    <definedName name="A125562952V">Data25!$HL$1:$HL$10,Data25!$HL$11:$HL$21</definedName>
    <definedName name="A125562952V_Data">Data25!$HL$11:$HL$21</definedName>
    <definedName name="A125562952V_Latest">Data25!$HL$21</definedName>
    <definedName name="A125562960V">Data23!$FF$1:$FF$10,Data23!$FF$11:$FF$21</definedName>
    <definedName name="A125562960V_Data">Data23!$FF$11:$FF$21</definedName>
    <definedName name="A125562960V_Latest">Data23!$FF$21</definedName>
    <definedName name="A125562968L">Data23!$HH$1:$HH$10,Data23!$HH$11:$HH$21</definedName>
    <definedName name="A125562968L_Data">Data23!$HH$11:$HH$21</definedName>
    <definedName name="A125562968L_Latest">Data23!$HH$21</definedName>
    <definedName name="A125562976L">Data23!$HZ$1:$HZ$10,Data23!$HZ$11:$HZ$21</definedName>
    <definedName name="A125562976L_Data">Data23!$HZ$11:$HZ$21</definedName>
    <definedName name="A125562976L_Latest">Data23!$HZ$21</definedName>
    <definedName name="A125562984L">Data24!$BD$1:$BD$10,Data24!$BD$11:$BD$21</definedName>
    <definedName name="A125562984L_Data">Data24!$BD$11:$BD$21</definedName>
    <definedName name="A125562984L_Latest">Data24!$BD$21</definedName>
    <definedName name="A125562992L">Data24!$CN$1:$CN$10,Data24!$CN$11:$CN$21</definedName>
    <definedName name="A125562992L_Data">Data24!$CN$11:$CN$21</definedName>
    <definedName name="A125562992L_Latest">Data24!$CN$21</definedName>
    <definedName name="A125563000C">Data24!$DF$1:$DF$10,Data24!$DF$11:$DF$21</definedName>
    <definedName name="A125563000C_Data">Data24!$DF$11:$DF$21</definedName>
    <definedName name="A125563000C_Latest">Data24!$DF$21</definedName>
    <definedName name="A125563008W">Data24!$IB$1:$IB$10,Data24!$IB$11:$IB$21</definedName>
    <definedName name="A125563008W_Data">Data24!$IB$11:$IB$21</definedName>
    <definedName name="A125563008W_Latest">Data24!$IB$21</definedName>
    <definedName name="A125563016W">Data25!$GT$1:$GT$10,Data25!$GT$11:$GT$21</definedName>
    <definedName name="A125563016W_Data">Data25!$GT$11:$GT$21</definedName>
    <definedName name="A125563016W_Latest">Data25!$GT$21</definedName>
    <definedName name="A125563024W">Data26!$X$1:$X$10,Data26!$X$11:$X$21</definedName>
    <definedName name="A125563024W_Data">Data26!$X$11:$X$21</definedName>
    <definedName name="A125563024W_Latest">Data26!$X$21</definedName>
    <definedName name="A125563032W">Data26!$AP$1:$AP$10,Data26!$AP$11:$AP$21</definedName>
    <definedName name="A125563032W_Data">Data26!$AP$11:$AP$21</definedName>
    <definedName name="A125563032W_Latest">Data26!$AP$21</definedName>
    <definedName name="A125563040W">Data24!$B$1:$B$10,Data24!$B$11:$B$21</definedName>
    <definedName name="A125563040W_Data">Data24!$B$11:$B$21</definedName>
    <definedName name="A125563040W_Latest">Data24!$B$21</definedName>
    <definedName name="A125563048R">Data25!$AN$1:$AN$10,Data25!$AN$11:$AN$21</definedName>
    <definedName name="A125563048R_Data">Data25!$AN$11:$AN$21</definedName>
    <definedName name="A125563048R_Latest">Data25!$AN$21</definedName>
    <definedName name="A125563056R">Data25!$BF$1:$BF$10,Data25!$BF$11:$BF$21</definedName>
    <definedName name="A125563056R_Data">Data25!$BF$11:$BF$21</definedName>
    <definedName name="A125563056R_Latest">Data25!$BF$21</definedName>
    <definedName name="A125563064R">Data26!$F$1:$F$10,Data26!$F$11:$F$21</definedName>
    <definedName name="A125563064R_Data">Data26!$F$11:$F$21</definedName>
    <definedName name="A125563064R_Latest">Data26!$F$21</definedName>
    <definedName name="A125563072R">Data23!$EN$1:$EN$10,Data23!$EN$11:$EN$21</definedName>
    <definedName name="A125563072R_Data">Data23!$EN$11:$EN$21</definedName>
    <definedName name="A125563072R_Latest">Data23!$EN$21</definedName>
    <definedName name="A125563080R">Data23!$FX$1:$FX$10,Data23!$FX$11:$FX$21</definedName>
    <definedName name="A125563080R_Data">Data23!$FX$11:$FX$21</definedName>
    <definedName name="A125563080R_Latest">Data23!$FX$21</definedName>
    <definedName name="A125563088J">Data23!$GP$1:$GP$10,Data23!$GP$11:$GP$21</definedName>
    <definedName name="A125563088J_Data">Data23!$GP$11:$GP$21</definedName>
    <definedName name="A125563088J_Latest">Data23!$GP$21</definedName>
    <definedName name="A125563096J">Data24!$AL$1:$AL$10,Data24!$AL$11:$AL$21</definedName>
    <definedName name="A125563096J_Data">Data24!$AL$11:$AL$21</definedName>
    <definedName name="A125563096J_Latest">Data24!$AL$21</definedName>
    <definedName name="A125563104W">Data24!$FH$1:$FH$10,Data24!$FH$11:$FH$21</definedName>
    <definedName name="A125563104W_Data">Data24!$FH$11:$FH$21</definedName>
    <definedName name="A125563104W_Latest">Data24!$FH$21</definedName>
    <definedName name="A125563112W">Data24!$FZ$1:$FZ$10,Data24!$FZ$11:$FZ$21</definedName>
    <definedName name="A125563112W_Data">Data24!$FZ$11:$FZ$21</definedName>
    <definedName name="A125563112W_Latest">Data24!$FZ$21</definedName>
    <definedName name="A125563120W">Data24!$DX$1:$DX$10,Data24!$DX$11:$DX$21</definedName>
    <definedName name="A125563120W_Data">Data24!$DX$11:$DX$21</definedName>
    <definedName name="A125563120W_Latest">Data24!$DX$21</definedName>
    <definedName name="A125563128R">Data25!$D$1:$D$10,Data25!$D$11:$D$21</definedName>
    <definedName name="A125563128R_Data">Data25!$D$11:$D$21</definedName>
    <definedName name="A125563128R_Latest">Data25!$D$21</definedName>
    <definedName name="A125563136R">Data26!$BH$1:$BH$10,Data26!$BH$11:$BH$21</definedName>
    <definedName name="A125563136R_Data">Data26!$BH$11:$BH$21</definedName>
    <definedName name="A125563136R_Latest">Data26!$BH$21</definedName>
    <definedName name="A125563144R">Data7!$GB$1:$GB$10,Data7!$GB$11:$GB$21</definedName>
    <definedName name="A125563144R_Data">Data7!$GB$11:$GB$21</definedName>
    <definedName name="A125563144R_Latest">Data7!$GB$21</definedName>
    <definedName name="A125563152R">Data7!$ID$1:$ID$10,Data7!$ID$11:$ID$21</definedName>
    <definedName name="A125563152R_Data">Data7!$ID$11:$ID$21</definedName>
    <definedName name="A125563152R_Latest">Data7!$ID$21</definedName>
    <definedName name="A125563160R">Data8!$BH$1:$BH$10,Data8!$BH$11:$BH$21</definedName>
    <definedName name="A125563160R_Data">Data8!$BH$11:$BH$21</definedName>
    <definedName name="A125563160R_Latest">Data8!$BH$21</definedName>
    <definedName name="A125563168J">Data8!$EB$1:$EB$10,Data8!$EB$11:$EB$21</definedName>
    <definedName name="A125563168J_Data">Data8!$EB$11:$EB$21</definedName>
    <definedName name="A125563168J_Latest">Data8!$EB$21</definedName>
    <definedName name="A125563176J">Data6!$FH$1:$FH$10,Data6!$FH$11:$FH$21</definedName>
    <definedName name="A125563176J_Data">Data6!$FH$11:$FH$21</definedName>
    <definedName name="A125563176J_Latest">Data6!$FH$21</definedName>
    <definedName name="A125563184J">Data7!$DH$1:$DH$10,Data7!$DH$11:$DH$21</definedName>
    <definedName name="A125563184J_Data">Data7!$DH$11:$DH$21</definedName>
    <definedName name="A125563184J_Latest">Data7!$DH$21</definedName>
    <definedName name="A125563192J">Data8!$FL$1:$FL$10,Data8!$FL$11:$FL$21</definedName>
    <definedName name="A125563192J_Data">Data8!$FL$11:$FL$21</definedName>
    <definedName name="A125563192J_Latest">Data8!$FL$21</definedName>
    <definedName name="A125563200W">Data8!$DJ$1:$DJ$10,Data8!$DJ$11:$DJ$21</definedName>
    <definedName name="A125563200W_Data">Data8!$DJ$11:$DJ$21</definedName>
    <definedName name="A125563200W_Latest">Data8!$DJ$21</definedName>
    <definedName name="A125563208R">Data8!$GV$1:$GV$10,Data8!$GV$11:$GV$21</definedName>
    <definedName name="A125563208R_Data">Data8!$GV$11:$GV$21</definedName>
    <definedName name="A125563208R_Latest">Data8!$GV$21</definedName>
    <definedName name="A125563216R">Data9!$Z$1:$Z$10,Data9!$Z$11:$Z$21</definedName>
    <definedName name="A125563216R_Data">Data9!$Z$11:$Z$21</definedName>
    <definedName name="A125563216R_Latest">Data9!$Z$21</definedName>
    <definedName name="A125563224R">Data7!$BF$1:$BF$10,Data7!$BF$11:$BF$21</definedName>
    <definedName name="A125563224R_Data">Data7!$BF$11:$BF$21</definedName>
    <definedName name="A125563224R_Latest">Data7!$BF$21</definedName>
    <definedName name="A125563232R">Data8!$F$1:$F$10,Data8!$F$11:$F$21</definedName>
    <definedName name="A125563232R_Data">Data8!$F$11:$F$21</definedName>
    <definedName name="A125563232R_Latest">Data8!$F$21</definedName>
    <definedName name="A125563240R">Data8!$ET$1:$ET$10,Data8!$ET$11:$ET$21</definedName>
    <definedName name="A125563240R_Data">Data8!$ET$11:$ET$21</definedName>
    <definedName name="A125563240R_Latest">Data8!$ET$21</definedName>
    <definedName name="A125563248J">Data8!$GD$1:$GD$10,Data8!$GD$11:$GD$21</definedName>
    <definedName name="A125563248J_Data">Data8!$GD$11:$GD$21</definedName>
    <definedName name="A125563248J_Latest">Data8!$GD$21</definedName>
    <definedName name="A125563256J">Data8!$HN$1:$HN$10,Data8!$HN$11:$HN$21</definedName>
    <definedName name="A125563256J_Data">Data8!$HN$11:$HN$21</definedName>
    <definedName name="A125563256J_Latest">Data8!$HN$21</definedName>
    <definedName name="A125563264J">Data9!$H$1:$H$10,Data9!$H$11:$H$21</definedName>
    <definedName name="A125563264J_Data">Data9!$H$11:$H$21</definedName>
    <definedName name="A125563264J_Latest">Data9!$H$21</definedName>
    <definedName name="A125563272J">Data6!$GR$1:$GR$10,Data6!$GR$11:$GR$21</definedName>
    <definedName name="A125563272J_Data">Data6!$GR$11:$GR$21</definedName>
    <definedName name="A125563272J_Latest">Data6!$GR$21</definedName>
    <definedName name="A125563280J">Data7!$D$1:$D$10,Data7!$D$11:$D$21</definedName>
    <definedName name="A125563280J_Data">Data7!$D$11:$D$21</definedName>
    <definedName name="A125563280J_Latest">Data7!$D$21</definedName>
    <definedName name="A125563288A">Data7!$V$1:$V$10,Data7!$V$11:$V$21</definedName>
    <definedName name="A125563288A_Data">Data7!$V$11:$V$21</definedName>
    <definedName name="A125563288A_Latest">Data7!$V$21</definedName>
    <definedName name="A125563296A">Data7!$CP$1:$CP$10,Data7!$CP$11:$CP$21</definedName>
    <definedName name="A125563296A_Data">Data7!$CP$11:$CP$21</definedName>
    <definedName name="A125563296A_Latest">Data7!$CP$21</definedName>
    <definedName name="A125563304R">Data7!$DZ$1:$DZ$10,Data7!$DZ$11:$DZ$21</definedName>
    <definedName name="A125563304R_Data">Data7!$DZ$11:$DZ$21</definedName>
    <definedName name="A125563304R_Latest">Data7!$DZ$21</definedName>
    <definedName name="A125563312R">Data7!$ER$1:$ER$10,Data7!$ER$11:$ER$21</definedName>
    <definedName name="A125563312R_Data">Data7!$ER$11:$ER$21</definedName>
    <definedName name="A125563312R_Latest">Data7!$ER$21</definedName>
    <definedName name="A125563320R">Data8!$X$1:$X$10,Data8!$X$11:$X$21</definedName>
    <definedName name="A125563320R_Data">Data8!$X$11:$X$21</definedName>
    <definedName name="A125563320R_Latest">Data8!$X$21</definedName>
    <definedName name="A125563328J">Data8!$IF$1:$IF$10,Data8!$IF$11:$IF$21</definedName>
    <definedName name="A125563328J_Data">Data8!$IF$11:$IF$21</definedName>
    <definedName name="A125563328J_Latest">Data8!$IF$21</definedName>
    <definedName name="A125563336J">Data9!$BJ$1:$BJ$10,Data9!$BJ$11:$BJ$21</definedName>
    <definedName name="A125563336J_Data">Data9!$BJ$11:$BJ$21</definedName>
    <definedName name="A125563336J_Latest">Data9!$BJ$21</definedName>
    <definedName name="A125563344J">Data9!$CB$1:$CB$10,Data9!$CB$11:$CB$21</definedName>
    <definedName name="A125563344J_Data">Data9!$CB$11:$CB$21</definedName>
    <definedName name="A125563344J_Latest">Data9!$CB$21</definedName>
    <definedName name="A125563352J">Data7!$AN$1:$AN$10,Data7!$AN$11:$AN$21</definedName>
    <definedName name="A125563352J_Data">Data7!$AN$11:$AN$21</definedName>
    <definedName name="A125563352J_Latest">Data7!$AN$21</definedName>
    <definedName name="A125563360J">Data8!$BZ$1:$BZ$10,Data8!$BZ$11:$BZ$21</definedName>
    <definedName name="A125563360J_Data">Data8!$BZ$11:$BZ$21</definedName>
    <definedName name="A125563360J_Latest">Data8!$BZ$21</definedName>
    <definedName name="A125563368A">Data8!$CR$1:$CR$10,Data8!$CR$11:$CR$21</definedName>
    <definedName name="A125563368A_Data">Data8!$CR$11:$CR$21</definedName>
    <definedName name="A125563368A_Latest">Data8!$CR$21</definedName>
    <definedName name="A125563376A">Data9!$AR$1:$AR$10,Data9!$AR$11:$AR$21</definedName>
    <definedName name="A125563376A_Data">Data9!$AR$11:$AR$21</definedName>
    <definedName name="A125563376A_Latest">Data9!$AR$21</definedName>
    <definedName name="A125563384A">Data6!$FZ$1:$FZ$10,Data6!$FZ$11:$FZ$21</definedName>
    <definedName name="A125563384A_Data">Data6!$FZ$11:$FZ$21</definedName>
    <definedName name="A125563384A_Latest">Data6!$FZ$21</definedName>
    <definedName name="A125563392A">Data6!$HJ$1:$HJ$10,Data6!$HJ$11:$HJ$21</definedName>
    <definedName name="A125563392A_Data">Data6!$HJ$11:$HJ$21</definedName>
    <definedName name="A125563392A_Latest">Data6!$HJ$21</definedName>
    <definedName name="A125563400R">Data6!$IB$1:$IB$10,Data6!$IB$11:$IB$21</definedName>
    <definedName name="A125563400R_Data">Data6!$IB$11:$IB$21</definedName>
    <definedName name="A125563400R_Latest">Data6!$IB$21</definedName>
    <definedName name="A125563408J">Data7!$BX$1:$BX$10,Data7!$BX$11:$BX$21</definedName>
    <definedName name="A125563408J_Data">Data7!$BX$11:$BX$21</definedName>
    <definedName name="A125563408J_Latest">Data7!$BX$21</definedName>
    <definedName name="A125563416J">Data7!$GT$1:$GT$10,Data7!$GT$11:$GT$21</definedName>
    <definedName name="A125563416J_Data">Data7!$GT$11:$GT$21</definedName>
    <definedName name="A125563416J_Latest">Data7!$GT$21</definedName>
    <definedName name="A125563424J">Data7!$HL$1:$HL$10,Data7!$HL$11:$HL$21</definedName>
    <definedName name="A125563424J_Data">Data7!$HL$11:$HL$21</definedName>
    <definedName name="A125563424J_Latest">Data7!$HL$21</definedName>
    <definedName name="A125563432J">Data7!$FJ$1:$FJ$10,Data7!$FJ$11:$FJ$21</definedName>
    <definedName name="A125563432J_Data">Data7!$FJ$11:$FJ$21</definedName>
    <definedName name="A125563432J_Latest">Data7!$FJ$21</definedName>
    <definedName name="A125563440J">Data8!$AP$1:$AP$10,Data8!$AP$11:$AP$21</definedName>
    <definedName name="A125563440J_Data">Data8!$AP$11:$AP$21</definedName>
    <definedName name="A125563440J_Latest">Data8!$AP$21</definedName>
    <definedName name="A125563448A">Data9!$CT$1:$CT$10,Data9!$CT$11:$CT$21</definedName>
    <definedName name="A125563448A_Data">Data9!$CT$11:$CT$21</definedName>
    <definedName name="A125563448A_Latest">Data9!$CT$21</definedName>
    <definedName name="A125563456A">Data16!$AN$1:$AN$10,Data16!$AN$11:$AN$21</definedName>
    <definedName name="A125563456A_Data">Data16!$AN$11:$AN$21</definedName>
    <definedName name="A125563456A_Latest">Data16!$AN$21</definedName>
    <definedName name="A125563464A">Data16!$CP$1:$CP$10,Data16!$CP$11:$CP$21</definedName>
    <definedName name="A125563464A_Data">Data16!$CP$11:$CP$21</definedName>
    <definedName name="A125563464A_Latest">Data16!$CP$21</definedName>
    <definedName name="A125563472A">Data16!$FJ$1:$FJ$10,Data16!$FJ$11:$FJ$21</definedName>
    <definedName name="A125563472A_Data">Data16!$FJ$11:$FJ$21</definedName>
    <definedName name="A125563472A_Latest">Data16!$FJ$21</definedName>
    <definedName name="A125563480A">Data16!$ID$1:$ID$10,Data16!$ID$11:$ID$21</definedName>
    <definedName name="A125563480A_Data">Data16!$ID$11:$ID$21</definedName>
    <definedName name="A125563480A_Latest">Data16!$ID$21</definedName>
    <definedName name="A125563488V">Data15!$T$1:$T$10,Data15!$T$11:$T$21</definedName>
    <definedName name="A125563488V_Data">Data15!$T$11:$T$21</definedName>
    <definedName name="A125563488V_Latest">Data15!$T$21</definedName>
    <definedName name="A125563496V">Data15!$HJ$1:$HJ$10,Data15!$HJ$11:$HJ$21</definedName>
    <definedName name="A125563496V_Data">Data15!$HJ$11:$HJ$21</definedName>
    <definedName name="A125563496V_Latest">Data15!$HJ$21</definedName>
    <definedName name="A125563504J">Data17!$X$1:$X$10,Data17!$X$11:$X$21</definedName>
    <definedName name="A125563504J_Data">Data17!$X$11:$X$21</definedName>
    <definedName name="A125563504J_Latest">Data17!$X$21</definedName>
    <definedName name="A125563512J">Data16!$HL$1:$HL$10,Data16!$HL$11:$HL$21</definedName>
    <definedName name="A125563512J_Data">Data16!$HL$11:$HL$21</definedName>
    <definedName name="A125563512J_Latest">Data16!$HL$21</definedName>
    <definedName name="A125563520J">Data17!$BH$1:$BH$10,Data17!$BH$11:$BH$21</definedName>
    <definedName name="A125563520J_Data">Data17!$BH$11:$BH$21</definedName>
    <definedName name="A125563520J_Latest">Data17!$BH$21</definedName>
    <definedName name="A125563528A">Data17!$EB$1:$EB$10,Data17!$EB$11:$EB$21</definedName>
    <definedName name="A125563528A_Data">Data17!$EB$11:$EB$21</definedName>
    <definedName name="A125563528A_Latest">Data17!$EB$21</definedName>
    <definedName name="A125563536A">Data15!$FH$1:$FH$10,Data15!$FH$11:$FH$21</definedName>
    <definedName name="A125563536A_Data">Data15!$FH$11:$FH$21</definedName>
    <definedName name="A125563536A_Latest">Data15!$FH$21</definedName>
    <definedName name="A125563544A">Data16!$DH$1:$DH$10,Data16!$DH$11:$DH$21</definedName>
    <definedName name="A125563544A_Data">Data16!$DH$11:$DH$21</definedName>
    <definedName name="A125563544A_Latest">Data16!$DH$21</definedName>
    <definedName name="A125563552A">Data17!$F$1:$F$10,Data17!$F$11:$F$21</definedName>
    <definedName name="A125563552A_Data">Data17!$F$11:$F$21</definedName>
    <definedName name="A125563552A_Latest">Data17!$F$21</definedName>
    <definedName name="A125563560A">Data17!$AP$1:$AP$10,Data17!$AP$11:$AP$21</definedName>
    <definedName name="A125563560A_Data">Data17!$AP$11:$AP$21</definedName>
    <definedName name="A125563560A_Latest">Data17!$AP$21</definedName>
    <definedName name="A125563568V">Data17!$BZ$1:$BZ$10,Data17!$BZ$11:$BZ$21</definedName>
    <definedName name="A125563568V_Data">Data17!$BZ$11:$BZ$21</definedName>
    <definedName name="A125563568V_Latest">Data17!$BZ$21</definedName>
    <definedName name="A125563576V">Data17!$DJ$1:$DJ$10,Data17!$DJ$11:$DJ$21</definedName>
    <definedName name="A125563576V_Data">Data17!$DJ$11:$DJ$21</definedName>
    <definedName name="A125563576V_Latest">Data17!$DJ$21</definedName>
    <definedName name="A125563584V">Data15!$BD$1:$BD$10,Data15!$BD$11:$BD$21</definedName>
    <definedName name="A125563584V_Data">Data15!$BD$11:$BD$21</definedName>
    <definedName name="A125563584V_Latest">Data15!$BD$21</definedName>
    <definedName name="A125563592V">Data15!$DF$1:$DF$10,Data15!$DF$11:$DF$21</definedName>
    <definedName name="A125563592V_Data">Data15!$DF$11:$DF$21</definedName>
    <definedName name="A125563592V_Latest">Data15!$DF$21</definedName>
    <definedName name="A125563600J">Data15!$DX$1:$DX$10,Data15!$DX$11:$DX$21</definedName>
    <definedName name="A125563600J_Data">Data15!$DX$11:$DX$21</definedName>
    <definedName name="A125563600J_Latest">Data15!$DX$21</definedName>
    <definedName name="A125563608A">Data15!$GR$1:$GR$10,Data15!$GR$11:$GR$21</definedName>
    <definedName name="A125563608A_Data">Data15!$GR$11:$GR$21</definedName>
    <definedName name="A125563608A_Latest">Data15!$GR$21</definedName>
    <definedName name="A125563616A">Data15!$IB$1:$IB$10,Data15!$IB$11:$IB$21</definedName>
    <definedName name="A125563616A_Data">Data15!$IB$11:$IB$21</definedName>
    <definedName name="A125563616A_Latest">Data15!$IB$21</definedName>
    <definedName name="A125563624A">Data16!$D$1:$D$10,Data16!$D$11:$D$21</definedName>
    <definedName name="A125563624A_Data">Data16!$D$11:$D$21</definedName>
    <definedName name="A125563624A_Latest">Data16!$D$21</definedName>
    <definedName name="A125563632A">Data16!$DZ$1:$DZ$10,Data16!$DZ$11:$DZ$21</definedName>
    <definedName name="A125563632A_Data">Data16!$DZ$11:$DZ$21</definedName>
    <definedName name="A125563632A_Latest">Data16!$DZ$21</definedName>
    <definedName name="A125563640A">Data17!$CR$1:$CR$10,Data17!$CR$11:$CR$21</definedName>
    <definedName name="A125563640A_Data">Data17!$CR$11:$CR$21</definedName>
    <definedName name="A125563640A_Latest">Data17!$CR$21</definedName>
    <definedName name="A125563648V">Data17!$FL$1:$FL$10,Data17!$FL$11:$FL$21</definedName>
    <definedName name="A125563648V_Data">Data17!$FL$11:$FL$21</definedName>
    <definedName name="A125563648V_Latest">Data17!$FL$21</definedName>
    <definedName name="A125563656V">Data17!$GD$1:$GD$10,Data17!$GD$11:$GD$21</definedName>
    <definedName name="A125563656V_Data">Data17!$GD$11:$GD$21</definedName>
    <definedName name="A125563656V_Latest">Data17!$GD$21</definedName>
    <definedName name="A125563664V">Data15!$EP$1:$EP$10,Data15!$EP$11:$EP$21</definedName>
    <definedName name="A125563664V_Data">Data15!$EP$11:$EP$21</definedName>
    <definedName name="A125563664V_Latest">Data15!$EP$21</definedName>
    <definedName name="A125563672V">Data16!$GB$1:$GB$10,Data16!$GB$11:$GB$21</definedName>
    <definedName name="A125563672V_Data">Data16!$GB$11:$GB$21</definedName>
    <definedName name="A125563672V_Latest">Data16!$GB$21</definedName>
    <definedName name="A125563680V">Data16!$GT$1:$GT$10,Data16!$GT$11:$GT$21</definedName>
    <definedName name="A125563680V_Data">Data16!$GT$11:$GT$21</definedName>
    <definedName name="A125563680V_Latest">Data16!$GT$21</definedName>
    <definedName name="A125563688L">Data17!$ET$1:$ET$10,Data17!$ET$11:$ET$21</definedName>
    <definedName name="A125563688L_Data">Data17!$ET$11:$ET$21</definedName>
    <definedName name="A125563688L_Latest">Data17!$ET$21</definedName>
    <definedName name="A125563696L">Data15!$AL$1:$AL$10,Data15!$AL$11:$AL$21</definedName>
    <definedName name="A125563696L_Data">Data15!$AL$11:$AL$21</definedName>
    <definedName name="A125563696L_Latest">Data15!$AL$21</definedName>
    <definedName name="A125563704A">Data15!$BV$1:$BV$10,Data15!$BV$11:$BV$21</definedName>
    <definedName name="A125563704A_Data">Data15!$BV$11:$BV$21</definedName>
    <definedName name="A125563704A_Latest">Data15!$BV$21</definedName>
    <definedName name="A125563712A">Data15!$CN$1:$CN$10,Data15!$CN$11:$CN$21</definedName>
    <definedName name="A125563712A_Data">Data15!$CN$11:$CN$21</definedName>
    <definedName name="A125563712A_Latest">Data15!$CN$21</definedName>
    <definedName name="A125563720A">Data15!$FZ$1:$FZ$10,Data15!$FZ$11:$FZ$21</definedName>
    <definedName name="A125563720A_Data">Data15!$FZ$11:$FZ$21</definedName>
    <definedName name="A125563720A_Latest">Data15!$FZ$21</definedName>
    <definedName name="A125563728V">Data16!$BF$1:$BF$10,Data16!$BF$11:$BF$21</definedName>
    <definedName name="A125563728V_Data">Data16!$BF$11:$BF$21</definedName>
    <definedName name="A125563728V_Latest">Data16!$BF$21</definedName>
    <definedName name="A125563736V">Data16!$BX$1:$BX$10,Data16!$BX$11:$BX$21</definedName>
    <definedName name="A125563736V_Data">Data16!$BX$11:$BX$21</definedName>
    <definedName name="A125563736V_Latest">Data16!$BX$21</definedName>
    <definedName name="A125563744V">Data16!$V$1:$V$10,Data16!$V$11:$V$21</definedName>
    <definedName name="A125563744V_Data">Data16!$V$11:$V$21</definedName>
    <definedName name="A125563744V_Latest">Data16!$V$21</definedName>
    <definedName name="A125563752V">Data16!$ER$1:$ER$10,Data16!$ER$11:$ER$21</definedName>
    <definedName name="A125563752V_Data">Data16!$ER$11:$ER$21</definedName>
    <definedName name="A125563752V_Latest">Data16!$ER$21</definedName>
    <definedName name="A125563760V">Data17!$GV$1:$GV$10,Data17!$GV$11:$GV$21</definedName>
    <definedName name="A125563760V_Data">Data17!$GV$11:$GV$21</definedName>
    <definedName name="A125563760V_Latest">Data17!$GV$21</definedName>
    <definedName name="A125563768L">Data18!$IH$1:$IH$10,Data18!$IH$11:$IH$21</definedName>
    <definedName name="A125563768L_Data">Data18!$IH$11:$IH$21</definedName>
    <definedName name="A125563768L_Latest">Data18!$IH$21</definedName>
    <definedName name="A125563776L">Data19!$AT$1:$AT$10,Data19!$AT$11:$AT$21</definedName>
    <definedName name="A125563776L_Data">Data19!$AT$11:$AT$21</definedName>
    <definedName name="A125563776L_Latest">Data19!$AT$21</definedName>
    <definedName name="A125563784L">Data19!$DN$1:$DN$10,Data19!$DN$11:$DN$21</definedName>
    <definedName name="A125563784L_Data">Data19!$DN$11:$DN$21</definedName>
    <definedName name="A125563784L_Latest">Data19!$DN$21</definedName>
    <definedName name="A125563792L">Data19!$GH$1:$GH$10,Data19!$GH$11:$GH$21</definedName>
    <definedName name="A125563792L_Data">Data19!$GH$11:$GH$21</definedName>
    <definedName name="A125563792L_Latest">Data19!$GH$21</definedName>
    <definedName name="A125563800A">Data17!$HN$1:$HN$10,Data17!$HN$11:$HN$21</definedName>
    <definedName name="A125563800A_Data">Data17!$HN$11:$HN$21</definedName>
    <definedName name="A125563800A_Latest">Data17!$HN$21</definedName>
    <definedName name="A125563808V">Data18!$FN$1:$FN$10,Data18!$FN$11:$FN$21</definedName>
    <definedName name="A125563808V_Data">Data18!$FN$11:$FN$21</definedName>
    <definedName name="A125563808V_Latest">Data18!$FN$21</definedName>
    <definedName name="A125563816V">Data19!$HR$1:$HR$10,Data19!$HR$11:$HR$21</definedName>
    <definedName name="A125563816V_Data">Data19!$HR$11:$HR$21</definedName>
    <definedName name="A125563816V_Latest">Data19!$HR$21</definedName>
    <definedName name="A125563824V">Data19!$FP$1:$FP$10,Data19!$FP$11:$FP$21</definedName>
    <definedName name="A125563824V_Data">Data19!$FP$11:$FP$21</definedName>
    <definedName name="A125563824V_Latest">Data19!$FP$21</definedName>
    <definedName name="A125563832V">Data20!$L$1:$L$10,Data20!$L$11:$L$21</definedName>
    <definedName name="A125563832V_Data">Data20!$L$11:$L$21</definedName>
    <definedName name="A125563832V_Latest">Data20!$L$21</definedName>
    <definedName name="A125563840V">Data20!$CF$1:$CF$10,Data20!$CF$11:$CF$21</definedName>
    <definedName name="A125563840V_Data">Data20!$CF$11:$CF$21</definedName>
    <definedName name="A125563840V_Latest">Data20!$CF$21</definedName>
    <definedName name="A125563848L">Data18!$DL$1:$DL$10,Data18!$DL$11:$DL$21</definedName>
    <definedName name="A125563848L_Data">Data18!$DL$11:$DL$21</definedName>
    <definedName name="A125563848L_Latest">Data18!$DL$21</definedName>
    <definedName name="A125563856L">Data19!$BL$1:$BL$10,Data19!$BL$11:$BL$21</definedName>
    <definedName name="A125563856L_Data">Data19!$BL$11:$BL$21</definedName>
    <definedName name="A125563856L_Latest">Data19!$BL$21</definedName>
    <definedName name="A125563864L">Data19!$GZ$1:$GZ$10,Data19!$GZ$11:$GZ$21</definedName>
    <definedName name="A125563864L_Data">Data19!$GZ$11:$GZ$21</definedName>
    <definedName name="A125563864L_Latest">Data19!$GZ$21</definedName>
    <definedName name="A125563872L">Data19!$IJ$1:$IJ$10,Data19!$IJ$11:$IJ$21</definedName>
    <definedName name="A125563872L_Data">Data19!$IJ$11:$IJ$21</definedName>
    <definedName name="A125563872L_Latest">Data19!$IJ$21</definedName>
    <definedName name="A125563880L">Data20!$AD$1:$AD$10,Data20!$AD$11:$AD$21</definedName>
    <definedName name="A125563880L_Data">Data20!$AD$11:$AD$21</definedName>
    <definedName name="A125563880L_Latest">Data20!$AD$21</definedName>
    <definedName name="A125563888F">Data20!$BN$1:$BN$10,Data20!$BN$11:$BN$21</definedName>
    <definedName name="A125563888F_Data">Data20!$BN$11:$BN$21</definedName>
    <definedName name="A125563888F_Latest">Data20!$BN$21</definedName>
    <definedName name="A125563896F">Data18!$H$1:$H$10,Data18!$H$11:$H$21</definedName>
    <definedName name="A125563896F_Data">Data18!$H$11:$H$21</definedName>
    <definedName name="A125563896F_Latest">Data18!$H$21</definedName>
    <definedName name="A125563904V">Data18!$BJ$1:$BJ$10,Data18!$BJ$11:$BJ$21</definedName>
    <definedName name="A125563904V_Data">Data18!$BJ$11:$BJ$21</definedName>
    <definedName name="A125563904V_Latest">Data18!$BJ$21</definedName>
    <definedName name="A125563912V">Data18!$CB$1:$CB$10,Data18!$CB$11:$CB$21</definedName>
    <definedName name="A125563912V_Data">Data18!$CB$11:$CB$21</definedName>
    <definedName name="A125563912V_Latest">Data18!$CB$21</definedName>
    <definedName name="A125563920V">Data18!$EV$1:$EV$10,Data18!$EV$11:$EV$21</definedName>
    <definedName name="A125563920V_Data">Data18!$EV$11:$EV$21</definedName>
    <definedName name="A125563920V_Latest">Data18!$EV$21</definedName>
    <definedName name="A125563928L">Data18!$GF$1:$GF$10,Data18!$GF$11:$GF$21</definedName>
    <definedName name="A125563928L_Data">Data18!$GF$11:$GF$21</definedName>
    <definedName name="A125563928L_Latest">Data18!$GF$21</definedName>
    <definedName name="A125563936L">Data18!$GX$1:$GX$10,Data18!$GX$11:$GX$21</definedName>
    <definedName name="A125563936L_Data">Data18!$GX$11:$GX$21</definedName>
    <definedName name="A125563936L_Latest">Data18!$GX$21</definedName>
    <definedName name="A125563944L">Data19!$CD$1:$CD$10,Data19!$CD$11:$CD$21</definedName>
    <definedName name="A125563944L_Data">Data19!$CD$11:$CD$21</definedName>
    <definedName name="A125563944L_Latest">Data19!$CD$21</definedName>
    <definedName name="A125563952L">Data20!$AV$1:$AV$10,Data20!$AV$11:$AV$21</definedName>
    <definedName name="A125563952L_Data">Data20!$AV$11:$AV$21</definedName>
    <definedName name="A125563952L_Latest">Data20!$AV$21</definedName>
    <definedName name="A125563960L">Data20!$DP$1:$DP$10,Data20!$DP$11:$DP$21</definedName>
    <definedName name="A125563960L_Data">Data20!$DP$11:$DP$21</definedName>
    <definedName name="A125563960L_Latest">Data20!$DP$21</definedName>
    <definedName name="A125563968F">Data20!$EH$1:$EH$10,Data20!$EH$11:$EH$21</definedName>
    <definedName name="A125563968F_Data">Data20!$EH$11:$EH$21</definedName>
    <definedName name="A125563968F_Latest">Data20!$EH$21</definedName>
    <definedName name="A125563976F">Data18!$CT$1:$CT$10,Data18!$CT$11:$CT$21</definedName>
    <definedName name="A125563976F_Data">Data18!$CT$11:$CT$21</definedName>
    <definedName name="A125563976F_Latest">Data18!$CT$21</definedName>
    <definedName name="A125563984F">Data19!$EF$1:$EF$10,Data19!$EF$11:$EF$21</definedName>
    <definedName name="A125563984F_Data">Data19!$EF$11:$EF$21</definedName>
    <definedName name="A125563984F_Latest">Data19!$EF$21</definedName>
    <definedName name="A125563992F">Data19!$EX$1:$EX$10,Data19!$EX$11:$EX$21</definedName>
    <definedName name="A125563992F_Data">Data19!$EX$11:$EX$21</definedName>
    <definedName name="A125563992F_Latest">Data19!$EX$21</definedName>
    <definedName name="A125564000W">Data20!$CX$1:$CX$10,Data20!$CX$11:$CX$21</definedName>
    <definedName name="A125564000W_Data">Data20!$CX$11:$CX$21</definedName>
    <definedName name="A125564000W_Latest">Data20!$CX$21</definedName>
    <definedName name="A125564008R">Data17!$IF$1:$IF$10,Data17!$IF$11:$IF$21</definedName>
    <definedName name="A125564008R_Data">Data17!$IF$11:$IF$21</definedName>
    <definedName name="A125564008R_Latest">Data17!$IF$21</definedName>
    <definedName name="A125564016R">Data18!$Z$1:$Z$10,Data18!$Z$11:$Z$21</definedName>
    <definedName name="A125564016R_Data">Data18!$Z$11:$Z$21</definedName>
    <definedName name="A125564016R_Latest">Data18!$Z$21</definedName>
    <definedName name="A125564024R">Data18!$AR$1:$AR$10,Data18!$AR$11:$AR$21</definedName>
    <definedName name="A125564024R_Data">Data18!$AR$11:$AR$21</definedName>
    <definedName name="A125564024R_Latest">Data18!$AR$21</definedName>
    <definedName name="A125564032R">Data18!$ED$1:$ED$10,Data18!$ED$11:$ED$21</definedName>
    <definedName name="A125564032R_Data">Data18!$ED$11:$ED$21</definedName>
    <definedName name="A125564032R_Latest">Data18!$ED$21</definedName>
    <definedName name="A125564040R">Data19!$J$1:$J$10,Data19!$J$11:$J$21</definedName>
    <definedName name="A125564040R_Data">Data19!$J$11:$J$21</definedName>
    <definedName name="A125564040R_Latest">Data19!$J$21</definedName>
    <definedName name="A125564048J">Data19!$AB$1:$AB$10,Data19!$AB$11:$AB$21</definedName>
    <definedName name="A125564048J_Data">Data19!$AB$11:$AB$21</definedName>
    <definedName name="A125564048J_Latest">Data19!$AB$21</definedName>
    <definedName name="A125564056J">Data18!$HP$1:$HP$10,Data18!$HP$11:$HP$21</definedName>
    <definedName name="A125564056J_Data">Data18!$HP$11:$HP$21</definedName>
    <definedName name="A125564056J_Latest">Data18!$HP$21</definedName>
    <definedName name="A125564064J">Data19!$CV$1:$CV$10,Data19!$CV$11:$CV$21</definedName>
    <definedName name="A125564064J_Data">Data19!$CV$11:$CV$21</definedName>
    <definedName name="A125564064J_Latest">Data19!$CV$21</definedName>
    <definedName name="A125564072J">Data20!$EZ$1:$EZ$10,Data20!$EZ$11:$EZ$21</definedName>
    <definedName name="A125564072J_Data">Data20!$EZ$11:$EZ$21</definedName>
    <definedName name="A125564072J_Latest">Data20!$EZ$21</definedName>
    <definedName name="A125564080J">Data21!$GL$1:$GL$10,Data21!$GL$11:$GL$21</definedName>
    <definedName name="A125564080J_Data">Data21!$GL$11:$GL$21</definedName>
    <definedName name="A125564080J_Latest">Data21!$GL$21</definedName>
    <definedName name="A125564088A">Data21!$IN$1:$IN$10,Data21!$IN$11:$IN$21</definedName>
    <definedName name="A125564088A_Data">Data21!$IN$11:$IN$21</definedName>
    <definedName name="A125564088A_Latest">Data21!$IN$21</definedName>
    <definedName name="A125564096A">Data22!$BR$1:$BR$10,Data22!$BR$11:$BR$21</definedName>
    <definedName name="A125564096A_Data">Data22!$BR$11:$BR$21</definedName>
    <definedName name="A125564096A_Latest">Data22!$BR$21</definedName>
    <definedName name="A125564104R">Data22!$EL$1:$EL$10,Data22!$EL$11:$EL$21</definedName>
    <definedName name="A125564104R_Data">Data22!$EL$11:$EL$21</definedName>
    <definedName name="A125564104R_Latest">Data22!$EL$21</definedName>
    <definedName name="A125564112R">Data20!$FR$1:$FR$10,Data20!$FR$11:$FR$21</definedName>
    <definedName name="A125564112R_Data">Data20!$FR$11:$FR$21</definedName>
    <definedName name="A125564112R_Latest">Data20!$FR$21</definedName>
    <definedName name="A125564120R">Data21!$DR$1:$DR$10,Data21!$DR$11:$DR$21</definedName>
    <definedName name="A125564120R_Data">Data21!$DR$11:$DR$21</definedName>
    <definedName name="A125564120R_Latest">Data21!$DR$21</definedName>
    <definedName name="A125564128J">Data22!$FV$1:$FV$10,Data22!$FV$11:$FV$21</definedName>
    <definedName name="A125564128J_Data">Data22!$FV$11:$FV$21</definedName>
    <definedName name="A125564128J_Latest">Data22!$FV$21</definedName>
    <definedName name="A125564136J">Data22!$DT$1:$DT$10,Data22!$DT$11:$DT$21</definedName>
    <definedName name="A125564136J_Data">Data22!$DT$11:$DT$21</definedName>
    <definedName name="A125564136J_Latest">Data22!$DT$21</definedName>
    <definedName name="A125564144J">Data22!$HF$1:$HF$10,Data22!$HF$11:$HF$21</definedName>
    <definedName name="A125564144J_Data">Data22!$HF$11:$HF$21</definedName>
    <definedName name="A125564144J_Latest">Data22!$HF$21</definedName>
    <definedName name="A125564152J">Data23!$AJ$1:$AJ$10,Data23!$AJ$11:$AJ$21</definedName>
    <definedName name="A125564152J_Data">Data23!$AJ$11:$AJ$21</definedName>
    <definedName name="A125564152J_Latest">Data23!$AJ$21</definedName>
    <definedName name="A125564160J">Data21!$BP$1:$BP$10,Data21!$BP$11:$BP$21</definedName>
    <definedName name="A125564160J_Data">Data21!$BP$11:$BP$21</definedName>
    <definedName name="A125564160J_Latest">Data21!$BP$21</definedName>
    <definedName name="A125564168A">Data22!$P$1:$P$10,Data22!$P$11:$P$21</definedName>
    <definedName name="A125564168A_Data">Data22!$P$11:$P$21</definedName>
    <definedName name="A125564168A_Latest">Data22!$P$21</definedName>
    <definedName name="A125564176A">Data22!$FD$1:$FD$10,Data22!$FD$11:$FD$21</definedName>
    <definedName name="A125564176A_Data">Data22!$FD$11:$FD$21</definedName>
    <definedName name="A125564176A_Latest">Data22!$FD$21</definedName>
    <definedName name="A125564184A">Data22!$GN$1:$GN$10,Data22!$GN$11:$GN$21</definedName>
    <definedName name="A125564184A_Data">Data22!$GN$11:$GN$21</definedName>
    <definedName name="A125564184A_Latest">Data22!$GN$21</definedName>
    <definedName name="A125564192A">Data22!$HX$1:$HX$10,Data22!$HX$11:$HX$21</definedName>
    <definedName name="A125564192A_Data">Data22!$HX$11:$HX$21</definedName>
    <definedName name="A125564192A_Latest">Data22!$HX$21</definedName>
    <definedName name="A125564200R">Data23!$R$1:$R$10,Data23!$R$11:$R$21</definedName>
    <definedName name="A125564200R_Data">Data23!$R$11:$R$21</definedName>
    <definedName name="A125564200R_Latest">Data23!$R$21</definedName>
    <definedName name="A125564208J">Data20!$HB$1:$HB$10,Data20!$HB$11:$HB$21</definedName>
    <definedName name="A125564208J_Data">Data20!$HB$11:$HB$21</definedName>
    <definedName name="A125564208J_Latest">Data20!$HB$21</definedName>
    <definedName name="A125564216J">Data21!$N$1:$N$10,Data21!$N$11:$N$21</definedName>
    <definedName name="A125564216J_Data">Data21!$N$11:$N$21</definedName>
    <definedName name="A125564216J_Latest">Data21!$N$21</definedName>
    <definedName name="A125564224J">Data21!$AF$1:$AF$10,Data21!$AF$11:$AF$21</definedName>
    <definedName name="A125564224J_Data">Data21!$AF$11:$AF$21</definedName>
    <definedName name="A125564224J_Latest">Data21!$AF$21</definedName>
    <definedName name="A125564232J">Data21!$CZ$1:$CZ$10,Data21!$CZ$11:$CZ$21</definedName>
    <definedName name="A125564232J_Data">Data21!$CZ$11:$CZ$21</definedName>
    <definedName name="A125564232J_Latest">Data21!$CZ$21</definedName>
    <definedName name="A125564240J">Data21!$EJ$1:$EJ$10,Data21!$EJ$11:$EJ$21</definedName>
    <definedName name="A125564240J_Data">Data21!$EJ$11:$EJ$21</definedName>
    <definedName name="A125564240J_Latest">Data21!$EJ$21</definedName>
    <definedName name="A125564248A">Data21!$FB$1:$FB$10,Data21!$FB$11:$FB$21</definedName>
    <definedName name="A125564248A_Data">Data21!$FB$11:$FB$21</definedName>
    <definedName name="A125564248A_Latest">Data21!$FB$21</definedName>
    <definedName name="A125564256A">Data22!$AH$1:$AH$10,Data22!$AH$11:$AH$21</definedName>
    <definedName name="A125564256A_Data">Data22!$AH$11:$AH$21</definedName>
    <definedName name="A125564256A_Latest">Data22!$AH$21</definedName>
    <definedName name="A125564264A">Data22!$IP$1:$IP$10,Data22!$IP$11:$IP$21</definedName>
    <definedName name="A125564264A_Data">Data22!$IP$11:$IP$21</definedName>
    <definedName name="A125564264A_Latest">Data22!$IP$21</definedName>
    <definedName name="A125564272A">Data23!$BT$1:$BT$10,Data23!$BT$11:$BT$21</definedName>
    <definedName name="A125564272A_Data">Data23!$BT$11:$BT$21</definedName>
    <definedName name="A125564272A_Latest">Data23!$BT$21</definedName>
    <definedName name="A125564280A">Data23!$CL$1:$CL$10,Data23!$CL$11:$CL$21</definedName>
    <definedName name="A125564280A_Data">Data23!$CL$11:$CL$21</definedName>
    <definedName name="A125564280A_Latest">Data23!$CL$21</definedName>
    <definedName name="A125564288V">Data21!$AX$1:$AX$10,Data21!$AX$11:$AX$21</definedName>
    <definedName name="A125564288V_Data">Data21!$AX$11:$AX$21</definedName>
    <definedName name="A125564288V_Latest">Data21!$AX$21</definedName>
    <definedName name="A125564296V">Data22!$CJ$1:$CJ$10,Data22!$CJ$11:$CJ$21</definedName>
    <definedName name="A125564296V_Data">Data22!$CJ$11:$CJ$21</definedName>
    <definedName name="A125564296V_Latest">Data22!$CJ$21</definedName>
    <definedName name="A125564304J">Data22!$DB$1:$DB$10,Data22!$DB$11:$DB$21</definedName>
    <definedName name="A125564304J_Data">Data22!$DB$11:$DB$21</definedName>
    <definedName name="A125564304J_Latest">Data22!$DB$21</definedName>
    <definedName name="A125564312J">Data23!$BB$1:$BB$10,Data23!$BB$11:$BB$21</definedName>
    <definedName name="A125564312J_Data">Data23!$BB$11:$BB$21</definedName>
    <definedName name="A125564312J_Latest">Data23!$BB$21</definedName>
    <definedName name="A125564320J">Data20!$GJ$1:$GJ$10,Data20!$GJ$11:$GJ$21</definedName>
    <definedName name="A125564320J_Data">Data20!$GJ$11:$GJ$21</definedName>
    <definedName name="A125564320J_Latest">Data20!$GJ$21</definedName>
    <definedName name="A125564328A">Data20!$HT$1:$HT$10,Data20!$HT$11:$HT$21</definedName>
    <definedName name="A125564328A_Data">Data20!$HT$11:$HT$21</definedName>
    <definedName name="A125564328A_Latest">Data20!$HT$21</definedName>
    <definedName name="A125564336A">Data20!$IL$1:$IL$10,Data20!$IL$11:$IL$21</definedName>
    <definedName name="A125564336A_Data">Data20!$IL$11:$IL$21</definedName>
    <definedName name="A125564336A_Latest">Data20!$IL$21</definedName>
    <definedName name="A125564344A">Data21!$CH$1:$CH$10,Data21!$CH$11:$CH$21</definedName>
    <definedName name="A125564344A_Data">Data21!$CH$11:$CH$21</definedName>
    <definedName name="A125564344A_Latest">Data21!$CH$21</definedName>
    <definedName name="A125564352A">Data21!$HD$1:$HD$10,Data21!$HD$11:$HD$21</definedName>
    <definedName name="A125564352A_Data">Data21!$HD$11:$HD$21</definedName>
    <definedName name="A125564352A_Latest">Data21!$HD$21</definedName>
    <definedName name="A125564360A">Data21!$HV$1:$HV$10,Data21!$HV$11:$HV$21</definedName>
    <definedName name="A125564360A_Data">Data21!$HV$11:$HV$21</definedName>
    <definedName name="A125564360A_Latest">Data21!$HV$21</definedName>
    <definedName name="A125564368V">Data21!$FT$1:$FT$10,Data21!$FT$11:$FT$21</definedName>
    <definedName name="A125564368V_Data">Data21!$FT$11:$FT$21</definedName>
    <definedName name="A125564368V_Latest">Data21!$FT$21</definedName>
    <definedName name="A125564376V">Data22!$AZ$1:$AZ$10,Data22!$AZ$11:$AZ$21</definedName>
    <definedName name="A125564376V_Data">Data22!$AZ$11:$AZ$21</definedName>
    <definedName name="A125564376V_Latest">Data22!$AZ$21</definedName>
    <definedName name="A125564384V">Data23!$DD$1:$DD$10,Data23!$DD$11:$DD$21</definedName>
    <definedName name="A125564384V_Data">Data23!$DD$11:$DD$21</definedName>
    <definedName name="A125564384V_Latest">Data23!$DD$21</definedName>
    <definedName name="A125564392V">Data4!$HX$1:$HX$10,Data4!$HX$11:$HX$21</definedName>
    <definedName name="A125564392V_Data">Data4!$HX$11:$HX$21</definedName>
    <definedName name="A125564392V_Latest">Data4!$HX$21</definedName>
    <definedName name="A125564400J">Data5!$AJ$1:$AJ$10,Data5!$AJ$11:$AJ$21</definedName>
    <definedName name="A125564400J_Data">Data5!$AJ$11:$AJ$21</definedName>
    <definedName name="A125564400J_Latest">Data5!$AJ$21</definedName>
    <definedName name="A125564408A">Data5!$DD$1:$DD$10,Data5!$DD$11:$DD$21</definedName>
    <definedName name="A125564408A_Data">Data5!$DD$11:$DD$21</definedName>
    <definedName name="A125564408A_Latest">Data5!$DD$21</definedName>
    <definedName name="A125564416A">Data5!$FX$1:$FX$10,Data5!$FX$11:$FX$21</definedName>
    <definedName name="A125564416A_Data">Data5!$FX$11:$FX$21</definedName>
    <definedName name="A125564416A_Latest">Data5!$FX$21</definedName>
    <definedName name="A125564424A">Data3!$HD$1:$HD$10,Data3!$HD$11:$HD$21</definedName>
    <definedName name="A125564424A_Data">Data3!$HD$11:$HD$21</definedName>
    <definedName name="A125564424A_Latest">Data3!$HD$21</definedName>
    <definedName name="A125564432A">Data4!$FD$1:$FD$10,Data4!$FD$11:$FD$21</definedName>
    <definedName name="A125564432A_Data">Data4!$FD$11:$FD$21</definedName>
    <definedName name="A125564432A_Latest">Data4!$FD$21</definedName>
    <definedName name="A125564440A">Data5!$HH$1:$HH$10,Data5!$HH$11:$HH$21</definedName>
    <definedName name="A125564440A_Data">Data5!$HH$11:$HH$21</definedName>
    <definedName name="A125564440A_Latest">Data5!$HH$21</definedName>
    <definedName name="A125564448V">Data5!$FF$1:$FF$10,Data5!$FF$11:$FF$21</definedName>
    <definedName name="A125564448V_Data">Data5!$FF$11:$FF$21</definedName>
    <definedName name="A125564448V_Latest">Data5!$FF$21</definedName>
    <definedName name="A125564456V">Data6!$B$1:$B$10,Data6!$B$11:$B$21</definedName>
    <definedName name="A125564456V_Data">Data6!$B$11:$B$21</definedName>
    <definedName name="A125564456V_Latest">Data6!$B$21</definedName>
    <definedName name="A125564464V">Data6!$BV$1:$BV$10,Data6!$BV$11:$BV$21</definedName>
    <definedName name="A125564464V_Data">Data6!$BV$11:$BV$21</definedName>
    <definedName name="A125564464V_Latest">Data6!$BV$21</definedName>
    <definedName name="A125564472V">Data4!$DB$1:$DB$10,Data4!$DB$11:$DB$21</definedName>
    <definedName name="A125564472V_Data">Data4!$DB$11:$DB$21</definedName>
    <definedName name="A125564472V_Latest">Data4!$DB$21</definedName>
    <definedName name="A125564480V">Data5!$BB$1:$BB$10,Data5!$BB$11:$BB$21</definedName>
    <definedName name="A125564480V_Data">Data5!$BB$11:$BB$21</definedName>
    <definedName name="A125564480V_Latest">Data5!$BB$21</definedName>
    <definedName name="A125564488L">Data5!$GP$1:$GP$10,Data5!$GP$11:$GP$21</definedName>
    <definedName name="A125564488L_Data">Data5!$GP$11:$GP$21</definedName>
    <definedName name="A125564488L_Latest">Data5!$GP$21</definedName>
    <definedName name="A125564496L">Data5!$HZ$1:$HZ$10,Data5!$HZ$11:$HZ$21</definedName>
    <definedName name="A125564496L_Data">Data5!$HZ$11:$HZ$21</definedName>
    <definedName name="A125564496L_Latest">Data5!$HZ$21</definedName>
    <definedName name="A125564504A">Data6!$T$1:$T$10,Data6!$T$11:$T$21</definedName>
    <definedName name="A125564504A_Data">Data6!$T$11:$T$21</definedName>
    <definedName name="A125564504A_Latest">Data6!$T$21</definedName>
    <definedName name="A125564512A">Data6!$BD$1:$BD$10,Data6!$BD$11:$BD$21</definedName>
    <definedName name="A125564512A_Data">Data6!$BD$11:$BD$21</definedName>
    <definedName name="A125564512A_Latest">Data6!$BD$21</definedName>
    <definedName name="A125564520A">Data3!$IN$1:$IN$10,Data3!$IN$11:$IN$21</definedName>
    <definedName name="A125564520A_Data">Data3!$IN$11:$IN$21</definedName>
    <definedName name="A125564520A_Latest">Data3!$IN$21</definedName>
    <definedName name="A125564528V">Data4!$AZ$1:$AZ$10,Data4!$AZ$11:$AZ$21</definedName>
    <definedName name="A125564528V_Data">Data4!$AZ$11:$AZ$21</definedName>
    <definedName name="A125564528V_Latest">Data4!$AZ$21</definedName>
    <definedName name="A125564536V">Data4!$BR$1:$BR$10,Data4!$BR$11:$BR$21</definedName>
    <definedName name="A125564536V_Data">Data4!$BR$11:$BR$21</definedName>
    <definedName name="A125564536V_Latest">Data4!$BR$21</definedName>
    <definedName name="A125564544V">Data4!$EL$1:$EL$10,Data4!$EL$11:$EL$21</definedName>
    <definedName name="A125564544V_Data">Data4!$EL$11:$EL$21</definedName>
    <definedName name="A125564544V_Latest">Data4!$EL$21</definedName>
    <definedName name="A125564552V">Data4!$FV$1:$FV$10,Data4!$FV$11:$FV$21</definedName>
    <definedName name="A125564552V_Data">Data4!$FV$11:$FV$21</definedName>
    <definedName name="A125564552V_Latest">Data4!$FV$21</definedName>
    <definedName name="A125564560V">Data4!$GN$1:$GN$10,Data4!$GN$11:$GN$21</definedName>
    <definedName name="A125564560V_Data">Data4!$GN$11:$GN$21</definedName>
    <definedName name="A125564560V_Latest">Data4!$GN$21</definedName>
    <definedName name="A125564568L">Data5!$BT$1:$BT$10,Data5!$BT$11:$BT$21</definedName>
    <definedName name="A125564568L_Data">Data5!$BT$11:$BT$21</definedName>
    <definedName name="A125564568L_Latest">Data5!$BT$21</definedName>
    <definedName name="A125564576L">Data6!$AL$1:$AL$10,Data6!$AL$11:$AL$21</definedName>
    <definedName name="A125564576L_Data">Data6!$AL$11:$AL$21</definedName>
    <definedName name="A125564576L_Latest">Data6!$AL$21</definedName>
    <definedName name="A125564584L">Data6!$DF$1:$DF$10,Data6!$DF$11:$DF$21</definedName>
    <definedName name="A125564584L_Data">Data6!$DF$11:$DF$21</definedName>
    <definedName name="A125564584L_Latest">Data6!$DF$21</definedName>
    <definedName name="A125564592L">Data6!$DX$1:$DX$10,Data6!$DX$11:$DX$21</definedName>
    <definedName name="A125564592L_Data">Data6!$DX$11:$DX$21</definedName>
    <definedName name="A125564592L_Latest">Data6!$DX$21</definedName>
    <definedName name="A125564600A">Data4!$CJ$1:$CJ$10,Data4!$CJ$11:$CJ$21</definedName>
    <definedName name="A125564600A_Data">Data4!$CJ$11:$CJ$21</definedName>
    <definedName name="A125564600A_Latest">Data4!$CJ$21</definedName>
    <definedName name="A125564608V">Data5!$DV$1:$DV$10,Data5!$DV$11:$DV$21</definedName>
    <definedName name="A125564608V_Data">Data5!$DV$11:$DV$21</definedName>
    <definedName name="A125564608V_Latest">Data5!$DV$21</definedName>
    <definedName name="A125564616V">Data5!$EN$1:$EN$10,Data5!$EN$11:$EN$21</definedName>
    <definedName name="A125564616V_Data">Data5!$EN$11:$EN$21</definedName>
    <definedName name="A125564616V_Latest">Data5!$EN$21</definedName>
    <definedName name="A125564624V">Data6!$CN$1:$CN$10,Data6!$CN$11:$CN$21</definedName>
    <definedName name="A125564624V_Data">Data6!$CN$11:$CN$21</definedName>
    <definedName name="A125564624V_Latest">Data6!$CN$21</definedName>
    <definedName name="A125564632V">Data3!$HV$1:$HV$10,Data3!$HV$11:$HV$21</definedName>
    <definedName name="A125564632V_Data">Data3!$HV$11:$HV$21</definedName>
    <definedName name="A125564632V_Latest">Data3!$HV$21</definedName>
    <definedName name="A125564640V">Data4!$P$1:$P$10,Data4!$P$11:$P$21</definedName>
    <definedName name="A125564640V_Data">Data4!$P$11:$P$21</definedName>
    <definedName name="A125564640V_Latest">Data4!$P$21</definedName>
    <definedName name="A125564648L">Data4!$AH$1:$AH$10,Data4!$AH$11:$AH$21</definedName>
    <definedName name="A125564648L_Data">Data4!$AH$11:$AH$21</definedName>
    <definedName name="A125564648L_Latest">Data4!$AH$21</definedName>
    <definedName name="A125564656L">Data4!$DT$1:$DT$10,Data4!$DT$11:$DT$21</definedName>
    <definedName name="A125564656L_Data">Data4!$DT$11:$DT$21</definedName>
    <definedName name="A125564656L_Latest">Data4!$DT$21</definedName>
    <definedName name="A125564664L">Data4!$IP$1:$IP$10,Data4!$IP$11:$IP$21</definedName>
    <definedName name="A125564664L_Data">Data4!$IP$11:$IP$21</definedName>
    <definedName name="A125564664L_Latest">Data4!$IP$21</definedName>
    <definedName name="A125564672L">Data5!$R$1:$R$10,Data5!$R$11:$R$21</definedName>
    <definedName name="A125564672L_Data">Data5!$R$11:$R$21</definedName>
    <definedName name="A125564672L_Latest">Data5!$R$21</definedName>
    <definedName name="A125564680L">Data4!$HF$1:$HF$10,Data4!$HF$11:$HF$21</definedName>
    <definedName name="A125564680L_Data">Data4!$HF$11:$HF$21</definedName>
    <definedName name="A125564680L_Latest">Data4!$HF$21</definedName>
    <definedName name="A125564688F">Data5!$CL$1:$CL$10,Data5!$CL$11:$CL$21</definedName>
    <definedName name="A125564688F_Data">Data5!$CL$11:$CL$21</definedName>
    <definedName name="A125564688F_Latest">Data5!$CL$21</definedName>
    <definedName name="A125564696F">Data6!$EP$1:$EP$10,Data6!$EP$11:$EP$21</definedName>
    <definedName name="A125564696F_Data">Data6!$EP$11:$EP$21</definedName>
    <definedName name="A125564696F_Latest">Data6!$EP$21</definedName>
    <definedName name="A125564704V">Data10!$EF$1:$EF$10,Data10!$EF$11:$EF$21</definedName>
    <definedName name="A125564704V_Data">Data10!$EF$11:$EF$21</definedName>
    <definedName name="A125564704V_Latest">Data10!$EF$21</definedName>
    <definedName name="A125564712V">Data10!$GH$1:$GH$10,Data10!$GH$11:$GH$21</definedName>
    <definedName name="A125564712V_Data">Data10!$GH$11:$GH$21</definedName>
    <definedName name="A125564712V_Latest">Data10!$GH$21</definedName>
    <definedName name="A125564720V">Data11!$L$1:$L$10,Data11!$L$11:$L$21</definedName>
    <definedName name="A125564720V_Data">Data11!$L$11:$L$21</definedName>
    <definedName name="A125564720V_Latest">Data11!$L$21</definedName>
    <definedName name="A125564728L">Data11!$CF$1:$CF$10,Data11!$CF$11:$CF$21</definedName>
    <definedName name="A125564728L_Data">Data11!$CF$11:$CF$21</definedName>
    <definedName name="A125564728L_Latest">Data11!$CF$21</definedName>
    <definedName name="A125564736L">Data9!$DL$1:$DL$10,Data9!$DL$11:$DL$21</definedName>
    <definedName name="A125564736L_Data">Data9!$DL$11:$DL$21</definedName>
    <definedName name="A125564736L_Latest">Data9!$DL$21</definedName>
    <definedName name="A125564744L">Data10!$BL$1:$BL$10,Data10!$BL$11:$BL$21</definedName>
    <definedName name="A125564744L_Data">Data10!$BL$11:$BL$21</definedName>
    <definedName name="A125564744L_Latest">Data10!$BL$21</definedName>
    <definedName name="A125564752L">Data11!$DP$1:$DP$10,Data11!$DP$11:$DP$21</definedName>
    <definedName name="A125564752L_Data">Data11!$DP$11:$DP$21</definedName>
    <definedName name="A125564752L_Latest">Data11!$DP$21</definedName>
    <definedName name="A125564760L">Data11!$BN$1:$BN$10,Data11!$BN$11:$BN$21</definedName>
    <definedName name="A125564760L_Data">Data11!$BN$11:$BN$21</definedName>
    <definedName name="A125564760L_Latest">Data11!$BN$21</definedName>
    <definedName name="A125564768F">Data11!$EZ$1:$EZ$10,Data11!$EZ$11:$EZ$21</definedName>
    <definedName name="A125564768F_Data">Data11!$EZ$11:$EZ$21</definedName>
    <definedName name="A125564768F_Latest">Data11!$EZ$21</definedName>
    <definedName name="A125564776F">Data11!$HT$1:$HT$10,Data11!$HT$11:$HT$21</definedName>
    <definedName name="A125564776F_Data">Data11!$HT$11:$HT$21</definedName>
    <definedName name="A125564776F_Latest">Data11!$HT$21</definedName>
    <definedName name="A125564784F">Data10!$J$1:$J$10,Data10!$J$11:$J$21</definedName>
    <definedName name="A125564784F_Data">Data10!$J$11:$J$21</definedName>
    <definedName name="A125564784F_Latest">Data10!$J$21</definedName>
    <definedName name="A125564792F">Data10!$GZ$1:$GZ$10,Data10!$GZ$11:$GZ$21</definedName>
    <definedName name="A125564792F_Data">Data10!$GZ$11:$GZ$21</definedName>
    <definedName name="A125564792F_Latest">Data10!$GZ$21</definedName>
    <definedName name="A125564800V">Data11!$CX$1:$CX$10,Data11!$CX$11:$CX$21</definedName>
    <definedName name="A125564800V_Data">Data11!$CX$11:$CX$21</definedName>
    <definedName name="A125564800V_Latest">Data11!$CX$21</definedName>
    <definedName name="A125564808L">Data11!$EH$1:$EH$10,Data11!$EH$11:$EH$21</definedName>
    <definedName name="A125564808L_Data">Data11!$EH$11:$EH$21</definedName>
    <definedName name="A125564808L_Latest">Data11!$EH$21</definedName>
    <definedName name="A125564816L">Data11!$FR$1:$FR$10,Data11!$FR$11:$FR$21</definedName>
    <definedName name="A125564816L_Data">Data11!$FR$11:$FR$21</definedName>
    <definedName name="A125564816L_Latest">Data11!$FR$21</definedName>
    <definedName name="A125564824L">Data11!$HB$1:$HB$10,Data11!$HB$11:$HB$21</definedName>
    <definedName name="A125564824L_Data">Data11!$HB$11:$HB$21</definedName>
    <definedName name="A125564824L_Latest">Data11!$HB$21</definedName>
    <definedName name="A125564832L">Data9!$EV$1:$EV$10,Data9!$EV$11:$EV$21</definedName>
    <definedName name="A125564832L_Data">Data9!$EV$11:$EV$21</definedName>
    <definedName name="A125564832L_Latest">Data9!$EV$21</definedName>
    <definedName name="A125564840L">Data9!$GX$1:$GX$10,Data9!$GX$11:$GX$21</definedName>
    <definedName name="A125564840L_Data">Data9!$GX$11:$GX$21</definedName>
    <definedName name="A125564840L_Latest">Data9!$GX$21</definedName>
    <definedName name="A125564848F">Data9!$HP$1:$HP$10,Data9!$HP$11:$HP$21</definedName>
    <definedName name="A125564848F_Data">Data9!$HP$11:$HP$21</definedName>
    <definedName name="A125564848F_Latest">Data9!$HP$21</definedName>
    <definedName name="A125564856F">Data10!$AT$1:$AT$10,Data10!$AT$11:$AT$21</definedName>
    <definedName name="A125564856F_Data">Data10!$AT$11:$AT$21</definedName>
    <definedName name="A125564856F_Latest">Data10!$AT$21</definedName>
    <definedName name="A125564864F">Data10!$CD$1:$CD$10,Data10!$CD$11:$CD$21</definedName>
    <definedName name="A125564864F_Data">Data10!$CD$11:$CD$21</definedName>
    <definedName name="A125564864F_Latest">Data10!$CD$21</definedName>
    <definedName name="A125564872F">Data10!$CV$1:$CV$10,Data10!$CV$11:$CV$21</definedName>
    <definedName name="A125564872F_Data">Data10!$CV$11:$CV$21</definedName>
    <definedName name="A125564872F_Latest">Data10!$CV$21</definedName>
    <definedName name="A125564880F">Data10!$HR$1:$HR$10,Data10!$HR$11:$HR$21</definedName>
    <definedName name="A125564880F_Data">Data10!$HR$11:$HR$21</definedName>
    <definedName name="A125564880F_Latest">Data10!$HR$21</definedName>
    <definedName name="A125564888X">Data11!$GJ$1:$GJ$10,Data11!$GJ$11:$GJ$21</definedName>
    <definedName name="A125564888X_Data">Data11!$GJ$11:$GJ$21</definedName>
    <definedName name="A125564888X_Latest">Data11!$GJ$21</definedName>
    <definedName name="A125564896X">Data12!$N$1:$N$10,Data12!$N$11:$N$21</definedName>
    <definedName name="A125564896X_Data">Data12!$N$11:$N$21</definedName>
    <definedName name="A125564896X_Latest">Data12!$N$21</definedName>
    <definedName name="A125564904L">Data12!$AF$1:$AF$10,Data12!$AF$11:$AF$21</definedName>
    <definedName name="A125564904L_Data">Data12!$AF$11:$AF$21</definedName>
    <definedName name="A125564904L_Latest">Data12!$AF$21</definedName>
    <definedName name="A125564912L">Data9!$IH$1:$IH$10,Data9!$IH$11:$IH$21</definedName>
    <definedName name="A125564912L_Data">Data9!$IH$11:$IH$21</definedName>
    <definedName name="A125564912L_Latest">Data9!$IH$21</definedName>
    <definedName name="A125564920L">Data11!$AD$1:$AD$10,Data11!$AD$11:$AD$21</definedName>
    <definedName name="A125564920L_Data">Data11!$AD$11:$AD$21</definedName>
    <definedName name="A125564920L_Latest">Data11!$AD$21</definedName>
    <definedName name="A125564928F">Data11!$AV$1:$AV$10,Data11!$AV$11:$AV$21</definedName>
    <definedName name="A125564928F_Data">Data11!$AV$11:$AV$21</definedName>
    <definedName name="A125564928F_Latest">Data11!$AV$21</definedName>
    <definedName name="A125564936F">Data11!$IL$1:$IL$10,Data11!$IL$11:$IL$21</definedName>
    <definedName name="A125564936F_Data">Data11!$IL$11:$IL$21</definedName>
    <definedName name="A125564936F_Latest">Data11!$IL$21</definedName>
    <definedName name="A125564944F">Data9!$ED$1:$ED$10,Data9!$ED$11:$ED$21</definedName>
    <definedName name="A125564944F_Data">Data9!$ED$11:$ED$21</definedName>
    <definedName name="A125564944F_Latest">Data9!$ED$21</definedName>
    <definedName name="A125564952F">Data9!$FN$1:$FN$10,Data9!$FN$11:$FN$21</definedName>
    <definedName name="A125564952F_Data">Data9!$FN$11:$FN$21</definedName>
    <definedName name="A125564952F_Latest">Data9!$FN$21</definedName>
    <definedName name="A125564960F">Data9!$GF$1:$GF$10,Data9!$GF$11:$GF$21</definedName>
    <definedName name="A125564960F_Data">Data9!$GF$11:$GF$21</definedName>
    <definedName name="A125564960F_Latest">Data9!$GF$21</definedName>
    <definedName name="A125564968X">Data10!$AB$1:$AB$10,Data10!$AB$11:$AB$21</definedName>
    <definedName name="A125564968X_Data">Data10!$AB$11:$AB$21</definedName>
    <definedName name="A125564968X_Latest">Data10!$AB$21</definedName>
    <definedName name="A125564976X">Data10!$EX$1:$EX$10,Data10!$EX$11:$EX$21</definedName>
    <definedName name="A125564976X_Data">Data10!$EX$11:$EX$21</definedName>
    <definedName name="A125564976X_Latest">Data10!$EX$21</definedName>
    <definedName name="A125564984X">Data10!$FP$1:$FP$10,Data10!$FP$11:$FP$21</definedName>
    <definedName name="A125564984X_Data">Data10!$FP$11:$FP$21</definedName>
    <definedName name="A125564984X_Latest">Data10!$FP$21</definedName>
    <definedName name="A125564992X">Data10!$DN$1:$DN$10,Data10!$DN$11:$DN$21</definedName>
    <definedName name="A125564992X_Data">Data10!$DN$11:$DN$21</definedName>
    <definedName name="A125564992X_Latest">Data10!$DN$21</definedName>
    <definedName name="A125565000R">Data10!$IJ$1:$IJ$10,Data10!$IJ$11:$IJ$21</definedName>
    <definedName name="A125565000R_Data">Data10!$IJ$11:$IJ$21</definedName>
    <definedName name="A125565000R_Latest">Data10!$IJ$21</definedName>
    <definedName name="A125565008J">Data12!$AX$1:$AX$10,Data12!$AX$11:$AX$21</definedName>
    <definedName name="A125565008J_Data">Data12!$AX$11:$AX$21</definedName>
    <definedName name="A125565008J_Latest">Data12!$AX$21</definedName>
    <definedName name="A125565016J">Data13!$CJ$1:$CJ$10,Data13!$CJ$11:$CJ$21</definedName>
    <definedName name="A125565016J_Data">Data13!$CJ$11:$CJ$21</definedName>
    <definedName name="A125565016J_Latest">Data13!$CJ$21</definedName>
    <definedName name="A125565024J">Data13!$EL$1:$EL$10,Data13!$EL$11:$EL$21</definedName>
    <definedName name="A125565024J_Data">Data13!$EL$11:$EL$21</definedName>
    <definedName name="A125565024J_Latest">Data13!$EL$21</definedName>
    <definedName name="A125565032J">Data13!$HF$1:$HF$10,Data13!$HF$11:$HF$21</definedName>
    <definedName name="A125565032J_Data">Data13!$HF$11:$HF$21</definedName>
    <definedName name="A125565032J_Latest">Data13!$HF$21</definedName>
    <definedName name="A125565040J">Data14!$AJ$1:$AJ$10,Data14!$AJ$11:$AJ$21</definedName>
    <definedName name="A125565040J_Data">Data14!$AJ$11:$AJ$21</definedName>
    <definedName name="A125565040J_Latest">Data14!$AJ$21</definedName>
    <definedName name="A125565048A">Data12!$BP$1:$BP$10,Data12!$BP$11:$BP$21</definedName>
    <definedName name="A125565048A_Data">Data12!$BP$11:$BP$21</definedName>
    <definedName name="A125565048A_Latest">Data12!$BP$21</definedName>
    <definedName name="A125565056A">Data13!$P$1:$P$10,Data13!$P$11:$P$21</definedName>
    <definedName name="A125565056A_Data">Data13!$P$11:$P$21</definedName>
    <definedName name="A125565056A_Latest">Data13!$P$21</definedName>
    <definedName name="A125565064A">Data14!$BT$1:$BT$10,Data14!$BT$11:$BT$21</definedName>
    <definedName name="A125565064A_Data">Data14!$BT$11:$BT$21</definedName>
    <definedName name="A125565064A_Latest">Data14!$BT$21</definedName>
    <definedName name="A125565072A">Data14!$R$1:$R$10,Data14!$R$11:$R$21</definedName>
    <definedName name="A125565072A_Data">Data14!$R$11:$R$21</definedName>
    <definedName name="A125565072A_Latest">Data14!$R$21</definedName>
    <definedName name="A125565080A">Data14!$DD$1:$DD$10,Data14!$DD$11:$DD$21</definedName>
    <definedName name="A125565080A_Data">Data14!$DD$11:$DD$21</definedName>
    <definedName name="A125565080A_Latest">Data14!$DD$21</definedName>
    <definedName name="A125565088V">Data14!$FX$1:$FX$10,Data14!$FX$11:$FX$21</definedName>
    <definedName name="A125565088V_Data">Data14!$FX$11:$FX$21</definedName>
    <definedName name="A125565088V_Latest">Data14!$FX$21</definedName>
    <definedName name="A125565096V">Data12!$HD$1:$HD$10,Data12!$HD$11:$HD$21</definedName>
    <definedName name="A125565096V_Data">Data12!$HD$11:$HD$21</definedName>
    <definedName name="A125565096V_Latest">Data12!$HD$21</definedName>
    <definedName name="A125565104J">Data13!$FD$1:$FD$10,Data13!$FD$11:$FD$21</definedName>
    <definedName name="A125565104J_Data">Data13!$FD$11:$FD$21</definedName>
    <definedName name="A125565104J_Latest">Data13!$FD$21</definedName>
    <definedName name="A125565112J">Data14!$BB$1:$BB$10,Data14!$BB$11:$BB$21</definedName>
    <definedName name="A125565112J_Data">Data14!$BB$11:$BB$21</definedName>
    <definedName name="A125565112J_Latest">Data14!$BB$21</definedName>
    <definedName name="A125565120J">Data14!$CL$1:$CL$10,Data14!$CL$11:$CL$21</definedName>
    <definedName name="A125565120J_Data">Data14!$CL$11:$CL$21</definedName>
    <definedName name="A125565120J_Latest">Data14!$CL$21</definedName>
    <definedName name="A125565128A">Data14!$DV$1:$DV$10,Data14!$DV$11:$DV$21</definedName>
    <definedName name="A125565128A_Data">Data14!$DV$11:$DV$21</definedName>
    <definedName name="A125565128A_Latest">Data14!$DV$21</definedName>
    <definedName name="A125565136A">Data14!$FF$1:$FF$10,Data14!$FF$11:$FF$21</definedName>
    <definedName name="A125565136A_Data">Data14!$FF$11:$FF$21</definedName>
    <definedName name="A125565136A_Latest">Data14!$FF$21</definedName>
    <definedName name="A125565144A">Data12!$CZ$1:$CZ$10,Data12!$CZ$11:$CZ$21</definedName>
    <definedName name="A125565144A_Data">Data12!$CZ$11:$CZ$21</definedName>
    <definedName name="A125565144A_Latest">Data12!$CZ$21</definedName>
    <definedName name="A125565152A">Data12!$FB$1:$FB$10,Data12!$FB$11:$FB$21</definedName>
    <definedName name="A125565152A_Data">Data12!$FB$11:$FB$21</definedName>
    <definedName name="A125565152A_Latest">Data12!$FB$21</definedName>
    <definedName name="A125565160A">Data12!$FT$1:$FT$10,Data12!$FT$11:$FT$21</definedName>
    <definedName name="A125565160A_Data">Data12!$FT$11:$FT$21</definedName>
    <definedName name="A125565160A_Latest">Data12!$FT$21</definedName>
    <definedName name="A125565168V">Data12!$IN$1:$IN$10,Data12!$IN$11:$IN$21</definedName>
    <definedName name="A125565168V_Data">Data12!$IN$11:$IN$21</definedName>
    <definedName name="A125565168V_Latest">Data12!$IN$21</definedName>
    <definedName name="A125565176V">Data13!$AH$1:$AH$10,Data13!$AH$11:$AH$21</definedName>
    <definedName name="A125565176V_Data">Data13!$AH$11:$AH$21</definedName>
    <definedName name="A125565176V_Latest">Data13!$AH$21</definedName>
    <definedName name="A125565184V">Data13!$AZ$1:$AZ$10,Data13!$AZ$11:$AZ$21</definedName>
    <definedName name="A125565184V_Data">Data13!$AZ$11:$AZ$21</definedName>
    <definedName name="A125565184V_Latest">Data13!$AZ$21</definedName>
    <definedName name="A125565192V">Data13!$FV$1:$FV$10,Data13!$FV$11:$FV$21</definedName>
    <definedName name="A125565192V_Data">Data13!$FV$11:$FV$21</definedName>
    <definedName name="A125565192V_Latest">Data13!$FV$21</definedName>
    <definedName name="A125565200J">Data14!$EN$1:$EN$10,Data14!$EN$11:$EN$21</definedName>
    <definedName name="A125565200J_Data">Data14!$EN$11:$EN$21</definedName>
    <definedName name="A125565200J_Latest">Data14!$EN$21</definedName>
    <definedName name="A125565208A">Data14!$HH$1:$HH$10,Data14!$HH$11:$HH$21</definedName>
    <definedName name="A125565208A_Data">Data14!$HH$11:$HH$21</definedName>
    <definedName name="A125565208A_Latest">Data14!$HH$21</definedName>
    <definedName name="A125565216A">Data14!$HZ$1:$HZ$10,Data14!$HZ$11:$HZ$21</definedName>
    <definedName name="A125565216A_Data">Data14!$HZ$11:$HZ$21</definedName>
    <definedName name="A125565216A_Latest">Data14!$HZ$21</definedName>
    <definedName name="A125565224A">Data12!$GL$1:$GL$10,Data12!$GL$11:$GL$21</definedName>
    <definedName name="A125565224A_Data">Data12!$GL$11:$GL$21</definedName>
    <definedName name="A125565224A_Latest">Data12!$GL$21</definedName>
    <definedName name="A125565232A">Data13!$HX$1:$HX$10,Data13!$HX$11:$HX$21</definedName>
    <definedName name="A125565232A_Data">Data13!$HX$11:$HX$21</definedName>
    <definedName name="A125565232A_Latest">Data13!$HX$21</definedName>
    <definedName name="A125565240A">Data13!$IP$1:$IP$10,Data13!$IP$11:$IP$21</definedName>
    <definedName name="A125565240A_Data">Data13!$IP$11:$IP$21</definedName>
    <definedName name="A125565240A_Latest">Data13!$IP$21</definedName>
    <definedName name="A125565248V">Data14!$GP$1:$GP$10,Data14!$GP$11:$GP$21</definedName>
    <definedName name="A125565248V_Data">Data14!$GP$11:$GP$21</definedName>
    <definedName name="A125565248V_Latest">Data14!$GP$21</definedName>
    <definedName name="A125565256V">Data12!$CH$1:$CH$10,Data12!$CH$11:$CH$21</definedName>
    <definedName name="A125565256V_Data">Data12!$CH$11:$CH$21</definedName>
    <definedName name="A125565256V_Latest">Data12!$CH$21</definedName>
    <definedName name="A125565264V">Data12!$DR$1:$DR$10,Data12!$DR$11:$DR$21</definedName>
    <definedName name="A125565264V_Data">Data12!$DR$11:$DR$21</definedName>
    <definedName name="A125565264V_Latest">Data12!$DR$21</definedName>
    <definedName name="A125565272V">Data12!$EJ$1:$EJ$10,Data12!$EJ$11:$EJ$21</definedName>
    <definedName name="A125565272V_Data">Data12!$EJ$11:$EJ$21</definedName>
    <definedName name="A125565272V_Latest">Data12!$EJ$21</definedName>
    <definedName name="A125565280V">Data12!$HV$1:$HV$10,Data12!$HV$11:$HV$21</definedName>
    <definedName name="A125565280V_Data">Data12!$HV$11:$HV$21</definedName>
    <definedName name="A125565280V_Latest">Data12!$HV$21</definedName>
    <definedName name="A125565288L">Data13!$DB$1:$DB$10,Data13!$DB$11:$DB$21</definedName>
    <definedName name="A125565288L_Data">Data13!$DB$11:$DB$21</definedName>
    <definedName name="A125565288L_Latest">Data13!$DB$21</definedName>
    <definedName name="A125565296L">Data13!$DT$1:$DT$10,Data13!$DT$11:$DT$21</definedName>
    <definedName name="A125565296L_Data">Data13!$DT$11:$DT$21</definedName>
    <definedName name="A125565296L_Latest">Data13!$DT$21</definedName>
    <definedName name="A125565304A">Data13!$BR$1:$BR$10,Data13!$BR$11:$BR$21</definedName>
    <definedName name="A125565304A_Data">Data13!$BR$11:$BR$21</definedName>
    <definedName name="A125565304A_Latest">Data13!$BR$21</definedName>
    <definedName name="A125565312A">Data13!$GN$1:$GN$10,Data13!$GN$11:$GN$21</definedName>
    <definedName name="A125565312A_Data">Data13!$GN$11:$GN$21</definedName>
    <definedName name="A125565312A_Latest">Data13!$GN$21</definedName>
    <definedName name="A125565320A">Data15!$B$1:$B$10,Data15!$B$11:$B$21</definedName>
    <definedName name="A125565320A_Data">Data15!$B$11:$B$21</definedName>
    <definedName name="A125565320A_Latest">Data15!$B$21</definedName>
    <definedName name="A125565328V">Data2!$X$1:$X$10,Data2!$X$11:$X$21</definedName>
    <definedName name="A125565328V_Data">Data2!$X$11:$X$21</definedName>
    <definedName name="A125565328V_Latest">Data2!$X$21</definedName>
    <definedName name="A125565329W">Data2!$AM$1:$AM$10,Data2!$AM$11:$AM$21</definedName>
    <definedName name="A125565329W_Data">Data2!$AM$11:$AM$21</definedName>
    <definedName name="A125565329W_Latest">Data2!$AM$21</definedName>
    <definedName name="A125565336V">Data2!$BZ$1:$BZ$10,Data2!$BZ$11:$BZ$21</definedName>
    <definedName name="A125565336V_Data">Data2!$BZ$11:$BZ$21</definedName>
    <definedName name="A125565336V_Latest">Data2!$BZ$21</definedName>
    <definedName name="A125565337W">Data2!$CO$1:$CO$10,Data2!$CO$11:$CO$21</definedName>
    <definedName name="A125565337W_Data">Data2!$CO$11:$CO$21</definedName>
    <definedName name="A125565337W_Latest">Data2!$CO$21</definedName>
    <definedName name="A125565344V">Data2!$ET$1:$ET$10,Data2!$ET$11:$ET$21</definedName>
    <definedName name="A125565344V_Data">Data2!$ET$11:$ET$21</definedName>
    <definedName name="A125565344V_Latest">Data2!$ET$21</definedName>
    <definedName name="A125565345W">Data2!$FI$1:$FI$10,Data2!$FI$11:$FI$21</definedName>
    <definedName name="A125565345W_Data">Data2!$FI$11:$FI$21</definedName>
    <definedName name="A125565345W_Latest">Data2!$FI$21</definedName>
    <definedName name="A125565352V">Data2!$HN$1:$HN$10,Data2!$HN$11:$HN$21</definedName>
    <definedName name="A125565352V_Data">Data2!$HN$11:$HN$21</definedName>
    <definedName name="A125565352V_Latest">Data2!$HN$21</definedName>
    <definedName name="A125565353W">Data2!$IC$1:$IC$10,Data2!$IC$11:$IC$21</definedName>
    <definedName name="A125565353W_Data">Data2!$IC$11:$IC$21</definedName>
    <definedName name="A125565353W_Latest">Data2!$IC$21</definedName>
    <definedName name="A125565360V">Data1!$D$1:$D$10,Data1!$D$11:$D$21</definedName>
    <definedName name="A125565360V_Data">Data1!$D$11:$D$21</definedName>
    <definedName name="A125565360V_Latest">Data1!$D$21</definedName>
    <definedName name="A125565361W">Data1!$S$1:$S$10,Data1!$S$11:$S$21</definedName>
    <definedName name="A125565361W_Data">Data1!$S$11:$S$21</definedName>
    <definedName name="A125565361W_Latest">Data1!$S$21</definedName>
    <definedName name="A125565368L">Data1!$GT$1:$GT$10,Data1!$GT$11:$GT$21</definedName>
    <definedName name="A125565368L_Data">Data1!$GT$11:$GT$21</definedName>
    <definedName name="A125565368L_Latest">Data1!$GT$21</definedName>
    <definedName name="A125565369R">Data1!$HI$1:$HI$10,Data1!$HI$11:$HI$21</definedName>
    <definedName name="A125565369R_Data">Data1!$HI$11:$HI$21</definedName>
    <definedName name="A125565369R_Latest">Data1!$HI$21</definedName>
    <definedName name="A125565376L">Data3!$H$1:$H$10,Data3!$H$11:$H$21</definedName>
    <definedName name="A125565376L_Data">Data3!$H$11:$H$21</definedName>
    <definedName name="A125565376L_Latest">Data3!$H$21</definedName>
    <definedName name="A125565377R">Data3!$W$1:$W$10,Data3!$W$11:$W$21</definedName>
    <definedName name="A125565377R_Data">Data3!$W$11:$W$21</definedName>
    <definedName name="A125565377R_Latest">Data3!$W$21</definedName>
    <definedName name="A125565384L">Data2!$GV$1:$GV$10,Data2!$GV$11:$GV$21</definedName>
    <definedName name="A125565384L_Data">Data2!$GV$11:$GV$21</definedName>
    <definedName name="A125565384L_Latest">Data2!$GV$21</definedName>
    <definedName name="A125565385R">Data2!$HK$1:$HK$10,Data2!$HK$11:$HK$21</definedName>
    <definedName name="A125565385R_Data">Data2!$HK$11:$HK$21</definedName>
    <definedName name="A125565385R_Latest">Data2!$HK$21</definedName>
    <definedName name="A125565392L">Data3!$AR$1:$AR$10,Data3!$AR$11:$AR$21</definedName>
    <definedName name="A125565392L_Data">Data3!$AR$11:$AR$21</definedName>
    <definedName name="A125565392L_Latest">Data3!$AR$21</definedName>
    <definedName name="A125565393R">Data3!$BG$1:$BG$10,Data3!$BG$11:$BG$21</definedName>
    <definedName name="A125565393R_Data">Data3!$BG$11:$BG$21</definedName>
    <definedName name="A125565393R_Latest">Data3!$BG$21</definedName>
    <definedName name="A125565400A">Data3!$DL$1:$DL$10,Data3!$DL$11:$DL$21</definedName>
    <definedName name="A125565400A_Data">Data3!$DL$11:$DL$21</definedName>
    <definedName name="A125565400A_Latest">Data3!$DL$21</definedName>
    <definedName name="A125565401C">Data3!$EA$1:$EA$10,Data3!$EA$11:$EA$21</definedName>
    <definedName name="A125565401C_Data">Data3!$EA$11:$EA$21</definedName>
    <definedName name="A125565401C_Latest">Data3!$EA$21</definedName>
    <definedName name="A125565408V">Data1!$ER$1:$ER$10,Data1!$ER$11:$ER$21</definedName>
    <definedName name="A125565408V_Data">Data1!$ER$11:$ER$21</definedName>
    <definedName name="A125565408V_Latest">Data1!$ER$21</definedName>
    <definedName name="A125565409W">Data1!$FG$1:$FG$10,Data1!$FG$11:$FG$21</definedName>
    <definedName name="A125565409W_Data">Data1!$FG$11:$FG$21</definedName>
    <definedName name="A125565409W_Latest">Data1!$FG$21</definedName>
    <definedName name="A125565416V">Data2!$CR$1:$CR$10,Data2!$CR$11:$CR$21</definedName>
    <definedName name="A125565416V_Data">Data2!$CR$11:$CR$21</definedName>
    <definedName name="A125565416V_Latest">Data2!$CR$21</definedName>
    <definedName name="A125565417W">Data2!$DG$1:$DG$10,Data2!$DG$11:$DG$21</definedName>
    <definedName name="A125565417W_Data">Data2!$DG$11:$DG$21</definedName>
    <definedName name="A125565417W_Latest">Data2!$DG$21</definedName>
    <definedName name="A125565424V">Data2!$IF$1:$IF$10,Data2!$IF$11:$IF$21</definedName>
    <definedName name="A125565424V_Data">Data2!$IF$11:$IF$21</definedName>
    <definedName name="A125565424V_Latest">Data2!$IF$21</definedName>
    <definedName name="A125565425W">Data3!$E$1:$E$10,Data3!$E$11:$E$21</definedName>
    <definedName name="A125565425W_Data">Data3!$E$11:$E$21</definedName>
    <definedName name="A125565425W_Latest">Data3!$E$21</definedName>
    <definedName name="A125565432V">Data3!$Z$1:$Z$10,Data3!$Z$11:$Z$21</definedName>
    <definedName name="A125565432V_Data">Data3!$Z$11:$Z$21</definedName>
    <definedName name="A125565432V_Latest">Data3!$Z$21</definedName>
    <definedName name="A125565433W">Data3!$AO$1:$AO$10,Data3!$AO$11:$AO$21</definedName>
    <definedName name="A125565433W_Data">Data3!$AO$11:$AO$21</definedName>
    <definedName name="A125565433W_Latest">Data3!$AO$21</definedName>
    <definedName name="A125565440V">Data3!$BJ$1:$BJ$10,Data3!$BJ$11:$BJ$21</definedName>
    <definedName name="A125565440V_Data">Data3!$BJ$11:$BJ$21</definedName>
    <definedName name="A125565440V_Latest">Data3!$BJ$21</definedName>
    <definedName name="A125565441W">Data3!$BY$1:$BY$10,Data3!$BY$11:$BY$21</definedName>
    <definedName name="A125565441W_Data">Data3!$BY$11:$BY$21</definedName>
    <definedName name="A125565441W_Latest">Data3!$BY$21</definedName>
    <definedName name="A125565448L">Data3!$CT$1:$CT$10,Data3!$CT$11:$CT$21</definedName>
    <definedName name="A125565448L_Data">Data3!$CT$11:$CT$21</definedName>
    <definedName name="A125565448L_Latest">Data3!$CT$21</definedName>
    <definedName name="A125565449R">Data3!$DI$1:$DI$10,Data3!$DI$11:$DI$21</definedName>
    <definedName name="A125565449R_Data">Data3!$DI$11:$DI$21</definedName>
    <definedName name="A125565449R_Latest">Data3!$DI$21</definedName>
    <definedName name="A125565456L">Data1!$AN$1:$AN$10,Data1!$AN$11:$AN$21</definedName>
    <definedName name="A125565456L_Data">Data1!$AN$11:$AN$21</definedName>
    <definedName name="A125565456L_Latest">Data1!$AN$21</definedName>
    <definedName name="A125565457R">Data1!$BC$1:$BC$10,Data1!$BC$11:$BC$21</definedName>
    <definedName name="A125565457R_Data">Data1!$BC$11:$BC$21</definedName>
    <definedName name="A125565457R_Latest">Data1!$BC$21</definedName>
    <definedName name="A125565464L">Data1!$CP$1:$CP$10,Data1!$CP$11:$CP$21</definedName>
    <definedName name="A125565464L_Data">Data1!$CP$11:$CP$21</definedName>
    <definedName name="A125565464L_Latest">Data1!$CP$21</definedName>
    <definedName name="A125565465R">Data1!$DE$1:$DE$10,Data1!$DE$11:$DE$21</definedName>
    <definedName name="A125565465R_Data">Data1!$DE$11:$DE$21</definedName>
    <definedName name="A125565465R_Latest">Data1!$DE$21</definedName>
    <definedName name="A125565472L">Data1!$DH$1:$DH$10,Data1!$DH$11:$DH$21</definedName>
    <definedName name="A125565472L_Data">Data1!$DH$11:$DH$21</definedName>
    <definedName name="A125565472L_Latest">Data1!$DH$21</definedName>
    <definedName name="A125565473R">Data1!$DW$1:$DW$10,Data1!$DW$11:$DW$21</definedName>
    <definedName name="A125565473R_Data">Data1!$DW$11:$DW$21</definedName>
    <definedName name="A125565473R_Latest">Data1!$DW$21</definedName>
    <definedName name="A125565480L">Data1!$GB$1:$GB$10,Data1!$GB$11:$GB$21</definedName>
    <definedName name="A125565480L_Data">Data1!$GB$11:$GB$21</definedName>
    <definedName name="A125565480L_Latest">Data1!$GB$21</definedName>
    <definedName name="A125565481R">Data1!$GQ$1:$GQ$10,Data1!$GQ$11:$GQ$21</definedName>
    <definedName name="A125565481R_Data">Data1!$GQ$11:$GQ$21</definedName>
    <definedName name="A125565481R_Latest">Data1!$GQ$21</definedName>
    <definedName name="A125565488F">Data1!$HL$1:$HL$10,Data1!$HL$11:$HL$21</definedName>
    <definedName name="A125565488F_Data">Data1!$HL$11:$HL$21</definedName>
    <definedName name="A125565488F_Latest">Data1!$HL$21</definedName>
    <definedName name="A125565489J">Data1!$IA$1:$IA$10,Data1!$IA$11:$IA$21</definedName>
    <definedName name="A125565489J_Data">Data1!$IA$11:$IA$21</definedName>
    <definedName name="A125565489J_Latest">Data1!$IA$21</definedName>
    <definedName name="A125565496F">Data1!$ID$1:$ID$10,Data1!$ID$11:$ID$21</definedName>
    <definedName name="A125565496F_Data">Data1!$ID$11:$ID$21</definedName>
    <definedName name="A125565496F_Latest">Data1!$ID$21</definedName>
    <definedName name="A125565497J">Data2!$C$1:$C$10,Data2!$C$11:$C$21</definedName>
    <definedName name="A125565497J_Data">Data2!$C$11:$C$21</definedName>
    <definedName name="A125565497J_Latest">Data2!$C$21</definedName>
    <definedName name="A125565504V">Data2!$DJ$1:$DJ$10,Data2!$DJ$11:$DJ$21</definedName>
    <definedName name="A125565504V_Data">Data2!$DJ$11:$DJ$21</definedName>
    <definedName name="A125565504V_Latest">Data2!$DJ$21</definedName>
    <definedName name="A125565505W">Data2!$DY$1:$DY$10,Data2!$DY$11:$DY$21</definedName>
    <definedName name="A125565505W_Data">Data2!$DY$11:$DY$21</definedName>
    <definedName name="A125565505W_Latest">Data2!$DY$21</definedName>
    <definedName name="A125565512V">Data3!$CB$1:$CB$10,Data3!$CB$11:$CB$21</definedName>
    <definedName name="A125565512V_Data">Data3!$CB$11:$CB$21</definedName>
    <definedName name="A125565512V_Latest">Data3!$CB$21</definedName>
    <definedName name="A125565513W">Data3!$CQ$1:$CQ$10,Data3!$CQ$11:$CQ$21</definedName>
    <definedName name="A125565513W_Data">Data3!$CQ$11:$CQ$21</definedName>
    <definedName name="A125565513W_Latest">Data3!$CQ$21</definedName>
    <definedName name="A125565520V">Data3!$EV$1:$EV$10,Data3!$EV$11:$EV$21</definedName>
    <definedName name="A125565520V_Data">Data3!$EV$11:$EV$21</definedName>
    <definedName name="A125565520V_Latest">Data3!$EV$21</definedName>
    <definedName name="A125565521W">Data3!$FK$1:$FK$10,Data3!$FK$11:$FK$21</definedName>
    <definedName name="A125565521W_Data">Data3!$FK$11:$FK$21</definedName>
    <definedName name="A125565521W_Latest">Data3!$FK$21</definedName>
    <definedName name="A125565528L">Data3!$FN$1:$FN$10,Data3!$FN$11:$FN$21</definedName>
    <definedName name="A125565528L_Data">Data3!$FN$11:$FN$21</definedName>
    <definedName name="A125565528L_Latest">Data3!$FN$21</definedName>
    <definedName name="A125565529R">Data3!$GC$1:$GC$10,Data3!$GC$11:$GC$21</definedName>
    <definedName name="A125565529R_Data">Data3!$GC$11:$GC$21</definedName>
    <definedName name="A125565529R_Latest">Data3!$GC$21</definedName>
    <definedName name="A125565536L">Data1!$DZ$1:$DZ$10,Data1!$DZ$11:$DZ$21</definedName>
    <definedName name="A125565536L_Data">Data1!$DZ$11:$DZ$21</definedName>
    <definedName name="A125565536L_Latest">Data1!$DZ$21</definedName>
    <definedName name="A125565537R">Data1!$EO$1:$EO$10,Data1!$EO$11:$EO$21</definedName>
    <definedName name="A125565537R_Data">Data1!$EO$11:$EO$21</definedName>
    <definedName name="A125565537R_Latest">Data1!$EO$21</definedName>
    <definedName name="A125565544L">Data2!$FL$1:$FL$10,Data2!$FL$11:$FL$21</definedName>
    <definedName name="A125565544L_Data">Data2!$FL$11:$FL$21</definedName>
    <definedName name="A125565544L_Latest">Data2!$FL$21</definedName>
    <definedName name="A125565545R">Data2!$GA$1:$GA$10,Data2!$GA$11:$GA$21</definedName>
    <definedName name="A125565545R_Data">Data2!$GA$11:$GA$21</definedName>
    <definedName name="A125565545R_Latest">Data2!$GA$21</definedName>
    <definedName name="A125565552L">Data2!$GD$1:$GD$10,Data2!$GD$11:$GD$21</definedName>
    <definedName name="A125565552L_Data">Data2!$GD$11:$GD$21</definedName>
    <definedName name="A125565552L_Latest">Data2!$GD$21</definedName>
    <definedName name="A125565553R">Data2!$GS$1:$GS$10,Data2!$GS$11:$GS$21</definedName>
    <definedName name="A125565553R_Data">Data2!$GS$11:$GS$21</definedName>
    <definedName name="A125565553R_Latest">Data2!$GS$21</definedName>
    <definedName name="A125565560L">Data3!$ED$1:$ED$10,Data3!$ED$11:$ED$21</definedName>
    <definedName name="A125565560L_Data">Data3!$ED$11:$ED$21</definedName>
    <definedName name="A125565560L_Latest">Data3!$ED$21</definedName>
    <definedName name="A125565561R">Data3!$ES$1:$ES$10,Data3!$ES$11:$ES$21</definedName>
    <definedName name="A125565561R_Data">Data3!$ES$11:$ES$21</definedName>
    <definedName name="A125565561R_Latest">Data3!$ES$21</definedName>
    <definedName name="A125565568F">Data1!$V$1:$V$10,Data1!$V$11:$V$21</definedName>
    <definedName name="A125565568F_Data">Data1!$V$11:$V$21</definedName>
    <definedName name="A125565568F_Latest">Data1!$V$21</definedName>
    <definedName name="A125565569J">Data1!$AK$1:$AK$10,Data1!$AK$11:$AK$21</definedName>
    <definedName name="A125565569J_Data">Data1!$AK$11:$AK$21</definedName>
    <definedName name="A125565569J_Latest">Data1!$AK$21</definedName>
    <definedName name="A125565576F">Data1!$BF$1:$BF$10,Data1!$BF$11:$BF$21</definedName>
    <definedName name="A125565576F_Data">Data1!$BF$11:$BF$21</definedName>
    <definedName name="A125565576F_Latest">Data1!$BF$21</definedName>
    <definedName name="A125565577J">Data1!$BU$1:$BU$10,Data1!$BU$11:$BU$21</definedName>
    <definedName name="A125565577J_Data">Data1!$BU$11:$BU$21</definedName>
    <definedName name="A125565577J_Latest">Data1!$BU$21</definedName>
    <definedName name="A125565584F">Data1!$BX$1:$BX$10,Data1!$BX$11:$BX$21</definedName>
    <definedName name="A125565584F_Data">Data1!$BX$11:$BX$21</definedName>
    <definedName name="A125565584F_Latest">Data1!$BX$21</definedName>
    <definedName name="A125565585J">Data1!$CM$1:$CM$10,Data1!$CM$11:$CM$21</definedName>
    <definedName name="A125565585J_Data">Data1!$CM$11:$CM$21</definedName>
    <definedName name="A125565585J_Latest">Data1!$CM$21</definedName>
    <definedName name="A125565592F">Data1!$FJ$1:$FJ$10,Data1!$FJ$11:$FJ$21</definedName>
    <definedName name="A125565592F_Data">Data1!$FJ$11:$FJ$21</definedName>
    <definedName name="A125565592F_Latest">Data1!$FJ$21</definedName>
    <definedName name="A125565593J">Data1!$FY$1:$FY$10,Data1!$FY$11:$FY$21</definedName>
    <definedName name="A125565593J_Data">Data1!$FY$11:$FY$21</definedName>
    <definedName name="A125565593J_Latest">Data1!$FY$21</definedName>
    <definedName name="A125565600V">Data2!$AP$1:$AP$10,Data2!$AP$11:$AP$21</definedName>
    <definedName name="A125565600V_Data">Data2!$AP$11:$AP$21</definedName>
    <definedName name="A125565600V_Latest">Data2!$AP$21</definedName>
    <definedName name="A125565601W">Data2!$BE$1:$BE$10,Data2!$BE$11:$BE$21</definedName>
    <definedName name="A125565601W_Data">Data2!$BE$11:$BE$21</definedName>
    <definedName name="A125565601W_Latest">Data2!$BE$21</definedName>
    <definedName name="A125565608L">Data2!$BH$1:$BH$10,Data2!$BH$11:$BH$21</definedName>
    <definedName name="A125565608L_Data">Data2!$BH$11:$BH$21</definedName>
    <definedName name="A125565608L_Latest">Data2!$BH$21</definedName>
    <definedName name="A125565609R">Data2!$BW$1:$BW$10,Data2!$BW$11:$BW$21</definedName>
    <definedName name="A125565609R_Data">Data2!$BW$11:$BW$21</definedName>
    <definedName name="A125565609R_Latest">Data2!$BW$21</definedName>
    <definedName name="A125565616L">Data2!$F$1:$F$10,Data2!$F$11:$F$21</definedName>
    <definedName name="A125565616L_Data">Data2!$F$11:$F$21</definedName>
    <definedName name="A125565616L_Latest">Data2!$F$21</definedName>
    <definedName name="A125565617R">Data2!$U$1:$U$10,Data2!$U$11:$U$21</definedName>
    <definedName name="A125565617R_Data">Data2!$U$11:$U$21</definedName>
    <definedName name="A125565617R_Latest">Data2!$U$21</definedName>
    <definedName name="A125565624L">Data2!$EB$1:$EB$10,Data2!$EB$11:$EB$21</definedName>
    <definedName name="A125565624L_Data">Data2!$EB$11:$EB$21</definedName>
    <definedName name="A125565624L_Latest">Data2!$EB$21</definedName>
    <definedName name="A125565625R">Data2!$EQ$1:$EQ$10,Data2!$EQ$11:$EQ$21</definedName>
    <definedName name="A125565625R_Data">Data2!$EQ$11:$EQ$21</definedName>
    <definedName name="A125565625R_Latest">Data2!$EQ$21</definedName>
    <definedName name="A125565632L">Data3!$GF$1:$GF$10,Data3!$GF$11:$GF$21</definedName>
    <definedName name="A125565632L_Data">Data3!$GF$11:$GF$21</definedName>
    <definedName name="A125565632L_Latest">Data3!$GF$21</definedName>
    <definedName name="A125565633R">Data3!$GU$1:$GU$10,Data3!$GU$11:$GU$21</definedName>
    <definedName name="A125565633R_Data">Data3!$GU$11:$GU$21</definedName>
    <definedName name="A125565633R_Latest">Data3!$GU$21</definedName>
    <definedName name="A125565640L">Data24!$EJ$1:$EJ$10,Data24!$EJ$11:$EJ$21</definedName>
    <definedName name="A125565640L_Data">Data24!$EJ$11:$EJ$21</definedName>
    <definedName name="A125565640L_Latest">Data24!$EJ$21</definedName>
    <definedName name="A125565641R">Data24!$EY$1:$EY$10,Data24!$EY$11:$EY$21</definedName>
    <definedName name="A125565641R_Data">Data24!$EY$11:$EY$21</definedName>
    <definedName name="A125565641R_Latest">Data24!$EY$21</definedName>
    <definedName name="A125565648F">Data24!$GL$1:$GL$10,Data24!$GL$11:$GL$21</definedName>
    <definedName name="A125565648F_Data">Data24!$GL$11:$GL$21</definedName>
    <definedName name="A125565648F_Latest">Data24!$GL$21</definedName>
    <definedName name="A125565649J">Data24!$HA$1:$HA$10,Data24!$HA$11:$HA$21</definedName>
    <definedName name="A125565649J_Data">Data24!$HA$11:$HA$21</definedName>
    <definedName name="A125565649J_Latest">Data24!$HA$21</definedName>
    <definedName name="A125565656F">Data25!$P$1:$P$10,Data25!$P$11:$P$21</definedName>
    <definedName name="A125565656F_Data">Data25!$P$11:$P$21</definedName>
    <definedName name="A125565656F_Latest">Data25!$P$21</definedName>
    <definedName name="A125565657J">Data25!$AE$1:$AE$10,Data25!$AE$11:$AE$21</definedName>
    <definedName name="A125565657J_Data">Data25!$AE$11:$AE$21</definedName>
    <definedName name="A125565657J_Latest">Data25!$AE$21</definedName>
    <definedName name="A125565664F">Data25!$CJ$1:$CJ$10,Data25!$CJ$11:$CJ$21</definedName>
    <definedName name="A125565664F_Data">Data25!$CJ$11:$CJ$21</definedName>
    <definedName name="A125565664F_Latest">Data25!$CJ$21</definedName>
    <definedName name="A125565665J">Data25!$CY$1:$CY$10,Data25!$CY$11:$CY$21</definedName>
    <definedName name="A125565665J_Data">Data25!$CY$11:$CY$21</definedName>
    <definedName name="A125565665J_Latest">Data25!$CY$21</definedName>
    <definedName name="A125565672F">Data23!$DP$1:$DP$10,Data23!$DP$11:$DP$21</definedName>
    <definedName name="A125565672F_Data">Data23!$DP$11:$DP$21</definedName>
    <definedName name="A125565672F_Latest">Data23!$DP$21</definedName>
    <definedName name="A125565673J">Data23!$EE$1:$EE$10,Data23!$EE$11:$EE$21</definedName>
    <definedName name="A125565673J_Data">Data23!$EE$11:$EE$21</definedName>
    <definedName name="A125565673J_Latest">Data23!$EE$21</definedName>
    <definedName name="A125565680F">Data24!$BP$1:$BP$10,Data24!$BP$11:$BP$21</definedName>
    <definedName name="A125565680F_Data">Data24!$BP$11:$BP$21</definedName>
    <definedName name="A125565680F_Latest">Data24!$BP$21</definedName>
    <definedName name="A125565681J">Data24!$CE$1:$CE$10,Data24!$CE$11:$CE$21</definedName>
    <definedName name="A125565681J_Data">Data24!$CE$11:$CE$21</definedName>
    <definedName name="A125565681J_Latest">Data24!$CE$21</definedName>
    <definedName name="A125565688X">Data25!$DT$1:$DT$10,Data25!$DT$11:$DT$21</definedName>
    <definedName name="A125565688X_Data">Data25!$DT$11:$DT$21</definedName>
    <definedName name="A125565688X_Latest">Data25!$DT$21</definedName>
    <definedName name="A125565689A">Data25!$EI$1:$EI$10,Data25!$EI$11:$EI$21</definedName>
    <definedName name="A125565689A_Data">Data25!$EI$11:$EI$21</definedName>
    <definedName name="A125565689A_Latest">Data25!$EI$21</definedName>
    <definedName name="A125565696X">Data25!$BR$1:$BR$10,Data25!$BR$11:$BR$21</definedName>
    <definedName name="A125565696X_Data">Data25!$BR$11:$BR$21</definedName>
    <definedName name="A125565696X_Latest">Data25!$BR$21</definedName>
    <definedName name="A125565697A">Data25!$CG$1:$CG$10,Data25!$CG$11:$CG$21</definedName>
    <definedName name="A125565697A_Data">Data25!$CG$11:$CG$21</definedName>
    <definedName name="A125565697A_Latest">Data25!$CG$21</definedName>
    <definedName name="A125565704L">Data25!$FD$1:$FD$10,Data25!$FD$11:$FD$21</definedName>
    <definedName name="A125565704L_Data">Data25!$FD$11:$FD$21</definedName>
    <definedName name="A125565704L_Latest">Data25!$FD$21</definedName>
    <definedName name="A125565705R">Data25!$FS$1:$FS$10,Data25!$FS$11:$FS$21</definedName>
    <definedName name="A125565705R_Data">Data25!$FS$11:$FS$21</definedName>
    <definedName name="A125565705R_Latest">Data25!$FS$21</definedName>
    <definedName name="A125565712L">Data25!$HX$1:$HX$10,Data25!$HX$11:$HX$21</definedName>
    <definedName name="A125565712L_Data">Data25!$HX$11:$HX$21</definedName>
    <definedName name="A125565712L_Latest">Data25!$HX$21</definedName>
    <definedName name="A125565713R">Data25!$IM$1:$IM$10,Data25!$IM$11:$IM$21</definedName>
    <definedName name="A125565713R_Data">Data25!$IM$11:$IM$21</definedName>
    <definedName name="A125565713R_Latest">Data25!$IM$21</definedName>
    <definedName name="A125565720L">Data24!$N$1:$N$10,Data24!$N$11:$N$21</definedName>
    <definedName name="A125565720L_Data">Data24!$N$11:$N$21</definedName>
    <definedName name="A125565720L_Latest">Data24!$N$21</definedName>
    <definedName name="A125565721R">Data24!$AC$1:$AC$10,Data24!$AC$11:$AC$21</definedName>
    <definedName name="A125565721R_Data">Data24!$AC$11:$AC$21</definedName>
    <definedName name="A125565721R_Latest">Data24!$AC$21</definedName>
    <definedName name="A125565728F">Data24!$HD$1:$HD$10,Data24!$HD$11:$HD$21</definedName>
    <definedName name="A125565728F_Data">Data24!$HD$11:$HD$21</definedName>
    <definedName name="A125565728F_Latest">Data24!$HD$21</definedName>
    <definedName name="A125565729J">Data24!$HS$1:$HS$10,Data24!$HS$11:$HS$21</definedName>
    <definedName name="A125565729J_Data">Data24!$HS$11:$HS$21</definedName>
    <definedName name="A125565729J_Latest">Data24!$HS$21</definedName>
    <definedName name="A125565736F">Data25!$DB$1:$DB$10,Data25!$DB$11:$DB$21</definedName>
    <definedName name="A125565736F_Data">Data25!$DB$11:$DB$21</definedName>
    <definedName name="A125565736F_Latest">Data25!$DB$21</definedName>
    <definedName name="A125565737J">Data25!$DQ$1:$DQ$10,Data25!$DQ$11:$DQ$21</definedName>
    <definedName name="A125565737J_Data">Data25!$DQ$11:$DQ$21</definedName>
    <definedName name="A125565737J_Latest">Data25!$DQ$21</definedName>
    <definedName name="A125565744F">Data25!$EL$1:$EL$10,Data25!$EL$11:$EL$21</definedName>
    <definedName name="A125565744F_Data">Data25!$EL$11:$EL$21</definedName>
    <definedName name="A125565744F_Latest">Data25!$EL$21</definedName>
    <definedName name="A125565745J">Data25!$FA$1:$FA$10,Data25!$FA$11:$FA$21</definedName>
    <definedName name="A125565745J_Data">Data25!$FA$11:$FA$21</definedName>
    <definedName name="A125565745J_Latest">Data25!$FA$21</definedName>
    <definedName name="A125565752F">Data25!$FV$1:$FV$10,Data25!$FV$11:$FV$21</definedName>
    <definedName name="A125565752F_Data">Data25!$FV$11:$FV$21</definedName>
    <definedName name="A125565752F_Latest">Data25!$FV$21</definedName>
    <definedName name="A125565753J">Data25!$GK$1:$GK$10,Data25!$GK$11:$GK$21</definedName>
    <definedName name="A125565753J_Data">Data25!$GK$11:$GK$21</definedName>
    <definedName name="A125565753J_Latest">Data25!$GK$21</definedName>
    <definedName name="A125565760F">Data25!$HF$1:$HF$10,Data25!$HF$11:$HF$21</definedName>
    <definedName name="A125565760F_Data">Data25!$HF$11:$HF$21</definedName>
    <definedName name="A125565760F_Latest">Data25!$HF$21</definedName>
    <definedName name="A125565761J">Data25!$HU$1:$HU$10,Data25!$HU$11:$HU$21</definedName>
    <definedName name="A125565761J_Data">Data25!$HU$11:$HU$21</definedName>
    <definedName name="A125565761J_Latest">Data25!$HU$21</definedName>
    <definedName name="A125565768X">Data23!$EZ$1:$EZ$10,Data23!$EZ$11:$EZ$21</definedName>
    <definedName name="A125565768X_Data">Data23!$EZ$11:$EZ$21</definedName>
    <definedName name="A125565768X_Latest">Data23!$EZ$21</definedName>
    <definedName name="A125565769A">Data23!$FO$1:$FO$10,Data23!$FO$11:$FO$21</definedName>
    <definedName name="A125565769A_Data">Data23!$FO$11:$FO$21</definedName>
    <definedName name="A125565769A_Latest">Data23!$FO$21</definedName>
    <definedName name="A125565776X">Data23!$HB$1:$HB$10,Data23!$HB$11:$HB$21</definedName>
    <definedName name="A125565776X_Data">Data23!$HB$11:$HB$21</definedName>
    <definedName name="A125565776X_Latest">Data23!$HB$21</definedName>
    <definedName name="A125565777A">Data23!$HQ$1:$HQ$10,Data23!$HQ$11:$HQ$21</definedName>
    <definedName name="A125565777A_Data">Data23!$HQ$11:$HQ$21</definedName>
    <definedName name="A125565777A_Latest">Data23!$HQ$21</definedName>
    <definedName name="A125565784X">Data23!$HT$1:$HT$10,Data23!$HT$11:$HT$21</definedName>
    <definedName name="A125565784X_Data">Data23!$HT$11:$HT$21</definedName>
    <definedName name="A125565784X_Latest">Data23!$HT$21</definedName>
    <definedName name="A125565785A">Data23!$II$1:$II$10,Data23!$II$11:$II$21</definedName>
    <definedName name="A125565785A_Data">Data23!$II$11:$II$21</definedName>
    <definedName name="A125565785A_Latest">Data23!$II$21</definedName>
    <definedName name="A125565792X">Data24!$AX$1:$AX$10,Data24!$AX$11:$AX$21</definedName>
    <definedName name="A125565792X_Data">Data24!$AX$11:$AX$21</definedName>
    <definedName name="A125565792X_Latest">Data24!$AX$21</definedName>
    <definedName name="A125565793A">Data24!$BM$1:$BM$10,Data24!$BM$11:$BM$21</definedName>
    <definedName name="A125565793A_Data">Data24!$BM$11:$BM$21</definedName>
    <definedName name="A125565793A_Latest">Data24!$BM$21</definedName>
    <definedName name="A125565800L">Data24!$CH$1:$CH$10,Data24!$CH$11:$CH$21</definedName>
    <definedName name="A125565800L_Data">Data24!$CH$11:$CH$21</definedName>
    <definedName name="A125565800L_Latest">Data24!$CH$21</definedName>
    <definedName name="A125565801R">Data24!$CW$1:$CW$10,Data24!$CW$11:$CW$21</definedName>
    <definedName name="A125565801R_Data">Data24!$CW$11:$CW$21</definedName>
    <definedName name="A125565801R_Latest">Data24!$CW$21</definedName>
    <definedName name="A125565808F">Data24!$CZ$1:$CZ$10,Data24!$CZ$11:$CZ$21</definedName>
    <definedName name="A125565808F_Data">Data24!$CZ$11:$CZ$21</definedName>
    <definedName name="A125565808F_Latest">Data24!$CZ$21</definedName>
    <definedName name="A125565809J">Data24!$DO$1:$DO$10,Data24!$DO$11:$DO$21</definedName>
    <definedName name="A125565809J_Data">Data24!$DO$11:$DO$21</definedName>
    <definedName name="A125565809J_Latest">Data24!$DO$21</definedName>
    <definedName name="A125565816F">Data24!$HV$1:$HV$10,Data24!$HV$11:$HV$21</definedName>
    <definedName name="A125565816F_Data">Data24!$HV$11:$HV$21</definedName>
    <definedName name="A125565816F_Latest">Data24!$HV$21</definedName>
    <definedName name="A125565817J">Data24!$IK$1:$IK$10,Data24!$IK$11:$IK$21</definedName>
    <definedName name="A125565817J_Data">Data24!$IK$11:$IK$21</definedName>
    <definedName name="A125565817J_Latest">Data24!$IK$21</definedName>
    <definedName name="A125565824F">Data25!$GN$1:$GN$10,Data25!$GN$11:$GN$21</definedName>
    <definedName name="A125565824F_Data">Data25!$GN$11:$GN$21</definedName>
    <definedName name="A125565824F_Latest">Data25!$GN$21</definedName>
    <definedName name="A125565825J">Data25!$HC$1:$HC$10,Data25!$HC$11:$HC$21</definedName>
    <definedName name="A125565825J_Data">Data25!$HC$11:$HC$21</definedName>
    <definedName name="A125565825J_Latest">Data25!$HC$21</definedName>
    <definedName name="A125565832F">Data26!$R$1:$R$10,Data26!$R$11:$R$21</definedName>
    <definedName name="A125565832F_Data">Data26!$R$11:$R$21</definedName>
    <definedName name="A125565832F_Latest">Data26!$R$21</definedName>
    <definedName name="A125565833J">Data26!$AG$1:$AG$10,Data26!$AG$11:$AG$21</definedName>
    <definedName name="A125565833J_Data">Data26!$AG$11:$AG$21</definedName>
    <definedName name="A125565833J_Latest">Data26!$AG$21</definedName>
    <definedName name="A125565840F">Data26!$AJ$1:$AJ$10,Data26!$AJ$11:$AJ$21</definedName>
    <definedName name="A125565840F_Data">Data26!$AJ$11:$AJ$21</definedName>
    <definedName name="A125565840F_Latest">Data26!$AJ$21</definedName>
    <definedName name="A125565841J">Data26!$AY$1:$AY$10,Data26!$AY$11:$AY$21</definedName>
    <definedName name="A125565841J_Data">Data26!$AY$11:$AY$21</definedName>
    <definedName name="A125565841J_Latest">Data26!$AY$21</definedName>
    <definedName name="A125565848X">Data23!$IL$1:$IL$10,Data23!$IL$11:$IL$21</definedName>
    <definedName name="A125565848X_Data">Data23!$IL$11:$IL$21</definedName>
    <definedName name="A125565848X_Latest">Data23!$IL$21</definedName>
    <definedName name="A125565849A">Data24!$K$1:$K$10,Data24!$K$11:$K$21</definedName>
    <definedName name="A125565849A_Data">Data24!$K$11:$K$21</definedName>
    <definedName name="A125565849A_Latest">Data24!$K$21</definedName>
    <definedName name="A125565856X">Data25!$AH$1:$AH$10,Data25!$AH$11:$AH$21</definedName>
    <definedName name="A125565856X_Data">Data25!$AH$11:$AH$21</definedName>
    <definedName name="A125565856X_Latest">Data25!$AH$21</definedName>
    <definedName name="A125565857A">Data25!$AW$1:$AW$10,Data25!$AW$11:$AW$21</definedName>
    <definedName name="A125565857A_Data">Data25!$AW$11:$AW$21</definedName>
    <definedName name="A125565857A_Latest">Data25!$AW$21</definedName>
    <definedName name="A125565864X">Data25!$AZ$1:$AZ$10,Data25!$AZ$11:$AZ$21</definedName>
    <definedName name="A125565864X_Data">Data25!$AZ$11:$AZ$21</definedName>
    <definedName name="A125565864X_Latest">Data25!$AZ$21</definedName>
    <definedName name="A125565865A">Data25!$BO$1:$BO$10,Data25!$BO$11:$BO$21</definedName>
    <definedName name="A125565865A_Data">Data25!$BO$11:$BO$21</definedName>
    <definedName name="A125565865A_Latest">Data25!$BO$21</definedName>
    <definedName name="A125565872X">Data25!$IP$1:$IP$10,Data25!$IP$11:$IP$21</definedName>
    <definedName name="A125565872X_Data">Data25!$IP$11:$IP$21</definedName>
    <definedName name="A125565872X_Latest">Data25!$IP$21</definedName>
    <definedName name="A125565873A">Data26!$O$1:$O$10,Data26!$O$11:$O$21</definedName>
    <definedName name="A125565873A_Data">Data26!$O$11:$O$21</definedName>
    <definedName name="A125565873A_Latest">Data26!$O$21</definedName>
    <definedName name="A125565880X">Data23!$EH$1:$EH$10,Data23!$EH$11:$EH$21</definedName>
    <definedName name="A125565880X_Data">Data23!$EH$11:$EH$21</definedName>
    <definedName name="A125565880X_Latest">Data23!$EH$21</definedName>
    <definedName name="A125565881A">Data23!$EW$1:$EW$10,Data23!$EW$11:$EW$21</definedName>
    <definedName name="A125565881A_Data">Data23!$EW$11:$EW$21</definedName>
    <definedName name="A125565881A_Latest">Data23!$EW$21</definedName>
    <definedName name="A125565888T">Data23!$FR$1:$FR$10,Data23!$FR$11:$FR$21</definedName>
    <definedName name="A125565888T_Data">Data23!$FR$11:$FR$21</definedName>
    <definedName name="A125565888T_Latest">Data23!$FR$21</definedName>
    <definedName name="A125565889V">Data23!$GG$1:$GG$10,Data23!$GG$11:$GG$21</definedName>
    <definedName name="A125565889V_Data">Data23!$GG$11:$GG$21</definedName>
    <definedName name="A125565889V_Latest">Data23!$GG$21</definedName>
    <definedName name="A125565896T">Data23!$GJ$1:$GJ$10,Data23!$GJ$11:$GJ$21</definedName>
    <definedName name="A125565896T_Data">Data23!$GJ$11:$GJ$21</definedName>
    <definedName name="A125565896T_Latest">Data23!$GJ$21</definedName>
    <definedName name="A125565897V">Data23!$GY$1:$GY$10,Data23!$GY$11:$GY$21</definedName>
    <definedName name="A125565897V_Data">Data23!$GY$11:$GY$21</definedName>
    <definedName name="A125565897V_Latest">Data23!$GY$21</definedName>
    <definedName name="A125565904F">Data24!$AF$1:$AF$10,Data24!$AF$11:$AF$21</definedName>
    <definedName name="A125565904F_Data">Data24!$AF$11:$AF$21</definedName>
    <definedName name="A125565904F_Latest">Data24!$AF$21</definedName>
    <definedName name="A125565905J">Data24!$AU$1:$AU$10,Data24!$AU$11:$AU$21</definedName>
    <definedName name="A125565905J_Data">Data24!$AU$11:$AU$21</definedName>
    <definedName name="A125565905J_Latest">Data24!$AU$21</definedName>
    <definedName name="A125565912F">Data24!$FB$1:$FB$10,Data24!$FB$11:$FB$21</definedName>
    <definedName name="A125565912F_Data">Data24!$FB$11:$FB$21</definedName>
    <definedName name="A125565912F_Latest">Data24!$FB$21</definedName>
    <definedName name="A125565913J">Data24!$FQ$1:$FQ$10,Data24!$FQ$11:$FQ$21</definedName>
    <definedName name="A125565913J_Data">Data24!$FQ$11:$FQ$21</definedName>
    <definedName name="A125565913J_Latest">Data24!$FQ$21</definedName>
    <definedName name="A125565920F">Data24!$FT$1:$FT$10,Data24!$FT$11:$FT$21</definedName>
    <definedName name="A125565920F_Data">Data24!$FT$11:$FT$21</definedName>
    <definedName name="A125565920F_Latest">Data24!$FT$21</definedName>
    <definedName name="A125565921J">Data24!$GI$1:$GI$10,Data24!$GI$11:$GI$21</definedName>
    <definedName name="A125565921J_Data">Data24!$GI$11:$GI$21</definedName>
    <definedName name="A125565921J_Latest">Data24!$GI$21</definedName>
    <definedName name="A125565928X">Data24!$DR$1:$DR$10,Data24!$DR$11:$DR$21</definedName>
    <definedName name="A125565928X_Data">Data24!$DR$11:$DR$21</definedName>
    <definedName name="A125565928X_Latest">Data24!$DR$21</definedName>
    <definedName name="A125565929A">Data24!$EG$1:$EG$10,Data24!$EG$11:$EG$21</definedName>
    <definedName name="A125565929A_Data">Data24!$EG$11:$EG$21</definedName>
    <definedName name="A125565929A_Latest">Data24!$EG$21</definedName>
    <definedName name="A125565936X">Data24!$IN$1:$IN$10,Data24!$IN$11:$IN$21</definedName>
    <definedName name="A125565936X_Data">Data24!$IN$11:$IN$21</definedName>
    <definedName name="A125565936X_Latest">Data24!$IN$21</definedName>
    <definedName name="A125565937A">Data25!$M$1:$M$10,Data25!$M$11:$M$21</definedName>
    <definedName name="A125565937A_Data">Data25!$M$11:$M$21</definedName>
    <definedName name="A125565937A_Latest">Data25!$M$21</definedName>
    <definedName name="A125565944X">Data26!$BB$1:$BB$10,Data26!$BB$11:$BB$21</definedName>
    <definedName name="A125565944X_Data">Data26!$BB$11:$BB$21</definedName>
    <definedName name="A125565944X_Latest">Data26!$BB$21</definedName>
    <definedName name="A125565945A">Data26!$BQ$1:$BQ$10,Data26!$BQ$11:$BQ$21</definedName>
    <definedName name="A125565945A_Data">Data26!$BQ$11:$BQ$21</definedName>
    <definedName name="A125565945A_Latest">Data26!$BQ$21</definedName>
    <definedName name="A125565952X">Data7!$FV$1:$FV$10,Data7!$FV$11:$FV$21</definedName>
    <definedName name="A125565952X_Data">Data7!$FV$11:$FV$21</definedName>
    <definedName name="A125565952X_Latest">Data7!$FV$21</definedName>
    <definedName name="A125565953A">Data7!$GK$1:$GK$10,Data7!$GK$11:$GK$21</definedName>
    <definedName name="A125565953A_Data">Data7!$GK$11:$GK$21</definedName>
    <definedName name="A125565953A_Latest">Data7!$GK$21</definedName>
    <definedName name="A125565960X">Data7!$HX$1:$HX$10,Data7!$HX$11:$HX$21</definedName>
    <definedName name="A125565960X_Data">Data7!$HX$11:$HX$21</definedName>
    <definedName name="A125565960X_Latest">Data7!$HX$21</definedName>
    <definedName name="A125565961A">Data7!$IM$1:$IM$10,Data7!$IM$11:$IM$21</definedName>
    <definedName name="A125565961A_Data">Data7!$IM$11:$IM$21</definedName>
    <definedName name="A125565961A_Latest">Data7!$IM$21</definedName>
    <definedName name="A125565968T">Data8!$BB$1:$BB$10,Data8!$BB$11:$BB$21</definedName>
    <definedName name="A125565968T_Data">Data8!$BB$11:$BB$21</definedName>
    <definedName name="A125565968T_Latest">Data8!$BB$21</definedName>
    <definedName name="A125565969V">Data8!$BQ$1:$BQ$10,Data8!$BQ$11:$BQ$21</definedName>
    <definedName name="A125565969V_Data">Data8!$BQ$11:$BQ$21</definedName>
    <definedName name="A125565969V_Latest">Data8!$BQ$21</definedName>
    <definedName name="A125565976T">Data8!$DV$1:$DV$10,Data8!$DV$11:$DV$21</definedName>
    <definedName name="A125565976T_Data">Data8!$DV$11:$DV$21</definedName>
    <definedName name="A125565976T_Latest">Data8!$DV$21</definedName>
    <definedName name="A125565977V">Data8!$EK$1:$EK$10,Data8!$EK$11:$EK$21</definedName>
    <definedName name="A125565977V_Data">Data8!$EK$11:$EK$21</definedName>
    <definedName name="A125565977V_Latest">Data8!$EK$21</definedName>
    <definedName name="A125565984T">Data6!$FB$1:$FB$10,Data6!$FB$11:$FB$21</definedName>
    <definedName name="A125565984T_Data">Data6!$FB$11:$FB$21</definedName>
    <definedName name="A125565984T_Latest">Data6!$FB$21</definedName>
    <definedName name="A125565985V">Data6!$FQ$1:$FQ$10,Data6!$FQ$11:$FQ$21</definedName>
    <definedName name="A125565985V_Data">Data6!$FQ$11:$FQ$21</definedName>
    <definedName name="A125565985V_Latest">Data6!$FQ$21</definedName>
    <definedName name="A125565992T">Data7!$DB$1:$DB$10,Data7!$DB$11:$DB$21</definedName>
    <definedName name="A125565992T_Data">Data7!$DB$11:$DB$21</definedName>
    <definedName name="A125565992T_Latest">Data7!$DB$21</definedName>
    <definedName name="A125565993V">Data7!$DQ$1:$DQ$10,Data7!$DQ$11:$DQ$21</definedName>
    <definedName name="A125565993V_Data">Data7!$DQ$11:$DQ$21</definedName>
    <definedName name="A125565993V_Latest">Data7!$DQ$21</definedName>
    <definedName name="A125566000J">Data8!$FF$1:$FF$10,Data8!$FF$11:$FF$21</definedName>
    <definedName name="A125566000J_Data">Data8!$FF$11:$FF$21</definedName>
    <definedName name="A125566000J_Latest">Data8!$FF$21</definedName>
    <definedName name="A125566001K">Data8!$FU$1:$FU$10,Data8!$FU$11:$FU$21</definedName>
    <definedName name="A125566001K_Data">Data8!$FU$11:$FU$21</definedName>
    <definedName name="A125566001K_Latest">Data8!$FU$21</definedName>
    <definedName name="A125566008A">Data8!$DD$1:$DD$10,Data8!$DD$11:$DD$21</definedName>
    <definedName name="A125566008A_Data">Data8!$DD$11:$DD$21</definedName>
    <definedName name="A125566008A_Latest">Data8!$DD$21</definedName>
    <definedName name="A125566009C">Data8!$DS$1:$DS$10,Data8!$DS$11:$DS$21</definedName>
    <definedName name="A125566009C_Data">Data8!$DS$11:$DS$21</definedName>
    <definedName name="A125566009C_Latest">Data8!$DS$21</definedName>
    <definedName name="A125566016A">Data8!$GP$1:$GP$10,Data8!$GP$11:$GP$21</definedName>
    <definedName name="A125566016A_Data">Data8!$GP$11:$GP$21</definedName>
    <definedName name="A125566016A_Latest">Data8!$GP$21</definedName>
    <definedName name="A125566017C">Data8!$HE$1:$HE$10,Data8!$HE$11:$HE$21</definedName>
    <definedName name="A125566017C_Data">Data8!$HE$11:$HE$21</definedName>
    <definedName name="A125566017C_Latest">Data8!$HE$21</definedName>
    <definedName name="A125566024A">Data9!$T$1:$T$10,Data9!$T$11:$T$21</definedName>
    <definedName name="A125566024A_Data">Data9!$T$11:$T$21</definedName>
    <definedName name="A125566024A_Latest">Data9!$T$21</definedName>
    <definedName name="A125566025C">Data9!$AI$1:$AI$10,Data9!$AI$11:$AI$21</definedName>
    <definedName name="A125566025C_Data">Data9!$AI$11:$AI$21</definedName>
    <definedName name="A125566025C_Latest">Data9!$AI$21</definedName>
    <definedName name="A125566032A">Data7!$AZ$1:$AZ$10,Data7!$AZ$11:$AZ$21</definedName>
    <definedName name="A125566032A_Data">Data7!$AZ$11:$AZ$21</definedName>
    <definedName name="A125566032A_Latest">Data7!$AZ$21</definedName>
    <definedName name="A125566033C">Data7!$BO$1:$BO$10,Data7!$BO$11:$BO$21</definedName>
    <definedName name="A125566033C_Data">Data7!$BO$11:$BO$21</definedName>
    <definedName name="A125566033C_Latest">Data7!$BO$21</definedName>
    <definedName name="A125566040A">Data7!$IP$1:$IP$10,Data7!$IP$11:$IP$21</definedName>
    <definedName name="A125566040A_Data">Data7!$IP$11:$IP$21</definedName>
    <definedName name="A125566040A_Latest">Data7!$IP$21</definedName>
    <definedName name="A125566041C">Data8!$O$1:$O$10,Data8!$O$11:$O$21</definedName>
    <definedName name="A125566041C_Data">Data8!$O$11:$O$21</definedName>
    <definedName name="A125566041C_Latest">Data8!$O$21</definedName>
    <definedName name="A125566048V">Data8!$EN$1:$EN$10,Data8!$EN$11:$EN$21</definedName>
    <definedName name="A125566048V_Data">Data8!$EN$11:$EN$21</definedName>
    <definedName name="A125566048V_Latest">Data8!$EN$21</definedName>
    <definedName name="A125566049W">Data8!$FC$1:$FC$10,Data8!$FC$11:$FC$21</definedName>
    <definedName name="A125566049W_Data">Data8!$FC$11:$FC$21</definedName>
    <definedName name="A125566049W_Latest">Data8!$FC$21</definedName>
    <definedName name="A125566056V">Data8!$FX$1:$FX$10,Data8!$FX$11:$FX$21</definedName>
    <definedName name="A125566056V_Data">Data8!$FX$11:$FX$21</definedName>
    <definedName name="A125566056V_Latest">Data8!$FX$21</definedName>
    <definedName name="A125566057W">Data8!$GM$1:$GM$10,Data8!$GM$11:$GM$21</definedName>
    <definedName name="A125566057W_Data">Data8!$GM$11:$GM$21</definedName>
    <definedName name="A125566057W_Latest">Data8!$GM$21</definedName>
    <definedName name="A125566064V">Data8!$HH$1:$HH$10,Data8!$HH$11:$HH$21</definedName>
    <definedName name="A125566064V_Data">Data8!$HH$11:$HH$21</definedName>
    <definedName name="A125566064V_Latest">Data8!$HH$21</definedName>
    <definedName name="A125566065W">Data8!$HW$1:$HW$10,Data8!$HW$11:$HW$21</definedName>
    <definedName name="A125566065W_Data">Data8!$HW$11:$HW$21</definedName>
    <definedName name="A125566065W_Latest">Data8!$HW$21</definedName>
    <definedName name="A125566072V">Data9!$B$1:$B$10,Data9!$B$11:$B$21</definedName>
    <definedName name="A125566072V_Data">Data9!$B$11:$B$21</definedName>
    <definedName name="A125566072V_Latest">Data9!$B$21</definedName>
    <definedName name="A125566073W">Data9!$Q$1:$Q$10,Data9!$Q$11:$Q$21</definedName>
    <definedName name="A125566073W_Data">Data9!$Q$11:$Q$21</definedName>
    <definedName name="A125566073W_Latest">Data9!$Q$21</definedName>
    <definedName name="A125566080V">Data6!$GL$1:$GL$10,Data6!$GL$11:$GL$21</definedName>
    <definedName name="A125566080V_Data">Data6!$GL$11:$GL$21</definedName>
    <definedName name="A125566080V_Latest">Data6!$GL$21</definedName>
    <definedName name="A125566081W">Data6!$HA$1:$HA$10,Data6!$HA$11:$HA$21</definedName>
    <definedName name="A125566081W_Data">Data6!$HA$11:$HA$21</definedName>
    <definedName name="A125566081W_Latest">Data6!$HA$21</definedName>
    <definedName name="A125566088L">Data6!$IN$1:$IN$10,Data6!$IN$11:$IN$21</definedName>
    <definedName name="A125566088L_Data">Data6!$IN$11:$IN$21</definedName>
    <definedName name="A125566088L_Latest">Data6!$IN$21</definedName>
    <definedName name="A125566089R">Data7!$M$1:$M$10,Data7!$M$11:$M$21</definedName>
    <definedName name="A125566089R_Data">Data7!$M$11:$M$21</definedName>
    <definedName name="A125566089R_Latest">Data7!$M$21</definedName>
    <definedName name="A125566096L">Data7!$P$1:$P$10,Data7!$P$11:$P$21</definedName>
    <definedName name="A125566096L_Data">Data7!$P$11:$P$21</definedName>
    <definedName name="A125566096L_Latest">Data7!$P$21</definedName>
    <definedName name="A125566097R">Data7!$AE$1:$AE$10,Data7!$AE$11:$AE$21</definedName>
    <definedName name="A125566097R_Data">Data7!$AE$11:$AE$21</definedName>
    <definedName name="A125566097R_Latest">Data7!$AE$21</definedName>
    <definedName name="A125566104A">Data7!$CJ$1:$CJ$10,Data7!$CJ$11:$CJ$21</definedName>
    <definedName name="A125566104A_Data">Data7!$CJ$11:$CJ$21</definedName>
    <definedName name="A125566104A_Latest">Data7!$CJ$21</definedName>
    <definedName name="A125566105C">Data7!$CY$1:$CY$10,Data7!$CY$11:$CY$21</definedName>
    <definedName name="A125566105C_Data">Data7!$CY$11:$CY$21</definedName>
    <definedName name="A125566105C_Latest">Data7!$CY$21</definedName>
    <definedName name="A125566112A">Data7!$DT$1:$DT$10,Data7!$DT$11:$DT$21</definedName>
    <definedName name="A125566112A_Data">Data7!$DT$11:$DT$21</definedName>
    <definedName name="A125566112A_Latest">Data7!$DT$21</definedName>
    <definedName name="A125566113C">Data7!$EI$1:$EI$10,Data7!$EI$11:$EI$21</definedName>
    <definedName name="A125566113C_Data">Data7!$EI$11:$EI$21</definedName>
    <definedName name="A125566113C_Latest">Data7!$EI$21</definedName>
    <definedName name="A125566120A">Data7!$EL$1:$EL$10,Data7!$EL$11:$EL$21</definedName>
    <definedName name="A125566120A_Data">Data7!$EL$11:$EL$21</definedName>
    <definedName name="A125566120A_Latest">Data7!$EL$21</definedName>
    <definedName name="A125566121C">Data7!$FA$1:$FA$10,Data7!$FA$11:$FA$21</definedName>
    <definedName name="A125566121C_Data">Data7!$FA$11:$FA$21</definedName>
    <definedName name="A125566121C_Latest">Data7!$FA$21</definedName>
    <definedName name="A125566128V">Data8!$R$1:$R$10,Data8!$R$11:$R$21</definedName>
    <definedName name="A125566128V_Data">Data8!$R$11:$R$21</definedName>
    <definedName name="A125566128V_Latest">Data8!$R$21</definedName>
    <definedName name="A125566129W">Data8!$AG$1:$AG$10,Data8!$AG$11:$AG$21</definedName>
    <definedName name="A125566129W_Data">Data8!$AG$11:$AG$21</definedName>
    <definedName name="A125566129W_Latest">Data8!$AG$21</definedName>
    <definedName name="A125566136V">Data8!$HZ$1:$HZ$10,Data8!$HZ$11:$HZ$21</definedName>
    <definedName name="A125566136V_Data">Data8!$HZ$11:$HZ$21</definedName>
    <definedName name="A125566136V_Latest">Data8!$HZ$21</definedName>
    <definedName name="A125566137W">Data8!$IO$1:$IO$10,Data8!$IO$11:$IO$21</definedName>
    <definedName name="A125566137W_Data">Data8!$IO$11:$IO$21</definedName>
    <definedName name="A125566137W_Latest">Data8!$IO$21</definedName>
    <definedName name="A125566144V">Data9!$BD$1:$BD$10,Data9!$BD$11:$BD$21</definedName>
    <definedName name="A125566144V_Data">Data9!$BD$11:$BD$21</definedName>
    <definedName name="A125566144V_Latest">Data9!$BD$21</definedName>
    <definedName name="A125566145W">Data9!$BS$1:$BS$10,Data9!$BS$11:$BS$21</definedName>
    <definedName name="A125566145W_Data">Data9!$BS$11:$BS$21</definedName>
    <definedName name="A125566145W_Latest">Data9!$BS$21</definedName>
    <definedName name="A125566152V">Data9!$BV$1:$BV$10,Data9!$BV$11:$BV$21</definedName>
    <definedName name="A125566152V_Data">Data9!$BV$11:$BV$21</definedName>
    <definedName name="A125566152V_Latest">Data9!$BV$21</definedName>
    <definedName name="A125566153W">Data9!$CK$1:$CK$10,Data9!$CK$11:$CK$21</definedName>
    <definedName name="A125566153W_Data">Data9!$CK$11:$CK$21</definedName>
    <definedName name="A125566153W_Latest">Data9!$CK$21</definedName>
    <definedName name="A125566160V">Data7!$AH$1:$AH$10,Data7!$AH$11:$AH$21</definedName>
    <definedName name="A125566160V_Data">Data7!$AH$11:$AH$21</definedName>
    <definedName name="A125566160V_Latest">Data7!$AH$21</definedName>
    <definedName name="A125566161W">Data7!$AW$1:$AW$10,Data7!$AW$11:$AW$21</definedName>
    <definedName name="A125566161W_Data">Data7!$AW$11:$AW$21</definedName>
    <definedName name="A125566161W_Latest">Data7!$AW$21</definedName>
    <definedName name="A125566168L">Data8!$BT$1:$BT$10,Data8!$BT$11:$BT$21</definedName>
    <definedName name="A125566168L_Data">Data8!$BT$11:$BT$21</definedName>
    <definedName name="A125566168L_Latest">Data8!$BT$21</definedName>
    <definedName name="A125566169R">Data8!$CI$1:$CI$10,Data8!$CI$11:$CI$21</definedName>
    <definedName name="A125566169R_Data">Data8!$CI$11:$CI$21</definedName>
    <definedName name="A125566169R_Latest">Data8!$CI$21</definedName>
    <definedName name="A125566176L">Data8!$CL$1:$CL$10,Data8!$CL$11:$CL$21</definedName>
    <definedName name="A125566176L_Data">Data8!$CL$11:$CL$21</definedName>
    <definedName name="A125566176L_Latest">Data8!$CL$21</definedName>
    <definedName name="A125566177R">Data8!$DA$1:$DA$10,Data8!$DA$11:$DA$21</definedName>
    <definedName name="A125566177R_Data">Data8!$DA$11:$DA$21</definedName>
    <definedName name="A125566177R_Latest">Data8!$DA$21</definedName>
    <definedName name="A125566184L">Data9!$AL$1:$AL$10,Data9!$AL$11:$AL$21</definedName>
    <definedName name="A125566184L_Data">Data9!$AL$11:$AL$21</definedName>
    <definedName name="A125566184L_Latest">Data9!$AL$21</definedName>
    <definedName name="A125566185R">Data9!$BA$1:$BA$10,Data9!$BA$11:$BA$21</definedName>
    <definedName name="A125566185R_Data">Data9!$BA$11:$BA$21</definedName>
    <definedName name="A125566185R_Latest">Data9!$BA$21</definedName>
    <definedName name="A125566192L">Data6!$FT$1:$FT$10,Data6!$FT$11:$FT$21</definedName>
    <definedName name="A125566192L_Data">Data6!$FT$11:$FT$21</definedName>
    <definedName name="A125566192L_Latest">Data6!$FT$21</definedName>
    <definedName name="A125566193R">Data6!$GI$1:$GI$10,Data6!$GI$11:$GI$21</definedName>
    <definedName name="A125566193R_Data">Data6!$GI$11:$GI$21</definedName>
    <definedName name="A125566193R_Latest">Data6!$GI$21</definedName>
    <definedName name="A125566200A">Data6!$HD$1:$HD$10,Data6!$HD$11:$HD$21</definedName>
    <definedName name="A125566200A_Data">Data6!$HD$11:$HD$21</definedName>
    <definedName name="A125566200A_Latest">Data6!$HD$21</definedName>
    <definedName name="A125566201C">Data6!$HS$1:$HS$10,Data6!$HS$11:$HS$21</definedName>
    <definedName name="A125566201C_Data">Data6!$HS$11:$HS$21</definedName>
    <definedName name="A125566201C_Latest">Data6!$HS$21</definedName>
    <definedName name="A125566208V">Data6!$HV$1:$HV$10,Data6!$HV$11:$HV$21</definedName>
    <definedName name="A125566208V_Data">Data6!$HV$11:$HV$21</definedName>
    <definedName name="A125566208V_Latest">Data6!$HV$21</definedName>
    <definedName name="A125566209W">Data6!$IK$1:$IK$10,Data6!$IK$11:$IK$21</definedName>
    <definedName name="A125566209W_Data">Data6!$IK$11:$IK$21</definedName>
    <definedName name="A125566209W_Latest">Data6!$IK$21</definedName>
    <definedName name="A125566216V">Data7!$BR$1:$BR$10,Data7!$BR$11:$BR$21</definedName>
    <definedName name="A125566216V_Data">Data7!$BR$11:$BR$21</definedName>
    <definedName name="A125566216V_Latest">Data7!$BR$21</definedName>
    <definedName name="A125566217W">Data7!$CG$1:$CG$10,Data7!$CG$11:$CG$21</definedName>
    <definedName name="A125566217W_Data">Data7!$CG$11:$CG$21</definedName>
    <definedName name="A125566217W_Latest">Data7!$CG$21</definedName>
    <definedName name="A125566224V">Data7!$GN$1:$GN$10,Data7!$GN$11:$GN$21</definedName>
    <definedName name="A125566224V_Data">Data7!$GN$11:$GN$21</definedName>
    <definedName name="A125566224V_Latest">Data7!$GN$21</definedName>
    <definedName name="A125566225W">Data7!$HC$1:$HC$10,Data7!$HC$11:$HC$21</definedName>
    <definedName name="A125566225W_Data">Data7!$HC$11:$HC$21</definedName>
    <definedName name="A125566225W_Latest">Data7!$HC$21</definedName>
    <definedName name="A125566232V">Data7!$HF$1:$HF$10,Data7!$HF$11:$HF$21</definedName>
    <definedName name="A125566232V_Data">Data7!$HF$11:$HF$21</definedName>
    <definedName name="A125566232V_Latest">Data7!$HF$21</definedName>
    <definedName name="A125566233W">Data7!$HU$1:$HU$10,Data7!$HU$11:$HU$21</definedName>
    <definedName name="A125566233W_Data">Data7!$HU$11:$HU$21</definedName>
    <definedName name="A125566233W_Latest">Data7!$HU$21</definedName>
    <definedName name="A125566240V">Data7!$FD$1:$FD$10,Data7!$FD$11:$FD$21</definedName>
    <definedName name="A125566240V_Data">Data7!$FD$11:$FD$21</definedName>
    <definedName name="A125566240V_Latest">Data7!$FD$21</definedName>
    <definedName name="A125566241W">Data7!$FS$1:$FS$10,Data7!$FS$11:$FS$21</definedName>
    <definedName name="A125566241W_Data">Data7!$FS$11:$FS$21</definedName>
    <definedName name="A125566241W_Latest">Data7!$FS$21</definedName>
    <definedName name="A125566248L">Data8!$AJ$1:$AJ$10,Data8!$AJ$11:$AJ$21</definedName>
    <definedName name="A125566248L_Data">Data8!$AJ$11:$AJ$21</definedName>
    <definedName name="A125566248L_Latest">Data8!$AJ$21</definedName>
    <definedName name="A125566249R">Data8!$AY$1:$AY$10,Data8!$AY$11:$AY$21</definedName>
    <definedName name="A125566249R_Data">Data8!$AY$11:$AY$21</definedName>
    <definedName name="A125566249R_Latest">Data8!$AY$21</definedName>
    <definedName name="A125566256L">Data9!$CN$1:$CN$10,Data9!$CN$11:$CN$21</definedName>
    <definedName name="A125566256L_Data">Data9!$CN$11:$CN$21</definedName>
    <definedName name="A125566256L_Latest">Data9!$CN$21</definedName>
    <definedName name="A125566257R">Data9!$DC$1:$DC$10,Data9!$DC$11:$DC$21</definedName>
    <definedName name="A125566257R_Data">Data9!$DC$11:$DC$21</definedName>
    <definedName name="A125566257R_Latest">Data9!$DC$21</definedName>
    <definedName name="A125566264L">Data16!$AH$1:$AH$10,Data16!$AH$11:$AH$21</definedName>
    <definedName name="A125566264L_Data">Data16!$AH$11:$AH$21</definedName>
    <definedName name="A125566264L_Latest">Data16!$AH$21</definedName>
    <definedName name="A125566265R">Data16!$AW$1:$AW$10,Data16!$AW$11:$AW$21</definedName>
    <definedName name="A125566265R_Data">Data16!$AW$11:$AW$21</definedName>
    <definedName name="A125566265R_Latest">Data16!$AW$21</definedName>
    <definedName name="A125566272L">Data16!$CJ$1:$CJ$10,Data16!$CJ$11:$CJ$21</definedName>
    <definedName name="A125566272L_Data">Data16!$CJ$11:$CJ$21</definedName>
    <definedName name="A125566272L_Latest">Data16!$CJ$21</definedName>
    <definedName name="A125566273R">Data16!$CY$1:$CY$10,Data16!$CY$11:$CY$21</definedName>
    <definedName name="A125566273R_Data">Data16!$CY$11:$CY$21</definedName>
    <definedName name="A125566273R_Latest">Data16!$CY$21</definedName>
    <definedName name="A125566280L">Data16!$FD$1:$FD$10,Data16!$FD$11:$FD$21</definedName>
    <definedName name="A125566280L_Data">Data16!$FD$11:$FD$21</definedName>
    <definedName name="A125566280L_Latest">Data16!$FD$21</definedName>
    <definedName name="A125566281R">Data16!$FS$1:$FS$10,Data16!$FS$11:$FS$21</definedName>
    <definedName name="A125566281R_Data">Data16!$FS$11:$FS$21</definedName>
    <definedName name="A125566281R_Latest">Data16!$FS$21</definedName>
    <definedName name="A125566288F">Data16!$HX$1:$HX$10,Data16!$HX$11:$HX$21</definedName>
    <definedName name="A125566288F_Data">Data16!$HX$11:$HX$21</definedName>
    <definedName name="A125566288F_Latest">Data16!$HX$21</definedName>
    <definedName name="A125566289J">Data16!$IM$1:$IM$10,Data16!$IM$11:$IM$21</definedName>
    <definedName name="A125566289J_Data">Data16!$IM$11:$IM$21</definedName>
    <definedName name="A125566289J_Latest">Data16!$IM$21</definedName>
    <definedName name="A125566296F">Data15!$N$1:$N$10,Data15!$N$11:$N$21</definedName>
    <definedName name="A125566296F_Data">Data15!$N$11:$N$21</definedName>
    <definedName name="A125566296F_Latest">Data15!$N$21</definedName>
    <definedName name="A125566297J">Data15!$AC$1:$AC$10,Data15!$AC$11:$AC$21</definedName>
    <definedName name="A125566297J_Data">Data15!$AC$11:$AC$21</definedName>
    <definedName name="A125566297J_Latest">Data15!$AC$21</definedName>
    <definedName name="A125566304V">Data15!$HD$1:$HD$10,Data15!$HD$11:$HD$21</definedName>
    <definedName name="A125566304V_Data">Data15!$HD$11:$HD$21</definedName>
    <definedName name="A125566304V_Latest">Data15!$HD$21</definedName>
    <definedName name="A125566305W">Data15!$HS$1:$HS$10,Data15!$HS$11:$HS$21</definedName>
    <definedName name="A125566305W_Data">Data15!$HS$11:$HS$21</definedName>
    <definedName name="A125566305W_Latest">Data15!$HS$21</definedName>
    <definedName name="A125566312V">Data17!$R$1:$R$10,Data17!$R$11:$R$21</definedName>
    <definedName name="A125566312V_Data">Data17!$R$11:$R$21</definedName>
    <definedName name="A125566312V_Latest">Data17!$R$21</definedName>
    <definedName name="A125566313W">Data17!$AG$1:$AG$10,Data17!$AG$11:$AG$21</definedName>
    <definedName name="A125566313W_Data">Data17!$AG$11:$AG$21</definedName>
    <definedName name="A125566313W_Latest">Data17!$AG$21</definedName>
    <definedName name="A125566320V">Data16!$HF$1:$HF$10,Data16!$HF$11:$HF$21</definedName>
    <definedName name="A125566320V_Data">Data16!$HF$11:$HF$21</definedName>
    <definedName name="A125566320V_Latest">Data16!$HF$21</definedName>
    <definedName name="A125566321W">Data16!$HU$1:$HU$10,Data16!$HU$11:$HU$21</definedName>
    <definedName name="A125566321W_Data">Data16!$HU$11:$HU$21</definedName>
    <definedName name="A125566321W_Latest">Data16!$HU$21</definedName>
    <definedName name="A125566328L">Data17!$BB$1:$BB$10,Data17!$BB$11:$BB$21</definedName>
    <definedName name="A125566328L_Data">Data17!$BB$11:$BB$21</definedName>
    <definedName name="A125566328L_Latest">Data17!$BB$21</definedName>
    <definedName name="A125566329R">Data17!$BQ$1:$BQ$10,Data17!$BQ$11:$BQ$21</definedName>
    <definedName name="A125566329R_Data">Data17!$BQ$11:$BQ$21</definedName>
    <definedName name="A125566329R_Latest">Data17!$BQ$21</definedName>
    <definedName name="A125566336L">Data17!$DV$1:$DV$10,Data17!$DV$11:$DV$21</definedName>
    <definedName name="A125566336L_Data">Data17!$DV$11:$DV$21</definedName>
    <definedName name="A125566336L_Latest">Data17!$DV$21</definedName>
    <definedName name="A125566337R">Data17!$EK$1:$EK$10,Data17!$EK$11:$EK$21</definedName>
    <definedName name="A125566337R_Data">Data17!$EK$11:$EK$21</definedName>
    <definedName name="A125566337R_Latest">Data17!$EK$21</definedName>
    <definedName name="A125566344L">Data15!$FB$1:$FB$10,Data15!$FB$11:$FB$21</definedName>
    <definedName name="A125566344L_Data">Data15!$FB$11:$FB$21</definedName>
    <definedName name="A125566344L_Latest">Data15!$FB$21</definedName>
    <definedName name="A125566345R">Data15!$FQ$1:$FQ$10,Data15!$FQ$11:$FQ$21</definedName>
    <definedName name="A125566345R_Data">Data15!$FQ$11:$FQ$21</definedName>
    <definedName name="A125566345R_Latest">Data15!$FQ$21</definedName>
    <definedName name="A125566352L">Data16!$DB$1:$DB$10,Data16!$DB$11:$DB$21</definedName>
    <definedName name="A125566352L_Data">Data16!$DB$11:$DB$21</definedName>
    <definedName name="A125566352L_Latest">Data16!$DB$21</definedName>
    <definedName name="A125566353R">Data16!$DQ$1:$DQ$10,Data16!$DQ$11:$DQ$21</definedName>
    <definedName name="A125566353R_Data">Data16!$DQ$11:$DQ$21</definedName>
    <definedName name="A125566353R_Latest">Data16!$DQ$21</definedName>
    <definedName name="A125566360L">Data16!$IP$1:$IP$10,Data16!$IP$11:$IP$21</definedName>
    <definedName name="A125566360L_Data">Data16!$IP$11:$IP$21</definedName>
    <definedName name="A125566360L_Latest">Data16!$IP$21</definedName>
    <definedName name="A125566361R">Data17!$O$1:$O$10,Data17!$O$11:$O$21</definedName>
    <definedName name="A125566361R_Data">Data17!$O$11:$O$21</definedName>
    <definedName name="A125566361R_Latest">Data17!$O$21</definedName>
    <definedName name="A125566368F">Data17!$AJ$1:$AJ$10,Data17!$AJ$11:$AJ$21</definedName>
    <definedName name="A125566368F_Data">Data17!$AJ$11:$AJ$21</definedName>
    <definedName name="A125566368F_Latest">Data17!$AJ$21</definedName>
    <definedName name="A125566369J">Data17!$AY$1:$AY$10,Data17!$AY$11:$AY$21</definedName>
    <definedName name="A125566369J_Data">Data17!$AY$11:$AY$21</definedName>
    <definedName name="A125566369J_Latest">Data17!$AY$21</definedName>
    <definedName name="A125566376F">Data17!$BT$1:$BT$10,Data17!$BT$11:$BT$21</definedName>
    <definedName name="A125566376F_Data">Data17!$BT$11:$BT$21</definedName>
    <definedName name="A125566376F_Latest">Data17!$BT$21</definedName>
    <definedName name="A125566377J">Data17!$CI$1:$CI$10,Data17!$CI$11:$CI$21</definedName>
    <definedName name="A125566377J_Data">Data17!$CI$11:$CI$21</definedName>
    <definedName name="A125566377J_Latest">Data17!$CI$21</definedName>
    <definedName name="A125566384F">Data17!$DD$1:$DD$10,Data17!$DD$11:$DD$21</definedName>
    <definedName name="A125566384F_Data">Data17!$DD$11:$DD$21</definedName>
    <definedName name="A125566384F_Latest">Data17!$DD$21</definedName>
    <definedName name="A125566385J">Data17!$DS$1:$DS$10,Data17!$DS$11:$DS$21</definedName>
    <definedName name="A125566385J_Data">Data17!$DS$11:$DS$21</definedName>
    <definedName name="A125566385J_Latest">Data17!$DS$21</definedName>
    <definedName name="A125566392F">Data15!$AX$1:$AX$10,Data15!$AX$11:$AX$21</definedName>
    <definedName name="A125566392F_Data">Data15!$AX$11:$AX$21</definedName>
    <definedName name="A125566392F_Latest">Data15!$AX$21</definedName>
    <definedName name="A125566393J">Data15!$BM$1:$BM$10,Data15!$BM$11:$BM$21</definedName>
    <definedName name="A125566393J_Data">Data15!$BM$11:$BM$21</definedName>
    <definedName name="A125566393J_Latest">Data15!$BM$21</definedName>
    <definedName name="A125566400V">Data15!$CZ$1:$CZ$10,Data15!$CZ$11:$CZ$21</definedName>
    <definedName name="A125566400V_Data">Data15!$CZ$11:$CZ$21</definedName>
    <definedName name="A125566400V_Latest">Data15!$CZ$21</definedName>
    <definedName name="A125566401W">Data15!$DO$1:$DO$10,Data15!$DO$11:$DO$21</definedName>
    <definedName name="A125566401W_Data">Data15!$DO$11:$DO$21</definedName>
    <definedName name="A125566401W_Latest">Data15!$DO$21</definedName>
    <definedName name="A125566408L">Data15!$DR$1:$DR$10,Data15!$DR$11:$DR$21</definedName>
    <definedName name="A125566408L_Data">Data15!$DR$11:$DR$21</definedName>
    <definedName name="A125566408L_Latest">Data15!$DR$21</definedName>
    <definedName name="A125566409R">Data15!$EG$1:$EG$10,Data15!$EG$11:$EG$21</definedName>
    <definedName name="A125566409R_Data">Data15!$EG$11:$EG$21</definedName>
    <definedName name="A125566409R_Latest">Data15!$EG$21</definedName>
    <definedName name="A125566416L">Data15!$GL$1:$GL$10,Data15!$GL$11:$GL$21</definedName>
    <definedName name="A125566416L_Data">Data15!$GL$11:$GL$21</definedName>
    <definedName name="A125566416L_Latest">Data15!$GL$21</definedName>
    <definedName name="A125566417R">Data15!$HA$1:$HA$10,Data15!$HA$11:$HA$21</definedName>
    <definedName name="A125566417R_Data">Data15!$HA$11:$HA$21</definedName>
    <definedName name="A125566417R_Latest">Data15!$HA$21</definedName>
    <definedName name="A125566424L">Data15!$HV$1:$HV$10,Data15!$HV$11:$HV$21</definedName>
    <definedName name="A125566424L_Data">Data15!$HV$11:$HV$21</definedName>
    <definedName name="A125566424L_Latest">Data15!$HV$21</definedName>
    <definedName name="A125566425R">Data15!$IK$1:$IK$10,Data15!$IK$11:$IK$21</definedName>
    <definedName name="A125566425R_Data">Data15!$IK$11:$IK$21</definedName>
    <definedName name="A125566425R_Latest">Data15!$IK$21</definedName>
    <definedName name="A125566432L">Data15!$IN$1:$IN$10,Data15!$IN$11:$IN$21</definedName>
    <definedName name="A125566432L_Data">Data15!$IN$11:$IN$21</definedName>
    <definedName name="A125566432L_Latest">Data15!$IN$21</definedName>
    <definedName name="A125566433R">Data16!$M$1:$M$10,Data16!$M$11:$M$21</definedName>
    <definedName name="A125566433R_Data">Data16!$M$11:$M$21</definedName>
    <definedName name="A125566433R_Latest">Data16!$M$21</definedName>
    <definedName name="A125566440L">Data16!$DT$1:$DT$10,Data16!$DT$11:$DT$21</definedName>
    <definedName name="A125566440L_Data">Data16!$DT$11:$DT$21</definedName>
    <definedName name="A125566440L_Latest">Data16!$DT$21</definedName>
    <definedName name="A125566441R">Data16!$EI$1:$EI$10,Data16!$EI$11:$EI$21</definedName>
    <definedName name="A125566441R_Data">Data16!$EI$11:$EI$21</definedName>
    <definedName name="A125566441R_Latest">Data16!$EI$21</definedName>
    <definedName name="A125566448F">Data17!$CL$1:$CL$10,Data17!$CL$11:$CL$21</definedName>
    <definedName name="A125566448F_Data">Data17!$CL$11:$CL$21</definedName>
    <definedName name="A125566448F_Latest">Data17!$CL$21</definedName>
    <definedName name="A125566449J">Data17!$DA$1:$DA$10,Data17!$DA$11:$DA$21</definedName>
    <definedName name="A125566449J_Data">Data17!$DA$11:$DA$21</definedName>
    <definedName name="A125566449J_Latest">Data17!$DA$21</definedName>
    <definedName name="A125566456F">Data17!$FF$1:$FF$10,Data17!$FF$11:$FF$21</definedName>
    <definedName name="A125566456F_Data">Data17!$FF$11:$FF$21</definedName>
    <definedName name="A125566456F_Latest">Data17!$FF$21</definedName>
    <definedName name="A125566457J">Data17!$FU$1:$FU$10,Data17!$FU$11:$FU$21</definedName>
    <definedName name="A125566457J_Data">Data17!$FU$11:$FU$21</definedName>
    <definedName name="A125566457J_Latest">Data17!$FU$21</definedName>
    <definedName name="A125566464F">Data17!$FX$1:$FX$10,Data17!$FX$11:$FX$21</definedName>
    <definedName name="A125566464F_Data">Data17!$FX$11:$FX$21</definedName>
    <definedName name="A125566464F_Latest">Data17!$FX$21</definedName>
    <definedName name="A125566465J">Data17!$GM$1:$GM$10,Data17!$GM$11:$GM$21</definedName>
    <definedName name="A125566465J_Data">Data17!$GM$11:$GM$21</definedName>
    <definedName name="A125566465J_Latest">Data17!$GM$21</definedName>
    <definedName name="A125566472F">Data15!$EJ$1:$EJ$10,Data15!$EJ$11:$EJ$21</definedName>
    <definedName name="A125566472F_Data">Data15!$EJ$11:$EJ$21</definedName>
    <definedName name="A125566472F_Latest">Data15!$EJ$21</definedName>
    <definedName name="A125566473J">Data15!$EY$1:$EY$10,Data15!$EY$11:$EY$21</definedName>
    <definedName name="A125566473J_Data">Data15!$EY$11:$EY$21</definedName>
    <definedName name="A125566473J_Latest">Data15!$EY$21</definedName>
    <definedName name="A125566480F">Data16!$FV$1:$FV$10,Data16!$FV$11:$FV$21</definedName>
    <definedName name="A125566480F_Data">Data16!$FV$11:$FV$21</definedName>
    <definedName name="A125566480F_Latest">Data16!$FV$21</definedName>
    <definedName name="A125566481J">Data16!$GK$1:$GK$10,Data16!$GK$11:$GK$21</definedName>
    <definedName name="A125566481J_Data">Data16!$GK$11:$GK$21</definedName>
    <definedName name="A125566481J_Latest">Data16!$GK$21</definedName>
    <definedName name="A125566488X">Data16!$GN$1:$GN$10,Data16!$GN$11:$GN$21</definedName>
    <definedName name="A125566488X_Data">Data16!$GN$11:$GN$21</definedName>
    <definedName name="A125566488X_Latest">Data16!$GN$21</definedName>
    <definedName name="A125566489A">Data16!$HC$1:$HC$10,Data16!$HC$11:$HC$21</definedName>
    <definedName name="A125566489A_Data">Data16!$HC$11:$HC$21</definedName>
    <definedName name="A125566489A_Latest">Data16!$HC$21</definedName>
    <definedName name="A125566496X">Data17!$EN$1:$EN$10,Data17!$EN$11:$EN$21</definedName>
    <definedName name="A125566496X_Data">Data17!$EN$11:$EN$21</definedName>
    <definedName name="A125566496X_Latest">Data17!$EN$21</definedName>
    <definedName name="A125566497A">Data17!$FC$1:$FC$10,Data17!$FC$11:$FC$21</definedName>
    <definedName name="A125566497A_Data">Data17!$FC$11:$FC$21</definedName>
    <definedName name="A125566497A_Latest">Data17!$FC$21</definedName>
    <definedName name="A125566504L">Data15!$AF$1:$AF$10,Data15!$AF$11:$AF$21</definedName>
    <definedName name="A125566504L_Data">Data15!$AF$11:$AF$21</definedName>
    <definedName name="A125566504L_Latest">Data15!$AF$21</definedName>
    <definedName name="A125566505R">Data15!$AU$1:$AU$10,Data15!$AU$11:$AU$21</definedName>
    <definedName name="A125566505R_Data">Data15!$AU$11:$AU$21</definedName>
    <definedName name="A125566505R_Latest">Data15!$AU$21</definedName>
    <definedName name="A125566512L">Data15!$BP$1:$BP$10,Data15!$BP$11:$BP$21</definedName>
    <definedName name="A125566512L_Data">Data15!$BP$11:$BP$21</definedName>
    <definedName name="A125566512L_Latest">Data15!$BP$21</definedName>
    <definedName name="A125566513R">Data15!$CE$1:$CE$10,Data15!$CE$11:$CE$21</definedName>
    <definedName name="A125566513R_Data">Data15!$CE$11:$CE$21</definedName>
    <definedName name="A125566513R_Latest">Data15!$CE$21</definedName>
    <definedName name="A125566520L">Data15!$CH$1:$CH$10,Data15!$CH$11:$CH$21</definedName>
    <definedName name="A125566520L_Data">Data15!$CH$11:$CH$21</definedName>
    <definedName name="A125566520L_Latest">Data15!$CH$21</definedName>
    <definedName name="A125566521R">Data15!$CW$1:$CW$10,Data15!$CW$11:$CW$21</definedName>
    <definedName name="A125566521R_Data">Data15!$CW$11:$CW$21</definedName>
    <definedName name="A125566521R_Latest">Data15!$CW$21</definedName>
    <definedName name="A125566528F">Data15!$FT$1:$FT$10,Data15!$FT$11:$FT$21</definedName>
    <definedName name="A125566528F_Data">Data15!$FT$11:$FT$21</definedName>
    <definedName name="A125566528F_Latest">Data15!$FT$21</definedName>
    <definedName name="A125566529J">Data15!$GI$1:$GI$10,Data15!$GI$11:$GI$21</definedName>
    <definedName name="A125566529J_Data">Data15!$GI$11:$GI$21</definedName>
    <definedName name="A125566529J_Latest">Data15!$GI$21</definedName>
    <definedName name="A125566536F">Data16!$AZ$1:$AZ$10,Data16!$AZ$11:$AZ$21</definedName>
    <definedName name="A125566536F_Data">Data16!$AZ$11:$AZ$21</definedName>
    <definedName name="A125566536F_Latest">Data16!$AZ$21</definedName>
    <definedName name="A125566537J">Data16!$BO$1:$BO$10,Data16!$BO$11:$BO$21</definedName>
    <definedName name="A125566537J_Data">Data16!$BO$11:$BO$21</definedName>
    <definedName name="A125566537J_Latest">Data16!$BO$21</definedName>
    <definedName name="A125566544F">Data16!$BR$1:$BR$10,Data16!$BR$11:$BR$21</definedName>
    <definedName name="A125566544F_Data">Data16!$BR$11:$BR$21</definedName>
    <definedName name="A125566544F_Latest">Data16!$BR$21</definedName>
    <definedName name="A125566545J">Data16!$CG$1:$CG$10,Data16!$CG$11:$CG$21</definedName>
    <definedName name="A125566545J_Data">Data16!$CG$11:$CG$21</definedName>
    <definedName name="A125566545J_Latest">Data16!$CG$21</definedName>
    <definedName name="A125566552F">Data16!$P$1:$P$10,Data16!$P$11:$P$21</definedName>
    <definedName name="A125566552F_Data">Data16!$P$11:$P$21</definedName>
    <definedName name="A125566552F_Latest">Data16!$P$21</definedName>
    <definedName name="A125566553J">Data16!$AE$1:$AE$10,Data16!$AE$11:$AE$21</definedName>
    <definedName name="A125566553J_Data">Data16!$AE$11:$AE$21</definedName>
    <definedName name="A125566553J_Latest">Data16!$AE$21</definedName>
    <definedName name="A125566560F">Data16!$EL$1:$EL$10,Data16!$EL$11:$EL$21</definedName>
    <definedName name="A125566560F_Data">Data16!$EL$11:$EL$21</definedName>
    <definedName name="A125566560F_Latest">Data16!$EL$21</definedName>
    <definedName name="A125566561J">Data16!$FA$1:$FA$10,Data16!$FA$11:$FA$21</definedName>
    <definedName name="A125566561J_Data">Data16!$FA$11:$FA$21</definedName>
    <definedName name="A125566561J_Latest">Data16!$FA$21</definedName>
    <definedName name="A125566568X">Data17!$GP$1:$GP$10,Data17!$GP$11:$GP$21</definedName>
    <definedName name="A125566568X_Data">Data17!$GP$11:$GP$21</definedName>
    <definedName name="A125566568X_Latest">Data17!$GP$21</definedName>
    <definedName name="A125566569A">Data17!$HE$1:$HE$10,Data17!$HE$11:$HE$21</definedName>
    <definedName name="A125566569A_Data">Data17!$HE$11:$HE$21</definedName>
    <definedName name="A125566569A_Latest">Data17!$HE$21</definedName>
    <definedName name="A125566576X">Data18!$IB$1:$IB$10,Data18!$IB$11:$IB$21</definedName>
    <definedName name="A125566576X_Data">Data18!$IB$11:$IB$21</definedName>
    <definedName name="A125566576X_Latest">Data18!$IB$21</definedName>
    <definedName name="A125566577A">Data18!$IQ$1:$IQ$10,Data18!$IQ$11:$IQ$21</definedName>
    <definedName name="A125566577A_Data">Data18!$IQ$11:$IQ$21</definedName>
    <definedName name="A125566577A_Latest">Data18!$IQ$21</definedName>
    <definedName name="A125566584X">Data19!$AN$1:$AN$10,Data19!$AN$11:$AN$21</definedName>
    <definedName name="A125566584X_Data">Data19!$AN$11:$AN$21</definedName>
    <definedName name="A125566584X_Latest">Data19!$AN$21</definedName>
    <definedName name="A125566585A">Data19!$BC$1:$BC$10,Data19!$BC$11:$BC$21</definedName>
    <definedName name="A125566585A_Data">Data19!$BC$11:$BC$21</definedName>
    <definedName name="A125566585A_Latest">Data19!$BC$21</definedName>
    <definedName name="A125566592X">Data19!$DH$1:$DH$10,Data19!$DH$11:$DH$21</definedName>
    <definedName name="A125566592X_Data">Data19!$DH$11:$DH$21</definedName>
    <definedName name="A125566592X_Latest">Data19!$DH$21</definedName>
    <definedName name="A125566593A">Data19!$DW$1:$DW$10,Data19!$DW$11:$DW$21</definedName>
    <definedName name="A125566593A_Data">Data19!$DW$11:$DW$21</definedName>
    <definedName name="A125566593A_Latest">Data19!$DW$21</definedName>
    <definedName name="A125566600L">Data19!$GB$1:$GB$10,Data19!$GB$11:$GB$21</definedName>
    <definedName name="A125566600L_Data">Data19!$GB$11:$GB$21</definedName>
    <definedName name="A125566600L_Latest">Data19!$GB$21</definedName>
    <definedName name="A125566601R">Data19!$GQ$1:$GQ$10,Data19!$GQ$11:$GQ$21</definedName>
    <definedName name="A125566601R_Data">Data19!$GQ$11:$GQ$21</definedName>
    <definedName name="A125566601R_Latest">Data19!$GQ$21</definedName>
    <definedName name="A125566608F">Data17!$HH$1:$HH$10,Data17!$HH$11:$HH$21</definedName>
    <definedName name="A125566608F_Data">Data17!$HH$11:$HH$21</definedName>
    <definedName name="A125566608F_Latest">Data17!$HH$21</definedName>
    <definedName name="A125566609J">Data17!$HW$1:$HW$10,Data17!$HW$11:$HW$21</definedName>
    <definedName name="A125566609J_Data">Data17!$HW$11:$HW$21</definedName>
    <definedName name="A125566609J_Latest">Data17!$HW$21</definedName>
    <definedName name="A125566616F">Data18!$FH$1:$FH$10,Data18!$FH$11:$FH$21</definedName>
    <definedName name="A125566616F_Data">Data18!$FH$11:$FH$21</definedName>
    <definedName name="A125566616F_Latest">Data18!$FH$21</definedName>
    <definedName name="A125566617J">Data18!$FW$1:$FW$10,Data18!$FW$11:$FW$21</definedName>
    <definedName name="A125566617J_Data">Data18!$FW$11:$FW$21</definedName>
    <definedName name="A125566617J_Latest">Data18!$FW$21</definedName>
    <definedName name="A125566624F">Data19!$HL$1:$HL$10,Data19!$HL$11:$HL$21</definedName>
    <definedName name="A125566624F_Data">Data19!$HL$11:$HL$21</definedName>
    <definedName name="A125566624F_Latest">Data19!$HL$21</definedName>
    <definedName name="A125566625J">Data19!$IA$1:$IA$10,Data19!$IA$11:$IA$21</definedName>
    <definedName name="A125566625J_Data">Data19!$IA$11:$IA$21</definedName>
    <definedName name="A125566625J_Latest">Data19!$IA$21</definedName>
    <definedName name="A125566632F">Data19!$FJ$1:$FJ$10,Data19!$FJ$11:$FJ$21</definedName>
    <definedName name="A125566632F_Data">Data19!$FJ$11:$FJ$21</definedName>
    <definedName name="A125566632F_Latest">Data19!$FJ$21</definedName>
    <definedName name="A125566633J">Data19!$FY$1:$FY$10,Data19!$FY$11:$FY$21</definedName>
    <definedName name="A125566633J_Data">Data19!$FY$11:$FY$21</definedName>
    <definedName name="A125566633J_Latest">Data19!$FY$21</definedName>
    <definedName name="A125566640F">Data20!$F$1:$F$10,Data20!$F$11:$F$21</definedName>
    <definedName name="A125566640F_Data">Data20!$F$11:$F$21</definedName>
    <definedName name="A125566640F_Latest">Data20!$F$21</definedName>
    <definedName name="A125566641J">Data20!$U$1:$U$10,Data20!$U$11:$U$21</definedName>
    <definedName name="A125566641J_Data">Data20!$U$11:$U$21</definedName>
    <definedName name="A125566641J_Latest">Data20!$U$21</definedName>
    <definedName name="A125566648X">Data20!$BZ$1:$BZ$10,Data20!$BZ$11:$BZ$21</definedName>
    <definedName name="A125566648X_Data">Data20!$BZ$11:$BZ$21</definedName>
    <definedName name="A125566648X_Latest">Data20!$BZ$21</definedName>
    <definedName name="A125566649A">Data20!$CO$1:$CO$10,Data20!$CO$11:$CO$21</definedName>
    <definedName name="A125566649A_Data">Data20!$CO$11:$CO$21</definedName>
    <definedName name="A125566649A_Latest">Data20!$CO$21</definedName>
    <definedName name="A125566656X">Data18!$DF$1:$DF$10,Data18!$DF$11:$DF$21</definedName>
    <definedName name="A125566656X_Data">Data18!$DF$11:$DF$21</definedName>
    <definedName name="A125566656X_Latest">Data18!$DF$21</definedName>
    <definedName name="A125566657A">Data18!$DU$1:$DU$10,Data18!$DU$11:$DU$21</definedName>
    <definedName name="A125566657A_Data">Data18!$DU$11:$DU$21</definedName>
    <definedName name="A125566657A_Latest">Data18!$DU$21</definedName>
    <definedName name="A125566664X">Data19!$BF$1:$BF$10,Data19!$BF$11:$BF$21</definedName>
    <definedName name="A125566664X_Data">Data19!$BF$11:$BF$21</definedName>
    <definedName name="A125566664X_Latest">Data19!$BF$21</definedName>
    <definedName name="A125566665A">Data19!$BU$1:$BU$10,Data19!$BU$11:$BU$21</definedName>
    <definedName name="A125566665A_Data">Data19!$BU$11:$BU$21</definedName>
    <definedName name="A125566665A_Latest">Data19!$BU$21</definedName>
    <definedName name="A125566672X">Data19!$GT$1:$GT$10,Data19!$GT$11:$GT$21</definedName>
    <definedName name="A125566672X_Data">Data19!$GT$11:$GT$21</definedName>
    <definedName name="A125566672X_Latest">Data19!$GT$21</definedName>
    <definedName name="A125566673A">Data19!$HI$1:$HI$10,Data19!$HI$11:$HI$21</definedName>
    <definedName name="A125566673A_Data">Data19!$HI$11:$HI$21</definedName>
    <definedName name="A125566673A_Latest">Data19!$HI$21</definedName>
    <definedName name="A125566680X">Data19!$ID$1:$ID$10,Data19!$ID$11:$ID$21</definedName>
    <definedName name="A125566680X_Data">Data19!$ID$11:$ID$21</definedName>
    <definedName name="A125566680X_Latest">Data19!$ID$21</definedName>
    <definedName name="A125566681A">Data20!$C$1:$C$10,Data20!$C$11:$C$21</definedName>
    <definedName name="A125566681A_Data">Data20!$C$11:$C$21</definedName>
    <definedName name="A125566681A_Latest">Data20!$C$21</definedName>
    <definedName name="A125566688T">Data20!$X$1:$X$10,Data20!$X$11:$X$21</definedName>
    <definedName name="A125566688T_Data">Data20!$X$11:$X$21</definedName>
    <definedName name="A125566688T_Latest">Data20!$X$21</definedName>
    <definedName name="A125566689V">Data20!$AM$1:$AM$10,Data20!$AM$11:$AM$21</definedName>
    <definedName name="A125566689V_Data">Data20!$AM$11:$AM$21</definedName>
    <definedName name="A125566689V_Latest">Data20!$AM$21</definedName>
    <definedName name="A125566696T">Data20!$BH$1:$BH$10,Data20!$BH$11:$BH$21</definedName>
    <definedName name="A125566696T_Data">Data20!$BH$11:$BH$21</definedName>
    <definedName name="A125566696T_Latest">Data20!$BH$21</definedName>
    <definedName name="A125566697V">Data20!$BW$1:$BW$10,Data20!$BW$11:$BW$21</definedName>
    <definedName name="A125566697V_Data">Data20!$BW$11:$BW$21</definedName>
    <definedName name="A125566697V_Latest">Data20!$BW$21</definedName>
    <definedName name="A125566704F">Data18!$B$1:$B$10,Data18!$B$11:$B$21</definedName>
    <definedName name="A125566704F_Data">Data18!$B$11:$B$21</definedName>
    <definedName name="A125566704F_Latest">Data18!$B$21</definedName>
    <definedName name="A125566705J">Data18!$Q$1:$Q$10,Data18!$Q$11:$Q$21</definedName>
    <definedName name="A125566705J_Data">Data18!$Q$11:$Q$21</definedName>
    <definedName name="A125566705J_Latest">Data18!$Q$21</definedName>
    <definedName name="A125566712F">Data18!$BD$1:$BD$10,Data18!$BD$11:$BD$21</definedName>
    <definedName name="A125566712F_Data">Data18!$BD$11:$BD$21</definedName>
    <definedName name="A125566712F_Latest">Data18!$BD$21</definedName>
    <definedName name="A125566713J">Data18!$BS$1:$BS$10,Data18!$BS$11:$BS$21</definedName>
    <definedName name="A125566713J_Data">Data18!$BS$11:$BS$21</definedName>
    <definedName name="A125566713J_Latest">Data18!$BS$21</definedName>
    <definedName name="A125566720F">Data18!$BV$1:$BV$10,Data18!$BV$11:$BV$21</definedName>
    <definedName name="A125566720F_Data">Data18!$BV$11:$BV$21</definedName>
    <definedName name="A125566720F_Latest">Data18!$BV$21</definedName>
    <definedName name="A125566721J">Data18!$CK$1:$CK$10,Data18!$CK$11:$CK$21</definedName>
    <definedName name="A125566721J_Data">Data18!$CK$11:$CK$21</definedName>
    <definedName name="A125566721J_Latest">Data18!$CK$21</definedName>
    <definedName name="A125566728X">Data18!$EP$1:$EP$10,Data18!$EP$11:$EP$21</definedName>
    <definedName name="A125566728X_Data">Data18!$EP$11:$EP$21</definedName>
    <definedName name="A125566728X_Latest">Data18!$EP$21</definedName>
    <definedName name="A125566729A">Data18!$FE$1:$FE$10,Data18!$FE$11:$FE$21</definedName>
    <definedName name="A125566729A_Data">Data18!$FE$11:$FE$21</definedName>
    <definedName name="A125566729A_Latest">Data18!$FE$21</definedName>
    <definedName name="A125566736X">Data18!$FZ$1:$FZ$10,Data18!$FZ$11:$FZ$21</definedName>
    <definedName name="A125566736X_Data">Data18!$FZ$11:$FZ$21</definedName>
    <definedName name="A125566736X_Latest">Data18!$FZ$21</definedName>
    <definedName name="A125566737A">Data18!$GO$1:$GO$10,Data18!$GO$11:$GO$21</definedName>
    <definedName name="A125566737A_Data">Data18!$GO$11:$GO$21</definedName>
    <definedName name="A125566737A_Latest">Data18!$GO$21</definedName>
    <definedName name="A125566744X">Data18!$GR$1:$GR$10,Data18!$GR$11:$GR$21</definedName>
    <definedName name="A125566744X_Data">Data18!$GR$11:$GR$21</definedName>
    <definedName name="A125566744X_Latest">Data18!$GR$21</definedName>
    <definedName name="A125566745A">Data18!$HG$1:$HG$10,Data18!$HG$11:$HG$21</definedName>
    <definedName name="A125566745A_Data">Data18!$HG$11:$HG$21</definedName>
    <definedName name="A125566745A_Latest">Data18!$HG$21</definedName>
    <definedName name="A125566752X">Data19!$BX$1:$BX$10,Data19!$BX$11:$BX$21</definedName>
    <definedName name="A125566752X_Data">Data19!$BX$11:$BX$21</definedName>
    <definedName name="A125566752X_Latest">Data19!$BX$21</definedName>
    <definedName name="A125566753A">Data19!$CM$1:$CM$10,Data19!$CM$11:$CM$21</definedName>
    <definedName name="A125566753A_Data">Data19!$CM$11:$CM$21</definedName>
    <definedName name="A125566753A_Latest">Data19!$CM$21</definedName>
    <definedName name="A125566760X">Data20!$AP$1:$AP$10,Data20!$AP$11:$AP$21</definedName>
    <definedName name="A125566760X_Data">Data20!$AP$11:$AP$21</definedName>
    <definedName name="A125566760X_Latest">Data20!$AP$21</definedName>
    <definedName name="A125566761A">Data20!$BE$1:$BE$10,Data20!$BE$11:$BE$21</definedName>
    <definedName name="A125566761A_Data">Data20!$BE$11:$BE$21</definedName>
    <definedName name="A125566761A_Latest">Data20!$BE$21</definedName>
    <definedName name="A125566768T">Data20!$DJ$1:$DJ$10,Data20!$DJ$11:$DJ$21</definedName>
    <definedName name="A125566768T_Data">Data20!$DJ$11:$DJ$21</definedName>
    <definedName name="A125566768T_Latest">Data20!$DJ$21</definedName>
    <definedName name="A125566769V">Data20!$DY$1:$DY$10,Data20!$DY$11:$DY$21</definedName>
    <definedName name="A125566769V_Data">Data20!$DY$11:$DY$21</definedName>
    <definedName name="A125566769V_Latest">Data20!$DY$21</definedName>
    <definedName name="A125566776T">Data20!$EB$1:$EB$10,Data20!$EB$11:$EB$21</definedName>
    <definedName name="A125566776T_Data">Data20!$EB$11:$EB$21</definedName>
    <definedName name="A125566776T_Latest">Data20!$EB$21</definedName>
    <definedName name="A125566777V">Data20!$EQ$1:$EQ$10,Data20!$EQ$11:$EQ$21</definedName>
    <definedName name="A125566777V_Data">Data20!$EQ$11:$EQ$21</definedName>
    <definedName name="A125566777V_Latest">Data20!$EQ$21</definedName>
    <definedName name="A125566784T">Data18!$CN$1:$CN$10,Data18!$CN$11:$CN$21</definedName>
    <definedName name="A125566784T_Data">Data18!$CN$11:$CN$21</definedName>
    <definedName name="A125566784T_Latest">Data18!$CN$21</definedName>
    <definedName name="A125566785V">Data18!$DC$1:$DC$10,Data18!$DC$11:$DC$21</definedName>
    <definedName name="A125566785V_Data">Data18!$DC$11:$DC$21</definedName>
    <definedName name="A125566785V_Latest">Data18!$DC$21</definedName>
    <definedName name="A125566792T">Data19!$DZ$1:$DZ$10,Data19!$DZ$11:$DZ$21</definedName>
    <definedName name="A125566792T_Data">Data19!$DZ$11:$DZ$21</definedName>
    <definedName name="A125566792T_Latest">Data19!$DZ$21</definedName>
    <definedName name="A125566793V">Data19!$EO$1:$EO$10,Data19!$EO$11:$EO$21</definedName>
    <definedName name="A125566793V_Data">Data19!$EO$11:$EO$21</definedName>
    <definedName name="A125566793V_Latest">Data19!$EO$21</definedName>
    <definedName name="A125566800F">Data19!$ER$1:$ER$10,Data19!$ER$11:$ER$21</definedName>
    <definedName name="A125566800F_Data">Data19!$ER$11:$ER$21</definedName>
    <definedName name="A125566800F_Latest">Data19!$ER$21</definedName>
    <definedName name="A125566801J">Data19!$FG$1:$FG$10,Data19!$FG$11:$FG$21</definedName>
    <definedName name="A125566801J_Data">Data19!$FG$11:$FG$21</definedName>
    <definedName name="A125566801J_Latest">Data19!$FG$21</definedName>
    <definedName name="A125566808X">Data20!$CR$1:$CR$10,Data20!$CR$11:$CR$21</definedName>
    <definedName name="A125566808X_Data">Data20!$CR$11:$CR$21</definedName>
    <definedName name="A125566808X_Latest">Data20!$CR$21</definedName>
    <definedName name="A125566809A">Data20!$DG$1:$DG$10,Data20!$DG$11:$DG$21</definedName>
    <definedName name="A125566809A_Data">Data20!$DG$11:$DG$21</definedName>
    <definedName name="A125566809A_Latest">Data20!$DG$21</definedName>
    <definedName name="A125566816X">Data17!$HZ$1:$HZ$10,Data17!$HZ$11:$HZ$21</definedName>
    <definedName name="A125566816X_Data">Data17!$HZ$11:$HZ$21</definedName>
    <definedName name="A125566816X_Latest">Data17!$HZ$21</definedName>
    <definedName name="A125566817A">Data17!$IO$1:$IO$10,Data17!$IO$11:$IO$21</definedName>
    <definedName name="A125566817A_Data">Data17!$IO$11:$IO$21</definedName>
    <definedName name="A125566817A_Latest">Data17!$IO$21</definedName>
    <definedName name="A125566824X">Data18!$T$1:$T$10,Data18!$T$11:$T$21</definedName>
    <definedName name="A125566824X_Data">Data18!$T$11:$T$21</definedName>
    <definedName name="A125566824X_Latest">Data18!$T$21</definedName>
    <definedName name="A125566825A">Data18!$AI$1:$AI$10,Data18!$AI$11:$AI$21</definedName>
    <definedName name="A125566825A_Data">Data18!$AI$11:$AI$21</definedName>
    <definedName name="A125566825A_Latest">Data18!$AI$21</definedName>
    <definedName name="A125566832X">Data18!$AL$1:$AL$10,Data18!$AL$11:$AL$21</definedName>
    <definedName name="A125566832X_Data">Data18!$AL$11:$AL$21</definedName>
    <definedName name="A125566832X_Latest">Data18!$AL$21</definedName>
    <definedName name="A125566833A">Data18!$BA$1:$BA$10,Data18!$BA$11:$BA$21</definedName>
    <definedName name="A125566833A_Data">Data18!$BA$11:$BA$21</definedName>
    <definedName name="A125566833A_Latest">Data18!$BA$21</definedName>
    <definedName name="A125566840X">Data18!$DX$1:$DX$10,Data18!$DX$11:$DX$21</definedName>
    <definedName name="A125566840X_Data">Data18!$DX$11:$DX$21</definedName>
    <definedName name="A125566840X_Latest">Data18!$DX$21</definedName>
    <definedName name="A125566841A">Data18!$EM$1:$EM$10,Data18!$EM$11:$EM$21</definedName>
    <definedName name="A125566841A_Data">Data18!$EM$11:$EM$21</definedName>
    <definedName name="A125566841A_Latest">Data18!$EM$21</definedName>
    <definedName name="A125566848T">Data19!$D$1:$D$10,Data19!$D$11:$D$21</definedName>
    <definedName name="A125566848T_Data">Data19!$D$11:$D$21</definedName>
    <definedName name="A125566848T_Latest">Data19!$D$21</definedName>
    <definedName name="A125566849V">Data19!$S$1:$S$10,Data19!$S$11:$S$21</definedName>
    <definedName name="A125566849V_Data">Data19!$S$11:$S$21</definedName>
    <definedName name="A125566849V_Latest">Data19!$S$21</definedName>
    <definedName name="A125566856T">Data19!$V$1:$V$10,Data19!$V$11:$V$21</definedName>
    <definedName name="A125566856T_Data">Data19!$V$11:$V$21</definedName>
    <definedName name="A125566856T_Latest">Data19!$V$21</definedName>
    <definedName name="A125566857V">Data19!$AK$1:$AK$10,Data19!$AK$11:$AK$21</definedName>
    <definedName name="A125566857V_Data">Data19!$AK$11:$AK$21</definedName>
    <definedName name="A125566857V_Latest">Data19!$AK$21</definedName>
    <definedName name="A125566864T">Data18!$HJ$1:$HJ$10,Data18!$HJ$11:$HJ$21</definedName>
    <definedName name="A125566864T_Data">Data18!$HJ$11:$HJ$21</definedName>
    <definedName name="A125566864T_Latest">Data18!$HJ$21</definedName>
    <definedName name="A125566865V">Data18!$HY$1:$HY$10,Data18!$HY$11:$HY$21</definedName>
    <definedName name="A125566865V_Data">Data18!$HY$11:$HY$21</definedName>
    <definedName name="A125566865V_Latest">Data18!$HY$21</definedName>
    <definedName name="A125566872T">Data19!$CP$1:$CP$10,Data19!$CP$11:$CP$21</definedName>
    <definedName name="A125566872T_Data">Data19!$CP$11:$CP$21</definedName>
    <definedName name="A125566872T_Latest">Data19!$CP$21</definedName>
    <definedName name="A125566873V">Data19!$DE$1:$DE$10,Data19!$DE$11:$DE$21</definedName>
    <definedName name="A125566873V_Data">Data19!$DE$11:$DE$21</definedName>
    <definedName name="A125566873V_Latest">Data19!$DE$21</definedName>
    <definedName name="A125566880T">Data20!$ET$1:$ET$10,Data20!$ET$11:$ET$21</definedName>
    <definedName name="A125566880T_Data">Data20!$ET$11:$ET$21</definedName>
    <definedName name="A125566880T_Latest">Data20!$ET$21</definedName>
    <definedName name="A125566881V">Data20!$FI$1:$FI$10,Data20!$FI$11:$FI$21</definedName>
    <definedName name="A125566881V_Data">Data20!$FI$11:$FI$21</definedName>
    <definedName name="A125566881V_Latest">Data20!$FI$21</definedName>
    <definedName name="A125566888K">Data21!$GF$1:$GF$10,Data21!$GF$11:$GF$21</definedName>
    <definedName name="A125566888K_Data">Data21!$GF$11:$GF$21</definedName>
    <definedName name="A125566888K_Latest">Data21!$GF$21</definedName>
    <definedName name="A125566889L">Data21!$GU$1:$GU$10,Data21!$GU$11:$GU$21</definedName>
    <definedName name="A125566889L_Data">Data21!$GU$11:$GU$21</definedName>
    <definedName name="A125566889L_Latest">Data21!$GU$21</definedName>
    <definedName name="A125566896K">Data21!$IH$1:$IH$10,Data21!$IH$11:$IH$21</definedName>
    <definedName name="A125566896K_Data">Data21!$IH$11:$IH$21</definedName>
    <definedName name="A125566896K_Latest">Data21!$IH$21</definedName>
    <definedName name="A125566897L">Data22!$G$1:$G$10,Data22!$G$11:$G$21</definedName>
    <definedName name="A125566897L_Data">Data22!$G$11:$G$21</definedName>
    <definedName name="A125566897L_Latest">Data22!$G$21</definedName>
    <definedName name="A125566904X">Data22!$BL$1:$BL$10,Data22!$BL$11:$BL$21</definedName>
    <definedName name="A125566904X_Data">Data22!$BL$11:$BL$21</definedName>
    <definedName name="A125566904X_Latest">Data22!$BL$21</definedName>
    <definedName name="A125566905A">Data22!$CA$1:$CA$10,Data22!$CA$11:$CA$21</definedName>
    <definedName name="A125566905A_Data">Data22!$CA$11:$CA$21</definedName>
    <definedName name="A125566905A_Latest">Data22!$CA$21</definedName>
    <definedName name="A125566912X">Data22!$EF$1:$EF$10,Data22!$EF$11:$EF$21</definedName>
    <definedName name="A125566912X_Data">Data22!$EF$11:$EF$21</definedName>
    <definedName name="A125566912X_Latest">Data22!$EF$21</definedName>
    <definedName name="A125566913A">Data22!$EU$1:$EU$10,Data22!$EU$11:$EU$21</definedName>
    <definedName name="A125566913A_Data">Data22!$EU$11:$EU$21</definedName>
    <definedName name="A125566913A_Latest">Data22!$EU$21</definedName>
    <definedName name="A125566920X">Data20!$FL$1:$FL$10,Data20!$FL$11:$FL$21</definedName>
    <definedName name="A125566920X_Data">Data20!$FL$11:$FL$21</definedName>
    <definedName name="A125566920X_Latest">Data20!$FL$21</definedName>
    <definedName name="A125566921A">Data20!$GA$1:$GA$10,Data20!$GA$11:$GA$21</definedName>
    <definedName name="A125566921A_Data">Data20!$GA$11:$GA$21</definedName>
    <definedName name="A125566921A_Latest">Data20!$GA$21</definedName>
    <definedName name="A125566928T">Data21!$DL$1:$DL$10,Data21!$DL$11:$DL$21</definedName>
    <definedName name="A125566928T_Data">Data21!$DL$11:$DL$21</definedName>
    <definedName name="A125566928T_Latest">Data21!$DL$21</definedName>
    <definedName name="A125566929V">Data21!$EA$1:$EA$10,Data21!$EA$11:$EA$21</definedName>
    <definedName name="A125566929V_Data">Data21!$EA$11:$EA$21</definedName>
    <definedName name="A125566929V_Latest">Data21!$EA$21</definedName>
    <definedName name="A125566936T">Data22!$FP$1:$FP$10,Data22!$FP$11:$FP$21</definedName>
    <definedName name="A125566936T_Data">Data22!$FP$11:$FP$21</definedName>
    <definedName name="A125566936T_Latest">Data22!$FP$21</definedName>
    <definedName name="A125566937V">Data22!$GE$1:$GE$10,Data22!$GE$11:$GE$21</definedName>
    <definedName name="A125566937V_Data">Data22!$GE$11:$GE$21</definedName>
    <definedName name="A125566937V_Latest">Data22!$GE$21</definedName>
    <definedName name="A125566944T">Data22!$DN$1:$DN$10,Data22!$DN$11:$DN$21</definedName>
    <definedName name="A125566944T_Data">Data22!$DN$11:$DN$21</definedName>
    <definedName name="A125566944T_Latest">Data22!$DN$21</definedName>
    <definedName name="A125566945V">Data22!$EC$1:$EC$10,Data22!$EC$11:$EC$21</definedName>
    <definedName name="A125566945V_Data">Data22!$EC$11:$EC$21</definedName>
    <definedName name="A125566945V_Latest">Data22!$EC$21</definedName>
    <definedName name="A125566952T">Data22!$GZ$1:$GZ$10,Data22!$GZ$11:$GZ$21</definedName>
    <definedName name="A125566952T_Data">Data22!$GZ$11:$GZ$21</definedName>
    <definedName name="A125566952T_Latest">Data22!$GZ$21</definedName>
    <definedName name="A125566953V">Data22!$HO$1:$HO$10,Data22!$HO$11:$HO$21</definedName>
    <definedName name="A125566953V_Data">Data22!$HO$11:$HO$21</definedName>
    <definedName name="A125566953V_Latest">Data22!$HO$21</definedName>
    <definedName name="A125566960T">Data23!$AD$1:$AD$10,Data23!$AD$11:$AD$21</definedName>
    <definedName name="A125566960T_Data">Data23!$AD$11:$AD$21</definedName>
    <definedName name="A125566960T_Latest">Data23!$AD$21</definedName>
    <definedName name="A125566961V">Data23!$AS$1:$AS$10,Data23!$AS$11:$AS$21</definedName>
    <definedName name="A125566961V_Data">Data23!$AS$11:$AS$21</definedName>
    <definedName name="A125566961V_Latest">Data23!$AS$21</definedName>
    <definedName name="A125566968K">Data21!$BJ$1:$BJ$10,Data21!$BJ$11:$BJ$21</definedName>
    <definedName name="A125566968K_Data">Data21!$BJ$11:$BJ$21</definedName>
    <definedName name="A125566968K_Latest">Data21!$BJ$21</definedName>
    <definedName name="A125566969L">Data21!$BY$1:$BY$10,Data21!$BY$11:$BY$21</definedName>
    <definedName name="A125566969L_Data">Data21!$BY$11:$BY$21</definedName>
    <definedName name="A125566969L_Latest">Data21!$BY$21</definedName>
    <definedName name="A125566976K">Data22!$J$1:$J$10,Data22!$J$11:$J$21</definedName>
    <definedName name="A125566976K_Data">Data22!$J$11:$J$21</definedName>
    <definedName name="A125566976K_Latest">Data22!$J$21</definedName>
    <definedName name="A125566977L">Data22!$Y$1:$Y$10,Data22!$Y$11:$Y$21</definedName>
    <definedName name="A125566977L_Data">Data22!$Y$11:$Y$21</definedName>
    <definedName name="A125566977L_Latest">Data22!$Y$21</definedName>
    <definedName name="A125566984K">Data22!$EX$1:$EX$10,Data22!$EX$11:$EX$21</definedName>
    <definedName name="A125566984K_Data">Data22!$EX$11:$EX$21</definedName>
    <definedName name="A125566984K_Latest">Data22!$EX$21</definedName>
    <definedName name="A125566985L">Data22!$FM$1:$FM$10,Data22!$FM$11:$FM$21</definedName>
    <definedName name="A125566985L_Data">Data22!$FM$11:$FM$21</definedName>
    <definedName name="A125566985L_Latest">Data22!$FM$21</definedName>
    <definedName name="A125566992K">Data22!$GH$1:$GH$10,Data22!$GH$11:$GH$21</definedName>
    <definedName name="A125566992K_Data">Data22!$GH$11:$GH$21</definedName>
    <definedName name="A125566992K_Latest">Data22!$GH$21</definedName>
    <definedName name="A125566993L">Data22!$GW$1:$GW$10,Data22!$GW$11:$GW$21</definedName>
    <definedName name="A125566993L_Data">Data22!$GW$11:$GW$21</definedName>
    <definedName name="A125566993L_Latest">Data22!$GW$21</definedName>
    <definedName name="A125567000A">Data22!$HR$1:$HR$10,Data22!$HR$11:$HR$21</definedName>
    <definedName name="A125567000A_Data">Data22!$HR$11:$HR$21</definedName>
    <definedName name="A125567000A_Latest">Data22!$HR$21</definedName>
    <definedName name="A125567001C">Data22!$IG$1:$IG$10,Data22!$IG$11:$IG$21</definedName>
    <definedName name="A125567001C_Data">Data22!$IG$11:$IG$21</definedName>
    <definedName name="A125567001C_Latest">Data22!$IG$21</definedName>
    <definedName name="A125567008V">Data23!$L$1:$L$10,Data23!$L$11:$L$21</definedName>
    <definedName name="A125567008V_Data">Data23!$L$11:$L$21</definedName>
    <definedName name="A125567008V_Latest">Data23!$L$21</definedName>
    <definedName name="A125567009W">Data23!$AA$1:$AA$10,Data23!$AA$11:$AA$21</definedName>
    <definedName name="A125567009W_Data">Data23!$AA$11:$AA$21</definedName>
    <definedName name="A125567009W_Latest">Data23!$AA$21</definedName>
    <definedName name="A125567016V">Data20!$GV$1:$GV$10,Data20!$GV$11:$GV$21</definedName>
    <definedName name="A125567016V_Data">Data20!$GV$11:$GV$21</definedName>
    <definedName name="A125567016V_Latest">Data20!$GV$21</definedName>
    <definedName name="A125567017W">Data20!$HK$1:$HK$10,Data20!$HK$11:$HK$21</definedName>
    <definedName name="A125567017W_Data">Data20!$HK$11:$HK$21</definedName>
    <definedName name="A125567017W_Latest">Data20!$HK$21</definedName>
    <definedName name="A125567024V">Data21!$H$1:$H$10,Data21!$H$11:$H$21</definedName>
    <definedName name="A125567024V_Data">Data21!$H$11:$H$21</definedName>
    <definedName name="A125567024V_Latest">Data21!$H$21</definedName>
    <definedName name="A125567025W">Data21!$W$1:$W$10,Data21!$W$11:$W$21</definedName>
    <definedName name="A125567025W_Data">Data21!$W$11:$W$21</definedName>
    <definedName name="A125567025W_Latest">Data21!$W$21</definedName>
    <definedName name="A125567032V">Data21!$Z$1:$Z$10,Data21!$Z$11:$Z$21</definedName>
    <definedName name="A125567032V_Data">Data21!$Z$11:$Z$21</definedName>
    <definedName name="A125567032V_Latest">Data21!$Z$21</definedName>
    <definedName name="A125567033W">Data21!$AO$1:$AO$10,Data21!$AO$11:$AO$21</definedName>
    <definedName name="A125567033W_Data">Data21!$AO$11:$AO$21</definedName>
    <definedName name="A125567033W_Latest">Data21!$AO$21</definedName>
    <definedName name="A125567040V">Data21!$CT$1:$CT$10,Data21!$CT$11:$CT$21</definedName>
    <definedName name="A125567040V_Data">Data21!$CT$11:$CT$21</definedName>
    <definedName name="A125567040V_Latest">Data21!$CT$21</definedName>
    <definedName name="A125567041W">Data21!$DI$1:$DI$10,Data21!$DI$11:$DI$21</definedName>
    <definedName name="A125567041W_Data">Data21!$DI$11:$DI$21</definedName>
    <definedName name="A125567041W_Latest">Data21!$DI$21</definedName>
    <definedName name="A125567048L">Data21!$ED$1:$ED$10,Data21!$ED$11:$ED$21</definedName>
    <definedName name="A125567048L_Data">Data21!$ED$11:$ED$21</definedName>
    <definedName name="A125567048L_Latest">Data21!$ED$21</definedName>
    <definedName name="A125567049R">Data21!$ES$1:$ES$10,Data21!$ES$11:$ES$21</definedName>
    <definedName name="A125567049R_Data">Data21!$ES$11:$ES$21</definedName>
    <definedName name="A125567049R_Latest">Data21!$ES$21</definedName>
    <definedName name="A125567056L">Data21!$EV$1:$EV$10,Data21!$EV$11:$EV$21</definedName>
    <definedName name="A125567056L_Data">Data21!$EV$11:$EV$21</definedName>
    <definedName name="A125567056L_Latest">Data21!$EV$21</definedName>
    <definedName name="A125567057R">Data21!$FK$1:$FK$10,Data21!$FK$11:$FK$21</definedName>
    <definedName name="A125567057R_Data">Data21!$FK$11:$FK$21</definedName>
    <definedName name="A125567057R_Latest">Data21!$FK$21</definedName>
    <definedName name="A125567064L">Data22!$AB$1:$AB$10,Data22!$AB$11:$AB$21</definedName>
    <definedName name="A125567064L_Data">Data22!$AB$11:$AB$21</definedName>
    <definedName name="A125567064L_Latest">Data22!$AB$21</definedName>
    <definedName name="A125567065R">Data22!$AQ$1:$AQ$10,Data22!$AQ$11:$AQ$21</definedName>
    <definedName name="A125567065R_Data">Data22!$AQ$11:$AQ$21</definedName>
    <definedName name="A125567065R_Latest">Data22!$AQ$21</definedName>
    <definedName name="A125567072L">Data22!$IJ$1:$IJ$10,Data22!$IJ$11:$IJ$21</definedName>
    <definedName name="A125567072L_Data">Data22!$IJ$11:$IJ$21</definedName>
    <definedName name="A125567072L_Latest">Data22!$IJ$21</definedName>
    <definedName name="A125567073R">Data23!$I$1:$I$10,Data23!$I$11:$I$21</definedName>
    <definedName name="A125567073R_Data">Data23!$I$11:$I$21</definedName>
    <definedName name="A125567073R_Latest">Data23!$I$21</definedName>
    <definedName name="A125567080L">Data23!$BN$1:$BN$10,Data23!$BN$11:$BN$21</definedName>
    <definedName name="A125567080L_Data">Data23!$BN$11:$BN$21</definedName>
    <definedName name="A125567080L_Latest">Data23!$BN$21</definedName>
    <definedName name="A125567081R">Data23!$CC$1:$CC$10,Data23!$CC$11:$CC$21</definedName>
    <definedName name="A125567081R_Data">Data23!$CC$11:$CC$21</definedName>
    <definedName name="A125567081R_Latest">Data23!$CC$21</definedName>
    <definedName name="A125567088F">Data23!$CF$1:$CF$10,Data23!$CF$11:$CF$21</definedName>
    <definedName name="A125567088F_Data">Data23!$CF$11:$CF$21</definedName>
    <definedName name="A125567088F_Latest">Data23!$CF$21</definedName>
    <definedName name="A125567089J">Data23!$CU$1:$CU$10,Data23!$CU$11:$CU$21</definedName>
    <definedName name="A125567089J_Data">Data23!$CU$11:$CU$21</definedName>
    <definedName name="A125567089J_Latest">Data23!$CU$21</definedName>
    <definedName name="A125567096F">Data21!$AR$1:$AR$10,Data21!$AR$11:$AR$21</definedName>
    <definedName name="A125567096F_Data">Data21!$AR$11:$AR$21</definedName>
    <definedName name="A125567096F_Latest">Data21!$AR$21</definedName>
    <definedName name="A125567097J">Data21!$BG$1:$BG$10,Data21!$BG$11:$BG$21</definedName>
    <definedName name="A125567097J_Data">Data21!$BG$11:$BG$21</definedName>
    <definedName name="A125567097J_Latest">Data21!$BG$21</definedName>
    <definedName name="A125567104V">Data22!$CD$1:$CD$10,Data22!$CD$11:$CD$21</definedName>
    <definedName name="A125567104V_Data">Data22!$CD$11:$CD$21</definedName>
    <definedName name="A125567104V_Latest">Data22!$CD$21</definedName>
    <definedName name="A125567105W">Data22!$CS$1:$CS$10,Data22!$CS$11:$CS$21</definedName>
    <definedName name="A125567105W_Data">Data22!$CS$11:$CS$21</definedName>
    <definedName name="A125567105W_Latest">Data22!$CS$21</definedName>
    <definedName name="A125567112V">Data22!$CV$1:$CV$10,Data22!$CV$11:$CV$21</definedName>
    <definedName name="A125567112V_Data">Data22!$CV$11:$CV$21</definedName>
    <definedName name="A125567112V_Latest">Data22!$CV$21</definedName>
    <definedName name="A125567113W">Data22!$DK$1:$DK$10,Data22!$DK$11:$DK$21</definedName>
    <definedName name="A125567113W_Data">Data22!$DK$11:$DK$21</definedName>
    <definedName name="A125567113W_Latest">Data22!$DK$21</definedName>
    <definedName name="A125567120V">Data23!$AV$1:$AV$10,Data23!$AV$11:$AV$21</definedName>
    <definedName name="A125567120V_Data">Data23!$AV$11:$AV$21</definedName>
    <definedName name="A125567120V_Latest">Data23!$AV$21</definedName>
    <definedName name="A125567121W">Data23!$BK$1:$BK$10,Data23!$BK$11:$BK$21</definedName>
    <definedName name="A125567121W_Data">Data23!$BK$11:$BK$21</definedName>
    <definedName name="A125567121W_Latest">Data23!$BK$21</definedName>
    <definedName name="A125567128L">Data20!$GD$1:$GD$10,Data20!$GD$11:$GD$21</definedName>
    <definedName name="A125567128L_Data">Data20!$GD$11:$GD$21</definedName>
    <definedName name="A125567128L_Latest">Data20!$GD$21</definedName>
    <definedName name="A125567129R">Data20!$GS$1:$GS$10,Data20!$GS$11:$GS$21</definedName>
    <definedName name="A125567129R_Data">Data20!$GS$11:$GS$21</definedName>
    <definedName name="A125567129R_Latest">Data20!$GS$21</definedName>
    <definedName name="A125567136L">Data20!$HN$1:$HN$10,Data20!$HN$11:$HN$21</definedName>
    <definedName name="A125567136L_Data">Data20!$HN$11:$HN$21</definedName>
    <definedName name="A125567136L_Latest">Data20!$HN$21</definedName>
    <definedName name="A125567137R">Data20!$IC$1:$IC$10,Data20!$IC$11:$IC$21</definedName>
    <definedName name="A125567137R_Data">Data20!$IC$11:$IC$21</definedName>
    <definedName name="A125567137R_Latest">Data20!$IC$21</definedName>
    <definedName name="A125567144L">Data20!$IF$1:$IF$10,Data20!$IF$11:$IF$21</definedName>
    <definedName name="A125567144L_Data">Data20!$IF$11:$IF$21</definedName>
    <definedName name="A125567144L_Latest">Data20!$IF$21</definedName>
    <definedName name="A125567145R">Data21!$E$1:$E$10,Data21!$E$11:$E$21</definedName>
    <definedName name="A125567145R_Data">Data21!$E$11:$E$21</definedName>
    <definedName name="A125567145R_Latest">Data21!$E$21</definedName>
    <definedName name="A125567152L">Data21!$CB$1:$CB$10,Data21!$CB$11:$CB$21</definedName>
    <definedName name="A125567152L_Data">Data21!$CB$11:$CB$21</definedName>
    <definedName name="A125567152L_Latest">Data21!$CB$21</definedName>
    <definedName name="A125567153R">Data21!$CQ$1:$CQ$10,Data21!$CQ$11:$CQ$21</definedName>
    <definedName name="A125567153R_Data">Data21!$CQ$11:$CQ$21</definedName>
    <definedName name="A125567153R_Latest">Data21!$CQ$21</definedName>
    <definedName name="A125567160L">Data21!$GX$1:$GX$10,Data21!$GX$11:$GX$21</definedName>
    <definedName name="A125567160L_Data">Data21!$GX$11:$GX$21</definedName>
    <definedName name="A125567160L_Latest">Data21!$GX$21</definedName>
    <definedName name="A125567161R">Data21!$HM$1:$HM$10,Data21!$HM$11:$HM$21</definedName>
    <definedName name="A125567161R_Data">Data21!$HM$11:$HM$21</definedName>
    <definedName name="A125567161R_Latest">Data21!$HM$21</definedName>
    <definedName name="A125567168F">Data21!$HP$1:$HP$10,Data21!$HP$11:$HP$21</definedName>
    <definedName name="A125567168F_Data">Data21!$HP$11:$HP$21</definedName>
    <definedName name="A125567168F_Latest">Data21!$HP$21</definedName>
    <definedName name="A125567169J">Data21!$IE$1:$IE$10,Data21!$IE$11:$IE$21</definedName>
    <definedName name="A125567169J_Data">Data21!$IE$11:$IE$21</definedName>
    <definedName name="A125567169J_Latest">Data21!$IE$21</definedName>
    <definedName name="A125567176F">Data21!$FN$1:$FN$10,Data21!$FN$11:$FN$21</definedName>
    <definedName name="A125567176F_Data">Data21!$FN$11:$FN$21</definedName>
    <definedName name="A125567176F_Latest">Data21!$FN$21</definedName>
    <definedName name="A125567177J">Data21!$GC$1:$GC$10,Data21!$GC$11:$GC$21</definedName>
    <definedName name="A125567177J_Data">Data21!$GC$11:$GC$21</definedName>
    <definedName name="A125567177J_Latest">Data21!$GC$21</definedName>
    <definedName name="A125567184F">Data22!$AT$1:$AT$10,Data22!$AT$11:$AT$21</definedName>
    <definedName name="A125567184F_Data">Data22!$AT$11:$AT$21</definedName>
    <definedName name="A125567184F_Latest">Data22!$AT$21</definedName>
    <definedName name="A125567185J">Data22!$BI$1:$BI$10,Data22!$BI$11:$BI$21</definedName>
    <definedName name="A125567185J_Data">Data22!$BI$11:$BI$21</definedName>
    <definedName name="A125567185J_Latest">Data22!$BI$21</definedName>
    <definedName name="A125567192F">Data23!$CX$1:$CX$10,Data23!$CX$11:$CX$21</definedName>
    <definedName name="A125567192F_Data">Data23!$CX$11:$CX$21</definedName>
    <definedName name="A125567192F_Latest">Data23!$CX$21</definedName>
    <definedName name="A125567193J">Data23!$DM$1:$DM$10,Data23!$DM$11:$DM$21</definedName>
    <definedName name="A125567193J_Data">Data23!$DM$11:$DM$21</definedName>
    <definedName name="A125567193J_Latest">Data23!$DM$21</definedName>
    <definedName name="A125567200V">Data4!$HR$1:$HR$10,Data4!$HR$11:$HR$21</definedName>
    <definedName name="A125567200V_Data">Data4!$HR$11:$HR$21</definedName>
    <definedName name="A125567200V_Latest">Data4!$HR$21</definedName>
    <definedName name="A125567201W">Data4!$IG$1:$IG$10,Data4!$IG$11:$IG$21</definedName>
    <definedName name="A125567201W_Data">Data4!$IG$11:$IG$21</definedName>
    <definedName name="A125567201W_Latest">Data4!$IG$21</definedName>
    <definedName name="A125567208L">Data5!$AD$1:$AD$10,Data5!$AD$11:$AD$21</definedName>
    <definedName name="A125567208L_Data">Data5!$AD$11:$AD$21</definedName>
    <definedName name="A125567208L_Latest">Data5!$AD$21</definedName>
    <definedName name="A125567209R">Data5!$AS$1:$AS$10,Data5!$AS$11:$AS$21</definedName>
    <definedName name="A125567209R_Data">Data5!$AS$11:$AS$21</definedName>
    <definedName name="A125567209R_Latest">Data5!$AS$21</definedName>
    <definedName name="A125567216L">Data5!$CX$1:$CX$10,Data5!$CX$11:$CX$21</definedName>
    <definedName name="A125567216L_Data">Data5!$CX$11:$CX$21</definedName>
    <definedName name="A125567216L_Latest">Data5!$CX$21</definedName>
    <definedName name="A125567217R">Data5!$DM$1:$DM$10,Data5!$DM$11:$DM$21</definedName>
    <definedName name="A125567217R_Data">Data5!$DM$11:$DM$21</definedName>
    <definedName name="A125567217R_Latest">Data5!$DM$21</definedName>
    <definedName name="A125567224L">Data5!$FR$1:$FR$10,Data5!$FR$11:$FR$21</definedName>
    <definedName name="A125567224L_Data">Data5!$FR$11:$FR$21</definedName>
    <definedName name="A125567224L_Latest">Data5!$FR$21</definedName>
    <definedName name="A125567225R">Data5!$GG$1:$GG$10,Data5!$GG$11:$GG$21</definedName>
    <definedName name="A125567225R_Data">Data5!$GG$11:$GG$21</definedName>
    <definedName name="A125567225R_Latest">Data5!$GG$21</definedName>
    <definedName name="A125567232L">Data3!$GX$1:$GX$10,Data3!$GX$11:$GX$21</definedName>
    <definedName name="A125567232L_Data">Data3!$GX$11:$GX$21</definedName>
    <definedName name="A125567232L_Latest">Data3!$GX$21</definedName>
    <definedName name="A125567233R">Data3!$HM$1:$HM$10,Data3!$HM$11:$HM$21</definedName>
    <definedName name="A125567233R_Data">Data3!$HM$11:$HM$21</definedName>
    <definedName name="A125567233R_Latest">Data3!$HM$21</definedName>
    <definedName name="A125567240L">Data4!$EX$1:$EX$10,Data4!$EX$11:$EX$21</definedName>
    <definedName name="A125567240L_Data">Data4!$EX$11:$EX$21</definedName>
    <definedName name="A125567240L_Latest">Data4!$EX$21</definedName>
    <definedName name="A125567241R">Data4!$FM$1:$FM$10,Data4!$FM$11:$FM$21</definedName>
    <definedName name="A125567241R_Data">Data4!$FM$11:$FM$21</definedName>
    <definedName name="A125567241R_Latest">Data4!$FM$21</definedName>
    <definedName name="A125567248F">Data5!$HB$1:$HB$10,Data5!$HB$11:$HB$21</definedName>
    <definedName name="A125567248F_Data">Data5!$HB$11:$HB$21</definedName>
    <definedName name="A125567248F_Latest">Data5!$HB$21</definedName>
    <definedName name="A125567249J">Data5!$HQ$1:$HQ$10,Data5!$HQ$11:$HQ$21</definedName>
    <definedName name="A125567249J_Data">Data5!$HQ$11:$HQ$21</definedName>
    <definedName name="A125567249J_Latest">Data5!$HQ$21</definedName>
    <definedName name="A125567256F">Data5!$EZ$1:$EZ$10,Data5!$EZ$11:$EZ$21</definedName>
    <definedName name="A125567256F_Data">Data5!$EZ$11:$EZ$21</definedName>
    <definedName name="A125567256F_Latest">Data5!$EZ$21</definedName>
    <definedName name="A125567257J">Data5!$FO$1:$FO$10,Data5!$FO$11:$FO$21</definedName>
    <definedName name="A125567257J_Data">Data5!$FO$11:$FO$21</definedName>
    <definedName name="A125567257J_Latest">Data5!$FO$21</definedName>
    <definedName name="A125567264F">Data5!$IL$1:$IL$10,Data5!$IL$11:$IL$21</definedName>
    <definedName name="A125567264F_Data">Data5!$IL$11:$IL$21</definedName>
    <definedName name="A125567264F_Latest">Data5!$IL$21</definedName>
    <definedName name="A125567265J">Data6!$K$1:$K$10,Data6!$K$11:$K$21</definedName>
    <definedName name="A125567265J_Data">Data6!$K$11:$K$21</definedName>
    <definedName name="A125567265J_Latest">Data6!$K$21</definedName>
    <definedName name="A125567272F">Data6!$BP$1:$BP$10,Data6!$BP$11:$BP$21</definedName>
    <definedName name="A125567272F_Data">Data6!$BP$11:$BP$21</definedName>
    <definedName name="A125567272F_Latest">Data6!$BP$21</definedName>
    <definedName name="A125567273J">Data6!$CE$1:$CE$10,Data6!$CE$11:$CE$21</definedName>
    <definedName name="A125567273J_Data">Data6!$CE$11:$CE$21</definedName>
    <definedName name="A125567273J_Latest">Data6!$CE$21</definedName>
    <definedName name="A125567280F">Data4!$CV$1:$CV$10,Data4!$CV$11:$CV$21</definedName>
    <definedName name="A125567280F_Data">Data4!$CV$11:$CV$21</definedName>
    <definedName name="A125567280F_Latest">Data4!$CV$21</definedName>
    <definedName name="A125567281J">Data4!$DK$1:$DK$10,Data4!$DK$11:$DK$21</definedName>
    <definedName name="A125567281J_Data">Data4!$DK$11:$DK$21</definedName>
    <definedName name="A125567281J_Latest">Data4!$DK$21</definedName>
    <definedName name="A125567288X">Data5!$AV$1:$AV$10,Data5!$AV$11:$AV$21</definedName>
    <definedName name="A125567288X_Data">Data5!$AV$11:$AV$21</definedName>
    <definedName name="A125567288X_Latest">Data5!$AV$21</definedName>
    <definedName name="A125567289A">Data5!$BK$1:$BK$10,Data5!$BK$11:$BK$21</definedName>
    <definedName name="A125567289A_Data">Data5!$BK$11:$BK$21</definedName>
    <definedName name="A125567289A_Latest">Data5!$BK$21</definedName>
    <definedName name="A125567296X">Data5!$GJ$1:$GJ$10,Data5!$GJ$11:$GJ$21</definedName>
    <definedName name="A125567296X_Data">Data5!$GJ$11:$GJ$21</definedName>
    <definedName name="A125567296X_Latest">Data5!$GJ$21</definedName>
    <definedName name="A125567297A">Data5!$GY$1:$GY$10,Data5!$GY$11:$GY$21</definedName>
    <definedName name="A125567297A_Data">Data5!$GY$11:$GY$21</definedName>
    <definedName name="A125567297A_Latest">Data5!$GY$21</definedName>
    <definedName name="A125567304L">Data5!$HT$1:$HT$10,Data5!$HT$11:$HT$21</definedName>
    <definedName name="A125567304L_Data">Data5!$HT$11:$HT$21</definedName>
    <definedName name="A125567304L_Latest">Data5!$HT$21</definedName>
    <definedName name="A125567305R">Data5!$II$1:$II$10,Data5!$II$11:$II$21</definedName>
    <definedName name="A125567305R_Data">Data5!$II$11:$II$21</definedName>
    <definedName name="A125567305R_Latest">Data5!$II$21</definedName>
    <definedName name="A125567312L">Data6!$N$1:$N$10,Data6!$N$11:$N$21</definedName>
    <definedName name="A125567312L_Data">Data6!$N$11:$N$21</definedName>
    <definedName name="A125567312L_Latest">Data6!$N$21</definedName>
    <definedName name="A125567313R">Data6!$AC$1:$AC$10,Data6!$AC$11:$AC$21</definedName>
    <definedName name="A125567313R_Data">Data6!$AC$11:$AC$21</definedName>
    <definedName name="A125567313R_Latest">Data6!$AC$21</definedName>
    <definedName name="A125567320L">Data6!$AX$1:$AX$10,Data6!$AX$11:$AX$21</definedName>
    <definedName name="A125567320L_Data">Data6!$AX$11:$AX$21</definedName>
    <definedName name="A125567320L_Latest">Data6!$AX$21</definedName>
    <definedName name="A125567321R">Data6!$BM$1:$BM$10,Data6!$BM$11:$BM$21</definedName>
    <definedName name="A125567321R_Data">Data6!$BM$11:$BM$21</definedName>
    <definedName name="A125567321R_Latest">Data6!$BM$21</definedName>
    <definedName name="A125567328F">Data3!$IH$1:$IH$10,Data3!$IH$11:$IH$21</definedName>
    <definedName name="A125567328F_Data">Data3!$IH$11:$IH$21</definedName>
    <definedName name="A125567328F_Latest">Data3!$IH$21</definedName>
    <definedName name="A125567329J">Data4!$G$1:$G$10,Data4!$G$11:$G$21</definedName>
    <definedName name="A125567329J_Data">Data4!$G$11:$G$21</definedName>
    <definedName name="A125567329J_Latest">Data4!$G$21</definedName>
    <definedName name="A125567336F">Data4!$AT$1:$AT$10,Data4!$AT$11:$AT$21</definedName>
    <definedName name="A125567336F_Data">Data4!$AT$11:$AT$21</definedName>
    <definedName name="A125567336F_Latest">Data4!$AT$21</definedName>
    <definedName name="A125567337J">Data4!$BI$1:$BI$10,Data4!$BI$11:$BI$21</definedName>
    <definedName name="A125567337J_Data">Data4!$BI$11:$BI$21</definedName>
    <definedName name="A125567337J_Latest">Data4!$BI$21</definedName>
    <definedName name="A125567344F">Data4!$BL$1:$BL$10,Data4!$BL$11:$BL$21</definedName>
    <definedName name="A125567344F_Data">Data4!$BL$11:$BL$21</definedName>
    <definedName name="A125567344F_Latest">Data4!$BL$21</definedName>
    <definedName name="A125567345J">Data4!$CA$1:$CA$10,Data4!$CA$11:$CA$21</definedName>
    <definedName name="A125567345J_Data">Data4!$CA$11:$CA$21</definedName>
    <definedName name="A125567345J_Latest">Data4!$CA$21</definedName>
    <definedName name="A125567352F">Data4!$EF$1:$EF$10,Data4!$EF$11:$EF$21</definedName>
    <definedName name="A125567352F_Data">Data4!$EF$11:$EF$21</definedName>
    <definedName name="A125567352F_Latest">Data4!$EF$21</definedName>
    <definedName name="A125567353J">Data4!$EU$1:$EU$10,Data4!$EU$11:$EU$21</definedName>
    <definedName name="A125567353J_Data">Data4!$EU$11:$EU$21</definedName>
    <definedName name="A125567353J_Latest">Data4!$EU$21</definedName>
    <definedName name="A125567360F">Data4!$FP$1:$FP$10,Data4!$FP$11:$FP$21</definedName>
    <definedName name="A125567360F_Data">Data4!$FP$11:$FP$21</definedName>
    <definedName name="A125567360F_Latest">Data4!$FP$21</definedName>
    <definedName name="A125567361J">Data4!$GE$1:$GE$10,Data4!$GE$11:$GE$21</definedName>
    <definedName name="A125567361J_Data">Data4!$GE$11:$GE$21</definedName>
    <definedName name="A125567361J_Latest">Data4!$GE$21</definedName>
    <definedName name="A125567368X">Data4!$GH$1:$GH$10,Data4!$GH$11:$GH$21</definedName>
    <definedName name="A125567368X_Data">Data4!$GH$11:$GH$21</definedName>
    <definedName name="A125567368X_Latest">Data4!$GH$21</definedName>
    <definedName name="A125567369A">Data4!$GW$1:$GW$10,Data4!$GW$11:$GW$21</definedName>
    <definedName name="A125567369A_Data">Data4!$GW$11:$GW$21</definedName>
    <definedName name="A125567369A_Latest">Data4!$GW$21</definedName>
    <definedName name="A125567376X">Data5!$BN$1:$BN$10,Data5!$BN$11:$BN$21</definedName>
    <definedName name="A125567376X_Data">Data5!$BN$11:$BN$21</definedName>
    <definedName name="A125567376X_Latest">Data5!$BN$21</definedName>
    <definedName name="A125567377A">Data5!$CC$1:$CC$10,Data5!$CC$11:$CC$21</definedName>
    <definedName name="A125567377A_Data">Data5!$CC$11:$CC$21</definedName>
    <definedName name="A125567377A_Latest">Data5!$CC$21</definedName>
    <definedName name="A125567384X">Data6!$AF$1:$AF$10,Data6!$AF$11:$AF$21</definedName>
    <definedName name="A125567384X_Data">Data6!$AF$11:$AF$21</definedName>
    <definedName name="A125567384X_Latest">Data6!$AF$21</definedName>
    <definedName name="A125567385A">Data6!$AU$1:$AU$10,Data6!$AU$11:$AU$21</definedName>
    <definedName name="A125567385A_Data">Data6!$AU$11:$AU$21</definedName>
    <definedName name="A125567385A_Latest">Data6!$AU$21</definedName>
    <definedName name="A125567392X">Data6!$CZ$1:$CZ$10,Data6!$CZ$11:$CZ$21</definedName>
    <definedName name="A125567392X_Data">Data6!$CZ$11:$CZ$21</definedName>
    <definedName name="A125567392X_Latest">Data6!$CZ$21</definedName>
    <definedName name="A125567393A">Data6!$DO$1:$DO$10,Data6!$DO$11:$DO$21</definedName>
    <definedName name="A125567393A_Data">Data6!$DO$11:$DO$21</definedName>
    <definedName name="A125567393A_Latest">Data6!$DO$21</definedName>
    <definedName name="A125567400L">Data6!$DR$1:$DR$10,Data6!$DR$11:$DR$21</definedName>
    <definedName name="A125567400L_Data">Data6!$DR$11:$DR$21</definedName>
    <definedName name="A125567400L_Latest">Data6!$DR$21</definedName>
    <definedName name="A125567401R">Data6!$EG$1:$EG$10,Data6!$EG$11:$EG$21</definedName>
    <definedName name="A125567401R_Data">Data6!$EG$11:$EG$21</definedName>
    <definedName name="A125567401R_Latest">Data6!$EG$21</definedName>
    <definedName name="A125567408F">Data4!$CD$1:$CD$10,Data4!$CD$11:$CD$21</definedName>
    <definedName name="A125567408F_Data">Data4!$CD$11:$CD$21</definedName>
    <definedName name="A125567408F_Latest">Data4!$CD$21</definedName>
    <definedName name="A125567409J">Data4!$CS$1:$CS$10,Data4!$CS$11:$CS$21</definedName>
    <definedName name="A125567409J_Data">Data4!$CS$11:$CS$21</definedName>
    <definedName name="A125567409J_Latest">Data4!$CS$21</definedName>
    <definedName name="A125567416F">Data5!$DP$1:$DP$10,Data5!$DP$11:$DP$21</definedName>
    <definedName name="A125567416F_Data">Data5!$DP$11:$DP$21</definedName>
    <definedName name="A125567416F_Latest">Data5!$DP$21</definedName>
    <definedName name="A125567417J">Data5!$EE$1:$EE$10,Data5!$EE$11:$EE$21</definedName>
    <definedName name="A125567417J_Data">Data5!$EE$11:$EE$21</definedName>
    <definedName name="A125567417J_Latest">Data5!$EE$21</definedName>
    <definedName name="A125567424F">Data5!$EH$1:$EH$10,Data5!$EH$11:$EH$21</definedName>
    <definedName name="A125567424F_Data">Data5!$EH$11:$EH$21</definedName>
    <definedName name="A125567424F_Latest">Data5!$EH$21</definedName>
    <definedName name="A125567425J">Data5!$EW$1:$EW$10,Data5!$EW$11:$EW$21</definedName>
    <definedName name="A125567425J_Data">Data5!$EW$11:$EW$21</definedName>
    <definedName name="A125567425J_Latest">Data5!$EW$21</definedName>
    <definedName name="A125567432F">Data6!$CH$1:$CH$10,Data6!$CH$11:$CH$21</definedName>
    <definedName name="A125567432F_Data">Data6!$CH$11:$CH$21</definedName>
    <definedName name="A125567432F_Latest">Data6!$CH$21</definedName>
    <definedName name="A125567433J">Data6!$CW$1:$CW$10,Data6!$CW$11:$CW$21</definedName>
    <definedName name="A125567433J_Data">Data6!$CW$11:$CW$21</definedName>
    <definedName name="A125567433J_Latest">Data6!$CW$21</definedName>
    <definedName name="A125567440F">Data3!$HP$1:$HP$10,Data3!$HP$11:$HP$21</definedName>
    <definedName name="A125567440F_Data">Data3!$HP$11:$HP$21</definedName>
    <definedName name="A125567440F_Latest">Data3!$HP$21</definedName>
    <definedName name="A125567441J">Data3!$IE$1:$IE$10,Data3!$IE$11:$IE$21</definedName>
    <definedName name="A125567441J_Data">Data3!$IE$11:$IE$21</definedName>
    <definedName name="A125567441J_Latest">Data3!$IE$21</definedName>
    <definedName name="A125567448X">Data4!$J$1:$J$10,Data4!$J$11:$J$21</definedName>
    <definedName name="A125567448X_Data">Data4!$J$11:$J$21</definedName>
    <definedName name="A125567448X_Latest">Data4!$J$21</definedName>
    <definedName name="A125567449A">Data4!$Y$1:$Y$10,Data4!$Y$11:$Y$21</definedName>
    <definedName name="A125567449A_Data">Data4!$Y$11:$Y$21</definedName>
    <definedName name="A125567449A_Latest">Data4!$Y$21</definedName>
    <definedName name="A125567456X">Data4!$AB$1:$AB$10,Data4!$AB$11:$AB$21</definedName>
    <definedName name="A125567456X_Data">Data4!$AB$11:$AB$21</definedName>
    <definedName name="A125567456X_Latest">Data4!$AB$21</definedName>
    <definedName name="A125567457A">Data4!$AQ$1:$AQ$10,Data4!$AQ$11:$AQ$21</definedName>
    <definedName name="A125567457A_Data">Data4!$AQ$11:$AQ$21</definedName>
    <definedName name="A125567457A_Latest">Data4!$AQ$21</definedName>
    <definedName name="A125567464X">Data4!$DN$1:$DN$10,Data4!$DN$11:$DN$21</definedName>
    <definedName name="A125567464X_Data">Data4!$DN$11:$DN$21</definedName>
    <definedName name="A125567464X_Latest">Data4!$DN$21</definedName>
    <definedName name="A125567465A">Data4!$EC$1:$EC$10,Data4!$EC$11:$EC$21</definedName>
    <definedName name="A125567465A_Data">Data4!$EC$11:$EC$21</definedName>
    <definedName name="A125567465A_Latest">Data4!$EC$21</definedName>
    <definedName name="A125567472X">Data4!$IJ$1:$IJ$10,Data4!$IJ$11:$IJ$21</definedName>
    <definedName name="A125567472X_Data">Data4!$IJ$11:$IJ$21</definedName>
    <definedName name="A125567472X_Latest">Data4!$IJ$21</definedName>
    <definedName name="A125567473A">Data5!$I$1:$I$10,Data5!$I$11:$I$21</definedName>
    <definedName name="A125567473A_Data">Data5!$I$11:$I$21</definedName>
    <definedName name="A125567473A_Latest">Data5!$I$21</definedName>
    <definedName name="A125567480X">Data5!$L$1:$L$10,Data5!$L$11:$L$21</definedName>
    <definedName name="A125567480X_Data">Data5!$L$11:$L$21</definedName>
    <definedName name="A125567480X_Latest">Data5!$L$21</definedName>
    <definedName name="A125567481A">Data5!$AA$1:$AA$10,Data5!$AA$11:$AA$21</definedName>
    <definedName name="A125567481A_Data">Data5!$AA$11:$AA$21</definedName>
    <definedName name="A125567481A_Latest">Data5!$AA$21</definedName>
    <definedName name="A125567488T">Data4!$GZ$1:$GZ$10,Data4!$GZ$11:$GZ$21</definedName>
    <definedName name="A125567488T_Data">Data4!$GZ$11:$GZ$21</definedName>
    <definedName name="A125567488T_Latest">Data4!$GZ$21</definedName>
    <definedName name="A125567489V">Data4!$HO$1:$HO$10,Data4!$HO$11:$HO$21</definedName>
    <definedName name="A125567489V_Data">Data4!$HO$11:$HO$21</definedName>
    <definedName name="A125567489V_Latest">Data4!$HO$21</definedName>
    <definedName name="A125567496T">Data5!$CF$1:$CF$10,Data5!$CF$11:$CF$21</definedName>
    <definedName name="A125567496T_Data">Data5!$CF$11:$CF$21</definedName>
    <definedName name="A125567496T_Latest">Data5!$CF$21</definedName>
    <definedName name="A125567497V">Data5!$CU$1:$CU$10,Data5!$CU$11:$CU$21</definedName>
    <definedName name="A125567497V_Data">Data5!$CU$11:$CU$21</definedName>
    <definedName name="A125567497V_Latest">Data5!$CU$21</definedName>
    <definedName name="A125567504F">Data6!$EJ$1:$EJ$10,Data6!$EJ$11:$EJ$21</definedName>
    <definedName name="A125567504F_Data">Data6!$EJ$11:$EJ$21</definedName>
    <definedName name="A125567504F_Latest">Data6!$EJ$21</definedName>
    <definedName name="A125567505J">Data6!$EY$1:$EY$10,Data6!$EY$11:$EY$21</definedName>
    <definedName name="A125567505J_Data">Data6!$EY$11:$EY$21</definedName>
    <definedName name="A125567505J_Latest">Data6!$EY$21</definedName>
    <definedName name="A125567512F">Data10!$DZ$1:$DZ$10,Data10!$DZ$11:$DZ$21</definedName>
    <definedName name="A125567512F_Data">Data10!$DZ$11:$DZ$21</definedName>
    <definedName name="A125567512F_Latest">Data10!$DZ$21</definedName>
    <definedName name="A125567513J">Data10!$EO$1:$EO$10,Data10!$EO$11:$EO$21</definedName>
    <definedName name="A125567513J_Data">Data10!$EO$11:$EO$21</definedName>
    <definedName name="A125567513J_Latest">Data10!$EO$21</definedName>
    <definedName name="A125567520F">Data10!$GB$1:$GB$10,Data10!$GB$11:$GB$21</definedName>
    <definedName name="A125567520F_Data">Data10!$GB$11:$GB$21</definedName>
    <definedName name="A125567520F_Latest">Data10!$GB$21</definedName>
    <definedName name="A125567521J">Data10!$GQ$1:$GQ$10,Data10!$GQ$11:$GQ$21</definedName>
    <definedName name="A125567521J_Data">Data10!$GQ$11:$GQ$21</definedName>
    <definedName name="A125567521J_Latest">Data10!$GQ$21</definedName>
    <definedName name="A125567528X">Data11!$F$1:$F$10,Data11!$F$11:$F$21</definedName>
    <definedName name="A125567528X_Data">Data11!$F$11:$F$21</definedName>
    <definedName name="A125567528X_Latest">Data11!$F$21</definedName>
    <definedName name="A125567529A">Data11!$U$1:$U$10,Data11!$U$11:$U$21</definedName>
    <definedName name="A125567529A_Data">Data11!$U$11:$U$21</definedName>
    <definedName name="A125567529A_Latest">Data11!$U$21</definedName>
    <definedName name="A125567536X">Data11!$BZ$1:$BZ$10,Data11!$BZ$11:$BZ$21</definedName>
    <definedName name="A125567536X_Data">Data11!$BZ$11:$BZ$21</definedName>
    <definedName name="A125567536X_Latest">Data11!$BZ$21</definedName>
    <definedName name="A125567537A">Data11!$CO$1:$CO$10,Data11!$CO$11:$CO$21</definedName>
    <definedName name="A125567537A_Data">Data11!$CO$11:$CO$21</definedName>
    <definedName name="A125567537A_Latest">Data11!$CO$21</definedName>
    <definedName name="A125567544X">Data9!$DF$1:$DF$10,Data9!$DF$11:$DF$21</definedName>
    <definedName name="A125567544X_Data">Data9!$DF$11:$DF$21</definedName>
    <definedName name="A125567544X_Latest">Data9!$DF$21</definedName>
    <definedName name="A125567545A">Data9!$DU$1:$DU$10,Data9!$DU$11:$DU$21</definedName>
    <definedName name="A125567545A_Data">Data9!$DU$11:$DU$21</definedName>
    <definedName name="A125567545A_Latest">Data9!$DU$21</definedName>
    <definedName name="A125567552X">Data10!$BF$1:$BF$10,Data10!$BF$11:$BF$21</definedName>
    <definedName name="A125567552X_Data">Data10!$BF$11:$BF$21</definedName>
    <definedName name="A125567552X_Latest">Data10!$BF$21</definedName>
    <definedName name="A125567553A">Data10!$BU$1:$BU$10,Data10!$BU$11:$BU$21</definedName>
    <definedName name="A125567553A_Data">Data10!$BU$11:$BU$21</definedName>
    <definedName name="A125567553A_Latest">Data10!$BU$21</definedName>
    <definedName name="A125567560X">Data11!$DJ$1:$DJ$10,Data11!$DJ$11:$DJ$21</definedName>
    <definedName name="A125567560X_Data">Data11!$DJ$11:$DJ$21</definedName>
    <definedName name="A125567560X_Latest">Data11!$DJ$21</definedName>
    <definedName name="A125567561A">Data11!$DY$1:$DY$10,Data11!$DY$11:$DY$21</definedName>
    <definedName name="A125567561A_Data">Data11!$DY$11:$DY$21</definedName>
    <definedName name="A125567561A_Latest">Data11!$DY$21</definedName>
    <definedName name="A125567568T">Data11!$BH$1:$BH$10,Data11!$BH$11:$BH$21</definedName>
    <definedName name="A125567568T_Data">Data11!$BH$11:$BH$21</definedName>
    <definedName name="A125567568T_Latest">Data11!$BH$21</definedName>
    <definedName name="A125567569V">Data11!$BW$1:$BW$10,Data11!$BW$11:$BW$21</definedName>
    <definedName name="A125567569V_Data">Data11!$BW$11:$BW$21</definedName>
    <definedName name="A125567569V_Latest">Data11!$BW$21</definedName>
    <definedName name="A125567576T">Data11!$ET$1:$ET$10,Data11!$ET$11:$ET$21</definedName>
    <definedName name="A125567576T_Data">Data11!$ET$11:$ET$21</definedName>
    <definedName name="A125567576T_Latest">Data11!$ET$21</definedName>
    <definedName name="A125567577V">Data11!$FI$1:$FI$10,Data11!$FI$11:$FI$21</definedName>
    <definedName name="A125567577V_Data">Data11!$FI$11:$FI$21</definedName>
    <definedName name="A125567577V_Latest">Data11!$FI$21</definedName>
    <definedName name="A125567584T">Data11!$HN$1:$HN$10,Data11!$HN$11:$HN$21</definedName>
    <definedName name="A125567584T_Data">Data11!$HN$11:$HN$21</definedName>
    <definedName name="A125567584T_Latest">Data11!$HN$21</definedName>
    <definedName name="A125567585V">Data11!$IC$1:$IC$10,Data11!$IC$11:$IC$21</definedName>
    <definedName name="A125567585V_Data">Data11!$IC$11:$IC$21</definedName>
    <definedName name="A125567585V_Latest">Data11!$IC$21</definedName>
    <definedName name="A125567592T">Data10!$D$1:$D$10,Data10!$D$11:$D$21</definedName>
    <definedName name="A125567592T_Data">Data10!$D$11:$D$21</definedName>
    <definedName name="A125567592T_Latest">Data10!$D$21</definedName>
    <definedName name="A125567593V">Data10!$S$1:$S$10,Data10!$S$11:$S$21</definedName>
    <definedName name="A125567593V_Data">Data10!$S$11:$S$21</definedName>
    <definedName name="A125567593V_Latest">Data10!$S$21</definedName>
    <definedName name="A125567600F">Data10!$GT$1:$GT$10,Data10!$GT$11:$GT$21</definedName>
    <definedName name="A125567600F_Data">Data10!$GT$11:$GT$21</definedName>
    <definedName name="A125567600F_Latest">Data10!$GT$21</definedName>
    <definedName name="A125567601J">Data10!$HI$1:$HI$10,Data10!$HI$11:$HI$21</definedName>
    <definedName name="A125567601J_Data">Data10!$HI$11:$HI$21</definedName>
    <definedName name="A125567601J_Latest">Data10!$HI$21</definedName>
    <definedName name="A125567608X">Data11!$CR$1:$CR$10,Data11!$CR$11:$CR$21</definedName>
    <definedName name="A125567608X_Data">Data11!$CR$11:$CR$21</definedName>
    <definedName name="A125567608X_Latest">Data11!$CR$21</definedName>
    <definedName name="A125567609A">Data11!$DG$1:$DG$10,Data11!$DG$11:$DG$21</definedName>
    <definedName name="A125567609A_Data">Data11!$DG$11:$DG$21</definedName>
    <definedName name="A125567609A_Latest">Data11!$DG$21</definedName>
    <definedName name="A125567616X">Data11!$EB$1:$EB$10,Data11!$EB$11:$EB$21</definedName>
    <definedName name="A125567616X_Data">Data11!$EB$11:$EB$21</definedName>
    <definedName name="A125567616X_Latest">Data11!$EB$21</definedName>
    <definedName name="A125567617A">Data11!$EQ$1:$EQ$10,Data11!$EQ$11:$EQ$21</definedName>
    <definedName name="A125567617A_Data">Data11!$EQ$11:$EQ$21</definedName>
    <definedName name="A125567617A_Latest">Data11!$EQ$21</definedName>
    <definedName name="A125567624X">Data11!$FL$1:$FL$10,Data11!$FL$11:$FL$21</definedName>
    <definedName name="A125567624X_Data">Data11!$FL$11:$FL$21</definedName>
    <definedName name="A125567624X_Latest">Data11!$FL$21</definedName>
    <definedName name="A125567625A">Data11!$GA$1:$GA$10,Data11!$GA$11:$GA$21</definedName>
    <definedName name="A125567625A_Data">Data11!$GA$11:$GA$21</definedName>
    <definedName name="A125567625A_Latest">Data11!$GA$21</definedName>
    <definedName name="A125567632X">Data11!$GV$1:$GV$10,Data11!$GV$11:$GV$21</definedName>
    <definedName name="A125567632X_Data">Data11!$GV$11:$GV$21</definedName>
    <definedName name="A125567632X_Latest">Data11!$GV$21</definedName>
    <definedName name="A125567633A">Data11!$HK$1:$HK$10,Data11!$HK$11:$HK$21</definedName>
    <definedName name="A125567633A_Data">Data11!$HK$11:$HK$21</definedName>
    <definedName name="A125567633A_Latest">Data11!$HK$21</definedName>
    <definedName name="A125567640X">Data9!$EP$1:$EP$10,Data9!$EP$11:$EP$21</definedName>
    <definedName name="A125567640X_Data">Data9!$EP$11:$EP$21</definedName>
    <definedName name="A125567640X_Latest">Data9!$EP$21</definedName>
    <definedName name="A125567641A">Data9!$FE$1:$FE$10,Data9!$FE$11:$FE$21</definedName>
    <definedName name="A125567641A_Data">Data9!$FE$11:$FE$21</definedName>
    <definedName name="A125567641A_Latest">Data9!$FE$21</definedName>
    <definedName name="A125567648T">Data9!$GR$1:$GR$10,Data9!$GR$11:$GR$21</definedName>
    <definedName name="A125567648T_Data">Data9!$GR$11:$GR$21</definedName>
    <definedName name="A125567648T_Latest">Data9!$GR$21</definedName>
    <definedName name="A125567649V">Data9!$HG$1:$HG$10,Data9!$HG$11:$HG$21</definedName>
    <definedName name="A125567649V_Data">Data9!$HG$11:$HG$21</definedName>
    <definedName name="A125567649V_Latest">Data9!$HG$21</definedName>
    <definedName name="A125567656T">Data9!$HJ$1:$HJ$10,Data9!$HJ$11:$HJ$21</definedName>
    <definedName name="A125567656T_Data">Data9!$HJ$11:$HJ$21</definedName>
    <definedName name="A125567656T_Latest">Data9!$HJ$21</definedName>
    <definedName name="A125567657V">Data9!$HY$1:$HY$10,Data9!$HY$11:$HY$21</definedName>
    <definedName name="A125567657V_Data">Data9!$HY$11:$HY$21</definedName>
    <definedName name="A125567657V_Latest">Data9!$HY$21</definedName>
    <definedName name="A125567664T">Data10!$AN$1:$AN$10,Data10!$AN$11:$AN$21</definedName>
    <definedName name="A125567664T_Data">Data10!$AN$11:$AN$21</definedName>
    <definedName name="A125567664T_Latest">Data10!$AN$21</definedName>
    <definedName name="A125567665V">Data10!$BC$1:$BC$10,Data10!$BC$11:$BC$21</definedName>
    <definedName name="A125567665V_Data">Data10!$BC$11:$BC$21</definedName>
    <definedName name="A125567665V_Latest">Data10!$BC$21</definedName>
    <definedName name="A125567672T">Data10!$BX$1:$BX$10,Data10!$BX$11:$BX$21</definedName>
    <definedName name="A125567672T_Data">Data10!$BX$11:$BX$21</definedName>
    <definedName name="A125567672T_Latest">Data10!$BX$21</definedName>
    <definedName name="A125567673V">Data10!$CM$1:$CM$10,Data10!$CM$11:$CM$21</definedName>
    <definedName name="A125567673V_Data">Data10!$CM$11:$CM$21</definedName>
    <definedName name="A125567673V_Latest">Data10!$CM$21</definedName>
    <definedName name="A125567680T">Data10!$CP$1:$CP$10,Data10!$CP$11:$CP$21</definedName>
    <definedName name="A125567680T_Data">Data10!$CP$11:$CP$21</definedName>
    <definedName name="A125567680T_Latest">Data10!$CP$21</definedName>
    <definedName name="A125567681V">Data10!$DE$1:$DE$10,Data10!$DE$11:$DE$21</definedName>
    <definedName name="A125567681V_Data">Data10!$DE$11:$DE$21</definedName>
    <definedName name="A125567681V_Latest">Data10!$DE$21</definedName>
    <definedName name="A125567688K">Data10!$HL$1:$HL$10,Data10!$HL$11:$HL$21</definedName>
    <definedName name="A125567688K_Data">Data10!$HL$11:$HL$21</definedName>
    <definedName name="A125567688K_Latest">Data10!$HL$21</definedName>
    <definedName name="A125567689L">Data10!$IA$1:$IA$10,Data10!$IA$11:$IA$21</definedName>
    <definedName name="A125567689L_Data">Data10!$IA$11:$IA$21</definedName>
    <definedName name="A125567689L_Latest">Data10!$IA$21</definedName>
    <definedName name="A125567696K">Data11!$GD$1:$GD$10,Data11!$GD$11:$GD$21</definedName>
    <definedName name="A125567696K_Data">Data11!$GD$11:$GD$21</definedName>
    <definedName name="A125567696K_Latest">Data11!$GD$21</definedName>
    <definedName name="A125567697L">Data11!$GS$1:$GS$10,Data11!$GS$11:$GS$21</definedName>
    <definedName name="A125567697L_Data">Data11!$GS$11:$GS$21</definedName>
    <definedName name="A125567697L_Latest">Data11!$GS$21</definedName>
    <definedName name="A125567704X">Data12!$H$1:$H$10,Data12!$H$11:$H$21</definedName>
    <definedName name="A125567704X_Data">Data12!$H$11:$H$21</definedName>
    <definedName name="A125567704X_Latest">Data12!$H$21</definedName>
    <definedName name="A125567705A">Data12!$W$1:$W$10,Data12!$W$11:$W$21</definedName>
    <definedName name="A125567705A_Data">Data12!$W$11:$W$21</definedName>
    <definedName name="A125567705A_Latest">Data12!$W$21</definedName>
    <definedName name="A125567712X">Data12!$Z$1:$Z$10,Data12!$Z$11:$Z$21</definedName>
    <definedName name="A125567712X_Data">Data12!$Z$11:$Z$21</definedName>
    <definedName name="A125567712X_Latest">Data12!$Z$21</definedName>
    <definedName name="A125567713A">Data12!$AO$1:$AO$10,Data12!$AO$11:$AO$21</definedName>
    <definedName name="A125567713A_Data">Data12!$AO$11:$AO$21</definedName>
    <definedName name="A125567713A_Latest">Data12!$AO$21</definedName>
    <definedName name="A125567720X">Data9!$IB$1:$IB$10,Data9!$IB$11:$IB$21</definedName>
    <definedName name="A125567720X_Data">Data9!$IB$11:$IB$21</definedName>
    <definedName name="A125567720X_Latest">Data9!$IB$21</definedName>
    <definedName name="A125567721A">Data9!$IQ$1:$IQ$10,Data9!$IQ$11:$IQ$21</definedName>
    <definedName name="A125567721A_Data">Data9!$IQ$11:$IQ$21</definedName>
    <definedName name="A125567721A_Latest">Data9!$IQ$21</definedName>
    <definedName name="A125567728T">Data11!$X$1:$X$10,Data11!$X$11:$X$21</definedName>
    <definedName name="A125567728T_Data">Data11!$X$11:$X$21</definedName>
    <definedName name="A125567728T_Latest">Data11!$X$21</definedName>
    <definedName name="A125567729V">Data11!$AM$1:$AM$10,Data11!$AM$11:$AM$21</definedName>
    <definedName name="A125567729V_Data">Data11!$AM$11:$AM$21</definedName>
    <definedName name="A125567729V_Latest">Data11!$AM$21</definedName>
    <definedName name="A125567736T">Data11!$AP$1:$AP$10,Data11!$AP$11:$AP$21</definedName>
    <definedName name="A125567736T_Data">Data11!$AP$11:$AP$21</definedName>
    <definedName name="A125567736T_Latest">Data11!$AP$21</definedName>
    <definedName name="A125567737V">Data11!$BE$1:$BE$10,Data11!$BE$11:$BE$21</definedName>
    <definedName name="A125567737V_Data">Data11!$BE$11:$BE$21</definedName>
    <definedName name="A125567737V_Latest">Data11!$BE$21</definedName>
    <definedName name="A125567744T">Data11!$IF$1:$IF$10,Data11!$IF$11:$IF$21</definedName>
    <definedName name="A125567744T_Data">Data11!$IF$11:$IF$21</definedName>
    <definedName name="A125567744T_Latest">Data11!$IF$21</definedName>
    <definedName name="A125567745V">Data12!$E$1:$E$10,Data12!$E$11:$E$21</definedName>
    <definedName name="A125567745V_Data">Data12!$E$11:$E$21</definedName>
    <definedName name="A125567745V_Latest">Data12!$E$21</definedName>
    <definedName name="A125567752T">Data9!$DX$1:$DX$10,Data9!$DX$11:$DX$21</definedName>
    <definedName name="A125567752T_Data">Data9!$DX$11:$DX$21</definedName>
    <definedName name="A125567752T_Latest">Data9!$DX$21</definedName>
    <definedName name="A125567753V">Data9!$EM$1:$EM$10,Data9!$EM$11:$EM$21</definedName>
    <definedName name="A125567753V_Data">Data9!$EM$11:$EM$21</definedName>
    <definedName name="A125567753V_Latest">Data9!$EM$21</definedName>
    <definedName name="A125567760T">Data9!$FH$1:$FH$10,Data9!$FH$11:$FH$21</definedName>
    <definedName name="A125567760T_Data">Data9!$FH$11:$FH$21</definedName>
    <definedName name="A125567760T_Latest">Data9!$FH$21</definedName>
    <definedName name="A125567761V">Data9!$FW$1:$FW$10,Data9!$FW$11:$FW$21</definedName>
    <definedName name="A125567761V_Data">Data9!$FW$11:$FW$21</definedName>
    <definedName name="A125567761V_Latest">Data9!$FW$21</definedName>
    <definedName name="A125567768K">Data9!$FZ$1:$FZ$10,Data9!$FZ$11:$FZ$21</definedName>
    <definedName name="A125567768K_Data">Data9!$FZ$11:$FZ$21</definedName>
    <definedName name="A125567768K_Latest">Data9!$FZ$21</definedName>
    <definedName name="A125567769L">Data9!$GO$1:$GO$10,Data9!$GO$11:$GO$21</definedName>
    <definedName name="A125567769L_Data">Data9!$GO$11:$GO$21</definedName>
    <definedName name="A125567769L_Latest">Data9!$GO$21</definedName>
    <definedName name="A125567776K">Data10!$V$1:$V$10,Data10!$V$11:$V$21</definedName>
    <definedName name="A125567776K_Data">Data10!$V$11:$V$21</definedName>
    <definedName name="A125567776K_Latest">Data10!$V$21</definedName>
    <definedName name="A125567777L">Data10!$AK$1:$AK$10,Data10!$AK$11:$AK$21</definedName>
    <definedName name="A125567777L_Data">Data10!$AK$11:$AK$21</definedName>
    <definedName name="A125567777L_Latest">Data10!$AK$21</definedName>
    <definedName name="A125567784K">Data10!$ER$1:$ER$10,Data10!$ER$11:$ER$21</definedName>
    <definedName name="A125567784K_Data">Data10!$ER$11:$ER$21</definedName>
    <definedName name="A125567784K_Latest">Data10!$ER$21</definedName>
    <definedName name="A125567785L">Data10!$FG$1:$FG$10,Data10!$FG$11:$FG$21</definedName>
    <definedName name="A125567785L_Data">Data10!$FG$11:$FG$21</definedName>
    <definedName name="A125567785L_Latest">Data10!$FG$21</definedName>
    <definedName name="A125567792K">Data10!$FJ$1:$FJ$10,Data10!$FJ$11:$FJ$21</definedName>
    <definedName name="A125567792K_Data">Data10!$FJ$11:$FJ$21</definedName>
    <definedName name="A125567792K_Latest">Data10!$FJ$21</definedName>
    <definedName name="A125567793L">Data10!$FY$1:$FY$10,Data10!$FY$11:$FY$21</definedName>
    <definedName name="A125567793L_Data">Data10!$FY$11:$FY$21</definedName>
    <definedName name="A125567793L_Latest">Data10!$FY$21</definedName>
    <definedName name="A125567800X">Data10!$DH$1:$DH$10,Data10!$DH$11:$DH$21</definedName>
    <definedName name="A125567800X_Data">Data10!$DH$11:$DH$21</definedName>
    <definedName name="A125567800X_Latest">Data10!$DH$21</definedName>
    <definedName name="A125567801A">Data10!$DW$1:$DW$10,Data10!$DW$11:$DW$21</definedName>
    <definedName name="A125567801A_Data">Data10!$DW$11:$DW$21</definedName>
    <definedName name="A125567801A_Latest">Data10!$DW$21</definedName>
    <definedName name="A125567808T">Data10!$ID$1:$ID$10,Data10!$ID$11:$ID$21</definedName>
    <definedName name="A125567808T_Data">Data10!$ID$11:$ID$21</definedName>
    <definedName name="A125567808T_Latest">Data10!$ID$21</definedName>
    <definedName name="A125567809V">Data11!$C$1:$C$10,Data11!$C$11:$C$21</definedName>
    <definedName name="A125567809V_Data">Data11!$C$11:$C$21</definedName>
    <definedName name="A125567809V_Latest">Data11!$C$21</definedName>
    <definedName name="A125567816T">Data12!$AR$1:$AR$10,Data12!$AR$11:$AR$21</definedName>
    <definedName name="A125567816T_Data">Data12!$AR$11:$AR$21</definedName>
    <definedName name="A125567816T_Latest">Data12!$AR$21</definedName>
    <definedName name="A125567817V">Data12!$BG$1:$BG$10,Data12!$BG$11:$BG$21</definedName>
    <definedName name="A125567817V_Data">Data12!$BG$11:$BG$21</definedName>
    <definedName name="A125567817V_Latest">Data12!$BG$21</definedName>
    <definedName name="A125567824T">Data13!$CD$1:$CD$10,Data13!$CD$11:$CD$21</definedName>
    <definedName name="A125567824T_Data">Data13!$CD$11:$CD$21</definedName>
    <definedName name="A125567824T_Latest">Data13!$CD$21</definedName>
    <definedName name="A125567825V">Data13!$CS$1:$CS$10,Data13!$CS$11:$CS$21</definedName>
    <definedName name="A125567825V_Data">Data13!$CS$11:$CS$21</definedName>
    <definedName name="A125567825V_Latest">Data13!$CS$21</definedName>
    <definedName name="A125567832T">Data13!$EF$1:$EF$10,Data13!$EF$11:$EF$21</definedName>
    <definedName name="A125567832T_Data">Data13!$EF$11:$EF$21</definedName>
    <definedName name="A125567832T_Latest">Data13!$EF$21</definedName>
    <definedName name="A125567833V">Data13!$EU$1:$EU$10,Data13!$EU$11:$EU$21</definedName>
    <definedName name="A125567833V_Data">Data13!$EU$11:$EU$21</definedName>
    <definedName name="A125567833V_Latest">Data13!$EU$21</definedName>
    <definedName name="A125567840T">Data13!$GZ$1:$GZ$10,Data13!$GZ$11:$GZ$21</definedName>
    <definedName name="A125567840T_Data">Data13!$GZ$11:$GZ$21</definedName>
    <definedName name="A125567840T_Latest">Data13!$GZ$21</definedName>
    <definedName name="A125567841V">Data13!$HO$1:$HO$10,Data13!$HO$11:$HO$21</definedName>
    <definedName name="A125567841V_Data">Data13!$HO$11:$HO$21</definedName>
    <definedName name="A125567841V_Latest">Data13!$HO$21</definedName>
    <definedName name="A125567848K">Data14!$AD$1:$AD$10,Data14!$AD$11:$AD$21</definedName>
    <definedName name="A125567848K_Data">Data14!$AD$11:$AD$21</definedName>
    <definedName name="A125567848K_Latest">Data14!$AD$21</definedName>
    <definedName name="A125567849L">Data14!$AS$1:$AS$10,Data14!$AS$11:$AS$21</definedName>
    <definedName name="A125567849L_Data">Data14!$AS$11:$AS$21</definedName>
    <definedName name="A125567849L_Latest">Data14!$AS$21</definedName>
    <definedName name="A125567856K">Data12!$BJ$1:$BJ$10,Data12!$BJ$11:$BJ$21</definedName>
    <definedName name="A125567856K_Data">Data12!$BJ$11:$BJ$21</definedName>
    <definedName name="A125567856K_Latest">Data12!$BJ$21</definedName>
    <definedName name="A125567857L">Data12!$BY$1:$BY$10,Data12!$BY$11:$BY$21</definedName>
    <definedName name="A125567857L_Data">Data12!$BY$11:$BY$21</definedName>
    <definedName name="A125567857L_Latest">Data12!$BY$21</definedName>
    <definedName name="A125567864K">Data13!$J$1:$J$10,Data13!$J$11:$J$21</definedName>
    <definedName name="A125567864K_Data">Data13!$J$11:$J$21</definedName>
    <definedName name="A125567864K_Latest">Data13!$J$21</definedName>
    <definedName name="A125567865L">Data13!$Y$1:$Y$10,Data13!$Y$11:$Y$21</definedName>
    <definedName name="A125567865L_Data">Data13!$Y$11:$Y$21</definedName>
    <definedName name="A125567865L_Latest">Data13!$Y$21</definedName>
    <definedName name="A125567872K">Data14!$BN$1:$BN$10,Data14!$BN$11:$BN$21</definedName>
    <definedName name="A125567872K_Data">Data14!$BN$11:$BN$21</definedName>
    <definedName name="A125567872K_Latest">Data14!$BN$21</definedName>
    <definedName name="A125567873L">Data14!$CC$1:$CC$10,Data14!$CC$11:$CC$21</definedName>
    <definedName name="A125567873L_Data">Data14!$CC$11:$CC$21</definedName>
    <definedName name="A125567873L_Latest">Data14!$CC$21</definedName>
    <definedName name="A125567880K">Data14!$L$1:$L$10,Data14!$L$11:$L$21</definedName>
    <definedName name="A125567880K_Data">Data14!$L$11:$L$21</definedName>
    <definedName name="A125567880K_Latest">Data14!$L$21</definedName>
    <definedName name="A125567881L">Data14!$AA$1:$AA$10,Data14!$AA$11:$AA$21</definedName>
    <definedName name="A125567881L_Data">Data14!$AA$11:$AA$21</definedName>
    <definedName name="A125567881L_Latest">Data14!$AA$21</definedName>
    <definedName name="A125567888C">Data14!$CX$1:$CX$10,Data14!$CX$11:$CX$21</definedName>
    <definedName name="A125567888C_Data">Data14!$CX$11:$CX$21</definedName>
    <definedName name="A125567888C_Latest">Data14!$CX$21</definedName>
    <definedName name="A125567889F">Data14!$DM$1:$DM$10,Data14!$DM$11:$DM$21</definedName>
    <definedName name="A125567889F_Data">Data14!$DM$11:$DM$21</definedName>
    <definedName name="A125567889F_Latest">Data14!$DM$21</definedName>
    <definedName name="A125567896C">Data14!$FR$1:$FR$10,Data14!$FR$11:$FR$21</definedName>
    <definedName name="A125567896C_Data">Data14!$FR$11:$FR$21</definedName>
    <definedName name="A125567896C_Latest">Data14!$FR$21</definedName>
    <definedName name="A125567897F">Data14!$GG$1:$GG$10,Data14!$GG$11:$GG$21</definedName>
    <definedName name="A125567897F_Data">Data14!$GG$11:$GG$21</definedName>
    <definedName name="A125567897F_Latest">Data14!$GG$21</definedName>
    <definedName name="A125567904T">Data12!$GX$1:$GX$10,Data12!$GX$11:$GX$21</definedName>
    <definedName name="A125567904T_Data">Data12!$GX$11:$GX$21</definedName>
    <definedName name="A125567904T_Latest">Data12!$GX$21</definedName>
    <definedName name="A125567905V">Data12!$HM$1:$HM$10,Data12!$HM$11:$HM$21</definedName>
    <definedName name="A125567905V_Data">Data12!$HM$11:$HM$21</definedName>
    <definedName name="A125567905V_Latest">Data12!$HM$21</definedName>
    <definedName name="A125567912T">Data13!$EX$1:$EX$10,Data13!$EX$11:$EX$21</definedName>
    <definedName name="A125567912T_Data">Data13!$EX$11:$EX$21</definedName>
    <definedName name="A125567912T_Latest">Data13!$EX$21</definedName>
    <definedName name="A125567913V">Data13!$FM$1:$FM$10,Data13!$FM$11:$FM$21</definedName>
    <definedName name="A125567913V_Data">Data13!$FM$11:$FM$21</definedName>
    <definedName name="A125567913V_Latest">Data13!$FM$21</definedName>
    <definedName name="A125567920T">Data14!$AV$1:$AV$10,Data14!$AV$11:$AV$21</definedName>
    <definedName name="A125567920T_Data">Data14!$AV$11:$AV$21</definedName>
    <definedName name="A125567920T_Latest">Data14!$AV$21</definedName>
    <definedName name="A125567921V">Data14!$BK$1:$BK$10,Data14!$BK$11:$BK$21</definedName>
    <definedName name="A125567921V_Data">Data14!$BK$11:$BK$21</definedName>
    <definedName name="A125567921V_Latest">Data14!$BK$21</definedName>
    <definedName name="A125567928K">Data14!$CF$1:$CF$10,Data14!$CF$11:$CF$21</definedName>
    <definedName name="A125567928K_Data">Data14!$CF$11:$CF$21</definedName>
    <definedName name="A125567928K_Latest">Data14!$CF$21</definedName>
    <definedName name="A125567929L">Data14!$CU$1:$CU$10,Data14!$CU$11:$CU$21</definedName>
    <definedName name="A125567929L_Data">Data14!$CU$11:$CU$21</definedName>
    <definedName name="A125567929L_Latest">Data14!$CU$21</definedName>
    <definedName name="A125567936K">Data14!$DP$1:$DP$10,Data14!$DP$11:$DP$21</definedName>
    <definedName name="A125567936K_Data">Data14!$DP$11:$DP$21</definedName>
    <definedName name="A125567936K_Latest">Data14!$DP$21</definedName>
    <definedName name="A125567937L">Data14!$EE$1:$EE$10,Data14!$EE$11:$EE$21</definedName>
    <definedName name="A125567937L_Data">Data14!$EE$11:$EE$21</definedName>
    <definedName name="A125567937L_Latest">Data14!$EE$21</definedName>
    <definedName name="A125567944K">Data14!$EZ$1:$EZ$10,Data14!$EZ$11:$EZ$21</definedName>
    <definedName name="A125567944K_Data">Data14!$EZ$11:$EZ$21</definedName>
    <definedName name="A125567944K_Latest">Data14!$EZ$21</definedName>
    <definedName name="A125567945L">Data14!$FO$1:$FO$10,Data14!$FO$11:$FO$21</definedName>
    <definedName name="A125567945L_Data">Data14!$FO$11:$FO$21</definedName>
    <definedName name="A125567945L_Latest">Data14!$FO$21</definedName>
    <definedName name="A125567952K">Data12!$CT$1:$CT$10,Data12!$CT$11:$CT$21</definedName>
    <definedName name="A125567952K_Data">Data12!$CT$11:$CT$21</definedName>
    <definedName name="A125567952K_Latest">Data12!$CT$21</definedName>
    <definedName name="A125567953L">Data12!$DI$1:$DI$10,Data12!$DI$11:$DI$21</definedName>
    <definedName name="A125567953L_Data">Data12!$DI$11:$DI$21</definedName>
    <definedName name="A125567953L_Latest">Data12!$DI$21</definedName>
    <definedName name="A125567960K">Data12!$EV$1:$EV$10,Data12!$EV$11:$EV$21</definedName>
    <definedName name="A125567960K_Data">Data12!$EV$11:$EV$21</definedName>
    <definedName name="A125567960K_Latest">Data12!$EV$21</definedName>
    <definedName name="A125567961L">Data12!$FK$1:$FK$10,Data12!$FK$11:$FK$21</definedName>
    <definedName name="A125567961L_Data">Data12!$FK$11:$FK$21</definedName>
    <definedName name="A125567961L_Latest">Data12!$FK$21</definedName>
    <definedName name="A125567968C">Data12!$FN$1:$FN$10,Data12!$FN$11:$FN$21</definedName>
    <definedName name="A125567968C_Data">Data12!$FN$11:$FN$21</definedName>
    <definedName name="A125567968C_Latest">Data12!$FN$21</definedName>
    <definedName name="A125567969F">Data12!$GC$1:$GC$10,Data12!$GC$11:$GC$21</definedName>
    <definedName name="A125567969F_Data">Data12!$GC$11:$GC$21</definedName>
    <definedName name="A125567969F_Latest">Data12!$GC$21</definedName>
    <definedName name="A125567976C">Data12!$IH$1:$IH$10,Data12!$IH$11:$IH$21</definedName>
    <definedName name="A125567976C_Data">Data12!$IH$11:$IH$21</definedName>
    <definedName name="A125567976C_Latest">Data12!$IH$21</definedName>
    <definedName name="A125567977F">Data13!$G$1:$G$10,Data13!$G$11:$G$21</definedName>
    <definedName name="A125567977F_Data">Data13!$G$11:$G$21</definedName>
    <definedName name="A125567977F_Latest">Data13!$G$21</definedName>
    <definedName name="A125567984C">Data13!$AB$1:$AB$10,Data13!$AB$11:$AB$21</definedName>
    <definedName name="A125567984C_Data">Data13!$AB$11:$AB$21</definedName>
    <definedName name="A125567984C_Latest">Data13!$AB$21</definedName>
    <definedName name="A125567985F">Data13!$AQ$1:$AQ$10,Data13!$AQ$11:$AQ$21</definedName>
    <definedName name="A125567985F_Data">Data13!$AQ$11:$AQ$21</definedName>
    <definedName name="A125567985F_Latest">Data13!$AQ$21</definedName>
    <definedName name="A125567992C">Data13!$AT$1:$AT$10,Data13!$AT$11:$AT$21</definedName>
    <definedName name="A125567992C_Data">Data13!$AT$11:$AT$21</definedName>
    <definedName name="A125567992C_Latest">Data13!$AT$21</definedName>
    <definedName name="A125567993F">Data13!$BI$1:$BI$10,Data13!$BI$11:$BI$21</definedName>
    <definedName name="A125567993F_Data">Data13!$BI$11:$BI$21</definedName>
    <definedName name="A125567993F_Latest">Data13!$BI$21</definedName>
    <definedName name="A125568000V">Data13!$FP$1:$FP$10,Data13!$FP$11:$FP$21</definedName>
    <definedName name="A125568000V_Data">Data13!$FP$11:$FP$21</definedName>
    <definedName name="A125568000V_Latest">Data13!$FP$21</definedName>
    <definedName name="A125568001W">Data13!$GE$1:$GE$10,Data13!$GE$11:$GE$21</definedName>
    <definedName name="A125568001W_Data">Data13!$GE$11:$GE$21</definedName>
    <definedName name="A125568001W_Latest">Data13!$GE$21</definedName>
    <definedName name="A125568008L">Data14!$EH$1:$EH$10,Data14!$EH$11:$EH$21</definedName>
    <definedName name="A125568008L_Data">Data14!$EH$11:$EH$21</definedName>
    <definedName name="A125568008L_Latest">Data14!$EH$21</definedName>
    <definedName name="A125568009R">Data14!$EW$1:$EW$10,Data14!$EW$11:$EW$21</definedName>
    <definedName name="A125568009R_Data">Data14!$EW$11:$EW$21</definedName>
    <definedName name="A125568009R_Latest">Data14!$EW$21</definedName>
    <definedName name="A125568016L">Data14!$HB$1:$HB$10,Data14!$HB$11:$HB$21</definedName>
    <definedName name="A125568016L_Data">Data14!$HB$11:$HB$21</definedName>
    <definedName name="A125568016L_Latest">Data14!$HB$21</definedName>
    <definedName name="A125568017R">Data14!$HQ$1:$HQ$10,Data14!$HQ$11:$HQ$21</definedName>
    <definedName name="A125568017R_Data">Data14!$HQ$11:$HQ$21</definedName>
    <definedName name="A125568017R_Latest">Data14!$HQ$21</definedName>
    <definedName name="A125568024L">Data14!$HT$1:$HT$10,Data14!$HT$11:$HT$21</definedName>
    <definedName name="A125568024L_Data">Data14!$HT$11:$HT$21</definedName>
    <definedName name="A125568024L_Latest">Data14!$HT$21</definedName>
    <definedName name="A125568025R">Data14!$II$1:$II$10,Data14!$II$11:$II$21</definedName>
    <definedName name="A125568025R_Data">Data14!$II$11:$II$21</definedName>
    <definedName name="A125568025R_Latest">Data14!$II$21</definedName>
    <definedName name="A125568032L">Data12!$GF$1:$GF$10,Data12!$GF$11:$GF$21</definedName>
    <definedName name="A125568032L_Data">Data12!$GF$11:$GF$21</definedName>
    <definedName name="A125568032L_Latest">Data12!$GF$21</definedName>
    <definedName name="A125568033R">Data12!$GU$1:$GU$10,Data12!$GU$11:$GU$21</definedName>
    <definedName name="A125568033R_Data">Data12!$GU$11:$GU$21</definedName>
    <definedName name="A125568033R_Latest">Data12!$GU$21</definedName>
    <definedName name="A125568040L">Data13!$HR$1:$HR$10,Data13!$HR$11:$HR$21</definedName>
    <definedName name="A125568040L_Data">Data13!$HR$11:$HR$21</definedName>
    <definedName name="A125568040L_Latest">Data13!$HR$21</definedName>
    <definedName name="A125568041R">Data13!$IG$1:$IG$10,Data13!$IG$11:$IG$21</definedName>
    <definedName name="A125568041R_Data">Data13!$IG$11:$IG$21</definedName>
    <definedName name="A125568041R_Latest">Data13!$IG$21</definedName>
    <definedName name="A125568048F">Data13!$IJ$1:$IJ$10,Data13!$IJ$11:$IJ$21</definedName>
    <definedName name="A125568048F_Data">Data13!$IJ$11:$IJ$21</definedName>
    <definedName name="A125568048F_Latest">Data13!$IJ$21</definedName>
    <definedName name="A125568049J">Data14!$I$1:$I$10,Data14!$I$11:$I$21</definedName>
    <definedName name="A125568049J_Data">Data14!$I$11:$I$21</definedName>
    <definedName name="A125568049J_Latest">Data14!$I$21</definedName>
    <definedName name="A125568056F">Data14!$GJ$1:$GJ$10,Data14!$GJ$11:$GJ$21</definedName>
    <definedName name="A125568056F_Data">Data14!$GJ$11:$GJ$21</definedName>
    <definedName name="A125568056F_Latest">Data14!$GJ$21</definedName>
    <definedName name="A125568057J">Data14!$GY$1:$GY$10,Data14!$GY$11:$GY$21</definedName>
    <definedName name="A125568057J_Data">Data14!$GY$11:$GY$21</definedName>
    <definedName name="A125568057J_Latest">Data14!$GY$21</definedName>
    <definedName name="A125568064F">Data12!$CB$1:$CB$10,Data12!$CB$11:$CB$21</definedName>
    <definedName name="A125568064F_Data">Data12!$CB$11:$CB$21</definedName>
    <definedName name="A125568064F_Latest">Data12!$CB$21</definedName>
    <definedName name="A125568065J">Data12!$CQ$1:$CQ$10,Data12!$CQ$11:$CQ$21</definedName>
    <definedName name="A125568065J_Data">Data12!$CQ$11:$CQ$21</definedName>
    <definedName name="A125568065J_Latest">Data12!$CQ$21</definedName>
    <definedName name="A125568072F">Data12!$DL$1:$DL$10,Data12!$DL$11:$DL$21</definedName>
    <definedName name="A125568072F_Data">Data12!$DL$11:$DL$21</definedName>
    <definedName name="A125568072F_Latest">Data12!$DL$21</definedName>
    <definedName name="A125568073J">Data12!$EA$1:$EA$10,Data12!$EA$11:$EA$21</definedName>
    <definedName name="A125568073J_Data">Data12!$EA$11:$EA$21</definedName>
    <definedName name="A125568073J_Latest">Data12!$EA$21</definedName>
    <definedName name="A125568080F">Data12!$ED$1:$ED$10,Data12!$ED$11:$ED$21</definedName>
    <definedName name="A125568080F_Data">Data12!$ED$11:$ED$21</definedName>
    <definedName name="A125568080F_Latest">Data12!$ED$21</definedName>
    <definedName name="A125568081J">Data12!$ES$1:$ES$10,Data12!$ES$11:$ES$21</definedName>
    <definedName name="A125568081J_Data">Data12!$ES$11:$ES$21</definedName>
    <definedName name="A125568081J_Latest">Data12!$ES$21</definedName>
    <definedName name="A125568088X">Data12!$HP$1:$HP$10,Data12!$HP$11:$HP$21</definedName>
    <definedName name="A125568088X_Data">Data12!$HP$11:$HP$21</definedName>
    <definedName name="A125568088X_Latest">Data12!$HP$21</definedName>
    <definedName name="A125568089A">Data12!$IE$1:$IE$10,Data12!$IE$11:$IE$21</definedName>
    <definedName name="A125568089A_Data">Data12!$IE$11:$IE$21</definedName>
    <definedName name="A125568089A_Latest">Data12!$IE$21</definedName>
    <definedName name="A125568096X">Data13!$CV$1:$CV$10,Data13!$CV$11:$CV$21</definedName>
    <definedName name="A125568096X_Data">Data13!$CV$11:$CV$21</definedName>
    <definedName name="A125568096X_Latest">Data13!$CV$21</definedName>
    <definedName name="A125568097A">Data13!$DK$1:$DK$10,Data13!$DK$11:$DK$21</definedName>
    <definedName name="A125568097A_Data">Data13!$DK$11:$DK$21</definedName>
    <definedName name="A125568097A_Latest">Data13!$DK$21</definedName>
    <definedName name="A125568104L">Data13!$DN$1:$DN$10,Data13!$DN$11:$DN$21</definedName>
    <definedName name="A125568104L_Data">Data13!$DN$11:$DN$21</definedName>
    <definedName name="A125568104L_Latest">Data13!$DN$21</definedName>
    <definedName name="A125568105R">Data13!$EC$1:$EC$10,Data13!$EC$11:$EC$21</definedName>
    <definedName name="A125568105R_Data">Data13!$EC$11:$EC$21</definedName>
    <definedName name="A125568105R_Latest">Data13!$EC$21</definedName>
    <definedName name="A125568112L">Data13!$BL$1:$BL$10,Data13!$BL$11:$BL$21</definedName>
    <definedName name="A125568112L_Data">Data13!$BL$11:$BL$21</definedName>
    <definedName name="A125568112L_Latest">Data13!$BL$21</definedName>
    <definedName name="A125568113R">Data13!$CA$1:$CA$10,Data13!$CA$11:$CA$21</definedName>
    <definedName name="A125568113R_Data">Data13!$CA$11:$CA$21</definedName>
    <definedName name="A125568113R_Latest">Data13!$CA$21</definedName>
    <definedName name="A125568120L">Data13!$GH$1:$GH$10,Data13!$GH$11:$GH$21</definedName>
    <definedName name="A125568120L_Data">Data13!$GH$11:$GH$21</definedName>
    <definedName name="A125568120L_Latest">Data13!$GH$21</definedName>
    <definedName name="A125568121R">Data13!$GW$1:$GW$10,Data13!$GW$11:$GW$21</definedName>
    <definedName name="A125568121R_Data">Data13!$GW$11:$GW$21</definedName>
    <definedName name="A125568121R_Latest">Data13!$GW$21</definedName>
    <definedName name="A125568128F">Data14!$IL$1:$IL$10,Data14!$IL$11:$IL$21</definedName>
    <definedName name="A125568128F_Data">Data14!$IL$11:$IL$21</definedName>
    <definedName name="A125568128F_Latest">Data14!$IL$21</definedName>
    <definedName name="A125568129J">Data15!$K$1:$K$10,Data15!$K$11:$K$21</definedName>
    <definedName name="A125568129J_Data">Data15!$K$11:$K$21</definedName>
    <definedName name="A125568129J_Latest">Data15!$K$21</definedName>
    <definedName name="A125568136F">Data2!$AA$1:$AA$10,Data2!$AA$11:$AA$21</definedName>
    <definedName name="A125568136F_Data">Data2!$AA$11:$AA$21</definedName>
    <definedName name="A125568136F_Latest">Data2!$AA$21</definedName>
    <definedName name="A125568144F">Data2!$CC$1:$CC$10,Data2!$CC$11:$CC$21</definedName>
    <definedName name="A125568144F_Data">Data2!$CC$11:$CC$21</definedName>
    <definedName name="A125568144F_Latest">Data2!$CC$21</definedName>
    <definedName name="A125568152F">Data2!$EW$1:$EW$10,Data2!$EW$11:$EW$21</definedName>
    <definedName name="A125568152F_Data">Data2!$EW$11:$EW$21</definedName>
    <definedName name="A125568152F_Latest">Data2!$EW$21</definedName>
    <definedName name="A125568160F">Data2!$HQ$1:$HQ$10,Data2!$HQ$11:$HQ$21</definedName>
    <definedName name="A125568160F_Data">Data2!$HQ$11:$HQ$21</definedName>
    <definedName name="A125568160F_Latest">Data2!$HQ$21</definedName>
    <definedName name="A125568168X">Data1!$G$1:$G$10,Data1!$G$11:$G$21</definedName>
    <definedName name="A125568168X_Data">Data1!$G$11:$G$21</definedName>
    <definedName name="A125568168X_Latest">Data1!$G$21</definedName>
    <definedName name="A125568176X">Data1!$GW$1:$GW$10,Data1!$GW$11:$GW$21</definedName>
    <definedName name="A125568176X_Data">Data1!$GW$11:$GW$21</definedName>
    <definedName name="A125568176X_Latest">Data1!$GW$21</definedName>
    <definedName name="A125568184X">Data3!$K$1:$K$10,Data3!$K$11:$K$21</definedName>
    <definedName name="A125568184X_Data">Data3!$K$11:$K$21</definedName>
    <definedName name="A125568184X_Latest">Data3!$K$21</definedName>
    <definedName name="A125568192X">Data2!$GY$1:$GY$10,Data2!$GY$11:$GY$21</definedName>
    <definedName name="A125568192X_Data">Data2!$GY$11:$GY$21</definedName>
    <definedName name="A125568192X_Latest">Data2!$GY$21</definedName>
    <definedName name="A125568200L">Data3!$AU$1:$AU$10,Data3!$AU$11:$AU$21</definedName>
    <definedName name="A125568200L_Data">Data3!$AU$11:$AU$21</definedName>
    <definedName name="A125568200L_Latest">Data3!$AU$21</definedName>
    <definedName name="A125568208F">Data3!$DO$1:$DO$10,Data3!$DO$11:$DO$21</definedName>
    <definedName name="A125568208F_Data">Data3!$DO$11:$DO$21</definedName>
    <definedName name="A125568208F_Latest">Data3!$DO$21</definedName>
    <definedName name="A125568216F">Data1!$EU$1:$EU$10,Data1!$EU$11:$EU$21</definedName>
    <definedName name="A125568216F_Data">Data1!$EU$11:$EU$21</definedName>
    <definedName name="A125568216F_Latest">Data1!$EU$21</definedName>
    <definedName name="A125568224F">Data2!$CU$1:$CU$10,Data2!$CU$11:$CU$21</definedName>
    <definedName name="A125568224F_Data">Data2!$CU$11:$CU$21</definedName>
    <definedName name="A125568224F_Latest">Data2!$CU$21</definedName>
    <definedName name="A125568232F">Data2!$II$1:$II$10,Data2!$II$11:$II$21</definedName>
    <definedName name="A125568232F_Data">Data2!$II$11:$II$21</definedName>
    <definedName name="A125568232F_Latest">Data2!$II$21</definedName>
    <definedName name="A125568240F">Data3!$AC$1:$AC$10,Data3!$AC$11:$AC$21</definedName>
    <definedName name="A125568240F_Data">Data3!$AC$11:$AC$21</definedName>
    <definedName name="A125568240F_Latest">Data3!$AC$21</definedName>
    <definedName name="A125568248X">Data3!$BM$1:$BM$10,Data3!$BM$11:$BM$21</definedName>
    <definedName name="A125568248X_Data">Data3!$BM$11:$BM$21</definedName>
    <definedName name="A125568248X_Latest">Data3!$BM$21</definedName>
    <definedName name="A125568256X">Data3!$CW$1:$CW$10,Data3!$CW$11:$CW$21</definedName>
    <definedName name="A125568256X_Data">Data3!$CW$11:$CW$21</definedName>
    <definedName name="A125568256X_Latest">Data3!$CW$21</definedName>
    <definedName name="A125568264X">Data1!$AQ$1:$AQ$10,Data1!$AQ$11:$AQ$21</definedName>
    <definedName name="A125568264X_Data">Data1!$AQ$11:$AQ$21</definedName>
    <definedName name="A125568264X_Latest">Data1!$AQ$21</definedName>
    <definedName name="A125568272X">Data1!$CS$1:$CS$10,Data1!$CS$11:$CS$21</definedName>
    <definedName name="A125568272X_Data">Data1!$CS$11:$CS$21</definedName>
    <definedName name="A125568272X_Latest">Data1!$CS$21</definedName>
    <definedName name="A125568280X">Data1!$DK$1:$DK$10,Data1!$DK$11:$DK$21</definedName>
    <definedName name="A125568280X_Data">Data1!$DK$11:$DK$21</definedName>
    <definedName name="A125568280X_Latest">Data1!$DK$21</definedName>
    <definedName name="A125568288T">Data1!$GE$1:$GE$10,Data1!$GE$11:$GE$21</definedName>
    <definedName name="A125568288T_Data">Data1!$GE$11:$GE$21</definedName>
    <definedName name="A125568288T_Latest">Data1!$GE$21</definedName>
    <definedName name="A125568296T">Data1!$HO$1:$HO$10,Data1!$HO$11:$HO$21</definedName>
    <definedName name="A125568296T_Data">Data1!$HO$11:$HO$21</definedName>
    <definedName name="A125568296T_Latest">Data1!$HO$21</definedName>
    <definedName name="A125568304F">Data1!$IG$1:$IG$10,Data1!$IG$11:$IG$21</definedName>
    <definedName name="A125568304F_Data">Data1!$IG$11:$IG$21</definedName>
    <definedName name="A125568304F_Latest">Data1!$IG$21</definedName>
    <definedName name="A125568312F">Data2!$DM$1:$DM$10,Data2!$DM$11:$DM$21</definedName>
    <definedName name="A125568312F_Data">Data2!$DM$11:$DM$21</definedName>
    <definedName name="A125568312F_Latest">Data2!$DM$21</definedName>
    <definedName name="A125568320F">Data3!$CE$1:$CE$10,Data3!$CE$11:$CE$21</definedName>
    <definedName name="A125568320F_Data">Data3!$CE$11:$CE$21</definedName>
    <definedName name="A125568320F_Latest">Data3!$CE$21</definedName>
    <definedName name="A125568328X">Data3!$EY$1:$EY$10,Data3!$EY$11:$EY$21</definedName>
    <definedName name="A125568328X_Data">Data3!$EY$11:$EY$21</definedName>
    <definedName name="A125568328X_Latest">Data3!$EY$21</definedName>
    <definedName name="A125568336X">Data3!$FQ$1:$FQ$10,Data3!$FQ$11:$FQ$21</definedName>
    <definedName name="A125568336X_Data">Data3!$FQ$11:$FQ$21</definedName>
    <definedName name="A125568336X_Latest">Data3!$FQ$21</definedName>
    <definedName name="A125568344X">Data1!$EC$1:$EC$10,Data1!$EC$11:$EC$21</definedName>
    <definedName name="A125568344X_Data">Data1!$EC$11:$EC$21</definedName>
    <definedName name="A125568344X_Latest">Data1!$EC$21</definedName>
    <definedName name="A125568352X">Data2!$FO$1:$FO$10,Data2!$FO$11:$FO$21</definedName>
    <definedName name="A125568352X_Data">Data2!$FO$11:$FO$21</definedName>
    <definedName name="A125568352X_Latest">Data2!$FO$21</definedName>
    <definedName name="A125568360X">Data2!$GG$1:$GG$10,Data2!$GG$11:$GG$21</definedName>
    <definedName name="A125568360X_Data">Data2!$GG$11:$GG$21</definedName>
    <definedName name="A125568360X_Latest">Data2!$GG$21</definedName>
    <definedName name="A125568368T">Data3!$EG$1:$EG$10,Data3!$EG$11:$EG$21</definedName>
    <definedName name="A125568368T_Data">Data3!$EG$11:$EG$21</definedName>
    <definedName name="A125568368T_Latest">Data3!$EG$21</definedName>
    <definedName name="A125568376T">Data1!$Y$1:$Y$10,Data1!$Y$11:$Y$21</definedName>
    <definedName name="A125568376T_Data">Data1!$Y$11:$Y$21</definedName>
    <definedName name="A125568376T_Latest">Data1!$Y$21</definedName>
    <definedName name="A125568384T">Data1!$BI$1:$BI$10,Data1!$BI$11:$BI$21</definedName>
    <definedName name="A125568384T_Data">Data1!$BI$11:$BI$21</definedName>
    <definedName name="A125568384T_Latest">Data1!$BI$21</definedName>
    <definedName name="A125568392T">Data1!$CA$1:$CA$10,Data1!$CA$11:$CA$21</definedName>
    <definedName name="A125568392T_Data">Data1!$CA$11:$CA$21</definedName>
    <definedName name="A125568392T_Latest">Data1!$CA$21</definedName>
    <definedName name="A125568400F">Data1!$FM$1:$FM$10,Data1!$FM$11:$FM$21</definedName>
    <definedName name="A125568400F_Data">Data1!$FM$11:$FM$21</definedName>
    <definedName name="A125568400F_Latest">Data1!$FM$21</definedName>
    <definedName name="A125568408X">Data2!$AS$1:$AS$10,Data2!$AS$11:$AS$21</definedName>
    <definedName name="A125568408X_Data">Data2!$AS$11:$AS$21</definedName>
    <definedName name="A125568408X_Latest">Data2!$AS$21</definedName>
    <definedName name="A125568416X">Data2!$BK$1:$BK$10,Data2!$BK$11:$BK$21</definedName>
    <definedName name="A125568416X_Data">Data2!$BK$11:$BK$21</definedName>
    <definedName name="A125568416X_Latest">Data2!$BK$21</definedName>
    <definedName name="A125568424X">Data2!$I$1:$I$10,Data2!$I$11:$I$21</definedName>
    <definedName name="A125568424X_Data">Data2!$I$11:$I$21</definedName>
    <definedName name="A125568424X_Latest">Data2!$I$21</definedName>
    <definedName name="A125568432X">Data2!$EE$1:$EE$10,Data2!$EE$11:$EE$21</definedName>
    <definedName name="A125568432X_Data">Data2!$EE$11:$EE$21</definedName>
    <definedName name="A125568432X_Latest">Data2!$EE$21</definedName>
    <definedName name="A125568440X">Data3!$GI$1:$GI$10,Data3!$GI$11:$GI$21</definedName>
    <definedName name="A125568440X_Data">Data3!$GI$11:$GI$21</definedName>
    <definedName name="A125568440X_Latest">Data3!$GI$21</definedName>
    <definedName name="A125568448T">Data24!$EM$1:$EM$10,Data24!$EM$11:$EM$21</definedName>
    <definedName name="A125568448T_Data">Data24!$EM$11:$EM$21</definedName>
    <definedName name="A125568448T_Latest">Data24!$EM$21</definedName>
    <definedName name="A125568456T">Data24!$GO$1:$GO$10,Data24!$GO$11:$GO$21</definedName>
    <definedName name="A125568456T_Data">Data24!$GO$11:$GO$21</definedName>
    <definedName name="A125568456T_Latest">Data24!$GO$21</definedName>
    <definedName name="A125568464T">Data25!$S$1:$S$10,Data25!$S$11:$S$21</definedName>
    <definedName name="A125568464T_Data">Data25!$S$11:$S$21</definedName>
    <definedName name="A125568464T_Latest">Data25!$S$21</definedName>
    <definedName name="A125568472T">Data25!$CM$1:$CM$10,Data25!$CM$11:$CM$21</definedName>
    <definedName name="A125568472T_Data">Data25!$CM$11:$CM$21</definedName>
    <definedName name="A125568472T_Latest">Data25!$CM$21</definedName>
    <definedName name="A125568480T">Data23!$DS$1:$DS$10,Data23!$DS$11:$DS$21</definedName>
    <definedName name="A125568480T_Data">Data23!$DS$11:$DS$21</definedName>
    <definedName name="A125568480T_Latest">Data23!$DS$21</definedName>
    <definedName name="A125568488K">Data24!$BS$1:$BS$10,Data24!$BS$11:$BS$21</definedName>
    <definedName name="A125568488K_Data">Data24!$BS$11:$BS$21</definedName>
    <definedName name="A125568488K_Latest">Data24!$BS$21</definedName>
    <definedName name="A125568496K">Data25!$DW$1:$DW$10,Data25!$DW$11:$DW$21</definedName>
    <definedName name="A125568496K_Data">Data25!$DW$11:$DW$21</definedName>
    <definedName name="A125568496K_Latest">Data25!$DW$21</definedName>
    <definedName name="A125568504X">Data25!$BU$1:$BU$10,Data25!$BU$11:$BU$21</definedName>
    <definedName name="A125568504X_Data">Data25!$BU$11:$BU$21</definedName>
    <definedName name="A125568504X_Latest">Data25!$BU$21</definedName>
    <definedName name="A125568512X">Data25!$FG$1:$FG$10,Data25!$FG$11:$FG$21</definedName>
    <definedName name="A125568512X_Data">Data25!$FG$11:$FG$21</definedName>
    <definedName name="A125568512X_Latest">Data25!$FG$21</definedName>
    <definedName name="A125568520X">Data25!$IA$1:$IA$10,Data25!$IA$11:$IA$21</definedName>
    <definedName name="A125568520X_Data">Data25!$IA$11:$IA$21</definedName>
    <definedName name="A125568520X_Latest">Data25!$IA$21</definedName>
    <definedName name="A125568528T">Data24!$Q$1:$Q$10,Data24!$Q$11:$Q$21</definedName>
    <definedName name="A125568528T_Data">Data24!$Q$11:$Q$21</definedName>
    <definedName name="A125568528T_Latest">Data24!$Q$21</definedName>
    <definedName name="A125568536T">Data24!$HG$1:$HG$10,Data24!$HG$11:$HG$21</definedName>
    <definedName name="A125568536T_Data">Data24!$HG$11:$HG$21</definedName>
    <definedName name="A125568536T_Latest">Data24!$HG$21</definedName>
    <definedName name="A125568544T">Data25!$DE$1:$DE$10,Data25!$DE$11:$DE$21</definedName>
    <definedName name="A125568544T_Data">Data25!$DE$11:$DE$21</definedName>
    <definedName name="A125568544T_Latest">Data25!$DE$21</definedName>
    <definedName name="A125568552T">Data25!$EO$1:$EO$10,Data25!$EO$11:$EO$21</definedName>
    <definedName name="A125568552T_Data">Data25!$EO$11:$EO$21</definedName>
    <definedName name="A125568552T_Latest">Data25!$EO$21</definedName>
    <definedName name="A125568560T">Data25!$FY$1:$FY$10,Data25!$FY$11:$FY$21</definedName>
    <definedName name="A125568560T_Data">Data25!$FY$11:$FY$21</definedName>
    <definedName name="A125568560T_Latest">Data25!$FY$21</definedName>
    <definedName name="A125568568K">Data25!$HI$1:$HI$10,Data25!$HI$11:$HI$21</definedName>
    <definedName name="A125568568K_Data">Data25!$HI$11:$HI$21</definedName>
    <definedName name="A125568568K_Latest">Data25!$HI$21</definedName>
    <definedName name="A125568576K">Data23!$FC$1:$FC$10,Data23!$FC$11:$FC$21</definedName>
    <definedName name="A125568576K_Data">Data23!$FC$11:$FC$21</definedName>
    <definedName name="A125568576K_Latest">Data23!$FC$21</definedName>
    <definedName name="A125568584K">Data23!$HE$1:$HE$10,Data23!$HE$11:$HE$21</definedName>
    <definedName name="A125568584K_Data">Data23!$HE$11:$HE$21</definedName>
    <definedName name="A125568584K_Latest">Data23!$HE$21</definedName>
    <definedName name="A125568592K">Data23!$HW$1:$HW$10,Data23!$HW$11:$HW$21</definedName>
    <definedName name="A125568592K_Data">Data23!$HW$11:$HW$21</definedName>
    <definedName name="A125568592K_Latest">Data23!$HW$21</definedName>
    <definedName name="A125568600X">Data24!$BA$1:$BA$10,Data24!$BA$11:$BA$21</definedName>
    <definedName name="A125568600X_Data">Data24!$BA$11:$BA$21</definedName>
    <definedName name="A125568600X_Latest">Data24!$BA$21</definedName>
    <definedName name="A125568608T">Data24!$CK$1:$CK$10,Data24!$CK$11:$CK$21</definedName>
    <definedName name="A125568608T_Data">Data24!$CK$11:$CK$21</definedName>
    <definedName name="A125568608T_Latest">Data24!$CK$21</definedName>
    <definedName name="A125568616T">Data24!$DC$1:$DC$10,Data24!$DC$11:$DC$21</definedName>
    <definedName name="A125568616T_Data">Data24!$DC$11:$DC$21</definedName>
    <definedName name="A125568616T_Latest">Data24!$DC$21</definedName>
    <definedName name="A125568624T">Data24!$HY$1:$HY$10,Data24!$HY$11:$HY$21</definedName>
    <definedName name="A125568624T_Data">Data24!$HY$11:$HY$21</definedName>
    <definedName name="A125568624T_Latest">Data24!$HY$21</definedName>
    <definedName name="A125568632T">Data25!$GQ$1:$GQ$10,Data25!$GQ$11:$GQ$21</definedName>
    <definedName name="A125568632T_Data">Data25!$GQ$11:$GQ$21</definedName>
    <definedName name="A125568632T_Latest">Data25!$GQ$21</definedName>
    <definedName name="A125568640T">Data26!$U$1:$U$10,Data26!$U$11:$U$21</definedName>
    <definedName name="A125568640T_Data">Data26!$U$11:$U$21</definedName>
    <definedName name="A125568640T_Latest">Data26!$U$21</definedName>
    <definedName name="A125568648K">Data26!$AM$1:$AM$10,Data26!$AM$11:$AM$21</definedName>
    <definedName name="A125568648K_Data">Data26!$AM$11:$AM$21</definedName>
    <definedName name="A125568648K_Latest">Data26!$AM$21</definedName>
    <definedName name="A125568656K">Data23!$IO$1:$IO$10,Data23!$IO$11:$IO$21</definedName>
    <definedName name="A125568656K_Data">Data23!$IO$11:$IO$21</definedName>
    <definedName name="A125568656K_Latest">Data23!$IO$21</definedName>
    <definedName name="A125568664K">Data25!$AK$1:$AK$10,Data25!$AK$11:$AK$21</definedName>
    <definedName name="A125568664K_Data">Data25!$AK$11:$AK$21</definedName>
    <definedName name="A125568664K_Latest">Data25!$AK$21</definedName>
    <definedName name="A125568672K">Data25!$BC$1:$BC$10,Data25!$BC$11:$BC$21</definedName>
    <definedName name="A125568672K_Data">Data25!$BC$11:$BC$21</definedName>
    <definedName name="A125568672K_Latest">Data25!$BC$21</definedName>
    <definedName name="A125568680K">Data26!$C$1:$C$10,Data26!$C$11:$C$21</definedName>
    <definedName name="A125568680K_Data">Data26!$C$11:$C$21</definedName>
    <definedName name="A125568680K_Latest">Data26!$C$21</definedName>
    <definedName name="A125568688C">Data23!$EK$1:$EK$10,Data23!$EK$11:$EK$21</definedName>
    <definedName name="A125568688C_Data">Data23!$EK$11:$EK$21</definedName>
    <definedName name="A125568688C_Latest">Data23!$EK$21</definedName>
    <definedName name="A125568696C">Data23!$FU$1:$FU$10,Data23!$FU$11:$FU$21</definedName>
    <definedName name="A125568696C_Data">Data23!$FU$11:$FU$21</definedName>
    <definedName name="A125568696C_Latest">Data23!$FU$21</definedName>
    <definedName name="A125568704T">Data23!$GM$1:$GM$10,Data23!$GM$11:$GM$21</definedName>
    <definedName name="A125568704T_Data">Data23!$GM$11:$GM$21</definedName>
    <definedName name="A125568704T_Latest">Data23!$GM$21</definedName>
    <definedName name="A125568712T">Data24!$AI$1:$AI$10,Data24!$AI$11:$AI$21</definedName>
    <definedName name="A125568712T_Data">Data24!$AI$11:$AI$21</definedName>
    <definedName name="A125568712T_Latest">Data24!$AI$21</definedName>
    <definedName name="A125568720T">Data24!$FE$1:$FE$10,Data24!$FE$11:$FE$21</definedName>
    <definedName name="A125568720T_Data">Data24!$FE$11:$FE$21</definedName>
    <definedName name="A125568720T_Latest">Data24!$FE$21</definedName>
    <definedName name="A125568728K">Data24!$FW$1:$FW$10,Data24!$FW$11:$FW$21</definedName>
    <definedName name="A125568728K_Data">Data24!$FW$11:$FW$21</definedName>
    <definedName name="A125568728K_Latest">Data24!$FW$21</definedName>
    <definedName name="A125568736K">Data24!$DU$1:$DU$10,Data24!$DU$11:$DU$21</definedName>
    <definedName name="A125568736K_Data">Data24!$DU$11:$DU$21</definedName>
    <definedName name="A125568736K_Latest">Data24!$DU$21</definedName>
    <definedName name="A125568744K">Data24!$IQ$1:$IQ$10,Data24!$IQ$11:$IQ$21</definedName>
    <definedName name="A125568744K_Data">Data24!$IQ$11:$IQ$21</definedName>
    <definedName name="A125568744K_Latest">Data24!$IQ$21</definedName>
    <definedName name="A125568752K">Data26!$BE$1:$BE$10,Data26!$BE$11:$BE$21</definedName>
    <definedName name="A125568752K_Data">Data26!$BE$11:$BE$21</definedName>
    <definedName name="A125568752K_Latest">Data26!$BE$21</definedName>
    <definedName name="A125568760K">Data7!$FY$1:$FY$10,Data7!$FY$11:$FY$21</definedName>
    <definedName name="A125568760K_Data">Data7!$FY$11:$FY$21</definedName>
    <definedName name="A125568760K_Latest">Data7!$FY$21</definedName>
    <definedName name="A125568768C">Data7!$IA$1:$IA$10,Data7!$IA$11:$IA$21</definedName>
    <definedName name="A125568768C_Data">Data7!$IA$11:$IA$21</definedName>
    <definedName name="A125568768C_Latest">Data7!$IA$21</definedName>
    <definedName name="A125568776C">Data8!$BE$1:$BE$10,Data8!$BE$11:$BE$21</definedName>
    <definedName name="A125568776C_Data">Data8!$BE$11:$BE$21</definedName>
    <definedName name="A125568776C_Latest">Data8!$BE$21</definedName>
    <definedName name="A125568784C">Data8!$DY$1:$DY$10,Data8!$DY$11:$DY$21</definedName>
    <definedName name="A125568784C_Data">Data8!$DY$11:$DY$21</definedName>
    <definedName name="A125568784C_Latest">Data8!$DY$21</definedName>
    <definedName name="A125568792C">Data6!$FE$1:$FE$10,Data6!$FE$11:$FE$21</definedName>
    <definedName name="A125568792C_Data">Data6!$FE$11:$FE$21</definedName>
    <definedName name="A125568792C_Latest">Data6!$FE$21</definedName>
    <definedName name="A125568800T">Data7!$DE$1:$DE$10,Data7!$DE$11:$DE$21</definedName>
    <definedName name="A125568800T_Data">Data7!$DE$11:$DE$21</definedName>
    <definedName name="A125568800T_Latest">Data7!$DE$21</definedName>
    <definedName name="A125568808K">Data8!$FI$1:$FI$10,Data8!$FI$11:$FI$21</definedName>
    <definedName name="A125568808K_Data">Data8!$FI$11:$FI$21</definedName>
    <definedName name="A125568808K_Latest">Data8!$FI$21</definedName>
    <definedName name="A125568816K">Data8!$DG$1:$DG$10,Data8!$DG$11:$DG$21</definedName>
    <definedName name="A125568816K_Data">Data8!$DG$11:$DG$21</definedName>
    <definedName name="A125568816K_Latest">Data8!$DG$21</definedName>
    <definedName name="A125568824K">Data8!$GS$1:$GS$10,Data8!$GS$11:$GS$21</definedName>
    <definedName name="A125568824K_Data">Data8!$GS$11:$GS$21</definedName>
    <definedName name="A125568824K_Latest">Data8!$GS$21</definedName>
    <definedName name="A125568832K">Data9!$W$1:$W$10,Data9!$W$11:$W$21</definedName>
    <definedName name="A125568832K_Data">Data9!$W$11:$W$21</definedName>
    <definedName name="A125568832K_Latest">Data9!$W$21</definedName>
    <definedName name="A125568840K">Data7!$BC$1:$BC$10,Data7!$BC$11:$BC$21</definedName>
    <definedName name="A125568840K_Data">Data7!$BC$11:$BC$21</definedName>
    <definedName name="A125568840K_Latest">Data7!$BC$21</definedName>
    <definedName name="A125568848C">Data8!$C$1:$C$10,Data8!$C$11:$C$21</definedName>
    <definedName name="A125568848C_Data">Data8!$C$11:$C$21</definedName>
    <definedName name="A125568848C_Latest">Data8!$C$21</definedName>
    <definedName name="A125568856C">Data8!$EQ$1:$EQ$10,Data8!$EQ$11:$EQ$21</definedName>
    <definedName name="A125568856C_Data">Data8!$EQ$11:$EQ$21</definedName>
    <definedName name="A125568856C_Latest">Data8!$EQ$21</definedName>
    <definedName name="A125568864C">Data8!$GA$1:$GA$10,Data8!$GA$11:$GA$21</definedName>
    <definedName name="A125568864C_Data">Data8!$GA$11:$GA$21</definedName>
    <definedName name="A125568864C_Latest">Data8!$GA$21</definedName>
    <definedName name="A125568872C">Data8!$HK$1:$HK$10,Data8!$HK$11:$HK$21</definedName>
    <definedName name="A125568872C_Data">Data8!$HK$11:$HK$21</definedName>
    <definedName name="A125568872C_Latest">Data8!$HK$21</definedName>
    <definedName name="A125568880C">Data9!$E$1:$E$10,Data9!$E$11:$E$21</definedName>
    <definedName name="A125568880C_Data">Data9!$E$11:$E$21</definedName>
    <definedName name="A125568880C_Latest">Data9!$E$21</definedName>
    <definedName name="A125568888W">Data6!$GO$1:$GO$10,Data6!$GO$11:$GO$21</definedName>
    <definedName name="A125568888W_Data">Data6!$GO$11:$GO$21</definedName>
    <definedName name="A125568888W_Latest">Data6!$GO$21</definedName>
    <definedName name="A125568896W">Data6!$IQ$1:$IQ$10,Data6!$IQ$11:$IQ$21</definedName>
    <definedName name="A125568896W_Data">Data6!$IQ$11:$IQ$21</definedName>
    <definedName name="A125568896W_Latest">Data6!$IQ$21</definedName>
    <definedName name="A125568904K">Data7!$S$1:$S$10,Data7!$S$11:$S$21</definedName>
    <definedName name="A125568904K_Data">Data7!$S$11:$S$21</definedName>
    <definedName name="A125568904K_Latest">Data7!$S$21</definedName>
    <definedName name="A125568912K">Data7!$CM$1:$CM$10,Data7!$CM$11:$CM$21</definedName>
    <definedName name="A125568912K_Data">Data7!$CM$11:$CM$21</definedName>
    <definedName name="A125568912K_Latest">Data7!$CM$21</definedName>
    <definedName name="A125568920K">Data7!$DW$1:$DW$10,Data7!$DW$11:$DW$21</definedName>
    <definedName name="A125568920K_Data">Data7!$DW$11:$DW$21</definedName>
    <definedName name="A125568920K_Latest">Data7!$DW$21</definedName>
    <definedName name="A125568928C">Data7!$EO$1:$EO$10,Data7!$EO$11:$EO$21</definedName>
    <definedName name="A125568928C_Data">Data7!$EO$11:$EO$21</definedName>
    <definedName name="A125568928C_Latest">Data7!$EO$21</definedName>
    <definedName name="A125568936C">Data8!$U$1:$U$10,Data8!$U$11:$U$21</definedName>
    <definedName name="A125568936C_Data">Data8!$U$11:$U$21</definedName>
    <definedName name="A125568936C_Latest">Data8!$U$21</definedName>
    <definedName name="A125568944C">Data8!$IC$1:$IC$10,Data8!$IC$11:$IC$21</definedName>
    <definedName name="A125568944C_Data">Data8!$IC$11:$IC$21</definedName>
    <definedName name="A125568944C_Latest">Data8!$IC$21</definedName>
    <definedName name="A125568952C">Data9!$BG$1:$BG$10,Data9!$BG$11:$BG$21</definedName>
    <definedName name="A125568952C_Data">Data9!$BG$11:$BG$21</definedName>
    <definedName name="A125568952C_Latest">Data9!$BG$21</definedName>
    <definedName name="A125568960C">Data9!$BY$1:$BY$10,Data9!$BY$11:$BY$21</definedName>
    <definedName name="A125568960C_Data">Data9!$BY$11:$BY$21</definedName>
    <definedName name="A125568960C_Latest">Data9!$BY$21</definedName>
    <definedName name="A125568968W">Data7!$AK$1:$AK$10,Data7!$AK$11:$AK$21</definedName>
    <definedName name="A125568968W_Data">Data7!$AK$11:$AK$21</definedName>
    <definedName name="A125568968W_Latest">Data7!$AK$21</definedName>
    <definedName name="A125568976W">Data8!$BW$1:$BW$10,Data8!$BW$11:$BW$21</definedName>
    <definedName name="A125568976W_Data">Data8!$BW$11:$BW$21</definedName>
    <definedName name="A125568976W_Latest">Data8!$BW$21</definedName>
    <definedName name="A125568984W">Data8!$CO$1:$CO$10,Data8!$CO$11:$CO$21</definedName>
    <definedName name="A125568984W_Data">Data8!$CO$11:$CO$21</definedName>
    <definedName name="A125568984W_Latest">Data8!$CO$21</definedName>
    <definedName name="A125568992W">Data9!$AO$1:$AO$10,Data9!$AO$11:$AO$21</definedName>
    <definedName name="A125568992W_Data">Data9!$AO$11:$AO$21</definedName>
    <definedName name="A125568992W_Latest">Data9!$AO$21</definedName>
    <definedName name="A125569000L">Data6!$FW$1:$FW$10,Data6!$FW$11:$FW$21</definedName>
    <definedName name="A125569000L_Data">Data6!$FW$11:$FW$21</definedName>
    <definedName name="A125569000L_Latest">Data6!$FW$21</definedName>
    <definedName name="A125569008F">Data6!$HG$1:$HG$10,Data6!$HG$11:$HG$21</definedName>
    <definedName name="A125569008F_Data">Data6!$HG$11:$HG$21</definedName>
    <definedName name="A125569008F_Latest">Data6!$HG$21</definedName>
    <definedName name="A125569016F">Data6!$HY$1:$HY$10,Data6!$HY$11:$HY$21</definedName>
    <definedName name="A125569016F_Data">Data6!$HY$11:$HY$21</definedName>
    <definedName name="A125569016F_Latest">Data6!$HY$21</definedName>
    <definedName name="A125569024F">Data7!$BU$1:$BU$10,Data7!$BU$11:$BU$21</definedName>
    <definedName name="A125569024F_Data">Data7!$BU$11:$BU$21</definedName>
    <definedName name="A125569024F_Latest">Data7!$BU$21</definedName>
    <definedName name="A125569032F">Data7!$GQ$1:$GQ$10,Data7!$GQ$11:$GQ$21</definedName>
    <definedName name="A125569032F_Data">Data7!$GQ$11:$GQ$21</definedName>
    <definedName name="A125569032F_Latest">Data7!$GQ$21</definedName>
    <definedName name="A125569040F">Data7!$HI$1:$HI$10,Data7!$HI$11:$HI$21</definedName>
    <definedName name="A125569040F_Data">Data7!$HI$11:$HI$21</definedName>
    <definedName name="A125569040F_Latest">Data7!$HI$21</definedName>
    <definedName name="A125569048X">Data7!$FG$1:$FG$10,Data7!$FG$11:$FG$21</definedName>
    <definedName name="A125569048X_Data">Data7!$FG$11:$FG$21</definedName>
    <definedName name="A125569048X_Latest">Data7!$FG$21</definedName>
    <definedName name="A125569056X">Data8!$AM$1:$AM$10,Data8!$AM$11:$AM$21</definedName>
    <definedName name="A125569056X_Data">Data8!$AM$11:$AM$21</definedName>
    <definedName name="A125569056X_Latest">Data8!$AM$21</definedName>
    <definedName name="A125569064X">Data9!$CQ$1:$CQ$10,Data9!$CQ$11:$CQ$21</definedName>
    <definedName name="A125569064X_Data">Data9!$CQ$11:$CQ$21</definedName>
    <definedName name="A125569064X_Latest">Data9!$CQ$21</definedName>
    <definedName name="A125569072X">Data16!$AK$1:$AK$10,Data16!$AK$11:$AK$21</definedName>
    <definedName name="A125569072X_Data">Data16!$AK$11:$AK$21</definedName>
    <definedName name="A125569072X_Latest">Data16!$AK$21</definedName>
    <definedName name="A125569080X">Data16!$CM$1:$CM$10,Data16!$CM$11:$CM$21</definedName>
    <definedName name="A125569080X_Data">Data16!$CM$11:$CM$21</definedName>
    <definedName name="A125569080X_Latest">Data16!$CM$21</definedName>
    <definedName name="A125569088T">Data16!$FG$1:$FG$10,Data16!$FG$11:$FG$21</definedName>
    <definedName name="A125569088T_Data">Data16!$FG$11:$FG$21</definedName>
    <definedName name="A125569088T_Latest">Data16!$FG$21</definedName>
    <definedName name="A125569096T">Data16!$IA$1:$IA$10,Data16!$IA$11:$IA$21</definedName>
    <definedName name="A125569096T_Data">Data16!$IA$11:$IA$21</definedName>
    <definedName name="A125569096T_Latest">Data16!$IA$21</definedName>
    <definedName name="A125569104F">Data15!$Q$1:$Q$10,Data15!$Q$11:$Q$21</definedName>
    <definedName name="A125569104F_Data">Data15!$Q$11:$Q$21</definedName>
    <definedName name="A125569104F_Latest">Data15!$Q$21</definedName>
    <definedName name="A125569112F">Data15!$HG$1:$HG$10,Data15!$HG$11:$HG$21</definedName>
    <definedName name="A125569112F_Data">Data15!$HG$11:$HG$21</definedName>
    <definedName name="A125569112F_Latest">Data15!$HG$21</definedName>
    <definedName name="A125569120F">Data17!$U$1:$U$10,Data17!$U$11:$U$21</definedName>
    <definedName name="A125569120F_Data">Data17!$U$11:$U$21</definedName>
    <definedName name="A125569120F_Latest">Data17!$U$21</definedName>
    <definedName name="A125569128X">Data16!$HI$1:$HI$10,Data16!$HI$11:$HI$21</definedName>
    <definedName name="A125569128X_Data">Data16!$HI$11:$HI$21</definedName>
    <definedName name="A125569128X_Latest">Data16!$HI$21</definedName>
    <definedName name="A125569136X">Data17!$BE$1:$BE$10,Data17!$BE$11:$BE$21</definedName>
    <definedName name="A125569136X_Data">Data17!$BE$11:$BE$21</definedName>
    <definedName name="A125569136X_Latest">Data17!$BE$21</definedName>
    <definedName name="A125569144X">Data17!$DY$1:$DY$10,Data17!$DY$11:$DY$21</definedName>
    <definedName name="A125569144X_Data">Data17!$DY$11:$DY$21</definedName>
    <definedName name="A125569144X_Latest">Data17!$DY$21</definedName>
    <definedName name="A125569152X">Data15!$FE$1:$FE$10,Data15!$FE$11:$FE$21</definedName>
    <definedName name="A125569152X_Data">Data15!$FE$11:$FE$21</definedName>
    <definedName name="A125569152X_Latest">Data15!$FE$21</definedName>
    <definedName name="A125569160X">Data16!$DE$1:$DE$10,Data16!$DE$11:$DE$21</definedName>
    <definedName name="A125569160X_Data">Data16!$DE$11:$DE$21</definedName>
    <definedName name="A125569160X_Latest">Data16!$DE$21</definedName>
    <definedName name="A125569168T">Data17!$C$1:$C$10,Data17!$C$11:$C$21</definedName>
    <definedName name="A125569168T_Data">Data17!$C$11:$C$21</definedName>
    <definedName name="A125569168T_Latest">Data17!$C$21</definedName>
    <definedName name="A125569176T">Data17!$AM$1:$AM$10,Data17!$AM$11:$AM$21</definedName>
    <definedName name="A125569176T_Data">Data17!$AM$11:$AM$21</definedName>
    <definedName name="A125569176T_Latest">Data17!$AM$21</definedName>
    <definedName name="A125569184T">Data17!$BW$1:$BW$10,Data17!$BW$11:$BW$21</definedName>
    <definedName name="A125569184T_Data">Data17!$BW$11:$BW$21</definedName>
    <definedName name="A125569184T_Latest">Data17!$BW$21</definedName>
    <definedName name="A125569192T">Data17!$DG$1:$DG$10,Data17!$DG$11:$DG$21</definedName>
    <definedName name="A125569192T_Data">Data17!$DG$11:$DG$21</definedName>
    <definedName name="A125569192T_Latest">Data17!$DG$21</definedName>
    <definedName name="A125569200F">Data15!$BA$1:$BA$10,Data15!$BA$11:$BA$21</definedName>
    <definedName name="A125569200F_Data">Data15!$BA$11:$BA$21</definedName>
    <definedName name="A125569200F_Latest">Data15!$BA$21</definedName>
    <definedName name="A125569208X">Data15!$DC$1:$DC$10,Data15!$DC$11:$DC$21</definedName>
    <definedName name="A125569208X_Data">Data15!$DC$11:$DC$21</definedName>
    <definedName name="A125569208X_Latest">Data15!$DC$21</definedName>
    <definedName name="A125569216X">Data15!$DU$1:$DU$10,Data15!$DU$11:$DU$21</definedName>
    <definedName name="A125569216X_Data">Data15!$DU$11:$DU$21</definedName>
    <definedName name="A125569216X_Latest">Data15!$DU$21</definedName>
    <definedName name="A125569224X">Data15!$GO$1:$GO$10,Data15!$GO$11:$GO$21</definedName>
    <definedName name="A125569224X_Data">Data15!$GO$11:$GO$21</definedName>
    <definedName name="A125569224X_Latest">Data15!$GO$21</definedName>
    <definedName name="A125569232X">Data15!$HY$1:$HY$10,Data15!$HY$11:$HY$21</definedName>
    <definedName name="A125569232X_Data">Data15!$HY$11:$HY$21</definedName>
    <definedName name="A125569232X_Latest">Data15!$HY$21</definedName>
    <definedName name="A125569240X">Data15!$IQ$1:$IQ$10,Data15!$IQ$11:$IQ$21</definedName>
    <definedName name="A125569240X_Data">Data15!$IQ$11:$IQ$21</definedName>
    <definedName name="A125569240X_Latest">Data15!$IQ$21</definedName>
    <definedName name="A125569248T">Data16!$DW$1:$DW$10,Data16!$DW$11:$DW$21</definedName>
    <definedName name="A125569248T_Data">Data16!$DW$11:$DW$21</definedName>
    <definedName name="A125569248T_Latest">Data16!$DW$21</definedName>
    <definedName name="A125569256T">Data17!$CO$1:$CO$10,Data17!$CO$11:$CO$21</definedName>
    <definedName name="A125569256T_Data">Data17!$CO$11:$CO$21</definedName>
    <definedName name="A125569256T_Latest">Data17!$CO$21</definedName>
    <definedName name="A125569264T">Data17!$FI$1:$FI$10,Data17!$FI$11:$FI$21</definedName>
    <definedName name="A125569264T_Data">Data17!$FI$11:$FI$21</definedName>
    <definedName name="A125569264T_Latest">Data17!$FI$21</definedName>
    <definedName name="A125569272T">Data17!$GA$1:$GA$10,Data17!$GA$11:$GA$21</definedName>
    <definedName name="A125569272T_Data">Data17!$GA$11:$GA$21</definedName>
    <definedName name="A125569272T_Latest">Data17!$GA$21</definedName>
    <definedName name="A125569280T">Data15!$EM$1:$EM$10,Data15!$EM$11:$EM$21</definedName>
    <definedName name="A125569280T_Data">Data15!$EM$11:$EM$21</definedName>
    <definedName name="A125569280T_Latest">Data15!$EM$21</definedName>
    <definedName name="A125569288K">Data16!$FY$1:$FY$10,Data16!$FY$11:$FY$21</definedName>
    <definedName name="A125569288K_Data">Data16!$FY$11:$FY$21</definedName>
    <definedName name="A125569288K_Latest">Data16!$FY$21</definedName>
    <definedName name="A125569296K">Data16!$GQ$1:$GQ$10,Data16!$GQ$11:$GQ$21</definedName>
    <definedName name="A125569296K_Data">Data16!$GQ$11:$GQ$21</definedName>
    <definedName name="A125569296K_Latest">Data16!$GQ$21</definedName>
    <definedName name="A125569304X">Data17!$EQ$1:$EQ$10,Data17!$EQ$11:$EQ$21</definedName>
    <definedName name="A125569304X_Data">Data17!$EQ$11:$EQ$21</definedName>
    <definedName name="A125569304X_Latest">Data17!$EQ$21</definedName>
    <definedName name="A125569312X">Data15!$AI$1:$AI$10,Data15!$AI$11:$AI$21</definedName>
    <definedName name="A125569312X_Data">Data15!$AI$11:$AI$21</definedName>
    <definedName name="A125569312X_Latest">Data15!$AI$21</definedName>
    <definedName name="A125569320X">Data15!$BS$1:$BS$10,Data15!$BS$11:$BS$21</definedName>
    <definedName name="A125569320X_Data">Data15!$BS$11:$BS$21</definedName>
    <definedName name="A125569320X_Latest">Data15!$BS$21</definedName>
    <definedName name="A125569328T">Data15!$CK$1:$CK$10,Data15!$CK$11:$CK$21</definedName>
    <definedName name="A125569328T_Data">Data15!$CK$11:$CK$21</definedName>
    <definedName name="A125569328T_Latest">Data15!$CK$21</definedName>
    <definedName name="A125569336T">Data15!$FW$1:$FW$10,Data15!$FW$11:$FW$21</definedName>
    <definedName name="A125569336T_Data">Data15!$FW$11:$FW$21</definedName>
    <definedName name="A125569336T_Latest">Data15!$FW$21</definedName>
    <definedName name="A125569344T">Data16!$BC$1:$BC$10,Data16!$BC$11:$BC$21</definedName>
    <definedName name="A125569344T_Data">Data16!$BC$11:$BC$21</definedName>
    <definedName name="A125569344T_Latest">Data16!$BC$21</definedName>
    <definedName name="A125569352T">Data16!$BU$1:$BU$10,Data16!$BU$11:$BU$21</definedName>
    <definedName name="A125569352T_Data">Data16!$BU$11:$BU$21</definedName>
    <definedName name="A125569352T_Latest">Data16!$BU$21</definedName>
    <definedName name="A125569360T">Data16!$S$1:$S$10,Data16!$S$11:$S$21</definedName>
    <definedName name="A125569360T_Data">Data16!$S$11:$S$21</definedName>
    <definedName name="A125569360T_Latest">Data16!$S$21</definedName>
    <definedName name="A125569368K">Data16!$EO$1:$EO$10,Data16!$EO$11:$EO$21</definedName>
    <definedName name="A125569368K_Data">Data16!$EO$11:$EO$21</definedName>
    <definedName name="A125569368K_Latest">Data16!$EO$21</definedName>
    <definedName name="A125569376K">Data17!$GS$1:$GS$10,Data17!$GS$11:$GS$21</definedName>
    <definedName name="A125569376K_Data">Data17!$GS$11:$GS$21</definedName>
    <definedName name="A125569376K_Latest">Data17!$GS$21</definedName>
    <definedName name="A125569384K">Data18!$IE$1:$IE$10,Data18!$IE$11:$IE$21</definedName>
    <definedName name="A125569384K_Data">Data18!$IE$11:$IE$21</definedName>
    <definedName name="A125569384K_Latest">Data18!$IE$21</definedName>
    <definedName name="A125569392K">Data19!$AQ$1:$AQ$10,Data19!$AQ$11:$AQ$21</definedName>
    <definedName name="A125569392K_Data">Data19!$AQ$11:$AQ$21</definedName>
    <definedName name="A125569392K_Latest">Data19!$AQ$21</definedName>
    <definedName name="A125569400X">Data19!$DK$1:$DK$10,Data19!$DK$11:$DK$21</definedName>
    <definedName name="A125569400X_Data">Data19!$DK$11:$DK$21</definedName>
    <definedName name="A125569400X_Latest">Data19!$DK$21</definedName>
    <definedName name="A125569408T">Data19!$GE$1:$GE$10,Data19!$GE$11:$GE$21</definedName>
    <definedName name="A125569408T_Data">Data19!$GE$11:$GE$21</definedName>
    <definedName name="A125569408T_Latest">Data19!$GE$21</definedName>
    <definedName name="A125569416T">Data17!$HK$1:$HK$10,Data17!$HK$11:$HK$21</definedName>
    <definedName name="A125569416T_Data">Data17!$HK$11:$HK$21</definedName>
    <definedName name="A125569416T_Latest">Data17!$HK$21</definedName>
    <definedName name="A125569424T">Data18!$FK$1:$FK$10,Data18!$FK$11:$FK$21</definedName>
    <definedName name="A125569424T_Data">Data18!$FK$11:$FK$21</definedName>
    <definedName name="A125569424T_Latest">Data18!$FK$21</definedName>
    <definedName name="A125569432T">Data19!$HO$1:$HO$10,Data19!$HO$11:$HO$21</definedName>
    <definedName name="A125569432T_Data">Data19!$HO$11:$HO$21</definedName>
    <definedName name="A125569432T_Latest">Data19!$HO$21</definedName>
    <definedName name="A125569440T">Data19!$FM$1:$FM$10,Data19!$FM$11:$FM$21</definedName>
    <definedName name="A125569440T_Data">Data19!$FM$11:$FM$21</definedName>
    <definedName name="A125569440T_Latest">Data19!$FM$21</definedName>
    <definedName name="A125569448K">Data20!$I$1:$I$10,Data20!$I$11:$I$21</definedName>
    <definedName name="A125569448K_Data">Data20!$I$11:$I$21</definedName>
    <definedName name="A125569448K_Latest">Data20!$I$21</definedName>
    <definedName name="A125569456K">Data20!$CC$1:$CC$10,Data20!$CC$11:$CC$21</definedName>
    <definedName name="A125569456K_Data">Data20!$CC$11:$CC$21</definedName>
    <definedName name="A125569456K_Latest">Data20!$CC$21</definedName>
    <definedName name="A125569464K">Data18!$DI$1:$DI$10,Data18!$DI$11:$DI$21</definedName>
    <definedName name="A125569464K_Data">Data18!$DI$11:$DI$21</definedName>
    <definedName name="A125569464K_Latest">Data18!$DI$21</definedName>
    <definedName name="A125569472K">Data19!$BI$1:$BI$10,Data19!$BI$11:$BI$21</definedName>
    <definedName name="A125569472K_Data">Data19!$BI$11:$BI$21</definedName>
    <definedName name="A125569472K_Latest">Data19!$BI$21</definedName>
    <definedName name="A125569480K">Data19!$GW$1:$GW$10,Data19!$GW$11:$GW$21</definedName>
    <definedName name="A125569480K_Data">Data19!$GW$11:$GW$21</definedName>
    <definedName name="A125569480K_Latest">Data19!$GW$21</definedName>
    <definedName name="A125569488C">Data19!$IG$1:$IG$10,Data19!$IG$11:$IG$21</definedName>
    <definedName name="A125569488C_Data">Data19!$IG$11:$IG$21</definedName>
    <definedName name="A125569488C_Latest">Data19!$IG$21</definedName>
    <definedName name="A125569496C">Data20!$AA$1:$AA$10,Data20!$AA$11:$AA$21</definedName>
    <definedName name="A125569496C_Data">Data20!$AA$11:$AA$21</definedName>
    <definedName name="A125569496C_Latest">Data20!$AA$21</definedName>
    <definedName name="A125569504T">Data20!$BK$1:$BK$10,Data20!$BK$11:$BK$21</definedName>
    <definedName name="A125569504T_Data">Data20!$BK$11:$BK$21</definedName>
    <definedName name="A125569504T_Latest">Data20!$BK$21</definedName>
    <definedName name="A125569512T">Data18!$E$1:$E$10,Data18!$E$11:$E$21</definedName>
    <definedName name="A125569512T_Data">Data18!$E$11:$E$21</definedName>
    <definedName name="A125569512T_Latest">Data18!$E$21</definedName>
    <definedName name="A125569520T">Data18!$BG$1:$BG$10,Data18!$BG$11:$BG$21</definedName>
    <definedName name="A125569520T_Data">Data18!$BG$11:$BG$21</definedName>
    <definedName name="A125569520T_Latest">Data18!$BG$21</definedName>
    <definedName name="A125569528K">Data18!$BY$1:$BY$10,Data18!$BY$11:$BY$21</definedName>
    <definedName name="A125569528K_Data">Data18!$BY$11:$BY$21</definedName>
    <definedName name="A125569528K_Latest">Data18!$BY$21</definedName>
    <definedName name="A125569536K">Data18!$ES$1:$ES$10,Data18!$ES$11:$ES$21</definedName>
    <definedName name="A125569536K_Data">Data18!$ES$11:$ES$21</definedName>
    <definedName name="A125569536K_Latest">Data18!$ES$21</definedName>
    <definedName name="A125569544K">Data18!$GC$1:$GC$10,Data18!$GC$11:$GC$21</definedName>
    <definedName name="A125569544K_Data">Data18!$GC$11:$GC$21</definedName>
    <definedName name="A125569544K_Latest">Data18!$GC$21</definedName>
    <definedName name="A125569552K">Data18!$GU$1:$GU$10,Data18!$GU$11:$GU$21</definedName>
    <definedName name="A125569552K_Data">Data18!$GU$11:$GU$21</definedName>
    <definedName name="A125569552K_Latest">Data18!$GU$21</definedName>
    <definedName name="A125569560K">Data19!$CA$1:$CA$10,Data19!$CA$11:$CA$21</definedName>
    <definedName name="A125569560K_Data">Data19!$CA$11:$CA$21</definedName>
    <definedName name="A125569560K_Latest">Data19!$CA$21</definedName>
    <definedName name="A125569568C">Data20!$AS$1:$AS$10,Data20!$AS$11:$AS$21</definedName>
    <definedName name="A125569568C_Data">Data20!$AS$11:$AS$21</definedName>
    <definedName name="A125569568C_Latest">Data20!$AS$21</definedName>
    <definedName name="A125569576C">Data20!$DM$1:$DM$10,Data20!$DM$11:$DM$21</definedName>
    <definedName name="A125569576C_Data">Data20!$DM$11:$DM$21</definedName>
    <definedName name="A125569576C_Latest">Data20!$DM$21</definedName>
    <definedName name="A125569584C">Data20!$EE$1:$EE$10,Data20!$EE$11:$EE$21</definedName>
    <definedName name="A125569584C_Data">Data20!$EE$11:$EE$21</definedName>
    <definedName name="A125569584C_Latest">Data20!$EE$21</definedName>
    <definedName name="A125569592C">Data18!$CQ$1:$CQ$10,Data18!$CQ$11:$CQ$21</definedName>
    <definedName name="A125569592C_Data">Data18!$CQ$11:$CQ$21</definedName>
    <definedName name="A125569592C_Latest">Data18!$CQ$21</definedName>
    <definedName name="A125569600T">Data19!$EC$1:$EC$10,Data19!$EC$11:$EC$21</definedName>
    <definedName name="A125569600T_Data">Data19!$EC$11:$EC$21</definedName>
    <definedName name="A125569600T_Latest">Data19!$EC$21</definedName>
    <definedName name="A125569608K">Data19!$EU$1:$EU$10,Data19!$EU$11:$EU$21</definedName>
    <definedName name="A125569608K_Data">Data19!$EU$11:$EU$21</definedName>
    <definedName name="A125569608K_Latest">Data19!$EU$21</definedName>
    <definedName name="A125569616K">Data20!$CU$1:$CU$10,Data20!$CU$11:$CU$21</definedName>
    <definedName name="A125569616K_Data">Data20!$CU$11:$CU$21</definedName>
    <definedName name="A125569616K_Latest">Data20!$CU$21</definedName>
    <definedName name="A125569624K">Data17!$IC$1:$IC$10,Data17!$IC$11:$IC$21</definedName>
    <definedName name="A125569624K_Data">Data17!$IC$11:$IC$21</definedName>
    <definedName name="A125569624K_Latest">Data17!$IC$21</definedName>
    <definedName name="A125569632K">Data18!$W$1:$W$10,Data18!$W$11:$W$21</definedName>
    <definedName name="A125569632K_Data">Data18!$W$11:$W$21</definedName>
    <definedName name="A125569632K_Latest">Data18!$W$21</definedName>
    <definedName name="A125569640K">Data18!$AO$1:$AO$10,Data18!$AO$11:$AO$21</definedName>
    <definedName name="A125569640K_Data">Data18!$AO$11:$AO$21</definedName>
    <definedName name="A125569640K_Latest">Data18!$AO$21</definedName>
    <definedName name="A125569648C">Data18!$EA$1:$EA$10,Data18!$EA$11:$EA$21</definedName>
    <definedName name="A125569648C_Data">Data18!$EA$11:$EA$21</definedName>
    <definedName name="A125569648C_Latest">Data18!$EA$21</definedName>
    <definedName name="A125569656C">Data19!$G$1:$G$10,Data19!$G$11:$G$21</definedName>
    <definedName name="A125569656C_Data">Data19!$G$11:$G$21</definedName>
    <definedName name="A125569656C_Latest">Data19!$G$21</definedName>
    <definedName name="A125569664C">Data19!$Y$1:$Y$10,Data19!$Y$11:$Y$21</definedName>
    <definedName name="A125569664C_Data">Data19!$Y$11:$Y$21</definedName>
    <definedName name="A125569664C_Latest">Data19!$Y$21</definedName>
    <definedName name="A125569672C">Data18!$HM$1:$HM$10,Data18!$HM$11:$HM$21</definedName>
    <definedName name="A125569672C_Data">Data18!$HM$11:$HM$21</definedName>
    <definedName name="A125569672C_Latest">Data18!$HM$21</definedName>
    <definedName name="A125569680C">Data19!$CS$1:$CS$10,Data19!$CS$11:$CS$21</definedName>
    <definedName name="A125569680C_Data">Data19!$CS$11:$CS$21</definedName>
    <definedName name="A125569680C_Latest">Data19!$CS$21</definedName>
    <definedName name="A125569688W">Data20!$EW$1:$EW$10,Data20!$EW$11:$EW$21</definedName>
    <definedName name="A125569688W_Data">Data20!$EW$11:$EW$21</definedName>
    <definedName name="A125569688W_Latest">Data20!$EW$21</definedName>
    <definedName name="A125569696W">Data21!$GI$1:$GI$10,Data21!$GI$11:$GI$21</definedName>
    <definedName name="A125569696W_Data">Data21!$GI$11:$GI$21</definedName>
    <definedName name="A125569696W_Latest">Data21!$GI$21</definedName>
    <definedName name="A125569704K">Data21!$IK$1:$IK$10,Data21!$IK$11:$IK$21</definedName>
    <definedName name="A125569704K_Data">Data21!$IK$11:$IK$21</definedName>
    <definedName name="A125569704K_Latest">Data21!$IK$21</definedName>
    <definedName name="A125569712K">Data22!$BO$1:$BO$10,Data22!$BO$11:$BO$21</definedName>
    <definedName name="A125569712K_Data">Data22!$BO$11:$BO$21</definedName>
    <definedName name="A125569712K_Latest">Data22!$BO$21</definedName>
    <definedName name="A125569720K">Data22!$EI$1:$EI$10,Data22!$EI$11:$EI$21</definedName>
    <definedName name="A125569720K_Data">Data22!$EI$11:$EI$21</definedName>
    <definedName name="A125569720K_Latest">Data22!$EI$21</definedName>
    <definedName name="A125569728C">Data20!$FO$1:$FO$10,Data20!$FO$11:$FO$21</definedName>
    <definedName name="A125569728C_Data">Data20!$FO$11:$FO$21</definedName>
    <definedName name="A125569728C_Latest">Data20!$FO$21</definedName>
    <definedName name="A125569736C">Data21!$DO$1:$DO$10,Data21!$DO$11:$DO$21</definedName>
    <definedName name="A125569736C_Data">Data21!$DO$11:$DO$21</definedName>
    <definedName name="A125569736C_Latest">Data21!$DO$21</definedName>
    <definedName name="A125569744C">Data22!$FS$1:$FS$10,Data22!$FS$11:$FS$21</definedName>
    <definedName name="A125569744C_Data">Data22!$FS$11:$FS$21</definedName>
    <definedName name="A125569744C_Latest">Data22!$FS$21</definedName>
    <definedName name="A125569752C">Data22!$DQ$1:$DQ$10,Data22!$DQ$11:$DQ$21</definedName>
    <definedName name="A125569752C_Data">Data22!$DQ$11:$DQ$21</definedName>
    <definedName name="A125569752C_Latest">Data22!$DQ$21</definedName>
    <definedName name="A125569760C">Data22!$HC$1:$HC$10,Data22!$HC$11:$HC$21</definedName>
    <definedName name="A125569760C_Data">Data22!$HC$11:$HC$21</definedName>
    <definedName name="A125569760C_Latest">Data22!$HC$21</definedName>
    <definedName name="A125569768W">Data23!$AG$1:$AG$10,Data23!$AG$11:$AG$21</definedName>
    <definedName name="A125569768W_Data">Data23!$AG$11:$AG$21</definedName>
    <definedName name="A125569768W_Latest">Data23!$AG$21</definedName>
    <definedName name="A125569776W">Data21!$BM$1:$BM$10,Data21!$BM$11:$BM$21</definedName>
    <definedName name="A125569776W_Data">Data21!$BM$11:$BM$21</definedName>
    <definedName name="A125569776W_Latest">Data21!$BM$21</definedName>
    <definedName name="A125569784W">Data22!$M$1:$M$10,Data22!$M$11:$M$21</definedName>
    <definedName name="A125569784W_Data">Data22!$M$11:$M$21</definedName>
    <definedName name="A125569784W_Latest">Data22!$M$21</definedName>
    <definedName name="A125569792W">Data22!$FA$1:$FA$10,Data22!$FA$11:$FA$21</definedName>
    <definedName name="A125569792W_Data">Data22!$FA$11:$FA$21</definedName>
    <definedName name="A125569792W_Latest">Data22!$FA$21</definedName>
    <definedName name="A125569800K">Data22!$GK$1:$GK$10,Data22!$GK$11:$GK$21</definedName>
    <definedName name="A125569800K_Data">Data22!$GK$11:$GK$21</definedName>
    <definedName name="A125569800K_Latest">Data22!$GK$21</definedName>
    <definedName name="A125569808C">Data22!$HU$1:$HU$10,Data22!$HU$11:$HU$21</definedName>
    <definedName name="A125569808C_Data">Data22!$HU$11:$HU$21</definedName>
    <definedName name="A125569808C_Latest">Data22!$HU$21</definedName>
    <definedName name="A125569816C">Data23!$O$1:$O$10,Data23!$O$11:$O$21</definedName>
    <definedName name="A125569816C_Data">Data23!$O$11:$O$21</definedName>
    <definedName name="A125569816C_Latest">Data23!$O$21</definedName>
    <definedName name="A125569824C">Data20!$GY$1:$GY$10,Data20!$GY$11:$GY$21</definedName>
    <definedName name="A125569824C_Data">Data20!$GY$11:$GY$21</definedName>
    <definedName name="A125569824C_Latest">Data20!$GY$21</definedName>
    <definedName name="A125569832C">Data21!$K$1:$K$10,Data21!$K$11:$K$21</definedName>
    <definedName name="A125569832C_Data">Data21!$K$11:$K$21</definedName>
    <definedName name="A125569832C_Latest">Data21!$K$21</definedName>
    <definedName name="A125569840C">Data21!$AC$1:$AC$10,Data21!$AC$11:$AC$21</definedName>
    <definedName name="A125569840C_Data">Data21!$AC$11:$AC$21</definedName>
    <definedName name="A125569840C_Latest">Data21!$AC$21</definedName>
    <definedName name="A125569848W">Data21!$CW$1:$CW$10,Data21!$CW$11:$CW$21</definedName>
    <definedName name="A125569848W_Data">Data21!$CW$11:$CW$21</definedName>
    <definedName name="A125569848W_Latest">Data21!$CW$21</definedName>
    <definedName name="A125569856W">Data21!$EG$1:$EG$10,Data21!$EG$11:$EG$21</definedName>
    <definedName name="A125569856W_Data">Data21!$EG$11:$EG$21</definedName>
    <definedName name="A125569856W_Latest">Data21!$EG$21</definedName>
    <definedName name="A125569864W">Data21!$EY$1:$EY$10,Data21!$EY$11:$EY$21</definedName>
    <definedName name="A125569864W_Data">Data21!$EY$11:$EY$21</definedName>
    <definedName name="A125569864W_Latest">Data21!$EY$21</definedName>
    <definedName name="A125569872W">Data22!$AE$1:$AE$10,Data22!$AE$11:$AE$21</definedName>
    <definedName name="A125569872W_Data">Data22!$AE$11:$AE$21</definedName>
    <definedName name="A125569872W_Latest">Data22!$AE$21</definedName>
    <definedName name="A125569880W">Data22!$IM$1:$IM$10,Data22!$IM$11:$IM$21</definedName>
    <definedName name="A125569880W_Data">Data22!$IM$11:$IM$21</definedName>
    <definedName name="A125569880W_Latest">Data22!$IM$21</definedName>
    <definedName name="A125569888R">Data23!$BQ$1:$BQ$10,Data23!$BQ$11:$BQ$21</definedName>
    <definedName name="A125569888R_Data">Data23!$BQ$11:$BQ$21</definedName>
    <definedName name="A125569888R_Latest">Data23!$BQ$21</definedName>
    <definedName name="A125569896R">Data23!$CI$1:$CI$10,Data23!$CI$11:$CI$21</definedName>
    <definedName name="A125569896R_Data">Data23!$CI$11:$CI$21</definedName>
    <definedName name="A125569896R_Latest">Data23!$CI$21</definedName>
    <definedName name="A125569904C">Data21!$AU$1:$AU$10,Data21!$AU$11:$AU$21</definedName>
    <definedName name="A125569904C_Data">Data21!$AU$11:$AU$21</definedName>
    <definedName name="A125569904C_Latest">Data21!$AU$21</definedName>
    <definedName name="A125569912C">Data22!$CG$1:$CG$10,Data22!$CG$11:$CG$21</definedName>
    <definedName name="A125569912C_Data">Data22!$CG$11:$CG$21</definedName>
    <definedName name="A125569912C_Latest">Data22!$CG$21</definedName>
    <definedName name="A125569920C">Data22!$CY$1:$CY$10,Data22!$CY$11:$CY$21</definedName>
    <definedName name="A125569920C_Data">Data22!$CY$11:$CY$21</definedName>
    <definedName name="A125569920C_Latest">Data22!$CY$21</definedName>
    <definedName name="A125569928W">Data23!$AY$1:$AY$10,Data23!$AY$11:$AY$21</definedName>
    <definedName name="A125569928W_Data">Data23!$AY$11:$AY$21</definedName>
    <definedName name="A125569928W_Latest">Data23!$AY$21</definedName>
    <definedName name="A125569936W">Data20!$GG$1:$GG$10,Data20!$GG$11:$GG$21</definedName>
    <definedName name="A125569936W_Data">Data20!$GG$11:$GG$21</definedName>
    <definedName name="A125569936W_Latest">Data20!$GG$21</definedName>
    <definedName name="A125569944W">Data20!$HQ$1:$HQ$10,Data20!$HQ$11:$HQ$21</definedName>
    <definedName name="A125569944W_Data">Data20!$HQ$11:$HQ$21</definedName>
    <definedName name="A125569944W_Latest">Data20!$HQ$21</definedName>
    <definedName name="A125569952W">Data20!$II$1:$II$10,Data20!$II$11:$II$21</definedName>
    <definedName name="A125569952W_Data">Data20!$II$11:$II$21</definedName>
    <definedName name="A125569952W_Latest">Data20!$II$21</definedName>
    <definedName name="A125569960W">Data21!$CE$1:$CE$10,Data21!$CE$11:$CE$21</definedName>
    <definedName name="A125569960W_Data">Data21!$CE$11:$CE$21</definedName>
    <definedName name="A125569960W_Latest">Data21!$CE$21</definedName>
    <definedName name="A125569968R">Data21!$HA$1:$HA$10,Data21!$HA$11:$HA$21</definedName>
    <definedName name="A125569968R_Data">Data21!$HA$11:$HA$21</definedName>
    <definedName name="A125569968R_Latest">Data21!$HA$21</definedName>
    <definedName name="A125569976R">Data21!$HS$1:$HS$10,Data21!$HS$11:$HS$21</definedName>
    <definedName name="A125569976R_Data">Data21!$HS$11:$HS$21</definedName>
    <definedName name="A125569976R_Latest">Data21!$HS$21</definedName>
    <definedName name="A125569984R">Data21!$FQ$1:$FQ$10,Data21!$FQ$11:$FQ$21</definedName>
    <definedName name="A125569984R_Data">Data21!$FQ$11:$FQ$21</definedName>
    <definedName name="A125569984R_Latest">Data21!$FQ$21</definedName>
    <definedName name="A125569992R">Data22!$AW$1:$AW$10,Data22!$AW$11:$AW$21</definedName>
    <definedName name="A125569992R_Data">Data22!$AW$11:$AW$21</definedName>
    <definedName name="A125569992R_Latest">Data22!$AW$21</definedName>
    <definedName name="A125570000K">Data23!$DA$1:$DA$10,Data23!$DA$11:$DA$21</definedName>
    <definedName name="A125570000K_Data">Data23!$DA$11:$DA$21</definedName>
    <definedName name="A125570000K_Latest">Data23!$DA$21</definedName>
    <definedName name="A125570008C">Data4!$HU$1:$HU$10,Data4!$HU$11:$HU$21</definedName>
    <definedName name="A125570008C_Data">Data4!$HU$11:$HU$21</definedName>
    <definedName name="A125570008C_Latest">Data4!$HU$21</definedName>
    <definedName name="A125570016C">Data5!$AG$1:$AG$10,Data5!$AG$11:$AG$21</definedName>
    <definedName name="A125570016C_Data">Data5!$AG$11:$AG$21</definedName>
    <definedName name="A125570016C_Latest">Data5!$AG$21</definedName>
    <definedName name="A125570024C">Data5!$DA$1:$DA$10,Data5!$DA$11:$DA$21</definedName>
    <definedName name="A125570024C_Data">Data5!$DA$11:$DA$21</definedName>
    <definedName name="A125570024C_Latest">Data5!$DA$21</definedName>
    <definedName name="A125570032C">Data5!$FU$1:$FU$10,Data5!$FU$11:$FU$21</definedName>
    <definedName name="A125570032C_Data">Data5!$FU$11:$FU$21</definedName>
    <definedName name="A125570032C_Latest">Data5!$FU$21</definedName>
    <definedName name="A125570040C">Data3!$HA$1:$HA$10,Data3!$HA$11:$HA$21</definedName>
    <definedName name="A125570040C_Data">Data3!$HA$11:$HA$21</definedName>
    <definedName name="A125570040C_Latest">Data3!$HA$21</definedName>
    <definedName name="A125570048W">Data4!$FA$1:$FA$10,Data4!$FA$11:$FA$21</definedName>
    <definedName name="A125570048W_Data">Data4!$FA$11:$FA$21</definedName>
    <definedName name="A125570048W_Latest">Data4!$FA$21</definedName>
    <definedName name="A125570056W">Data5!$HE$1:$HE$10,Data5!$HE$11:$HE$21</definedName>
    <definedName name="A125570056W_Data">Data5!$HE$11:$HE$21</definedName>
    <definedName name="A125570056W_Latest">Data5!$HE$21</definedName>
    <definedName name="A125570064W">Data5!$FC$1:$FC$10,Data5!$FC$11:$FC$21</definedName>
    <definedName name="A125570064W_Data">Data5!$FC$11:$FC$21</definedName>
    <definedName name="A125570064W_Latest">Data5!$FC$21</definedName>
    <definedName name="A125570072W">Data5!$IO$1:$IO$10,Data5!$IO$11:$IO$21</definedName>
    <definedName name="A125570072W_Data">Data5!$IO$11:$IO$21</definedName>
    <definedName name="A125570072W_Latest">Data5!$IO$21</definedName>
    <definedName name="A125570080W">Data6!$BS$1:$BS$10,Data6!$BS$11:$BS$21</definedName>
    <definedName name="A125570080W_Data">Data6!$BS$11:$BS$21</definedName>
    <definedName name="A125570080W_Latest">Data6!$BS$21</definedName>
    <definedName name="A125570088R">Data4!$CY$1:$CY$10,Data4!$CY$11:$CY$21</definedName>
    <definedName name="A125570088R_Data">Data4!$CY$11:$CY$21</definedName>
    <definedName name="A125570088R_Latest">Data4!$CY$21</definedName>
    <definedName name="A125570096R">Data5!$AY$1:$AY$10,Data5!$AY$11:$AY$21</definedName>
    <definedName name="A125570096R_Data">Data5!$AY$11:$AY$21</definedName>
    <definedName name="A125570096R_Latest">Data5!$AY$21</definedName>
    <definedName name="A125570104C">Data5!$GM$1:$GM$10,Data5!$GM$11:$GM$21</definedName>
    <definedName name="A125570104C_Data">Data5!$GM$11:$GM$21</definedName>
    <definedName name="A125570104C_Latest">Data5!$GM$21</definedName>
    <definedName name="A125570112C">Data5!$HW$1:$HW$10,Data5!$HW$11:$HW$21</definedName>
    <definedName name="A125570112C_Data">Data5!$HW$11:$HW$21</definedName>
    <definedName name="A125570112C_Latest">Data5!$HW$21</definedName>
    <definedName name="A125570120C">Data6!$Q$1:$Q$10,Data6!$Q$11:$Q$21</definedName>
    <definedName name="A125570120C_Data">Data6!$Q$11:$Q$21</definedName>
    <definedName name="A125570120C_Latest">Data6!$Q$21</definedName>
    <definedName name="A125570128W">Data6!$BA$1:$BA$10,Data6!$BA$11:$BA$21</definedName>
    <definedName name="A125570128W_Data">Data6!$BA$11:$BA$21</definedName>
    <definedName name="A125570128W_Latest">Data6!$BA$21</definedName>
    <definedName name="A125570136W">Data3!$IK$1:$IK$10,Data3!$IK$11:$IK$21</definedName>
    <definedName name="A125570136W_Data">Data3!$IK$11:$IK$21</definedName>
    <definedName name="A125570136W_Latest">Data3!$IK$21</definedName>
    <definedName name="A125570144W">Data4!$AW$1:$AW$10,Data4!$AW$11:$AW$21</definedName>
    <definedName name="A125570144W_Data">Data4!$AW$11:$AW$21</definedName>
    <definedName name="A125570144W_Latest">Data4!$AW$21</definedName>
    <definedName name="A125570152W">Data4!$BO$1:$BO$10,Data4!$BO$11:$BO$21</definedName>
    <definedName name="A125570152W_Data">Data4!$BO$11:$BO$21</definedName>
    <definedName name="A125570152W_Latest">Data4!$BO$21</definedName>
    <definedName name="A125570160W">Data4!$EI$1:$EI$10,Data4!$EI$11:$EI$21</definedName>
    <definedName name="A125570160W_Data">Data4!$EI$11:$EI$21</definedName>
    <definedName name="A125570160W_Latest">Data4!$EI$21</definedName>
    <definedName name="A125570168R">Data4!$FS$1:$FS$10,Data4!$FS$11:$FS$21</definedName>
    <definedName name="A125570168R_Data">Data4!$FS$11:$FS$21</definedName>
    <definedName name="A125570168R_Latest">Data4!$FS$21</definedName>
    <definedName name="A125570176R">Data4!$GK$1:$GK$10,Data4!$GK$11:$GK$21</definedName>
    <definedName name="A125570176R_Data">Data4!$GK$11:$GK$21</definedName>
    <definedName name="A125570176R_Latest">Data4!$GK$21</definedName>
    <definedName name="A125570184R">Data5!$BQ$1:$BQ$10,Data5!$BQ$11:$BQ$21</definedName>
    <definedName name="A125570184R_Data">Data5!$BQ$11:$BQ$21</definedName>
    <definedName name="A125570184R_Latest">Data5!$BQ$21</definedName>
    <definedName name="A125570192R">Data6!$AI$1:$AI$10,Data6!$AI$11:$AI$21</definedName>
    <definedName name="A125570192R_Data">Data6!$AI$11:$AI$21</definedName>
    <definedName name="A125570192R_Latest">Data6!$AI$21</definedName>
    <definedName name="A125570200C">Data6!$DC$1:$DC$10,Data6!$DC$11:$DC$21</definedName>
    <definedName name="A125570200C_Data">Data6!$DC$11:$DC$21</definedName>
    <definedName name="A125570200C_Latest">Data6!$DC$21</definedName>
    <definedName name="A125570208W">Data6!$DU$1:$DU$10,Data6!$DU$11:$DU$21</definedName>
    <definedName name="A125570208W_Data">Data6!$DU$11:$DU$21</definedName>
    <definedName name="A125570208W_Latest">Data6!$DU$21</definedName>
    <definedName name="A125570216W">Data4!$CG$1:$CG$10,Data4!$CG$11:$CG$21</definedName>
    <definedName name="A125570216W_Data">Data4!$CG$11:$CG$21</definedName>
    <definedName name="A125570216W_Latest">Data4!$CG$21</definedName>
    <definedName name="A125570224W">Data5!$DS$1:$DS$10,Data5!$DS$11:$DS$21</definedName>
    <definedName name="A125570224W_Data">Data5!$DS$11:$DS$21</definedName>
    <definedName name="A125570224W_Latest">Data5!$DS$21</definedName>
    <definedName name="A125570232W">Data5!$EK$1:$EK$10,Data5!$EK$11:$EK$21</definedName>
    <definedName name="A125570232W_Data">Data5!$EK$11:$EK$21</definedName>
    <definedName name="A125570232W_Latest">Data5!$EK$21</definedName>
    <definedName name="A125570240W">Data6!$CK$1:$CK$10,Data6!$CK$11:$CK$21</definedName>
    <definedName name="A125570240W_Data">Data6!$CK$11:$CK$21</definedName>
    <definedName name="A125570240W_Latest">Data6!$CK$21</definedName>
    <definedName name="A125570248R">Data3!$HS$1:$HS$10,Data3!$HS$11:$HS$21</definedName>
    <definedName name="A125570248R_Data">Data3!$HS$11:$HS$21</definedName>
    <definedName name="A125570248R_Latest">Data3!$HS$21</definedName>
    <definedName name="A125570256R">Data4!$M$1:$M$10,Data4!$M$11:$M$21</definedName>
    <definedName name="A125570256R_Data">Data4!$M$11:$M$21</definedName>
    <definedName name="A125570256R_Latest">Data4!$M$21</definedName>
    <definedName name="A125570264R">Data4!$AE$1:$AE$10,Data4!$AE$11:$AE$21</definedName>
    <definedName name="A125570264R_Data">Data4!$AE$11:$AE$21</definedName>
    <definedName name="A125570264R_Latest">Data4!$AE$21</definedName>
    <definedName name="A125570272R">Data4!$DQ$1:$DQ$10,Data4!$DQ$11:$DQ$21</definedName>
    <definedName name="A125570272R_Data">Data4!$DQ$11:$DQ$21</definedName>
    <definedName name="A125570272R_Latest">Data4!$DQ$21</definedName>
    <definedName name="A125570280R">Data4!$IM$1:$IM$10,Data4!$IM$11:$IM$21</definedName>
    <definedName name="A125570280R_Data">Data4!$IM$11:$IM$21</definedName>
    <definedName name="A125570280R_Latest">Data4!$IM$21</definedName>
    <definedName name="A125570288J">Data5!$O$1:$O$10,Data5!$O$11:$O$21</definedName>
    <definedName name="A125570288J_Data">Data5!$O$11:$O$21</definedName>
    <definedName name="A125570288J_Latest">Data5!$O$21</definedName>
    <definedName name="A125570296J">Data4!$HC$1:$HC$10,Data4!$HC$11:$HC$21</definedName>
    <definedName name="A125570296J_Data">Data4!$HC$11:$HC$21</definedName>
    <definedName name="A125570296J_Latest">Data4!$HC$21</definedName>
    <definedName name="A125570304W">Data5!$CI$1:$CI$10,Data5!$CI$11:$CI$21</definedName>
    <definedName name="A125570304W_Data">Data5!$CI$11:$CI$21</definedName>
    <definedName name="A125570304W_Latest">Data5!$CI$21</definedName>
    <definedName name="A125570312W">Data6!$EM$1:$EM$10,Data6!$EM$11:$EM$21</definedName>
    <definedName name="A125570312W_Data">Data6!$EM$11:$EM$21</definedName>
    <definedName name="A125570312W_Latest">Data6!$EM$21</definedName>
    <definedName name="A125570320W">Data10!$EC$1:$EC$10,Data10!$EC$11:$EC$21</definedName>
    <definedName name="A125570320W_Data">Data10!$EC$11:$EC$21</definedName>
    <definedName name="A125570320W_Latest">Data10!$EC$21</definedName>
    <definedName name="A125570328R">Data10!$GE$1:$GE$10,Data10!$GE$11:$GE$21</definedName>
    <definedName name="A125570328R_Data">Data10!$GE$11:$GE$21</definedName>
    <definedName name="A125570328R_Latest">Data10!$GE$21</definedName>
    <definedName name="A125570336R">Data11!$I$1:$I$10,Data11!$I$11:$I$21</definedName>
    <definedName name="A125570336R_Data">Data11!$I$11:$I$21</definedName>
    <definedName name="A125570336R_Latest">Data11!$I$21</definedName>
    <definedName name="A125570344R">Data11!$CC$1:$CC$10,Data11!$CC$11:$CC$21</definedName>
    <definedName name="A125570344R_Data">Data11!$CC$11:$CC$21</definedName>
    <definedName name="A125570344R_Latest">Data11!$CC$21</definedName>
    <definedName name="A125570352R">Data9!$DI$1:$DI$10,Data9!$DI$11:$DI$21</definedName>
    <definedName name="A125570352R_Data">Data9!$DI$11:$DI$21</definedName>
    <definedName name="A125570352R_Latest">Data9!$DI$21</definedName>
    <definedName name="A125570360R">Data10!$BI$1:$BI$10,Data10!$BI$11:$BI$21</definedName>
    <definedName name="A125570360R_Data">Data10!$BI$11:$BI$21</definedName>
    <definedName name="A125570360R_Latest">Data10!$BI$21</definedName>
    <definedName name="A125570368J">Data11!$DM$1:$DM$10,Data11!$DM$11:$DM$21</definedName>
    <definedName name="A125570368J_Data">Data11!$DM$11:$DM$21</definedName>
    <definedName name="A125570368J_Latest">Data11!$DM$21</definedName>
    <definedName name="A125570376J">Data11!$BK$1:$BK$10,Data11!$BK$11:$BK$21</definedName>
    <definedName name="A125570376J_Data">Data11!$BK$11:$BK$21</definedName>
    <definedName name="A125570376J_Latest">Data11!$BK$21</definedName>
    <definedName name="A125570384J">Data11!$EW$1:$EW$10,Data11!$EW$11:$EW$21</definedName>
    <definedName name="A125570384J_Data">Data11!$EW$11:$EW$21</definedName>
    <definedName name="A125570384J_Latest">Data11!$EW$21</definedName>
    <definedName name="A125570392J">Data11!$HQ$1:$HQ$10,Data11!$HQ$11:$HQ$21</definedName>
    <definedName name="A125570392J_Data">Data11!$HQ$11:$HQ$21</definedName>
    <definedName name="A125570392J_Latest">Data11!$HQ$21</definedName>
    <definedName name="A125570400W">Data10!$G$1:$G$10,Data10!$G$11:$G$21</definedName>
    <definedName name="A125570400W_Data">Data10!$G$11:$G$21</definedName>
    <definedName name="A125570400W_Latest">Data10!$G$21</definedName>
    <definedName name="A125570408R">Data10!$GW$1:$GW$10,Data10!$GW$11:$GW$21</definedName>
    <definedName name="A125570408R_Data">Data10!$GW$11:$GW$21</definedName>
    <definedName name="A125570408R_Latest">Data10!$GW$21</definedName>
    <definedName name="A125570416R">Data11!$CU$1:$CU$10,Data11!$CU$11:$CU$21</definedName>
    <definedName name="A125570416R_Data">Data11!$CU$11:$CU$21</definedName>
    <definedName name="A125570416R_Latest">Data11!$CU$21</definedName>
    <definedName name="A125570424R">Data11!$EE$1:$EE$10,Data11!$EE$11:$EE$21</definedName>
    <definedName name="A125570424R_Data">Data11!$EE$11:$EE$21</definedName>
    <definedName name="A125570424R_Latest">Data11!$EE$21</definedName>
    <definedName name="A125570432R">Data11!$FO$1:$FO$10,Data11!$FO$11:$FO$21</definedName>
    <definedName name="A125570432R_Data">Data11!$FO$11:$FO$21</definedName>
    <definedName name="A125570432R_Latest">Data11!$FO$21</definedName>
    <definedName name="A125570440R">Data11!$GY$1:$GY$10,Data11!$GY$11:$GY$21</definedName>
    <definedName name="A125570440R_Data">Data11!$GY$11:$GY$21</definedName>
    <definedName name="A125570440R_Latest">Data11!$GY$21</definedName>
    <definedName name="A125570448J">Data9!$ES$1:$ES$10,Data9!$ES$11:$ES$21</definedName>
    <definedName name="A125570448J_Data">Data9!$ES$11:$ES$21</definedName>
    <definedName name="A125570448J_Latest">Data9!$ES$21</definedName>
    <definedName name="A125570456J">Data9!$GU$1:$GU$10,Data9!$GU$11:$GU$21</definedName>
    <definedName name="A125570456J_Data">Data9!$GU$11:$GU$21</definedName>
    <definedName name="A125570456J_Latest">Data9!$GU$21</definedName>
    <definedName name="A125570464J">Data9!$HM$1:$HM$10,Data9!$HM$11:$HM$21</definedName>
    <definedName name="A125570464J_Data">Data9!$HM$11:$HM$21</definedName>
    <definedName name="A125570464J_Latest">Data9!$HM$21</definedName>
    <definedName name="A125570472J">Data10!$AQ$1:$AQ$10,Data10!$AQ$11:$AQ$21</definedName>
    <definedName name="A125570472J_Data">Data10!$AQ$11:$AQ$21</definedName>
    <definedName name="A125570472J_Latest">Data10!$AQ$21</definedName>
    <definedName name="A125570480J">Data10!$CA$1:$CA$10,Data10!$CA$11:$CA$21</definedName>
    <definedName name="A125570480J_Data">Data10!$CA$11:$CA$21</definedName>
    <definedName name="A125570480J_Latest">Data10!$CA$21</definedName>
    <definedName name="A125570488A">Data10!$CS$1:$CS$10,Data10!$CS$11:$CS$21</definedName>
    <definedName name="A125570488A_Data">Data10!$CS$11:$CS$21</definedName>
    <definedName name="A125570488A_Latest">Data10!$CS$21</definedName>
    <definedName name="A125570496A">Data10!$HO$1:$HO$10,Data10!$HO$11:$HO$21</definedName>
    <definedName name="A125570496A_Data">Data10!$HO$11:$HO$21</definedName>
    <definedName name="A125570496A_Latest">Data10!$HO$21</definedName>
    <definedName name="A125570504R">Data11!$GG$1:$GG$10,Data11!$GG$11:$GG$21</definedName>
    <definedName name="A125570504R_Data">Data11!$GG$11:$GG$21</definedName>
    <definedName name="A125570504R_Latest">Data11!$GG$21</definedName>
    <definedName name="A125570512R">Data12!$K$1:$K$10,Data12!$K$11:$K$21</definedName>
    <definedName name="A125570512R_Data">Data12!$K$11:$K$21</definedName>
    <definedName name="A125570512R_Latest">Data12!$K$21</definedName>
    <definedName name="A125570520R">Data12!$AC$1:$AC$10,Data12!$AC$11:$AC$21</definedName>
    <definedName name="A125570520R_Data">Data12!$AC$11:$AC$21</definedName>
    <definedName name="A125570520R_Latest">Data12!$AC$21</definedName>
    <definedName name="A125570528J">Data9!$IE$1:$IE$10,Data9!$IE$11:$IE$21</definedName>
    <definedName name="A125570528J_Data">Data9!$IE$11:$IE$21</definedName>
    <definedName name="A125570528J_Latest">Data9!$IE$21</definedName>
    <definedName name="A125570536J">Data11!$AA$1:$AA$10,Data11!$AA$11:$AA$21</definedName>
    <definedName name="A125570536J_Data">Data11!$AA$11:$AA$21</definedName>
    <definedName name="A125570536J_Latest">Data11!$AA$21</definedName>
    <definedName name="A125570544J">Data11!$AS$1:$AS$10,Data11!$AS$11:$AS$21</definedName>
    <definedName name="A125570544J_Data">Data11!$AS$11:$AS$21</definedName>
    <definedName name="A125570544J_Latest">Data11!$AS$21</definedName>
    <definedName name="A125570552J">Data11!$II$1:$II$10,Data11!$II$11:$II$21</definedName>
    <definedName name="A125570552J_Data">Data11!$II$11:$II$21</definedName>
    <definedName name="A125570552J_Latest">Data11!$II$21</definedName>
    <definedName name="A125570560J">Data9!$EA$1:$EA$10,Data9!$EA$11:$EA$21</definedName>
    <definedName name="A125570560J_Data">Data9!$EA$11:$EA$21</definedName>
    <definedName name="A125570560J_Latest">Data9!$EA$21</definedName>
    <definedName name="A125570568A">Data9!$FK$1:$FK$10,Data9!$FK$11:$FK$21</definedName>
    <definedName name="A125570568A_Data">Data9!$FK$11:$FK$21</definedName>
    <definedName name="A125570568A_Latest">Data9!$FK$21</definedName>
    <definedName name="A125570576A">Data9!$GC$1:$GC$10,Data9!$GC$11:$GC$21</definedName>
    <definedName name="A125570576A_Data">Data9!$GC$11:$GC$21</definedName>
    <definedName name="A125570576A_Latest">Data9!$GC$21</definedName>
    <definedName name="A125570584A">Data10!$Y$1:$Y$10,Data10!$Y$11:$Y$21</definedName>
    <definedName name="A125570584A_Data">Data10!$Y$11:$Y$21</definedName>
    <definedName name="A125570584A_Latest">Data10!$Y$21</definedName>
    <definedName name="A125570592A">Data10!$EU$1:$EU$10,Data10!$EU$11:$EU$21</definedName>
    <definedName name="A125570592A_Data">Data10!$EU$11:$EU$21</definedName>
    <definedName name="A125570592A_Latest">Data10!$EU$21</definedName>
    <definedName name="A125570600R">Data10!$FM$1:$FM$10,Data10!$FM$11:$FM$21</definedName>
    <definedName name="A125570600R_Data">Data10!$FM$11:$FM$21</definedName>
    <definedName name="A125570600R_Latest">Data10!$FM$21</definedName>
    <definedName name="A125570608J">Data10!$DK$1:$DK$10,Data10!$DK$11:$DK$21</definedName>
    <definedName name="A125570608J_Data">Data10!$DK$11:$DK$21</definedName>
    <definedName name="A125570608J_Latest">Data10!$DK$21</definedName>
    <definedName name="A125570616J">Data10!$IG$1:$IG$10,Data10!$IG$11:$IG$21</definedName>
    <definedName name="A125570616J_Data">Data10!$IG$11:$IG$21</definedName>
    <definedName name="A125570616J_Latest">Data10!$IG$21</definedName>
    <definedName name="A125570624J">Data12!$AU$1:$AU$10,Data12!$AU$11:$AU$21</definedName>
    <definedName name="A125570624J_Data">Data12!$AU$11:$AU$21</definedName>
    <definedName name="A125570624J_Latest">Data12!$AU$21</definedName>
    <definedName name="A125570632J">Data13!$CG$1:$CG$10,Data13!$CG$11:$CG$21</definedName>
    <definedName name="A125570632J_Data">Data13!$CG$11:$CG$21</definedName>
    <definedName name="A125570632J_Latest">Data13!$CG$21</definedName>
    <definedName name="A125570640J">Data13!$EI$1:$EI$10,Data13!$EI$11:$EI$21</definedName>
    <definedName name="A125570640J_Data">Data13!$EI$11:$EI$21</definedName>
    <definedName name="A125570640J_Latest">Data13!$EI$21</definedName>
    <definedName name="A125570648A">Data13!$HC$1:$HC$10,Data13!$HC$11:$HC$21</definedName>
    <definedName name="A125570648A_Data">Data13!$HC$11:$HC$21</definedName>
    <definedName name="A125570648A_Latest">Data13!$HC$21</definedName>
    <definedName name="A125570656A">Data14!$AG$1:$AG$10,Data14!$AG$11:$AG$21</definedName>
    <definedName name="A125570656A_Data">Data14!$AG$11:$AG$21</definedName>
    <definedName name="A125570656A_Latest">Data14!$AG$21</definedName>
    <definedName name="A125570664A">Data12!$BM$1:$BM$10,Data12!$BM$11:$BM$21</definedName>
    <definedName name="A125570664A_Data">Data12!$BM$11:$BM$21</definedName>
    <definedName name="A125570664A_Latest">Data12!$BM$21</definedName>
    <definedName name="A125570672A">Data13!$M$1:$M$10,Data13!$M$11:$M$21</definedName>
    <definedName name="A125570672A_Data">Data13!$M$11:$M$21</definedName>
    <definedName name="A125570672A_Latest">Data13!$M$21</definedName>
    <definedName name="A125570680A">Data14!$BQ$1:$BQ$10,Data14!$BQ$11:$BQ$21</definedName>
    <definedName name="A125570680A_Data">Data14!$BQ$11:$BQ$21</definedName>
    <definedName name="A125570680A_Latest">Data14!$BQ$21</definedName>
    <definedName name="A125570688V">Data14!$O$1:$O$10,Data14!$O$11:$O$21</definedName>
    <definedName name="A125570688V_Data">Data14!$O$11:$O$21</definedName>
    <definedName name="A125570688V_Latest">Data14!$O$21</definedName>
    <definedName name="A125570696V">Data14!$DA$1:$DA$10,Data14!$DA$11:$DA$21</definedName>
    <definedName name="A125570696V_Data">Data14!$DA$11:$DA$21</definedName>
    <definedName name="A125570696V_Latest">Data14!$DA$21</definedName>
    <definedName name="A125570704J">Data14!$FU$1:$FU$10,Data14!$FU$11:$FU$21</definedName>
    <definedName name="A125570704J_Data">Data14!$FU$11:$FU$21</definedName>
    <definedName name="A125570704J_Latest">Data14!$FU$21</definedName>
    <definedName name="A125570712J">Data12!$HA$1:$HA$10,Data12!$HA$11:$HA$21</definedName>
    <definedName name="A125570712J_Data">Data12!$HA$11:$HA$21</definedName>
    <definedName name="A125570712J_Latest">Data12!$HA$21</definedName>
    <definedName name="A125570720J">Data13!$FA$1:$FA$10,Data13!$FA$11:$FA$21</definedName>
    <definedName name="A125570720J_Data">Data13!$FA$11:$FA$21</definedName>
    <definedName name="A125570720J_Latest">Data13!$FA$21</definedName>
    <definedName name="A125570728A">Data14!$AY$1:$AY$10,Data14!$AY$11:$AY$21</definedName>
    <definedName name="A125570728A_Data">Data14!$AY$11:$AY$21</definedName>
    <definedName name="A125570728A_Latest">Data14!$AY$21</definedName>
    <definedName name="A125570736A">Data14!$CI$1:$CI$10,Data14!$CI$11:$CI$21</definedName>
    <definedName name="A125570736A_Data">Data14!$CI$11:$CI$21</definedName>
    <definedName name="A125570736A_Latest">Data14!$CI$21</definedName>
    <definedName name="A125570744A">Data14!$DS$1:$DS$10,Data14!$DS$11:$DS$21</definedName>
    <definedName name="A125570744A_Data">Data14!$DS$11:$DS$21</definedName>
    <definedName name="A125570744A_Latest">Data14!$DS$21</definedName>
    <definedName name="A125570752A">Data14!$FC$1:$FC$10,Data14!$FC$11:$FC$21</definedName>
    <definedName name="A125570752A_Data">Data14!$FC$11:$FC$21</definedName>
    <definedName name="A125570752A_Latest">Data14!$FC$21</definedName>
    <definedName name="A125570760A">Data12!$CW$1:$CW$10,Data12!$CW$11:$CW$21</definedName>
    <definedName name="A125570760A_Data">Data12!$CW$11:$CW$21</definedName>
    <definedName name="A125570760A_Latest">Data12!$CW$21</definedName>
    <definedName name="A125570768V">Data12!$EY$1:$EY$10,Data12!$EY$11:$EY$21</definedName>
    <definedName name="A125570768V_Data">Data12!$EY$11:$EY$21</definedName>
    <definedName name="A125570768V_Latest">Data12!$EY$21</definedName>
    <definedName name="A125570776V">Data12!$FQ$1:$FQ$10,Data12!$FQ$11:$FQ$21</definedName>
    <definedName name="A125570776V_Data">Data12!$FQ$11:$FQ$21</definedName>
    <definedName name="A125570776V_Latest">Data12!$FQ$21</definedName>
    <definedName name="A125570784V">Data12!$IK$1:$IK$10,Data12!$IK$11:$IK$21</definedName>
    <definedName name="A125570784V_Data">Data12!$IK$11:$IK$21</definedName>
    <definedName name="A125570784V_Latest">Data12!$IK$21</definedName>
    <definedName name="A125570792V">Data13!$AE$1:$AE$10,Data13!$AE$11:$AE$21</definedName>
    <definedName name="A125570792V_Data">Data13!$AE$11:$AE$21</definedName>
    <definedName name="A125570792V_Latest">Data13!$AE$21</definedName>
    <definedName name="A125570800J">Data13!$AW$1:$AW$10,Data13!$AW$11:$AW$21</definedName>
    <definedName name="A125570800J_Data">Data13!$AW$11:$AW$21</definedName>
    <definedName name="A125570800J_Latest">Data13!$AW$21</definedName>
    <definedName name="A125570808A">Data13!$FS$1:$FS$10,Data13!$FS$11:$FS$21</definedName>
    <definedName name="A125570808A_Data">Data13!$FS$11:$FS$21</definedName>
    <definedName name="A125570808A_Latest">Data13!$FS$21</definedName>
    <definedName name="A125570816A">Data14!$EK$1:$EK$10,Data14!$EK$11:$EK$21</definedName>
    <definedName name="A125570816A_Data">Data14!$EK$11:$EK$21</definedName>
    <definedName name="A125570816A_Latest">Data14!$EK$21</definedName>
    <definedName name="A125570824A">Data14!$HE$1:$HE$10,Data14!$HE$11:$HE$21</definedName>
    <definedName name="A125570824A_Data">Data14!$HE$11:$HE$21</definedName>
    <definedName name="A125570824A_Latest">Data14!$HE$21</definedName>
    <definedName name="A125570832A">Data14!$HW$1:$HW$10,Data14!$HW$11:$HW$21</definedName>
    <definedName name="A125570832A_Data">Data14!$HW$11:$HW$21</definedName>
    <definedName name="A125570832A_Latest">Data14!$HW$21</definedName>
    <definedName name="A125570840A">Data12!$GI$1:$GI$10,Data12!$GI$11:$GI$21</definedName>
    <definedName name="A125570840A_Data">Data12!$GI$11:$GI$21</definedName>
    <definedName name="A125570840A_Latest">Data12!$GI$21</definedName>
    <definedName name="A125570848V">Data13!$HU$1:$HU$10,Data13!$HU$11:$HU$21</definedName>
    <definedName name="A125570848V_Data">Data13!$HU$11:$HU$21</definedName>
    <definedName name="A125570848V_Latest">Data13!$HU$21</definedName>
    <definedName name="A125570856V">Data13!$IM$1:$IM$10,Data13!$IM$11:$IM$21</definedName>
    <definedName name="A125570856V_Data">Data13!$IM$11:$IM$21</definedName>
    <definedName name="A125570856V_Latest">Data13!$IM$21</definedName>
    <definedName name="A125570864V">Data14!$GM$1:$GM$10,Data14!$GM$11:$GM$21</definedName>
    <definedName name="A125570864V_Data">Data14!$GM$11:$GM$21</definedName>
    <definedName name="A125570864V_Latest">Data14!$GM$21</definedName>
    <definedName name="A125570872V">Data12!$CE$1:$CE$10,Data12!$CE$11:$CE$21</definedName>
    <definedName name="A125570872V_Data">Data12!$CE$11:$CE$21</definedName>
    <definedName name="A125570872V_Latest">Data12!$CE$21</definedName>
    <definedName name="A125570880V">Data12!$DO$1:$DO$10,Data12!$DO$11:$DO$21</definedName>
    <definedName name="A125570880V_Data">Data12!$DO$11:$DO$21</definedName>
    <definedName name="A125570880V_Latest">Data12!$DO$21</definedName>
    <definedName name="A125570888L">Data12!$EG$1:$EG$10,Data12!$EG$11:$EG$21</definedName>
    <definedName name="A125570888L_Data">Data12!$EG$11:$EG$21</definedName>
    <definedName name="A125570888L_Latest">Data12!$EG$21</definedName>
    <definedName name="A125570896L">Data12!$HS$1:$HS$10,Data12!$HS$11:$HS$21</definedName>
    <definedName name="A125570896L_Data">Data12!$HS$11:$HS$21</definedName>
    <definedName name="A125570896L_Latest">Data12!$HS$21</definedName>
    <definedName name="A125570904A">Data13!$CY$1:$CY$10,Data13!$CY$11:$CY$21</definedName>
    <definedName name="A125570904A_Data">Data13!$CY$11:$CY$21</definedName>
    <definedName name="A125570904A_Latest">Data13!$CY$21</definedName>
    <definedName name="A125570912A">Data13!$DQ$1:$DQ$10,Data13!$DQ$11:$DQ$21</definedName>
    <definedName name="A125570912A_Data">Data13!$DQ$11:$DQ$21</definedName>
    <definedName name="A125570912A_Latest">Data13!$DQ$21</definedName>
    <definedName name="A125570920A">Data13!$BO$1:$BO$10,Data13!$BO$11:$BO$21</definedName>
    <definedName name="A125570920A_Data">Data13!$BO$11:$BO$21</definedName>
    <definedName name="A125570920A_Latest">Data13!$BO$21</definedName>
    <definedName name="A125570928V">Data13!$GK$1:$GK$10,Data13!$GK$11:$GK$21</definedName>
    <definedName name="A125570928V_Data">Data13!$GK$11:$GK$21</definedName>
    <definedName name="A125570928V_Latest">Data13!$GK$21</definedName>
    <definedName name="A125570936V">Data14!$IO$1:$IO$10,Data14!$IO$11:$IO$21</definedName>
    <definedName name="A125570936V_Data">Data14!$IO$11:$IO$21</definedName>
    <definedName name="A125570936V_Latest">Data14!$IO$21</definedName>
    <definedName name="A125570944V">Data2!$AG$1:$AG$10,Data2!$AG$11:$AG$21</definedName>
    <definedName name="A125570944V_Data">Data2!$AG$11:$AG$21</definedName>
    <definedName name="A125570944V_Latest">Data2!$AG$21</definedName>
    <definedName name="A125570952V">Data2!$CI$1:$CI$10,Data2!$CI$11:$CI$21</definedName>
    <definedName name="A125570952V_Data">Data2!$CI$11:$CI$21</definedName>
    <definedName name="A125570952V_Latest">Data2!$CI$21</definedName>
    <definedName name="A125570960V">Data2!$FC$1:$FC$10,Data2!$FC$11:$FC$21</definedName>
    <definedName name="A125570960V_Data">Data2!$FC$11:$FC$21</definedName>
    <definedName name="A125570960V_Latest">Data2!$FC$21</definedName>
    <definedName name="A125570968L">Data2!$HW$1:$HW$10,Data2!$HW$11:$HW$21</definedName>
    <definedName name="A125570968L_Data">Data2!$HW$11:$HW$21</definedName>
    <definedName name="A125570968L_Latest">Data2!$HW$21</definedName>
    <definedName name="A125570976L">Data1!$M$1:$M$10,Data1!$M$11:$M$21</definedName>
    <definedName name="A125570976L_Data">Data1!$M$11:$M$21</definedName>
    <definedName name="A125570976L_Latest">Data1!$M$21</definedName>
    <definedName name="A125570984L">Data1!$HC$1:$HC$10,Data1!$HC$11:$HC$21</definedName>
    <definedName name="A125570984L_Data">Data1!$HC$11:$HC$21</definedName>
    <definedName name="A125570984L_Latest">Data1!$HC$21</definedName>
    <definedName name="A125570992L">Data3!$Q$1:$Q$10,Data3!$Q$11:$Q$21</definedName>
    <definedName name="A125570992L_Data">Data3!$Q$11:$Q$21</definedName>
    <definedName name="A125570992L_Latest">Data3!$Q$21</definedName>
    <definedName name="A125571000C">Data2!$HE$1:$HE$10,Data2!$HE$11:$HE$21</definedName>
    <definedName name="A125571000C_Data">Data2!$HE$11:$HE$21</definedName>
    <definedName name="A125571000C_Latest">Data2!$HE$21</definedName>
    <definedName name="A125571008W">Data3!$BA$1:$BA$10,Data3!$BA$11:$BA$21</definedName>
    <definedName name="A125571008W_Data">Data3!$BA$11:$BA$21</definedName>
    <definedName name="A125571008W_Latest">Data3!$BA$21</definedName>
    <definedName name="A125571016W">Data3!$DU$1:$DU$10,Data3!$DU$11:$DU$21</definedName>
    <definedName name="A125571016W_Data">Data3!$DU$11:$DU$21</definedName>
    <definedName name="A125571016W_Latest">Data3!$DU$21</definedName>
    <definedName name="A125571024W">Data1!$FA$1:$FA$10,Data1!$FA$11:$FA$21</definedName>
    <definedName name="A125571024W_Data">Data1!$FA$11:$FA$21</definedName>
    <definedName name="A125571024W_Latest">Data1!$FA$21</definedName>
    <definedName name="A125571032W">Data2!$DA$1:$DA$10,Data2!$DA$11:$DA$21</definedName>
    <definedName name="A125571032W_Data">Data2!$DA$11:$DA$21</definedName>
    <definedName name="A125571032W_Latest">Data2!$DA$21</definedName>
    <definedName name="A125571040W">Data2!$IO$1:$IO$10,Data2!$IO$11:$IO$21</definedName>
    <definedName name="A125571040W_Data">Data2!$IO$11:$IO$21</definedName>
    <definedName name="A125571040W_Latest">Data2!$IO$21</definedName>
    <definedName name="A125571048R">Data3!$AI$1:$AI$10,Data3!$AI$11:$AI$21</definedName>
    <definedName name="A125571048R_Data">Data3!$AI$11:$AI$21</definedName>
    <definedName name="A125571048R_Latest">Data3!$AI$21</definedName>
    <definedName name="A125571056R">Data3!$BS$1:$BS$10,Data3!$BS$11:$BS$21</definedName>
    <definedName name="A125571056R_Data">Data3!$BS$11:$BS$21</definedName>
    <definedName name="A125571056R_Latest">Data3!$BS$21</definedName>
    <definedName name="A125571064R">Data3!$DC$1:$DC$10,Data3!$DC$11:$DC$21</definedName>
    <definedName name="A125571064R_Data">Data3!$DC$11:$DC$21</definedName>
    <definedName name="A125571064R_Latest">Data3!$DC$21</definedName>
    <definedName name="A125571072R">Data1!$AW$1:$AW$10,Data1!$AW$11:$AW$21</definedName>
    <definedName name="A125571072R_Data">Data1!$AW$11:$AW$21</definedName>
    <definedName name="A125571072R_Latest">Data1!$AW$21</definedName>
    <definedName name="A125571080R">Data1!$CY$1:$CY$10,Data1!$CY$11:$CY$21</definedName>
    <definedName name="A125571080R_Data">Data1!$CY$11:$CY$21</definedName>
    <definedName name="A125571080R_Latest">Data1!$CY$21</definedName>
    <definedName name="A125571088J">Data1!$DQ$1:$DQ$10,Data1!$DQ$11:$DQ$21</definedName>
    <definedName name="A125571088J_Data">Data1!$DQ$11:$DQ$21</definedName>
    <definedName name="A125571088J_Latest">Data1!$DQ$21</definedName>
    <definedName name="A125571096J">Data1!$GK$1:$GK$10,Data1!$GK$11:$GK$21</definedName>
    <definedName name="A125571096J_Data">Data1!$GK$11:$GK$21</definedName>
    <definedName name="A125571096J_Latest">Data1!$GK$21</definedName>
    <definedName name="A125571104W">Data1!$HU$1:$HU$10,Data1!$HU$11:$HU$21</definedName>
    <definedName name="A125571104W_Data">Data1!$HU$11:$HU$21</definedName>
    <definedName name="A125571104W_Latest">Data1!$HU$21</definedName>
    <definedName name="A125571112W">Data1!$IM$1:$IM$10,Data1!$IM$11:$IM$21</definedName>
    <definedName name="A125571112W_Data">Data1!$IM$11:$IM$21</definedName>
    <definedName name="A125571112W_Latest">Data1!$IM$21</definedName>
    <definedName name="A125571120W">Data2!$DS$1:$DS$10,Data2!$DS$11:$DS$21</definedName>
    <definedName name="A125571120W_Data">Data2!$DS$11:$DS$21</definedName>
    <definedName name="A125571120W_Latest">Data2!$DS$21</definedName>
    <definedName name="A125571128R">Data3!$CK$1:$CK$10,Data3!$CK$11:$CK$21</definedName>
    <definedName name="A125571128R_Data">Data3!$CK$11:$CK$21</definedName>
    <definedName name="A125571128R_Latest">Data3!$CK$21</definedName>
    <definedName name="A125571136R">Data3!$FE$1:$FE$10,Data3!$FE$11:$FE$21</definedName>
    <definedName name="A125571136R_Data">Data3!$FE$11:$FE$21</definedName>
    <definedName name="A125571136R_Latest">Data3!$FE$21</definedName>
    <definedName name="A125571144R">Data3!$FW$1:$FW$10,Data3!$FW$11:$FW$21</definedName>
    <definedName name="A125571144R_Data">Data3!$FW$11:$FW$21</definedName>
    <definedName name="A125571144R_Latest">Data3!$FW$21</definedName>
    <definedName name="A125571152R">Data1!$EI$1:$EI$10,Data1!$EI$11:$EI$21</definedName>
    <definedName name="A125571152R_Data">Data1!$EI$11:$EI$21</definedName>
    <definedName name="A125571152R_Latest">Data1!$EI$21</definedName>
    <definedName name="A125571160R">Data2!$FU$1:$FU$10,Data2!$FU$11:$FU$21</definedName>
    <definedName name="A125571160R_Data">Data2!$FU$11:$FU$21</definedName>
    <definedName name="A125571160R_Latest">Data2!$FU$21</definedName>
    <definedName name="A125571168J">Data2!$GM$1:$GM$10,Data2!$GM$11:$GM$21</definedName>
    <definedName name="A125571168J_Data">Data2!$GM$11:$GM$21</definedName>
    <definedName name="A125571168J_Latest">Data2!$GM$21</definedName>
    <definedName name="A125571176J">Data3!$EM$1:$EM$10,Data3!$EM$11:$EM$21</definedName>
    <definedName name="A125571176J_Data">Data3!$EM$11:$EM$21</definedName>
    <definedName name="A125571176J_Latest">Data3!$EM$21</definedName>
    <definedName name="A125571184J">Data1!$AE$1:$AE$10,Data1!$AE$11:$AE$21</definedName>
    <definedName name="A125571184J_Data">Data1!$AE$11:$AE$21</definedName>
    <definedName name="A125571184J_Latest">Data1!$AE$21</definedName>
    <definedName name="A125571192J">Data1!$BO$1:$BO$10,Data1!$BO$11:$BO$21</definedName>
    <definedName name="A125571192J_Data">Data1!$BO$11:$BO$21</definedName>
    <definedName name="A125571192J_Latest">Data1!$BO$21</definedName>
    <definedName name="A125571200W">Data1!$CG$1:$CG$10,Data1!$CG$11:$CG$21</definedName>
    <definedName name="A125571200W_Data">Data1!$CG$11:$CG$21</definedName>
    <definedName name="A125571200W_Latest">Data1!$CG$21</definedName>
    <definedName name="A125571208R">Data1!$FS$1:$FS$10,Data1!$FS$11:$FS$21</definedName>
    <definedName name="A125571208R_Data">Data1!$FS$11:$FS$21</definedName>
    <definedName name="A125571208R_Latest">Data1!$FS$21</definedName>
    <definedName name="A125571216R">Data2!$AY$1:$AY$10,Data2!$AY$11:$AY$21</definedName>
    <definedName name="A125571216R_Data">Data2!$AY$11:$AY$21</definedName>
    <definedName name="A125571216R_Latest">Data2!$AY$21</definedName>
    <definedName name="A125571224R">Data2!$BQ$1:$BQ$10,Data2!$BQ$11:$BQ$21</definedName>
    <definedName name="A125571224R_Data">Data2!$BQ$11:$BQ$21</definedName>
    <definedName name="A125571224R_Latest">Data2!$BQ$21</definedName>
    <definedName name="A125571232R">Data2!$O$1:$O$10,Data2!$O$11:$O$21</definedName>
    <definedName name="A125571232R_Data">Data2!$O$11:$O$21</definedName>
    <definedName name="A125571232R_Latest">Data2!$O$21</definedName>
    <definedName name="A125571240R">Data2!$EK$1:$EK$10,Data2!$EK$11:$EK$21</definedName>
    <definedName name="A125571240R_Data">Data2!$EK$11:$EK$21</definedName>
    <definedName name="A125571240R_Latest">Data2!$EK$21</definedName>
    <definedName name="A125571248J">Data3!$GO$1:$GO$10,Data3!$GO$11:$GO$21</definedName>
    <definedName name="A125571248J_Data">Data3!$GO$11:$GO$21</definedName>
    <definedName name="A125571248J_Latest">Data3!$GO$21</definedName>
    <definedName name="A125571256J">Data24!$ES$1:$ES$10,Data24!$ES$11:$ES$21</definedName>
    <definedName name="A125571256J_Data">Data24!$ES$11:$ES$21</definedName>
    <definedName name="A125571256J_Latest">Data24!$ES$21</definedName>
    <definedName name="A125571264J">Data24!$GU$1:$GU$10,Data24!$GU$11:$GU$21</definedName>
    <definedName name="A125571264J_Data">Data24!$GU$11:$GU$21</definedName>
    <definedName name="A125571264J_Latest">Data24!$GU$21</definedName>
    <definedName name="A125571272J">Data25!$Y$1:$Y$10,Data25!$Y$11:$Y$21</definedName>
    <definedName name="A125571272J_Data">Data25!$Y$11:$Y$21</definedName>
    <definedName name="A125571272J_Latest">Data25!$Y$21</definedName>
    <definedName name="A125571280J">Data25!$CS$1:$CS$10,Data25!$CS$11:$CS$21</definedName>
    <definedName name="A125571280J_Data">Data25!$CS$11:$CS$21</definedName>
    <definedName name="A125571280J_Latest">Data25!$CS$21</definedName>
    <definedName name="A125571288A">Data23!$DY$1:$DY$10,Data23!$DY$11:$DY$21</definedName>
    <definedName name="A125571288A_Data">Data23!$DY$11:$DY$21</definedName>
    <definedName name="A125571288A_Latest">Data23!$DY$21</definedName>
    <definedName name="A125571296A">Data24!$BY$1:$BY$10,Data24!$BY$11:$BY$21</definedName>
    <definedName name="A125571296A_Data">Data24!$BY$11:$BY$21</definedName>
    <definedName name="A125571296A_Latest">Data24!$BY$21</definedName>
    <definedName name="A125571304R">Data25!$EC$1:$EC$10,Data25!$EC$11:$EC$21</definedName>
    <definedName name="A125571304R_Data">Data25!$EC$11:$EC$21</definedName>
    <definedName name="A125571304R_Latest">Data25!$EC$21</definedName>
    <definedName name="A125571312R">Data25!$CA$1:$CA$10,Data25!$CA$11:$CA$21</definedName>
    <definedName name="A125571312R_Data">Data25!$CA$11:$CA$21</definedName>
    <definedName name="A125571312R_Latest">Data25!$CA$21</definedName>
    <definedName name="A125571320R">Data25!$FM$1:$FM$10,Data25!$FM$11:$FM$21</definedName>
    <definedName name="A125571320R_Data">Data25!$FM$11:$FM$21</definedName>
    <definedName name="A125571320R_Latest">Data25!$FM$21</definedName>
    <definedName name="A125571328J">Data25!$IG$1:$IG$10,Data25!$IG$11:$IG$21</definedName>
    <definedName name="A125571328J_Data">Data25!$IG$11:$IG$21</definedName>
    <definedName name="A125571328J_Latest">Data25!$IG$21</definedName>
    <definedName name="A125571336J">Data24!$W$1:$W$10,Data24!$W$11:$W$21</definedName>
    <definedName name="A125571336J_Data">Data24!$W$11:$W$21</definedName>
    <definedName name="A125571336J_Latest">Data24!$W$21</definedName>
    <definedName name="A125571344J">Data24!$HM$1:$HM$10,Data24!$HM$11:$HM$21</definedName>
    <definedName name="A125571344J_Data">Data24!$HM$11:$HM$21</definedName>
    <definedName name="A125571344J_Latest">Data24!$HM$21</definedName>
    <definedName name="A125571352J">Data25!$DK$1:$DK$10,Data25!$DK$11:$DK$21</definedName>
    <definedName name="A125571352J_Data">Data25!$DK$11:$DK$21</definedName>
    <definedName name="A125571352J_Latest">Data25!$DK$21</definedName>
    <definedName name="A125571360J">Data25!$EU$1:$EU$10,Data25!$EU$11:$EU$21</definedName>
    <definedName name="A125571360J_Data">Data25!$EU$11:$EU$21</definedName>
    <definedName name="A125571360J_Latest">Data25!$EU$21</definedName>
    <definedName name="A125571368A">Data25!$GE$1:$GE$10,Data25!$GE$11:$GE$21</definedName>
    <definedName name="A125571368A_Data">Data25!$GE$11:$GE$21</definedName>
    <definedName name="A125571368A_Latest">Data25!$GE$21</definedName>
    <definedName name="A125571376A">Data25!$HO$1:$HO$10,Data25!$HO$11:$HO$21</definedName>
    <definedName name="A125571376A_Data">Data25!$HO$11:$HO$21</definedName>
    <definedName name="A125571376A_Latest">Data25!$HO$21</definedName>
    <definedName name="A125571384A">Data23!$FI$1:$FI$10,Data23!$FI$11:$FI$21</definedName>
    <definedName name="A125571384A_Data">Data23!$FI$11:$FI$21</definedName>
    <definedName name="A125571384A_Latest">Data23!$FI$21</definedName>
    <definedName name="A125571392A">Data23!$HK$1:$HK$10,Data23!$HK$11:$HK$21</definedName>
    <definedName name="A125571392A_Data">Data23!$HK$11:$HK$21</definedName>
    <definedName name="A125571392A_Latest">Data23!$HK$21</definedName>
    <definedName name="A125571400R">Data23!$IC$1:$IC$10,Data23!$IC$11:$IC$21</definedName>
    <definedName name="A125571400R_Data">Data23!$IC$11:$IC$21</definedName>
    <definedName name="A125571400R_Latest">Data23!$IC$21</definedName>
    <definedName name="A125571408J">Data24!$BG$1:$BG$10,Data24!$BG$11:$BG$21</definedName>
    <definedName name="A125571408J_Data">Data24!$BG$11:$BG$21</definedName>
    <definedName name="A125571408J_Latest">Data24!$BG$21</definedName>
    <definedName name="A125571416J">Data24!$CQ$1:$CQ$10,Data24!$CQ$11:$CQ$21</definedName>
    <definedName name="A125571416J_Data">Data24!$CQ$11:$CQ$21</definedName>
    <definedName name="A125571416J_Latest">Data24!$CQ$21</definedName>
    <definedName name="A125571424J">Data24!$DI$1:$DI$10,Data24!$DI$11:$DI$21</definedName>
    <definedName name="A125571424J_Data">Data24!$DI$11:$DI$21</definedName>
    <definedName name="A125571424J_Latest">Data24!$DI$21</definedName>
    <definedName name="A125571432J">Data24!$IE$1:$IE$10,Data24!$IE$11:$IE$21</definedName>
    <definedName name="A125571432J_Data">Data24!$IE$11:$IE$21</definedName>
    <definedName name="A125571432J_Latest">Data24!$IE$21</definedName>
    <definedName name="A125571440J">Data25!$GW$1:$GW$10,Data25!$GW$11:$GW$21</definedName>
    <definedName name="A125571440J_Data">Data25!$GW$11:$GW$21</definedName>
    <definedName name="A125571440J_Latest">Data25!$GW$21</definedName>
    <definedName name="A125571448A">Data26!$AA$1:$AA$10,Data26!$AA$11:$AA$21</definedName>
    <definedName name="A125571448A_Data">Data26!$AA$11:$AA$21</definedName>
    <definedName name="A125571448A_Latest">Data26!$AA$21</definedName>
    <definedName name="A125571456A">Data26!$AS$1:$AS$10,Data26!$AS$11:$AS$21</definedName>
    <definedName name="A125571456A_Data">Data26!$AS$11:$AS$21</definedName>
    <definedName name="A125571456A_Latest">Data26!$AS$21</definedName>
    <definedName name="A125571464A">Data24!$E$1:$E$10,Data24!$E$11:$E$21</definedName>
    <definedName name="A125571464A_Data">Data24!$E$11:$E$21</definedName>
    <definedName name="A125571464A_Latest">Data24!$E$21</definedName>
    <definedName name="A125571472A">Data25!$AQ$1:$AQ$10,Data25!$AQ$11:$AQ$21</definedName>
    <definedName name="A125571472A_Data">Data25!$AQ$11:$AQ$21</definedName>
    <definedName name="A125571472A_Latest">Data25!$AQ$21</definedName>
    <definedName name="A125571480A">Data25!$BI$1:$BI$10,Data25!$BI$11:$BI$21</definedName>
    <definedName name="A125571480A_Data">Data25!$BI$11:$BI$21</definedName>
    <definedName name="A125571480A_Latest">Data25!$BI$21</definedName>
    <definedName name="A125571488V">Data26!$I$1:$I$10,Data26!$I$11:$I$21</definedName>
    <definedName name="A125571488V_Data">Data26!$I$11:$I$21</definedName>
    <definedName name="A125571488V_Latest">Data26!$I$21</definedName>
    <definedName name="A125571496V">Data23!$EQ$1:$EQ$10,Data23!$EQ$11:$EQ$21</definedName>
    <definedName name="A125571496V_Data">Data23!$EQ$11:$EQ$21</definedName>
    <definedName name="A125571496V_Latest">Data23!$EQ$21</definedName>
    <definedName name="A125571504J">Data23!$GA$1:$GA$10,Data23!$GA$11:$GA$21</definedName>
    <definedName name="A125571504J_Data">Data23!$GA$11:$GA$21</definedName>
    <definedName name="A125571504J_Latest">Data23!$GA$21</definedName>
    <definedName name="A125571512J">Data23!$GS$1:$GS$10,Data23!$GS$11:$GS$21</definedName>
    <definedName name="A125571512J_Data">Data23!$GS$11:$GS$21</definedName>
    <definedName name="A125571512J_Latest">Data23!$GS$21</definedName>
    <definedName name="A125571520J">Data24!$AO$1:$AO$10,Data24!$AO$11:$AO$21</definedName>
    <definedName name="A125571520J_Data">Data24!$AO$11:$AO$21</definedName>
    <definedName name="A125571520J_Latest">Data24!$AO$21</definedName>
    <definedName name="A125571528A">Data24!$FK$1:$FK$10,Data24!$FK$11:$FK$21</definedName>
    <definedName name="A125571528A_Data">Data24!$FK$11:$FK$21</definedName>
    <definedName name="A125571528A_Latest">Data24!$FK$21</definedName>
    <definedName name="A125571536A">Data24!$GC$1:$GC$10,Data24!$GC$11:$GC$21</definedName>
    <definedName name="A125571536A_Data">Data24!$GC$11:$GC$21</definedName>
    <definedName name="A125571536A_Latest">Data24!$GC$21</definedName>
    <definedName name="A125571544A">Data24!$EA$1:$EA$10,Data24!$EA$11:$EA$21</definedName>
    <definedName name="A125571544A_Data">Data24!$EA$11:$EA$21</definedName>
    <definedName name="A125571544A_Latest">Data24!$EA$21</definedName>
    <definedName name="A125571552A">Data25!$G$1:$G$10,Data25!$G$11:$G$21</definedName>
    <definedName name="A125571552A_Data">Data25!$G$11:$G$21</definedName>
    <definedName name="A125571552A_Latest">Data25!$G$21</definedName>
    <definedName name="A125571560A">Data26!$BK$1:$BK$10,Data26!$BK$11:$BK$21</definedName>
    <definedName name="A125571560A_Data">Data26!$BK$11:$BK$21</definedName>
    <definedName name="A125571560A_Latest">Data26!$BK$21</definedName>
    <definedName name="A125571568V">Data7!$GE$1:$GE$10,Data7!$GE$11:$GE$21</definedName>
    <definedName name="A125571568V_Data">Data7!$GE$11:$GE$21</definedName>
    <definedName name="A125571568V_Latest">Data7!$GE$21</definedName>
    <definedName name="A125571576V">Data7!$IG$1:$IG$10,Data7!$IG$11:$IG$21</definedName>
    <definedName name="A125571576V_Data">Data7!$IG$11:$IG$21</definedName>
    <definedName name="A125571576V_Latest">Data7!$IG$21</definedName>
    <definedName name="A125571584V">Data8!$BK$1:$BK$10,Data8!$BK$11:$BK$21</definedName>
    <definedName name="A125571584V_Data">Data8!$BK$11:$BK$21</definedName>
    <definedName name="A125571584V_Latest">Data8!$BK$21</definedName>
    <definedName name="A125571592V">Data8!$EE$1:$EE$10,Data8!$EE$11:$EE$21</definedName>
    <definedName name="A125571592V_Data">Data8!$EE$11:$EE$21</definedName>
    <definedName name="A125571592V_Latest">Data8!$EE$21</definedName>
    <definedName name="A125571600J">Data6!$FK$1:$FK$10,Data6!$FK$11:$FK$21</definedName>
    <definedName name="A125571600J_Data">Data6!$FK$11:$FK$21</definedName>
    <definedName name="A125571600J_Latest">Data6!$FK$21</definedName>
    <definedName name="A125571608A">Data7!$DK$1:$DK$10,Data7!$DK$11:$DK$21</definedName>
    <definedName name="A125571608A_Data">Data7!$DK$11:$DK$21</definedName>
    <definedName name="A125571608A_Latest">Data7!$DK$21</definedName>
    <definedName name="A125571616A">Data8!$FO$1:$FO$10,Data8!$FO$11:$FO$21</definedName>
    <definedName name="A125571616A_Data">Data8!$FO$11:$FO$21</definedName>
    <definedName name="A125571616A_Latest">Data8!$FO$21</definedName>
    <definedName name="A125571624A">Data8!$DM$1:$DM$10,Data8!$DM$11:$DM$21</definedName>
    <definedName name="A125571624A_Data">Data8!$DM$11:$DM$21</definedName>
    <definedName name="A125571624A_Latest">Data8!$DM$21</definedName>
    <definedName name="A125571632A">Data8!$GY$1:$GY$10,Data8!$GY$11:$GY$21</definedName>
    <definedName name="A125571632A_Data">Data8!$GY$11:$GY$21</definedName>
    <definedName name="A125571632A_Latest">Data8!$GY$21</definedName>
    <definedName name="A125571640A">Data9!$AC$1:$AC$10,Data9!$AC$11:$AC$21</definedName>
    <definedName name="A125571640A_Data">Data9!$AC$11:$AC$21</definedName>
    <definedName name="A125571640A_Latest">Data9!$AC$21</definedName>
    <definedName name="A125571648V">Data7!$BI$1:$BI$10,Data7!$BI$11:$BI$21</definedName>
    <definedName name="A125571648V_Data">Data7!$BI$11:$BI$21</definedName>
    <definedName name="A125571648V_Latest">Data7!$BI$21</definedName>
    <definedName name="A125571656V">Data8!$I$1:$I$10,Data8!$I$11:$I$21</definedName>
    <definedName name="A125571656V_Data">Data8!$I$11:$I$21</definedName>
    <definedName name="A125571656V_Latest">Data8!$I$21</definedName>
    <definedName name="A125571664V">Data8!$EW$1:$EW$10,Data8!$EW$11:$EW$21</definedName>
    <definedName name="A125571664V_Data">Data8!$EW$11:$EW$21</definedName>
    <definedName name="A125571664V_Latest">Data8!$EW$21</definedName>
    <definedName name="A125571672V">Data8!$GG$1:$GG$10,Data8!$GG$11:$GG$21</definedName>
    <definedName name="A125571672V_Data">Data8!$GG$11:$GG$21</definedName>
    <definedName name="A125571672V_Latest">Data8!$GG$21</definedName>
    <definedName name="A125571680V">Data8!$HQ$1:$HQ$10,Data8!$HQ$11:$HQ$21</definedName>
    <definedName name="A125571680V_Data">Data8!$HQ$11:$HQ$21</definedName>
    <definedName name="A125571680V_Latest">Data8!$HQ$21</definedName>
    <definedName name="A125571688L">Data9!$K$1:$K$10,Data9!$K$11:$K$21</definedName>
    <definedName name="A125571688L_Data">Data9!$K$11:$K$21</definedName>
    <definedName name="A125571688L_Latest">Data9!$K$21</definedName>
    <definedName name="A125571696L">Data6!$GU$1:$GU$10,Data6!$GU$11:$GU$21</definedName>
    <definedName name="A125571696L_Data">Data6!$GU$11:$GU$21</definedName>
    <definedName name="A125571696L_Latest">Data6!$GU$21</definedName>
    <definedName name="A125571704A">Data7!$G$1:$G$10,Data7!$G$11:$G$21</definedName>
    <definedName name="A125571704A_Data">Data7!$G$11:$G$21</definedName>
    <definedName name="A125571704A_Latest">Data7!$G$21</definedName>
    <definedName name="A125571712A">Data7!$Y$1:$Y$10,Data7!$Y$11:$Y$21</definedName>
    <definedName name="A125571712A_Data">Data7!$Y$11:$Y$21</definedName>
    <definedName name="A125571712A_Latest">Data7!$Y$21</definedName>
    <definedName name="A125571720A">Data7!$CS$1:$CS$10,Data7!$CS$11:$CS$21</definedName>
    <definedName name="A125571720A_Data">Data7!$CS$11:$CS$21</definedName>
    <definedName name="A125571720A_Latest">Data7!$CS$21</definedName>
    <definedName name="A125571728V">Data7!$EC$1:$EC$10,Data7!$EC$11:$EC$21</definedName>
    <definedName name="A125571728V_Data">Data7!$EC$11:$EC$21</definedName>
    <definedName name="A125571728V_Latest">Data7!$EC$21</definedName>
    <definedName name="A125571736V">Data7!$EU$1:$EU$10,Data7!$EU$11:$EU$21</definedName>
    <definedName name="A125571736V_Data">Data7!$EU$11:$EU$21</definedName>
    <definedName name="A125571736V_Latest">Data7!$EU$21</definedName>
    <definedName name="A125571744V">Data8!$AA$1:$AA$10,Data8!$AA$11:$AA$21</definedName>
    <definedName name="A125571744V_Data">Data8!$AA$11:$AA$21</definedName>
    <definedName name="A125571744V_Latest">Data8!$AA$21</definedName>
    <definedName name="A125571752V">Data8!$II$1:$II$10,Data8!$II$11:$II$21</definedName>
    <definedName name="A125571752V_Data">Data8!$II$11:$II$21</definedName>
    <definedName name="A125571752V_Latest">Data8!$II$21</definedName>
    <definedName name="A125571760V">Data9!$BM$1:$BM$10,Data9!$BM$11:$BM$21</definedName>
    <definedName name="A125571760V_Data">Data9!$BM$11:$BM$21</definedName>
    <definedName name="A125571760V_Latest">Data9!$BM$21</definedName>
    <definedName name="A125571768L">Data9!$CE$1:$CE$10,Data9!$CE$11:$CE$21</definedName>
    <definedName name="A125571768L_Data">Data9!$CE$11:$CE$21</definedName>
    <definedName name="A125571768L_Latest">Data9!$CE$21</definedName>
    <definedName name="A125571776L">Data7!$AQ$1:$AQ$10,Data7!$AQ$11:$AQ$21</definedName>
    <definedName name="A125571776L_Data">Data7!$AQ$11:$AQ$21</definedName>
    <definedName name="A125571776L_Latest">Data7!$AQ$21</definedName>
    <definedName name="A125571784L">Data8!$CC$1:$CC$10,Data8!$CC$11:$CC$21</definedName>
    <definedName name="A125571784L_Data">Data8!$CC$11:$CC$21</definedName>
    <definedName name="A125571784L_Latest">Data8!$CC$21</definedName>
    <definedName name="A125571792L">Data8!$CU$1:$CU$10,Data8!$CU$11:$CU$21</definedName>
    <definedName name="A125571792L_Data">Data8!$CU$11:$CU$21</definedName>
    <definedName name="A125571792L_Latest">Data8!$CU$21</definedName>
    <definedName name="A125571800A">Data9!$AU$1:$AU$10,Data9!$AU$11:$AU$21</definedName>
    <definedName name="A125571800A_Data">Data9!$AU$11:$AU$21</definedName>
    <definedName name="A125571800A_Latest">Data9!$AU$21</definedName>
    <definedName name="A125571808V">Data6!$GC$1:$GC$10,Data6!$GC$11:$GC$21</definedName>
    <definedName name="A125571808V_Data">Data6!$GC$11:$GC$21</definedName>
    <definedName name="A125571808V_Latest">Data6!$GC$21</definedName>
    <definedName name="A125571816V">Data6!$HM$1:$HM$10,Data6!$HM$11:$HM$21</definedName>
    <definedName name="A125571816V_Data">Data6!$HM$11:$HM$21</definedName>
    <definedName name="A125571816V_Latest">Data6!$HM$21</definedName>
    <definedName name="A125571824V">Data6!$IE$1:$IE$10,Data6!$IE$11:$IE$21</definedName>
    <definedName name="A125571824V_Data">Data6!$IE$11:$IE$21</definedName>
    <definedName name="A125571824V_Latest">Data6!$IE$21</definedName>
    <definedName name="A125571832V">Data7!$CA$1:$CA$10,Data7!$CA$11:$CA$21</definedName>
    <definedName name="A125571832V_Data">Data7!$CA$11:$CA$21</definedName>
    <definedName name="A125571832V_Latest">Data7!$CA$21</definedName>
    <definedName name="A125571840V">Data7!$GW$1:$GW$10,Data7!$GW$11:$GW$21</definedName>
    <definedName name="A125571840V_Data">Data7!$GW$11:$GW$21</definedName>
    <definedName name="A125571840V_Latest">Data7!$GW$21</definedName>
    <definedName name="A125571848L">Data7!$HO$1:$HO$10,Data7!$HO$11:$HO$21</definedName>
    <definedName name="A125571848L_Data">Data7!$HO$11:$HO$21</definedName>
    <definedName name="A125571848L_Latest">Data7!$HO$21</definedName>
    <definedName name="A125571856L">Data7!$FM$1:$FM$10,Data7!$FM$11:$FM$21</definedName>
    <definedName name="A125571856L_Data">Data7!$FM$11:$FM$21</definedName>
    <definedName name="A125571856L_Latest">Data7!$FM$21</definedName>
    <definedName name="A125571864L">Data8!$AS$1:$AS$10,Data8!$AS$11:$AS$21</definedName>
    <definedName name="A125571864L_Data">Data8!$AS$11:$AS$21</definedName>
    <definedName name="A125571864L_Latest">Data8!$AS$21</definedName>
    <definedName name="A125571872L">Data9!$CW$1:$CW$10,Data9!$CW$11:$CW$21</definedName>
    <definedName name="A125571872L_Data">Data9!$CW$11:$CW$21</definedName>
    <definedName name="A125571872L_Latest">Data9!$CW$21</definedName>
    <definedName name="A125571880L">Data16!$AQ$1:$AQ$10,Data16!$AQ$11:$AQ$21</definedName>
    <definedName name="A125571880L_Data">Data16!$AQ$11:$AQ$21</definedName>
    <definedName name="A125571880L_Latest">Data16!$AQ$21</definedName>
    <definedName name="A125571888F">Data16!$CS$1:$CS$10,Data16!$CS$11:$CS$21</definedName>
    <definedName name="A125571888F_Data">Data16!$CS$11:$CS$21</definedName>
    <definedName name="A125571888F_Latest">Data16!$CS$21</definedName>
    <definedName name="A125571896F">Data16!$FM$1:$FM$10,Data16!$FM$11:$FM$21</definedName>
    <definedName name="A125571896F_Data">Data16!$FM$11:$FM$21</definedName>
    <definedName name="A125571896F_Latest">Data16!$FM$21</definedName>
    <definedName name="A125571904V">Data16!$IG$1:$IG$10,Data16!$IG$11:$IG$21</definedName>
    <definedName name="A125571904V_Data">Data16!$IG$11:$IG$21</definedName>
    <definedName name="A125571904V_Latest">Data16!$IG$21</definedName>
    <definedName name="A125571912V">Data15!$W$1:$W$10,Data15!$W$11:$W$21</definedName>
    <definedName name="A125571912V_Data">Data15!$W$11:$W$21</definedName>
    <definedName name="A125571912V_Latest">Data15!$W$21</definedName>
    <definedName name="A125571920V">Data15!$HM$1:$HM$10,Data15!$HM$11:$HM$21</definedName>
    <definedName name="A125571920V_Data">Data15!$HM$11:$HM$21</definedName>
    <definedName name="A125571920V_Latest">Data15!$HM$21</definedName>
    <definedName name="A125571928L">Data17!$AA$1:$AA$10,Data17!$AA$11:$AA$21</definedName>
    <definedName name="A125571928L_Data">Data17!$AA$11:$AA$21</definedName>
    <definedName name="A125571928L_Latest">Data17!$AA$21</definedName>
    <definedName name="A125571936L">Data16!$HO$1:$HO$10,Data16!$HO$11:$HO$21</definedName>
    <definedName name="A125571936L_Data">Data16!$HO$11:$HO$21</definedName>
    <definedName name="A125571936L_Latest">Data16!$HO$21</definedName>
    <definedName name="A125571944L">Data17!$BK$1:$BK$10,Data17!$BK$11:$BK$21</definedName>
    <definedName name="A125571944L_Data">Data17!$BK$11:$BK$21</definedName>
    <definedName name="A125571944L_Latest">Data17!$BK$21</definedName>
    <definedName name="A125571952L">Data17!$EE$1:$EE$10,Data17!$EE$11:$EE$21</definedName>
    <definedName name="A125571952L_Data">Data17!$EE$11:$EE$21</definedName>
    <definedName name="A125571952L_Latest">Data17!$EE$21</definedName>
    <definedName name="A125571960L">Data15!$FK$1:$FK$10,Data15!$FK$11:$FK$21</definedName>
    <definedName name="A125571960L_Data">Data15!$FK$11:$FK$21</definedName>
    <definedName name="A125571960L_Latest">Data15!$FK$21</definedName>
    <definedName name="A125571968F">Data16!$DK$1:$DK$10,Data16!$DK$11:$DK$21</definedName>
    <definedName name="A125571968F_Data">Data16!$DK$11:$DK$21</definedName>
    <definedName name="A125571968F_Latest">Data16!$DK$21</definedName>
    <definedName name="A125571976F">Data17!$I$1:$I$10,Data17!$I$11:$I$21</definedName>
    <definedName name="A125571976F_Data">Data17!$I$11:$I$21</definedName>
    <definedName name="A125571976F_Latest">Data17!$I$21</definedName>
    <definedName name="A125571984F">Data17!$AS$1:$AS$10,Data17!$AS$11:$AS$21</definedName>
    <definedName name="A125571984F_Data">Data17!$AS$11:$AS$21</definedName>
    <definedName name="A125571984F_Latest">Data17!$AS$21</definedName>
    <definedName name="A125571992F">Data17!$CC$1:$CC$10,Data17!$CC$11:$CC$21</definedName>
    <definedName name="A125571992F_Data">Data17!$CC$11:$CC$21</definedName>
    <definedName name="A125571992F_Latest">Data17!$CC$21</definedName>
    <definedName name="A125572000W">Data17!$DM$1:$DM$10,Data17!$DM$11:$DM$21</definedName>
    <definedName name="A125572000W_Data">Data17!$DM$11:$DM$21</definedName>
    <definedName name="A125572000W_Latest">Data17!$DM$21</definedName>
    <definedName name="A125572008R">Data15!$BG$1:$BG$10,Data15!$BG$11:$BG$21</definedName>
    <definedName name="A125572008R_Data">Data15!$BG$11:$BG$21</definedName>
    <definedName name="A125572008R_Latest">Data15!$BG$21</definedName>
    <definedName name="A125572016R">Data15!$DI$1:$DI$10,Data15!$DI$11:$DI$21</definedName>
    <definedName name="A125572016R_Data">Data15!$DI$11:$DI$21</definedName>
    <definedName name="A125572016R_Latest">Data15!$DI$21</definedName>
    <definedName name="A125572024R">Data15!$EA$1:$EA$10,Data15!$EA$11:$EA$21</definedName>
    <definedName name="A125572024R_Data">Data15!$EA$11:$EA$21</definedName>
    <definedName name="A125572024R_Latest">Data15!$EA$21</definedName>
    <definedName name="A125572032R">Data15!$GU$1:$GU$10,Data15!$GU$11:$GU$21</definedName>
    <definedName name="A125572032R_Data">Data15!$GU$11:$GU$21</definedName>
    <definedName name="A125572032R_Latest">Data15!$GU$21</definedName>
    <definedName name="A125572040R">Data15!$IE$1:$IE$10,Data15!$IE$11:$IE$21</definedName>
    <definedName name="A125572040R_Data">Data15!$IE$11:$IE$21</definedName>
    <definedName name="A125572040R_Latest">Data15!$IE$21</definedName>
    <definedName name="A125572048J">Data16!$G$1:$G$10,Data16!$G$11:$G$21</definedName>
    <definedName name="A125572048J_Data">Data16!$G$11:$G$21</definedName>
    <definedName name="A125572048J_Latest">Data16!$G$21</definedName>
    <definedName name="A125572056J">Data16!$EC$1:$EC$10,Data16!$EC$11:$EC$21</definedName>
    <definedName name="A125572056J_Data">Data16!$EC$11:$EC$21</definedName>
    <definedName name="A125572056J_Latest">Data16!$EC$21</definedName>
    <definedName name="A125572064J">Data17!$CU$1:$CU$10,Data17!$CU$11:$CU$21</definedName>
    <definedName name="A125572064J_Data">Data17!$CU$11:$CU$21</definedName>
    <definedName name="A125572064J_Latest">Data17!$CU$21</definedName>
    <definedName name="A125572072J">Data17!$FO$1:$FO$10,Data17!$FO$11:$FO$21</definedName>
    <definedName name="A125572072J_Data">Data17!$FO$11:$FO$21</definedName>
    <definedName name="A125572072J_Latest">Data17!$FO$21</definedName>
    <definedName name="A125572080J">Data17!$GG$1:$GG$10,Data17!$GG$11:$GG$21</definedName>
    <definedName name="A125572080J_Data">Data17!$GG$11:$GG$21</definedName>
    <definedName name="A125572080J_Latest">Data17!$GG$21</definedName>
    <definedName name="A125572088A">Data15!$ES$1:$ES$10,Data15!$ES$11:$ES$21</definedName>
    <definedName name="A125572088A_Data">Data15!$ES$11:$ES$21</definedName>
    <definedName name="A125572088A_Latest">Data15!$ES$21</definedName>
    <definedName name="A125572096A">Data16!$GE$1:$GE$10,Data16!$GE$11:$GE$21</definedName>
    <definedName name="A125572096A_Data">Data16!$GE$11:$GE$21</definedName>
    <definedName name="A125572096A_Latest">Data16!$GE$21</definedName>
    <definedName name="A125572104R">Data16!$GW$1:$GW$10,Data16!$GW$11:$GW$21</definedName>
    <definedName name="A125572104R_Data">Data16!$GW$11:$GW$21</definedName>
    <definedName name="A125572104R_Latest">Data16!$GW$21</definedName>
    <definedName name="A125572112R">Data17!$EW$1:$EW$10,Data17!$EW$11:$EW$21</definedName>
    <definedName name="A125572112R_Data">Data17!$EW$11:$EW$21</definedName>
    <definedName name="A125572112R_Latest">Data17!$EW$21</definedName>
    <definedName name="A125572120R">Data15!$AO$1:$AO$10,Data15!$AO$11:$AO$21</definedName>
    <definedName name="A125572120R_Data">Data15!$AO$11:$AO$21</definedName>
    <definedName name="A125572120R_Latest">Data15!$AO$21</definedName>
    <definedName name="A125572128J">Data15!$BY$1:$BY$10,Data15!$BY$11:$BY$21</definedName>
    <definedName name="A125572128J_Data">Data15!$BY$11:$BY$21</definedName>
    <definedName name="A125572128J_Latest">Data15!$BY$21</definedName>
    <definedName name="A125572136J">Data15!$CQ$1:$CQ$10,Data15!$CQ$11:$CQ$21</definedName>
    <definedName name="A125572136J_Data">Data15!$CQ$11:$CQ$21</definedName>
    <definedName name="A125572136J_Latest">Data15!$CQ$21</definedName>
    <definedName name="A125572144J">Data15!$GC$1:$GC$10,Data15!$GC$11:$GC$21</definedName>
    <definedName name="A125572144J_Data">Data15!$GC$11:$GC$21</definedName>
    <definedName name="A125572144J_Latest">Data15!$GC$21</definedName>
    <definedName name="A125572152J">Data16!$BI$1:$BI$10,Data16!$BI$11:$BI$21</definedName>
    <definedName name="A125572152J_Data">Data16!$BI$11:$BI$21</definedName>
    <definedName name="A125572152J_Latest">Data16!$BI$21</definedName>
    <definedName name="A125572160J">Data16!$CA$1:$CA$10,Data16!$CA$11:$CA$21</definedName>
    <definedName name="A125572160J_Data">Data16!$CA$11:$CA$21</definedName>
    <definedName name="A125572160J_Latest">Data16!$CA$21</definedName>
    <definedName name="A125572168A">Data16!$Y$1:$Y$10,Data16!$Y$11:$Y$21</definedName>
    <definedName name="A125572168A_Data">Data16!$Y$11:$Y$21</definedName>
    <definedName name="A125572168A_Latest">Data16!$Y$21</definedName>
    <definedName name="A125572176A">Data16!$EU$1:$EU$10,Data16!$EU$11:$EU$21</definedName>
    <definedName name="A125572176A_Data">Data16!$EU$11:$EU$21</definedName>
    <definedName name="A125572176A_Latest">Data16!$EU$21</definedName>
    <definedName name="A125572184A">Data17!$GY$1:$GY$10,Data17!$GY$11:$GY$21</definedName>
    <definedName name="A125572184A_Data">Data17!$GY$11:$GY$21</definedName>
    <definedName name="A125572184A_Latest">Data17!$GY$21</definedName>
    <definedName name="A125572192A">Data18!$IK$1:$IK$10,Data18!$IK$11:$IK$21</definedName>
    <definedName name="A125572192A_Data">Data18!$IK$11:$IK$21</definedName>
    <definedName name="A125572192A_Latest">Data18!$IK$21</definedName>
    <definedName name="A125572200R">Data19!$AW$1:$AW$10,Data19!$AW$11:$AW$21</definedName>
    <definedName name="A125572200R_Data">Data19!$AW$11:$AW$21</definedName>
    <definedName name="A125572200R_Latest">Data19!$AW$21</definedName>
    <definedName name="A125572208J">Data19!$DQ$1:$DQ$10,Data19!$DQ$11:$DQ$21</definedName>
    <definedName name="A125572208J_Data">Data19!$DQ$11:$DQ$21</definedName>
    <definedName name="A125572208J_Latest">Data19!$DQ$21</definedName>
    <definedName name="A125572216J">Data19!$GK$1:$GK$10,Data19!$GK$11:$GK$21</definedName>
    <definedName name="A125572216J_Data">Data19!$GK$11:$GK$21</definedName>
    <definedName name="A125572216J_Latest">Data19!$GK$21</definedName>
    <definedName name="A125572224J">Data17!$HQ$1:$HQ$10,Data17!$HQ$11:$HQ$21</definedName>
    <definedName name="A125572224J_Data">Data17!$HQ$11:$HQ$21</definedName>
    <definedName name="A125572224J_Latest">Data17!$HQ$21</definedName>
    <definedName name="A125572232J">Data18!$FQ$1:$FQ$10,Data18!$FQ$11:$FQ$21</definedName>
    <definedName name="A125572232J_Data">Data18!$FQ$11:$FQ$21</definedName>
    <definedName name="A125572232J_Latest">Data18!$FQ$21</definedName>
    <definedName name="A125572240J">Data19!$HU$1:$HU$10,Data19!$HU$11:$HU$21</definedName>
    <definedName name="A125572240J_Data">Data19!$HU$11:$HU$21</definedName>
    <definedName name="A125572240J_Latest">Data19!$HU$21</definedName>
    <definedName name="A125572248A">Data19!$FS$1:$FS$10,Data19!$FS$11:$FS$21</definedName>
    <definedName name="A125572248A_Data">Data19!$FS$11:$FS$21</definedName>
    <definedName name="A125572248A_Latest">Data19!$FS$21</definedName>
    <definedName name="A125572256A">Data20!$O$1:$O$10,Data20!$O$11:$O$21</definedName>
    <definedName name="A125572256A_Data">Data20!$O$11:$O$21</definedName>
    <definedName name="A125572256A_Latest">Data20!$O$21</definedName>
    <definedName name="A125572264A">Data20!$CI$1:$CI$10,Data20!$CI$11:$CI$21</definedName>
    <definedName name="A125572264A_Data">Data20!$CI$11:$CI$21</definedName>
    <definedName name="A125572264A_Latest">Data20!$CI$21</definedName>
    <definedName name="A125572272A">Data18!$DO$1:$DO$10,Data18!$DO$11:$DO$21</definedName>
    <definedName name="A125572272A_Data">Data18!$DO$11:$DO$21</definedName>
    <definedName name="A125572272A_Latest">Data18!$DO$21</definedName>
    <definedName name="A125572280A">Data19!$BO$1:$BO$10,Data19!$BO$11:$BO$21</definedName>
    <definedName name="A125572280A_Data">Data19!$BO$11:$BO$21</definedName>
    <definedName name="A125572280A_Latest">Data19!$BO$21</definedName>
    <definedName name="A125572288V">Data19!$HC$1:$HC$10,Data19!$HC$11:$HC$21</definedName>
    <definedName name="A125572288V_Data">Data19!$HC$11:$HC$21</definedName>
    <definedName name="A125572288V_Latest">Data19!$HC$21</definedName>
    <definedName name="A125572296V">Data19!$IM$1:$IM$10,Data19!$IM$11:$IM$21</definedName>
    <definedName name="A125572296V_Data">Data19!$IM$11:$IM$21</definedName>
    <definedName name="A125572296V_Latest">Data19!$IM$21</definedName>
    <definedName name="A125572304J">Data20!$AG$1:$AG$10,Data20!$AG$11:$AG$21</definedName>
    <definedName name="A125572304J_Data">Data20!$AG$11:$AG$21</definedName>
    <definedName name="A125572304J_Latest">Data20!$AG$21</definedName>
    <definedName name="A125572312J">Data20!$BQ$1:$BQ$10,Data20!$BQ$11:$BQ$21</definedName>
    <definedName name="A125572312J_Data">Data20!$BQ$11:$BQ$21</definedName>
    <definedName name="A125572312J_Latest">Data20!$BQ$21</definedName>
    <definedName name="A125572320J">Data18!$K$1:$K$10,Data18!$K$11:$K$21</definedName>
    <definedName name="A125572320J_Data">Data18!$K$11:$K$21</definedName>
    <definedName name="A125572320J_Latest">Data18!$K$21</definedName>
    <definedName name="A125572328A">Data18!$BM$1:$BM$10,Data18!$BM$11:$BM$21</definedName>
    <definedName name="A125572328A_Data">Data18!$BM$11:$BM$21</definedName>
    <definedName name="A125572328A_Latest">Data18!$BM$21</definedName>
    <definedName name="A125572336A">Data18!$CE$1:$CE$10,Data18!$CE$11:$CE$21</definedName>
    <definedName name="A125572336A_Data">Data18!$CE$11:$CE$21</definedName>
    <definedName name="A125572336A_Latest">Data18!$CE$21</definedName>
    <definedName name="A125572344A">Data18!$EY$1:$EY$10,Data18!$EY$11:$EY$21</definedName>
    <definedName name="A125572344A_Data">Data18!$EY$11:$EY$21</definedName>
    <definedName name="A125572344A_Latest">Data18!$EY$21</definedName>
    <definedName name="A125572352A">Data18!$GI$1:$GI$10,Data18!$GI$11:$GI$21</definedName>
    <definedName name="A125572352A_Data">Data18!$GI$11:$GI$21</definedName>
    <definedName name="A125572352A_Latest">Data18!$GI$21</definedName>
    <definedName name="A125572360A">Data18!$HA$1:$HA$10,Data18!$HA$11:$HA$21</definedName>
    <definedName name="A125572360A_Data">Data18!$HA$11:$HA$21</definedName>
    <definedName name="A125572360A_Latest">Data18!$HA$21</definedName>
    <definedName name="A125572368V">Data19!$CG$1:$CG$10,Data19!$CG$11:$CG$21</definedName>
    <definedName name="A125572368V_Data">Data19!$CG$11:$CG$21</definedName>
    <definedName name="A125572368V_Latest">Data19!$CG$21</definedName>
    <definedName name="A125572376V">Data20!$AY$1:$AY$10,Data20!$AY$11:$AY$21</definedName>
    <definedName name="A125572376V_Data">Data20!$AY$11:$AY$21</definedName>
    <definedName name="A125572376V_Latest">Data20!$AY$21</definedName>
    <definedName name="A125572384V">Data20!$DS$1:$DS$10,Data20!$DS$11:$DS$21</definedName>
    <definedName name="A125572384V_Data">Data20!$DS$11:$DS$21</definedName>
    <definedName name="A125572384V_Latest">Data20!$DS$21</definedName>
    <definedName name="A125572392V">Data20!$EK$1:$EK$10,Data20!$EK$11:$EK$21</definedName>
    <definedName name="A125572392V_Data">Data20!$EK$11:$EK$21</definedName>
    <definedName name="A125572392V_Latest">Data20!$EK$21</definedName>
    <definedName name="A125572400J">Data18!$CW$1:$CW$10,Data18!$CW$11:$CW$21</definedName>
    <definedName name="A125572400J_Data">Data18!$CW$11:$CW$21</definedName>
    <definedName name="A125572400J_Latest">Data18!$CW$21</definedName>
    <definedName name="A125572408A">Data19!$EI$1:$EI$10,Data19!$EI$11:$EI$21</definedName>
    <definedName name="A125572408A_Data">Data19!$EI$11:$EI$21</definedName>
    <definedName name="A125572408A_Latest">Data19!$EI$21</definedName>
    <definedName name="A125572416A">Data19!$FA$1:$FA$10,Data19!$FA$11:$FA$21</definedName>
    <definedName name="A125572416A_Data">Data19!$FA$11:$FA$21</definedName>
    <definedName name="A125572416A_Latest">Data19!$FA$21</definedName>
    <definedName name="A125572424A">Data20!$DA$1:$DA$10,Data20!$DA$11:$DA$21</definedName>
    <definedName name="A125572424A_Data">Data20!$DA$11:$DA$21</definedName>
    <definedName name="A125572424A_Latest">Data20!$DA$21</definedName>
    <definedName name="A125572432A">Data17!$II$1:$II$10,Data17!$II$11:$II$21</definedName>
    <definedName name="A125572432A_Data">Data17!$II$11:$II$21</definedName>
    <definedName name="A125572432A_Latest">Data17!$II$21</definedName>
    <definedName name="A125572440A">Data18!$AC$1:$AC$10,Data18!$AC$11:$AC$21</definedName>
    <definedName name="A125572440A_Data">Data18!$AC$11:$AC$21</definedName>
    <definedName name="A125572440A_Latest">Data18!$AC$21</definedName>
    <definedName name="A125572448V">Data18!$AU$1:$AU$10,Data18!$AU$11:$AU$21</definedName>
    <definedName name="A125572448V_Data">Data18!$AU$11:$AU$21</definedName>
    <definedName name="A125572448V_Latest">Data18!$AU$21</definedName>
    <definedName name="A125572456V">Data18!$EG$1:$EG$10,Data18!$EG$11:$EG$21</definedName>
    <definedName name="A125572456V_Data">Data18!$EG$11:$EG$21</definedName>
    <definedName name="A125572456V_Latest">Data18!$EG$21</definedName>
    <definedName name="A125572464V">Data19!$M$1:$M$10,Data19!$M$11:$M$21</definedName>
    <definedName name="A125572464V_Data">Data19!$M$11:$M$21</definedName>
    <definedName name="A125572464V_Latest">Data19!$M$21</definedName>
    <definedName name="A125572472V">Data19!$AE$1:$AE$10,Data19!$AE$11:$AE$21</definedName>
    <definedName name="A125572472V_Data">Data19!$AE$11:$AE$21</definedName>
    <definedName name="A125572472V_Latest">Data19!$AE$21</definedName>
    <definedName name="A125572480V">Data18!$HS$1:$HS$10,Data18!$HS$11:$HS$21</definedName>
    <definedName name="A125572480V_Data">Data18!$HS$11:$HS$21</definedName>
    <definedName name="A125572480V_Latest">Data18!$HS$21</definedName>
    <definedName name="A125572488L">Data19!$CY$1:$CY$10,Data19!$CY$11:$CY$21</definedName>
    <definedName name="A125572488L_Data">Data19!$CY$11:$CY$21</definedName>
    <definedName name="A125572488L_Latest">Data19!$CY$21</definedName>
    <definedName name="A125572496L">Data20!$FC$1:$FC$10,Data20!$FC$11:$FC$21</definedName>
    <definedName name="A125572496L_Data">Data20!$FC$11:$FC$21</definedName>
    <definedName name="A125572496L_Latest">Data20!$FC$21</definedName>
    <definedName name="A125572504A">Data21!$GO$1:$GO$10,Data21!$GO$11:$GO$21</definedName>
    <definedName name="A125572504A_Data">Data21!$GO$11:$GO$21</definedName>
    <definedName name="A125572504A_Latest">Data21!$GO$21</definedName>
    <definedName name="A125572512A">Data21!$IQ$1:$IQ$10,Data21!$IQ$11:$IQ$21</definedName>
    <definedName name="A125572512A_Data">Data21!$IQ$11:$IQ$21</definedName>
    <definedName name="A125572512A_Latest">Data21!$IQ$21</definedName>
    <definedName name="A125572520A">Data22!$BU$1:$BU$10,Data22!$BU$11:$BU$21</definedName>
    <definedName name="A125572520A_Data">Data22!$BU$11:$BU$21</definedName>
    <definedName name="A125572520A_Latest">Data22!$BU$21</definedName>
    <definedName name="A125572528V">Data22!$EO$1:$EO$10,Data22!$EO$11:$EO$21</definedName>
    <definedName name="A125572528V_Data">Data22!$EO$11:$EO$21</definedName>
    <definedName name="A125572528V_Latest">Data22!$EO$21</definedName>
    <definedName name="A125572536V">Data20!$FU$1:$FU$10,Data20!$FU$11:$FU$21</definedName>
    <definedName name="A125572536V_Data">Data20!$FU$11:$FU$21</definedName>
    <definedName name="A125572536V_Latest">Data20!$FU$21</definedName>
    <definedName name="A125572544V">Data21!$DU$1:$DU$10,Data21!$DU$11:$DU$21</definedName>
    <definedName name="A125572544V_Data">Data21!$DU$11:$DU$21</definedName>
    <definedName name="A125572544V_Latest">Data21!$DU$21</definedName>
    <definedName name="A125572552V">Data22!$FY$1:$FY$10,Data22!$FY$11:$FY$21</definedName>
    <definedName name="A125572552V_Data">Data22!$FY$11:$FY$21</definedName>
    <definedName name="A125572552V_Latest">Data22!$FY$21</definedName>
    <definedName name="A125572560V">Data22!$DW$1:$DW$10,Data22!$DW$11:$DW$21</definedName>
    <definedName name="A125572560V_Data">Data22!$DW$11:$DW$21</definedName>
    <definedName name="A125572560V_Latest">Data22!$DW$21</definedName>
    <definedName name="A125572568L">Data22!$HI$1:$HI$10,Data22!$HI$11:$HI$21</definedName>
    <definedName name="A125572568L_Data">Data22!$HI$11:$HI$21</definedName>
    <definedName name="A125572568L_Latest">Data22!$HI$21</definedName>
    <definedName name="A125572576L">Data23!$AM$1:$AM$10,Data23!$AM$11:$AM$21</definedName>
    <definedName name="A125572576L_Data">Data23!$AM$11:$AM$21</definedName>
    <definedName name="A125572576L_Latest">Data23!$AM$21</definedName>
    <definedName name="A125572584L">Data21!$BS$1:$BS$10,Data21!$BS$11:$BS$21</definedName>
    <definedName name="A125572584L_Data">Data21!$BS$11:$BS$21</definedName>
    <definedName name="A125572584L_Latest">Data21!$BS$21</definedName>
    <definedName name="A125572592L">Data22!$S$1:$S$10,Data22!$S$11:$S$21</definedName>
    <definedName name="A125572592L_Data">Data22!$S$11:$S$21</definedName>
    <definedName name="A125572592L_Latest">Data22!$S$21</definedName>
    <definedName name="A125572600A">Data22!$FG$1:$FG$10,Data22!$FG$11:$FG$21</definedName>
    <definedName name="A125572600A_Data">Data22!$FG$11:$FG$21</definedName>
    <definedName name="A125572600A_Latest">Data22!$FG$21</definedName>
    <definedName name="A125572608V">Data22!$GQ$1:$GQ$10,Data22!$GQ$11:$GQ$21</definedName>
    <definedName name="A125572608V_Data">Data22!$GQ$11:$GQ$21</definedName>
    <definedName name="A125572608V_Latest">Data22!$GQ$21</definedName>
    <definedName name="A125572616V">Data22!$IA$1:$IA$10,Data22!$IA$11:$IA$21</definedName>
    <definedName name="A125572616V_Data">Data22!$IA$11:$IA$21</definedName>
    <definedName name="A125572616V_Latest">Data22!$IA$21</definedName>
    <definedName name="A125572624V">Data23!$U$1:$U$10,Data23!$U$11:$U$21</definedName>
    <definedName name="A125572624V_Data">Data23!$U$11:$U$21</definedName>
    <definedName name="A125572624V_Latest">Data23!$U$21</definedName>
    <definedName name="A125572632V">Data20!$HE$1:$HE$10,Data20!$HE$11:$HE$21</definedName>
    <definedName name="A125572632V_Data">Data20!$HE$11:$HE$21</definedName>
    <definedName name="A125572632V_Latest">Data20!$HE$21</definedName>
    <definedName name="A125572640V">Data21!$Q$1:$Q$10,Data21!$Q$11:$Q$21</definedName>
    <definedName name="A125572640V_Data">Data21!$Q$11:$Q$21</definedName>
    <definedName name="A125572640V_Latest">Data21!$Q$21</definedName>
    <definedName name="A125572648L">Data21!$AI$1:$AI$10,Data21!$AI$11:$AI$21</definedName>
    <definedName name="A125572648L_Data">Data21!$AI$11:$AI$21</definedName>
    <definedName name="A125572648L_Latest">Data21!$AI$21</definedName>
    <definedName name="A125572656L">Data21!$DC$1:$DC$10,Data21!$DC$11:$DC$21</definedName>
    <definedName name="A125572656L_Data">Data21!$DC$11:$DC$21</definedName>
    <definedName name="A125572656L_Latest">Data21!$DC$21</definedName>
    <definedName name="A125572664L">Data21!$EM$1:$EM$10,Data21!$EM$11:$EM$21</definedName>
    <definedName name="A125572664L_Data">Data21!$EM$11:$EM$21</definedName>
    <definedName name="A125572664L_Latest">Data21!$EM$21</definedName>
    <definedName name="A125572672L">Data21!$FE$1:$FE$10,Data21!$FE$11:$FE$21</definedName>
    <definedName name="A125572672L_Data">Data21!$FE$11:$FE$21</definedName>
    <definedName name="A125572672L_Latest">Data21!$FE$21</definedName>
    <definedName name="A125572680L">Data22!$AK$1:$AK$10,Data22!$AK$11:$AK$21</definedName>
    <definedName name="A125572680L_Data">Data22!$AK$11:$AK$21</definedName>
    <definedName name="A125572680L_Latest">Data22!$AK$21</definedName>
    <definedName name="A125572688F">Data23!$C$1:$C$10,Data23!$C$11:$C$21</definedName>
    <definedName name="A125572688F_Data">Data23!$C$11:$C$21</definedName>
    <definedName name="A125572688F_Latest">Data23!$C$21</definedName>
    <definedName name="A125572696F">Data23!$BW$1:$BW$10,Data23!$BW$11:$BW$21</definedName>
    <definedName name="A125572696F_Data">Data23!$BW$11:$BW$21</definedName>
    <definedName name="A125572696F_Latest">Data23!$BW$21</definedName>
    <definedName name="A125572704V">Data23!$CO$1:$CO$10,Data23!$CO$11:$CO$21</definedName>
    <definedName name="A125572704V_Data">Data23!$CO$11:$CO$21</definedName>
    <definedName name="A125572704V_Latest">Data23!$CO$21</definedName>
    <definedName name="A125572712V">Data21!$BA$1:$BA$10,Data21!$BA$11:$BA$21</definedName>
    <definedName name="A125572712V_Data">Data21!$BA$11:$BA$21</definedName>
    <definedName name="A125572712V_Latest">Data21!$BA$21</definedName>
    <definedName name="A125572720V">Data22!$CM$1:$CM$10,Data22!$CM$11:$CM$21</definedName>
    <definedName name="A125572720V_Data">Data22!$CM$11:$CM$21</definedName>
    <definedName name="A125572720V_Latest">Data22!$CM$21</definedName>
    <definedName name="A125572728L">Data22!$DE$1:$DE$10,Data22!$DE$11:$DE$21</definedName>
    <definedName name="A125572728L_Data">Data22!$DE$11:$DE$21</definedName>
    <definedName name="A125572728L_Latest">Data22!$DE$21</definedName>
    <definedName name="A125572736L">Data23!$BE$1:$BE$10,Data23!$BE$11:$BE$21</definedName>
    <definedName name="A125572736L_Data">Data23!$BE$11:$BE$21</definedName>
    <definedName name="A125572736L_Latest">Data23!$BE$21</definedName>
    <definedName name="A125572744L">Data20!$GM$1:$GM$10,Data20!$GM$11:$GM$21</definedName>
    <definedName name="A125572744L_Data">Data20!$GM$11:$GM$21</definedName>
    <definedName name="A125572744L_Latest">Data20!$GM$21</definedName>
    <definedName name="A125572752L">Data20!$HW$1:$HW$10,Data20!$HW$11:$HW$21</definedName>
    <definedName name="A125572752L_Data">Data20!$HW$11:$HW$21</definedName>
    <definedName name="A125572752L_Latest">Data20!$HW$21</definedName>
    <definedName name="A125572760L">Data20!$IO$1:$IO$10,Data20!$IO$11:$IO$21</definedName>
    <definedName name="A125572760L_Data">Data20!$IO$11:$IO$21</definedName>
    <definedName name="A125572760L_Latest">Data20!$IO$21</definedName>
    <definedName name="A125572768F">Data21!$CK$1:$CK$10,Data21!$CK$11:$CK$21</definedName>
    <definedName name="A125572768F_Data">Data21!$CK$11:$CK$21</definedName>
    <definedName name="A125572768F_Latest">Data21!$CK$21</definedName>
    <definedName name="A125572776F">Data21!$HG$1:$HG$10,Data21!$HG$11:$HG$21</definedName>
    <definedName name="A125572776F_Data">Data21!$HG$11:$HG$21</definedName>
    <definedName name="A125572776F_Latest">Data21!$HG$21</definedName>
    <definedName name="A125572784F">Data21!$HY$1:$HY$10,Data21!$HY$11:$HY$21</definedName>
    <definedName name="A125572784F_Data">Data21!$HY$11:$HY$21</definedName>
    <definedName name="A125572784F_Latest">Data21!$HY$21</definedName>
    <definedName name="A125572792F">Data21!$FW$1:$FW$10,Data21!$FW$11:$FW$21</definedName>
    <definedName name="A125572792F_Data">Data21!$FW$11:$FW$21</definedName>
    <definedName name="A125572792F_Latest">Data21!$FW$21</definedName>
    <definedName name="A125572800V">Data22!$BC$1:$BC$10,Data22!$BC$11:$BC$21</definedName>
    <definedName name="A125572800V_Data">Data22!$BC$11:$BC$21</definedName>
    <definedName name="A125572800V_Latest">Data22!$BC$21</definedName>
    <definedName name="A125572808L">Data23!$DG$1:$DG$10,Data23!$DG$11:$DG$21</definedName>
    <definedName name="A125572808L_Data">Data23!$DG$11:$DG$21</definedName>
    <definedName name="A125572808L_Latest">Data23!$DG$21</definedName>
    <definedName name="A125572816L">Data4!$IA$1:$IA$10,Data4!$IA$11:$IA$21</definedName>
    <definedName name="A125572816L_Data">Data4!$IA$11:$IA$21</definedName>
    <definedName name="A125572816L_Latest">Data4!$IA$21</definedName>
    <definedName name="A125572824L">Data5!$AM$1:$AM$10,Data5!$AM$11:$AM$21</definedName>
    <definedName name="A125572824L_Data">Data5!$AM$11:$AM$21</definedName>
    <definedName name="A125572824L_Latest">Data5!$AM$21</definedName>
    <definedName name="A125572832L">Data5!$DG$1:$DG$10,Data5!$DG$11:$DG$21</definedName>
    <definedName name="A125572832L_Data">Data5!$DG$11:$DG$21</definedName>
    <definedName name="A125572832L_Latest">Data5!$DG$21</definedName>
    <definedName name="A125572840L">Data5!$GA$1:$GA$10,Data5!$GA$11:$GA$21</definedName>
    <definedName name="A125572840L_Data">Data5!$GA$11:$GA$21</definedName>
    <definedName name="A125572840L_Latest">Data5!$GA$21</definedName>
    <definedName name="A125572848F">Data3!$HG$1:$HG$10,Data3!$HG$11:$HG$21</definedName>
    <definedName name="A125572848F_Data">Data3!$HG$11:$HG$21</definedName>
    <definedName name="A125572848F_Latest">Data3!$HG$21</definedName>
    <definedName name="A125572856F">Data4!$FG$1:$FG$10,Data4!$FG$11:$FG$21</definedName>
    <definedName name="A125572856F_Data">Data4!$FG$11:$FG$21</definedName>
    <definedName name="A125572856F_Latest">Data4!$FG$21</definedName>
    <definedName name="A125572864F">Data5!$HK$1:$HK$10,Data5!$HK$11:$HK$21</definedName>
    <definedName name="A125572864F_Data">Data5!$HK$11:$HK$21</definedName>
    <definedName name="A125572864F_Latest">Data5!$HK$21</definedName>
    <definedName name="A125572872F">Data5!$FI$1:$FI$10,Data5!$FI$11:$FI$21</definedName>
    <definedName name="A125572872F_Data">Data5!$FI$11:$FI$21</definedName>
    <definedName name="A125572872F_Latest">Data5!$FI$21</definedName>
    <definedName name="A125572880F">Data6!$E$1:$E$10,Data6!$E$11:$E$21</definedName>
    <definedName name="A125572880F_Data">Data6!$E$11:$E$21</definedName>
    <definedName name="A125572880F_Latest">Data6!$E$21</definedName>
    <definedName name="A125572888X">Data6!$BY$1:$BY$10,Data6!$BY$11:$BY$21</definedName>
    <definedName name="A125572888X_Data">Data6!$BY$11:$BY$21</definedName>
    <definedName name="A125572888X_Latest">Data6!$BY$21</definedName>
    <definedName name="A125572896X">Data4!$DE$1:$DE$10,Data4!$DE$11:$DE$21</definedName>
    <definedName name="A125572896X_Data">Data4!$DE$11:$DE$21</definedName>
    <definedName name="A125572896X_Latest">Data4!$DE$21</definedName>
    <definedName name="A125572904L">Data5!$BE$1:$BE$10,Data5!$BE$11:$BE$21</definedName>
    <definedName name="A125572904L_Data">Data5!$BE$11:$BE$21</definedName>
    <definedName name="A125572904L_Latest">Data5!$BE$21</definedName>
    <definedName name="A125572912L">Data5!$GS$1:$GS$10,Data5!$GS$11:$GS$21</definedName>
    <definedName name="A125572912L_Data">Data5!$GS$11:$GS$21</definedName>
    <definedName name="A125572912L_Latest">Data5!$GS$21</definedName>
    <definedName name="A125572920L">Data5!$IC$1:$IC$10,Data5!$IC$11:$IC$21</definedName>
    <definedName name="A125572920L_Data">Data5!$IC$11:$IC$21</definedName>
    <definedName name="A125572920L_Latest">Data5!$IC$21</definedName>
    <definedName name="A125572928F">Data6!$W$1:$W$10,Data6!$W$11:$W$21</definedName>
    <definedName name="A125572928F_Data">Data6!$W$11:$W$21</definedName>
    <definedName name="A125572928F_Latest">Data6!$W$21</definedName>
    <definedName name="A125572936F">Data6!$BG$1:$BG$10,Data6!$BG$11:$BG$21</definedName>
    <definedName name="A125572936F_Data">Data6!$BG$11:$BG$21</definedName>
    <definedName name="A125572936F_Latest">Data6!$BG$21</definedName>
    <definedName name="A125572944F">Data3!$IQ$1:$IQ$10,Data3!$IQ$11:$IQ$21</definedName>
    <definedName name="A125572944F_Data">Data3!$IQ$11:$IQ$21</definedName>
    <definedName name="A125572944F_Latest">Data3!$IQ$21</definedName>
    <definedName name="A125572952F">Data4!$BC$1:$BC$10,Data4!$BC$11:$BC$21</definedName>
    <definedName name="A125572952F_Data">Data4!$BC$11:$BC$21</definedName>
    <definedName name="A125572952F_Latest">Data4!$BC$21</definedName>
    <definedName name="A125572960F">Data4!$BU$1:$BU$10,Data4!$BU$11:$BU$21</definedName>
    <definedName name="A125572960F_Data">Data4!$BU$11:$BU$21</definedName>
    <definedName name="A125572960F_Latest">Data4!$BU$21</definedName>
    <definedName name="A125572968X">Data4!$EO$1:$EO$10,Data4!$EO$11:$EO$21</definedName>
    <definedName name="A125572968X_Data">Data4!$EO$11:$EO$21</definedName>
    <definedName name="A125572968X_Latest">Data4!$EO$21</definedName>
    <definedName name="A125572976X">Data4!$FY$1:$FY$10,Data4!$FY$11:$FY$21</definedName>
    <definedName name="A125572976X_Data">Data4!$FY$11:$FY$21</definedName>
    <definedName name="A125572976X_Latest">Data4!$FY$21</definedName>
    <definedName name="A125572984X">Data4!$GQ$1:$GQ$10,Data4!$GQ$11:$GQ$21</definedName>
    <definedName name="A125572984X_Data">Data4!$GQ$11:$GQ$21</definedName>
    <definedName name="A125572984X_Latest">Data4!$GQ$21</definedName>
    <definedName name="A125572992X">Data5!$BW$1:$BW$10,Data5!$BW$11:$BW$21</definedName>
    <definedName name="A125572992X_Data">Data5!$BW$11:$BW$21</definedName>
    <definedName name="A125572992X_Latest">Data5!$BW$21</definedName>
    <definedName name="A125573000R">Data6!$AO$1:$AO$10,Data6!$AO$11:$AO$21</definedName>
    <definedName name="A125573000R_Data">Data6!$AO$11:$AO$21</definedName>
    <definedName name="A125573000R_Latest">Data6!$AO$21</definedName>
    <definedName name="A125573008J">Data6!$DI$1:$DI$10,Data6!$DI$11:$DI$21</definedName>
    <definedName name="A125573008J_Data">Data6!$DI$11:$DI$21</definedName>
    <definedName name="A125573008J_Latest">Data6!$DI$21</definedName>
    <definedName name="A125573016J">Data6!$EA$1:$EA$10,Data6!$EA$11:$EA$21</definedName>
    <definedName name="A125573016J_Data">Data6!$EA$11:$EA$21</definedName>
    <definedName name="A125573016J_Latest">Data6!$EA$21</definedName>
    <definedName name="A125573024J">Data4!$CM$1:$CM$10,Data4!$CM$11:$CM$21</definedName>
    <definedName name="A125573024J_Data">Data4!$CM$11:$CM$21</definedName>
    <definedName name="A125573024J_Latest">Data4!$CM$21</definedName>
    <definedName name="A125573032J">Data5!$DY$1:$DY$10,Data5!$DY$11:$DY$21</definedName>
    <definedName name="A125573032J_Data">Data5!$DY$11:$DY$21</definedName>
    <definedName name="A125573032J_Latest">Data5!$DY$21</definedName>
    <definedName name="A125573040J">Data5!$EQ$1:$EQ$10,Data5!$EQ$11:$EQ$21</definedName>
    <definedName name="A125573040J_Data">Data5!$EQ$11:$EQ$21</definedName>
    <definedName name="A125573040J_Latest">Data5!$EQ$21</definedName>
    <definedName name="A125573048A">Data6!$CQ$1:$CQ$10,Data6!$CQ$11:$CQ$21</definedName>
    <definedName name="A125573048A_Data">Data6!$CQ$11:$CQ$21</definedName>
    <definedName name="A125573048A_Latest">Data6!$CQ$21</definedName>
    <definedName name="A125573056A">Data3!$HY$1:$HY$10,Data3!$HY$11:$HY$21</definedName>
    <definedName name="A125573056A_Data">Data3!$HY$11:$HY$21</definedName>
    <definedName name="A125573056A_Latest">Data3!$HY$21</definedName>
    <definedName name="A125573064A">Data4!$S$1:$S$10,Data4!$S$11:$S$21</definedName>
    <definedName name="A125573064A_Data">Data4!$S$11:$S$21</definedName>
    <definedName name="A125573064A_Latest">Data4!$S$21</definedName>
    <definedName name="A125573072A">Data4!$AK$1:$AK$10,Data4!$AK$11:$AK$21</definedName>
    <definedName name="A125573072A_Data">Data4!$AK$11:$AK$21</definedName>
    <definedName name="A125573072A_Latest">Data4!$AK$21</definedName>
    <definedName name="A125573080A">Data4!$DW$1:$DW$10,Data4!$DW$11:$DW$21</definedName>
    <definedName name="A125573080A_Data">Data4!$DW$11:$DW$21</definedName>
    <definedName name="A125573080A_Latest">Data4!$DW$21</definedName>
    <definedName name="A125573088V">Data5!$C$1:$C$10,Data5!$C$11:$C$21</definedName>
    <definedName name="A125573088V_Data">Data5!$C$11:$C$21</definedName>
    <definedName name="A125573088V_Latest">Data5!$C$21</definedName>
    <definedName name="A125573096V">Data5!$U$1:$U$10,Data5!$U$11:$U$21</definedName>
    <definedName name="A125573096V_Data">Data5!$U$11:$U$21</definedName>
    <definedName name="A125573096V_Latest">Data5!$U$21</definedName>
    <definedName name="A125573104J">Data4!$HI$1:$HI$10,Data4!$HI$11:$HI$21</definedName>
    <definedName name="A125573104J_Data">Data4!$HI$11:$HI$21</definedName>
    <definedName name="A125573104J_Latest">Data4!$HI$21</definedName>
    <definedName name="A125573112J">Data5!$CO$1:$CO$10,Data5!$CO$11:$CO$21</definedName>
    <definedName name="A125573112J_Data">Data5!$CO$11:$CO$21</definedName>
    <definedName name="A125573112J_Latest">Data5!$CO$21</definedName>
    <definedName name="A125573120J">Data6!$ES$1:$ES$10,Data6!$ES$11:$ES$21</definedName>
    <definedName name="A125573120J_Data">Data6!$ES$11:$ES$21</definedName>
    <definedName name="A125573120J_Latest">Data6!$ES$21</definedName>
    <definedName name="A125573128A">Data10!$EI$1:$EI$10,Data10!$EI$11:$EI$21</definedName>
    <definedName name="A125573128A_Data">Data10!$EI$11:$EI$21</definedName>
    <definedName name="A125573128A_Latest">Data10!$EI$21</definedName>
    <definedName name="A125573136A">Data10!$GK$1:$GK$10,Data10!$GK$11:$GK$21</definedName>
    <definedName name="A125573136A_Data">Data10!$GK$11:$GK$21</definedName>
    <definedName name="A125573136A_Latest">Data10!$GK$21</definedName>
    <definedName name="A125573144A">Data11!$O$1:$O$10,Data11!$O$11:$O$21</definedName>
    <definedName name="A125573144A_Data">Data11!$O$11:$O$21</definedName>
    <definedName name="A125573144A_Latest">Data11!$O$21</definedName>
    <definedName name="A125573152A">Data11!$CI$1:$CI$10,Data11!$CI$11:$CI$21</definedName>
    <definedName name="A125573152A_Data">Data11!$CI$11:$CI$21</definedName>
    <definedName name="A125573152A_Latest">Data11!$CI$21</definedName>
    <definedName name="A125573160A">Data9!$DO$1:$DO$10,Data9!$DO$11:$DO$21</definedName>
    <definedName name="A125573160A_Data">Data9!$DO$11:$DO$21</definedName>
    <definedName name="A125573160A_Latest">Data9!$DO$21</definedName>
    <definedName name="A125573168V">Data10!$BO$1:$BO$10,Data10!$BO$11:$BO$21</definedName>
    <definedName name="A125573168V_Data">Data10!$BO$11:$BO$21</definedName>
    <definedName name="A125573168V_Latest">Data10!$BO$21</definedName>
    <definedName name="A125573176V">Data11!$DS$1:$DS$10,Data11!$DS$11:$DS$21</definedName>
    <definedName name="A125573176V_Data">Data11!$DS$11:$DS$21</definedName>
    <definedName name="A125573176V_Latest">Data11!$DS$21</definedName>
    <definedName name="A125573184V">Data11!$BQ$1:$BQ$10,Data11!$BQ$11:$BQ$21</definedName>
    <definedName name="A125573184V_Data">Data11!$BQ$11:$BQ$21</definedName>
    <definedName name="A125573184V_Latest">Data11!$BQ$21</definedName>
    <definedName name="A125573192V">Data11!$FC$1:$FC$10,Data11!$FC$11:$FC$21</definedName>
    <definedName name="A125573192V_Data">Data11!$FC$11:$FC$21</definedName>
    <definedName name="A125573192V_Latest">Data11!$FC$21</definedName>
    <definedName name="A125573200J">Data11!$HW$1:$HW$10,Data11!$HW$11:$HW$21</definedName>
    <definedName name="A125573200J_Data">Data11!$HW$11:$HW$21</definedName>
    <definedName name="A125573200J_Latest">Data11!$HW$21</definedName>
    <definedName name="A125573208A">Data10!$M$1:$M$10,Data10!$M$11:$M$21</definedName>
    <definedName name="A125573208A_Data">Data10!$M$11:$M$21</definedName>
    <definedName name="A125573208A_Latest">Data10!$M$21</definedName>
    <definedName name="A125573216A">Data10!$HC$1:$HC$10,Data10!$HC$11:$HC$21</definedName>
    <definedName name="A125573216A_Data">Data10!$HC$11:$HC$21</definedName>
    <definedName name="A125573216A_Latest">Data10!$HC$21</definedName>
    <definedName name="A125573224A">Data11!$DA$1:$DA$10,Data11!$DA$11:$DA$21</definedName>
    <definedName name="A125573224A_Data">Data11!$DA$11:$DA$21</definedName>
    <definedName name="A125573224A_Latest">Data11!$DA$21</definedName>
    <definedName name="A125573232A">Data11!$EK$1:$EK$10,Data11!$EK$11:$EK$21</definedName>
    <definedName name="A125573232A_Data">Data11!$EK$11:$EK$21</definedName>
    <definedName name="A125573232A_Latest">Data11!$EK$21</definedName>
    <definedName name="A125573240A">Data11!$FU$1:$FU$10,Data11!$FU$11:$FU$21</definedName>
    <definedName name="A125573240A_Data">Data11!$FU$11:$FU$21</definedName>
    <definedName name="A125573240A_Latest">Data11!$FU$21</definedName>
    <definedName name="A125573248V">Data11!$HE$1:$HE$10,Data11!$HE$11:$HE$21</definedName>
    <definedName name="A125573248V_Data">Data11!$HE$11:$HE$21</definedName>
    <definedName name="A125573248V_Latest">Data11!$HE$21</definedName>
    <definedName name="A125573256V">Data9!$EY$1:$EY$10,Data9!$EY$11:$EY$21</definedName>
    <definedName name="A125573256V_Data">Data9!$EY$11:$EY$21</definedName>
    <definedName name="A125573256V_Latest">Data9!$EY$21</definedName>
    <definedName name="A125573264V">Data9!$HA$1:$HA$10,Data9!$HA$11:$HA$21</definedName>
    <definedName name="A125573264V_Data">Data9!$HA$11:$HA$21</definedName>
    <definedName name="A125573264V_Latest">Data9!$HA$21</definedName>
    <definedName name="A125573272V">Data9!$HS$1:$HS$10,Data9!$HS$11:$HS$21</definedName>
    <definedName name="A125573272V_Data">Data9!$HS$11:$HS$21</definedName>
    <definedName name="A125573272V_Latest">Data9!$HS$21</definedName>
    <definedName name="A125573280V">Data10!$AW$1:$AW$10,Data10!$AW$11:$AW$21</definedName>
    <definedName name="A125573280V_Data">Data10!$AW$11:$AW$21</definedName>
    <definedName name="A125573280V_Latest">Data10!$AW$21</definedName>
    <definedName name="A125573288L">Data10!$CG$1:$CG$10,Data10!$CG$11:$CG$21</definedName>
    <definedName name="A125573288L_Data">Data10!$CG$11:$CG$21</definedName>
    <definedName name="A125573288L_Latest">Data10!$CG$21</definedName>
    <definedName name="A125573296L">Data10!$CY$1:$CY$10,Data10!$CY$11:$CY$21</definedName>
    <definedName name="A125573296L_Data">Data10!$CY$11:$CY$21</definedName>
    <definedName name="A125573296L_Latest">Data10!$CY$21</definedName>
    <definedName name="A125573304A">Data10!$HU$1:$HU$10,Data10!$HU$11:$HU$21</definedName>
    <definedName name="A125573304A_Data">Data10!$HU$11:$HU$21</definedName>
    <definedName name="A125573304A_Latest">Data10!$HU$21</definedName>
    <definedName name="A125573312A">Data11!$GM$1:$GM$10,Data11!$GM$11:$GM$21</definedName>
    <definedName name="A125573312A_Data">Data11!$GM$11:$GM$21</definedName>
    <definedName name="A125573312A_Latest">Data11!$GM$21</definedName>
    <definedName name="A125573320A">Data12!$Q$1:$Q$10,Data12!$Q$11:$Q$21</definedName>
    <definedName name="A125573320A_Data">Data12!$Q$11:$Q$21</definedName>
    <definedName name="A125573320A_Latest">Data12!$Q$21</definedName>
    <definedName name="A125573328V">Data12!$AI$1:$AI$10,Data12!$AI$11:$AI$21</definedName>
    <definedName name="A125573328V_Data">Data12!$AI$11:$AI$21</definedName>
    <definedName name="A125573328V_Latest">Data12!$AI$21</definedName>
    <definedName name="A125573336V">Data9!$IK$1:$IK$10,Data9!$IK$11:$IK$21</definedName>
    <definedName name="A125573336V_Data">Data9!$IK$11:$IK$21</definedName>
    <definedName name="A125573336V_Latest">Data9!$IK$21</definedName>
    <definedName name="A125573344V">Data11!$AG$1:$AG$10,Data11!$AG$11:$AG$21</definedName>
    <definedName name="A125573344V_Data">Data11!$AG$11:$AG$21</definedName>
    <definedName name="A125573344V_Latest">Data11!$AG$21</definedName>
    <definedName name="A125573352V">Data11!$AY$1:$AY$10,Data11!$AY$11:$AY$21</definedName>
    <definedName name="A125573352V_Data">Data11!$AY$11:$AY$21</definedName>
    <definedName name="A125573352V_Latest">Data11!$AY$21</definedName>
    <definedName name="A125573360V">Data11!$IO$1:$IO$10,Data11!$IO$11:$IO$21</definedName>
    <definedName name="A125573360V_Data">Data11!$IO$11:$IO$21</definedName>
    <definedName name="A125573360V_Latest">Data11!$IO$21</definedName>
    <definedName name="A125573368L">Data9!$EG$1:$EG$10,Data9!$EG$11:$EG$21</definedName>
    <definedName name="A125573368L_Data">Data9!$EG$11:$EG$21</definedName>
    <definedName name="A125573368L_Latest">Data9!$EG$21</definedName>
    <definedName name="A125573376L">Data9!$FQ$1:$FQ$10,Data9!$FQ$11:$FQ$21</definedName>
    <definedName name="A125573376L_Data">Data9!$FQ$11:$FQ$21</definedName>
    <definedName name="A125573376L_Latest">Data9!$FQ$21</definedName>
    <definedName name="A125573384L">Data9!$GI$1:$GI$10,Data9!$GI$11:$GI$21</definedName>
    <definedName name="A125573384L_Data">Data9!$GI$11:$GI$21</definedName>
    <definedName name="A125573384L_Latest">Data9!$GI$21</definedName>
    <definedName name="A125573392L">Data10!$AE$1:$AE$10,Data10!$AE$11:$AE$21</definedName>
    <definedName name="A125573392L_Data">Data10!$AE$11:$AE$21</definedName>
    <definedName name="A125573392L_Latest">Data10!$AE$21</definedName>
    <definedName name="A125573400A">Data10!$FA$1:$FA$10,Data10!$FA$11:$FA$21</definedName>
    <definedName name="A125573400A_Data">Data10!$FA$11:$FA$21</definedName>
    <definedName name="A125573400A_Latest">Data10!$FA$21</definedName>
    <definedName name="A125573408V">Data10!$FS$1:$FS$10,Data10!$FS$11:$FS$21</definedName>
    <definedName name="A125573408V_Data">Data10!$FS$11:$FS$21</definedName>
    <definedName name="A125573408V_Latest">Data10!$FS$21</definedName>
    <definedName name="A125573416V">Data10!$DQ$1:$DQ$10,Data10!$DQ$11:$DQ$21</definedName>
    <definedName name="A125573416V_Data">Data10!$DQ$11:$DQ$21</definedName>
    <definedName name="A125573416V_Latest">Data10!$DQ$21</definedName>
    <definedName name="A125573424V">Data10!$IM$1:$IM$10,Data10!$IM$11:$IM$21</definedName>
    <definedName name="A125573424V_Data">Data10!$IM$11:$IM$21</definedName>
    <definedName name="A125573424V_Latest">Data10!$IM$21</definedName>
    <definedName name="A125573432V">Data12!$BA$1:$BA$10,Data12!$BA$11:$BA$21</definedName>
    <definedName name="A125573432V_Data">Data12!$BA$11:$BA$21</definedName>
    <definedName name="A125573432V_Latest">Data12!$BA$21</definedName>
    <definedName name="A125573440V">Data13!$CM$1:$CM$10,Data13!$CM$11:$CM$21</definedName>
    <definedName name="A125573440V_Data">Data13!$CM$11:$CM$21</definedName>
    <definedName name="A125573440V_Latest">Data13!$CM$21</definedName>
    <definedName name="A125573448L">Data13!$EO$1:$EO$10,Data13!$EO$11:$EO$21</definedName>
    <definedName name="A125573448L_Data">Data13!$EO$11:$EO$21</definedName>
    <definedName name="A125573448L_Latest">Data13!$EO$21</definedName>
    <definedName name="A125573456L">Data13!$HI$1:$HI$10,Data13!$HI$11:$HI$21</definedName>
    <definedName name="A125573456L_Data">Data13!$HI$11:$HI$21</definedName>
    <definedName name="A125573456L_Latest">Data13!$HI$21</definedName>
    <definedName name="A125573464L">Data14!$AM$1:$AM$10,Data14!$AM$11:$AM$21</definedName>
    <definedName name="A125573464L_Data">Data14!$AM$11:$AM$21</definedName>
    <definedName name="A125573464L_Latest">Data14!$AM$21</definedName>
    <definedName name="A125573472L">Data12!$BS$1:$BS$10,Data12!$BS$11:$BS$21</definedName>
    <definedName name="A125573472L_Data">Data12!$BS$11:$BS$21</definedName>
    <definedName name="A125573472L_Latest">Data12!$BS$21</definedName>
    <definedName name="A125573480L">Data13!$S$1:$S$10,Data13!$S$11:$S$21</definedName>
    <definedName name="A125573480L_Data">Data13!$S$11:$S$21</definedName>
    <definedName name="A125573480L_Latest">Data13!$S$21</definedName>
    <definedName name="A125573488F">Data14!$BW$1:$BW$10,Data14!$BW$11:$BW$21</definedName>
    <definedName name="A125573488F_Data">Data14!$BW$11:$BW$21</definedName>
    <definedName name="A125573488F_Latest">Data14!$BW$21</definedName>
    <definedName name="A125573496F">Data14!$U$1:$U$10,Data14!$U$11:$U$21</definedName>
    <definedName name="A125573496F_Data">Data14!$U$11:$U$21</definedName>
    <definedName name="A125573496F_Latest">Data14!$U$21</definedName>
    <definedName name="A125573504V">Data14!$DG$1:$DG$10,Data14!$DG$11:$DG$21</definedName>
    <definedName name="A125573504V_Data">Data14!$DG$11:$DG$21</definedName>
    <definedName name="A125573504V_Latest">Data14!$DG$21</definedName>
    <definedName name="A125573512V">Data14!$GA$1:$GA$10,Data14!$GA$11:$GA$21</definedName>
    <definedName name="A125573512V_Data">Data14!$GA$11:$GA$21</definedName>
    <definedName name="A125573512V_Latest">Data14!$GA$21</definedName>
    <definedName name="A125573520V">Data12!$HG$1:$HG$10,Data12!$HG$11:$HG$21</definedName>
    <definedName name="A125573520V_Data">Data12!$HG$11:$HG$21</definedName>
    <definedName name="A125573520V_Latest">Data12!$HG$21</definedName>
    <definedName name="A125573528L">Data13!$FG$1:$FG$10,Data13!$FG$11:$FG$21</definedName>
    <definedName name="A125573528L_Data">Data13!$FG$11:$FG$21</definedName>
    <definedName name="A125573528L_Latest">Data13!$FG$21</definedName>
    <definedName name="A125573536L">Data14!$BE$1:$BE$10,Data14!$BE$11:$BE$21</definedName>
    <definedName name="A125573536L_Data">Data14!$BE$11:$BE$21</definedName>
    <definedName name="A125573536L_Latest">Data14!$BE$21</definedName>
    <definedName name="A125573544L">Data14!$CO$1:$CO$10,Data14!$CO$11:$CO$21</definedName>
    <definedName name="A125573544L_Data">Data14!$CO$11:$CO$21</definedName>
    <definedName name="A125573544L_Latest">Data14!$CO$21</definedName>
    <definedName name="A125573552L">Data14!$DY$1:$DY$10,Data14!$DY$11:$DY$21</definedName>
    <definedName name="A125573552L_Data">Data14!$DY$11:$DY$21</definedName>
    <definedName name="A125573552L_Latest">Data14!$DY$21</definedName>
    <definedName name="A125573560L">Data14!$FI$1:$FI$10,Data14!$FI$11:$FI$21</definedName>
    <definedName name="A125573560L_Data">Data14!$FI$11:$FI$21</definedName>
    <definedName name="A125573560L_Latest">Data14!$FI$21</definedName>
    <definedName name="A125573568F">Data12!$DC$1:$DC$10,Data12!$DC$11:$DC$21</definedName>
    <definedName name="A125573568F_Data">Data12!$DC$11:$DC$21</definedName>
    <definedName name="A125573568F_Latest">Data12!$DC$21</definedName>
    <definedName name="A125573576F">Data12!$FE$1:$FE$10,Data12!$FE$11:$FE$21</definedName>
    <definedName name="A125573576F_Data">Data12!$FE$11:$FE$21</definedName>
    <definedName name="A125573576F_Latest">Data12!$FE$21</definedName>
    <definedName name="A125573584F">Data12!$FW$1:$FW$10,Data12!$FW$11:$FW$21</definedName>
    <definedName name="A125573584F_Data">Data12!$FW$11:$FW$21</definedName>
    <definedName name="A125573584F_Latest">Data12!$FW$21</definedName>
    <definedName name="A125573592F">Data12!$IQ$1:$IQ$10,Data12!$IQ$11:$IQ$21</definedName>
    <definedName name="A125573592F_Data">Data12!$IQ$11:$IQ$21</definedName>
    <definedName name="A125573592F_Latest">Data12!$IQ$21</definedName>
    <definedName name="A125573600V">Data13!$AK$1:$AK$10,Data13!$AK$11:$AK$21</definedName>
    <definedName name="A125573600V_Data">Data13!$AK$11:$AK$21</definedName>
    <definedName name="A125573600V_Latest">Data13!$AK$21</definedName>
    <definedName name="A125573608L">Data13!$BC$1:$BC$10,Data13!$BC$11:$BC$21</definedName>
    <definedName name="A125573608L_Data">Data13!$BC$11:$BC$21</definedName>
    <definedName name="A125573608L_Latest">Data13!$BC$21</definedName>
    <definedName name="A125573616L">Data13!$FY$1:$FY$10,Data13!$FY$11:$FY$21</definedName>
    <definedName name="A125573616L_Data">Data13!$FY$11:$FY$21</definedName>
    <definedName name="A125573616L_Latest">Data13!$FY$21</definedName>
    <definedName name="A125573624L">Data14!$EQ$1:$EQ$10,Data14!$EQ$11:$EQ$21</definedName>
    <definedName name="A125573624L_Data">Data14!$EQ$11:$EQ$21</definedName>
    <definedName name="A125573624L_Latest">Data14!$EQ$21</definedName>
    <definedName name="A125573632L">Data14!$HK$1:$HK$10,Data14!$HK$11:$HK$21</definedName>
    <definedName name="A125573632L_Data">Data14!$HK$11:$HK$21</definedName>
    <definedName name="A125573632L_Latest">Data14!$HK$21</definedName>
    <definedName name="A125573640L">Data14!$IC$1:$IC$10,Data14!$IC$11:$IC$21</definedName>
    <definedName name="A125573640L_Data">Data14!$IC$11:$IC$21</definedName>
    <definedName name="A125573640L_Latest">Data14!$IC$21</definedName>
    <definedName name="A125573648F">Data12!$GO$1:$GO$10,Data12!$GO$11:$GO$21</definedName>
    <definedName name="A125573648F_Data">Data12!$GO$11:$GO$21</definedName>
    <definedName name="A125573648F_Latest">Data12!$GO$21</definedName>
    <definedName name="A125573656F">Data13!$IA$1:$IA$10,Data13!$IA$11:$IA$21</definedName>
    <definedName name="A125573656F_Data">Data13!$IA$11:$IA$21</definedName>
    <definedName name="A125573656F_Latest">Data13!$IA$21</definedName>
    <definedName name="A125573664F">Data14!$C$1:$C$10,Data14!$C$11:$C$21</definedName>
    <definedName name="A125573664F_Data">Data14!$C$11:$C$21</definedName>
    <definedName name="A125573664F_Latest">Data14!$C$21</definedName>
    <definedName name="A125573672F">Data14!$GS$1:$GS$10,Data14!$GS$11:$GS$21</definedName>
    <definedName name="A125573672F_Data">Data14!$GS$11:$GS$21</definedName>
    <definedName name="A125573672F_Latest">Data14!$GS$21</definedName>
    <definedName name="A125573680F">Data12!$CK$1:$CK$10,Data12!$CK$11:$CK$21</definedName>
    <definedName name="A125573680F_Data">Data12!$CK$11:$CK$21</definedName>
    <definedName name="A125573680F_Latest">Data12!$CK$21</definedName>
    <definedName name="A125573688X">Data12!$DU$1:$DU$10,Data12!$DU$11:$DU$21</definedName>
    <definedName name="A125573688X_Data">Data12!$DU$11:$DU$21</definedName>
    <definedName name="A125573688X_Latest">Data12!$DU$21</definedName>
    <definedName name="A125573696X">Data12!$EM$1:$EM$10,Data12!$EM$11:$EM$21</definedName>
    <definedName name="A125573696X_Data">Data12!$EM$11:$EM$21</definedName>
    <definedName name="A125573696X_Latest">Data12!$EM$21</definedName>
    <definedName name="A125573704L">Data12!$HY$1:$HY$10,Data12!$HY$11:$HY$21</definedName>
    <definedName name="A125573704L_Data">Data12!$HY$11:$HY$21</definedName>
    <definedName name="A125573704L_Latest">Data12!$HY$21</definedName>
    <definedName name="A125573712L">Data13!$DE$1:$DE$10,Data13!$DE$11:$DE$21</definedName>
    <definedName name="A125573712L_Data">Data13!$DE$11:$DE$21</definedName>
    <definedName name="A125573712L_Latest">Data13!$DE$21</definedName>
    <definedName name="A125573720L">Data13!$DW$1:$DW$10,Data13!$DW$11:$DW$21</definedName>
    <definedName name="A125573720L_Data">Data13!$DW$11:$DW$21</definedName>
    <definedName name="A125573720L_Latest">Data13!$DW$21</definedName>
    <definedName name="A125573728F">Data13!$BU$1:$BU$10,Data13!$BU$11:$BU$21</definedName>
    <definedName name="A125573728F_Data">Data13!$BU$11:$BU$21</definedName>
    <definedName name="A125573728F_Latest">Data13!$BU$21</definedName>
    <definedName name="A125573736F">Data13!$GQ$1:$GQ$10,Data13!$GQ$11:$GQ$21</definedName>
    <definedName name="A125573736F_Data">Data13!$GQ$11:$GQ$21</definedName>
    <definedName name="A125573736F_Latest">Data13!$GQ$21</definedName>
    <definedName name="A125573744F">Data15!$E$1:$E$10,Data15!$E$11:$E$21</definedName>
    <definedName name="A125573744F_Data">Data15!$E$11:$E$21</definedName>
    <definedName name="A125573744F_Latest">Data15!$E$21</definedName>
    <definedName name="A125573752F">Data2!$AJ$1:$AJ$10,Data2!$AJ$11:$AJ$21</definedName>
    <definedName name="A125573752F_Data">Data2!$AJ$11:$AJ$21</definedName>
    <definedName name="A125573752F_Latest">Data2!$AJ$21</definedName>
    <definedName name="A125573760F">Data2!$CL$1:$CL$10,Data2!$CL$11:$CL$21</definedName>
    <definedName name="A125573760F_Data">Data2!$CL$11:$CL$21</definedName>
    <definedName name="A125573760F_Latest">Data2!$CL$21</definedName>
    <definedName name="A125573768X">Data2!$FF$1:$FF$10,Data2!$FF$11:$FF$21</definedName>
    <definedName name="A125573768X_Data">Data2!$FF$11:$FF$21</definedName>
    <definedName name="A125573768X_Latest">Data2!$FF$21</definedName>
    <definedName name="A125573776X">Data2!$HZ$1:$HZ$10,Data2!$HZ$11:$HZ$21</definedName>
    <definedName name="A125573776X_Data">Data2!$HZ$11:$HZ$21</definedName>
    <definedName name="A125573776X_Latest">Data2!$HZ$21</definedName>
    <definedName name="A125573784X">Data1!$P$1:$P$10,Data1!$P$11:$P$21</definedName>
    <definedName name="A125573784X_Data">Data1!$P$11:$P$21</definedName>
    <definedName name="A125573784X_Latest">Data1!$P$21</definedName>
    <definedName name="A125573792X">Data1!$HF$1:$HF$10,Data1!$HF$11:$HF$21</definedName>
    <definedName name="A125573792X_Data">Data1!$HF$11:$HF$21</definedName>
    <definedName name="A125573792X_Latest">Data1!$HF$21</definedName>
    <definedName name="A125573800L">Data3!$T$1:$T$10,Data3!$T$11:$T$21</definedName>
    <definedName name="A125573800L_Data">Data3!$T$11:$T$21</definedName>
    <definedName name="A125573800L_Latest">Data3!$T$21</definedName>
    <definedName name="A125573808F">Data2!$HH$1:$HH$10,Data2!$HH$11:$HH$21</definedName>
    <definedName name="A125573808F_Data">Data2!$HH$11:$HH$21</definedName>
    <definedName name="A125573808F_Latest">Data2!$HH$21</definedName>
    <definedName name="A125573816F">Data3!$BD$1:$BD$10,Data3!$BD$11:$BD$21</definedName>
    <definedName name="A125573816F_Data">Data3!$BD$11:$BD$21</definedName>
    <definedName name="A125573816F_Latest">Data3!$BD$21</definedName>
    <definedName name="A125573824F">Data3!$DX$1:$DX$10,Data3!$DX$11:$DX$21</definedName>
    <definedName name="A125573824F_Data">Data3!$DX$11:$DX$21</definedName>
    <definedName name="A125573824F_Latest">Data3!$DX$21</definedName>
    <definedName name="A125573832F">Data1!$FD$1:$FD$10,Data1!$FD$11:$FD$21</definedName>
    <definedName name="A125573832F_Data">Data1!$FD$11:$FD$21</definedName>
    <definedName name="A125573832F_Latest">Data1!$FD$21</definedName>
    <definedName name="A125573840F">Data2!$DD$1:$DD$10,Data2!$DD$11:$DD$21</definedName>
    <definedName name="A125573840F_Data">Data2!$DD$11:$DD$21</definedName>
    <definedName name="A125573840F_Latest">Data2!$DD$21</definedName>
    <definedName name="A125573848X">Data3!$B$1:$B$10,Data3!$B$11:$B$21</definedName>
    <definedName name="A125573848X_Data">Data3!$B$11:$B$21</definedName>
    <definedName name="A125573848X_Latest">Data3!$B$21</definedName>
    <definedName name="A125573856X">Data3!$AL$1:$AL$10,Data3!$AL$11:$AL$21</definedName>
    <definedName name="A125573856X_Data">Data3!$AL$11:$AL$21</definedName>
    <definedName name="A125573856X_Latest">Data3!$AL$21</definedName>
    <definedName name="A125573864X">Data3!$BV$1:$BV$10,Data3!$BV$11:$BV$21</definedName>
    <definedName name="A125573864X_Data">Data3!$BV$11:$BV$21</definedName>
    <definedName name="A125573864X_Latest">Data3!$BV$21</definedName>
    <definedName name="A125573872X">Data3!$DF$1:$DF$10,Data3!$DF$11:$DF$21</definedName>
    <definedName name="A125573872X_Data">Data3!$DF$11:$DF$21</definedName>
    <definedName name="A125573872X_Latest">Data3!$DF$21</definedName>
    <definedName name="A125573880X">Data1!$AZ$1:$AZ$10,Data1!$AZ$11:$AZ$21</definedName>
    <definedName name="A125573880X_Data">Data1!$AZ$11:$AZ$21</definedName>
    <definedName name="A125573880X_Latest">Data1!$AZ$21</definedName>
    <definedName name="A125573888T">Data1!$DB$1:$DB$10,Data1!$DB$11:$DB$21</definedName>
    <definedName name="A125573888T_Data">Data1!$DB$11:$DB$21</definedName>
    <definedName name="A125573888T_Latest">Data1!$DB$21</definedName>
    <definedName name="A125573896T">Data1!$DT$1:$DT$10,Data1!$DT$11:$DT$21</definedName>
    <definedName name="A125573896T_Data">Data1!$DT$11:$DT$21</definedName>
    <definedName name="A125573896T_Latest">Data1!$DT$21</definedName>
    <definedName name="A125573904F">Data1!$GN$1:$GN$10,Data1!$GN$11:$GN$21</definedName>
    <definedName name="A125573904F_Data">Data1!$GN$11:$GN$21</definedName>
    <definedName name="A125573904F_Latest">Data1!$GN$21</definedName>
    <definedName name="A125573912F">Data1!$HX$1:$HX$10,Data1!$HX$11:$HX$21</definedName>
    <definedName name="A125573912F_Data">Data1!$HX$11:$HX$21</definedName>
    <definedName name="A125573912F_Latest">Data1!$HX$21</definedName>
    <definedName name="A125573920F">Data1!$IP$1:$IP$10,Data1!$IP$11:$IP$21</definedName>
    <definedName name="A125573920F_Data">Data1!$IP$11:$IP$21</definedName>
    <definedName name="A125573920F_Latest">Data1!$IP$21</definedName>
    <definedName name="A125573928X">Data2!$DV$1:$DV$10,Data2!$DV$11:$DV$21</definedName>
    <definedName name="A125573928X_Data">Data2!$DV$11:$DV$21</definedName>
    <definedName name="A125573928X_Latest">Data2!$DV$21</definedName>
    <definedName name="A125573936X">Data3!$CN$1:$CN$10,Data3!$CN$11:$CN$21</definedName>
    <definedName name="A125573936X_Data">Data3!$CN$11:$CN$21</definedName>
    <definedName name="A125573936X_Latest">Data3!$CN$21</definedName>
    <definedName name="A125573944X">Data3!$FH$1:$FH$10,Data3!$FH$11:$FH$21</definedName>
    <definedName name="A125573944X_Data">Data3!$FH$11:$FH$21</definedName>
    <definedName name="A125573944X_Latest">Data3!$FH$21</definedName>
    <definedName name="A125573952X">Data3!$FZ$1:$FZ$10,Data3!$FZ$11:$FZ$21</definedName>
    <definedName name="A125573952X_Data">Data3!$FZ$11:$FZ$21</definedName>
    <definedName name="A125573952X_Latest">Data3!$FZ$21</definedName>
    <definedName name="A125573960X">Data1!$EL$1:$EL$10,Data1!$EL$11:$EL$21</definedName>
    <definedName name="A125573960X_Data">Data1!$EL$11:$EL$21</definedName>
    <definedName name="A125573960X_Latest">Data1!$EL$21</definedName>
    <definedName name="A125573968T">Data2!$FX$1:$FX$10,Data2!$FX$11:$FX$21</definedName>
    <definedName name="A125573968T_Data">Data2!$FX$11:$FX$21</definedName>
    <definedName name="A125573968T_Latest">Data2!$FX$21</definedName>
    <definedName name="A125573976T">Data2!$GP$1:$GP$10,Data2!$GP$11:$GP$21</definedName>
    <definedName name="A125573976T_Data">Data2!$GP$11:$GP$21</definedName>
    <definedName name="A125573976T_Latest">Data2!$GP$21</definedName>
    <definedName name="A125573984T">Data3!$EP$1:$EP$10,Data3!$EP$11:$EP$21</definedName>
    <definedName name="A125573984T_Data">Data3!$EP$11:$EP$21</definedName>
    <definedName name="A125573984T_Latest">Data3!$EP$21</definedName>
    <definedName name="A125573992T">Data1!$AH$1:$AH$10,Data1!$AH$11:$AH$21</definedName>
    <definedName name="A125573992T_Data">Data1!$AH$11:$AH$21</definedName>
    <definedName name="A125573992T_Latest">Data1!$AH$21</definedName>
    <definedName name="A125574000J">Data1!$BR$1:$BR$10,Data1!$BR$11:$BR$21</definedName>
    <definedName name="A125574000J_Data">Data1!$BR$11:$BR$21</definedName>
    <definedName name="A125574000J_Latest">Data1!$BR$21</definedName>
    <definedName name="A125574008A">Data1!$CJ$1:$CJ$10,Data1!$CJ$11:$CJ$21</definedName>
    <definedName name="A125574008A_Data">Data1!$CJ$11:$CJ$21</definedName>
    <definedName name="A125574008A_Latest">Data1!$CJ$21</definedName>
    <definedName name="A125574016A">Data1!$FV$1:$FV$10,Data1!$FV$11:$FV$21</definedName>
    <definedName name="A125574016A_Data">Data1!$FV$11:$FV$21</definedName>
    <definedName name="A125574016A_Latest">Data1!$FV$21</definedName>
    <definedName name="A125574024A">Data2!$BB$1:$BB$10,Data2!$BB$11:$BB$21</definedName>
    <definedName name="A125574024A_Data">Data2!$BB$11:$BB$21</definedName>
    <definedName name="A125574024A_Latest">Data2!$BB$21</definedName>
    <definedName name="A125574032A">Data2!$BT$1:$BT$10,Data2!$BT$11:$BT$21</definedName>
    <definedName name="A125574032A_Data">Data2!$BT$11:$BT$21</definedName>
    <definedName name="A125574032A_Latest">Data2!$BT$21</definedName>
    <definedName name="A125574040A">Data2!$R$1:$R$10,Data2!$R$11:$R$21</definedName>
    <definedName name="A125574040A_Data">Data2!$R$11:$R$21</definedName>
    <definedName name="A125574040A_Latest">Data2!$R$21</definedName>
    <definedName name="A125574048V">Data2!$EN$1:$EN$10,Data2!$EN$11:$EN$21</definedName>
    <definedName name="A125574048V_Data">Data2!$EN$11:$EN$21</definedName>
    <definedName name="A125574048V_Latest">Data2!$EN$21</definedName>
    <definedName name="A125574056V">Data3!$GR$1:$GR$10,Data3!$GR$11:$GR$21</definedName>
    <definedName name="A125574056V_Data">Data3!$GR$11:$GR$21</definedName>
    <definedName name="A125574056V_Latest">Data3!$GR$21</definedName>
    <definedName name="A125574064V">Data24!$EV$1:$EV$10,Data24!$EV$11:$EV$21</definedName>
    <definedName name="A125574064V_Data">Data24!$EV$11:$EV$21</definedName>
    <definedName name="A125574064V_Latest">Data24!$EV$21</definedName>
    <definedName name="A125574072V">Data24!$GX$1:$GX$10,Data24!$GX$11:$GX$21</definedName>
    <definedName name="A125574072V_Data">Data24!$GX$11:$GX$21</definedName>
    <definedName name="A125574072V_Latest">Data24!$GX$21</definedName>
    <definedName name="A125574080V">Data25!$AB$1:$AB$10,Data25!$AB$11:$AB$21</definedName>
    <definedName name="A125574080V_Data">Data25!$AB$11:$AB$21</definedName>
    <definedName name="A125574080V_Latest">Data25!$AB$21</definedName>
    <definedName name="A125574088L">Data25!$CV$1:$CV$10,Data25!$CV$11:$CV$21</definedName>
    <definedName name="A125574088L_Data">Data25!$CV$11:$CV$21</definedName>
    <definedName name="A125574088L_Latest">Data25!$CV$21</definedName>
    <definedName name="A125574096L">Data23!$EB$1:$EB$10,Data23!$EB$11:$EB$21</definedName>
    <definedName name="A125574096L_Data">Data23!$EB$11:$EB$21</definedName>
    <definedName name="A125574096L_Latest">Data23!$EB$21</definedName>
    <definedName name="A125574104A">Data24!$CB$1:$CB$10,Data24!$CB$11:$CB$21</definedName>
    <definedName name="A125574104A_Data">Data24!$CB$11:$CB$21</definedName>
    <definedName name="A125574104A_Latest">Data24!$CB$21</definedName>
    <definedName name="A125574112A">Data25!$EF$1:$EF$10,Data25!$EF$11:$EF$21</definedName>
    <definedName name="A125574112A_Data">Data25!$EF$11:$EF$21</definedName>
    <definedName name="A125574112A_Latest">Data25!$EF$21</definedName>
    <definedName name="A125574120A">Data25!$CD$1:$CD$10,Data25!$CD$11:$CD$21</definedName>
    <definedName name="A125574120A_Data">Data25!$CD$11:$CD$21</definedName>
    <definedName name="A125574120A_Latest">Data25!$CD$21</definedName>
    <definedName name="A125574128V">Data25!$FP$1:$FP$10,Data25!$FP$11:$FP$21</definedName>
    <definedName name="A125574128V_Data">Data25!$FP$11:$FP$21</definedName>
    <definedName name="A125574128V_Latest">Data25!$FP$21</definedName>
    <definedName name="A125574136V">Data25!$IJ$1:$IJ$10,Data25!$IJ$11:$IJ$21</definedName>
    <definedName name="A125574136V_Data">Data25!$IJ$11:$IJ$21</definedName>
    <definedName name="A125574136V_Latest">Data25!$IJ$21</definedName>
    <definedName name="A125574144V">Data24!$Z$1:$Z$10,Data24!$Z$11:$Z$21</definedName>
    <definedName name="A125574144V_Data">Data24!$Z$11:$Z$21</definedName>
    <definedName name="A125574144V_Latest">Data24!$Z$21</definedName>
    <definedName name="A125574152V">Data24!$HP$1:$HP$10,Data24!$HP$11:$HP$21</definedName>
    <definedName name="A125574152V_Data">Data24!$HP$11:$HP$21</definedName>
    <definedName name="A125574152V_Latest">Data24!$HP$21</definedName>
    <definedName name="A125574160V">Data25!$DN$1:$DN$10,Data25!$DN$11:$DN$21</definedName>
    <definedName name="A125574160V_Data">Data25!$DN$11:$DN$21</definedName>
    <definedName name="A125574160V_Latest">Data25!$DN$21</definedName>
    <definedName name="A125574168L">Data25!$EX$1:$EX$10,Data25!$EX$11:$EX$21</definedName>
    <definedName name="A125574168L_Data">Data25!$EX$11:$EX$21</definedName>
    <definedName name="A125574168L_Latest">Data25!$EX$21</definedName>
    <definedName name="A125574176L">Data25!$GH$1:$GH$10,Data25!$GH$11:$GH$21</definedName>
    <definedName name="A125574176L_Data">Data25!$GH$11:$GH$21</definedName>
    <definedName name="A125574176L_Latest">Data25!$GH$21</definedName>
    <definedName name="A125574184L">Data25!$HR$1:$HR$10,Data25!$HR$11:$HR$21</definedName>
    <definedName name="A125574184L_Data">Data25!$HR$11:$HR$21</definedName>
    <definedName name="A125574184L_Latest">Data25!$HR$21</definedName>
    <definedName name="A125574192L">Data23!$FL$1:$FL$10,Data23!$FL$11:$FL$21</definedName>
    <definedName name="A125574192L_Data">Data23!$FL$11:$FL$21</definedName>
    <definedName name="A125574192L_Latest">Data23!$FL$21</definedName>
    <definedName name="A125574200A">Data23!$HN$1:$HN$10,Data23!$HN$11:$HN$21</definedName>
    <definedName name="A125574200A_Data">Data23!$HN$11:$HN$21</definedName>
    <definedName name="A125574200A_Latest">Data23!$HN$21</definedName>
    <definedName name="A125574208V">Data23!$IF$1:$IF$10,Data23!$IF$11:$IF$21</definedName>
    <definedName name="A125574208V_Data">Data23!$IF$11:$IF$21</definedName>
    <definedName name="A125574208V_Latest">Data23!$IF$21</definedName>
    <definedName name="A125574216V">Data24!$BJ$1:$BJ$10,Data24!$BJ$11:$BJ$21</definedName>
    <definedName name="A125574216V_Data">Data24!$BJ$11:$BJ$21</definedName>
    <definedName name="A125574216V_Latest">Data24!$BJ$21</definedName>
    <definedName name="A125574224V">Data24!$CT$1:$CT$10,Data24!$CT$11:$CT$21</definedName>
    <definedName name="A125574224V_Data">Data24!$CT$11:$CT$21</definedName>
    <definedName name="A125574224V_Latest">Data24!$CT$21</definedName>
    <definedName name="A125574232V">Data24!$DL$1:$DL$10,Data24!$DL$11:$DL$21</definedName>
    <definedName name="A125574232V_Data">Data24!$DL$11:$DL$21</definedName>
    <definedName name="A125574232V_Latest">Data24!$DL$21</definedName>
    <definedName name="A125574240V">Data24!$IH$1:$IH$10,Data24!$IH$11:$IH$21</definedName>
    <definedName name="A125574240V_Data">Data24!$IH$11:$IH$21</definedName>
    <definedName name="A125574240V_Latest">Data24!$IH$21</definedName>
    <definedName name="A125574248L">Data25!$GZ$1:$GZ$10,Data25!$GZ$11:$GZ$21</definedName>
    <definedName name="A125574248L_Data">Data25!$GZ$11:$GZ$21</definedName>
    <definedName name="A125574248L_Latest">Data25!$GZ$21</definedName>
    <definedName name="A125574256L">Data26!$AD$1:$AD$10,Data26!$AD$11:$AD$21</definedName>
    <definedName name="A125574256L_Data">Data26!$AD$11:$AD$21</definedName>
    <definedName name="A125574256L_Latest">Data26!$AD$21</definedName>
    <definedName name="A125574264L">Data26!$AV$1:$AV$10,Data26!$AV$11:$AV$21</definedName>
    <definedName name="A125574264L_Data">Data26!$AV$11:$AV$21</definedName>
    <definedName name="A125574264L_Latest">Data26!$AV$21</definedName>
    <definedName name="A125574272L">Data24!$H$1:$H$10,Data24!$H$11:$H$21</definedName>
    <definedName name="A125574272L_Data">Data24!$H$11:$H$21</definedName>
    <definedName name="A125574272L_Latest">Data24!$H$21</definedName>
    <definedName name="A125574280L">Data25!$AT$1:$AT$10,Data25!$AT$11:$AT$21</definedName>
    <definedName name="A125574280L_Data">Data25!$AT$11:$AT$21</definedName>
    <definedName name="A125574280L_Latest">Data25!$AT$21</definedName>
    <definedName name="A125574288F">Data25!$BL$1:$BL$10,Data25!$BL$11:$BL$21</definedName>
    <definedName name="A125574288F_Data">Data25!$BL$11:$BL$21</definedName>
    <definedName name="A125574288F_Latest">Data25!$BL$21</definedName>
    <definedName name="A125574296F">Data26!$L$1:$L$10,Data26!$L$11:$L$21</definedName>
    <definedName name="A125574296F_Data">Data26!$L$11:$L$21</definedName>
    <definedName name="A125574296F_Latest">Data26!$L$21</definedName>
    <definedName name="A125574304V">Data23!$ET$1:$ET$10,Data23!$ET$11:$ET$21</definedName>
    <definedName name="A125574304V_Data">Data23!$ET$11:$ET$21</definedName>
    <definedName name="A125574304V_Latest">Data23!$ET$21</definedName>
    <definedName name="A125574312V">Data23!$GD$1:$GD$10,Data23!$GD$11:$GD$21</definedName>
    <definedName name="A125574312V_Data">Data23!$GD$11:$GD$21</definedName>
    <definedName name="A125574312V_Latest">Data23!$GD$21</definedName>
    <definedName name="A125574320V">Data23!$GV$1:$GV$10,Data23!$GV$11:$GV$21</definedName>
    <definedName name="A125574320V_Data">Data23!$GV$11:$GV$21</definedName>
    <definedName name="A125574320V_Latest">Data23!$GV$21</definedName>
    <definedName name="A125574328L">Data24!$AR$1:$AR$10,Data24!$AR$11:$AR$21</definedName>
    <definedName name="A125574328L_Data">Data24!$AR$11:$AR$21</definedName>
    <definedName name="A125574328L_Latest">Data24!$AR$21</definedName>
    <definedName name="A125574336L">Data24!$FN$1:$FN$10,Data24!$FN$11:$FN$21</definedName>
    <definedName name="A125574336L_Data">Data24!$FN$11:$FN$21</definedName>
    <definedName name="A125574336L_Latest">Data24!$FN$21</definedName>
    <definedName name="A125574344L">Data24!$GF$1:$GF$10,Data24!$GF$11:$GF$21</definedName>
    <definedName name="A125574344L_Data">Data24!$GF$11:$GF$21</definedName>
    <definedName name="A125574344L_Latest">Data24!$GF$21</definedName>
    <definedName name="A125574352L">Data24!$ED$1:$ED$10,Data24!$ED$11:$ED$21</definedName>
    <definedName name="A125574352L_Data">Data24!$ED$11:$ED$21</definedName>
    <definedName name="A125574352L_Latest">Data24!$ED$21</definedName>
    <definedName name="A125574360L">Data25!$J$1:$J$10,Data25!$J$11:$J$21</definedName>
    <definedName name="A125574360L_Data">Data25!$J$11:$J$21</definedName>
    <definedName name="A125574360L_Latest">Data25!$J$21</definedName>
    <definedName name="A125574368F">Data26!$BN$1:$BN$10,Data26!$BN$11:$BN$21</definedName>
    <definedName name="A125574368F_Data">Data26!$BN$11:$BN$21</definedName>
    <definedName name="A125574368F_Latest">Data26!$BN$21</definedName>
    <definedName name="A125574376F">Data7!$GH$1:$GH$10,Data7!$GH$11:$GH$21</definedName>
    <definedName name="A125574376F_Data">Data7!$GH$11:$GH$21</definedName>
    <definedName name="A125574376F_Latest">Data7!$GH$21</definedName>
    <definedName name="A125574384F">Data7!$IJ$1:$IJ$10,Data7!$IJ$11:$IJ$21</definedName>
    <definedName name="A125574384F_Data">Data7!$IJ$11:$IJ$21</definedName>
    <definedName name="A125574384F_Latest">Data7!$IJ$21</definedName>
    <definedName name="A125574392F">Data8!$BN$1:$BN$10,Data8!$BN$11:$BN$21</definedName>
    <definedName name="A125574392F_Data">Data8!$BN$11:$BN$21</definedName>
    <definedName name="A125574392F_Latest">Data8!$BN$21</definedName>
    <definedName name="A125574400V">Data8!$EH$1:$EH$10,Data8!$EH$11:$EH$21</definedName>
    <definedName name="A125574400V_Data">Data8!$EH$11:$EH$21</definedName>
    <definedName name="A125574400V_Latest">Data8!$EH$21</definedName>
    <definedName name="A125574408L">Data6!$FN$1:$FN$10,Data6!$FN$11:$FN$21</definedName>
    <definedName name="A125574408L_Data">Data6!$FN$11:$FN$21</definedName>
    <definedName name="A125574408L_Latest">Data6!$FN$21</definedName>
    <definedName name="A125574416L">Data7!$DN$1:$DN$10,Data7!$DN$11:$DN$21</definedName>
    <definedName name="A125574416L_Data">Data7!$DN$11:$DN$21</definedName>
    <definedName name="A125574416L_Latest">Data7!$DN$21</definedName>
    <definedName name="A125574424L">Data8!$FR$1:$FR$10,Data8!$FR$11:$FR$21</definedName>
    <definedName name="A125574424L_Data">Data8!$FR$11:$FR$21</definedName>
    <definedName name="A125574424L_Latest">Data8!$FR$21</definedName>
    <definedName name="A125574432L">Data8!$DP$1:$DP$10,Data8!$DP$11:$DP$21</definedName>
    <definedName name="A125574432L_Data">Data8!$DP$11:$DP$21</definedName>
    <definedName name="A125574432L_Latest">Data8!$DP$21</definedName>
    <definedName name="A125574440L">Data8!$HB$1:$HB$10,Data8!$HB$11:$HB$21</definedName>
    <definedName name="A125574440L_Data">Data8!$HB$11:$HB$21</definedName>
    <definedName name="A125574440L_Latest">Data8!$HB$21</definedName>
    <definedName name="A125574448F">Data9!$AF$1:$AF$10,Data9!$AF$11:$AF$21</definedName>
    <definedName name="A125574448F_Data">Data9!$AF$11:$AF$21</definedName>
    <definedName name="A125574448F_Latest">Data9!$AF$21</definedName>
    <definedName name="A125574456F">Data7!$BL$1:$BL$10,Data7!$BL$11:$BL$21</definedName>
    <definedName name="A125574456F_Data">Data7!$BL$11:$BL$21</definedName>
    <definedName name="A125574456F_Latest">Data7!$BL$21</definedName>
    <definedName name="A125574464F">Data8!$L$1:$L$10,Data8!$L$11:$L$21</definedName>
    <definedName name="A125574464F_Data">Data8!$L$11:$L$21</definedName>
    <definedName name="A125574464F_Latest">Data8!$L$21</definedName>
    <definedName name="A125574472F">Data8!$EZ$1:$EZ$10,Data8!$EZ$11:$EZ$21</definedName>
    <definedName name="A125574472F_Data">Data8!$EZ$11:$EZ$21</definedName>
    <definedName name="A125574472F_Latest">Data8!$EZ$21</definedName>
    <definedName name="A125574480F">Data8!$GJ$1:$GJ$10,Data8!$GJ$11:$GJ$21</definedName>
    <definedName name="A125574480F_Data">Data8!$GJ$11:$GJ$21</definedName>
    <definedName name="A125574480F_Latest">Data8!$GJ$21</definedName>
    <definedName name="A125574488X">Data8!$HT$1:$HT$10,Data8!$HT$11:$HT$21</definedName>
    <definedName name="A125574488X_Data">Data8!$HT$11:$HT$21</definedName>
    <definedName name="A125574488X_Latest">Data8!$HT$21</definedName>
    <definedName name="A125574496X">Data9!$N$1:$N$10,Data9!$N$11:$N$21</definedName>
    <definedName name="A125574496X_Data">Data9!$N$11:$N$21</definedName>
    <definedName name="A125574496X_Latest">Data9!$N$21</definedName>
    <definedName name="A125574504L">Data6!$GX$1:$GX$10,Data6!$GX$11:$GX$21</definedName>
    <definedName name="A125574504L_Data">Data6!$GX$11:$GX$21</definedName>
    <definedName name="A125574504L_Latest">Data6!$GX$21</definedName>
    <definedName name="A125574512L">Data7!$J$1:$J$10,Data7!$J$11:$J$21</definedName>
    <definedName name="A125574512L_Data">Data7!$J$11:$J$21</definedName>
    <definedName name="A125574512L_Latest">Data7!$J$21</definedName>
    <definedName name="A125574520L">Data7!$AB$1:$AB$10,Data7!$AB$11:$AB$21</definedName>
    <definedName name="A125574520L_Data">Data7!$AB$11:$AB$21</definedName>
    <definedName name="A125574520L_Latest">Data7!$AB$21</definedName>
    <definedName name="A125574528F">Data7!$CV$1:$CV$10,Data7!$CV$11:$CV$21</definedName>
    <definedName name="A125574528F_Data">Data7!$CV$11:$CV$21</definedName>
    <definedName name="A125574528F_Latest">Data7!$CV$21</definedName>
    <definedName name="A125574536F">Data7!$EF$1:$EF$10,Data7!$EF$11:$EF$21</definedName>
    <definedName name="A125574536F_Data">Data7!$EF$11:$EF$21</definedName>
    <definedName name="A125574536F_Latest">Data7!$EF$21</definedName>
    <definedName name="A125574544F">Data7!$EX$1:$EX$10,Data7!$EX$11:$EX$21</definedName>
    <definedName name="A125574544F_Data">Data7!$EX$11:$EX$21</definedName>
    <definedName name="A125574544F_Latest">Data7!$EX$21</definedName>
    <definedName name="A125574552F">Data8!$AD$1:$AD$10,Data8!$AD$11:$AD$21</definedName>
    <definedName name="A125574552F_Data">Data8!$AD$11:$AD$21</definedName>
    <definedName name="A125574552F_Latest">Data8!$AD$21</definedName>
    <definedName name="A125574560F">Data8!$IL$1:$IL$10,Data8!$IL$11:$IL$21</definedName>
    <definedName name="A125574560F_Data">Data8!$IL$11:$IL$21</definedName>
    <definedName name="A125574560F_Latest">Data8!$IL$21</definedName>
    <definedName name="A125574568X">Data9!$BP$1:$BP$10,Data9!$BP$11:$BP$21</definedName>
    <definedName name="A125574568X_Data">Data9!$BP$11:$BP$21</definedName>
    <definedName name="A125574568X_Latest">Data9!$BP$21</definedName>
    <definedName name="A125574576X">Data9!$CH$1:$CH$10,Data9!$CH$11:$CH$21</definedName>
    <definedName name="A125574576X_Data">Data9!$CH$11:$CH$21</definedName>
    <definedName name="A125574576X_Latest">Data9!$CH$21</definedName>
    <definedName name="A125574584X">Data7!$AT$1:$AT$10,Data7!$AT$11:$AT$21</definedName>
    <definedName name="A125574584X_Data">Data7!$AT$11:$AT$21</definedName>
    <definedName name="A125574584X_Latest">Data7!$AT$21</definedName>
    <definedName name="A125574592X">Data8!$CF$1:$CF$10,Data8!$CF$11:$CF$21</definedName>
    <definedName name="A125574592X_Data">Data8!$CF$11:$CF$21</definedName>
    <definedName name="A125574592X_Latest">Data8!$CF$21</definedName>
    <definedName name="A125574600L">Data8!$CX$1:$CX$10,Data8!$CX$11:$CX$21</definedName>
    <definedName name="A125574600L_Data">Data8!$CX$11:$CX$21</definedName>
    <definedName name="A125574600L_Latest">Data8!$CX$21</definedName>
    <definedName name="A125574608F">Data9!$AX$1:$AX$10,Data9!$AX$11:$AX$21</definedName>
    <definedName name="A125574608F_Data">Data9!$AX$11:$AX$21</definedName>
    <definedName name="A125574608F_Latest">Data9!$AX$21</definedName>
    <definedName name="A125574616F">Data6!$GF$1:$GF$10,Data6!$GF$11:$GF$21</definedName>
    <definedName name="A125574616F_Data">Data6!$GF$11:$GF$21</definedName>
    <definedName name="A125574616F_Latest">Data6!$GF$21</definedName>
    <definedName name="A125574624F">Data6!$HP$1:$HP$10,Data6!$HP$11:$HP$21</definedName>
    <definedName name="A125574624F_Data">Data6!$HP$11:$HP$21</definedName>
    <definedName name="A125574624F_Latest">Data6!$HP$21</definedName>
    <definedName name="A125574632F">Data6!$IH$1:$IH$10,Data6!$IH$11:$IH$21</definedName>
    <definedName name="A125574632F_Data">Data6!$IH$11:$IH$21</definedName>
    <definedName name="A125574632F_Latest">Data6!$IH$21</definedName>
    <definedName name="A125574640F">Data7!$CD$1:$CD$10,Data7!$CD$11:$CD$21</definedName>
    <definedName name="A125574640F_Data">Data7!$CD$11:$CD$21</definedName>
    <definedName name="A125574640F_Latest">Data7!$CD$21</definedName>
    <definedName name="A125574648X">Data7!$GZ$1:$GZ$10,Data7!$GZ$11:$GZ$21</definedName>
    <definedName name="A125574648X_Data">Data7!$GZ$11:$GZ$21</definedName>
    <definedName name="A125574648X_Latest">Data7!$GZ$21</definedName>
    <definedName name="A125574656X">Data7!$HR$1:$HR$10,Data7!$HR$11:$HR$21</definedName>
    <definedName name="A125574656X_Data">Data7!$HR$11:$HR$21</definedName>
    <definedName name="A125574656X_Latest">Data7!$HR$21</definedName>
    <definedName name="A125574664X">Data7!$FP$1:$FP$10,Data7!$FP$11:$FP$21</definedName>
    <definedName name="A125574664X_Data">Data7!$FP$11:$FP$21</definedName>
    <definedName name="A125574664X_Latest">Data7!$FP$21</definedName>
    <definedName name="A125574672X">Data8!$AV$1:$AV$10,Data8!$AV$11:$AV$21</definedName>
    <definedName name="A125574672X_Data">Data8!$AV$11:$AV$21</definedName>
    <definedName name="A125574672X_Latest">Data8!$AV$21</definedName>
    <definedName name="A125574680X">Data9!$CZ$1:$CZ$10,Data9!$CZ$11:$CZ$21</definedName>
    <definedName name="A125574680X_Data">Data9!$CZ$11:$CZ$21</definedName>
    <definedName name="A125574680X_Latest">Data9!$CZ$21</definedName>
    <definedName name="A125574688T">Data16!$AT$1:$AT$10,Data16!$AT$11:$AT$21</definedName>
    <definedName name="A125574688T_Data">Data16!$AT$11:$AT$21</definedName>
    <definedName name="A125574688T_Latest">Data16!$AT$21</definedName>
    <definedName name="A125574696T">Data16!$CV$1:$CV$10,Data16!$CV$11:$CV$21</definedName>
    <definedName name="A125574696T_Data">Data16!$CV$11:$CV$21</definedName>
    <definedName name="A125574696T_Latest">Data16!$CV$21</definedName>
    <definedName name="A125574704F">Data16!$FP$1:$FP$10,Data16!$FP$11:$FP$21</definedName>
    <definedName name="A125574704F_Data">Data16!$FP$11:$FP$21</definedName>
    <definedName name="A125574704F_Latest">Data16!$FP$21</definedName>
    <definedName name="A125574712F">Data16!$IJ$1:$IJ$10,Data16!$IJ$11:$IJ$21</definedName>
    <definedName name="A125574712F_Data">Data16!$IJ$11:$IJ$21</definedName>
    <definedName name="A125574712F_Latest">Data16!$IJ$21</definedName>
    <definedName name="A125574720F">Data15!$Z$1:$Z$10,Data15!$Z$11:$Z$21</definedName>
    <definedName name="A125574720F_Data">Data15!$Z$11:$Z$21</definedName>
    <definedName name="A125574720F_Latest">Data15!$Z$21</definedName>
    <definedName name="A125574728X">Data15!$HP$1:$HP$10,Data15!$HP$11:$HP$21</definedName>
    <definedName name="A125574728X_Data">Data15!$HP$11:$HP$21</definedName>
    <definedName name="A125574728X_Latest">Data15!$HP$21</definedName>
    <definedName name="A125574736X">Data17!$AD$1:$AD$10,Data17!$AD$11:$AD$21</definedName>
    <definedName name="A125574736X_Data">Data17!$AD$11:$AD$21</definedName>
    <definedName name="A125574736X_Latest">Data17!$AD$21</definedName>
    <definedName name="A125574744X">Data16!$HR$1:$HR$10,Data16!$HR$11:$HR$21</definedName>
    <definedName name="A125574744X_Data">Data16!$HR$11:$HR$21</definedName>
    <definedName name="A125574744X_Latest">Data16!$HR$21</definedName>
    <definedName name="A125574752X">Data17!$BN$1:$BN$10,Data17!$BN$11:$BN$21</definedName>
    <definedName name="A125574752X_Data">Data17!$BN$11:$BN$21</definedName>
    <definedName name="A125574752X_Latest">Data17!$BN$21</definedName>
    <definedName name="A125574760X">Data17!$EH$1:$EH$10,Data17!$EH$11:$EH$21</definedName>
    <definedName name="A125574760X_Data">Data17!$EH$11:$EH$21</definedName>
    <definedName name="A125574760X_Latest">Data17!$EH$21</definedName>
    <definedName name="A125574768T">Data15!$FN$1:$FN$10,Data15!$FN$11:$FN$21</definedName>
    <definedName name="A125574768T_Data">Data15!$FN$11:$FN$21</definedName>
    <definedName name="A125574768T_Latest">Data15!$FN$21</definedName>
    <definedName name="A125574776T">Data16!$DN$1:$DN$10,Data16!$DN$11:$DN$21</definedName>
    <definedName name="A125574776T_Data">Data16!$DN$11:$DN$21</definedName>
    <definedName name="A125574776T_Latest">Data16!$DN$21</definedName>
    <definedName name="A125574784T">Data17!$L$1:$L$10,Data17!$L$11:$L$21</definedName>
    <definedName name="A125574784T_Data">Data17!$L$11:$L$21</definedName>
    <definedName name="A125574784T_Latest">Data17!$L$21</definedName>
    <definedName name="A125574792T">Data17!$AV$1:$AV$10,Data17!$AV$11:$AV$21</definedName>
    <definedName name="A125574792T_Data">Data17!$AV$11:$AV$21</definedName>
    <definedName name="A125574792T_Latest">Data17!$AV$21</definedName>
    <definedName name="A125574800F">Data17!$CF$1:$CF$10,Data17!$CF$11:$CF$21</definedName>
    <definedName name="A125574800F_Data">Data17!$CF$11:$CF$21</definedName>
    <definedName name="A125574800F_Latest">Data17!$CF$21</definedName>
    <definedName name="A125574808X">Data17!$DP$1:$DP$10,Data17!$DP$11:$DP$21</definedName>
    <definedName name="A125574808X_Data">Data17!$DP$11:$DP$21</definedName>
    <definedName name="A125574808X_Latest">Data17!$DP$21</definedName>
    <definedName name="A125574816X">Data15!$BJ$1:$BJ$10,Data15!$BJ$11:$BJ$21</definedName>
    <definedName name="A125574816X_Data">Data15!$BJ$11:$BJ$21</definedName>
    <definedName name="A125574816X_Latest">Data15!$BJ$21</definedName>
    <definedName name="A125574824X">Data15!$DL$1:$DL$10,Data15!$DL$11:$DL$21</definedName>
    <definedName name="A125574824X_Data">Data15!$DL$11:$DL$21</definedName>
    <definedName name="A125574824X_Latest">Data15!$DL$21</definedName>
    <definedName name="A125574832X">Data15!$ED$1:$ED$10,Data15!$ED$11:$ED$21</definedName>
    <definedName name="A125574832X_Data">Data15!$ED$11:$ED$21</definedName>
    <definedName name="A125574832X_Latest">Data15!$ED$21</definedName>
    <definedName name="A125574840X">Data15!$GX$1:$GX$10,Data15!$GX$11:$GX$21</definedName>
    <definedName name="A125574840X_Data">Data15!$GX$11:$GX$21</definedName>
    <definedName name="A125574840X_Latest">Data15!$GX$21</definedName>
    <definedName name="A125574848T">Data15!$IH$1:$IH$10,Data15!$IH$11:$IH$21</definedName>
    <definedName name="A125574848T_Data">Data15!$IH$11:$IH$21</definedName>
    <definedName name="A125574848T_Latest">Data15!$IH$21</definedName>
    <definedName name="A125574856T">Data16!$J$1:$J$10,Data16!$J$11:$J$21</definedName>
    <definedName name="A125574856T_Data">Data16!$J$11:$J$21</definedName>
    <definedName name="A125574856T_Latest">Data16!$J$21</definedName>
    <definedName name="A125574864T">Data16!$EF$1:$EF$10,Data16!$EF$11:$EF$21</definedName>
    <definedName name="A125574864T_Data">Data16!$EF$11:$EF$21</definedName>
    <definedName name="A125574864T_Latest">Data16!$EF$21</definedName>
    <definedName name="A125574872T">Data17!$CX$1:$CX$10,Data17!$CX$11:$CX$21</definedName>
    <definedName name="A125574872T_Data">Data17!$CX$11:$CX$21</definedName>
    <definedName name="A125574872T_Latest">Data17!$CX$21</definedName>
    <definedName name="A125574880T">Data17!$FR$1:$FR$10,Data17!$FR$11:$FR$21</definedName>
    <definedName name="A125574880T_Data">Data17!$FR$11:$FR$21</definedName>
    <definedName name="A125574880T_Latest">Data17!$FR$21</definedName>
    <definedName name="A125574888K">Data17!$GJ$1:$GJ$10,Data17!$GJ$11:$GJ$21</definedName>
    <definedName name="A125574888K_Data">Data17!$GJ$11:$GJ$21</definedName>
    <definedName name="A125574888K_Latest">Data17!$GJ$21</definedName>
    <definedName name="A125574896K">Data15!$EV$1:$EV$10,Data15!$EV$11:$EV$21</definedName>
    <definedName name="A125574896K_Data">Data15!$EV$11:$EV$21</definedName>
    <definedName name="A125574896K_Latest">Data15!$EV$21</definedName>
    <definedName name="A125574904X">Data16!$GH$1:$GH$10,Data16!$GH$11:$GH$21</definedName>
    <definedName name="A125574904X_Data">Data16!$GH$11:$GH$21</definedName>
    <definedName name="A125574904X_Latest">Data16!$GH$21</definedName>
    <definedName name="A125574912X">Data16!$GZ$1:$GZ$10,Data16!$GZ$11:$GZ$21</definedName>
    <definedName name="A125574912X_Data">Data16!$GZ$11:$GZ$21</definedName>
    <definedName name="A125574912X_Latest">Data16!$GZ$21</definedName>
    <definedName name="A125574920X">Data17!$EZ$1:$EZ$10,Data17!$EZ$11:$EZ$21</definedName>
    <definedName name="A125574920X_Data">Data17!$EZ$11:$EZ$21</definedName>
    <definedName name="A125574920X_Latest">Data17!$EZ$21</definedName>
    <definedName name="A125574928T">Data15!$AR$1:$AR$10,Data15!$AR$11:$AR$21</definedName>
    <definedName name="A125574928T_Data">Data15!$AR$11:$AR$21</definedName>
    <definedName name="A125574928T_Latest">Data15!$AR$21</definedName>
    <definedName name="A125574936T">Data15!$CB$1:$CB$10,Data15!$CB$11:$CB$21</definedName>
    <definedName name="A125574936T_Data">Data15!$CB$11:$CB$21</definedName>
    <definedName name="A125574936T_Latest">Data15!$CB$21</definedName>
    <definedName name="A125574944T">Data15!$CT$1:$CT$10,Data15!$CT$11:$CT$21</definedName>
    <definedName name="A125574944T_Data">Data15!$CT$11:$CT$21</definedName>
    <definedName name="A125574944T_Latest">Data15!$CT$21</definedName>
    <definedName name="A125574952T">Data15!$GF$1:$GF$10,Data15!$GF$11:$GF$21</definedName>
    <definedName name="A125574952T_Data">Data15!$GF$11:$GF$21</definedName>
    <definedName name="A125574952T_Latest">Data15!$GF$21</definedName>
    <definedName name="A125574960T">Data16!$BL$1:$BL$10,Data16!$BL$11:$BL$21</definedName>
    <definedName name="A125574960T_Data">Data16!$BL$11:$BL$21</definedName>
    <definedName name="A125574960T_Latest">Data16!$BL$21</definedName>
    <definedName name="A125574968K">Data16!$CD$1:$CD$10,Data16!$CD$11:$CD$21</definedName>
    <definedName name="A125574968K_Data">Data16!$CD$11:$CD$21</definedName>
    <definedName name="A125574968K_Latest">Data16!$CD$21</definedName>
    <definedName name="A125574976K">Data16!$AB$1:$AB$10,Data16!$AB$11:$AB$21</definedName>
    <definedName name="A125574976K_Data">Data16!$AB$11:$AB$21</definedName>
    <definedName name="A125574976K_Latest">Data16!$AB$21</definedName>
    <definedName name="A125574984K">Data16!$EX$1:$EX$10,Data16!$EX$11:$EX$21</definedName>
    <definedName name="A125574984K_Data">Data16!$EX$11:$EX$21</definedName>
    <definedName name="A125574984K_Latest">Data16!$EX$21</definedName>
    <definedName name="A125574992K">Data17!$HB$1:$HB$10,Data17!$HB$11:$HB$21</definedName>
    <definedName name="A125574992K_Data">Data17!$HB$11:$HB$21</definedName>
    <definedName name="A125574992K_Latest">Data17!$HB$21</definedName>
    <definedName name="A125575000A">Data18!$IN$1:$IN$10,Data18!$IN$11:$IN$21</definedName>
    <definedName name="A125575000A_Data">Data18!$IN$11:$IN$21</definedName>
    <definedName name="A125575000A_Latest">Data18!$IN$21</definedName>
    <definedName name="A125575008V">Data19!$AZ$1:$AZ$10,Data19!$AZ$11:$AZ$21</definedName>
    <definedName name="A125575008V_Data">Data19!$AZ$11:$AZ$21</definedName>
    <definedName name="A125575008V_Latest">Data19!$AZ$21</definedName>
    <definedName name="A125575016V">Data19!$DT$1:$DT$10,Data19!$DT$11:$DT$21</definedName>
    <definedName name="A125575016V_Data">Data19!$DT$11:$DT$21</definedName>
    <definedName name="A125575016V_Latest">Data19!$DT$21</definedName>
    <definedName name="A125575024V">Data19!$GN$1:$GN$10,Data19!$GN$11:$GN$21</definedName>
    <definedName name="A125575024V_Data">Data19!$GN$11:$GN$21</definedName>
    <definedName name="A125575024V_Latest">Data19!$GN$21</definedName>
    <definedName name="A125575032V">Data17!$HT$1:$HT$10,Data17!$HT$11:$HT$21</definedName>
    <definedName name="A125575032V_Data">Data17!$HT$11:$HT$21</definedName>
    <definedName name="A125575032V_Latest">Data17!$HT$21</definedName>
    <definedName name="A125575040V">Data18!$FT$1:$FT$10,Data18!$FT$11:$FT$21</definedName>
    <definedName name="A125575040V_Data">Data18!$FT$11:$FT$21</definedName>
    <definedName name="A125575040V_Latest">Data18!$FT$21</definedName>
    <definedName name="A125575048L">Data19!$HX$1:$HX$10,Data19!$HX$11:$HX$21</definedName>
    <definedName name="A125575048L_Data">Data19!$HX$11:$HX$21</definedName>
    <definedName name="A125575048L_Latest">Data19!$HX$21</definedName>
    <definedName name="A125575056L">Data19!$FV$1:$FV$10,Data19!$FV$11:$FV$21</definedName>
    <definedName name="A125575056L_Data">Data19!$FV$11:$FV$21</definedName>
    <definedName name="A125575056L_Latest">Data19!$FV$21</definedName>
    <definedName name="A125575064L">Data20!$R$1:$R$10,Data20!$R$11:$R$21</definedName>
    <definedName name="A125575064L_Data">Data20!$R$11:$R$21</definedName>
    <definedName name="A125575064L_Latest">Data20!$R$21</definedName>
    <definedName name="A125575072L">Data20!$CL$1:$CL$10,Data20!$CL$11:$CL$21</definedName>
    <definedName name="A125575072L_Data">Data20!$CL$11:$CL$21</definedName>
    <definedName name="A125575072L_Latest">Data20!$CL$21</definedName>
    <definedName name="A125575080L">Data18!$DR$1:$DR$10,Data18!$DR$11:$DR$21</definedName>
    <definedName name="A125575080L_Data">Data18!$DR$11:$DR$21</definedName>
    <definedName name="A125575080L_Latest">Data18!$DR$21</definedName>
    <definedName name="A125575088F">Data19!$BR$1:$BR$10,Data19!$BR$11:$BR$21</definedName>
    <definedName name="A125575088F_Data">Data19!$BR$11:$BR$21</definedName>
    <definedName name="A125575088F_Latest">Data19!$BR$21</definedName>
    <definedName name="A125575096F">Data19!$HF$1:$HF$10,Data19!$HF$11:$HF$21</definedName>
    <definedName name="A125575096F_Data">Data19!$HF$11:$HF$21</definedName>
    <definedName name="A125575096F_Latest">Data19!$HF$21</definedName>
    <definedName name="A125575104V">Data19!$IP$1:$IP$10,Data19!$IP$11:$IP$21</definedName>
    <definedName name="A125575104V_Data">Data19!$IP$11:$IP$21</definedName>
    <definedName name="A125575104V_Latest">Data19!$IP$21</definedName>
    <definedName name="A125575112V">Data20!$AJ$1:$AJ$10,Data20!$AJ$11:$AJ$21</definedName>
    <definedName name="A125575112V_Data">Data20!$AJ$11:$AJ$21</definedName>
    <definedName name="A125575112V_Latest">Data20!$AJ$21</definedName>
    <definedName name="A125575120V">Data20!$BT$1:$BT$10,Data20!$BT$11:$BT$21</definedName>
    <definedName name="A125575120V_Data">Data20!$BT$11:$BT$21</definedName>
    <definedName name="A125575120V_Latest">Data20!$BT$21</definedName>
    <definedName name="A125575128L">Data18!$N$1:$N$10,Data18!$N$11:$N$21</definedName>
    <definedName name="A125575128L_Data">Data18!$N$11:$N$21</definedName>
    <definedName name="A125575128L_Latest">Data18!$N$21</definedName>
    <definedName name="A125575136L">Data18!$BP$1:$BP$10,Data18!$BP$11:$BP$21</definedName>
    <definedName name="A125575136L_Data">Data18!$BP$11:$BP$21</definedName>
    <definedName name="A125575136L_Latest">Data18!$BP$21</definedName>
    <definedName name="A125575144L">Data18!$CH$1:$CH$10,Data18!$CH$11:$CH$21</definedName>
    <definedName name="A125575144L_Data">Data18!$CH$11:$CH$21</definedName>
    <definedName name="A125575144L_Latest">Data18!$CH$21</definedName>
    <definedName name="A125575152L">Data18!$FB$1:$FB$10,Data18!$FB$11:$FB$21</definedName>
    <definedName name="A125575152L_Data">Data18!$FB$11:$FB$21</definedName>
    <definedName name="A125575152L_Latest">Data18!$FB$21</definedName>
    <definedName name="A125575160L">Data18!$GL$1:$GL$10,Data18!$GL$11:$GL$21</definedName>
    <definedName name="A125575160L_Data">Data18!$GL$11:$GL$21</definedName>
    <definedName name="A125575160L_Latest">Data18!$GL$21</definedName>
    <definedName name="A125575168F">Data18!$HD$1:$HD$10,Data18!$HD$11:$HD$21</definedName>
    <definedName name="A125575168F_Data">Data18!$HD$11:$HD$21</definedName>
    <definedName name="A125575168F_Latest">Data18!$HD$21</definedName>
    <definedName name="A125575176F">Data19!$CJ$1:$CJ$10,Data19!$CJ$11:$CJ$21</definedName>
    <definedName name="A125575176F_Data">Data19!$CJ$11:$CJ$21</definedName>
    <definedName name="A125575176F_Latest">Data19!$CJ$21</definedName>
    <definedName name="A125575184F">Data20!$BB$1:$BB$10,Data20!$BB$11:$BB$21</definedName>
    <definedName name="A125575184F_Data">Data20!$BB$11:$BB$21</definedName>
    <definedName name="A125575184F_Latest">Data20!$BB$21</definedName>
    <definedName name="A125575192F">Data20!$DV$1:$DV$10,Data20!$DV$11:$DV$21</definedName>
    <definedName name="A125575192F_Data">Data20!$DV$11:$DV$21</definedName>
    <definedName name="A125575192F_Latest">Data20!$DV$21</definedName>
    <definedName name="A125575200V">Data20!$EN$1:$EN$10,Data20!$EN$11:$EN$21</definedName>
    <definedName name="A125575200V_Data">Data20!$EN$11:$EN$21</definedName>
    <definedName name="A125575200V_Latest">Data20!$EN$21</definedName>
    <definedName name="A125575208L">Data18!$CZ$1:$CZ$10,Data18!$CZ$11:$CZ$21</definedName>
    <definedName name="A125575208L_Data">Data18!$CZ$11:$CZ$21</definedName>
    <definedName name="A125575208L_Latest">Data18!$CZ$21</definedName>
    <definedName name="A125575216L">Data19!$EL$1:$EL$10,Data19!$EL$11:$EL$21</definedName>
    <definedName name="A125575216L_Data">Data19!$EL$11:$EL$21</definedName>
    <definedName name="A125575216L_Latest">Data19!$EL$21</definedName>
    <definedName name="A125575224L">Data19!$FD$1:$FD$10,Data19!$FD$11:$FD$21</definedName>
    <definedName name="A125575224L_Data">Data19!$FD$11:$FD$21</definedName>
    <definedName name="A125575224L_Latest">Data19!$FD$21</definedName>
    <definedName name="A125575232L">Data20!$DD$1:$DD$10,Data20!$DD$11:$DD$21</definedName>
    <definedName name="A125575232L_Data">Data20!$DD$11:$DD$21</definedName>
    <definedName name="A125575232L_Latest">Data20!$DD$21</definedName>
    <definedName name="A125575240L">Data17!$IL$1:$IL$10,Data17!$IL$11:$IL$21</definedName>
    <definedName name="A125575240L_Data">Data17!$IL$11:$IL$21</definedName>
    <definedName name="A125575240L_Latest">Data17!$IL$21</definedName>
    <definedName name="A125575248F">Data18!$AF$1:$AF$10,Data18!$AF$11:$AF$21</definedName>
    <definedName name="A125575248F_Data">Data18!$AF$11:$AF$21</definedName>
    <definedName name="A125575248F_Latest">Data18!$AF$21</definedName>
    <definedName name="A125575256F">Data18!$AX$1:$AX$10,Data18!$AX$11:$AX$21</definedName>
    <definedName name="A125575256F_Data">Data18!$AX$11:$AX$21</definedName>
    <definedName name="A125575256F_Latest">Data18!$AX$21</definedName>
    <definedName name="A125575264F">Data18!$EJ$1:$EJ$10,Data18!$EJ$11:$EJ$21</definedName>
    <definedName name="A125575264F_Data">Data18!$EJ$11:$EJ$21</definedName>
    <definedName name="A125575264F_Latest">Data18!$EJ$21</definedName>
    <definedName name="A125575272F">Data19!$P$1:$P$10,Data19!$P$11:$P$21</definedName>
    <definedName name="A125575272F_Data">Data19!$P$11:$P$21</definedName>
    <definedName name="A125575272F_Latest">Data19!$P$21</definedName>
    <definedName name="A125575280F">Data19!$AH$1:$AH$10,Data19!$AH$11:$AH$21</definedName>
    <definedName name="A125575280F_Data">Data19!$AH$11:$AH$21</definedName>
    <definedName name="A125575280F_Latest">Data19!$AH$21</definedName>
    <definedName name="A125575288X">Data18!$HV$1:$HV$10,Data18!$HV$11:$HV$21</definedName>
    <definedName name="A125575288X_Data">Data18!$HV$11:$HV$21</definedName>
    <definedName name="A125575288X_Latest">Data18!$HV$21</definedName>
    <definedName name="A125575296X">Data19!$DB$1:$DB$10,Data19!$DB$11:$DB$21</definedName>
    <definedName name="A125575296X_Data">Data19!$DB$11:$DB$21</definedName>
    <definedName name="A125575296X_Latest">Data19!$DB$21</definedName>
    <definedName name="A125575304L">Data20!$FF$1:$FF$10,Data20!$FF$11:$FF$21</definedName>
    <definedName name="A125575304L_Data">Data20!$FF$11:$FF$21</definedName>
    <definedName name="A125575304L_Latest">Data20!$FF$21</definedName>
    <definedName name="A125575312L">Data21!$GR$1:$GR$10,Data21!$GR$11:$GR$21</definedName>
    <definedName name="A125575312L_Data">Data21!$GR$11:$GR$21</definedName>
    <definedName name="A125575312L_Latest">Data21!$GR$21</definedName>
    <definedName name="A125575320L">Data22!$D$1:$D$10,Data22!$D$11:$D$21</definedName>
    <definedName name="A125575320L_Data">Data22!$D$11:$D$21</definedName>
    <definedName name="A125575320L_Latest">Data22!$D$21</definedName>
    <definedName name="A125575328F">Data22!$BX$1:$BX$10,Data22!$BX$11:$BX$21</definedName>
    <definedName name="A125575328F_Data">Data22!$BX$11:$BX$21</definedName>
    <definedName name="A125575328F_Latest">Data22!$BX$21</definedName>
    <definedName name="A125575336F">Data22!$ER$1:$ER$10,Data22!$ER$11:$ER$21</definedName>
    <definedName name="A125575336F_Data">Data22!$ER$11:$ER$21</definedName>
    <definedName name="A125575336F_Latest">Data22!$ER$21</definedName>
    <definedName name="A125575344F">Data20!$FX$1:$FX$10,Data20!$FX$11:$FX$21</definedName>
    <definedName name="A125575344F_Data">Data20!$FX$11:$FX$21</definedName>
    <definedName name="A125575344F_Latest">Data20!$FX$21</definedName>
    <definedName name="A125575352F">Data21!$DX$1:$DX$10,Data21!$DX$11:$DX$21</definedName>
    <definedName name="A125575352F_Data">Data21!$DX$11:$DX$21</definedName>
    <definedName name="A125575352F_Latest">Data21!$DX$21</definedName>
    <definedName name="A125575360F">Data22!$GB$1:$GB$10,Data22!$GB$11:$GB$21</definedName>
    <definedName name="A125575360F_Data">Data22!$GB$11:$GB$21</definedName>
    <definedName name="A125575360F_Latest">Data22!$GB$21</definedName>
    <definedName name="A125575368X">Data22!$DZ$1:$DZ$10,Data22!$DZ$11:$DZ$21</definedName>
    <definedName name="A125575368X_Data">Data22!$DZ$11:$DZ$21</definedName>
    <definedName name="A125575368X_Latest">Data22!$DZ$21</definedName>
    <definedName name="A125575376X">Data22!$HL$1:$HL$10,Data22!$HL$11:$HL$21</definedName>
    <definedName name="A125575376X_Data">Data22!$HL$11:$HL$21</definedName>
    <definedName name="A125575376X_Latest">Data22!$HL$21</definedName>
    <definedName name="A125575384X">Data23!$AP$1:$AP$10,Data23!$AP$11:$AP$21</definedName>
    <definedName name="A125575384X_Data">Data23!$AP$11:$AP$21</definedName>
    <definedName name="A125575384X_Latest">Data23!$AP$21</definedName>
    <definedName name="A125575392X">Data21!$BV$1:$BV$10,Data21!$BV$11:$BV$21</definedName>
    <definedName name="A125575392X_Data">Data21!$BV$11:$BV$21</definedName>
    <definedName name="A125575392X_Latest">Data21!$BV$21</definedName>
    <definedName name="A125575400L">Data22!$V$1:$V$10,Data22!$V$11:$V$21</definedName>
    <definedName name="A125575400L_Data">Data22!$V$11:$V$21</definedName>
    <definedName name="A125575400L_Latest">Data22!$V$21</definedName>
    <definedName name="A125575408F">Data22!$FJ$1:$FJ$10,Data22!$FJ$11:$FJ$21</definedName>
    <definedName name="A125575408F_Data">Data22!$FJ$11:$FJ$21</definedName>
    <definedName name="A125575408F_Latest">Data22!$FJ$21</definedName>
    <definedName name="A125575416F">Data22!$GT$1:$GT$10,Data22!$GT$11:$GT$21</definedName>
    <definedName name="A125575416F_Data">Data22!$GT$11:$GT$21</definedName>
    <definedName name="A125575416F_Latest">Data22!$GT$21</definedName>
    <definedName name="A125575424F">Data22!$ID$1:$ID$10,Data22!$ID$11:$ID$21</definedName>
    <definedName name="A125575424F_Data">Data22!$ID$11:$ID$21</definedName>
    <definedName name="A125575424F_Latest">Data22!$ID$21</definedName>
    <definedName name="A125575432F">Data23!$X$1:$X$10,Data23!$X$11:$X$21</definedName>
    <definedName name="A125575432F_Data">Data23!$X$11:$X$21</definedName>
    <definedName name="A125575432F_Latest">Data23!$X$21</definedName>
    <definedName name="A125575440F">Data20!$HH$1:$HH$10,Data20!$HH$11:$HH$21</definedName>
    <definedName name="A125575440F_Data">Data20!$HH$11:$HH$21</definedName>
    <definedName name="A125575440F_Latest">Data20!$HH$21</definedName>
    <definedName name="A125575448X">Data21!$T$1:$T$10,Data21!$T$11:$T$21</definedName>
    <definedName name="A125575448X_Data">Data21!$T$11:$T$21</definedName>
    <definedName name="A125575448X_Latest">Data21!$T$21</definedName>
    <definedName name="A125575456X">Data21!$AL$1:$AL$10,Data21!$AL$11:$AL$21</definedName>
    <definedName name="A125575456X_Data">Data21!$AL$11:$AL$21</definedName>
    <definedName name="A125575456X_Latest">Data21!$AL$21</definedName>
    <definedName name="A125575464X">Data21!$DF$1:$DF$10,Data21!$DF$11:$DF$21</definedName>
    <definedName name="A125575464X_Data">Data21!$DF$11:$DF$21</definedName>
    <definedName name="A125575464X_Latest">Data21!$DF$21</definedName>
    <definedName name="A125575472X">Data21!$EP$1:$EP$10,Data21!$EP$11:$EP$21</definedName>
    <definedName name="A125575472X_Data">Data21!$EP$11:$EP$21</definedName>
    <definedName name="A125575472X_Latest">Data21!$EP$21</definedName>
    <definedName name="A125575480X">Data21!$FH$1:$FH$10,Data21!$FH$11:$FH$21</definedName>
    <definedName name="A125575480X_Data">Data21!$FH$11:$FH$21</definedName>
    <definedName name="A125575480X_Latest">Data21!$FH$21</definedName>
    <definedName name="A125575488T">Data22!$AN$1:$AN$10,Data22!$AN$11:$AN$21</definedName>
    <definedName name="A125575488T_Data">Data22!$AN$11:$AN$21</definedName>
    <definedName name="A125575488T_Latest">Data22!$AN$21</definedName>
    <definedName name="A125575496T">Data23!$F$1:$F$10,Data23!$F$11:$F$21</definedName>
    <definedName name="A125575496T_Data">Data23!$F$11:$F$21</definedName>
    <definedName name="A125575496T_Latest">Data23!$F$21</definedName>
    <definedName name="A125575504F">Data23!$BZ$1:$BZ$10,Data23!$BZ$11:$BZ$21</definedName>
    <definedName name="A125575504F_Data">Data23!$BZ$11:$BZ$21</definedName>
    <definedName name="A125575504F_Latest">Data23!$BZ$21</definedName>
    <definedName name="A125575512F">Data23!$CR$1:$CR$10,Data23!$CR$11:$CR$21</definedName>
    <definedName name="A125575512F_Data">Data23!$CR$11:$CR$21</definedName>
    <definedName name="A125575512F_Latest">Data23!$CR$21</definedName>
    <definedName name="A125575520F">Data21!$BD$1:$BD$10,Data21!$BD$11:$BD$21</definedName>
    <definedName name="A125575520F_Data">Data21!$BD$11:$BD$21</definedName>
    <definedName name="A125575520F_Latest">Data21!$BD$21</definedName>
    <definedName name="A125575528X">Data22!$CP$1:$CP$10,Data22!$CP$11:$CP$21</definedName>
    <definedName name="A125575528X_Data">Data22!$CP$11:$CP$21</definedName>
    <definedName name="A125575528X_Latest">Data22!$CP$21</definedName>
    <definedName name="A125575536X">Data22!$DH$1:$DH$10,Data22!$DH$11:$DH$21</definedName>
    <definedName name="A125575536X_Data">Data22!$DH$11:$DH$21</definedName>
    <definedName name="A125575536X_Latest">Data22!$DH$21</definedName>
    <definedName name="A125575544X">Data23!$BH$1:$BH$10,Data23!$BH$11:$BH$21</definedName>
    <definedName name="A125575544X_Data">Data23!$BH$11:$BH$21</definedName>
    <definedName name="A125575544X_Latest">Data23!$BH$21</definedName>
    <definedName name="A125575552X">Data20!$GP$1:$GP$10,Data20!$GP$11:$GP$21</definedName>
    <definedName name="A125575552X_Data">Data20!$GP$11:$GP$21</definedName>
    <definedName name="A125575552X_Latest">Data20!$GP$21</definedName>
    <definedName name="A125575560X">Data20!$HZ$1:$HZ$10,Data20!$HZ$11:$HZ$21</definedName>
    <definedName name="A125575560X_Data">Data20!$HZ$11:$HZ$21</definedName>
    <definedName name="A125575560X_Latest">Data20!$HZ$21</definedName>
    <definedName name="A125575568T">Data21!$B$1:$B$10,Data21!$B$11:$B$21</definedName>
    <definedName name="A125575568T_Data">Data21!$B$11:$B$21</definedName>
    <definedName name="A125575568T_Latest">Data21!$B$21</definedName>
    <definedName name="A125575576T">Data21!$CN$1:$CN$10,Data21!$CN$11:$CN$21</definedName>
    <definedName name="A125575576T_Data">Data21!$CN$11:$CN$21</definedName>
    <definedName name="A125575576T_Latest">Data21!$CN$21</definedName>
    <definedName name="A125575584T">Data21!$HJ$1:$HJ$10,Data21!$HJ$11:$HJ$21</definedName>
    <definedName name="A125575584T_Data">Data21!$HJ$11:$HJ$21</definedName>
    <definedName name="A125575584T_Latest">Data21!$HJ$21</definedName>
    <definedName name="A125575592T">Data21!$IB$1:$IB$10,Data21!$IB$11:$IB$21</definedName>
    <definedName name="A125575592T_Data">Data21!$IB$11:$IB$21</definedName>
    <definedName name="A125575592T_Latest">Data21!$IB$21</definedName>
    <definedName name="A125575600F">Data21!$FZ$1:$FZ$10,Data21!$FZ$11:$FZ$21</definedName>
    <definedName name="A125575600F_Data">Data21!$FZ$11:$FZ$21</definedName>
    <definedName name="A125575600F_Latest">Data21!$FZ$21</definedName>
    <definedName name="A125575608X">Data22!$BF$1:$BF$10,Data22!$BF$11:$BF$21</definedName>
    <definedName name="A125575608X_Data">Data22!$BF$11:$BF$21</definedName>
    <definedName name="A125575608X_Latest">Data22!$BF$21</definedName>
    <definedName name="A125575616X">Data23!$DJ$1:$DJ$10,Data23!$DJ$11:$DJ$21</definedName>
    <definedName name="A125575616X_Data">Data23!$DJ$11:$DJ$21</definedName>
    <definedName name="A125575616X_Latest">Data23!$DJ$21</definedName>
    <definedName name="A125575624X">Data4!$ID$1:$ID$10,Data4!$ID$11:$ID$21</definedName>
    <definedName name="A125575624X_Data">Data4!$ID$11:$ID$21</definedName>
    <definedName name="A125575624X_Latest">Data4!$ID$21</definedName>
    <definedName name="A125575632X">Data5!$AP$1:$AP$10,Data5!$AP$11:$AP$21</definedName>
    <definedName name="A125575632X_Data">Data5!$AP$11:$AP$21</definedName>
    <definedName name="A125575632X_Latest">Data5!$AP$21</definedName>
    <definedName name="A125575640X">Data5!$DJ$1:$DJ$10,Data5!$DJ$11:$DJ$21</definedName>
    <definedName name="A125575640X_Data">Data5!$DJ$11:$DJ$21</definedName>
    <definedName name="A125575640X_Latest">Data5!$DJ$21</definedName>
    <definedName name="A125575648T">Data5!$GD$1:$GD$10,Data5!$GD$11:$GD$21</definedName>
    <definedName name="A125575648T_Data">Data5!$GD$11:$GD$21</definedName>
    <definedName name="A125575648T_Latest">Data5!$GD$21</definedName>
    <definedName name="A125575656T">Data3!$HJ$1:$HJ$10,Data3!$HJ$11:$HJ$21</definedName>
    <definedName name="A125575656T_Data">Data3!$HJ$11:$HJ$21</definedName>
    <definedName name="A125575656T_Latest">Data3!$HJ$21</definedName>
    <definedName name="A125575664T">Data4!$FJ$1:$FJ$10,Data4!$FJ$11:$FJ$21</definedName>
    <definedName name="A125575664T_Data">Data4!$FJ$11:$FJ$21</definedName>
    <definedName name="A125575664T_Latest">Data4!$FJ$21</definedName>
    <definedName name="A125575672T">Data5!$HN$1:$HN$10,Data5!$HN$11:$HN$21</definedName>
    <definedName name="A125575672T_Data">Data5!$HN$11:$HN$21</definedName>
    <definedName name="A125575672T_Latest">Data5!$HN$21</definedName>
    <definedName name="A125575680T">Data5!$FL$1:$FL$10,Data5!$FL$11:$FL$21</definedName>
    <definedName name="A125575680T_Data">Data5!$FL$11:$FL$21</definedName>
    <definedName name="A125575680T_Latest">Data5!$FL$21</definedName>
    <definedName name="A125575688K">Data6!$H$1:$H$10,Data6!$H$11:$H$21</definedName>
    <definedName name="A125575688K_Data">Data6!$H$11:$H$21</definedName>
    <definedName name="A125575688K_Latest">Data6!$H$21</definedName>
    <definedName name="A125575696K">Data6!$CB$1:$CB$10,Data6!$CB$11:$CB$21</definedName>
    <definedName name="A125575696K_Data">Data6!$CB$11:$CB$21</definedName>
    <definedName name="A125575696K_Latest">Data6!$CB$21</definedName>
    <definedName name="A125575704X">Data4!$DH$1:$DH$10,Data4!$DH$11:$DH$21</definedName>
    <definedName name="A125575704X_Data">Data4!$DH$11:$DH$21</definedName>
    <definedName name="A125575704X_Latest">Data4!$DH$21</definedName>
    <definedName name="A125575712X">Data5!$BH$1:$BH$10,Data5!$BH$11:$BH$21</definedName>
    <definedName name="A125575712X_Data">Data5!$BH$11:$BH$21</definedName>
    <definedName name="A125575712X_Latest">Data5!$BH$21</definedName>
    <definedName name="A125575720X">Data5!$GV$1:$GV$10,Data5!$GV$11:$GV$21</definedName>
    <definedName name="A125575720X_Data">Data5!$GV$11:$GV$21</definedName>
    <definedName name="A125575720X_Latest">Data5!$GV$21</definedName>
    <definedName name="A125575728T">Data5!$IF$1:$IF$10,Data5!$IF$11:$IF$21</definedName>
    <definedName name="A125575728T_Data">Data5!$IF$11:$IF$21</definedName>
    <definedName name="A125575728T_Latest">Data5!$IF$21</definedName>
    <definedName name="A125575736T">Data6!$Z$1:$Z$10,Data6!$Z$11:$Z$21</definedName>
    <definedName name="A125575736T_Data">Data6!$Z$11:$Z$21</definedName>
    <definedName name="A125575736T_Latest">Data6!$Z$21</definedName>
    <definedName name="A125575744T">Data6!$BJ$1:$BJ$10,Data6!$BJ$11:$BJ$21</definedName>
    <definedName name="A125575744T_Data">Data6!$BJ$11:$BJ$21</definedName>
    <definedName name="A125575744T_Latest">Data6!$BJ$21</definedName>
    <definedName name="A125575752T">Data4!$D$1:$D$10,Data4!$D$11:$D$21</definedName>
    <definedName name="A125575752T_Data">Data4!$D$11:$D$21</definedName>
    <definedName name="A125575752T_Latest">Data4!$D$21</definedName>
    <definedName name="A125575760T">Data4!$BF$1:$BF$10,Data4!$BF$11:$BF$21</definedName>
    <definedName name="A125575760T_Data">Data4!$BF$11:$BF$21</definedName>
    <definedName name="A125575760T_Latest">Data4!$BF$21</definedName>
    <definedName name="A125575768K">Data4!$BX$1:$BX$10,Data4!$BX$11:$BX$21</definedName>
    <definedName name="A125575768K_Data">Data4!$BX$11:$BX$21</definedName>
    <definedName name="A125575768K_Latest">Data4!$BX$21</definedName>
    <definedName name="A125575776K">Data4!$ER$1:$ER$10,Data4!$ER$11:$ER$21</definedName>
    <definedName name="A125575776K_Data">Data4!$ER$11:$ER$21</definedName>
    <definedName name="A125575776K_Latest">Data4!$ER$21</definedName>
    <definedName name="A125575784K">Data4!$GB$1:$GB$10,Data4!$GB$11:$GB$21</definedName>
    <definedName name="A125575784K_Data">Data4!$GB$11:$GB$21</definedName>
    <definedName name="A125575784K_Latest">Data4!$GB$21</definedName>
    <definedName name="A125575792K">Data4!$GT$1:$GT$10,Data4!$GT$11:$GT$21</definedName>
    <definedName name="A125575792K_Data">Data4!$GT$11:$GT$21</definedName>
    <definedName name="A125575792K_Latest">Data4!$GT$21</definedName>
    <definedName name="A125575800X">Data5!$BZ$1:$BZ$10,Data5!$BZ$11:$BZ$21</definedName>
    <definedName name="A125575800X_Data">Data5!$BZ$11:$BZ$21</definedName>
    <definedName name="A125575800X_Latest">Data5!$BZ$21</definedName>
    <definedName name="A125575808T">Data6!$AR$1:$AR$10,Data6!$AR$11:$AR$21</definedName>
    <definedName name="A125575808T_Data">Data6!$AR$11:$AR$21</definedName>
    <definedName name="A125575808T_Latest">Data6!$AR$21</definedName>
    <definedName name="A125575816T">Data6!$DL$1:$DL$10,Data6!$DL$11:$DL$21</definedName>
    <definedName name="A125575816T_Data">Data6!$DL$11:$DL$21</definedName>
    <definedName name="A125575816T_Latest">Data6!$DL$21</definedName>
    <definedName name="A125575824T">Data6!$ED$1:$ED$10,Data6!$ED$11:$ED$21</definedName>
    <definedName name="A125575824T_Data">Data6!$ED$11:$ED$21</definedName>
    <definedName name="A125575824T_Latest">Data6!$ED$21</definedName>
    <definedName name="A125575832T">Data4!$CP$1:$CP$10,Data4!$CP$11:$CP$21</definedName>
    <definedName name="A125575832T_Data">Data4!$CP$11:$CP$21</definedName>
    <definedName name="A125575832T_Latest">Data4!$CP$21</definedName>
    <definedName name="A125575840T">Data5!$EB$1:$EB$10,Data5!$EB$11:$EB$21</definedName>
    <definedName name="A125575840T_Data">Data5!$EB$11:$EB$21</definedName>
    <definedName name="A125575840T_Latest">Data5!$EB$21</definedName>
    <definedName name="A125575848K">Data5!$ET$1:$ET$10,Data5!$ET$11:$ET$21</definedName>
    <definedName name="A125575848K_Data">Data5!$ET$11:$ET$21</definedName>
    <definedName name="A125575848K_Latest">Data5!$ET$21</definedName>
    <definedName name="A125575856K">Data6!$CT$1:$CT$10,Data6!$CT$11:$CT$21</definedName>
    <definedName name="A125575856K_Data">Data6!$CT$11:$CT$21</definedName>
    <definedName name="A125575856K_Latest">Data6!$CT$21</definedName>
    <definedName name="A125575864K">Data3!$IB$1:$IB$10,Data3!$IB$11:$IB$21</definedName>
    <definedName name="A125575864K_Data">Data3!$IB$11:$IB$21</definedName>
    <definedName name="A125575864K_Latest">Data3!$IB$21</definedName>
    <definedName name="A125575872K">Data4!$V$1:$V$10,Data4!$V$11:$V$21</definedName>
    <definedName name="A125575872K_Data">Data4!$V$11:$V$21</definedName>
    <definedName name="A125575872K_Latest">Data4!$V$21</definedName>
    <definedName name="A125575880K">Data4!$AN$1:$AN$10,Data4!$AN$11:$AN$21</definedName>
    <definedName name="A125575880K_Data">Data4!$AN$11:$AN$21</definedName>
    <definedName name="A125575880K_Latest">Data4!$AN$21</definedName>
    <definedName name="A125575888C">Data4!$DZ$1:$DZ$10,Data4!$DZ$11:$DZ$21</definedName>
    <definedName name="A125575888C_Data">Data4!$DZ$11:$DZ$21</definedName>
    <definedName name="A125575888C_Latest">Data4!$DZ$21</definedName>
    <definedName name="A125575896C">Data5!$F$1:$F$10,Data5!$F$11:$F$21</definedName>
    <definedName name="A125575896C_Data">Data5!$F$11:$F$21</definedName>
    <definedName name="A125575896C_Latest">Data5!$F$21</definedName>
    <definedName name="A125575904T">Data5!$X$1:$X$10,Data5!$X$11:$X$21</definedName>
    <definedName name="A125575904T_Data">Data5!$X$11:$X$21</definedName>
    <definedName name="A125575904T_Latest">Data5!$X$21</definedName>
    <definedName name="A125575912T">Data4!$HL$1:$HL$10,Data4!$HL$11:$HL$21</definedName>
    <definedName name="A125575912T_Data">Data4!$HL$11:$HL$21</definedName>
    <definedName name="A125575912T_Latest">Data4!$HL$21</definedName>
    <definedName name="A125575920T">Data5!$CR$1:$CR$10,Data5!$CR$11:$CR$21</definedName>
    <definedName name="A125575920T_Data">Data5!$CR$11:$CR$21</definedName>
    <definedName name="A125575920T_Latest">Data5!$CR$21</definedName>
    <definedName name="A125575928K">Data6!$EV$1:$EV$10,Data6!$EV$11:$EV$21</definedName>
    <definedName name="A125575928K_Data">Data6!$EV$11:$EV$21</definedName>
    <definedName name="A125575928K_Latest">Data6!$EV$21</definedName>
    <definedName name="A125575936K">Data10!$EL$1:$EL$10,Data10!$EL$11:$EL$21</definedName>
    <definedName name="A125575936K_Data">Data10!$EL$11:$EL$21</definedName>
    <definedName name="A125575936K_Latest">Data10!$EL$21</definedName>
    <definedName name="A125575944K">Data10!$GN$1:$GN$10,Data10!$GN$11:$GN$21</definedName>
    <definedName name="A125575944K_Data">Data10!$GN$11:$GN$21</definedName>
    <definedName name="A125575944K_Latest">Data10!$GN$21</definedName>
    <definedName name="A125575952K">Data11!$R$1:$R$10,Data11!$R$11:$R$21</definedName>
    <definedName name="A125575952K_Data">Data11!$R$11:$R$21</definedName>
    <definedName name="A125575952K_Latest">Data11!$R$21</definedName>
    <definedName name="A125575960K">Data11!$CL$1:$CL$10,Data11!$CL$11:$CL$21</definedName>
    <definedName name="A125575960K_Data">Data11!$CL$11:$CL$21</definedName>
    <definedName name="A125575960K_Latest">Data11!$CL$21</definedName>
    <definedName name="A125575968C">Data9!$DR$1:$DR$10,Data9!$DR$11:$DR$21</definedName>
    <definedName name="A125575968C_Data">Data9!$DR$11:$DR$21</definedName>
    <definedName name="A125575968C_Latest">Data9!$DR$21</definedName>
    <definedName name="A125575976C">Data10!$BR$1:$BR$10,Data10!$BR$11:$BR$21</definedName>
    <definedName name="A125575976C_Data">Data10!$BR$11:$BR$21</definedName>
    <definedName name="A125575976C_Latest">Data10!$BR$21</definedName>
    <definedName name="A125575984C">Data11!$DV$1:$DV$10,Data11!$DV$11:$DV$21</definedName>
    <definedName name="A125575984C_Data">Data11!$DV$11:$DV$21</definedName>
    <definedName name="A125575984C_Latest">Data11!$DV$21</definedName>
    <definedName name="A125575992C">Data11!$BT$1:$BT$10,Data11!$BT$11:$BT$21</definedName>
    <definedName name="A125575992C_Data">Data11!$BT$11:$BT$21</definedName>
    <definedName name="A125575992C_Latest">Data11!$BT$21</definedName>
    <definedName name="A125576000V">Data11!$FF$1:$FF$10,Data11!$FF$11:$FF$21</definedName>
    <definedName name="A125576000V_Data">Data11!$FF$11:$FF$21</definedName>
    <definedName name="A125576000V_Latest">Data11!$FF$21</definedName>
    <definedName name="A125576008L">Data11!$HZ$1:$HZ$10,Data11!$HZ$11:$HZ$21</definedName>
    <definedName name="A125576008L_Data">Data11!$HZ$11:$HZ$21</definedName>
    <definedName name="A125576008L_Latest">Data11!$HZ$21</definedName>
    <definedName name="A125576016L">Data10!$P$1:$P$10,Data10!$P$11:$P$21</definedName>
    <definedName name="A125576016L_Data">Data10!$P$11:$P$21</definedName>
    <definedName name="A125576016L_Latest">Data10!$P$21</definedName>
    <definedName name="A125576024L">Data10!$HF$1:$HF$10,Data10!$HF$11:$HF$21</definedName>
    <definedName name="A125576024L_Data">Data10!$HF$11:$HF$21</definedName>
    <definedName name="A125576024L_Latest">Data10!$HF$21</definedName>
    <definedName name="A125576032L">Data11!$DD$1:$DD$10,Data11!$DD$11:$DD$21</definedName>
    <definedName name="A125576032L_Data">Data11!$DD$11:$DD$21</definedName>
    <definedName name="A125576032L_Latest">Data11!$DD$21</definedName>
    <definedName name="A125576040L">Data11!$EN$1:$EN$10,Data11!$EN$11:$EN$21</definedName>
    <definedName name="A125576040L_Data">Data11!$EN$11:$EN$21</definedName>
    <definedName name="A125576040L_Latest">Data11!$EN$21</definedName>
    <definedName name="A125576048F">Data11!$FX$1:$FX$10,Data11!$FX$11:$FX$21</definedName>
    <definedName name="A125576048F_Data">Data11!$FX$11:$FX$21</definedName>
    <definedName name="A125576048F_Latest">Data11!$FX$21</definedName>
    <definedName name="A125576056F">Data11!$HH$1:$HH$10,Data11!$HH$11:$HH$21</definedName>
    <definedName name="A125576056F_Data">Data11!$HH$11:$HH$21</definedName>
    <definedName name="A125576056F_Latest">Data11!$HH$21</definedName>
    <definedName name="A125576064F">Data9!$FB$1:$FB$10,Data9!$FB$11:$FB$21</definedName>
    <definedName name="A125576064F_Data">Data9!$FB$11:$FB$21</definedName>
    <definedName name="A125576064F_Latest">Data9!$FB$21</definedName>
    <definedName name="A125576072F">Data9!$HD$1:$HD$10,Data9!$HD$11:$HD$21</definedName>
    <definedName name="A125576072F_Data">Data9!$HD$11:$HD$21</definedName>
    <definedName name="A125576072F_Latest">Data9!$HD$21</definedName>
    <definedName name="A125576080F">Data9!$HV$1:$HV$10,Data9!$HV$11:$HV$21</definedName>
    <definedName name="A125576080F_Data">Data9!$HV$11:$HV$21</definedName>
    <definedName name="A125576080F_Latest">Data9!$HV$21</definedName>
    <definedName name="A125576088X">Data10!$AZ$1:$AZ$10,Data10!$AZ$11:$AZ$21</definedName>
    <definedName name="A125576088X_Data">Data10!$AZ$11:$AZ$21</definedName>
    <definedName name="A125576088X_Latest">Data10!$AZ$21</definedName>
    <definedName name="A125576096X">Data10!$CJ$1:$CJ$10,Data10!$CJ$11:$CJ$21</definedName>
    <definedName name="A125576096X_Data">Data10!$CJ$11:$CJ$21</definedName>
    <definedName name="A125576096X_Latest">Data10!$CJ$21</definedName>
    <definedName name="A125576104L">Data10!$DB$1:$DB$10,Data10!$DB$11:$DB$21</definedName>
    <definedName name="A125576104L_Data">Data10!$DB$11:$DB$21</definedName>
    <definedName name="A125576104L_Latest">Data10!$DB$21</definedName>
    <definedName name="A125576112L">Data10!$HX$1:$HX$10,Data10!$HX$11:$HX$21</definedName>
    <definedName name="A125576112L_Data">Data10!$HX$11:$HX$21</definedName>
    <definedName name="A125576112L_Latest">Data10!$HX$21</definedName>
    <definedName name="A125576120L">Data11!$GP$1:$GP$10,Data11!$GP$11:$GP$21</definedName>
    <definedName name="A125576120L_Data">Data11!$GP$11:$GP$21</definedName>
    <definedName name="A125576120L_Latest">Data11!$GP$21</definedName>
    <definedName name="A125576128F">Data12!$T$1:$T$10,Data12!$T$11:$T$21</definedName>
    <definedName name="A125576128F_Data">Data12!$T$11:$T$21</definedName>
    <definedName name="A125576128F_Latest">Data12!$T$21</definedName>
    <definedName name="A125576136F">Data12!$AL$1:$AL$10,Data12!$AL$11:$AL$21</definedName>
    <definedName name="A125576136F_Data">Data12!$AL$11:$AL$21</definedName>
    <definedName name="A125576136F_Latest">Data12!$AL$21</definedName>
    <definedName name="A125576144F">Data9!$IN$1:$IN$10,Data9!$IN$11:$IN$21</definedName>
    <definedName name="A125576144F_Data">Data9!$IN$11:$IN$21</definedName>
    <definedName name="A125576144F_Latest">Data9!$IN$21</definedName>
    <definedName name="A125576152F">Data11!$AJ$1:$AJ$10,Data11!$AJ$11:$AJ$21</definedName>
    <definedName name="A125576152F_Data">Data11!$AJ$11:$AJ$21</definedName>
    <definedName name="A125576152F_Latest">Data11!$AJ$21</definedName>
    <definedName name="A125576160F">Data11!$BB$1:$BB$10,Data11!$BB$11:$BB$21</definedName>
    <definedName name="A125576160F_Data">Data11!$BB$11:$BB$21</definedName>
    <definedName name="A125576160F_Latest">Data11!$BB$21</definedName>
    <definedName name="A125576168X">Data12!$B$1:$B$10,Data12!$B$11:$B$21</definedName>
    <definedName name="A125576168X_Data">Data12!$B$11:$B$21</definedName>
    <definedName name="A125576168X_Latest">Data12!$B$21</definedName>
    <definedName name="A125576176X">Data9!$EJ$1:$EJ$10,Data9!$EJ$11:$EJ$21</definedName>
    <definedName name="A125576176X_Data">Data9!$EJ$11:$EJ$21</definedName>
    <definedName name="A125576176X_Latest">Data9!$EJ$21</definedName>
    <definedName name="A125576184X">Data9!$FT$1:$FT$10,Data9!$FT$11:$FT$21</definedName>
    <definedName name="A125576184X_Data">Data9!$FT$11:$FT$21</definedName>
    <definedName name="A125576184X_Latest">Data9!$FT$21</definedName>
    <definedName name="A125576192X">Data9!$GL$1:$GL$10,Data9!$GL$11:$GL$21</definedName>
    <definedName name="A125576192X_Data">Data9!$GL$11:$GL$21</definedName>
    <definedName name="A125576192X_Latest">Data9!$GL$21</definedName>
    <definedName name="A125576200L">Data10!$AH$1:$AH$10,Data10!$AH$11:$AH$21</definedName>
    <definedName name="A125576200L_Data">Data10!$AH$11:$AH$21</definedName>
    <definedName name="A125576200L_Latest">Data10!$AH$21</definedName>
    <definedName name="A125576208F">Data10!$FD$1:$FD$10,Data10!$FD$11:$FD$21</definedName>
    <definedName name="A125576208F_Data">Data10!$FD$11:$FD$21</definedName>
    <definedName name="A125576208F_Latest">Data10!$FD$21</definedName>
    <definedName name="A125576216F">Data10!$FV$1:$FV$10,Data10!$FV$11:$FV$21</definedName>
    <definedName name="A125576216F_Data">Data10!$FV$11:$FV$21</definedName>
    <definedName name="A125576216F_Latest">Data10!$FV$21</definedName>
    <definedName name="A125576224F">Data10!$DT$1:$DT$10,Data10!$DT$11:$DT$21</definedName>
    <definedName name="A125576224F_Data">Data10!$DT$11:$DT$21</definedName>
    <definedName name="A125576224F_Latest">Data10!$DT$21</definedName>
    <definedName name="A125576232F">Data10!$IP$1:$IP$10,Data10!$IP$11:$IP$21</definedName>
    <definedName name="A125576232F_Data">Data10!$IP$11:$IP$21</definedName>
    <definedName name="A125576232F_Latest">Data10!$IP$21</definedName>
    <definedName name="A125576240F">Data12!$BD$1:$BD$10,Data12!$BD$11:$BD$21</definedName>
    <definedName name="A125576240F_Data">Data12!$BD$11:$BD$21</definedName>
    <definedName name="A125576240F_Latest">Data12!$BD$21</definedName>
    <definedName name="A125576248X">Data13!$CP$1:$CP$10,Data13!$CP$11:$CP$21</definedName>
    <definedName name="A125576248X_Data">Data13!$CP$11:$CP$21</definedName>
    <definedName name="A125576248X_Latest">Data13!$CP$21</definedName>
    <definedName name="A125576256X">Data13!$ER$1:$ER$10,Data13!$ER$11:$ER$21</definedName>
    <definedName name="A125576256X_Data">Data13!$ER$11:$ER$21</definedName>
    <definedName name="A125576256X_Latest">Data13!$ER$21</definedName>
    <definedName name="A125576264X">Data13!$HL$1:$HL$10,Data13!$HL$11:$HL$21</definedName>
    <definedName name="A125576264X_Data">Data13!$HL$11:$HL$21</definedName>
    <definedName name="A125576264X_Latest">Data13!$HL$21</definedName>
    <definedName name="A125576272X">Data14!$AP$1:$AP$10,Data14!$AP$11:$AP$21</definedName>
    <definedName name="A125576272X_Data">Data14!$AP$11:$AP$21</definedName>
    <definedName name="A125576272X_Latest">Data14!$AP$21</definedName>
    <definedName name="A125576280X">Data12!$BV$1:$BV$10,Data12!$BV$11:$BV$21</definedName>
    <definedName name="A125576280X_Data">Data12!$BV$11:$BV$21</definedName>
    <definedName name="A125576280X_Latest">Data12!$BV$21</definedName>
    <definedName name="A125576288T">Data13!$V$1:$V$10,Data13!$V$11:$V$21</definedName>
    <definedName name="A125576288T_Data">Data13!$V$11:$V$21</definedName>
    <definedName name="A125576288T_Latest">Data13!$V$21</definedName>
    <definedName name="A125576296T">Data14!$BZ$1:$BZ$10,Data14!$BZ$11:$BZ$21</definedName>
    <definedName name="A125576296T_Data">Data14!$BZ$11:$BZ$21</definedName>
    <definedName name="A125576296T_Latest">Data14!$BZ$21</definedName>
    <definedName name="A125576304F">Data14!$X$1:$X$10,Data14!$X$11:$X$21</definedName>
    <definedName name="A125576304F_Data">Data14!$X$11:$X$21</definedName>
    <definedName name="A125576304F_Latest">Data14!$X$21</definedName>
    <definedName name="A125576312F">Data14!$DJ$1:$DJ$10,Data14!$DJ$11:$DJ$21</definedName>
    <definedName name="A125576312F_Data">Data14!$DJ$11:$DJ$21</definedName>
    <definedName name="A125576312F_Latest">Data14!$DJ$21</definedName>
    <definedName name="A125576320F">Data14!$GD$1:$GD$10,Data14!$GD$11:$GD$21</definedName>
    <definedName name="A125576320F_Data">Data14!$GD$11:$GD$21</definedName>
    <definedName name="A125576320F_Latest">Data14!$GD$21</definedName>
    <definedName name="A125576328X">Data12!$HJ$1:$HJ$10,Data12!$HJ$11:$HJ$21</definedName>
    <definedName name="A125576328X_Data">Data12!$HJ$11:$HJ$21</definedName>
    <definedName name="A125576328X_Latest">Data12!$HJ$21</definedName>
    <definedName name="A125576336X">Data13!$FJ$1:$FJ$10,Data13!$FJ$11:$FJ$21</definedName>
    <definedName name="A125576336X_Data">Data13!$FJ$11:$FJ$21</definedName>
    <definedName name="A125576336X_Latest">Data13!$FJ$21</definedName>
    <definedName name="A125576344X">Data14!$BH$1:$BH$10,Data14!$BH$11:$BH$21</definedName>
    <definedName name="A125576344X_Data">Data14!$BH$11:$BH$21</definedName>
    <definedName name="A125576344X_Latest">Data14!$BH$21</definedName>
    <definedName name="A125576352X">Data14!$CR$1:$CR$10,Data14!$CR$11:$CR$21</definedName>
    <definedName name="A125576352X_Data">Data14!$CR$11:$CR$21</definedName>
    <definedName name="A125576352X_Latest">Data14!$CR$21</definedName>
    <definedName name="A125576360X">Data14!$EB$1:$EB$10,Data14!$EB$11:$EB$21</definedName>
    <definedName name="A125576360X_Data">Data14!$EB$11:$EB$21</definedName>
    <definedName name="A125576360X_Latest">Data14!$EB$21</definedName>
    <definedName name="A125576368T">Data14!$FL$1:$FL$10,Data14!$FL$11:$FL$21</definedName>
    <definedName name="A125576368T_Data">Data14!$FL$11:$FL$21</definedName>
    <definedName name="A125576368T_Latest">Data14!$FL$21</definedName>
    <definedName name="A125576376T">Data12!$DF$1:$DF$10,Data12!$DF$11:$DF$21</definedName>
    <definedName name="A125576376T_Data">Data12!$DF$11:$DF$21</definedName>
    <definedName name="A125576376T_Latest">Data12!$DF$21</definedName>
    <definedName name="A125576384T">Data12!$FH$1:$FH$10,Data12!$FH$11:$FH$21</definedName>
    <definedName name="A125576384T_Data">Data12!$FH$11:$FH$21</definedName>
    <definedName name="A125576384T_Latest">Data12!$FH$21</definedName>
    <definedName name="A125576392T">Data12!$FZ$1:$FZ$10,Data12!$FZ$11:$FZ$21</definedName>
    <definedName name="A125576392T_Data">Data12!$FZ$11:$FZ$21</definedName>
    <definedName name="A125576392T_Latest">Data12!$FZ$21</definedName>
    <definedName name="A125576400F">Data13!$D$1:$D$10,Data13!$D$11:$D$21</definedName>
    <definedName name="A125576400F_Data">Data13!$D$11:$D$21</definedName>
    <definedName name="A125576400F_Latest">Data13!$D$21</definedName>
    <definedName name="A125576408X">Data13!$AN$1:$AN$10,Data13!$AN$11:$AN$21</definedName>
    <definedName name="A125576408X_Data">Data13!$AN$11:$AN$21</definedName>
    <definedName name="A125576408X_Latest">Data13!$AN$21</definedName>
    <definedName name="A125576416X">Data13!$BF$1:$BF$10,Data13!$BF$11:$BF$21</definedName>
    <definedName name="A125576416X_Data">Data13!$BF$11:$BF$21</definedName>
    <definedName name="A125576416X_Latest">Data13!$BF$21</definedName>
    <definedName name="A125576424X">Data13!$GB$1:$GB$10,Data13!$GB$11:$GB$21</definedName>
    <definedName name="A125576424X_Data">Data13!$GB$11:$GB$21</definedName>
    <definedName name="A125576424X_Latest">Data13!$GB$21</definedName>
    <definedName name="A125576432X">Data14!$ET$1:$ET$10,Data14!$ET$11:$ET$21</definedName>
    <definedName name="A125576432X_Data">Data14!$ET$11:$ET$21</definedName>
    <definedName name="A125576432X_Latest">Data14!$ET$21</definedName>
    <definedName name="A125576440X">Data14!$HN$1:$HN$10,Data14!$HN$11:$HN$21</definedName>
    <definedName name="A125576440X_Data">Data14!$HN$11:$HN$21</definedName>
    <definedName name="A125576440X_Latest">Data14!$HN$21</definedName>
    <definedName name="A125576448T">Data14!$IF$1:$IF$10,Data14!$IF$11:$IF$21</definedName>
    <definedName name="A125576448T_Data">Data14!$IF$11:$IF$21</definedName>
    <definedName name="A125576448T_Latest">Data14!$IF$21</definedName>
    <definedName name="A125576456T">Data12!$GR$1:$GR$10,Data12!$GR$11:$GR$21</definedName>
    <definedName name="A125576456T_Data">Data12!$GR$11:$GR$21</definedName>
    <definedName name="A125576456T_Latest">Data12!$GR$21</definedName>
    <definedName name="A125576464T">Data13!$ID$1:$ID$10,Data13!$ID$11:$ID$21</definedName>
    <definedName name="A125576464T_Data">Data13!$ID$11:$ID$21</definedName>
    <definedName name="A125576464T_Latest">Data13!$ID$21</definedName>
    <definedName name="A125576472T">Data14!$F$1:$F$10,Data14!$F$11:$F$21</definedName>
    <definedName name="A125576472T_Data">Data14!$F$11:$F$21</definedName>
    <definedName name="A125576472T_Latest">Data14!$F$21</definedName>
    <definedName name="A125576480T">Data14!$GV$1:$GV$10,Data14!$GV$11:$GV$21</definedName>
    <definedName name="A125576480T_Data">Data14!$GV$11:$GV$21</definedName>
    <definedName name="A125576480T_Latest">Data14!$GV$21</definedName>
    <definedName name="A125576488K">Data12!$CN$1:$CN$10,Data12!$CN$11:$CN$21</definedName>
    <definedName name="A125576488K_Data">Data12!$CN$11:$CN$21</definedName>
    <definedName name="A125576488K_Latest">Data12!$CN$21</definedName>
    <definedName name="A125576496K">Data12!$DX$1:$DX$10,Data12!$DX$11:$DX$21</definedName>
    <definedName name="A125576496K_Data">Data12!$DX$11:$DX$21</definedName>
    <definedName name="A125576496K_Latest">Data12!$DX$21</definedName>
    <definedName name="A125576504X">Data12!$EP$1:$EP$10,Data12!$EP$11:$EP$21</definedName>
    <definedName name="A125576504X_Data">Data12!$EP$11:$EP$21</definedName>
    <definedName name="A125576504X_Latest">Data12!$EP$21</definedName>
    <definedName name="A125576512X">Data12!$IB$1:$IB$10,Data12!$IB$11:$IB$21</definedName>
    <definedName name="A125576512X_Data">Data12!$IB$11:$IB$21</definedName>
    <definedName name="A125576512X_Latest">Data12!$IB$21</definedName>
    <definedName name="A125576520X">Data13!$DH$1:$DH$10,Data13!$DH$11:$DH$21</definedName>
    <definedName name="A125576520X_Data">Data13!$DH$11:$DH$21</definedName>
    <definedName name="A125576520X_Latest">Data13!$DH$21</definedName>
    <definedName name="A125576528T">Data13!$DZ$1:$DZ$10,Data13!$DZ$11:$DZ$21</definedName>
    <definedName name="A125576528T_Data">Data13!$DZ$11:$DZ$21</definedName>
    <definedName name="A125576528T_Latest">Data13!$DZ$21</definedName>
    <definedName name="A125576536T">Data13!$BX$1:$BX$10,Data13!$BX$11:$BX$21</definedName>
    <definedName name="A125576536T_Data">Data13!$BX$11:$BX$21</definedName>
    <definedName name="A125576536T_Latest">Data13!$BX$21</definedName>
    <definedName name="A125576544T">Data13!$GT$1:$GT$10,Data13!$GT$11:$GT$21</definedName>
    <definedName name="A125576544T_Data">Data13!$GT$11:$GT$21</definedName>
    <definedName name="A125576544T_Latest">Data13!$GT$21</definedName>
    <definedName name="A125576552T">Data15!$H$1:$H$10,Data15!$H$11:$H$21</definedName>
    <definedName name="A125576552T_Data">Data15!$H$11:$H$21</definedName>
    <definedName name="A125576552T_Latest">Data15!$H$21</definedName>
    <definedName name="A125576560T">Data2!$AC$1:$AC$10,Data2!$AC$11:$AC$21</definedName>
    <definedName name="A125576560T_Data">Data2!$AC$11:$AC$21</definedName>
    <definedName name="A125576560T_Latest">Data2!$AC$21</definedName>
    <definedName name="A125576568K">Data2!$CE$1:$CE$10,Data2!$CE$11:$CE$21</definedName>
    <definedName name="A125576568K_Data">Data2!$CE$11:$CE$21</definedName>
    <definedName name="A125576568K_Latest">Data2!$CE$21</definedName>
    <definedName name="A125576576K">Data2!$EY$1:$EY$10,Data2!$EY$11:$EY$21</definedName>
    <definedName name="A125576576K_Data">Data2!$EY$11:$EY$21</definedName>
    <definedName name="A125576576K_Latest">Data2!$EY$21</definedName>
    <definedName name="A125576584K">Data2!$HS$1:$HS$10,Data2!$HS$11:$HS$21</definedName>
    <definedName name="A125576584K_Data">Data2!$HS$11:$HS$21</definedName>
    <definedName name="A125576584K_Latest">Data2!$HS$21</definedName>
    <definedName name="A125576592K">Data1!$I$1:$I$10,Data1!$I$11:$I$21</definedName>
    <definedName name="A125576592K_Data">Data1!$I$11:$I$21</definedName>
    <definedName name="A125576592K_Latest">Data1!$I$21</definedName>
    <definedName name="A125576600X">Data1!$GY$1:$GY$10,Data1!$GY$11:$GY$21</definedName>
    <definedName name="A125576600X_Data">Data1!$GY$11:$GY$21</definedName>
    <definedName name="A125576600X_Latest">Data1!$GY$21</definedName>
    <definedName name="A125576608T">Data3!$M$1:$M$10,Data3!$M$11:$M$21</definedName>
    <definedName name="A125576608T_Data">Data3!$M$11:$M$21</definedName>
    <definedName name="A125576608T_Latest">Data3!$M$21</definedName>
    <definedName name="A125576616T">Data2!$HA$1:$HA$10,Data2!$HA$11:$HA$21</definedName>
    <definedName name="A125576616T_Data">Data2!$HA$11:$HA$21</definedName>
    <definedName name="A125576616T_Latest">Data2!$HA$21</definedName>
    <definedName name="A125576624T">Data3!$AW$1:$AW$10,Data3!$AW$11:$AW$21</definedName>
    <definedName name="A125576624T_Data">Data3!$AW$11:$AW$21</definedName>
    <definedName name="A125576624T_Latest">Data3!$AW$21</definedName>
    <definedName name="A125576632T">Data3!$DQ$1:$DQ$10,Data3!$DQ$11:$DQ$21</definedName>
    <definedName name="A125576632T_Data">Data3!$DQ$11:$DQ$21</definedName>
    <definedName name="A125576632T_Latest">Data3!$DQ$21</definedName>
    <definedName name="A125576640T">Data1!$EW$1:$EW$10,Data1!$EW$11:$EW$21</definedName>
    <definedName name="A125576640T_Data">Data1!$EW$11:$EW$21</definedName>
    <definedName name="A125576640T_Latest">Data1!$EW$21</definedName>
    <definedName name="A125576648K">Data2!$CW$1:$CW$10,Data2!$CW$11:$CW$21</definedName>
    <definedName name="A125576648K_Data">Data2!$CW$11:$CW$21</definedName>
    <definedName name="A125576648K_Latest">Data2!$CW$21</definedName>
    <definedName name="A125576656K">Data2!$IK$1:$IK$10,Data2!$IK$11:$IK$21</definedName>
    <definedName name="A125576656K_Data">Data2!$IK$11:$IK$21</definedName>
    <definedName name="A125576656K_Latest">Data2!$IK$21</definedName>
    <definedName name="A125576664K">Data3!$AE$1:$AE$10,Data3!$AE$11:$AE$21</definedName>
    <definedName name="A125576664K_Data">Data3!$AE$11:$AE$21</definedName>
    <definedName name="A125576664K_Latest">Data3!$AE$21</definedName>
    <definedName name="A125576672K">Data3!$BO$1:$BO$10,Data3!$BO$11:$BO$21</definedName>
    <definedName name="A125576672K_Data">Data3!$BO$11:$BO$21</definedName>
    <definedName name="A125576672K_Latest">Data3!$BO$21</definedName>
    <definedName name="A125576680K">Data3!$CY$1:$CY$10,Data3!$CY$11:$CY$21</definedName>
    <definedName name="A125576680K_Data">Data3!$CY$11:$CY$21</definedName>
    <definedName name="A125576680K_Latest">Data3!$CY$21</definedName>
    <definedName name="A125576688C">Data1!$AS$1:$AS$10,Data1!$AS$11:$AS$21</definedName>
    <definedName name="A125576688C_Data">Data1!$AS$11:$AS$21</definedName>
    <definedName name="A125576688C_Latest">Data1!$AS$21</definedName>
    <definedName name="A125576696C">Data1!$CU$1:$CU$10,Data1!$CU$11:$CU$21</definedName>
    <definedName name="A125576696C_Data">Data1!$CU$11:$CU$21</definedName>
    <definedName name="A125576696C_Latest">Data1!$CU$21</definedName>
    <definedName name="A125576704T">Data1!$DM$1:$DM$10,Data1!$DM$11:$DM$21</definedName>
    <definedName name="A125576704T_Data">Data1!$DM$11:$DM$21</definedName>
    <definedName name="A125576704T_Latest">Data1!$DM$21</definedName>
    <definedName name="A125576712T">Data1!$GG$1:$GG$10,Data1!$GG$11:$GG$21</definedName>
    <definedName name="A125576712T_Data">Data1!$GG$11:$GG$21</definedName>
    <definedName name="A125576712T_Latest">Data1!$GG$21</definedName>
    <definedName name="A125576720T">Data1!$HQ$1:$HQ$10,Data1!$HQ$11:$HQ$21</definedName>
    <definedName name="A125576720T_Data">Data1!$HQ$11:$HQ$21</definedName>
    <definedName name="A125576720T_Latest">Data1!$HQ$21</definedName>
    <definedName name="A125576728K">Data1!$II$1:$II$10,Data1!$II$11:$II$21</definedName>
    <definedName name="A125576728K_Data">Data1!$II$11:$II$21</definedName>
    <definedName name="A125576728K_Latest">Data1!$II$21</definedName>
    <definedName name="A125576736K">Data2!$DO$1:$DO$10,Data2!$DO$11:$DO$21</definedName>
    <definedName name="A125576736K_Data">Data2!$DO$11:$DO$21</definedName>
    <definedName name="A125576736K_Latest">Data2!$DO$21</definedName>
    <definedName name="A125576744K">Data3!$CG$1:$CG$10,Data3!$CG$11:$CG$21</definedName>
    <definedName name="A125576744K_Data">Data3!$CG$11:$CG$21</definedName>
    <definedName name="A125576744K_Latest">Data3!$CG$21</definedName>
    <definedName name="A125576752K">Data3!$FA$1:$FA$10,Data3!$FA$11:$FA$21</definedName>
    <definedName name="A125576752K_Data">Data3!$FA$11:$FA$21</definedName>
    <definedName name="A125576752K_Latest">Data3!$FA$21</definedName>
    <definedName name="A125576760K">Data3!$FS$1:$FS$10,Data3!$FS$11:$FS$21</definedName>
    <definedName name="A125576760K_Data">Data3!$FS$11:$FS$21</definedName>
    <definedName name="A125576760K_Latest">Data3!$FS$21</definedName>
    <definedName name="A125576768C">Data1!$EE$1:$EE$10,Data1!$EE$11:$EE$21</definedName>
    <definedName name="A125576768C_Data">Data1!$EE$11:$EE$21</definedName>
    <definedName name="A125576768C_Latest">Data1!$EE$21</definedName>
    <definedName name="A125576776C">Data2!$FQ$1:$FQ$10,Data2!$FQ$11:$FQ$21</definedName>
    <definedName name="A125576776C_Data">Data2!$FQ$11:$FQ$21</definedName>
    <definedName name="A125576776C_Latest">Data2!$FQ$21</definedName>
    <definedName name="A125576784C">Data2!$GI$1:$GI$10,Data2!$GI$11:$GI$21</definedName>
    <definedName name="A125576784C_Data">Data2!$GI$11:$GI$21</definedName>
    <definedName name="A125576784C_Latest">Data2!$GI$21</definedName>
    <definedName name="A125576792C">Data3!$EI$1:$EI$10,Data3!$EI$11:$EI$21</definedName>
    <definedName name="A125576792C_Data">Data3!$EI$11:$EI$21</definedName>
    <definedName name="A125576792C_Latest">Data3!$EI$21</definedName>
    <definedName name="A125576800T">Data1!$AA$1:$AA$10,Data1!$AA$11:$AA$21</definedName>
    <definedName name="A125576800T_Data">Data1!$AA$11:$AA$21</definedName>
    <definedName name="A125576800T_Latest">Data1!$AA$21</definedName>
    <definedName name="A125576808K">Data1!$BK$1:$BK$10,Data1!$BK$11:$BK$21</definedName>
    <definedName name="A125576808K_Data">Data1!$BK$11:$BK$21</definedName>
    <definedName name="A125576808K_Latest">Data1!$BK$21</definedName>
    <definedName name="A125576816K">Data1!$CC$1:$CC$10,Data1!$CC$11:$CC$21</definedName>
    <definedName name="A125576816K_Data">Data1!$CC$11:$CC$21</definedName>
    <definedName name="A125576816K_Latest">Data1!$CC$21</definedName>
    <definedName name="A125576824K">Data1!$FO$1:$FO$10,Data1!$FO$11:$FO$21</definedName>
    <definedName name="A125576824K_Data">Data1!$FO$11:$FO$21</definedName>
    <definedName name="A125576824K_Latest">Data1!$FO$21</definedName>
    <definedName name="A125576832K">Data2!$AU$1:$AU$10,Data2!$AU$11:$AU$21</definedName>
    <definedName name="A125576832K_Data">Data2!$AU$11:$AU$21</definedName>
    <definedName name="A125576832K_Latest">Data2!$AU$21</definedName>
    <definedName name="A125576840K">Data2!$BM$1:$BM$10,Data2!$BM$11:$BM$21</definedName>
    <definedName name="A125576840K_Data">Data2!$BM$11:$BM$21</definedName>
    <definedName name="A125576840K_Latest">Data2!$BM$21</definedName>
    <definedName name="A125576848C">Data2!$K$1:$K$10,Data2!$K$11:$K$21</definedName>
    <definedName name="A125576848C_Data">Data2!$K$11:$K$21</definedName>
    <definedName name="A125576848C_Latest">Data2!$K$21</definedName>
    <definedName name="A125576856C">Data2!$EG$1:$EG$10,Data2!$EG$11:$EG$21</definedName>
    <definedName name="A125576856C_Data">Data2!$EG$11:$EG$21</definedName>
    <definedName name="A125576856C_Latest">Data2!$EG$21</definedName>
    <definedName name="A125576864C">Data3!$GK$1:$GK$10,Data3!$GK$11:$GK$21</definedName>
    <definedName name="A125576864C_Data">Data3!$GK$11:$GK$21</definedName>
    <definedName name="A125576864C_Latest">Data3!$GK$21</definedName>
    <definedName name="A125576872C">Data24!$EO$1:$EO$10,Data24!$EO$11:$EO$21</definedName>
    <definedName name="A125576872C_Data">Data24!$EO$11:$EO$21</definedName>
    <definedName name="A125576872C_Latest">Data24!$EO$21</definedName>
    <definedName name="A125576880C">Data24!$GQ$1:$GQ$10,Data24!$GQ$11:$GQ$21</definedName>
    <definedName name="A125576880C_Data">Data24!$GQ$11:$GQ$21</definedName>
    <definedName name="A125576880C_Latest">Data24!$GQ$21</definedName>
    <definedName name="A125576888W">Data25!$U$1:$U$10,Data25!$U$11:$U$21</definedName>
    <definedName name="A125576888W_Data">Data25!$U$11:$U$21</definedName>
    <definedName name="A125576888W_Latest">Data25!$U$21</definedName>
    <definedName name="A125576896W">Data25!$CO$1:$CO$10,Data25!$CO$11:$CO$21</definedName>
    <definedName name="A125576896W_Data">Data25!$CO$11:$CO$21</definedName>
    <definedName name="A125576896W_Latest">Data25!$CO$21</definedName>
    <definedName name="A125576904K">Data23!$DU$1:$DU$10,Data23!$DU$11:$DU$21</definedName>
    <definedName name="A125576904K_Data">Data23!$DU$11:$DU$21</definedName>
    <definedName name="A125576904K_Latest">Data23!$DU$21</definedName>
    <definedName name="A125576912K">Data24!$BU$1:$BU$10,Data24!$BU$11:$BU$21</definedName>
    <definedName name="A125576912K_Data">Data24!$BU$11:$BU$21</definedName>
    <definedName name="A125576912K_Latest">Data24!$BU$21</definedName>
    <definedName name="A125576920K">Data25!$DY$1:$DY$10,Data25!$DY$11:$DY$21</definedName>
    <definedName name="A125576920K_Data">Data25!$DY$11:$DY$21</definedName>
    <definedName name="A125576920K_Latest">Data25!$DY$21</definedName>
    <definedName name="A125576928C">Data25!$BW$1:$BW$10,Data25!$BW$11:$BW$21</definedName>
    <definedName name="A125576928C_Data">Data25!$BW$11:$BW$21</definedName>
    <definedName name="A125576928C_Latest">Data25!$BW$21</definedName>
    <definedName name="A125576936C">Data25!$FI$1:$FI$10,Data25!$FI$11:$FI$21</definedName>
    <definedName name="A125576936C_Data">Data25!$FI$11:$FI$21</definedName>
    <definedName name="A125576936C_Latest">Data25!$FI$21</definedName>
    <definedName name="A125576944C">Data25!$IC$1:$IC$10,Data25!$IC$11:$IC$21</definedName>
    <definedName name="A125576944C_Data">Data25!$IC$11:$IC$21</definedName>
    <definedName name="A125576944C_Latest">Data25!$IC$21</definedName>
    <definedName name="A125576952C">Data24!$S$1:$S$10,Data24!$S$11:$S$21</definedName>
    <definedName name="A125576952C_Data">Data24!$S$11:$S$21</definedName>
    <definedName name="A125576952C_Latest">Data24!$S$21</definedName>
    <definedName name="A125576960C">Data24!$HI$1:$HI$10,Data24!$HI$11:$HI$21</definedName>
    <definedName name="A125576960C_Data">Data24!$HI$11:$HI$21</definedName>
    <definedName name="A125576960C_Latest">Data24!$HI$21</definedName>
    <definedName name="A125576968W">Data25!$DG$1:$DG$10,Data25!$DG$11:$DG$21</definedName>
    <definedName name="A125576968W_Data">Data25!$DG$11:$DG$21</definedName>
    <definedName name="A125576968W_Latest">Data25!$DG$21</definedName>
    <definedName name="A125576976W">Data25!$EQ$1:$EQ$10,Data25!$EQ$11:$EQ$21</definedName>
    <definedName name="A125576976W_Data">Data25!$EQ$11:$EQ$21</definedName>
    <definedName name="A125576976W_Latest">Data25!$EQ$21</definedName>
    <definedName name="A125576984W">Data25!$GA$1:$GA$10,Data25!$GA$11:$GA$21</definedName>
    <definedName name="A125576984W_Data">Data25!$GA$11:$GA$21</definedName>
    <definedName name="A125576984W_Latest">Data25!$GA$21</definedName>
    <definedName name="A125576992W">Data25!$HK$1:$HK$10,Data25!$HK$11:$HK$21</definedName>
    <definedName name="A125576992W_Data">Data25!$HK$11:$HK$21</definedName>
    <definedName name="A125576992W_Latest">Data25!$HK$21</definedName>
    <definedName name="A125577000L">Data23!$FE$1:$FE$10,Data23!$FE$11:$FE$21</definedName>
    <definedName name="A125577000L_Data">Data23!$FE$11:$FE$21</definedName>
    <definedName name="A125577000L_Latest">Data23!$FE$21</definedName>
    <definedName name="A125577008F">Data23!$HG$1:$HG$10,Data23!$HG$11:$HG$21</definedName>
    <definedName name="A125577008F_Data">Data23!$HG$11:$HG$21</definedName>
    <definedName name="A125577008F_Latest">Data23!$HG$21</definedName>
    <definedName name="A125577016F">Data23!$HY$1:$HY$10,Data23!$HY$11:$HY$21</definedName>
    <definedName name="A125577016F_Data">Data23!$HY$11:$HY$21</definedName>
    <definedName name="A125577016F_Latest">Data23!$HY$21</definedName>
    <definedName name="A125577024F">Data24!$BC$1:$BC$10,Data24!$BC$11:$BC$21</definedName>
    <definedName name="A125577024F_Data">Data24!$BC$11:$BC$21</definedName>
    <definedName name="A125577024F_Latest">Data24!$BC$21</definedName>
    <definedName name="A125577032F">Data24!$CM$1:$CM$10,Data24!$CM$11:$CM$21</definedName>
    <definedName name="A125577032F_Data">Data24!$CM$11:$CM$21</definedName>
    <definedName name="A125577032F_Latest">Data24!$CM$21</definedName>
    <definedName name="A125577040F">Data24!$DE$1:$DE$10,Data24!$DE$11:$DE$21</definedName>
    <definedName name="A125577040F_Data">Data24!$DE$11:$DE$21</definedName>
    <definedName name="A125577040F_Latest">Data24!$DE$21</definedName>
    <definedName name="A125577048X">Data24!$IA$1:$IA$10,Data24!$IA$11:$IA$21</definedName>
    <definedName name="A125577048X_Data">Data24!$IA$11:$IA$21</definedName>
    <definedName name="A125577048X_Latest">Data24!$IA$21</definedName>
    <definedName name="A125577056X">Data25!$GS$1:$GS$10,Data25!$GS$11:$GS$21</definedName>
    <definedName name="A125577056X_Data">Data25!$GS$11:$GS$21</definedName>
    <definedName name="A125577056X_Latest">Data25!$GS$21</definedName>
    <definedName name="A125577064X">Data26!$W$1:$W$10,Data26!$W$11:$W$21</definedName>
    <definedName name="A125577064X_Data">Data26!$W$11:$W$21</definedName>
    <definedName name="A125577064X_Latest">Data26!$W$21</definedName>
    <definedName name="A125577072X">Data26!$AO$1:$AO$10,Data26!$AO$11:$AO$21</definedName>
    <definedName name="A125577072X_Data">Data26!$AO$11:$AO$21</definedName>
    <definedName name="A125577072X_Latest">Data26!$AO$21</definedName>
    <definedName name="A125577080X">Data23!$IQ$1:$IQ$10,Data23!$IQ$11:$IQ$21</definedName>
    <definedName name="A125577080X_Data">Data23!$IQ$11:$IQ$21</definedName>
    <definedName name="A125577080X_Latest">Data23!$IQ$21</definedName>
    <definedName name="A125577088T">Data25!$AM$1:$AM$10,Data25!$AM$11:$AM$21</definedName>
    <definedName name="A125577088T_Data">Data25!$AM$11:$AM$21</definedName>
    <definedName name="A125577088T_Latest">Data25!$AM$21</definedName>
    <definedName name="A125577096T">Data25!$BE$1:$BE$10,Data25!$BE$11:$BE$21</definedName>
    <definedName name="A125577096T_Data">Data25!$BE$11:$BE$21</definedName>
    <definedName name="A125577096T_Latest">Data25!$BE$21</definedName>
    <definedName name="A125577104F">Data26!$E$1:$E$10,Data26!$E$11:$E$21</definedName>
    <definedName name="A125577104F_Data">Data26!$E$11:$E$21</definedName>
    <definedName name="A125577104F_Latest">Data26!$E$21</definedName>
    <definedName name="A125577112F">Data23!$EM$1:$EM$10,Data23!$EM$11:$EM$21</definedName>
    <definedName name="A125577112F_Data">Data23!$EM$11:$EM$21</definedName>
    <definedName name="A125577112F_Latest">Data23!$EM$21</definedName>
    <definedName name="A125577120F">Data23!$FW$1:$FW$10,Data23!$FW$11:$FW$21</definedName>
    <definedName name="A125577120F_Data">Data23!$FW$11:$FW$21</definedName>
    <definedName name="A125577120F_Latest">Data23!$FW$21</definedName>
    <definedName name="A125577128X">Data23!$GO$1:$GO$10,Data23!$GO$11:$GO$21</definedName>
    <definedName name="A125577128X_Data">Data23!$GO$11:$GO$21</definedName>
    <definedName name="A125577128X_Latest">Data23!$GO$21</definedName>
    <definedName name="A125577136X">Data24!$AK$1:$AK$10,Data24!$AK$11:$AK$21</definedName>
    <definedName name="A125577136X_Data">Data24!$AK$11:$AK$21</definedName>
    <definedName name="A125577136X_Latest">Data24!$AK$21</definedName>
    <definedName name="A125577144X">Data24!$FG$1:$FG$10,Data24!$FG$11:$FG$21</definedName>
    <definedName name="A125577144X_Data">Data24!$FG$11:$FG$21</definedName>
    <definedName name="A125577144X_Latest">Data24!$FG$21</definedName>
    <definedName name="A125577152X">Data24!$FY$1:$FY$10,Data24!$FY$11:$FY$21</definedName>
    <definedName name="A125577152X_Data">Data24!$FY$11:$FY$21</definedName>
    <definedName name="A125577152X_Latest">Data24!$FY$21</definedName>
    <definedName name="A125577160X">Data24!$DW$1:$DW$10,Data24!$DW$11:$DW$21</definedName>
    <definedName name="A125577160X_Data">Data24!$DW$11:$DW$21</definedName>
    <definedName name="A125577160X_Latest">Data24!$DW$21</definedName>
    <definedName name="A125577168T">Data25!$C$1:$C$10,Data25!$C$11:$C$21</definedName>
    <definedName name="A125577168T_Data">Data25!$C$11:$C$21</definedName>
    <definedName name="A125577168T_Latest">Data25!$C$21</definedName>
    <definedName name="A125577176T">Data26!$BG$1:$BG$10,Data26!$BG$11:$BG$21</definedName>
    <definedName name="A125577176T_Data">Data26!$BG$11:$BG$21</definedName>
    <definedName name="A125577176T_Latest">Data26!$BG$21</definedName>
    <definedName name="A125577184T">Data7!$GA$1:$GA$10,Data7!$GA$11:$GA$21</definedName>
    <definedName name="A125577184T_Data">Data7!$GA$11:$GA$21</definedName>
    <definedName name="A125577184T_Latest">Data7!$GA$21</definedName>
    <definedName name="A125577192T">Data7!$IC$1:$IC$10,Data7!$IC$11:$IC$21</definedName>
    <definedName name="A125577192T_Data">Data7!$IC$11:$IC$21</definedName>
    <definedName name="A125577192T_Latest">Data7!$IC$21</definedName>
    <definedName name="A125577200F">Data8!$BG$1:$BG$10,Data8!$BG$11:$BG$21</definedName>
    <definedName name="A125577200F_Data">Data8!$BG$11:$BG$21</definedName>
    <definedName name="A125577200F_Latest">Data8!$BG$21</definedName>
    <definedName name="A125577208X">Data8!$EA$1:$EA$10,Data8!$EA$11:$EA$21</definedName>
    <definedName name="A125577208X_Data">Data8!$EA$11:$EA$21</definedName>
    <definedName name="A125577208X_Latest">Data8!$EA$21</definedName>
    <definedName name="A125577216X">Data6!$FG$1:$FG$10,Data6!$FG$11:$FG$21</definedName>
    <definedName name="A125577216X_Data">Data6!$FG$11:$FG$21</definedName>
    <definedName name="A125577216X_Latest">Data6!$FG$21</definedName>
    <definedName name="A125577224X">Data7!$DG$1:$DG$10,Data7!$DG$11:$DG$21</definedName>
    <definedName name="A125577224X_Data">Data7!$DG$11:$DG$21</definedName>
    <definedName name="A125577224X_Latest">Data7!$DG$21</definedName>
    <definedName name="A125577232X">Data8!$FK$1:$FK$10,Data8!$FK$11:$FK$21</definedName>
    <definedName name="A125577232X_Data">Data8!$FK$11:$FK$21</definedName>
    <definedName name="A125577232X_Latest">Data8!$FK$21</definedName>
    <definedName name="A125577240X">Data8!$DI$1:$DI$10,Data8!$DI$11:$DI$21</definedName>
    <definedName name="A125577240X_Data">Data8!$DI$11:$DI$21</definedName>
    <definedName name="A125577240X_Latest">Data8!$DI$21</definedName>
    <definedName name="A125577248T">Data8!$GU$1:$GU$10,Data8!$GU$11:$GU$21</definedName>
    <definedName name="A125577248T_Data">Data8!$GU$11:$GU$21</definedName>
    <definedName name="A125577248T_Latest">Data8!$GU$21</definedName>
    <definedName name="A125577256T">Data9!$Y$1:$Y$10,Data9!$Y$11:$Y$21</definedName>
    <definedName name="A125577256T_Data">Data9!$Y$11:$Y$21</definedName>
    <definedName name="A125577256T_Latest">Data9!$Y$21</definedName>
    <definedName name="A125577264T">Data7!$BE$1:$BE$10,Data7!$BE$11:$BE$21</definedName>
    <definedName name="A125577264T_Data">Data7!$BE$11:$BE$21</definedName>
    <definedName name="A125577264T_Latest">Data7!$BE$21</definedName>
    <definedName name="A125577272T">Data8!$E$1:$E$10,Data8!$E$11:$E$21</definedName>
    <definedName name="A125577272T_Data">Data8!$E$11:$E$21</definedName>
    <definedName name="A125577272T_Latest">Data8!$E$21</definedName>
    <definedName name="A125577280T">Data8!$ES$1:$ES$10,Data8!$ES$11:$ES$21</definedName>
    <definedName name="A125577280T_Data">Data8!$ES$11:$ES$21</definedName>
    <definedName name="A125577280T_Latest">Data8!$ES$21</definedName>
    <definedName name="A125577288K">Data8!$GC$1:$GC$10,Data8!$GC$11:$GC$21</definedName>
    <definedName name="A125577288K_Data">Data8!$GC$11:$GC$21</definedName>
    <definedName name="A125577288K_Latest">Data8!$GC$21</definedName>
    <definedName name="A125577296K">Data8!$HM$1:$HM$10,Data8!$HM$11:$HM$21</definedName>
    <definedName name="A125577296K_Data">Data8!$HM$11:$HM$21</definedName>
    <definedName name="A125577296K_Latest">Data8!$HM$21</definedName>
    <definedName name="A125577304X">Data9!$G$1:$G$10,Data9!$G$11:$G$21</definedName>
    <definedName name="A125577304X_Data">Data9!$G$11:$G$21</definedName>
    <definedName name="A125577304X_Latest">Data9!$G$21</definedName>
    <definedName name="A125577312X">Data6!$GQ$1:$GQ$10,Data6!$GQ$11:$GQ$21</definedName>
    <definedName name="A125577312X_Data">Data6!$GQ$11:$GQ$21</definedName>
    <definedName name="A125577312X_Latest">Data6!$GQ$21</definedName>
    <definedName name="A125577320X">Data7!$C$1:$C$10,Data7!$C$11:$C$21</definedName>
    <definedName name="A125577320X_Data">Data7!$C$11:$C$21</definedName>
    <definedName name="A125577320X_Latest">Data7!$C$21</definedName>
    <definedName name="A125577328T">Data7!$U$1:$U$10,Data7!$U$11:$U$21</definedName>
    <definedName name="A125577328T_Data">Data7!$U$11:$U$21</definedName>
    <definedName name="A125577328T_Latest">Data7!$U$21</definedName>
    <definedName name="A125577336T">Data7!$CO$1:$CO$10,Data7!$CO$11:$CO$21</definedName>
    <definedName name="A125577336T_Data">Data7!$CO$11:$CO$21</definedName>
    <definedName name="A125577336T_Latest">Data7!$CO$21</definedName>
    <definedName name="A125577344T">Data7!$DY$1:$DY$10,Data7!$DY$11:$DY$21</definedName>
    <definedName name="A125577344T_Data">Data7!$DY$11:$DY$21</definedName>
    <definedName name="A125577344T_Latest">Data7!$DY$21</definedName>
    <definedName name="A125577352T">Data7!$EQ$1:$EQ$10,Data7!$EQ$11:$EQ$21</definedName>
    <definedName name="A125577352T_Data">Data7!$EQ$11:$EQ$21</definedName>
    <definedName name="A125577352T_Latest">Data7!$EQ$21</definedName>
    <definedName name="A125577360T">Data8!$W$1:$W$10,Data8!$W$11:$W$21</definedName>
    <definedName name="A125577360T_Data">Data8!$W$11:$W$21</definedName>
    <definedName name="A125577360T_Latest">Data8!$W$21</definedName>
    <definedName name="A125577368K">Data8!$IE$1:$IE$10,Data8!$IE$11:$IE$21</definedName>
    <definedName name="A125577368K_Data">Data8!$IE$11:$IE$21</definedName>
    <definedName name="A125577368K_Latest">Data8!$IE$21</definedName>
    <definedName name="A125577376K">Data9!$BI$1:$BI$10,Data9!$BI$11:$BI$21</definedName>
    <definedName name="A125577376K_Data">Data9!$BI$11:$BI$21</definedName>
    <definedName name="A125577376K_Latest">Data9!$BI$21</definedName>
    <definedName name="A125577384K">Data9!$CA$1:$CA$10,Data9!$CA$11:$CA$21</definedName>
    <definedName name="A125577384K_Data">Data9!$CA$11:$CA$21</definedName>
    <definedName name="A125577384K_Latest">Data9!$CA$21</definedName>
    <definedName name="A125577392K">Data7!$AM$1:$AM$10,Data7!$AM$11:$AM$21</definedName>
    <definedName name="A125577392K_Data">Data7!$AM$11:$AM$21</definedName>
    <definedName name="A125577392K_Latest">Data7!$AM$21</definedName>
    <definedName name="A125577400X">Data8!$BY$1:$BY$10,Data8!$BY$11:$BY$21</definedName>
    <definedName name="A125577400X_Data">Data8!$BY$11:$BY$21</definedName>
    <definedName name="A125577400X_Latest">Data8!$BY$21</definedName>
    <definedName name="A125577408T">Data8!$CQ$1:$CQ$10,Data8!$CQ$11:$CQ$21</definedName>
    <definedName name="A125577408T_Data">Data8!$CQ$11:$CQ$21</definedName>
    <definedName name="A125577408T_Latest">Data8!$CQ$21</definedName>
    <definedName name="A125577416T">Data9!$AQ$1:$AQ$10,Data9!$AQ$11:$AQ$21</definedName>
    <definedName name="A125577416T_Data">Data9!$AQ$11:$AQ$21</definedName>
    <definedName name="A125577416T_Latest">Data9!$AQ$21</definedName>
    <definedName name="A125577424T">Data6!$FY$1:$FY$10,Data6!$FY$11:$FY$21</definedName>
    <definedName name="A125577424T_Data">Data6!$FY$11:$FY$21</definedName>
    <definedName name="A125577424T_Latest">Data6!$FY$21</definedName>
    <definedName name="A125577432T">Data6!$HI$1:$HI$10,Data6!$HI$11:$HI$21</definedName>
    <definedName name="A125577432T_Data">Data6!$HI$11:$HI$21</definedName>
    <definedName name="A125577432T_Latest">Data6!$HI$21</definedName>
    <definedName name="A125577440T">Data6!$IA$1:$IA$10,Data6!$IA$11:$IA$21</definedName>
    <definedName name="A125577440T_Data">Data6!$IA$11:$IA$21</definedName>
    <definedName name="A125577440T_Latest">Data6!$IA$21</definedName>
    <definedName name="A125577448K">Data7!$BW$1:$BW$10,Data7!$BW$11:$BW$21</definedName>
    <definedName name="A125577448K_Data">Data7!$BW$11:$BW$21</definedName>
    <definedName name="A125577448K_Latest">Data7!$BW$21</definedName>
    <definedName name="A125577456K">Data7!$GS$1:$GS$10,Data7!$GS$11:$GS$21</definedName>
    <definedName name="A125577456K_Data">Data7!$GS$11:$GS$21</definedName>
    <definedName name="A125577456K_Latest">Data7!$GS$21</definedName>
    <definedName name="A125577464K">Data7!$HK$1:$HK$10,Data7!$HK$11:$HK$21</definedName>
    <definedName name="A125577464K_Data">Data7!$HK$11:$HK$21</definedName>
    <definedName name="A125577464K_Latest">Data7!$HK$21</definedName>
    <definedName name="A125577472K">Data7!$FI$1:$FI$10,Data7!$FI$11:$FI$21</definedName>
    <definedName name="A125577472K_Data">Data7!$FI$11:$FI$21</definedName>
    <definedName name="A125577472K_Latest">Data7!$FI$21</definedName>
    <definedName name="A125577480K">Data8!$AO$1:$AO$10,Data8!$AO$11:$AO$21</definedName>
    <definedName name="A125577480K_Data">Data8!$AO$11:$AO$21</definedName>
    <definedName name="A125577480K_Latest">Data8!$AO$21</definedName>
    <definedName name="A125577488C">Data9!$CS$1:$CS$10,Data9!$CS$11:$CS$21</definedName>
    <definedName name="A125577488C_Data">Data9!$CS$11:$CS$21</definedName>
    <definedName name="A125577488C_Latest">Data9!$CS$21</definedName>
    <definedName name="A125577496C">Data16!$AM$1:$AM$10,Data16!$AM$11:$AM$21</definedName>
    <definedName name="A125577496C_Data">Data16!$AM$11:$AM$21</definedName>
    <definedName name="A125577496C_Latest">Data16!$AM$21</definedName>
    <definedName name="A125577504T">Data16!$CO$1:$CO$10,Data16!$CO$11:$CO$21</definedName>
    <definedName name="A125577504T_Data">Data16!$CO$11:$CO$21</definedName>
    <definedName name="A125577504T_Latest">Data16!$CO$21</definedName>
    <definedName name="A125577512T">Data16!$FI$1:$FI$10,Data16!$FI$11:$FI$21</definedName>
    <definedName name="A125577512T_Data">Data16!$FI$11:$FI$21</definedName>
    <definedName name="A125577512T_Latest">Data16!$FI$21</definedName>
    <definedName name="A125577520T">Data16!$IC$1:$IC$10,Data16!$IC$11:$IC$21</definedName>
    <definedName name="A125577520T_Data">Data16!$IC$11:$IC$21</definedName>
    <definedName name="A125577520T_Latest">Data16!$IC$21</definedName>
    <definedName name="A125577528K">Data15!$S$1:$S$10,Data15!$S$11:$S$21</definedName>
    <definedName name="A125577528K_Data">Data15!$S$11:$S$21</definedName>
    <definedName name="A125577528K_Latest">Data15!$S$21</definedName>
    <definedName name="A125577536K">Data15!$HI$1:$HI$10,Data15!$HI$11:$HI$21</definedName>
    <definedName name="A125577536K_Data">Data15!$HI$11:$HI$21</definedName>
    <definedName name="A125577536K_Latest">Data15!$HI$21</definedName>
    <definedName name="A125577544K">Data17!$W$1:$W$10,Data17!$W$11:$W$21</definedName>
    <definedName name="A125577544K_Data">Data17!$W$11:$W$21</definedName>
    <definedName name="A125577544K_Latest">Data17!$W$21</definedName>
    <definedName name="A125577552K">Data16!$HK$1:$HK$10,Data16!$HK$11:$HK$21</definedName>
    <definedName name="A125577552K_Data">Data16!$HK$11:$HK$21</definedName>
    <definedName name="A125577552K_Latest">Data16!$HK$21</definedName>
    <definedName name="A125577560K">Data17!$BG$1:$BG$10,Data17!$BG$11:$BG$21</definedName>
    <definedName name="A125577560K_Data">Data17!$BG$11:$BG$21</definedName>
    <definedName name="A125577560K_Latest">Data17!$BG$21</definedName>
    <definedName name="A125577568C">Data17!$EA$1:$EA$10,Data17!$EA$11:$EA$21</definedName>
    <definedName name="A125577568C_Data">Data17!$EA$11:$EA$21</definedName>
    <definedName name="A125577568C_Latest">Data17!$EA$21</definedName>
    <definedName name="A125577576C">Data15!$FG$1:$FG$10,Data15!$FG$11:$FG$21</definedName>
    <definedName name="A125577576C_Data">Data15!$FG$11:$FG$21</definedName>
    <definedName name="A125577576C_Latest">Data15!$FG$21</definedName>
    <definedName name="A125577584C">Data16!$DG$1:$DG$10,Data16!$DG$11:$DG$21</definedName>
    <definedName name="A125577584C_Data">Data16!$DG$11:$DG$21</definedName>
    <definedName name="A125577584C_Latest">Data16!$DG$21</definedName>
    <definedName name="A125577592C">Data17!$E$1:$E$10,Data17!$E$11:$E$21</definedName>
    <definedName name="A125577592C_Data">Data17!$E$11:$E$21</definedName>
    <definedName name="A125577592C_Latest">Data17!$E$21</definedName>
    <definedName name="A125577600T">Data17!$AO$1:$AO$10,Data17!$AO$11:$AO$21</definedName>
    <definedName name="A125577600T_Data">Data17!$AO$11:$AO$21</definedName>
    <definedName name="A125577600T_Latest">Data17!$AO$21</definedName>
    <definedName name="A125577608K">Data17!$BY$1:$BY$10,Data17!$BY$11:$BY$21</definedName>
    <definedName name="A125577608K_Data">Data17!$BY$11:$BY$21</definedName>
    <definedName name="A125577608K_Latest">Data17!$BY$21</definedName>
    <definedName name="A125577616K">Data17!$DI$1:$DI$10,Data17!$DI$11:$DI$21</definedName>
    <definedName name="A125577616K_Data">Data17!$DI$11:$DI$21</definedName>
    <definedName name="A125577616K_Latest">Data17!$DI$21</definedName>
    <definedName name="A125577624K">Data15!$BC$1:$BC$10,Data15!$BC$11:$BC$21</definedName>
    <definedName name="A125577624K_Data">Data15!$BC$11:$BC$21</definedName>
    <definedName name="A125577624K_Latest">Data15!$BC$21</definedName>
    <definedName name="A125577632K">Data15!$DE$1:$DE$10,Data15!$DE$11:$DE$21</definedName>
    <definedName name="A125577632K_Data">Data15!$DE$11:$DE$21</definedName>
    <definedName name="A125577632K_Latest">Data15!$DE$21</definedName>
    <definedName name="A125577640K">Data15!$DW$1:$DW$10,Data15!$DW$11:$DW$21</definedName>
    <definedName name="A125577640K_Data">Data15!$DW$11:$DW$21</definedName>
    <definedName name="A125577640K_Latest">Data15!$DW$21</definedName>
    <definedName name="A125577648C">Data15!$GQ$1:$GQ$10,Data15!$GQ$11:$GQ$21</definedName>
    <definedName name="A125577648C_Data">Data15!$GQ$11:$GQ$21</definedName>
    <definedName name="A125577648C_Latest">Data15!$GQ$21</definedName>
    <definedName name="A125577656C">Data15!$IA$1:$IA$10,Data15!$IA$11:$IA$21</definedName>
    <definedName name="A125577656C_Data">Data15!$IA$11:$IA$21</definedName>
    <definedName name="A125577656C_Latest">Data15!$IA$21</definedName>
    <definedName name="A125577664C">Data16!$C$1:$C$10,Data16!$C$11:$C$21</definedName>
    <definedName name="A125577664C_Data">Data16!$C$11:$C$21</definedName>
    <definedName name="A125577664C_Latest">Data16!$C$21</definedName>
    <definedName name="A125577672C">Data16!$DY$1:$DY$10,Data16!$DY$11:$DY$21</definedName>
    <definedName name="A125577672C_Data">Data16!$DY$11:$DY$21</definedName>
    <definedName name="A125577672C_Latest">Data16!$DY$21</definedName>
    <definedName name="A125577680C">Data17!$CQ$1:$CQ$10,Data17!$CQ$11:$CQ$21</definedName>
    <definedName name="A125577680C_Data">Data17!$CQ$11:$CQ$21</definedName>
    <definedName name="A125577680C_Latest">Data17!$CQ$21</definedName>
    <definedName name="A125577688W">Data17!$FK$1:$FK$10,Data17!$FK$11:$FK$21</definedName>
    <definedName name="A125577688W_Data">Data17!$FK$11:$FK$21</definedName>
    <definedName name="A125577688W_Latest">Data17!$FK$21</definedName>
    <definedName name="A125577696W">Data17!$GC$1:$GC$10,Data17!$GC$11:$GC$21</definedName>
    <definedName name="A125577696W_Data">Data17!$GC$11:$GC$21</definedName>
    <definedName name="A125577696W_Latest">Data17!$GC$21</definedName>
    <definedName name="A125577704K">Data15!$EO$1:$EO$10,Data15!$EO$11:$EO$21</definedName>
    <definedName name="A125577704K_Data">Data15!$EO$11:$EO$21</definedName>
    <definedName name="A125577704K_Latest">Data15!$EO$21</definedName>
    <definedName name="A125577712K">Data16!$GA$1:$GA$10,Data16!$GA$11:$GA$21</definedName>
    <definedName name="A125577712K_Data">Data16!$GA$11:$GA$21</definedName>
    <definedName name="A125577712K_Latest">Data16!$GA$21</definedName>
    <definedName name="A125577720K">Data16!$GS$1:$GS$10,Data16!$GS$11:$GS$21</definedName>
    <definedName name="A125577720K_Data">Data16!$GS$11:$GS$21</definedName>
    <definedName name="A125577720K_Latest">Data16!$GS$21</definedName>
    <definedName name="A125577728C">Data17!$ES$1:$ES$10,Data17!$ES$11:$ES$21</definedName>
    <definedName name="A125577728C_Data">Data17!$ES$11:$ES$21</definedName>
    <definedName name="A125577728C_Latest">Data17!$ES$21</definedName>
    <definedName name="A125577736C">Data15!$AK$1:$AK$10,Data15!$AK$11:$AK$21</definedName>
    <definedName name="A125577736C_Data">Data15!$AK$11:$AK$21</definedName>
    <definedName name="A125577736C_Latest">Data15!$AK$21</definedName>
    <definedName name="A125577744C">Data15!$BU$1:$BU$10,Data15!$BU$11:$BU$21</definedName>
    <definedName name="A125577744C_Data">Data15!$BU$11:$BU$21</definedName>
    <definedName name="A125577744C_Latest">Data15!$BU$21</definedName>
    <definedName name="A125577752C">Data15!$CM$1:$CM$10,Data15!$CM$11:$CM$21</definedName>
    <definedName name="A125577752C_Data">Data15!$CM$11:$CM$21</definedName>
    <definedName name="A125577752C_Latest">Data15!$CM$21</definedName>
    <definedName name="A125577760C">Data15!$FY$1:$FY$10,Data15!$FY$11:$FY$21</definedName>
    <definedName name="A125577760C_Data">Data15!$FY$11:$FY$21</definedName>
    <definedName name="A125577760C_Latest">Data15!$FY$21</definedName>
    <definedName name="A125577768W">Data16!$BE$1:$BE$10,Data16!$BE$11:$BE$21</definedName>
    <definedName name="A125577768W_Data">Data16!$BE$11:$BE$21</definedName>
    <definedName name="A125577768W_Latest">Data16!$BE$21</definedName>
    <definedName name="A125577776W">Data16!$BW$1:$BW$10,Data16!$BW$11:$BW$21</definedName>
    <definedName name="A125577776W_Data">Data16!$BW$11:$BW$21</definedName>
    <definedName name="A125577776W_Latest">Data16!$BW$21</definedName>
    <definedName name="A125577784W">Data16!$U$1:$U$10,Data16!$U$11:$U$21</definedName>
    <definedName name="A125577784W_Data">Data16!$U$11:$U$21</definedName>
    <definedName name="A125577784W_Latest">Data16!$U$21</definedName>
    <definedName name="A125577792W">Data16!$EQ$1:$EQ$10,Data16!$EQ$11:$EQ$21</definedName>
    <definedName name="A125577792W_Data">Data16!$EQ$11:$EQ$21</definedName>
    <definedName name="A125577792W_Latest">Data16!$EQ$21</definedName>
    <definedName name="A125577800K">Data17!$GU$1:$GU$10,Data17!$GU$11:$GU$21</definedName>
    <definedName name="A125577800K_Data">Data17!$GU$11:$GU$21</definedName>
    <definedName name="A125577800K_Latest">Data17!$GU$21</definedName>
    <definedName name="A125577808C">Data18!$IG$1:$IG$10,Data18!$IG$11:$IG$21</definedName>
    <definedName name="A125577808C_Data">Data18!$IG$11:$IG$21</definedName>
    <definedName name="A125577808C_Latest">Data18!$IG$21</definedName>
    <definedName name="A125577816C">Data19!$AS$1:$AS$10,Data19!$AS$11:$AS$21</definedName>
    <definedName name="A125577816C_Data">Data19!$AS$11:$AS$21</definedName>
    <definedName name="A125577816C_Latest">Data19!$AS$21</definedName>
    <definedName name="A125577824C">Data19!$DM$1:$DM$10,Data19!$DM$11:$DM$21</definedName>
    <definedName name="A125577824C_Data">Data19!$DM$11:$DM$21</definedName>
    <definedName name="A125577824C_Latest">Data19!$DM$21</definedName>
    <definedName name="A125577832C">Data19!$GG$1:$GG$10,Data19!$GG$11:$GG$21</definedName>
    <definedName name="A125577832C_Data">Data19!$GG$11:$GG$21</definedName>
    <definedName name="A125577832C_Latest">Data19!$GG$21</definedName>
    <definedName name="A125577840C">Data17!$HM$1:$HM$10,Data17!$HM$11:$HM$21</definedName>
    <definedName name="A125577840C_Data">Data17!$HM$11:$HM$21</definedName>
    <definedName name="A125577840C_Latest">Data17!$HM$21</definedName>
    <definedName name="A125577848W">Data18!$FM$1:$FM$10,Data18!$FM$11:$FM$21</definedName>
    <definedName name="A125577848W_Data">Data18!$FM$11:$FM$21</definedName>
    <definedName name="A125577848W_Latest">Data18!$FM$21</definedName>
    <definedName name="A125577856W">Data19!$HQ$1:$HQ$10,Data19!$HQ$11:$HQ$21</definedName>
    <definedName name="A125577856W_Data">Data19!$HQ$11:$HQ$21</definedName>
    <definedName name="A125577856W_Latest">Data19!$HQ$21</definedName>
    <definedName name="A125577864W">Data19!$FO$1:$FO$10,Data19!$FO$11:$FO$21</definedName>
    <definedName name="A125577864W_Data">Data19!$FO$11:$FO$21</definedName>
    <definedName name="A125577864W_Latest">Data19!$FO$21</definedName>
    <definedName name="A125577872W">Data20!$K$1:$K$10,Data20!$K$11:$K$21</definedName>
    <definedName name="A125577872W_Data">Data20!$K$11:$K$21</definedName>
    <definedName name="A125577872W_Latest">Data20!$K$21</definedName>
    <definedName name="A125577880W">Data20!$CE$1:$CE$10,Data20!$CE$11:$CE$21</definedName>
    <definedName name="A125577880W_Data">Data20!$CE$11:$CE$21</definedName>
    <definedName name="A125577880W_Latest">Data20!$CE$21</definedName>
    <definedName name="A125577888R">Data18!$DK$1:$DK$10,Data18!$DK$11:$DK$21</definedName>
    <definedName name="A125577888R_Data">Data18!$DK$11:$DK$21</definedName>
    <definedName name="A125577888R_Latest">Data18!$DK$21</definedName>
    <definedName name="A125577896R">Data19!$BK$1:$BK$10,Data19!$BK$11:$BK$21</definedName>
    <definedName name="A125577896R_Data">Data19!$BK$11:$BK$21</definedName>
    <definedName name="A125577896R_Latest">Data19!$BK$21</definedName>
    <definedName name="A125577904C">Data19!$GY$1:$GY$10,Data19!$GY$11:$GY$21</definedName>
    <definedName name="A125577904C_Data">Data19!$GY$11:$GY$21</definedName>
    <definedName name="A125577904C_Latest">Data19!$GY$21</definedName>
    <definedName name="A125577912C">Data19!$II$1:$II$10,Data19!$II$11:$II$21</definedName>
    <definedName name="A125577912C_Data">Data19!$II$11:$II$21</definedName>
    <definedName name="A125577912C_Latest">Data19!$II$21</definedName>
    <definedName name="A125577920C">Data20!$AC$1:$AC$10,Data20!$AC$11:$AC$21</definedName>
    <definedName name="A125577920C_Data">Data20!$AC$11:$AC$21</definedName>
    <definedName name="A125577920C_Latest">Data20!$AC$21</definedName>
    <definedName name="A125577928W">Data20!$BM$1:$BM$10,Data20!$BM$11:$BM$21</definedName>
    <definedName name="A125577928W_Data">Data20!$BM$11:$BM$21</definedName>
    <definedName name="A125577928W_Latest">Data20!$BM$21</definedName>
    <definedName name="A125577936W">Data18!$G$1:$G$10,Data18!$G$11:$G$21</definedName>
    <definedName name="A125577936W_Data">Data18!$G$11:$G$21</definedName>
    <definedName name="A125577936W_Latest">Data18!$G$21</definedName>
    <definedName name="A125577944W">Data18!$BI$1:$BI$10,Data18!$BI$11:$BI$21</definedName>
    <definedName name="A125577944W_Data">Data18!$BI$11:$BI$21</definedName>
    <definedName name="A125577944W_Latest">Data18!$BI$21</definedName>
    <definedName name="A125577952W">Data18!$CA$1:$CA$10,Data18!$CA$11:$CA$21</definedName>
    <definedName name="A125577952W_Data">Data18!$CA$11:$CA$21</definedName>
    <definedName name="A125577952W_Latest">Data18!$CA$21</definedName>
    <definedName name="A125577960W">Data18!$EU$1:$EU$10,Data18!$EU$11:$EU$21</definedName>
    <definedName name="A125577960W_Data">Data18!$EU$11:$EU$21</definedName>
    <definedName name="A125577960W_Latest">Data18!$EU$21</definedName>
    <definedName name="A125577968R">Data18!$GE$1:$GE$10,Data18!$GE$11:$GE$21</definedName>
    <definedName name="A125577968R_Data">Data18!$GE$11:$GE$21</definedName>
    <definedName name="A125577968R_Latest">Data18!$GE$21</definedName>
    <definedName name="A125577976R">Data18!$GW$1:$GW$10,Data18!$GW$11:$GW$21</definedName>
    <definedName name="A125577976R_Data">Data18!$GW$11:$GW$21</definedName>
    <definedName name="A125577976R_Latest">Data18!$GW$21</definedName>
    <definedName name="A125577984R">Data19!$CC$1:$CC$10,Data19!$CC$11:$CC$21</definedName>
    <definedName name="A125577984R_Data">Data19!$CC$11:$CC$21</definedName>
    <definedName name="A125577984R_Latest">Data19!$CC$21</definedName>
    <definedName name="A125577992R">Data20!$AU$1:$AU$10,Data20!$AU$11:$AU$21</definedName>
    <definedName name="A125577992R_Data">Data20!$AU$11:$AU$21</definedName>
    <definedName name="A125577992R_Latest">Data20!$AU$21</definedName>
    <definedName name="A125578000F">Data20!$DO$1:$DO$10,Data20!$DO$11:$DO$21</definedName>
    <definedName name="A125578000F_Data">Data20!$DO$11:$DO$21</definedName>
    <definedName name="A125578000F_Latest">Data20!$DO$21</definedName>
    <definedName name="A125578008X">Data20!$EG$1:$EG$10,Data20!$EG$11:$EG$21</definedName>
    <definedName name="A125578008X_Data">Data20!$EG$11:$EG$21</definedName>
    <definedName name="A125578008X_Latest">Data20!$EG$21</definedName>
    <definedName name="A125578016X">Data18!$CS$1:$CS$10,Data18!$CS$11:$CS$21</definedName>
    <definedName name="A125578016X_Data">Data18!$CS$11:$CS$21</definedName>
    <definedName name="A125578016X_Latest">Data18!$CS$21</definedName>
    <definedName name="A125578024X">Data19!$EE$1:$EE$10,Data19!$EE$11:$EE$21</definedName>
    <definedName name="A125578024X_Data">Data19!$EE$11:$EE$21</definedName>
    <definedName name="A125578024X_Latest">Data19!$EE$21</definedName>
    <definedName name="A125578032X">Data19!$EW$1:$EW$10,Data19!$EW$11:$EW$21</definedName>
    <definedName name="A125578032X_Data">Data19!$EW$11:$EW$21</definedName>
    <definedName name="A125578032X_Latest">Data19!$EW$21</definedName>
    <definedName name="A125578040X">Data20!$CW$1:$CW$10,Data20!$CW$11:$CW$21</definedName>
    <definedName name="A125578040X_Data">Data20!$CW$11:$CW$21</definedName>
    <definedName name="A125578040X_Latest">Data20!$CW$21</definedName>
    <definedName name="A125578048T">Data17!$IE$1:$IE$10,Data17!$IE$11:$IE$21</definedName>
    <definedName name="A125578048T_Data">Data17!$IE$11:$IE$21</definedName>
    <definedName name="A125578048T_Latest">Data17!$IE$21</definedName>
    <definedName name="A125578056T">Data18!$Y$1:$Y$10,Data18!$Y$11:$Y$21</definedName>
    <definedName name="A125578056T_Data">Data18!$Y$11:$Y$21</definedName>
    <definedName name="A125578056T_Latest">Data18!$Y$21</definedName>
    <definedName name="A125578064T">Data18!$AQ$1:$AQ$10,Data18!$AQ$11:$AQ$21</definedName>
    <definedName name="A125578064T_Data">Data18!$AQ$11:$AQ$21</definedName>
    <definedName name="A125578064T_Latest">Data18!$AQ$21</definedName>
    <definedName name="A125578072T">Data18!$EC$1:$EC$10,Data18!$EC$11:$EC$21</definedName>
    <definedName name="A125578072T_Data">Data18!$EC$11:$EC$21</definedName>
    <definedName name="A125578072T_Latest">Data18!$EC$21</definedName>
    <definedName name="A125578080T">Data19!$I$1:$I$10,Data19!$I$11:$I$21</definedName>
    <definedName name="A125578080T_Data">Data19!$I$11:$I$21</definedName>
    <definedName name="A125578080T_Latest">Data19!$I$21</definedName>
    <definedName name="A125578088K">Data19!$AA$1:$AA$10,Data19!$AA$11:$AA$21</definedName>
    <definedName name="A125578088K_Data">Data19!$AA$11:$AA$21</definedName>
    <definedName name="A125578088K_Latest">Data19!$AA$21</definedName>
    <definedName name="A125578096K">Data18!$HO$1:$HO$10,Data18!$HO$11:$HO$21</definedName>
    <definedName name="A125578096K_Data">Data18!$HO$11:$HO$21</definedName>
    <definedName name="A125578096K_Latest">Data18!$HO$21</definedName>
    <definedName name="A125578104X">Data19!$CU$1:$CU$10,Data19!$CU$11:$CU$21</definedName>
    <definedName name="A125578104X_Data">Data19!$CU$11:$CU$21</definedName>
    <definedName name="A125578104X_Latest">Data19!$CU$21</definedName>
    <definedName name="A125578112X">Data20!$EY$1:$EY$10,Data20!$EY$11:$EY$21</definedName>
    <definedName name="A125578112X_Data">Data20!$EY$11:$EY$21</definedName>
    <definedName name="A125578112X_Latest">Data20!$EY$21</definedName>
    <definedName name="A125578120X">Data21!$GK$1:$GK$10,Data21!$GK$11:$GK$21</definedName>
    <definedName name="A125578120X_Data">Data21!$GK$11:$GK$21</definedName>
    <definedName name="A125578120X_Latest">Data21!$GK$21</definedName>
    <definedName name="A125578128T">Data21!$IM$1:$IM$10,Data21!$IM$11:$IM$21</definedName>
    <definedName name="A125578128T_Data">Data21!$IM$11:$IM$21</definedName>
    <definedName name="A125578128T_Latest">Data21!$IM$21</definedName>
    <definedName name="A125578136T">Data22!$BQ$1:$BQ$10,Data22!$BQ$11:$BQ$21</definedName>
    <definedName name="A125578136T_Data">Data22!$BQ$11:$BQ$21</definedName>
    <definedName name="A125578136T_Latest">Data22!$BQ$21</definedName>
    <definedName name="A125578144T">Data22!$EK$1:$EK$10,Data22!$EK$11:$EK$21</definedName>
    <definedName name="A125578144T_Data">Data22!$EK$11:$EK$21</definedName>
    <definedName name="A125578144T_Latest">Data22!$EK$21</definedName>
    <definedName name="A125578152T">Data20!$FQ$1:$FQ$10,Data20!$FQ$11:$FQ$21</definedName>
    <definedName name="A125578152T_Data">Data20!$FQ$11:$FQ$21</definedName>
    <definedName name="A125578152T_Latest">Data20!$FQ$21</definedName>
    <definedName name="A125578160T">Data21!$DQ$1:$DQ$10,Data21!$DQ$11:$DQ$21</definedName>
    <definedName name="A125578160T_Data">Data21!$DQ$11:$DQ$21</definedName>
    <definedName name="A125578160T_Latest">Data21!$DQ$21</definedName>
    <definedName name="A125578168K">Data22!$FU$1:$FU$10,Data22!$FU$11:$FU$21</definedName>
    <definedName name="A125578168K_Data">Data22!$FU$11:$FU$21</definedName>
    <definedName name="A125578168K_Latest">Data22!$FU$21</definedName>
    <definedName name="A125578176K">Data22!$DS$1:$DS$10,Data22!$DS$11:$DS$21</definedName>
    <definedName name="A125578176K_Data">Data22!$DS$11:$DS$21</definedName>
    <definedName name="A125578176K_Latest">Data22!$DS$21</definedName>
    <definedName name="A125578184K">Data22!$HE$1:$HE$10,Data22!$HE$11:$HE$21</definedName>
    <definedName name="A125578184K_Data">Data22!$HE$11:$HE$21</definedName>
    <definedName name="A125578184K_Latest">Data22!$HE$21</definedName>
    <definedName name="A125578192K">Data23!$AI$1:$AI$10,Data23!$AI$11:$AI$21</definedName>
    <definedName name="A125578192K_Data">Data23!$AI$11:$AI$21</definedName>
    <definedName name="A125578192K_Latest">Data23!$AI$21</definedName>
    <definedName name="A125578200X">Data21!$BO$1:$BO$10,Data21!$BO$11:$BO$21</definedName>
    <definedName name="A125578200X_Data">Data21!$BO$11:$BO$21</definedName>
    <definedName name="A125578200X_Latest">Data21!$BO$21</definedName>
    <definedName name="A125578208T">Data22!$O$1:$O$10,Data22!$O$11:$O$21</definedName>
    <definedName name="A125578208T_Data">Data22!$O$11:$O$21</definedName>
    <definedName name="A125578208T_Latest">Data22!$O$21</definedName>
    <definedName name="A125578216T">Data22!$FC$1:$FC$10,Data22!$FC$11:$FC$21</definedName>
    <definedName name="A125578216T_Data">Data22!$FC$11:$FC$21</definedName>
    <definedName name="A125578216T_Latest">Data22!$FC$21</definedName>
    <definedName name="A125578224T">Data22!$GM$1:$GM$10,Data22!$GM$11:$GM$21</definedName>
    <definedName name="A125578224T_Data">Data22!$GM$11:$GM$21</definedName>
    <definedName name="A125578224T_Latest">Data22!$GM$21</definedName>
    <definedName name="A125578232T">Data22!$HW$1:$HW$10,Data22!$HW$11:$HW$21</definedName>
    <definedName name="A125578232T_Data">Data22!$HW$11:$HW$21</definedName>
    <definedName name="A125578232T_Latest">Data22!$HW$21</definedName>
    <definedName name="A125578240T">Data23!$Q$1:$Q$10,Data23!$Q$11:$Q$21</definedName>
    <definedName name="A125578240T_Data">Data23!$Q$11:$Q$21</definedName>
    <definedName name="A125578240T_Latest">Data23!$Q$21</definedName>
    <definedName name="A125578248K">Data20!$HA$1:$HA$10,Data20!$HA$11:$HA$21</definedName>
    <definedName name="A125578248K_Data">Data20!$HA$11:$HA$21</definedName>
    <definedName name="A125578248K_Latest">Data20!$HA$21</definedName>
    <definedName name="A125578256K">Data21!$M$1:$M$10,Data21!$M$11:$M$21</definedName>
    <definedName name="A125578256K_Data">Data21!$M$11:$M$21</definedName>
    <definedName name="A125578256K_Latest">Data21!$M$21</definedName>
    <definedName name="A125578264K">Data21!$AE$1:$AE$10,Data21!$AE$11:$AE$21</definedName>
    <definedName name="A125578264K_Data">Data21!$AE$11:$AE$21</definedName>
    <definedName name="A125578264K_Latest">Data21!$AE$21</definedName>
    <definedName name="A125578272K">Data21!$CY$1:$CY$10,Data21!$CY$11:$CY$21</definedName>
    <definedName name="A125578272K_Data">Data21!$CY$11:$CY$21</definedName>
    <definedName name="A125578272K_Latest">Data21!$CY$21</definedName>
    <definedName name="A125578280K">Data21!$EI$1:$EI$10,Data21!$EI$11:$EI$21</definedName>
    <definedName name="A125578280K_Data">Data21!$EI$11:$EI$21</definedName>
    <definedName name="A125578280K_Latest">Data21!$EI$21</definedName>
    <definedName name="A125578288C">Data21!$FA$1:$FA$10,Data21!$FA$11:$FA$21</definedName>
    <definedName name="A125578288C_Data">Data21!$FA$11:$FA$21</definedName>
    <definedName name="A125578288C_Latest">Data21!$FA$21</definedName>
    <definedName name="A125578296C">Data22!$AG$1:$AG$10,Data22!$AG$11:$AG$21</definedName>
    <definedName name="A125578296C_Data">Data22!$AG$11:$AG$21</definedName>
    <definedName name="A125578296C_Latest">Data22!$AG$21</definedName>
    <definedName name="A125578304T">Data22!$IO$1:$IO$10,Data22!$IO$11:$IO$21</definedName>
    <definedName name="A125578304T_Data">Data22!$IO$11:$IO$21</definedName>
    <definedName name="A125578304T_Latest">Data22!$IO$21</definedName>
    <definedName name="A125578312T">Data23!$BS$1:$BS$10,Data23!$BS$11:$BS$21</definedName>
    <definedName name="A125578312T_Data">Data23!$BS$11:$BS$21</definedName>
    <definedName name="A125578312T_Latest">Data23!$BS$21</definedName>
    <definedName name="A125578320T">Data23!$CK$1:$CK$10,Data23!$CK$11:$CK$21</definedName>
    <definedName name="A125578320T_Data">Data23!$CK$11:$CK$21</definedName>
    <definedName name="A125578320T_Latest">Data23!$CK$21</definedName>
    <definedName name="A125578328K">Data21!$AW$1:$AW$10,Data21!$AW$11:$AW$21</definedName>
    <definedName name="A125578328K_Data">Data21!$AW$11:$AW$21</definedName>
    <definedName name="A125578328K_Latest">Data21!$AW$21</definedName>
    <definedName name="A125578336K">Data22!$CI$1:$CI$10,Data22!$CI$11:$CI$21</definedName>
    <definedName name="A125578336K_Data">Data22!$CI$11:$CI$21</definedName>
    <definedName name="A125578336K_Latest">Data22!$CI$21</definedName>
    <definedName name="A125578344K">Data22!$DA$1:$DA$10,Data22!$DA$11:$DA$21</definedName>
    <definedName name="A125578344K_Data">Data22!$DA$11:$DA$21</definedName>
    <definedName name="A125578344K_Latest">Data22!$DA$21</definedName>
    <definedName name="A125578352K">Data23!$BA$1:$BA$10,Data23!$BA$11:$BA$21</definedName>
    <definedName name="A125578352K_Data">Data23!$BA$11:$BA$21</definedName>
    <definedName name="A125578352K_Latest">Data23!$BA$21</definedName>
    <definedName name="A125578360K">Data20!$GI$1:$GI$10,Data20!$GI$11:$GI$21</definedName>
    <definedName name="A125578360K_Data">Data20!$GI$11:$GI$21</definedName>
    <definedName name="A125578360K_Latest">Data20!$GI$21</definedName>
    <definedName name="A125578368C">Data20!$HS$1:$HS$10,Data20!$HS$11:$HS$21</definedName>
    <definedName name="A125578368C_Data">Data20!$HS$11:$HS$21</definedName>
    <definedName name="A125578368C_Latest">Data20!$HS$21</definedName>
    <definedName name="A125578376C">Data20!$IK$1:$IK$10,Data20!$IK$11:$IK$21</definedName>
    <definedName name="A125578376C_Data">Data20!$IK$11:$IK$21</definedName>
    <definedName name="A125578376C_Latest">Data20!$IK$21</definedName>
    <definedName name="A125578384C">Data21!$CG$1:$CG$10,Data21!$CG$11:$CG$21</definedName>
    <definedName name="A125578384C_Data">Data21!$CG$11:$CG$21</definedName>
    <definedName name="A125578384C_Latest">Data21!$CG$21</definedName>
    <definedName name="A125578392C">Data21!$HC$1:$HC$10,Data21!$HC$11:$HC$21</definedName>
    <definedName name="A125578392C_Data">Data21!$HC$11:$HC$21</definedName>
    <definedName name="A125578392C_Latest">Data21!$HC$21</definedName>
    <definedName name="A125578400T">Data21!$HU$1:$HU$10,Data21!$HU$11:$HU$21</definedName>
    <definedName name="A125578400T_Data">Data21!$HU$11:$HU$21</definedName>
    <definedName name="A125578400T_Latest">Data21!$HU$21</definedName>
    <definedName name="A125578408K">Data21!$FS$1:$FS$10,Data21!$FS$11:$FS$21</definedName>
    <definedName name="A125578408K_Data">Data21!$FS$11:$FS$21</definedName>
    <definedName name="A125578408K_Latest">Data21!$FS$21</definedName>
    <definedName name="A125578416K">Data22!$AY$1:$AY$10,Data22!$AY$11:$AY$21</definedName>
    <definedName name="A125578416K_Data">Data22!$AY$11:$AY$21</definedName>
    <definedName name="A125578416K_Latest">Data22!$AY$21</definedName>
    <definedName name="A125578424K">Data23!$DC$1:$DC$10,Data23!$DC$11:$DC$21</definedName>
    <definedName name="A125578424K_Data">Data23!$DC$11:$DC$21</definedName>
    <definedName name="A125578424K_Latest">Data23!$DC$21</definedName>
    <definedName name="A125578432K">Data4!$HW$1:$HW$10,Data4!$HW$11:$HW$21</definedName>
    <definedName name="A125578432K_Data">Data4!$HW$11:$HW$21</definedName>
    <definedName name="A125578432K_Latest">Data4!$HW$21</definedName>
    <definedName name="A125578440K">Data5!$AI$1:$AI$10,Data5!$AI$11:$AI$21</definedName>
    <definedName name="A125578440K_Data">Data5!$AI$11:$AI$21</definedName>
    <definedName name="A125578440K_Latest">Data5!$AI$21</definedName>
    <definedName name="A125578448C">Data5!$DC$1:$DC$10,Data5!$DC$11:$DC$21</definedName>
    <definedName name="A125578448C_Data">Data5!$DC$11:$DC$21</definedName>
    <definedName name="A125578448C_Latest">Data5!$DC$21</definedName>
    <definedName name="A125578456C">Data5!$FW$1:$FW$10,Data5!$FW$11:$FW$21</definedName>
    <definedName name="A125578456C_Data">Data5!$FW$11:$FW$21</definedName>
    <definedName name="A125578456C_Latest">Data5!$FW$21</definedName>
    <definedName name="A125578464C">Data3!$HC$1:$HC$10,Data3!$HC$11:$HC$21</definedName>
    <definedName name="A125578464C_Data">Data3!$HC$11:$HC$21</definedName>
    <definedName name="A125578464C_Latest">Data3!$HC$21</definedName>
    <definedName name="A125578472C">Data4!$FC$1:$FC$10,Data4!$FC$11:$FC$21</definedName>
    <definedName name="A125578472C_Data">Data4!$FC$11:$FC$21</definedName>
    <definedName name="A125578472C_Latest">Data4!$FC$21</definedName>
    <definedName name="A125578480C">Data5!$HG$1:$HG$10,Data5!$HG$11:$HG$21</definedName>
    <definedName name="A125578480C_Data">Data5!$HG$11:$HG$21</definedName>
    <definedName name="A125578480C_Latest">Data5!$HG$21</definedName>
    <definedName name="A125578488W">Data5!$FE$1:$FE$10,Data5!$FE$11:$FE$21</definedName>
    <definedName name="A125578488W_Data">Data5!$FE$11:$FE$21</definedName>
    <definedName name="A125578488W_Latest">Data5!$FE$21</definedName>
    <definedName name="A125578496W">Data5!$IQ$1:$IQ$10,Data5!$IQ$11:$IQ$21</definedName>
    <definedName name="A125578496W_Data">Data5!$IQ$11:$IQ$21</definedName>
    <definedName name="A125578496W_Latest">Data5!$IQ$21</definedName>
    <definedName name="A125578504K">Data6!$BU$1:$BU$10,Data6!$BU$11:$BU$21</definedName>
    <definedName name="A125578504K_Data">Data6!$BU$11:$BU$21</definedName>
    <definedName name="A125578504K_Latest">Data6!$BU$21</definedName>
    <definedName name="A125578512K">Data4!$DA$1:$DA$10,Data4!$DA$11:$DA$21</definedName>
    <definedName name="A125578512K_Data">Data4!$DA$11:$DA$21</definedName>
    <definedName name="A125578512K_Latest">Data4!$DA$21</definedName>
    <definedName name="A125578520K">Data5!$BA$1:$BA$10,Data5!$BA$11:$BA$21</definedName>
    <definedName name="A125578520K_Data">Data5!$BA$11:$BA$21</definedName>
    <definedName name="A125578520K_Latest">Data5!$BA$21</definedName>
    <definedName name="A125578528C">Data5!$GO$1:$GO$10,Data5!$GO$11:$GO$21</definedName>
    <definedName name="A125578528C_Data">Data5!$GO$11:$GO$21</definedName>
    <definedName name="A125578528C_Latest">Data5!$GO$21</definedName>
    <definedName name="A125578536C">Data5!$HY$1:$HY$10,Data5!$HY$11:$HY$21</definedName>
    <definedName name="A125578536C_Data">Data5!$HY$11:$HY$21</definedName>
    <definedName name="A125578536C_Latest">Data5!$HY$21</definedName>
    <definedName name="A125578544C">Data6!$S$1:$S$10,Data6!$S$11:$S$21</definedName>
    <definedName name="A125578544C_Data">Data6!$S$11:$S$21</definedName>
    <definedName name="A125578544C_Latest">Data6!$S$21</definedName>
    <definedName name="A125578552C">Data6!$BC$1:$BC$10,Data6!$BC$11:$BC$21</definedName>
    <definedName name="A125578552C_Data">Data6!$BC$11:$BC$21</definedName>
    <definedName name="A125578552C_Latest">Data6!$BC$21</definedName>
    <definedName name="A125578560C">Data3!$IM$1:$IM$10,Data3!$IM$11:$IM$21</definedName>
    <definedName name="A125578560C_Data">Data3!$IM$11:$IM$21</definedName>
    <definedName name="A125578560C_Latest">Data3!$IM$21</definedName>
    <definedName name="A125578568W">Data4!$AY$1:$AY$10,Data4!$AY$11:$AY$21</definedName>
    <definedName name="A125578568W_Data">Data4!$AY$11:$AY$21</definedName>
    <definedName name="A125578568W_Latest">Data4!$AY$21</definedName>
    <definedName name="A125578576W">Data4!$BQ$1:$BQ$10,Data4!$BQ$11:$BQ$21</definedName>
    <definedName name="A125578576W_Data">Data4!$BQ$11:$BQ$21</definedName>
    <definedName name="A125578576W_Latest">Data4!$BQ$21</definedName>
    <definedName name="A125578584W">Data4!$EK$1:$EK$10,Data4!$EK$11:$EK$21</definedName>
    <definedName name="A125578584W_Data">Data4!$EK$11:$EK$21</definedName>
    <definedName name="A125578584W_Latest">Data4!$EK$21</definedName>
    <definedName name="A125578592W">Data4!$FU$1:$FU$10,Data4!$FU$11:$FU$21</definedName>
    <definedName name="A125578592W_Data">Data4!$FU$11:$FU$21</definedName>
    <definedName name="A125578592W_Latest">Data4!$FU$21</definedName>
    <definedName name="A125578600K">Data4!$GM$1:$GM$10,Data4!$GM$11:$GM$21</definedName>
    <definedName name="A125578600K_Data">Data4!$GM$11:$GM$21</definedName>
    <definedName name="A125578600K_Latest">Data4!$GM$21</definedName>
    <definedName name="A125578608C">Data5!$BS$1:$BS$10,Data5!$BS$11:$BS$21</definedName>
    <definedName name="A125578608C_Data">Data5!$BS$11:$BS$21</definedName>
    <definedName name="A125578608C_Latest">Data5!$BS$21</definedName>
    <definedName name="A125578616C">Data6!$AK$1:$AK$10,Data6!$AK$11:$AK$21</definedName>
    <definedName name="A125578616C_Data">Data6!$AK$11:$AK$21</definedName>
    <definedName name="A125578616C_Latest">Data6!$AK$21</definedName>
    <definedName name="A125578624C">Data6!$DE$1:$DE$10,Data6!$DE$11:$DE$21</definedName>
    <definedName name="A125578624C_Data">Data6!$DE$11:$DE$21</definedName>
    <definedName name="A125578624C_Latest">Data6!$DE$21</definedName>
    <definedName name="A125578632C">Data6!$DW$1:$DW$10,Data6!$DW$11:$DW$21</definedName>
    <definedName name="A125578632C_Data">Data6!$DW$11:$DW$21</definedName>
    <definedName name="A125578632C_Latest">Data6!$DW$21</definedName>
    <definedName name="A125578640C">Data4!$CI$1:$CI$10,Data4!$CI$11:$CI$21</definedName>
    <definedName name="A125578640C_Data">Data4!$CI$11:$CI$21</definedName>
    <definedName name="A125578640C_Latest">Data4!$CI$21</definedName>
    <definedName name="A125578648W">Data5!$DU$1:$DU$10,Data5!$DU$11:$DU$21</definedName>
    <definedName name="A125578648W_Data">Data5!$DU$11:$DU$21</definedName>
    <definedName name="A125578648W_Latest">Data5!$DU$21</definedName>
    <definedName name="A125578656W">Data5!$EM$1:$EM$10,Data5!$EM$11:$EM$21</definedName>
    <definedName name="A125578656W_Data">Data5!$EM$11:$EM$21</definedName>
    <definedName name="A125578656W_Latest">Data5!$EM$21</definedName>
    <definedName name="A125578664W">Data6!$CM$1:$CM$10,Data6!$CM$11:$CM$21</definedName>
    <definedName name="A125578664W_Data">Data6!$CM$11:$CM$21</definedName>
    <definedName name="A125578664W_Latest">Data6!$CM$21</definedName>
    <definedName name="A125578672W">Data3!$HU$1:$HU$10,Data3!$HU$11:$HU$21</definedName>
    <definedName name="A125578672W_Data">Data3!$HU$11:$HU$21</definedName>
    <definedName name="A125578672W_Latest">Data3!$HU$21</definedName>
    <definedName name="A125578680W">Data4!$O$1:$O$10,Data4!$O$11:$O$21</definedName>
    <definedName name="A125578680W_Data">Data4!$O$11:$O$21</definedName>
    <definedName name="A125578680W_Latest">Data4!$O$21</definedName>
    <definedName name="A125578688R">Data4!$AG$1:$AG$10,Data4!$AG$11:$AG$21</definedName>
    <definedName name="A125578688R_Data">Data4!$AG$11:$AG$21</definedName>
    <definedName name="A125578688R_Latest">Data4!$AG$21</definedName>
    <definedName name="A125578696R">Data4!$DS$1:$DS$10,Data4!$DS$11:$DS$21</definedName>
    <definedName name="A125578696R_Data">Data4!$DS$11:$DS$21</definedName>
    <definedName name="A125578696R_Latest">Data4!$DS$21</definedName>
    <definedName name="A125578704C">Data4!$IO$1:$IO$10,Data4!$IO$11:$IO$21</definedName>
    <definedName name="A125578704C_Data">Data4!$IO$11:$IO$21</definedName>
    <definedName name="A125578704C_Latest">Data4!$IO$21</definedName>
    <definedName name="A125578712C">Data5!$Q$1:$Q$10,Data5!$Q$11:$Q$21</definedName>
    <definedName name="A125578712C_Data">Data5!$Q$11:$Q$21</definedName>
    <definedName name="A125578712C_Latest">Data5!$Q$21</definedName>
    <definedName name="A125578720C">Data4!$HE$1:$HE$10,Data4!$HE$11:$HE$21</definedName>
    <definedName name="A125578720C_Data">Data4!$HE$11:$HE$21</definedName>
    <definedName name="A125578720C_Latest">Data4!$HE$21</definedName>
    <definedName name="A125578728W">Data5!$CK$1:$CK$10,Data5!$CK$11:$CK$21</definedName>
    <definedName name="A125578728W_Data">Data5!$CK$11:$CK$21</definedName>
    <definedName name="A125578728W_Latest">Data5!$CK$21</definedName>
    <definedName name="A125578736W">Data6!$EO$1:$EO$10,Data6!$EO$11:$EO$21</definedName>
    <definedName name="A125578736W_Data">Data6!$EO$11:$EO$21</definedName>
    <definedName name="A125578736W_Latest">Data6!$EO$21</definedName>
    <definedName name="A125578744W">Data10!$EE$1:$EE$10,Data10!$EE$11:$EE$21</definedName>
    <definedName name="A125578744W_Data">Data10!$EE$11:$EE$21</definedName>
    <definedName name="A125578744W_Latest">Data10!$EE$21</definedName>
    <definedName name="A125578752W">Data10!$GG$1:$GG$10,Data10!$GG$11:$GG$21</definedName>
    <definedName name="A125578752W_Data">Data10!$GG$11:$GG$21</definedName>
    <definedName name="A125578752W_Latest">Data10!$GG$21</definedName>
    <definedName name="A125578760W">Data11!$K$1:$K$10,Data11!$K$11:$K$21</definedName>
    <definedName name="A125578760W_Data">Data11!$K$11:$K$21</definedName>
    <definedName name="A125578760W_Latest">Data11!$K$21</definedName>
    <definedName name="A125578768R">Data11!$CE$1:$CE$10,Data11!$CE$11:$CE$21</definedName>
    <definedName name="A125578768R_Data">Data11!$CE$11:$CE$21</definedName>
    <definedName name="A125578768R_Latest">Data11!$CE$21</definedName>
    <definedName name="A125578776R">Data9!$DK$1:$DK$10,Data9!$DK$11:$DK$21</definedName>
    <definedName name="A125578776R_Data">Data9!$DK$11:$DK$21</definedName>
    <definedName name="A125578776R_Latest">Data9!$DK$21</definedName>
    <definedName name="A125578784R">Data10!$BK$1:$BK$10,Data10!$BK$11:$BK$21</definedName>
    <definedName name="A125578784R_Data">Data10!$BK$11:$BK$21</definedName>
    <definedName name="A125578784R_Latest">Data10!$BK$21</definedName>
    <definedName name="A125578792R">Data11!$DO$1:$DO$10,Data11!$DO$11:$DO$21</definedName>
    <definedName name="A125578792R_Data">Data11!$DO$11:$DO$21</definedName>
    <definedName name="A125578792R_Latest">Data11!$DO$21</definedName>
    <definedName name="A125578800C">Data11!$BM$1:$BM$10,Data11!$BM$11:$BM$21</definedName>
    <definedName name="A125578800C_Data">Data11!$BM$11:$BM$21</definedName>
    <definedName name="A125578800C_Latest">Data11!$BM$21</definedName>
    <definedName name="A125578808W">Data11!$EY$1:$EY$10,Data11!$EY$11:$EY$21</definedName>
    <definedName name="A125578808W_Data">Data11!$EY$11:$EY$21</definedName>
    <definedName name="A125578808W_Latest">Data11!$EY$21</definedName>
    <definedName name="A125578816W">Data11!$HS$1:$HS$10,Data11!$HS$11:$HS$21</definedName>
    <definedName name="A125578816W_Data">Data11!$HS$11:$HS$21</definedName>
    <definedName name="A125578816W_Latest">Data11!$HS$21</definedName>
    <definedName name="A125578824W">Data10!$I$1:$I$10,Data10!$I$11:$I$21</definedName>
    <definedName name="A125578824W_Data">Data10!$I$11:$I$21</definedName>
    <definedName name="A125578824W_Latest">Data10!$I$21</definedName>
    <definedName name="A125578832W">Data10!$GY$1:$GY$10,Data10!$GY$11:$GY$21</definedName>
    <definedName name="A125578832W_Data">Data10!$GY$11:$GY$21</definedName>
    <definedName name="A125578832W_Latest">Data10!$GY$21</definedName>
    <definedName name="A125578840W">Data11!$CW$1:$CW$10,Data11!$CW$11:$CW$21</definedName>
    <definedName name="A125578840W_Data">Data11!$CW$11:$CW$21</definedName>
    <definedName name="A125578840W_Latest">Data11!$CW$21</definedName>
    <definedName name="A125578848R">Data11!$EG$1:$EG$10,Data11!$EG$11:$EG$21</definedName>
    <definedName name="A125578848R_Data">Data11!$EG$11:$EG$21</definedName>
    <definedName name="A125578848R_Latest">Data11!$EG$21</definedName>
    <definedName name="A125578856R">Data11!$FQ$1:$FQ$10,Data11!$FQ$11:$FQ$21</definedName>
    <definedName name="A125578856R_Data">Data11!$FQ$11:$FQ$21</definedName>
    <definedName name="A125578856R_Latest">Data11!$FQ$21</definedName>
    <definedName name="A125578864R">Data11!$HA$1:$HA$10,Data11!$HA$11:$HA$21</definedName>
    <definedName name="A125578864R_Data">Data11!$HA$11:$HA$21</definedName>
    <definedName name="A125578864R_Latest">Data11!$HA$21</definedName>
    <definedName name="A125578872R">Data9!$EU$1:$EU$10,Data9!$EU$11:$EU$21</definedName>
    <definedName name="A125578872R_Data">Data9!$EU$11:$EU$21</definedName>
    <definedName name="A125578872R_Latest">Data9!$EU$21</definedName>
    <definedName name="A125578880R">Data9!$GW$1:$GW$10,Data9!$GW$11:$GW$21</definedName>
    <definedName name="A125578880R_Data">Data9!$GW$11:$GW$21</definedName>
    <definedName name="A125578880R_Latest">Data9!$GW$21</definedName>
    <definedName name="A125578888J">Data9!$HO$1:$HO$10,Data9!$HO$11:$HO$21</definedName>
    <definedName name="A125578888J_Data">Data9!$HO$11:$HO$21</definedName>
    <definedName name="A125578888J_Latest">Data9!$HO$21</definedName>
    <definedName name="A125578896J">Data10!$AS$1:$AS$10,Data10!$AS$11:$AS$21</definedName>
    <definedName name="A125578896J_Data">Data10!$AS$11:$AS$21</definedName>
    <definedName name="A125578896J_Latest">Data10!$AS$21</definedName>
    <definedName name="A125578904W">Data10!$CC$1:$CC$10,Data10!$CC$11:$CC$21</definedName>
    <definedName name="A125578904W_Data">Data10!$CC$11:$CC$21</definedName>
    <definedName name="A125578904W_Latest">Data10!$CC$21</definedName>
    <definedName name="A125578912W">Data10!$CU$1:$CU$10,Data10!$CU$11:$CU$21</definedName>
    <definedName name="A125578912W_Data">Data10!$CU$11:$CU$21</definedName>
    <definedName name="A125578912W_Latest">Data10!$CU$21</definedName>
    <definedName name="A125578920W">Data10!$HQ$1:$HQ$10,Data10!$HQ$11:$HQ$21</definedName>
    <definedName name="A125578920W_Data">Data10!$HQ$11:$HQ$21</definedName>
    <definedName name="A125578920W_Latest">Data10!$HQ$21</definedName>
    <definedName name="A125578928R">Data11!$GI$1:$GI$10,Data11!$GI$11:$GI$21</definedName>
    <definedName name="A125578928R_Data">Data11!$GI$11:$GI$21</definedName>
    <definedName name="A125578928R_Latest">Data11!$GI$21</definedName>
    <definedName name="A125578936R">Data12!$M$1:$M$10,Data12!$M$11:$M$21</definedName>
    <definedName name="A125578936R_Data">Data12!$M$11:$M$21</definedName>
    <definedName name="A125578936R_Latest">Data12!$M$21</definedName>
    <definedName name="A125578944R">Data12!$AE$1:$AE$10,Data12!$AE$11:$AE$21</definedName>
    <definedName name="A125578944R_Data">Data12!$AE$11:$AE$21</definedName>
    <definedName name="A125578944R_Latest">Data12!$AE$21</definedName>
    <definedName name="A125578952R">Data9!$IG$1:$IG$10,Data9!$IG$11:$IG$21</definedName>
    <definedName name="A125578952R_Data">Data9!$IG$11:$IG$21</definedName>
    <definedName name="A125578952R_Latest">Data9!$IG$21</definedName>
    <definedName name="A125578960R">Data11!$AC$1:$AC$10,Data11!$AC$11:$AC$21</definedName>
    <definedName name="A125578960R_Data">Data11!$AC$11:$AC$21</definedName>
    <definedName name="A125578960R_Latest">Data11!$AC$21</definedName>
    <definedName name="A125578968J">Data11!$AU$1:$AU$10,Data11!$AU$11:$AU$21</definedName>
    <definedName name="A125578968J_Data">Data11!$AU$11:$AU$21</definedName>
    <definedName name="A125578968J_Latest">Data11!$AU$21</definedName>
    <definedName name="A125578976J">Data11!$IK$1:$IK$10,Data11!$IK$11:$IK$21</definedName>
    <definedName name="A125578976J_Data">Data11!$IK$11:$IK$21</definedName>
    <definedName name="A125578976J_Latest">Data11!$IK$21</definedName>
    <definedName name="A125578984J">Data9!$EC$1:$EC$10,Data9!$EC$11:$EC$21</definedName>
    <definedName name="A125578984J_Data">Data9!$EC$11:$EC$21</definedName>
    <definedName name="A125578984J_Latest">Data9!$EC$21</definedName>
    <definedName name="A125578992J">Data9!$FM$1:$FM$10,Data9!$FM$11:$FM$21</definedName>
    <definedName name="A125578992J_Data">Data9!$FM$11:$FM$21</definedName>
    <definedName name="A125578992J_Latest">Data9!$FM$21</definedName>
    <definedName name="A125579000X">Data9!$GE$1:$GE$10,Data9!$GE$11:$GE$21</definedName>
    <definedName name="A125579000X_Data">Data9!$GE$11:$GE$21</definedName>
    <definedName name="A125579000X_Latest">Data9!$GE$21</definedName>
    <definedName name="A125579008T">Data10!$AA$1:$AA$10,Data10!$AA$11:$AA$21</definedName>
    <definedName name="A125579008T_Data">Data10!$AA$11:$AA$21</definedName>
    <definedName name="A125579008T_Latest">Data10!$AA$21</definedName>
    <definedName name="A125579016T">Data10!$EW$1:$EW$10,Data10!$EW$11:$EW$21</definedName>
    <definedName name="A125579016T_Data">Data10!$EW$11:$EW$21</definedName>
    <definedName name="A125579016T_Latest">Data10!$EW$21</definedName>
    <definedName name="A125579024T">Data10!$FO$1:$FO$10,Data10!$FO$11:$FO$21</definedName>
    <definedName name="A125579024T_Data">Data10!$FO$11:$FO$21</definedName>
    <definedName name="A125579024T_Latest">Data10!$FO$21</definedName>
    <definedName name="A125579032T">Data10!$DM$1:$DM$10,Data10!$DM$11:$DM$21</definedName>
    <definedName name="A125579032T_Data">Data10!$DM$11:$DM$21</definedName>
    <definedName name="A125579032T_Latest">Data10!$DM$21</definedName>
    <definedName name="A125579040T">Data10!$II$1:$II$10,Data10!$II$11:$II$21</definedName>
    <definedName name="A125579040T_Data">Data10!$II$11:$II$21</definedName>
    <definedName name="A125579040T_Latest">Data10!$II$21</definedName>
    <definedName name="A125579048K">Data12!$AW$1:$AW$10,Data12!$AW$11:$AW$21</definedName>
    <definedName name="A125579048K_Data">Data12!$AW$11:$AW$21</definedName>
    <definedName name="A125579048K_Latest">Data12!$AW$21</definedName>
    <definedName name="A125579056K">Data13!$CI$1:$CI$10,Data13!$CI$11:$CI$21</definedName>
    <definedName name="A125579056K_Data">Data13!$CI$11:$CI$21</definedName>
    <definedName name="A125579056K_Latest">Data13!$CI$21</definedName>
    <definedName name="A125579064K">Data13!$EK$1:$EK$10,Data13!$EK$11:$EK$21</definedName>
    <definedName name="A125579064K_Data">Data13!$EK$11:$EK$21</definedName>
    <definedName name="A125579064K_Latest">Data13!$EK$21</definedName>
    <definedName name="A125579072K">Data13!$HE$1:$HE$10,Data13!$HE$11:$HE$21</definedName>
    <definedName name="A125579072K_Data">Data13!$HE$11:$HE$21</definedName>
    <definedName name="A125579072K_Latest">Data13!$HE$21</definedName>
    <definedName name="A125579080K">Data14!$AI$1:$AI$10,Data14!$AI$11:$AI$21</definedName>
    <definedName name="A125579080K_Data">Data14!$AI$11:$AI$21</definedName>
    <definedName name="A125579080K_Latest">Data14!$AI$21</definedName>
    <definedName name="A125579088C">Data12!$BO$1:$BO$10,Data12!$BO$11:$BO$21</definedName>
    <definedName name="A125579088C_Data">Data12!$BO$11:$BO$21</definedName>
    <definedName name="A125579088C_Latest">Data12!$BO$21</definedName>
    <definedName name="A125579096C">Data13!$O$1:$O$10,Data13!$O$11:$O$21</definedName>
    <definedName name="A125579096C_Data">Data13!$O$11:$O$21</definedName>
    <definedName name="A125579096C_Latest">Data13!$O$21</definedName>
    <definedName name="A125579104T">Data14!$BS$1:$BS$10,Data14!$BS$11:$BS$21</definedName>
    <definedName name="A125579104T_Data">Data14!$BS$11:$BS$21</definedName>
    <definedName name="A125579104T_Latest">Data14!$BS$21</definedName>
    <definedName name="A125579112T">Data14!$Q$1:$Q$10,Data14!$Q$11:$Q$21</definedName>
    <definedName name="A125579112T_Data">Data14!$Q$11:$Q$21</definedName>
    <definedName name="A125579112T_Latest">Data14!$Q$21</definedName>
    <definedName name="A125579120T">Data14!$DC$1:$DC$10,Data14!$DC$11:$DC$21</definedName>
    <definedName name="A125579120T_Data">Data14!$DC$11:$DC$21</definedName>
    <definedName name="A125579120T_Latest">Data14!$DC$21</definedName>
    <definedName name="A125579128K">Data14!$FW$1:$FW$10,Data14!$FW$11:$FW$21</definedName>
    <definedName name="A125579128K_Data">Data14!$FW$11:$FW$21</definedName>
    <definedName name="A125579128K_Latest">Data14!$FW$21</definedName>
    <definedName name="A125579136K">Data12!$HC$1:$HC$10,Data12!$HC$11:$HC$21</definedName>
    <definedName name="A125579136K_Data">Data12!$HC$11:$HC$21</definedName>
    <definedName name="A125579136K_Latest">Data12!$HC$21</definedName>
    <definedName name="A125579144K">Data13!$FC$1:$FC$10,Data13!$FC$11:$FC$21</definedName>
    <definedName name="A125579144K_Data">Data13!$FC$11:$FC$21</definedName>
    <definedName name="A125579144K_Latest">Data13!$FC$21</definedName>
    <definedName name="A125579152K">Data14!$BA$1:$BA$10,Data14!$BA$11:$BA$21</definedName>
    <definedName name="A125579152K_Data">Data14!$BA$11:$BA$21</definedName>
    <definedName name="A125579152K_Latest">Data14!$BA$21</definedName>
    <definedName name="A125579160K">Data14!$CK$1:$CK$10,Data14!$CK$11:$CK$21</definedName>
    <definedName name="A125579160K_Data">Data14!$CK$11:$CK$21</definedName>
    <definedName name="A125579160K_Latest">Data14!$CK$21</definedName>
    <definedName name="A125579168C">Data14!$DU$1:$DU$10,Data14!$DU$11:$DU$21</definedName>
    <definedName name="A125579168C_Data">Data14!$DU$11:$DU$21</definedName>
    <definedName name="A125579168C_Latest">Data14!$DU$21</definedName>
    <definedName name="A125579176C">Data14!$FE$1:$FE$10,Data14!$FE$11:$FE$21</definedName>
    <definedName name="A125579176C_Data">Data14!$FE$11:$FE$21</definedName>
    <definedName name="A125579176C_Latest">Data14!$FE$21</definedName>
    <definedName name="A125579184C">Data12!$CY$1:$CY$10,Data12!$CY$11:$CY$21</definedName>
    <definedName name="A125579184C_Data">Data12!$CY$11:$CY$21</definedName>
    <definedName name="A125579184C_Latest">Data12!$CY$21</definedName>
    <definedName name="A125579192C">Data12!$FA$1:$FA$10,Data12!$FA$11:$FA$21</definedName>
    <definedName name="A125579192C_Data">Data12!$FA$11:$FA$21</definedName>
    <definedName name="A125579192C_Latest">Data12!$FA$21</definedName>
    <definedName name="A125579200T">Data12!$FS$1:$FS$10,Data12!$FS$11:$FS$21</definedName>
    <definedName name="A125579200T_Data">Data12!$FS$11:$FS$21</definedName>
    <definedName name="A125579200T_Latest">Data12!$FS$21</definedName>
    <definedName name="A125579208K">Data12!$IM$1:$IM$10,Data12!$IM$11:$IM$21</definedName>
    <definedName name="A125579208K_Data">Data12!$IM$11:$IM$21</definedName>
    <definedName name="A125579208K_Latest">Data12!$IM$21</definedName>
    <definedName name="A125579216K">Data13!$AG$1:$AG$10,Data13!$AG$11:$AG$21</definedName>
    <definedName name="A125579216K_Data">Data13!$AG$11:$AG$21</definedName>
    <definedName name="A125579216K_Latest">Data13!$AG$21</definedName>
    <definedName name="A125579224K">Data13!$AY$1:$AY$10,Data13!$AY$11:$AY$21</definedName>
    <definedName name="A125579224K_Data">Data13!$AY$11:$AY$21</definedName>
    <definedName name="A125579224K_Latest">Data13!$AY$21</definedName>
    <definedName name="A125579232K">Data13!$FU$1:$FU$10,Data13!$FU$11:$FU$21</definedName>
    <definedName name="A125579232K_Data">Data13!$FU$11:$FU$21</definedName>
    <definedName name="A125579232K_Latest">Data13!$FU$21</definedName>
    <definedName name="A125579240K">Data14!$EM$1:$EM$10,Data14!$EM$11:$EM$21</definedName>
    <definedName name="A125579240K_Data">Data14!$EM$11:$EM$21</definedName>
    <definedName name="A125579240K_Latest">Data14!$EM$21</definedName>
    <definedName name="A125579248C">Data14!$HG$1:$HG$10,Data14!$HG$11:$HG$21</definedName>
    <definedName name="A125579248C_Data">Data14!$HG$11:$HG$21</definedName>
    <definedName name="A125579248C_Latest">Data14!$HG$21</definedName>
    <definedName name="A125579256C">Data14!$HY$1:$HY$10,Data14!$HY$11:$HY$21</definedName>
    <definedName name="A125579256C_Data">Data14!$HY$11:$HY$21</definedName>
    <definedName name="A125579256C_Latest">Data14!$HY$21</definedName>
    <definedName name="A125579264C">Data12!$GK$1:$GK$10,Data12!$GK$11:$GK$21</definedName>
    <definedName name="A125579264C_Data">Data12!$GK$11:$GK$21</definedName>
    <definedName name="A125579264C_Latest">Data12!$GK$21</definedName>
    <definedName name="A125579272C">Data13!$HW$1:$HW$10,Data13!$HW$11:$HW$21</definedName>
    <definedName name="A125579272C_Data">Data13!$HW$11:$HW$21</definedName>
    <definedName name="A125579272C_Latest">Data13!$HW$21</definedName>
    <definedName name="A125579280C">Data13!$IO$1:$IO$10,Data13!$IO$11:$IO$21</definedName>
    <definedName name="A125579280C_Data">Data13!$IO$11:$IO$21</definedName>
    <definedName name="A125579280C_Latest">Data13!$IO$21</definedName>
    <definedName name="A125579288W">Data14!$GO$1:$GO$10,Data14!$GO$11:$GO$21</definedName>
    <definedName name="A125579288W_Data">Data14!$GO$11:$GO$21</definedName>
    <definedName name="A125579288W_Latest">Data14!$GO$21</definedName>
    <definedName name="A125579296W">Data12!$CG$1:$CG$10,Data12!$CG$11:$CG$21</definedName>
    <definedName name="A125579296W_Data">Data12!$CG$11:$CG$21</definedName>
    <definedName name="A125579296W_Latest">Data12!$CG$21</definedName>
    <definedName name="A125579304K">Data12!$DQ$1:$DQ$10,Data12!$DQ$11:$DQ$21</definedName>
    <definedName name="A125579304K_Data">Data12!$DQ$11:$DQ$21</definedName>
    <definedName name="A125579304K_Latest">Data12!$DQ$21</definedName>
    <definedName name="A125579312K">Data12!$EI$1:$EI$10,Data12!$EI$11:$EI$21</definedName>
    <definedName name="A125579312K_Data">Data12!$EI$11:$EI$21</definedName>
    <definedName name="A125579312K_Latest">Data12!$EI$21</definedName>
    <definedName name="A125579320K">Data12!$HU$1:$HU$10,Data12!$HU$11:$HU$21</definedName>
    <definedName name="A125579320K_Data">Data12!$HU$11:$HU$21</definedName>
    <definedName name="A125579320K_Latest">Data12!$HU$21</definedName>
    <definedName name="A125579328C">Data13!$DA$1:$DA$10,Data13!$DA$11:$DA$21</definedName>
    <definedName name="A125579328C_Data">Data13!$DA$11:$DA$21</definedName>
    <definedName name="A125579328C_Latest">Data13!$DA$21</definedName>
    <definedName name="A125579336C">Data13!$DS$1:$DS$10,Data13!$DS$11:$DS$21</definedName>
    <definedName name="A125579336C_Data">Data13!$DS$11:$DS$21</definedName>
    <definedName name="A125579336C_Latest">Data13!$DS$21</definedName>
    <definedName name="A125579344C">Data13!$BQ$1:$BQ$10,Data13!$BQ$11:$BQ$21</definedName>
    <definedName name="A125579344C_Data">Data13!$BQ$11:$BQ$21</definedName>
    <definedName name="A125579344C_Latest">Data13!$BQ$21</definedName>
    <definedName name="A125579352C">Data13!$GM$1:$GM$10,Data13!$GM$11:$GM$21</definedName>
    <definedName name="A125579352C_Data">Data13!$GM$11:$GM$21</definedName>
    <definedName name="A125579352C_Latest">Data13!$GM$21</definedName>
    <definedName name="A125579360C">Data14!$IQ$1:$IQ$10,Data14!$IQ$11:$IQ$21</definedName>
    <definedName name="A125579360C_Data">Data14!$IQ$11:$IQ$21</definedName>
    <definedName name="A125579360C_Latest">Data14!$IQ$21</definedName>
    <definedName name="A125579368W">Data2!$W$1:$W$10,Data2!$W$11:$W$21</definedName>
    <definedName name="A125579368W_Data">Data2!$W$11:$W$21</definedName>
    <definedName name="A125579368W_Latest">Data2!$W$21</definedName>
    <definedName name="A125579369X">Data2!$AL$1:$AL$10,Data2!$AL$11:$AL$21</definedName>
    <definedName name="A125579369X_Data">Data2!$AL$11:$AL$21</definedName>
    <definedName name="A125579369X_Latest">Data2!$AL$21</definedName>
    <definedName name="A125579376W">Data2!$BY$1:$BY$10,Data2!$BY$11:$BY$21</definedName>
    <definedName name="A125579376W_Data">Data2!$BY$11:$BY$21</definedName>
    <definedName name="A125579376W_Latest">Data2!$BY$21</definedName>
    <definedName name="A125579377X">Data2!$CN$1:$CN$10,Data2!$CN$11:$CN$21</definedName>
    <definedName name="A125579377X_Data">Data2!$CN$11:$CN$21</definedName>
    <definedName name="A125579377X_Latest">Data2!$CN$21</definedName>
    <definedName name="A125579384W">Data2!$ES$1:$ES$10,Data2!$ES$11:$ES$21</definedName>
    <definedName name="A125579384W_Data">Data2!$ES$11:$ES$21</definedName>
    <definedName name="A125579384W_Latest">Data2!$ES$21</definedName>
    <definedName name="A125579385X">Data2!$FH$1:$FH$10,Data2!$FH$11:$FH$21</definedName>
    <definedName name="A125579385X_Data">Data2!$FH$11:$FH$21</definedName>
    <definedName name="A125579385X_Latest">Data2!$FH$21</definedName>
    <definedName name="A125579392W">Data2!$HM$1:$HM$10,Data2!$HM$11:$HM$21</definedName>
    <definedName name="A125579392W_Data">Data2!$HM$11:$HM$21</definedName>
    <definedName name="A125579392W_Latest">Data2!$HM$21</definedName>
    <definedName name="A125579393X">Data2!$IB$1:$IB$10,Data2!$IB$11:$IB$21</definedName>
    <definedName name="A125579393X_Data">Data2!$IB$11:$IB$21</definedName>
    <definedName name="A125579393X_Latest">Data2!$IB$21</definedName>
    <definedName name="A125579400K">Data1!$C$1:$C$10,Data1!$C$11:$C$21</definedName>
    <definedName name="A125579400K_Data">Data1!$C$11:$C$21</definedName>
    <definedName name="A125579400K_Latest">Data1!$C$21</definedName>
    <definedName name="A125579401L">Data1!$R$1:$R$10,Data1!$R$11:$R$21</definedName>
    <definedName name="A125579401L_Data">Data1!$R$11:$R$21</definedName>
    <definedName name="A125579401L_Latest">Data1!$R$21</definedName>
    <definedName name="A125579408C">Data1!$GS$1:$GS$10,Data1!$GS$11:$GS$21</definedName>
    <definedName name="A125579408C_Data">Data1!$GS$11:$GS$21</definedName>
    <definedName name="A125579408C_Latest">Data1!$GS$21</definedName>
    <definedName name="A125579409F">Data1!$HH$1:$HH$10,Data1!$HH$11:$HH$21</definedName>
    <definedName name="A125579409F_Data">Data1!$HH$11:$HH$21</definedName>
    <definedName name="A125579409F_Latest">Data1!$HH$21</definedName>
    <definedName name="A125579416C">Data3!$G$1:$G$10,Data3!$G$11:$G$21</definedName>
    <definedName name="A125579416C_Data">Data3!$G$11:$G$21</definedName>
    <definedName name="A125579416C_Latest">Data3!$G$21</definedName>
    <definedName name="A125579417F">Data3!$V$1:$V$10,Data3!$V$11:$V$21</definedName>
    <definedName name="A125579417F_Data">Data3!$V$11:$V$21</definedName>
    <definedName name="A125579417F_Latest">Data3!$V$21</definedName>
    <definedName name="A125579424C">Data2!$GU$1:$GU$10,Data2!$GU$11:$GU$21</definedName>
    <definedName name="A125579424C_Data">Data2!$GU$11:$GU$21</definedName>
    <definedName name="A125579424C_Latest">Data2!$GU$21</definedName>
    <definedName name="A125579425F">Data2!$HJ$1:$HJ$10,Data2!$HJ$11:$HJ$21</definedName>
    <definedName name="A125579425F_Data">Data2!$HJ$11:$HJ$21</definedName>
    <definedName name="A125579425F_Latest">Data2!$HJ$21</definedName>
    <definedName name="A125579432C">Data3!$AQ$1:$AQ$10,Data3!$AQ$11:$AQ$21</definedName>
    <definedName name="A125579432C_Data">Data3!$AQ$11:$AQ$21</definedName>
    <definedName name="A125579432C_Latest">Data3!$AQ$21</definedName>
    <definedName name="A125579433F">Data3!$BF$1:$BF$10,Data3!$BF$11:$BF$21</definedName>
    <definedName name="A125579433F_Data">Data3!$BF$11:$BF$21</definedName>
    <definedName name="A125579433F_Latest">Data3!$BF$21</definedName>
    <definedName name="A125579440C">Data3!$DK$1:$DK$10,Data3!$DK$11:$DK$21</definedName>
    <definedName name="A125579440C_Data">Data3!$DK$11:$DK$21</definedName>
    <definedName name="A125579440C_Latest">Data3!$DK$21</definedName>
    <definedName name="A125579441F">Data3!$DZ$1:$DZ$10,Data3!$DZ$11:$DZ$21</definedName>
    <definedName name="A125579441F_Data">Data3!$DZ$11:$DZ$21</definedName>
    <definedName name="A125579441F_Latest">Data3!$DZ$21</definedName>
    <definedName name="A125579448W">Data1!$EQ$1:$EQ$10,Data1!$EQ$11:$EQ$21</definedName>
    <definedName name="A125579448W_Data">Data1!$EQ$11:$EQ$21</definedName>
    <definedName name="A125579448W_Latest">Data1!$EQ$21</definedName>
    <definedName name="A125579449X">Data1!$FF$1:$FF$10,Data1!$FF$11:$FF$21</definedName>
    <definedName name="A125579449X_Data">Data1!$FF$11:$FF$21</definedName>
    <definedName name="A125579449X_Latest">Data1!$FF$21</definedName>
    <definedName name="A125579456W">Data2!$CQ$1:$CQ$10,Data2!$CQ$11:$CQ$21</definedName>
    <definedName name="A125579456W_Data">Data2!$CQ$11:$CQ$21</definedName>
    <definedName name="A125579456W_Latest">Data2!$CQ$21</definedName>
    <definedName name="A125579457X">Data2!$DF$1:$DF$10,Data2!$DF$11:$DF$21</definedName>
    <definedName name="A125579457X_Data">Data2!$DF$11:$DF$21</definedName>
    <definedName name="A125579457X_Latest">Data2!$DF$21</definedName>
    <definedName name="A125579464W">Data2!$IE$1:$IE$10,Data2!$IE$11:$IE$21</definedName>
    <definedName name="A125579464W_Data">Data2!$IE$11:$IE$21</definedName>
    <definedName name="A125579464W_Latest">Data2!$IE$21</definedName>
    <definedName name="A125579465X">Data3!$D$1:$D$10,Data3!$D$11:$D$21</definedName>
    <definedName name="A125579465X_Data">Data3!$D$11:$D$21</definedName>
    <definedName name="A125579465X_Latest">Data3!$D$21</definedName>
    <definedName name="A125579472W">Data3!$Y$1:$Y$10,Data3!$Y$11:$Y$21</definedName>
    <definedName name="A125579472W_Data">Data3!$Y$11:$Y$21</definedName>
    <definedName name="A125579472W_Latest">Data3!$Y$21</definedName>
    <definedName name="A125579473X">Data3!$AN$1:$AN$10,Data3!$AN$11:$AN$21</definedName>
    <definedName name="A125579473X_Data">Data3!$AN$11:$AN$21</definedName>
    <definedName name="A125579473X_Latest">Data3!$AN$21</definedName>
    <definedName name="A125579480W">Data3!$BI$1:$BI$10,Data3!$BI$11:$BI$21</definedName>
    <definedName name="A125579480W_Data">Data3!$BI$11:$BI$21</definedName>
    <definedName name="A125579480W_Latest">Data3!$BI$21</definedName>
    <definedName name="A125579481X">Data3!$BX$1:$BX$10,Data3!$BX$11:$BX$21</definedName>
    <definedName name="A125579481X_Data">Data3!$BX$11:$BX$21</definedName>
    <definedName name="A125579481X_Latest">Data3!$BX$21</definedName>
    <definedName name="A125579488R">Data3!$CS$1:$CS$10,Data3!$CS$11:$CS$21</definedName>
    <definedName name="A125579488R_Data">Data3!$CS$11:$CS$21</definedName>
    <definedName name="A125579488R_Latest">Data3!$CS$21</definedName>
    <definedName name="A125579489T">Data3!$DH$1:$DH$10,Data3!$DH$11:$DH$21</definedName>
    <definedName name="A125579489T_Data">Data3!$DH$11:$DH$21</definedName>
    <definedName name="A125579489T_Latest">Data3!$DH$21</definedName>
    <definedName name="A125579496R">Data1!$AM$1:$AM$10,Data1!$AM$11:$AM$21</definedName>
    <definedName name="A125579496R_Data">Data1!$AM$11:$AM$21</definedName>
    <definedName name="A125579496R_Latest">Data1!$AM$21</definedName>
    <definedName name="A125579497T">Data1!$BB$1:$BB$10,Data1!$BB$11:$BB$21</definedName>
    <definedName name="A125579497T_Data">Data1!$BB$11:$BB$21</definedName>
    <definedName name="A125579497T_Latest">Data1!$BB$21</definedName>
    <definedName name="A125579504C">Data1!$CO$1:$CO$10,Data1!$CO$11:$CO$21</definedName>
    <definedName name="A125579504C_Data">Data1!$CO$11:$CO$21</definedName>
    <definedName name="A125579504C_Latest">Data1!$CO$21</definedName>
    <definedName name="A125579505F">Data1!$DD$1:$DD$10,Data1!$DD$11:$DD$21</definedName>
    <definedName name="A125579505F_Data">Data1!$DD$11:$DD$21</definedName>
    <definedName name="A125579505F_Latest">Data1!$DD$21</definedName>
    <definedName name="A125579512C">Data1!$DG$1:$DG$10,Data1!$DG$11:$DG$21</definedName>
    <definedName name="A125579512C_Data">Data1!$DG$11:$DG$21</definedName>
    <definedName name="A125579512C_Latest">Data1!$DG$21</definedName>
    <definedName name="A125579513F">Data1!$DV$1:$DV$10,Data1!$DV$11:$DV$21</definedName>
    <definedName name="A125579513F_Data">Data1!$DV$11:$DV$21</definedName>
    <definedName name="A125579513F_Latest">Data1!$DV$21</definedName>
    <definedName name="A125579520C">Data1!$GA$1:$GA$10,Data1!$GA$11:$GA$21</definedName>
    <definedName name="A125579520C_Data">Data1!$GA$11:$GA$21</definedName>
    <definedName name="A125579520C_Latest">Data1!$GA$21</definedName>
    <definedName name="A125579521F">Data1!$GP$1:$GP$10,Data1!$GP$11:$GP$21</definedName>
    <definedName name="A125579521F_Data">Data1!$GP$11:$GP$21</definedName>
    <definedName name="A125579521F_Latest">Data1!$GP$21</definedName>
    <definedName name="A125579528W">Data1!$HK$1:$HK$10,Data1!$HK$11:$HK$21</definedName>
    <definedName name="A125579528W_Data">Data1!$HK$11:$HK$21</definedName>
    <definedName name="A125579528W_Latest">Data1!$HK$21</definedName>
    <definedName name="A125579529X">Data1!$HZ$1:$HZ$10,Data1!$HZ$11:$HZ$21</definedName>
    <definedName name="A125579529X_Data">Data1!$HZ$11:$HZ$21</definedName>
    <definedName name="A125579529X_Latest">Data1!$HZ$21</definedName>
    <definedName name="A125579536W">Data1!$IC$1:$IC$10,Data1!$IC$11:$IC$21</definedName>
    <definedName name="A125579536W_Data">Data1!$IC$11:$IC$21</definedName>
    <definedName name="A125579536W_Latest">Data1!$IC$21</definedName>
    <definedName name="A125579537X">Data2!$B$1:$B$10,Data2!$B$11:$B$21</definedName>
    <definedName name="A125579537X_Data">Data2!$B$11:$B$21</definedName>
    <definedName name="A125579537X_Latest">Data2!$B$21</definedName>
    <definedName name="A125579544W">Data2!$DI$1:$DI$10,Data2!$DI$11:$DI$21</definedName>
    <definedName name="A125579544W_Data">Data2!$DI$11:$DI$21</definedName>
    <definedName name="A125579544W_Latest">Data2!$DI$21</definedName>
    <definedName name="A125579545X">Data2!$DX$1:$DX$10,Data2!$DX$11:$DX$21</definedName>
    <definedName name="A125579545X_Data">Data2!$DX$11:$DX$21</definedName>
    <definedName name="A125579545X_Latest">Data2!$DX$21</definedName>
    <definedName name="A125579552W">Data3!$CA$1:$CA$10,Data3!$CA$11:$CA$21</definedName>
    <definedName name="A125579552W_Data">Data3!$CA$11:$CA$21</definedName>
    <definedName name="A125579552W_Latest">Data3!$CA$21</definedName>
    <definedName name="A125579553X">Data3!$CP$1:$CP$10,Data3!$CP$11:$CP$21</definedName>
    <definedName name="A125579553X_Data">Data3!$CP$11:$CP$21</definedName>
    <definedName name="A125579553X_Latest">Data3!$CP$21</definedName>
    <definedName name="A125579560W">Data3!$EU$1:$EU$10,Data3!$EU$11:$EU$21</definedName>
    <definedName name="A125579560W_Data">Data3!$EU$11:$EU$21</definedName>
    <definedName name="A125579560W_Latest">Data3!$EU$21</definedName>
    <definedName name="A125579561X">Data3!$FJ$1:$FJ$10,Data3!$FJ$11:$FJ$21</definedName>
    <definedName name="A125579561X_Data">Data3!$FJ$11:$FJ$21</definedName>
    <definedName name="A125579561X_Latest">Data3!$FJ$21</definedName>
    <definedName name="A125579568R">Data3!$FM$1:$FM$10,Data3!$FM$11:$FM$21</definedName>
    <definedName name="A125579568R_Data">Data3!$FM$11:$FM$21</definedName>
    <definedName name="A125579568R_Latest">Data3!$FM$21</definedName>
    <definedName name="A125579569T">Data3!$GB$1:$GB$10,Data3!$GB$11:$GB$21</definedName>
    <definedName name="A125579569T_Data">Data3!$GB$11:$GB$21</definedName>
    <definedName name="A125579569T_Latest">Data3!$GB$21</definedName>
    <definedName name="A125579576R">Data1!$DY$1:$DY$10,Data1!$DY$11:$DY$21</definedName>
    <definedName name="A125579576R_Data">Data1!$DY$11:$DY$21</definedName>
    <definedName name="A125579576R_Latest">Data1!$DY$21</definedName>
    <definedName name="A125579577T">Data1!$EN$1:$EN$10,Data1!$EN$11:$EN$21</definedName>
    <definedName name="A125579577T_Data">Data1!$EN$11:$EN$21</definedName>
    <definedName name="A125579577T_Latest">Data1!$EN$21</definedName>
    <definedName name="A125579584R">Data2!$FK$1:$FK$10,Data2!$FK$11:$FK$21</definedName>
    <definedName name="A125579584R_Data">Data2!$FK$11:$FK$21</definedName>
    <definedName name="A125579584R_Latest">Data2!$FK$21</definedName>
    <definedName name="A125579585T">Data2!$FZ$1:$FZ$10,Data2!$FZ$11:$FZ$21</definedName>
    <definedName name="A125579585T_Data">Data2!$FZ$11:$FZ$21</definedName>
    <definedName name="A125579585T_Latest">Data2!$FZ$21</definedName>
    <definedName name="A125579592R">Data2!$GC$1:$GC$10,Data2!$GC$11:$GC$21</definedName>
    <definedName name="A125579592R_Data">Data2!$GC$11:$GC$21</definedName>
    <definedName name="A125579592R_Latest">Data2!$GC$21</definedName>
    <definedName name="A125579593T">Data2!$GR$1:$GR$10,Data2!$GR$11:$GR$21</definedName>
    <definedName name="A125579593T_Data">Data2!$GR$11:$GR$21</definedName>
    <definedName name="A125579593T_Latest">Data2!$GR$21</definedName>
    <definedName name="A125579600C">Data3!$EC$1:$EC$10,Data3!$EC$11:$EC$21</definedName>
    <definedName name="A125579600C_Data">Data3!$EC$11:$EC$21</definedName>
    <definedName name="A125579600C_Latest">Data3!$EC$21</definedName>
    <definedName name="A125579601F">Data3!$ER$1:$ER$10,Data3!$ER$11:$ER$21</definedName>
    <definedName name="A125579601F_Data">Data3!$ER$11:$ER$21</definedName>
    <definedName name="A125579601F_Latest">Data3!$ER$21</definedName>
    <definedName name="A125579608W">Data1!$U$1:$U$10,Data1!$U$11:$U$21</definedName>
    <definedName name="A125579608W_Data">Data1!$U$11:$U$21</definedName>
    <definedName name="A125579608W_Latest">Data1!$U$21</definedName>
    <definedName name="A125579609X">Data1!$AJ$1:$AJ$10,Data1!$AJ$11:$AJ$21</definedName>
    <definedName name="A125579609X_Data">Data1!$AJ$11:$AJ$21</definedName>
    <definedName name="A125579609X_Latest">Data1!$AJ$21</definedName>
    <definedName name="A125579616W">Data1!$BE$1:$BE$10,Data1!$BE$11:$BE$21</definedName>
    <definedName name="A125579616W_Data">Data1!$BE$11:$BE$21</definedName>
    <definedName name="A125579616W_Latest">Data1!$BE$21</definedName>
    <definedName name="A125579617X">Data1!$BT$1:$BT$10,Data1!$BT$11:$BT$21</definedName>
    <definedName name="A125579617X_Data">Data1!$BT$11:$BT$21</definedName>
    <definedName name="A125579617X_Latest">Data1!$BT$21</definedName>
    <definedName name="A125579624W">Data1!$BW$1:$BW$10,Data1!$BW$11:$BW$21</definedName>
    <definedName name="A125579624W_Data">Data1!$BW$11:$BW$21</definedName>
    <definedName name="A125579624W_Latest">Data1!$BW$21</definedName>
    <definedName name="A125579625X">Data1!$CL$1:$CL$10,Data1!$CL$11:$CL$21</definedName>
    <definedName name="A125579625X_Data">Data1!$CL$11:$CL$21</definedName>
    <definedName name="A125579625X_Latest">Data1!$CL$21</definedName>
    <definedName name="A125579632W">Data1!$FI$1:$FI$10,Data1!$FI$11:$FI$21</definedName>
    <definedName name="A125579632W_Data">Data1!$FI$11:$FI$21</definedName>
    <definedName name="A125579632W_Latest">Data1!$FI$21</definedName>
    <definedName name="A125579633X">Data1!$FX$1:$FX$10,Data1!$FX$11:$FX$21</definedName>
    <definedName name="A125579633X_Data">Data1!$FX$11:$FX$21</definedName>
    <definedName name="A125579633X_Latest">Data1!$FX$21</definedName>
    <definedName name="A125579640W">Data2!$AO$1:$AO$10,Data2!$AO$11:$AO$21</definedName>
    <definedName name="A125579640W_Data">Data2!$AO$11:$AO$21</definedName>
    <definedName name="A125579640W_Latest">Data2!$AO$21</definedName>
    <definedName name="A125579641X">Data2!$BD$1:$BD$10,Data2!$BD$11:$BD$21</definedName>
    <definedName name="A125579641X_Data">Data2!$BD$11:$BD$21</definedName>
    <definedName name="A125579641X_Latest">Data2!$BD$21</definedName>
    <definedName name="A125579648R">Data2!$BG$1:$BG$10,Data2!$BG$11:$BG$21</definedName>
    <definedName name="A125579648R_Data">Data2!$BG$11:$BG$21</definedName>
    <definedName name="A125579648R_Latest">Data2!$BG$21</definedName>
    <definedName name="A125579649T">Data2!$BV$1:$BV$10,Data2!$BV$11:$BV$21</definedName>
    <definedName name="A125579649T_Data">Data2!$BV$11:$BV$21</definedName>
    <definedName name="A125579649T_Latest">Data2!$BV$21</definedName>
    <definedName name="A125579656R">Data2!$E$1:$E$10,Data2!$E$11:$E$21</definedName>
    <definedName name="A125579656R_Data">Data2!$E$11:$E$21</definedName>
    <definedName name="A125579656R_Latest">Data2!$E$21</definedName>
    <definedName name="A125579657T">Data2!$T$1:$T$10,Data2!$T$11:$T$21</definedName>
    <definedName name="A125579657T_Data">Data2!$T$11:$T$21</definedName>
    <definedName name="A125579657T_Latest">Data2!$T$21</definedName>
    <definedName name="A125579664R">Data2!$EA$1:$EA$10,Data2!$EA$11:$EA$21</definedName>
    <definedName name="A125579664R_Data">Data2!$EA$11:$EA$21</definedName>
    <definedName name="A125579664R_Latest">Data2!$EA$21</definedName>
    <definedName name="A125579665T">Data2!$EP$1:$EP$10,Data2!$EP$11:$EP$21</definedName>
    <definedName name="A125579665T_Data">Data2!$EP$11:$EP$21</definedName>
    <definedName name="A125579665T_Latest">Data2!$EP$21</definedName>
    <definedName name="A125579672R">Data3!$GE$1:$GE$10,Data3!$GE$11:$GE$21</definedName>
    <definedName name="A125579672R_Data">Data3!$GE$11:$GE$21</definedName>
    <definedName name="A125579672R_Latest">Data3!$GE$21</definedName>
    <definedName name="A125579673T">Data3!$GT$1:$GT$10,Data3!$GT$11:$GT$21</definedName>
    <definedName name="A125579673T_Data">Data3!$GT$11:$GT$21</definedName>
    <definedName name="A125579673T_Latest">Data3!$GT$21</definedName>
    <definedName name="A125579680R">Data24!$EI$1:$EI$10,Data24!$EI$11:$EI$21</definedName>
    <definedName name="A125579680R_Data">Data24!$EI$11:$EI$21</definedName>
    <definedName name="A125579680R_Latest">Data24!$EI$21</definedName>
    <definedName name="A125579681T">Data24!$EX$1:$EX$10,Data24!$EX$11:$EX$21</definedName>
    <definedName name="A125579681T_Data">Data24!$EX$11:$EX$21</definedName>
    <definedName name="A125579681T_Latest">Data24!$EX$21</definedName>
    <definedName name="A125579688J">Data24!$GK$1:$GK$10,Data24!$GK$11:$GK$21</definedName>
    <definedName name="A125579688J_Data">Data24!$GK$11:$GK$21</definedName>
    <definedName name="A125579688J_Latest">Data24!$GK$21</definedName>
    <definedName name="A125579689K">Data24!$GZ$1:$GZ$10,Data24!$GZ$11:$GZ$21</definedName>
    <definedName name="A125579689K_Data">Data24!$GZ$11:$GZ$21</definedName>
    <definedName name="A125579689K_Latest">Data24!$GZ$21</definedName>
    <definedName name="A125579696J">Data25!$O$1:$O$10,Data25!$O$11:$O$21</definedName>
    <definedName name="A125579696J_Data">Data25!$O$11:$O$21</definedName>
    <definedName name="A125579696J_Latest">Data25!$O$21</definedName>
    <definedName name="A125579697K">Data25!$AD$1:$AD$10,Data25!$AD$11:$AD$21</definedName>
    <definedName name="A125579697K_Data">Data25!$AD$11:$AD$21</definedName>
    <definedName name="A125579697K_Latest">Data25!$AD$21</definedName>
    <definedName name="A125579704W">Data25!$CI$1:$CI$10,Data25!$CI$11:$CI$21</definedName>
    <definedName name="A125579704W_Data">Data25!$CI$11:$CI$21</definedName>
    <definedName name="A125579704W_Latest">Data25!$CI$21</definedName>
    <definedName name="A125579705X">Data25!$CX$1:$CX$10,Data25!$CX$11:$CX$21</definedName>
    <definedName name="A125579705X_Data">Data25!$CX$11:$CX$21</definedName>
    <definedName name="A125579705X_Latest">Data25!$CX$21</definedName>
    <definedName name="A125579712W">Data23!$DO$1:$DO$10,Data23!$DO$11:$DO$21</definedName>
    <definedName name="A125579712W_Data">Data23!$DO$11:$DO$21</definedName>
    <definedName name="A125579712W_Latest">Data23!$DO$21</definedName>
    <definedName name="A125579713X">Data23!$ED$1:$ED$10,Data23!$ED$11:$ED$21</definedName>
    <definedName name="A125579713X_Data">Data23!$ED$11:$ED$21</definedName>
    <definedName name="A125579713X_Latest">Data23!$ED$21</definedName>
    <definedName name="A125579720W">Data24!$BO$1:$BO$10,Data24!$BO$11:$BO$21</definedName>
    <definedName name="A125579720W_Data">Data24!$BO$11:$BO$21</definedName>
    <definedName name="A125579720W_Latest">Data24!$BO$21</definedName>
    <definedName name="A125579721X">Data24!$CD$1:$CD$10,Data24!$CD$11:$CD$21</definedName>
    <definedName name="A125579721X_Data">Data24!$CD$11:$CD$21</definedName>
    <definedName name="A125579721X_Latest">Data24!$CD$21</definedName>
    <definedName name="A125579728R">Data25!$DS$1:$DS$10,Data25!$DS$11:$DS$21</definedName>
    <definedName name="A125579728R_Data">Data25!$DS$11:$DS$21</definedName>
    <definedName name="A125579728R_Latest">Data25!$DS$21</definedName>
    <definedName name="A125579729T">Data25!$EH$1:$EH$10,Data25!$EH$11:$EH$21</definedName>
    <definedName name="A125579729T_Data">Data25!$EH$11:$EH$21</definedName>
    <definedName name="A125579729T_Latest">Data25!$EH$21</definedName>
    <definedName name="A125579736R">Data25!$BQ$1:$BQ$10,Data25!$BQ$11:$BQ$21</definedName>
    <definedName name="A125579736R_Data">Data25!$BQ$11:$BQ$21</definedName>
    <definedName name="A125579736R_Latest">Data25!$BQ$21</definedName>
    <definedName name="A125579737T">Data25!$CF$1:$CF$10,Data25!$CF$11:$CF$21</definedName>
    <definedName name="A125579737T_Data">Data25!$CF$11:$CF$21</definedName>
    <definedName name="A125579737T_Latest">Data25!$CF$21</definedName>
    <definedName name="A125579744R">Data25!$FC$1:$FC$10,Data25!$FC$11:$FC$21</definedName>
    <definedName name="A125579744R_Data">Data25!$FC$11:$FC$21</definedName>
    <definedName name="A125579744R_Latest">Data25!$FC$21</definedName>
    <definedName name="A125579745T">Data25!$FR$1:$FR$10,Data25!$FR$11:$FR$21</definedName>
    <definedName name="A125579745T_Data">Data25!$FR$11:$FR$21</definedName>
    <definedName name="A125579745T_Latest">Data25!$FR$21</definedName>
    <definedName name="A125579752R">Data25!$HW$1:$HW$10,Data25!$HW$11:$HW$21</definedName>
    <definedName name="A125579752R_Data">Data25!$HW$11:$HW$21</definedName>
    <definedName name="A125579752R_Latest">Data25!$HW$21</definedName>
    <definedName name="A125579753T">Data25!$IL$1:$IL$10,Data25!$IL$11:$IL$21</definedName>
    <definedName name="A125579753T_Data">Data25!$IL$11:$IL$21</definedName>
    <definedName name="A125579753T_Latest">Data25!$IL$21</definedName>
    <definedName name="A125579760R">Data24!$M$1:$M$10,Data24!$M$11:$M$21</definedName>
    <definedName name="A125579760R_Data">Data24!$M$11:$M$21</definedName>
    <definedName name="A125579760R_Latest">Data24!$M$21</definedName>
    <definedName name="A125579761T">Data24!$AB$1:$AB$10,Data24!$AB$11:$AB$21</definedName>
    <definedName name="A125579761T_Data">Data24!$AB$11:$AB$21</definedName>
    <definedName name="A125579761T_Latest">Data24!$AB$21</definedName>
    <definedName name="A125579768J">Data24!$HC$1:$HC$10,Data24!$HC$11:$HC$21</definedName>
    <definedName name="A125579768J_Data">Data24!$HC$11:$HC$21</definedName>
    <definedName name="A125579768J_Latest">Data24!$HC$21</definedName>
    <definedName name="A125579769K">Data24!$HR$1:$HR$10,Data24!$HR$11:$HR$21</definedName>
    <definedName name="A125579769K_Data">Data24!$HR$11:$HR$21</definedName>
    <definedName name="A125579769K_Latest">Data24!$HR$21</definedName>
    <definedName name="A125579776J">Data25!$DA$1:$DA$10,Data25!$DA$11:$DA$21</definedName>
    <definedName name="A125579776J_Data">Data25!$DA$11:$DA$21</definedName>
    <definedName name="A125579776J_Latest">Data25!$DA$21</definedName>
    <definedName name="A125579777K">Data25!$DP$1:$DP$10,Data25!$DP$11:$DP$21</definedName>
    <definedName name="A125579777K_Data">Data25!$DP$11:$DP$21</definedName>
    <definedName name="A125579777K_Latest">Data25!$DP$21</definedName>
    <definedName name="A125579784J">Data25!$EK$1:$EK$10,Data25!$EK$11:$EK$21</definedName>
    <definedName name="A125579784J_Data">Data25!$EK$11:$EK$21</definedName>
    <definedName name="A125579784J_Latest">Data25!$EK$21</definedName>
    <definedName name="A125579785K">Data25!$EZ$1:$EZ$10,Data25!$EZ$11:$EZ$21</definedName>
    <definedName name="A125579785K_Data">Data25!$EZ$11:$EZ$21</definedName>
    <definedName name="A125579785K_Latest">Data25!$EZ$21</definedName>
    <definedName name="A125579792J">Data25!$FU$1:$FU$10,Data25!$FU$11:$FU$21</definedName>
    <definedName name="A125579792J_Data">Data25!$FU$11:$FU$21</definedName>
    <definedName name="A125579792J_Latest">Data25!$FU$21</definedName>
    <definedName name="A125579793K">Data25!$GJ$1:$GJ$10,Data25!$GJ$11:$GJ$21</definedName>
    <definedName name="A125579793K_Data">Data25!$GJ$11:$GJ$21</definedName>
    <definedName name="A125579793K_Latest">Data25!$GJ$21</definedName>
    <definedName name="A125579800W">Data25!$HE$1:$HE$10,Data25!$HE$11:$HE$21</definedName>
    <definedName name="A125579800W_Data">Data25!$HE$11:$HE$21</definedName>
    <definedName name="A125579800W_Latest">Data25!$HE$21</definedName>
    <definedName name="A125579801X">Data25!$HT$1:$HT$10,Data25!$HT$11:$HT$21</definedName>
    <definedName name="A125579801X_Data">Data25!$HT$11:$HT$21</definedName>
    <definedName name="A125579801X_Latest">Data25!$HT$21</definedName>
    <definedName name="A125579808R">Data23!$EY$1:$EY$10,Data23!$EY$11:$EY$21</definedName>
    <definedName name="A125579808R_Data">Data23!$EY$11:$EY$21</definedName>
    <definedName name="A125579808R_Latest">Data23!$EY$21</definedName>
    <definedName name="A125579809T">Data23!$FN$1:$FN$10,Data23!$FN$11:$FN$21</definedName>
    <definedName name="A125579809T_Data">Data23!$FN$11:$FN$21</definedName>
    <definedName name="A125579809T_Latest">Data23!$FN$21</definedName>
    <definedName name="A125579816R">Data23!$HA$1:$HA$10,Data23!$HA$11:$HA$21</definedName>
    <definedName name="A125579816R_Data">Data23!$HA$11:$HA$21</definedName>
    <definedName name="A125579816R_Latest">Data23!$HA$21</definedName>
    <definedName name="A125579817T">Data23!$HP$1:$HP$10,Data23!$HP$11:$HP$21</definedName>
    <definedName name="A125579817T_Data">Data23!$HP$11:$HP$21</definedName>
    <definedName name="A125579817T_Latest">Data23!$HP$21</definedName>
    <definedName name="A125579824R">Data23!$HS$1:$HS$10,Data23!$HS$11:$HS$21</definedName>
    <definedName name="A125579824R_Data">Data23!$HS$11:$HS$21</definedName>
    <definedName name="A125579824R_Latest">Data23!$HS$21</definedName>
    <definedName name="A125579825T">Data23!$IH$1:$IH$10,Data23!$IH$11:$IH$21</definedName>
    <definedName name="A125579825T_Data">Data23!$IH$11:$IH$21</definedName>
    <definedName name="A125579825T_Latest">Data23!$IH$21</definedName>
    <definedName name="A125579832R">Data24!$AW$1:$AW$10,Data24!$AW$11:$AW$21</definedName>
    <definedName name="A125579832R_Data">Data24!$AW$11:$AW$21</definedName>
    <definedName name="A125579832R_Latest">Data24!$AW$21</definedName>
    <definedName name="A125579833T">Data24!$BL$1:$BL$10,Data24!$BL$11:$BL$21</definedName>
    <definedName name="A125579833T_Data">Data24!$BL$11:$BL$21</definedName>
    <definedName name="A125579833T_Latest">Data24!$BL$21</definedName>
    <definedName name="A125579840R">Data24!$CG$1:$CG$10,Data24!$CG$11:$CG$21</definedName>
    <definedName name="A125579840R_Data">Data24!$CG$11:$CG$21</definedName>
    <definedName name="A125579840R_Latest">Data24!$CG$21</definedName>
    <definedName name="A125579841T">Data24!$CV$1:$CV$10,Data24!$CV$11:$CV$21</definedName>
    <definedName name="A125579841T_Data">Data24!$CV$11:$CV$21</definedName>
    <definedName name="A125579841T_Latest">Data24!$CV$21</definedName>
    <definedName name="A125579848J">Data24!$CY$1:$CY$10,Data24!$CY$11:$CY$21</definedName>
    <definedName name="A125579848J_Data">Data24!$CY$11:$CY$21</definedName>
    <definedName name="A125579848J_Latest">Data24!$CY$21</definedName>
    <definedName name="A125579849K">Data24!$DN$1:$DN$10,Data24!$DN$11:$DN$21</definedName>
    <definedName name="A125579849K_Data">Data24!$DN$11:$DN$21</definedName>
    <definedName name="A125579849K_Latest">Data24!$DN$21</definedName>
    <definedName name="A125579856J">Data24!$HU$1:$HU$10,Data24!$HU$11:$HU$21</definedName>
    <definedName name="A125579856J_Data">Data24!$HU$11:$HU$21</definedName>
    <definedName name="A125579856J_Latest">Data24!$HU$21</definedName>
    <definedName name="A125579857K">Data24!$IJ$1:$IJ$10,Data24!$IJ$11:$IJ$21</definedName>
    <definedName name="A125579857K_Data">Data24!$IJ$11:$IJ$21</definedName>
    <definedName name="A125579857K_Latest">Data24!$IJ$21</definedName>
    <definedName name="A125579864J">Data25!$GM$1:$GM$10,Data25!$GM$11:$GM$21</definedName>
    <definedName name="A125579864J_Data">Data25!$GM$11:$GM$21</definedName>
    <definedName name="A125579864J_Latest">Data25!$GM$21</definedName>
    <definedName name="A125579865K">Data25!$HB$1:$HB$10,Data25!$HB$11:$HB$21</definedName>
    <definedName name="A125579865K_Data">Data25!$HB$11:$HB$21</definedName>
    <definedName name="A125579865K_Latest">Data25!$HB$21</definedName>
    <definedName name="A125579872J">Data26!$Q$1:$Q$10,Data26!$Q$11:$Q$21</definedName>
    <definedName name="A125579872J_Data">Data26!$Q$11:$Q$21</definedName>
    <definedName name="A125579872J_Latest">Data26!$Q$21</definedName>
    <definedName name="A125579873K">Data26!$AF$1:$AF$10,Data26!$AF$11:$AF$21</definedName>
    <definedName name="A125579873K_Data">Data26!$AF$11:$AF$21</definedName>
    <definedName name="A125579873K_Latest">Data26!$AF$21</definedName>
    <definedName name="A125579880J">Data26!$AI$1:$AI$10,Data26!$AI$11:$AI$21</definedName>
    <definedName name="A125579880J_Data">Data26!$AI$11:$AI$21</definedName>
    <definedName name="A125579880J_Latest">Data26!$AI$21</definedName>
    <definedName name="A125579881K">Data26!$AX$1:$AX$10,Data26!$AX$11:$AX$21</definedName>
    <definedName name="A125579881K_Data">Data26!$AX$11:$AX$21</definedName>
    <definedName name="A125579881K_Latest">Data26!$AX$21</definedName>
    <definedName name="A125579888A">Data23!$IK$1:$IK$10,Data23!$IK$11:$IK$21</definedName>
    <definedName name="A125579888A_Data">Data23!$IK$11:$IK$21</definedName>
    <definedName name="A125579888A_Latest">Data23!$IK$21</definedName>
    <definedName name="A125579889C">Data24!$J$1:$J$10,Data24!$J$11:$J$21</definedName>
    <definedName name="A125579889C_Data">Data24!$J$11:$J$21</definedName>
    <definedName name="A125579889C_Latest">Data24!$J$21</definedName>
    <definedName name="A125579896A">Data25!$AG$1:$AG$10,Data25!$AG$11:$AG$21</definedName>
    <definedName name="A125579896A_Data">Data25!$AG$11:$AG$21</definedName>
    <definedName name="A125579896A_Latest">Data25!$AG$21</definedName>
    <definedName name="A125579897C">Data25!$AV$1:$AV$10,Data25!$AV$11:$AV$21</definedName>
    <definedName name="A125579897C_Data">Data25!$AV$11:$AV$21</definedName>
    <definedName name="A125579897C_Latest">Data25!$AV$21</definedName>
    <definedName name="A125579904R">Data25!$AY$1:$AY$10,Data25!$AY$11:$AY$21</definedName>
    <definedName name="A125579904R_Data">Data25!$AY$11:$AY$21</definedName>
    <definedName name="A125579904R_Latest">Data25!$AY$21</definedName>
    <definedName name="A125579905T">Data25!$BN$1:$BN$10,Data25!$BN$11:$BN$21</definedName>
    <definedName name="A125579905T_Data">Data25!$BN$11:$BN$21</definedName>
    <definedName name="A125579905T_Latest">Data25!$BN$21</definedName>
    <definedName name="A125579912R">Data25!$IO$1:$IO$10,Data25!$IO$11:$IO$21</definedName>
    <definedName name="A125579912R_Data">Data25!$IO$11:$IO$21</definedName>
    <definedName name="A125579912R_Latest">Data25!$IO$21</definedName>
    <definedName name="A125579913T">Data26!$N$1:$N$10,Data26!$N$11:$N$21</definedName>
    <definedName name="A125579913T_Data">Data26!$N$11:$N$21</definedName>
    <definedName name="A125579913T_Latest">Data26!$N$21</definedName>
    <definedName name="A125579920R">Data23!$EG$1:$EG$10,Data23!$EG$11:$EG$21</definedName>
    <definedName name="A125579920R_Data">Data23!$EG$11:$EG$21</definedName>
    <definedName name="A125579920R_Latest">Data23!$EG$21</definedName>
    <definedName name="A125579921T">Data23!$EV$1:$EV$10,Data23!$EV$11:$EV$21</definedName>
    <definedName name="A125579921T_Data">Data23!$EV$11:$EV$21</definedName>
    <definedName name="A125579921T_Latest">Data23!$EV$21</definedName>
    <definedName name="A125579928J">Data23!$FQ$1:$FQ$10,Data23!$FQ$11:$FQ$21</definedName>
    <definedName name="A125579928J_Data">Data23!$FQ$11:$FQ$21</definedName>
    <definedName name="A125579928J_Latest">Data23!$FQ$21</definedName>
    <definedName name="A125579929K">Data23!$GF$1:$GF$10,Data23!$GF$11:$GF$21</definedName>
    <definedName name="A125579929K_Data">Data23!$GF$11:$GF$21</definedName>
    <definedName name="A125579929K_Latest">Data23!$GF$21</definedName>
    <definedName name="A125579936J">Data23!$GI$1:$GI$10,Data23!$GI$11:$GI$21</definedName>
    <definedName name="A125579936J_Data">Data23!$GI$11:$GI$21</definedName>
    <definedName name="A125579936J_Latest">Data23!$GI$21</definedName>
    <definedName name="A125579937K">Data23!$GX$1:$GX$10,Data23!$GX$11:$GX$21</definedName>
    <definedName name="A125579937K_Data">Data23!$GX$11:$GX$21</definedName>
    <definedName name="A125579937K_Latest">Data23!$GX$21</definedName>
    <definedName name="A125579944J">Data24!$AE$1:$AE$10,Data24!$AE$11:$AE$21</definedName>
    <definedName name="A125579944J_Data">Data24!$AE$11:$AE$21</definedName>
    <definedName name="A125579944J_Latest">Data24!$AE$21</definedName>
    <definedName name="A125579945K">Data24!$AT$1:$AT$10,Data24!$AT$11:$AT$21</definedName>
    <definedName name="A125579945K_Data">Data24!$AT$11:$AT$21</definedName>
    <definedName name="A125579945K_Latest">Data24!$AT$21</definedName>
    <definedName name="A125579952J">Data24!$FA$1:$FA$10,Data24!$FA$11:$FA$21</definedName>
    <definedName name="A125579952J_Data">Data24!$FA$11:$FA$21</definedName>
    <definedName name="A125579952J_Latest">Data24!$FA$21</definedName>
    <definedName name="A125579953K">Data24!$FP$1:$FP$10,Data24!$FP$11:$FP$21</definedName>
    <definedName name="A125579953K_Data">Data24!$FP$11:$FP$21</definedName>
    <definedName name="A125579953K_Latest">Data24!$FP$21</definedName>
    <definedName name="A125579960J">Data24!$FS$1:$FS$10,Data24!$FS$11:$FS$21</definedName>
    <definedName name="A125579960J_Data">Data24!$FS$11:$FS$21</definedName>
    <definedName name="A125579960J_Latest">Data24!$FS$21</definedName>
    <definedName name="A125579961K">Data24!$GH$1:$GH$10,Data24!$GH$11:$GH$21</definedName>
    <definedName name="A125579961K_Data">Data24!$GH$11:$GH$21</definedName>
    <definedName name="A125579961K_Latest">Data24!$GH$21</definedName>
    <definedName name="A125579968A">Data24!$DQ$1:$DQ$10,Data24!$DQ$11:$DQ$21</definedName>
    <definedName name="A125579968A_Data">Data24!$DQ$11:$DQ$21</definedName>
    <definedName name="A125579968A_Latest">Data24!$DQ$21</definedName>
    <definedName name="A125579969C">Data24!$EF$1:$EF$10,Data24!$EF$11:$EF$21</definedName>
    <definedName name="A125579969C_Data">Data24!$EF$11:$EF$21</definedName>
    <definedName name="A125579969C_Latest">Data24!$EF$21</definedName>
    <definedName name="A125579976A">Data24!$IM$1:$IM$10,Data24!$IM$11:$IM$21</definedName>
    <definedName name="A125579976A_Data">Data24!$IM$11:$IM$21</definedName>
    <definedName name="A125579976A_Latest">Data24!$IM$21</definedName>
    <definedName name="A125579977C">Data25!$L$1:$L$10,Data25!$L$11:$L$21</definedName>
    <definedName name="A125579977C_Data">Data25!$L$11:$L$21</definedName>
    <definedName name="A125579977C_Latest">Data25!$L$21</definedName>
    <definedName name="A125579984A">Data26!$BA$1:$BA$10,Data26!$BA$11:$BA$21</definedName>
    <definedName name="A125579984A_Data">Data26!$BA$11:$BA$21</definedName>
    <definedName name="A125579984A_Latest">Data26!$BA$21</definedName>
    <definedName name="A125579985C">Data26!$BP$1:$BP$10,Data26!$BP$11:$BP$21</definedName>
    <definedName name="A125579985C_Data">Data26!$BP$11:$BP$21</definedName>
    <definedName name="A125579985C_Latest">Data26!$BP$21</definedName>
    <definedName name="A125579992A">Data7!$FU$1:$FU$10,Data7!$FU$11:$FU$21</definedName>
    <definedName name="A125579992A_Data">Data7!$FU$11:$FU$21</definedName>
    <definedName name="A125579992A_Latest">Data7!$FU$21</definedName>
    <definedName name="A125579993C">Data7!$GJ$1:$GJ$10,Data7!$GJ$11:$GJ$21</definedName>
    <definedName name="A125579993C_Data">Data7!$GJ$11:$GJ$21</definedName>
    <definedName name="A125579993C_Latest">Data7!$GJ$21</definedName>
    <definedName name="A125580000W">Data7!$HW$1:$HW$10,Data7!$HW$11:$HW$21</definedName>
    <definedName name="A125580000W_Data">Data7!$HW$11:$HW$21</definedName>
    <definedName name="A125580000W_Latest">Data7!$HW$21</definedName>
    <definedName name="A125580001X">Data7!$IL$1:$IL$10,Data7!$IL$11:$IL$21</definedName>
    <definedName name="A125580001X_Data">Data7!$IL$11:$IL$21</definedName>
    <definedName name="A125580001X_Latest">Data7!$IL$21</definedName>
    <definedName name="A125580008R">Data8!$BA$1:$BA$10,Data8!$BA$11:$BA$21</definedName>
    <definedName name="A125580008R_Data">Data8!$BA$11:$BA$21</definedName>
    <definedName name="A125580008R_Latest">Data8!$BA$21</definedName>
    <definedName name="A125580009T">Data8!$BP$1:$BP$10,Data8!$BP$11:$BP$21</definedName>
    <definedName name="A125580009T_Data">Data8!$BP$11:$BP$21</definedName>
    <definedName name="A125580009T_Latest">Data8!$BP$21</definedName>
    <definedName name="A125580016R">Data8!$DU$1:$DU$10,Data8!$DU$11:$DU$21</definedName>
    <definedName name="A125580016R_Data">Data8!$DU$11:$DU$21</definedName>
    <definedName name="A125580016R_Latest">Data8!$DU$21</definedName>
    <definedName name="A125580017T">Data8!$EJ$1:$EJ$10,Data8!$EJ$11:$EJ$21</definedName>
    <definedName name="A125580017T_Data">Data8!$EJ$11:$EJ$21</definedName>
    <definedName name="A125580017T_Latest">Data8!$EJ$21</definedName>
    <definedName name="A125580024R">Data6!$FA$1:$FA$10,Data6!$FA$11:$FA$21</definedName>
    <definedName name="A125580024R_Data">Data6!$FA$11:$FA$21</definedName>
    <definedName name="A125580024R_Latest">Data6!$FA$21</definedName>
    <definedName name="A125580025T">Data6!$FP$1:$FP$10,Data6!$FP$11:$FP$21</definedName>
    <definedName name="A125580025T_Data">Data6!$FP$11:$FP$21</definedName>
    <definedName name="A125580025T_Latest">Data6!$FP$21</definedName>
    <definedName name="A125580032R">Data7!$DA$1:$DA$10,Data7!$DA$11:$DA$21</definedName>
    <definedName name="A125580032R_Data">Data7!$DA$11:$DA$21</definedName>
    <definedName name="A125580032R_Latest">Data7!$DA$21</definedName>
    <definedName name="A125580033T">Data7!$DP$1:$DP$10,Data7!$DP$11:$DP$21</definedName>
    <definedName name="A125580033T_Data">Data7!$DP$11:$DP$21</definedName>
    <definedName name="A125580033T_Latest">Data7!$DP$21</definedName>
    <definedName name="A125580040R">Data8!$FE$1:$FE$10,Data8!$FE$11:$FE$21</definedName>
    <definedName name="A125580040R_Data">Data8!$FE$11:$FE$21</definedName>
    <definedName name="A125580040R_Latest">Data8!$FE$21</definedName>
    <definedName name="A125580041T">Data8!$FT$1:$FT$10,Data8!$FT$11:$FT$21</definedName>
    <definedName name="A125580041T_Data">Data8!$FT$11:$FT$21</definedName>
    <definedName name="A125580041T_Latest">Data8!$FT$21</definedName>
    <definedName name="A125580048J">Data8!$DC$1:$DC$10,Data8!$DC$11:$DC$21</definedName>
    <definedName name="A125580048J_Data">Data8!$DC$11:$DC$21</definedName>
    <definedName name="A125580048J_Latest">Data8!$DC$21</definedName>
    <definedName name="A125580049K">Data8!$DR$1:$DR$10,Data8!$DR$11:$DR$21</definedName>
    <definedName name="A125580049K_Data">Data8!$DR$11:$DR$21</definedName>
    <definedName name="A125580049K_Latest">Data8!$DR$21</definedName>
    <definedName name="A125580056J">Data8!$GO$1:$GO$10,Data8!$GO$11:$GO$21</definedName>
    <definedName name="A125580056J_Data">Data8!$GO$11:$GO$21</definedName>
    <definedName name="A125580056J_Latest">Data8!$GO$21</definedName>
    <definedName name="A125580057K">Data8!$HD$1:$HD$10,Data8!$HD$11:$HD$21</definedName>
    <definedName name="A125580057K_Data">Data8!$HD$11:$HD$21</definedName>
    <definedName name="A125580057K_Latest">Data8!$HD$21</definedName>
    <definedName name="A125580064J">Data9!$S$1:$S$10,Data9!$S$11:$S$21</definedName>
    <definedName name="A125580064J_Data">Data9!$S$11:$S$21</definedName>
    <definedName name="A125580064J_Latest">Data9!$S$21</definedName>
    <definedName name="A125580065K">Data9!$AH$1:$AH$10,Data9!$AH$11:$AH$21</definedName>
    <definedName name="A125580065K_Data">Data9!$AH$11:$AH$21</definedName>
    <definedName name="A125580065K_Latest">Data9!$AH$21</definedName>
    <definedName name="A125580072J">Data7!$AY$1:$AY$10,Data7!$AY$11:$AY$21</definedName>
    <definedName name="A125580072J_Data">Data7!$AY$11:$AY$21</definedName>
    <definedName name="A125580072J_Latest">Data7!$AY$21</definedName>
    <definedName name="A125580073K">Data7!$BN$1:$BN$10,Data7!$BN$11:$BN$21</definedName>
    <definedName name="A125580073K_Data">Data7!$BN$11:$BN$21</definedName>
    <definedName name="A125580073K_Latest">Data7!$BN$21</definedName>
    <definedName name="A125580080J">Data7!$IO$1:$IO$10,Data7!$IO$11:$IO$21</definedName>
    <definedName name="A125580080J_Data">Data7!$IO$11:$IO$21</definedName>
    <definedName name="A125580080J_Latest">Data7!$IO$21</definedName>
    <definedName name="A125580081K">Data8!$N$1:$N$10,Data8!$N$11:$N$21</definedName>
    <definedName name="A125580081K_Data">Data8!$N$11:$N$21</definedName>
    <definedName name="A125580081K_Latest">Data8!$N$21</definedName>
    <definedName name="A125580088A">Data8!$EM$1:$EM$10,Data8!$EM$11:$EM$21</definedName>
    <definedName name="A125580088A_Data">Data8!$EM$11:$EM$21</definedName>
    <definedName name="A125580088A_Latest">Data8!$EM$21</definedName>
    <definedName name="A125580089C">Data8!$FB$1:$FB$10,Data8!$FB$11:$FB$21</definedName>
    <definedName name="A125580089C_Data">Data8!$FB$11:$FB$21</definedName>
    <definedName name="A125580089C_Latest">Data8!$FB$21</definedName>
    <definedName name="A125580096A">Data8!$FW$1:$FW$10,Data8!$FW$11:$FW$21</definedName>
    <definedName name="A125580096A_Data">Data8!$FW$11:$FW$21</definedName>
    <definedName name="A125580096A_Latest">Data8!$FW$21</definedName>
    <definedName name="A125580097C">Data8!$GL$1:$GL$10,Data8!$GL$11:$GL$21</definedName>
    <definedName name="A125580097C_Data">Data8!$GL$11:$GL$21</definedName>
    <definedName name="A125580097C_Latest">Data8!$GL$21</definedName>
    <definedName name="A125580104R">Data8!$HG$1:$HG$10,Data8!$HG$11:$HG$21</definedName>
    <definedName name="A125580104R_Data">Data8!$HG$11:$HG$21</definedName>
    <definedName name="A125580104R_Latest">Data8!$HG$21</definedName>
    <definedName name="A125580105T">Data8!$HV$1:$HV$10,Data8!$HV$11:$HV$21</definedName>
    <definedName name="A125580105T_Data">Data8!$HV$11:$HV$21</definedName>
    <definedName name="A125580105T_Latest">Data8!$HV$21</definedName>
    <definedName name="A125580112R">Data8!$IQ$1:$IQ$10,Data8!$IQ$11:$IQ$21</definedName>
    <definedName name="A125580112R_Data">Data8!$IQ$11:$IQ$21</definedName>
    <definedName name="A125580112R_Latest">Data8!$IQ$21</definedName>
    <definedName name="A125580113T">Data9!$P$1:$P$10,Data9!$P$11:$P$21</definedName>
    <definedName name="A125580113T_Data">Data9!$P$11:$P$21</definedName>
    <definedName name="A125580113T_Latest">Data9!$P$21</definedName>
    <definedName name="A125580120R">Data6!$GK$1:$GK$10,Data6!$GK$11:$GK$21</definedName>
    <definedName name="A125580120R_Data">Data6!$GK$11:$GK$21</definedName>
    <definedName name="A125580120R_Latest">Data6!$GK$21</definedName>
    <definedName name="A125580121T">Data6!$GZ$1:$GZ$10,Data6!$GZ$11:$GZ$21</definedName>
    <definedName name="A125580121T_Data">Data6!$GZ$11:$GZ$21</definedName>
    <definedName name="A125580121T_Latest">Data6!$GZ$21</definedName>
    <definedName name="A125580128J">Data6!$IM$1:$IM$10,Data6!$IM$11:$IM$21</definedName>
    <definedName name="A125580128J_Data">Data6!$IM$11:$IM$21</definedName>
    <definedName name="A125580128J_Latest">Data6!$IM$21</definedName>
    <definedName name="A125580129K">Data7!$L$1:$L$10,Data7!$L$11:$L$21</definedName>
    <definedName name="A125580129K_Data">Data7!$L$11:$L$21</definedName>
    <definedName name="A125580129K_Latest">Data7!$L$21</definedName>
    <definedName name="A125580136J">Data7!$O$1:$O$10,Data7!$O$11:$O$21</definedName>
    <definedName name="A125580136J_Data">Data7!$O$11:$O$21</definedName>
    <definedName name="A125580136J_Latest">Data7!$O$21</definedName>
    <definedName name="A125580137K">Data7!$AD$1:$AD$10,Data7!$AD$11:$AD$21</definedName>
    <definedName name="A125580137K_Data">Data7!$AD$11:$AD$21</definedName>
    <definedName name="A125580137K_Latest">Data7!$AD$21</definedName>
    <definedName name="A125580144J">Data7!$CI$1:$CI$10,Data7!$CI$11:$CI$21</definedName>
    <definedName name="A125580144J_Data">Data7!$CI$11:$CI$21</definedName>
    <definedName name="A125580144J_Latest">Data7!$CI$21</definedName>
    <definedName name="A125580145K">Data7!$CX$1:$CX$10,Data7!$CX$11:$CX$21</definedName>
    <definedName name="A125580145K_Data">Data7!$CX$11:$CX$21</definedName>
    <definedName name="A125580145K_Latest">Data7!$CX$21</definedName>
    <definedName name="A125580152J">Data7!$DS$1:$DS$10,Data7!$DS$11:$DS$21</definedName>
    <definedName name="A125580152J_Data">Data7!$DS$11:$DS$21</definedName>
    <definedName name="A125580152J_Latest">Data7!$DS$21</definedName>
    <definedName name="A125580153K">Data7!$EH$1:$EH$10,Data7!$EH$11:$EH$21</definedName>
    <definedName name="A125580153K_Data">Data7!$EH$11:$EH$21</definedName>
    <definedName name="A125580153K_Latest">Data7!$EH$21</definedName>
    <definedName name="A125580160J">Data7!$EK$1:$EK$10,Data7!$EK$11:$EK$21</definedName>
    <definedName name="A125580160J_Data">Data7!$EK$11:$EK$21</definedName>
    <definedName name="A125580160J_Latest">Data7!$EK$21</definedName>
    <definedName name="A125580161K">Data7!$EZ$1:$EZ$10,Data7!$EZ$11:$EZ$21</definedName>
    <definedName name="A125580161K_Data">Data7!$EZ$11:$EZ$21</definedName>
    <definedName name="A125580161K_Latest">Data7!$EZ$21</definedName>
    <definedName name="A125580168A">Data8!$Q$1:$Q$10,Data8!$Q$11:$Q$21</definedName>
    <definedName name="A125580168A_Data">Data8!$Q$11:$Q$21</definedName>
    <definedName name="A125580168A_Latest">Data8!$Q$21</definedName>
    <definedName name="A125580169C">Data8!$AF$1:$AF$10,Data8!$AF$11:$AF$21</definedName>
    <definedName name="A125580169C_Data">Data8!$AF$11:$AF$21</definedName>
    <definedName name="A125580169C_Latest">Data8!$AF$21</definedName>
    <definedName name="A125580176A">Data8!$HY$1:$HY$10,Data8!$HY$11:$HY$21</definedName>
    <definedName name="A125580176A_Data">Data8!$HY$11:$HY$21</definedName>
    <definedName name="A125580176A_Latest">Data8!$HY$21</definedName>
    <definedName name="A125580177C">Data8!$IN$1:$IN$10,Data8!$IN$11:$IN$21</definedName>
    <definedName name="A125580177C_Data">Data8!$IN$11:$IN$21</definedName>
    <definedName name="A125580177C_Latest">Data8!$IN$21</definedName>
    <definedName name="A125580184A">Data9!$BC$1:$BC$10,Data9!$BC$11:$BC$21</definedName>
    <definedName name="A125580184A_Data">Data9!$BC$11:$BC$21</definedName>
    <definedName name="A125580184A_Latest">Data9!$BC$21</definedName>
    <definedName name="A125580185C">Data9!$BR$1:$BR$10,Data9!$BR$11:$BR$21</definedName>
    <definedName name="A125580185C_Data">Data9!$BR$11:$BR$21</definedName>
    <definedName name="A125580185C_Latest">Data9!$BR$21</definedName>
    <definedName name="A125580192A">Data9!$BU$1:$BU$10,Data9!$BU$11:$BU$21</definedName>
    <definedName name="A125580192A_Data">Data9!$BU$11:$BU$21</definedName>
    <definedName name="A125580192A_Latest">Data9!$BU$21</definedName>
    <definedName name="A125580193C">Data9!$CJ$1:$CJ$10,Data9!$CJ$11:$CJ$21</definedName>
    <definedName name="A125580193C_Data">Data9!$CJ$11:$CJ$21</definedName>
    <definedName name="A125580193C_Latest">Data9!$CJ$21</definedName>
    <definedName name="A125580200R">Data7!$AG$1:$AG$10,Data7!$AG$11:$AG$21</definedName>
    <definedName name="A125580200R_Data">Data7!$AG$11:$AG$21</definedName>
    <definedName name="A125580200R_Latest">Data7!$AG$21</definedName>
    <definedName name="A125580201T">Data7!$AV$1:$AV$10,Data7!$AV$11:$AV$21</definedName>
    <definedName name="A125580201T_Data">Data7!$AV$11:$AV$21</definedName>
    <definedName name="A125580201T_Latest">Data7!$AV$21</definedName>
    <definedName name="A125580208J">Data8!$BS$1:$BS$10,Data8!$BS$11:$BS$21</definedName>
    <definedName name="A125580208J_Data">Data8!$BS$11:$BS$21</definedName>
    <definedName name="A125580208J_Latest">Data8!$BS$21</definedName>
    <definedName name="A125580209K">Data8!$CH$1:$CH$10,Data8!$CH$11:$CH$21</definedName>
    <definedName name="A125580209K_Data">Data8!$CH$11:$CH$21</definedName>
    <definedName name="A125580209K_Latest">Data8!$CH$21</definedName>
    <definedName name="A125580216J">Data8!$CK$1:$CK$10,Data8!$CK$11:$CK$21</definedName>
    <definedName name="A125580216J_Data">Data8!$CK$11:$CK$21</definedName>
    <definedName name="A125580216J_Latest">Data8!$CK$21</definedName>
    <definedName name="A125580217K">Data8!$CZ$1:$CZ$10,Data8!$CZ$11:$CZ$21</definedName>
    <definedName name="A125580217K_Data">Data8!$CZ$11:$CZ$21</definedName>
    <definedName name="A125580217K_Latest">Data8!$CZ$21</definedName>
    <definedName name="A125580224J">Data9!$AK$1:$AK$10,Data9!$AK$11:$AK$21</definedName>
    <definedName name="A125580224J_Data">Data9!$AK$11:$AK$21</definedName>
    <definedName name="A125580224J_Latest">Data9!$AK$21</definedName>
    <definedName name="A125580225K">Data9!$AZ$1:$AZ$10,Data9!$AZ$11:$AZ$21</definedName>
    <definedName name="A125580225K_Data">Data9!$AZ$11:$AZ$21</definedName>
    <definedName name="A125580225K_Latest">Data9!$AZ$21</definedName>
    <definedName name="A125580232J">Data6!$FS$1:$FS$10,Data6!$FS$11:$FS$21</definedName>
    <definedName name="A125580232J_Data">Data6!$FS$11:$FS$21</definedName>
    <definedName name="A125580232J_Latest">Data6!$FS$21</definedName>
    <definedName name="A125580233K">Data6!$GH$1:$GH$10,Data6!$GH$11:$GH$21</definedName>
    <definedName name="A125580233K_Data">Data6!$GH$11:$GH$21</definedName>
    <definedName name="A125580233K_Latest">Data6!$GH$21</definedName>
    <definedName name="A125580240J">Data6!$HC$1:$HC$10,Data6!$HC$11:$HC$21</definedName>
    <definedName name="A125580240J_Data">Data6!$HC$11:$HC$21</definedName>
    <definedName name="A125580240J_Latest">Data6!$HC$21</definedName>
    <definedName name="A125580241K">Data6!$HR$1:$HR$10,Data6!$HR$11:$HR$21</definedName>
    <definedName name="A125580241K_Data">Data6!$HR$11:$HR$21</definedName>
    <definedName name="A125580241K_Latest">Data6!$HR$21</definedName>
    <definedName name="A125580248A">Data6!$HU$1:$HU$10,Data6!$HU$11:$HU$21</definedName>
    <definedName name="A125580248A_Data">Data6!$HU$11:$HU$21</definedName>
    <definedName name="A125580248A_Latest">Data6!$HU$21</definedName>
    <definedName name="A125580249C">Data6!$IJ$1:$IJ$10,Data6!$IJ$11:$IJ$21</definedName>
    <definedName name="A125580249C_Data">Data6!$IJ$11:$IJ$21</definedName>
    <definedName name="A125580249C_Latest">Data6!$IJ$21</definedName>
    <definedName name="A125580256A">Data7!$BQ$1:$BQ$10,Data7!$BQ$11:$BQ$21</definedName>
    <definedName name="A125580256A_Data">Data7!$BQ$11:$BQ$21</definedName>
    <definedName name="A125580256A_Latest">Data7!$BQ$21</definedName>
    <definedName name="A125580257C">Data7!$CF$1:$CF$10,Data7!$CF$11:$CF$21</definedName>
    <definedName name="A125580257C_Data">Data7!$CF$11:$CF$21</definedName>
    <definedName name="A125580257C_Latest">Data7!$CF$21</definedName>
    <definedName name="A125580264A">Data7!$GM$1:$GM$10,Data7!$GM$11:$GM$21</definedName>
    <definedName name="A125580264A_Data">Data7!$GM$11:$GM$21</definedName>
    <definedName name="A125580264A_Latest">Data7!$GM$21</definedName>
    <definedName name="A125580265C">Data7!$HB$1:$HB$10,Data7!$HB$11:$HB$21</definedName>
    <definedName name="A125580265C_Data">Data7!$HB$11:$HB$21</definedName>
    <definedName name="A125580265C_Latest">Data7!$HB$21</definedName>
    <definedName name="A125580272A">Data7!$HE$1:$HE$10,Data7!$HE$11:$HE$21</definedName>
    <definedName name="A125580272A_Data">Data7!$HE$11:$HE$21</definedName>
    <definedName name="A125580272A_Latest">Data7!$HE$21</definedName>
    <definedName name="A125580273C">Data7!$HT$1:$HT$10,Data7!$HT$11:$HT$21</definedName>
    <definedName name="A125580273C_Data">Data7!$HT$11:$HT$21</definedName>
    <definedName name="A125580273C_Latest">Data7!$HT$21</definedName>
    <definedName name="A125580280A">Data7!$FC$1:$FC$10,Data7!$FC$11:$FC$21</definedName>
    <definedName name="A125580280A_Data">Data7!$FC$11:$FC$21</definedName>
    <definedName name="A125580280A_Latest">Data7!$FC$21</definedName>
    <definedName name="A125580281C">Data7!$FR$1:$FR$10,Data7!$FR$11:$FR$21</definedName>
    <definedName name="A125580281C_Data">Data7!$FR$11:$FR$21</definedName>
    <definedName name="A125580281C_Latest">Data7!$FR$21</definedName>
    <definedName name="A125580288V">Data8!$AI$1:$AI$10,Data8!$AI$11:$AI$21</definedName>
    <definedName name="A125580288V_Data">Data8!$AI$11:$AI$21</definedName>
    <definedName name="A125580288V_Latest">Data8!$AI$21</definedName>
    <definedName name="A125580289W">Data8!$AX$1:$AX$10,Data8!$AX$11:$AX$21</definedName>
    <definedName name="A125580289W_Data">Data8!$AX$11:$AX$21</definedName>
    <definedName name="A125580289W_Latest">Data8!$AX$21</definedName>
    <definedName name="A125580296V">Data9!$CM$1:$CM$10,Data9!$CM$11:$CM$21</definedName>
    <definedName name="A125580296V_Data">Data9!$CM$11:$CM$21</definedName>
    <definedName name="A125580296V_Latest">Data9!$CM$21</definedName>
    <definedName name="A125580297W">Data9!$DB$1:$DB$10,Data9!$DB$11:$DB$21</definedName>
    <definedName name="A125580297W_Data">Data9!$DB$11:$DB$21</definedName>
    <definedName name="A125580297W_Latest">Data9!$DB$21</definedName>
    <definedName name="A125580304J">Data16!$AG$1:$AG$10,Data16!$AG$11:$AG$21</definedName>
    <definedName name="A125580304J_Data">Data16!$AG$11:$AG$21</definedName>
    <definedName name="A125580304J_Latest">Data16!$AG$21</definedName>
    <definedName name="A125580305K">Data16!$AV$1:$AV$10,Data16!$AV$11:$AV$21</definedName>
    <definedName name="A125580305K_Data">Data16!$AV$11:$AV$21</definedName>
    <definedName name="A125580305K_Latest">Data16!$AV$21</definedName>
    <definedName name="A125580312J">Data16!$CI$1:$CI$10,Data16!$CI$11:$CI$21</definedName>
    <definedName name="A125580312J_Data">Data16!$CI$11:$CI$21</definedName>
    <definedName name="A125580312J_Latest">Data16!$CI$21</definedName>
    <definedName name="A125580313K">Data16!$CX$1:$CX$10,Data16!$CX$11:$CX$21</definedName>
    <definedName name="A125580313K_Data">Data16!$CX$11:$CX$21</definedName>
    <definedName name="A125580313K_Latest">Data16!$CX$21</definedName>
    <definedName name="A125580320J">Data16!$FC$1:$FC$10,Data16!$FC$11:$FC$21</definedName>
    <definedName name="A125580320J_Data">Data16!$FC$11:$FC$21</definedName>
    <definedName name="A125580320J_Latest">Data16!$FC$21</definedName>
    <definedName name="A125580321K">Data16!$FR$1:$FR$10,Data16!$FR$11:$FR$21</definedName>
    <definedName name="A125580321K_Data">Data16!$FR$11:$FR$21</definedName>
    <definedName name="A125580321K_Latest">Data16!$FR$21</definedName>
    <definedName name="A125580328A">Data16!$HW$1:$HW$10,Data16!$HW$11:$HW$21</definedName>
    <definedName name="A125580328A_Data">Data16!$HW$11:$HW$21</definedName>
    <definedName name="A125580328A_Latest">Data16!$HW$21</definedName>
    <definedName name="A125580329C">Data16!$IL$1:$IL$10,Data16!$IL$11:$IL$21</definedName>
    <definedName name="A125580329C_Data">Data16!$IL$11:$IL$21</definedName>
    <definedName name="A125580329C_Latest">Data16!$IL$21</definedName>
    <definedName name="A125580336A">Data15!$M$1:$M$10,Data15!$M$11:$M$21</definedName>
    <definedName name="A125580336A_Data">Data15!$M$11:$M$21</definedName>
    <definedName name="A125580336A_Latest">Data15!$M$21</definedName>
    <definedName name="A125580337C">Data15!$AB$1:$AB$10,Data15!$AB$11:$AB$21</definedName>
    <definedName name="A125580337C_Data">Data15!$AB$11:$AB$21</definedName>
    <definedName name="A125580337C_Latest">Data15!$AB$21</definedName>
    <definedName name="A125580344A">Data15!$HC$1:$HC$10,Data15!$HC$11:$HC$21</definedName>
    <definedName name="A125580344A_Data">Data15!$HC$11:$HC$21</definedName>
    <definedName name="A125580344A_Latest">Data15!$HC$21</definedName>
    <definedName name="A125580345C">Data15!$HR$1:$HR$10,Data15!$HR$11:$HR$21</definedName>
    <definedName name="A125580345C_Data">Data15!$HR$11:$HR$21</definedName>
    <definedName name="A125580345C_Latest">Data15!$HR$21</definedName>
    <definedName name="A125580352A">Data17!$Q$1:$Q$10,Data17!$Q$11:$Q$21</definedName>
    <definedName name="A125580352A_Data">Data17!$Q$11:$Q$21</definedName>
    <definedName name="A125580352A_Latest">Data17!$Q$21</definedName>
    <definedName name="A125580353C">Data17!$AF$1:$AF$10,Data17!$AF$11:$AF$21</definedName>
    <definedName name="A125580353C_Data">Data17!$AF$11:$AF$21</definedName>
    <definedName name="A125580353C_Latest">Data17!$AF$21</definedName>
    <definedName name="A125580360A">Data16!$HE$1:$HE$10,Data16!$HE$11:$HE$21</definedName>
    <definedName name="A125580360A_Data">Data16!$HE$11:$HE$21</definedName>
    <definedName name="A125580360A_Latest">Data16!$HE$21</definedName>
    <definedName name="A125580361C">Data16!$HT$1:$HT$10,Data16!$HT$11:$HT$21</definedName>
    <definedName name="A125580361C_Data">Data16!$HT$11:$HT$21</definedName>
    <definedName name="A125580361C_Latest">Data16!$HT$21</definedName>
    <definedName name="A125580368V">Data17!$BA$1:$BA$10,Data17!$BA$11:$BA$21</definedName>
    <definedName name="A125580368V_Data">Data17!$BA$11:$BA$21</definedName>
    <definedName name="A125580368V_Latest">Data17!$BA$21</definedName>
    <definedName name="A125580369W">Data17!$BP$1:$BP$10,Data17!$BP$11:$BP$21</definedName>
    <definedName name="A125580369W_Data">Data17!$BP$11:$BP$21</definedName>
    <definedName name="A125580369W_Latest">Data17!$BP$21</definedName>
    <definedName name="A125580376V">Data17!$DU$1:$DU$10,Data17!$DU$11:$DU$21</definedName>
    <definedName name="A125580376V_Data">Data17!$DU$11:$DU$21</definedName>
    <definedName name="A125580376V_Latest">Data17!$DU$21</definedName>
    <definedName name="A125580377W">Data17!$EJ$1:$EJ$10,Data17!$EJ$11:$EJ$21</definedName>
    <definedName name="A125580377W_Data">Data17!$EJ$11:$EJ$21</definedName>
    <definedName name="A125580377W_Latest">Data17!$EJ$21</definedName>
    <definedName name="A125580384V">Data15!$FA$1:$FA$10,Data15!$FA$11:$FA$21</definedName>
    <definedName name="A125580384V_Data">Data15!$FA$11:$FA$21</definedName>
    <definedName name="A125580384V_Latest">Data15!$FA$21</definedName>
    <definedName name="A125580385W">Data15!$FP$1:$FP$10,Data15!$FP$11:$FP$21</definedName>
    <definedName name="A125580385W_Data">Data15!$FP$11:$FP$21</definedName>
    <definedName name="A125580385W_Latest">Data15!$FP$21</definedName>
    <definedName name="A125580392V">Data16!$DA$1:$DA$10,Data16!$DA$11:$DA$21</definedName>
    <definedName name="A125580392V_Data">Data16!$DA$11:$DA$21</definedName>
    <definedName name="A125580392V_Latest">Data16!$DA$21</definedName>
    <definedName name="A125580393W">Data16!$DP$1:$DP$10,Data16!$DP$11:$DP$21</definedName>
    <definedName name="A125580393W_Data">Data16!$DP$11:$DP$21</definedName>
    <definedName name="A125580393W_Latest">Data16!$DP$21</definedName>
    <definedName name="A125580400J">Data16!$IO$1:$IO$10,Data16!$IO$11:$IO$21</definedName>
    <definedName name="A125580400J_Data">Data16!$IO$11:$IO$21</definedName>
    <definedName name="A125580400J_Latest">Data16!$IO$21</definedName>
    <definedName name="A125580401K">Data17!$N$1:$N$10,Data17!$N$11:$N$21</definedName>
    <definedName name="A125580401K_Data">Data17!$N$11:$N$21</definedName>
    <definedName name="A125580401K_Latest">Data17!$N$21</definedName>
    <definedName name="A125580408A">Data17!$AI$1:$AI$10,Data17!$AI$11:$AI$21</definedName>
    <definedName name="A125580408A_Data">Data17!$AI$11:$AI$21</definedName>
    <definedName name="A125580408A_Latest">Data17!$AI$21</definedName>
    <definedName name="A125580409C">Data17!$AX$1:$AX$10,Data17!$AX$11:$AX$21</definedName>
    <definedName name="A125580409C_Data">Data17!$AX$11:$AX$21</definedName>
    <definedName name="A125580409C_Latest">Data17!$AX$21</definedName>
    <definedName name="A125580416A">Data17!$BS$1:$BS$10,Data17!$BS$11:$BS$21</definedName>
    <definedName name="A125580416A_Data">Data17!$BS$11:$BS$21</definedName>
    <definedName name="A125580416A_Latest">Data17!$BS$21</definedName>
    <definedName name="A125580417C">Data17!$CH$1:$CH$10,Data17!$CH$11:$CH$21</definedName>
    <definedName name="A125580417C_Data">Data17!$CH$11:$CH$21</definedName>
    <definedName name="A125580417C_Latest">Data17!$CH$21</definedName>
    <definedName name="A125580424A">Data17!$DC$1:$DC$10,Data17!$DC$11:$DC$21</definedName>
    <definedName name="A125580424A_Data">Data17!$DC$11:$DC$21</definedName>
    <definedName name="A125580424A_Latest">Data17!$DC$21</definedName>
    <definedName name="A125580425C">Data17!$DR$1:$DR$10,Data17!$DR$11:$DR$21</definedName>
    <definedName name="A125580425C_Data">Data17!$DR$11:$DR$21</definedName>
    <definedName name="A125580425C_Latest">Data17!$DR$21</definedName>
    <definedName name="A125580432A">Data15!$AW$1:$AW$10,Data15!$AW$11:$AW$21</definedName>
    <definedName name="A125580432A_Data">Data15!$AW$11:$AW$21</definedName>
    <definedName name="A125580432A_Latest">Data15!$AW$21</definedName>
    <definedName name="A125580433C">Data15!$BL$1:$BL$10,Data15!$BL$11:$BL$21</definedName>
    <definedName name="A125580433C_Data">Data15!$BL$11:$BL$21</definedName>
    <definedName name="A125580433C_Latest">Data15!$BL$21</definedName>
    <definedName name="A125580440A">Data15!$CY$1:$CY$10,Data15!$CY$11:$CY$21</definedName>
    <definedName name="A125580440A_Data">Data15!$CY$11:$CY$21</definedName>
    <definedName name="A125580440A_Latest">Data15!$CY$21</definedName>
    <definedName name="A125580441C">Data15!$DN$1:$DN$10,Data15!$DN$11:$DN$21</definedName>
    <definedName name="A125580441C_Data">Data15!$DN$11:$DN$21</definedName>
    <definedName name="A125580441C_Latest">Data15!$DN$21</definedName>
    <definedName name="A125580448V">Data15!$DQ$1:$DQ$10,Data15!$DQ$11:$DQ$21</definedName>
    <definedName name="A125580448V_Data">Data15!$DQ$11:$DQ$21</definedName>
    <definedName name="A125580448V_Latest">Data15!$DQ$21</definedName>
    <definedName name="A125580449W">Data15!$EF$1:$EF$10,Data15!$EF$11:$EF$21</definedName>
    <definedName name="A125580449W_Data">Data15!$EF$11:$EF$21</definedName>
    <definedName name="A125580449W_Latest">Data15!$EF$21</definedName>
    <definedName name="A125580456V">Data15!$GK$1:$GK$10,Data15!$GK$11:$GK$21</definedName>
    <definedName name="A125580456V_Data">Data15!$GK$11:$GK$21</definedName>
    <definedName name="A125580456V_Latest">Data15!$GK$21</definedName>
    <definedName name="A125580457W">Data15!$GZ$1:$GZ$10,Data15!$GZ$11:$GZ$21</definedName>
    <definedName name="A125580457W_Data">Data15!$GZ$11:$GZ$21</definedName>
    <definedName name="A125580457W_Latest">Data15!$GZ$21</definedName>
    <definedName name="A125580464V">Data15!$HU$1:$HU$10,Data15!$HU$11:$HU$21</definedName>
    <definedName name="A125580464V_Data">Data15!$HU$11:$HU$21</definedName>
    <definedName name="A125580464V_Latest">Data15!$HU$21</definedName>
    <definedName name="A125580465W">Data15!$IJ$1:$IJ$10,Data15!$IJ$11:$IJ$21</definedName>
    <definedName name="A125580465W_Data">Data15!$IJ$11:$IJ$21</definedName>
    <definedName name="A125580465W_Latest">Data15!$IJ$21</definedName>
    <definedName name="A125580472V">Data15!$IM$1:$IM$10,Data15!$IM$11:$IM$21</definedName>
    <definedName name="A125580472V_Data">Data15!$IM$11:$IM$21</definedName>
    <definedName name="A125580472V_Latest">Data15!$IM$21</definedName>
    <definedName name="A125580473W">Data16!$L$1:$L$10,Data16!$L$11:$L$21</definedName>
    <definedName name="A125580473W_Data">Data16!$L$11:$L$21</definedName>
    <definedName name="A125580473W_Latest">Data16!$L$21</definedName>
    <definedName name="A125580480V">Data16!$DS$1:$DS$10,Data16!$DS$11:$DS$21</definedName>
    <definedName name="A125580480V_Data">Data16!$DS$11:$DS$21</definedName>
    <definedName name="A125580480V_Latest">Data16!$DS$21</definedName>
    <definedName name="A125580481W">Data16!$EH$1:$EH$10,Data16!$EH$11:$EH$21</definedName>
    <definedName name="A125580481W_Data">Data16!$EH$11:$EH$21</definedName>
    <definedName name="A125580481W_Latest">Data16!$EH$21</definedName>
    <definedName name="A125580488L">Data17!$CK$1:$CK$10,Data17!$CK$11:$CK$21</definedName>
    <definedName name="A125580488L_Data">Data17!$CK$11:$CK$21</definedName>
    <definedName name="A125580488L_Latest">Data17!$CK$21</definedName>
    <definedName name="A125580489R">Data17!$CZ$1:$CZ$10,Data17!$CZ$11:$CZ$21</definedName>
    <definedName name="A125580489R_Data">Data17!$CZ$11:$CZ$21</definedName>
    <definedName name="A125580489R_Latest">Data17!$CZ$21</definedName>
    <definedName name="A125580496L">Data17!$FE$1:$FE$10,Data17!$FE$11:$FE$21</definedName>
    <definedName name="A125580496L_Data">Data17!$FE$11:$FE$21</definedName>
    <definedName name="A125580496L_Latest">Data17!$FE$21</definedName>
    <definedName name="A125580497R">Data17!$FT$1:$FT$10,Data17!$FT$11:$FT$21</definedName>
    <definedName name="A125580497R_Data">Data17!$FT$11:$FT$21</definedName>
    <definedName name="A125580497R_Latest">Data17!$FT$21</definedName>
    <definedName name="A125580504A">Data17!$FW$1:$FW$10,Data17!$FW$11:$FW$21</definedName>
    <definedName name="A125580504A_Data">Data17!$FW$11:$FW$21</definedName>
    <definedName name="A125580504A_Latest">Data17!$FW$21</definedName>
    <definedName name="A125580505C">Data17!$GL$1:$GL$10,Data17!$GL$11:$GL$21</definedName>
    <definedName name="A125580505C_Data">Data17!$GL$11:$GL$21</definedName>
    <definedName name="A125580505C_Latest">Data17!$GL$21</definedName>
    <definedName name="A125580512A">Data15!$EI$1:$EI$10,Data15!$EI$11:$EI$21</definedName>
    <definedName name="A125580512A_Data">Data15!$EI$11:$EI$21</definedName>
    <definedName name="A125580512A_Latest">Data15!$EI$21</definedName>
    <definedName name="A125580513C">Data15!$EX$1:$EX$10,Data15!$EX$11:$EX$21</definedName>
    <definedName name="A125580513C_Data">Data15!$EX$11:$EX$21</definedName>
    <definedName name="A125580513C_Latest">Data15!$EX$21</definedName>
    <definedName name="A125580520A">Data16!$FU$1:$FU$10,Data16!$FU$11:$FU$21</definedName>
    <definedName name="A125580520A_Data">Data16!$FU$11:$FU$21</definedName>
    <definedName name="A125580520A_Latest">Data16!$FU$21</definedName>
    <definedName name="A125580521C">Data16!$GJ$1:$GJ$10,Data16!$GJ$11:$GJ$21</definedName>
    <definedName name="A125580521C_Data">Data16!$GJ$11:$GJ$21</definedName>
    <definedName name="A125580521C_Latest">Data16!$GJ$21</definedName>
    <definedName name="A125580528V">Data16!$GM$1:$GM$10,Data16!$GM$11:$GM$21</definedName>
    <definedName name="A125580528V_Data">Data16!$GM$11:$GM$21</definedName>
    <definedName name="A125580528V_Latest">Data16!$GM$21</definedName>
    <definedName name="A125580529W">Data16!$HB$1:$HB$10,Data16!$HB$11:$HB$21</definedName>
    <definedName name="A125580529W_Data">Data16!$HB$11:$HB$21</definedName>
    <definedName name="A125580529W_Latest">Data16!$HB$21</definedName>
    <definedName name="A125580536V">Data17!$EM$1:$EM$10,Data17!$EM$11:$EM$21</definedName>
    <definedName name="A125580536V_Data">Data17!$EM$11:$EM$21</definedName>
    <definedName name="A125580536V_Latest">Data17!$EM$21</definedName>
    <definedName name="A125580537W">Data17!$FB$1:$FB$10,Data17!$FB$11:$FB$21</definedName>
    <definedName name="A125580537W_Data">Data17!$FB$11:$FB$21</definedName>
    <definedName name="A125580537W_Latest">Data17!$FB$21</definedName>
    <definedName name="A125580544V">Data15!$AE$1:$AE$10,Data15!$AE$11:$AE$21</definedName>
    <definedName name="A125580544V_Data">Data15!$AE$11:$AE$21</definedName>
    <definedName name="A125580544V_Latest">Data15!$AE$21</definedName>
    <definedName name="A125580545W">Data15!$AT$1:$AT$10,Data15!$AT$11:$AT$21</definedName>
    <definedName name="A125580545W_Data">Data15!$AT$11:$AT$21</definedName>
    <definedName name="A125580545W_Latest">Data15!$AT$21</definedName>
    <definedName name="A125580552V">Data15!$BO$1:$BO$10,Data15!$BO$11:$BO$21</definedName>
    <definedName name="A125580552V_Data">Data15!$BO$11:$BO$21</definedName>
    <definedName name="A125580552V_Latest">Data15!$BO$21</definedName>
    <definedName name="A125580553W">Data15!$CD$1:$CD$10,Data15!$CD$11:$CD$21</definedName>
    <definedName name="A125580553W_Data">Data15!$CD$11:$CD$21</definedName>
    <definedName name="A125580553W_Latest">Data15!$CD$21</definedName>
    <definedName name="A125580560V">Data15!$CG$1:$CG$10,Data15!$CG$11:$CG$21</definedName>
    <definedName name="A125580560V_Data">Data15!$CG$11:$CG$21</definedName>
    <definedName name="A125580560V_Latest">Data15!$CG$21</definedName>
    <definedName name="A125580561W">Data15!$CV$1:$CV$10,Data15!$CV$11:$CV$21</definedName>
    <definedName name="A125580561W_Data">Data15!$CV$11:$CV$21</definedName>
    <definedName name="A125580561W_Latest">Data15!$CV$21</definedName>
    <definedName name="A125580568L">Data15!$FS$1:$FS$10,Data15!$FS$11:$FS$21</definedName>
    <definedName name="A125580568L_Data">Data15!$FS$11:$FS$21</definedName>
    <definedName name="A125580568L_Latest">Data15!$FS$21</definedName>
    <definedName name="A125580569R">Data15!$GH$1:$GH$10,Data15!$GH$11:$GH$21</definedName>
    <definedName name="A125580569R_Data">Data15!$GH$11:$GH$21</definedName>
    <definedName name="A125580569R_Latest">Data15!$GH$21</definedName>
    <definedName name="A125580576L">Data16!$AY$1:$AY$10,Data16!$AY$11:$AY$21</definedName>
    <definedName name="A125580576L_Data">Data16!$AY$11:$AY$21</definedName>
    <definedName name="A125580576L_Latest">Data16!$AY$21</definedName>
    <definedName name="A125580577R">Data16!$BN$1:$BN$10,Data16!$BN$11:$BN$21</definedName>
    <definedName name="A125580577R_Data">Data16!$BN$11:$BN$21</definedName>
    <definedName name="A125580577R_Latest">Data16!$BN$21</definedName>
    <definedName name="A125580584L">Data16!$BQ$1:$BQ$10,Data16!$BQ$11:$BQ$21</definedName>
    <definedName name="A125580584L_Data">Data16!$BQ$11:$BQ$21</definedName>
    <definedName name="A125580584L_Latest">Data16!$BQ$21</definedName>
    <definedName name="A125580585R">Data16!$CF$1:$CF$10,Data16!$CF$11:$CF$21</definedName>
    <definedName name="A125580585R_Data">Data16!$CF$11:$CF$21</definedName>
    <definedName name="A125580585R_Latest">Data16!$CF$21</definedName>
    <definedName name="A125580592L">Data16!$O$1:$O$10,Data16!$O$11:$O$21</definedName>
    <definedName name="A125580592L_Data">Data16!$O$11:$O$21</definedName>
    <definedName name="A125580592L_Latest">Data16!$O$21</definedName>
    <definedName name="A125580593R">Data16!$AD$1:$AD$10,Data16!$AD$11:$AD$21</definedName>
    <definedName name="A125580593R_Data">Data16!$AD$11:$AD$21</definedName>
    <definedName name="A125580593R_Latest">Data16!$AD$21</definedName>
    <definedName name="A125580600A">Data16!$EK$1:$EK$10,Data16!$EK$11:$EK$21</definedName>
    <definedName name="A125580600A_Data">Data16!$EK$11:$EK$21</definedName>
    <definedName name="A125580600A_Latest">Data16!$EK$21</definedName>
    <definedName name="A125580601C">Data16!$EZ$1:$EZ$10,Data16!$EZ$11:$EZ$21</definedName>
    <definedName name="A125580601C_Data">Data16!$EZ$11:$EZ$21</definedName>
    <definedName name="A125580601C_Latest">Data16!$EZ$21</definedName>
    <definedName name="A125580608V">Data17!$GO$1:$GO$10,Data17!$GO$11:$GO$21</definedName>
    <definedName name="A125580608V_Data">Data17!$GO$11:$GO$21</definedName>
    <definedName name="A125580608V_Latest">Data17!$GO$21</definedName>
    <definedName name="A125580609W">Data17!$HD$1:$HD$10,Data17!$HD$11:$HD$21</definedName>
    <definedName name="A125580609W_Data">Data17!$HD$11:$HD$21</definedName>
    <definedName name="A125580609W_Latest">Data17!$HD$21</definedName>
    <definedName name="A125580616V">Data18!$IA$1:$IA$10,Data18!$IA$11:$IA$21</definedName>
    <definedName name="A125580616V_Data">Data18!$IA$11:$IA$21</definedName>
    <definedName name="A125580616V_Latest">Data18!$IA$21</definedName>
    <definedName name="A125580617W">Data18!$IP$1:$IP$10,Data18!$IP$11:$IP$21</definedName>
    <definedName name="A125580617W_Data">Data18!$IP$11:$IP$21</definedName>
    <definedName name="A125580617W_Latest">Data18!$IP$21</definedName>
    <definedName name="A125580624V">Data19!$AM$1:$AM$10,Data19!$AM$11:$AM$21</definedName>
    <definedName name="A125580624V_Data">Data19!$AM$11:$AM$21</definedName>
    <definedName name="A125580624V_Latest">Data19!$AM$21</definedName>
    <definedName name="A125580625W">Data19!$BB$1:$BB$10,Data19!$BB$11:$BB$21</definedName>
    <definedName name="A125580625W_Data">Data19!$BB$11:$BB$21</definedName>
    <definedName name="A125580625W_Latest">Data19!$BB$21</definedName>
    <definedName name="A125580632V">Data19!$DG$1:$DG$10,Data19!$DG$11:$DG$21</definedName>
    <definedName name="A125580632V_Data">Data19!$DG$11:$DG$21</definedName>
    <definedName name="A125580632V_Latest">Data19!$DG$21</definedName>
    <definedName name="A125580633W">Data19!$DV$1:$DV$10,Data19!$DV$11:$DV$21</definedName>
    <definedName name="A125580633W_Data">Data19!$DV$11:$DV$21</definedName>
    <definedName name="A125580633W_Latest">Data19!$DV$21</definedName>
    <definedName name="A125580640V">Data19!$GA$1:$GA$10,Data19!$GA$11:$GA$21</definedName>
    <definedName name="A125580640V_Data">Data19!$GA$11:$GA$21</definedName>
    <definedName name="A125580640V_Latest">Data19!$GA$21</definedName>
    <definedName name="A125580641W">Data19!$GP$1:$GP$10,Data19!$GP$11:$GP$21</definedName>
    <definedName name="A125580641W_Data">Data19!$GP$11:$GP$21</definedName>
    <definedName name="A125580641W_Latest">Data19!$GP$21</definedName>
    <definedName name="A125580648L">Data17!$HG$1:$HG$10,Data17!$HG$11:$HG$21</definedName>
    <definedName name="A125580648L_Data">Data17!$HG$11:$HG$21</definedName>
    <definedName name="A125580648L_Latest">Data17!$HG$21</definedName>
    <definedName name="A125580649R">Data17!$HV$1:$HV$10,Data17!$HV$11:$HV$21</definedName>
    <definedName name="A125580649R_Data">Data17!$HV$11:$HV$21</definedName>
    <definedName name="A125580649R_Latest">Data17!$HV$21</definedName>
    <definedName name="A125580656L">Data18!$FG$1:$FG$10,Data18!$FG$11:$FG$21</definedName>
    <definedName name="A125580656L_Data">Data18!$FG$11:$FG$21</definedName>
    <definedName name="A125580656L_Latest">Data18!$FG$21</definedName>
    <definedName name="A125580657R">Data18!$FV$1:$FV$10,Data18!$FV$11:$FV$21</definedName>
    <definedName name="A125580657R_Data">Data18!$FV$11:$FV$21</definedName>
    <definedName name="A125580657R_Latest">Data18!$FV$21</definedName>
    <definedName name="A125580664L">Data19!$HK$1:$HK$10,Data19!$HK$11:$HK$21</definedName>
    <definedName name="A125580664L_Data">Data19!$HK$11:$HK$21</definedName>
    <definedName name="A125580664L_Latest">Data19!$HK$21</definedName>
    <definedName name="A125580665R">Data19!$HZ$1:$HZ$10,Data19!$HZ$11:$HZ$21</definedName>
    <definedName name="A125580665R_Data">Data19!$HZ$11:$HZ$21</definedName>
    <definedName name="A125580665R_Latest">Data19!$HZ$21</definedName>
    <definedName name="A125580672L">Data19!$FI$1:$FI$10,Data19!$FI$11:$FI$21</definedName>
    <definedName name="A125580672L_Data">Data19!$FI$11:$FI$21</definedName>
    <definedName name="A125580672L_Latest">Data19!$FI$21</definedName>
    <definedName name="A125580673R">Data19!$FX$1:$FX$10,Data19!$FX$11:$FX$21</definedName>
    <definedName name="A125580673R_Data">Data19!$FX$11:$FX$21</definedName>
    <definedName name="A125580673R_Latest">Data19!$FX$21</definedName>
    <definedName name="A125580680L">Data20!$E$1:$E$10,Data20!$E$11:$E$21</definedName>
    <definedName name="A125580680L_Data">Data20!$E$11:$E$21</definedName>
    <definedName name="A125580680L_Latest">Data20!$E$21</definedName>
    <definedName name="A125580681R">Data20!$T$1:$T$10,Data20!$T$11:$T$21</definedName>
    <definedName name="A125580681R_Data">Data20!$T$11:$T$21</definedName>
    <definedName name="A125580681R_Latest">Data20!$T$21</definedName>
    <definedName name="A125580688F">Data20!$BY$1:$BY$10,Data20!$BY$11:$BY$21</definedName>
    <definedName name="A125580688F_Data">Data20!$BY$11:$BY$21</definedName>
    <definedName name="A125580688F_Latest">Data20!$BY$21</definedName>
    <definedName name="A125580689J">Data20!$CN$1:$CN$10,Data20!$CN$11:$CN$21</definedName>
    <definedName name="A125580689J_Data">Data20!$CN$11:$CN$21</definedName>
    <definedName name="A125580689J_Latest">Data20!$CN$21</definedName>
    <definedName name="A125580696F">Data18!$DE$1:$DE$10,Data18!$DE$11:$DE$21</definedName>
    <definedName name="A125580696F_Data">Data18!$DE$11:$DE$21</definedName>
    <definedName name="A125580696F_Latest">Data18!$DE$21</definedName>
    <definedName name="A125580697J">Data18!$DT$1:$DT$10,Data18!$DT$11:$DT$21</definedName>
    <definedName name="A125580697J_Data">Data18!$DT$11:$DT$21</definedName>
    <definedName name="A125580697J_Latest">Data18!$DT$21</definedName>
    <definedName name="A125580704V">Data19!$BE$1:$BE$10,Data19!$BE$11:$BE$21</definedName>
    <definedName name="A125580704V_Data">Data19!$BE$11:$BE$21</definedName>
    <definedName name="A125580704V_Latest">Data19!$BE$21</definedName>
    <definedName name="A125580705W">Data19!$BT$1:$BT$10,Data19!$BT$11:$BT$21</definedName>
    <definedName name="A125580705W_Data">Data19!$BT$11:$BT$21</definedName>
    <definedName name="A125580705W_Latest">Data19!$BT$21</definedName>
    <definedName name="A125580712V">Data19!$GS$1:$GS$10,Data19!$GS$11:$GS$21</definedName>
    <definedName name="A125580712V_Data">Data19!$GS$11:$GS$21</definedName>
    <definedName name="A125580712V_Latest">Data19!$GS$21</definedName>
    <definedName name="A125580713W">Data19!$HH$1:$HH$10,Data19!$HH$11:$HH$21</definedName>
    <definedName name="A125580713W_Data">Data19!$HH$11:$HH$21</definedName>
    <definedName name="A125580713W_Latest">Data19!$HH$21</definedName>
    <definedName name="A125580720V">Data19!$IC$1:$IC$10,Data19!$IC$11:$IC$21</definedName>
    <definedName name="A125580720V_Data">Data19!$IC$11:$IC$21</definedName>
    <definedName name="A125580720V_Latest">Data19!$IC$21</definedName>
    <definedName name="A125580721W">Data20!$B$1:$B$10,Data20!$B$11:$B$21</definedName>
    <definedName name="A125580721W_Data">Data20!$B$11:$B$21</definedName>
    <definedName name="A125580721W_Latest">Data20!$B$21</definedName>
    <definedName name="A125580728L">Data20!$W$1:$W$10,Data20!$W$11:$W$21</definedName>
    <definedName name="A125580728L_Data">Data20!$W$11:$W$21</definedName>
    <definedName name="A125580728L_Latest">Data20!$W$21</definedName>
    <definedName name="A125580729R">Data20!$AL$1:$AL$10,Data20!$AL$11:$AL$21</definedName>
    <definedName name="A125580729R_Data">Data20!$AL$11:$AL$21</definedName>
    <definedName name="A125580729R_Latest">Data20!$AL$21</definedName>
    <definedName name="A125580736L">Data20!$BG$1:$BG$10,Data20!$BG$11:$BG$21</definedName>
    <definedName name="A125580736L_Data">Data20!$BG$11:$BG$21</definedName>
    <definedName name="A125580736L_Latest">Data20!$BG$21</definedName>
    <definedName name="A125580737R">Data20!$BV$1:$BV$10,Data20!$BV$11:$BV$21</definedName>
    <definedName name="A125580737R_Data">Data20!$BV$11:$BV$21</definedName>
    <definedName name="A125580737R_Latest">Data20!$BV$21</definedName>
    <definedName name="A125580744L">Data17!$IQ$1:$IQ$10,Data17!$IQ$11:$IQ$21</definedName>
    <definedName name="A125580744L_Data">Data17!$IQ$11:$IQ$21</definedName>
    <definedName name="A125580744L_Latest">Data17!$IQ$21</definedName>
    <definedName name="A125580745R">Data18!$P$1:$P$10,Data18!$P$11:$P$21</definedName>
    <definedName name="A125580745R_Data">Data18!$P$11:$P$21</definedName>
    <definedName name="A125580745R_Latest">Data18!$P$21</definedName>
    <definedName name="A125580752L">Data18!$BC$1:$BC$10,Data18!$BC$11:$BC$21</definedName>
    <definedName name="A125580752L_Data">Data18!$BC$11:$BC$21</definedName>
    <definedName name="A125580752L_Latest">Data18!$BC$21</definedName>
    <definedName name="A125580753R">Data18!$BR$1:$BR$10,Data18!$BR$11:$BR$21</definedName>
    <definedName name="A125580753R_Data">Data18!$BR$11:$BR$21</definedName>
    <definedName name="A125580753R_Latest">Data18!$BR$21</definedName>
    <definedName name="A125580760L">Data18!$BU$1:$BU$10,Data18!$BU$11:$BU$21</definedName>
    <definedName name="A125580760L_Data">Data18!$BU$11:$BU$21</definedName>
    <definedName name="A125580760L_Latest">Data18!$BU$21</definedName>
    <definedName name="A125580761R">Data18!$CJ$1:$CJ$10,Data18!$CJ$11:$CJ$21</definedName>
    <definedName name="A125580761R_Data">Data18!$CJ$11:$CJ$21</definedName>
    <definedName name="A125580761R_Latest">Data18!$CJ$21</definedName>
    <definedName name="A125580768F">Data18!$EO$1:$EO$10,Data18!$EO$11:$EO$21</definedName>
    <definedName name="A125580768F_Data">Data18!$EO$11:$EO$21</definedName>
    <definedName name="A125580768F_Latest">Data18!$EO$21</definedName>
    <definedName name="A125580769J">Data18!$FD$1:$FD$10,Data18!$FD$11:$FD$21</definedName>
    <definedName name="A125580769J_Data">Data18!$FD$11:$FD$21</definedName>
    <definedName name="A125580769J_Latest">Data18!$FD$21</definedName>
    <definedName name="A125580776F">Data18!$FY$1:$FY$10,Data18!$FY$11:$FY$21</definedName>
    <definedName name="A125580776F_Data">Data18!$FY$11:$FY$21</definedName>
    <definedName name="A125580776F_Latest">Data18!$FY$21</definedName>
    <definedName name="A125580777J">Data18!$GN$1:$GN$10,Data18!$GN$11:$GN$21</definedName>
    <definedName name="A125580777J_Data">Data18!$GN$11:$GN$21</definedName>
    <definedName name="A125580777J_Latest">Data18!$GN$21</definedName>
    <definedName name="A125580784F">Data18!$GQ$1:$GQ$10,Data18!$GQ$11:$GQ$21</definedName>
    <definedName name="A125580784F_Data">Data18!$GQ$11:$GQ$21</definedName>
    <definedName name="A125580784F_Latest">Data18!$GQ$21</definedName>
    <definedName name="A125580785J">Data18!$HF$1:$HF$10,Data18!$HF$11:$HF$21</definedName>
    <definedName name="A125580785J_Data">Data18!$HF$11:$HF$21</definedName>
    <definedName name="A125580785J_Latest">Data18!$HF$21</definedName>
    <definedName name="A125580792F">Data19!$BW$1:$BW$10,Data19!$BW$11:$BW$21</definedName>
    <definedName name="A125580792F_Data">Data19!$BW$11:$BW$21</definedName>
    <definedName name="A125580792F_Latest">Data19!$BW$21</definedName>
    <definedName name="A125580793J">Data19!$CL$1:$CL$10,Data19!$CL$11:$CL$21</definedName>
    <definedName name="A125580793J_Data">Data19!$CL$11:$CL$21</definedName>
    <definedName name="A125580793J_Latest">Data19!$CL$21</definedName>
    <definedName name="A125580800V">Data20!$AO$1:$AO$10,Data20!$AO$11:$AO$21</definedName>
    <definedName name="A125580800V_Data">Data20!$AO$11:$AO$21</definedName>
    <definedName name="A125580800V_Latest">Data20!$AO$21</definedName>
    <definedName name="A125580801W">Data20!$BD$1:$BD$10,Data20!$BD$11:$BD$21</definedName>
    <definedName name="A125580801W_Data">Data20!$BD$11:$BD$21</definedName>
    <definedName name="A125580801W_Latest">Data20!$BD$21</definedName>
    <definedName name="A125580808L">Data20!$DI$1:$DI$10,Data20!$DI$11:$DI$21</definedName>
    <definedName name="A125580808L_Data">Data20!$DI$11:$DI$21</definedName>
    <definedName name="A125580808L_Latest">Data20!$DI$21</definedName>
    <definedName name="A125580809R">Data20!$DX$1:$DX$10,Data20!$DX$11:$DX$21</definedName>
    <definedName name="A125580809R_Data">Data20!$DX$11:$DX$21</definedName>
    <definedName name="A125580809R_Latest">Data20!$DX$21</definedName>
    <definedName name="A125580816L">Data20!$EA$1:$EA$10,Data20!$EA$11:$EA$21</definedName>
    <definedName name="A125580816L_Data">Data20!$EA$11:$EA$21</definedName>
    <definedName name="A125580816L_Latest">Data20!$EA$21</definedName>
    <definedName name="A125580817R">Data20!$EP$1:$EP$10,Data20!$EP$11:$EP$21</definedName>
    <definedName name="A125580817R_Data">Data20!$EP$11:$EP$21</definedName>
    <definedName name="A125580817R_Latest">Data20!$EP$21</definedName>
    <definedName name="A125580824L">Data18!$CM$1:$CM$10,Data18!$CM$11:$CM$21</definedName>
    <definedName name="A125580824L_Data">Data18!$CM$11:$CM$21</definedName>
    <definedName name="A125580824L_Latest">Data18!$CM$21</definedName>
    <definedName name="A125580825R">Data18!$DB$1:$DB$10,Data18!$DB$11:$DB$21</definedName>
    <definedName name="A125580825R_Data">Data18!$DB$11:$DB$21</definedName>
    <definedName name="A125580825R_Latest">Data18!$DB$21</definedName>
    <definedName name="A125580832L">Data19!$DY$1:$DY$10,Data19!$DY$11:$DY$21</definedName>
    <definedName name="A125580832L_Data">Data19!$DY$11:$DY$21</definedName>
    <definedName name="A125580832L_Latest">Data19!$DY$21</definedName>
    <definedName name="A125580833R">Data19!$EN$1:$EN$10,Data19!$EN$11:$EN$21</definedName>
    <definedName name="A125580833R_Data">Data19!$EN$11:$EN$21</definedName>
    <definedName name="A125580833R_Latest">Data19!$EN$21</definedName>
    <definedName name="A125580840L">Data19!$EQ$1:$EQ$10,Data19!$EQ$11:$EQ$21</definedName>
    <definedName name="A125580840L_Data">Data19!$EQ$11:$EQ$21</definedName>
    <definedName name="A125580840L_Latest">Data19!$EQ$21</definedName>
    <definedName name="A125580841R">Data19!$FF$1:$FF$10,Data19!$FF$11:$FF$21</definedName>
    <definedName name="A125580841R_Data">Data19!$FF$11:$FF$21</definedName>
    <definedName name="A125580841R_Latest">Data19!$FF$21</definedName>
    <definedName name="A125580848F">Data20!$CQ$1:$CQ$10,Data20!$CQ$11:$CQ$21</definedName>
    <definedName name="A125580848F_Data">Data20!$CQ$11:$CQ$21</definedName>
    <definedName name="A125580848F_Latest">Data20!$CQ$21</definedName>
    <definedName name="A125580849J">Data20!$DF$1:$DF$10,Data20!$DF$11:$DF$21</definedName>
    <definedName name="A125580849J_Data">Data20!$DF$11:$DF$21</definedName>
    <definedName name="A125580849J_Latest">Data20!$DF$21</definedName>
    <definedName name="A125580856F">Data17!$HY$1:$HY$10,Data17!$HY$11:$HY$21</definedName>
    <definedName name="A125580856F_Data">Data17!$HY$11:$HY$21</definedName>
    <definedName name="A125580856F_Latest">Data17!$HY$21</definedName>
    <definedName name="A125580857J">Data17!$IN$1:$IN$10,Data17!$IN$11:$IN$21</definedName>
    <definedName name="A125580857J_Data">Data17!$IN$11:$IN$21</definedName>
    <definedName name="A125580857J_Latest">Data17!$IN$21</definedName>
    <definedName name="A125580864F">Data18!$S$1:$S$10,Data18!$S$11:$S$21</definedName>
    <definedName name="A125580864F_Data">Data18!$S$11:$S$21</definedName>
    <definedName name="A125580864F_Latest">Data18!$S$21</definedName>
    <definedName name="A125580865J">Data18!$AH$1:$AH$10,Data18!$AH$11:$AH$21</definedName>
    <definedName name="A125580865J_Data">Data18!$AH$11:$AH$21</definedName>
    <definedName name="A125580865J_Latest">Data18!$AH$21</definedName>
    <definedName name="A125580872F">Data18!$AK$1:$AK$10,Data18!$AK$11:$AK$21</definedName>
    <definedName name="A125580872F_Data">Data18!$AK$11:$AK$21</definedName>
    <definedName name="A125580872F_Latest">Data18!$AK$21</definedName>
    <definedName name="A125580873J">Data18!$AZ$1:$AZ$10,Data18!$AZ$11:$AZ$21</definedName>
    <definedName name="A125580873J_Data">Data18!$AZ$11:$AZ$21</definedName>
    <definedName name="A125580873J_Latest">Data18!$AZ$21</definedName>
    <definedName name="A125580880F">Data18!$DW$1:$DW$10,Data18!$DW$11:$DW$21</definedName>
    <definedName name="A125580880F_Data">Data18!$DW$11:$DW$21</definedName>
    <definedName name="A125580880F_Latest">Data18!$DW$21</definedName>
    <definedName name="A125580881J">Data18!$EL$1:$EL$10,Data18!$EL$11:$EL$21</definedName>
    <definedName name="A125580881J_Data">Data18!$EL$11:$EL$21</definedName>
    <definedName name="A125580881J_Latest">Data18!$EL$21</definedName>
    <definedName name="A125580888X">Data19!$C$1:$C$10,Data19!$C$11:$C$21</definedName>
    <definedName name="A125580888X_Data">Data19!$C$11:$C$21</definedName>
    <definedName name="A125580888X_Latest">Data19!$C$21</definedName>
    <definedName name="A125580889A">Data19!$R$1:$R$10,Data19!$R$11:$R$21</definedName>
    <definedName name="A125580889A_Data">Data19!$R$11:$R$21</definedName>
    <definedName name="A125580889A_Latest">Data19!$R$21</definedName>
    <definedName name="A125580896X">Data19!$U$1:$U$10,Data19!$U$11:$U$21</definedName>
    <definedName name="A125580896X_Data">Data19!$U$11:$U$21</definedName>
    <definedName name="A125580896X_Latest">Data19!$U$21</definedName>
    <definedName name="A125580897A">Data19!$AJ$1:$AJ$10,Data19!$AJ$11:$AJ$21</definedName>
    <definedName name="A125580897A_Data">Data19!$AJ$11:$AJ$21</definedName>
    <definedName name="A125580897A_Latest">Data19!$AJ$21</definedName>
    <definedName name="A125580904L">Data18!$HI$1:$HI$10,Data18!$HI$11:$HI$21</definedName>
    <definedName name="A125580904L_Data">Data18!$HI$11:$HI$21</definedName>
    <definedName name="A125580904L_Latest">Data18!$HI$21</definedName>
    <definedName name="A125580905R">Data18!$HX$1:$HX$10,Data18!$HX$11:$HX$21</definedName>
    <definedName name="A125580905R_Data">Data18!$HX$11:$HX$21</definedName>
    <definedName name="A125580905R_Latest">Data18!$HX$21</definedName>
    <definedName name="A125580912L">Data19!$CO$1:$CO$10,Data19!$CO$11:$CO$21</definedName>
    <definedName name="A125580912L_Data">Data19!$CO$11:$CO$21</definedName>
    <definedName name="A125580912L_Latest">Data19!$CO$21</definedName>
    <definedName name="A125580913R">Data19!$DD$1:$DD$10,Data19!$DD$11:$DD$21</definedName>
    <definedName name="A125580913R_Data">Data19!$DD$11:$DD$21</definedName>
    <definedName name="A125580913R_Latest">Data19!$DD$21</definedName>
    <definedName name="A125580920L">Data20!$ES$1:$ES$10,Data20!$ES$11:$ES$21</definedName>
    <definedName name="A125580920L_Data">Data20!$ES$11:$ES$21</definedName>
    <definedName name="A125580920L_Latest">Data20!$ES$21</definedName>
    <definedName name="A125580921R">Data20!$FH$1:$FH$10,Data20!$FH$11:$FH$21</definedName>
    <definedName name="A125580921R_Data">Data20!$FH$11:$FH$21</definedName>
    <definedName name="A125580921R_Latest">Data20!$FH$21</definedName>
    <definedName name="A125580928F">Data21!$GE$1:$GE$10,Data21!$GE$11:$GE$21</definedName>
    <definedName name="A125580928F_Data">Data21!$GE$11:$GE$21</definedName>
    <definedName name="A125580928F_Latest">Data21!$GE$21</definedName>
    <definedName name="A125580929J">Data21!$GT$1:$GT$10,Data21!$GT$11:$GT$21</definedName>
    <definedName name="A125580929J_Data">Data21!$GT$11:$GT$21</definedName>
    <definedName name="A125580929J_Latest">Data21!$GT$21</definedName>
    <definedName name="A125580936F">Data21!$IG$1:$IG$10,Data21!$IG$11:$IG$21</definedName>
    <definedName name="A125580936F_Data">Data21!$IG$11:$IG$21</definedName>
    <definedName name="A125580936F_Latest">Data21!$IG$21</definedName>
    <definedName name="A125580937J">Data22!$F$1:$F$10,Data22!$F$11:$F$21</definedName>
    <definedName name="A125580937J_Data">Data22!$F$11:$F$21</definedName>
    <definedName name="A125580937J_Latest">Data22!$F$21</definedName>
    <definedName name="A125580944F">Data22!$BK$1:$BK$10,Data22!$BK$11:$BK$21</definedName>
    <definedName name="A125580944F_Data">Data22!$BK$11:$BK$21</definedName>
    <definedName name="A125580944F_Latest">Data22!$BK$21</definedName>
    <definedName name="A125580945J">Data22!$BZ$1:$BZ$10,Data22!$BZ$11:$BZ$21</definedName>
    <definedName name="A125580945J_Data">Data22!$BZ$11:$BZ$21</definedName>
    <definedName name="A125580945J_Latest">Data22!$BZ$21</definedName>
    <definedName name="A125580952F">Data22!$EE$1:$EE$10,Data22!$EE$11:$EE$21</definedName>
    <definedName name="A125580952F_Data">Data22!$EE$11:$EE$21</definedName>
    <definedName name="A125580952F_Latest">Data22!$EE$21</definedName>
    <definedName name="A125580953J">Data22!$ET$1:$ET$10,Data22!$ET$11:$ET$21</definedName>
    <definedName name="A125580953J_Data">Data22!$ET$11:$ET$21</definedName>
    <definedName name="A125580953J_Latest">Data22!$ET$21</definedName>
    <definedName name="A125580960F">Data20!$FK$1:$FK$10,Data20!$FK$11:$FK$21</definedName>
    <definedName name="A125580960F_Data">Data20!$FK$11:$FK$21</definedName>
    <definedName name="A125580960F_Latest">Data20!$FK$21</definedName>
    <definedName name="A125580961J">Data20!$FZ$1:$FZ$10,Data20!$FZ$11:$FZ$21</definedName>
    <definedName name="A125580961J_Data">Data20!$FZ$11:$FZ$21</definedName>
    <definedName name="A125580961J_Latest">Data20!$FZ$21</definedName>
    <definedName name="A125580968X">Data21!$DK$1:$DK$10,Data21!$DK$11:$DK$21</definedName>
    <definedName name="A125580968X_Data">Data21!$DK$11:$DK$21</definedName>
    <definedName name="A125580968X_Latest">Data21!$DK$21</definedName>
    <definedName name="A125580969A">Data21!$DZ$1:$DZ$10,Data21!$DZ$11:$DZ$21</definedName>
    <definedName name="A125580969A_Data">Data21!$DZ$11:$DZ$21</definedName>
    <definedName name="A125580969A_Latest">Data21!$DZ$21</definedName>
    <definedName name="A125580976X">Data22!$FO$1:$FO$10,Data22!$FO$11:$FO$21</definedName>
    <definedName name="A125580976X_Data">Data22!$FO$11:$FO$21</definedName>
    <definedName name="A125580976X_Latest">Data22!$FO$21</definedName>
    <definedName name="A125580977A">Data22!$GD$1:$GD$10,Data22!$GD$11:$GD$21</definedName>
    <definedName name="A125580977A_Data">Data22!$GD$11:$GD$21</definedName>
    <definedName name="A125580977A_Latest">Data22!$GD$21</definedName>
    <definedName name="A125580984X">Data22!$DM$1:$DM$10,Data22!$DM$11:$DM$21</definedName>
    <definedName name="A125580984X_Data">Data22!$DM$11:$DM$21</definedName>
    <definedName name="A125580984X_Latest">Data22!$DM$21</definedName>
    <definedName name="A125580985A">Data22!$EB$1:$EB$10,Data22!$EB$11:$EB$21</definedName>
    <definedName name="A125580985A_Data">Data22!$EB$11:$EB$21</definedName>
    <definedName name="A125580985A_Latest">Data22!$EB$21</definedName>
    <definedName name="A125580992X">Data22!$GY$1:$GY$10,Data22!$GY$11:$GY$21</definedName>
    <definedName name="A125580992X_Data">Data22!$GY$11:$GY$21</definedName>
    <definedName name="A125580992X_Latest">Data22!$GY$21</definedName>
    <definedName name="A125580993A">Data22!$HN$1:$HN$10,Data22!$HN$11:$HN$21</definedName>
    <definedName name="A125580993A_Data">Data22!$HN$11:$HN$21</definedName>
    <definedName name="A125580993A_Latest">Data22!$HN$21</definedName>
    <definedName name="A125581000R">Data23!$AC$1:$AC$10,Data23!$AC$11:$AC$21</definedName>
    <definedName name="A125581000R_Data">Data23!$AC$11:$AC$21</definedName>
    <definedName name="A125581000R_Latest">Data23!$AC$21</definedName>
    <definedName name="A125581001T">Data23!$AR$1:$AR$10,Data23!$AR$11:$AR$21</definedName>
    <definedName name="A125581001T_Data">Data23!$AR$11:$AR$21</definedName>
    <definedName name="A125581001T_Latest">Data23!$AR$21</definedName>
    <definedName name="A125581008J">Data21!$BI$1:$BI$10,Data21!$BI$11:$BI$21</definedName>
    <definedName name="A125581008J_Data">Data21!$BI$11:$BI$21</definedName>
    <definedName name="A125581008J_Latest">Data21!$BI$21</definedName>
    <definedName name="A125581009K">Data21!$BX$1:$BX$10,Data21!$BX$11:$BX$21</definedName>
    <definedName name="A125581009K_Data">Data21!$BX$11:$BX$21</definedName>
    <definedName name="A125581009K_Latest">Data21!$BX$21</definedName>
    <definedName name="A125581016J">Data22!$I$1:$I$10,Data22!$I$11:$I$21</definedName>
    <definedName name="A125581016J_Data">Data22!$I$11:$I$21</definedName>
    <definedName name="A125581016J_Latest">Data22!$I$21</definedName>
    <definedName name="A125581017K">Data22!$X$1:$X$10,Data22!$X$11:$X$21</definedName>
    <definedName name="A125581017K_Data">Data22!$X$11:$X$21</definedName>
    <definedName name="A125581017K_Latest">Data22!$X$21</definedName>
    <definedName name="A125581024J">Data22!$EW$1:$EW$10,Data22!$EW$11:$EW$21</definedName>
    <definedName name="A125581024J_Data">Data22!$EW$11:$EW$21</definedName>
    <definedName name="A125581024J_Latest">Data22!$EW$21</definedName>
    <definedName name="A125581025K">Data22!$FL$1:$FL$10,Data22!$FL$11:$FL$21</definedName>
    <definedName name="A125581025K_Data">Data22!$FL$11:$FL$21</definedName>
    <definedName name="A125581025K_Latest">Data22!$FL$21</definedName>
    <definedName name="A125581032J">Data22!$GG$1:$GG$10,Data22!$GG$11:$GG$21</definedName>
    <definedName name="A125581032J_Data">Data22!$GG$11:$GG$21</definedName>
    <definedName name="A125581032J_Latest">Data22!$GG$21</definedName>
    <definedName name="A125581033K">Data22!$GV$1:$GV$10,Data22!$GV$11:$GV$21</definedName>
    <definedName name="A125581033K_Data">Data22!$GV$11:$GV$21</definedName>
    <definedName name="A125581033K_Latest">Data22!$GV$21</definedName>
    <definedName name="A125581040J">Data22!$HQ$1:$HQ$10,Data22!$HQ$11:$HQ$21</definedName>
    <definedName name="A125581040J_Data">Data22!$HQ$11:$HQ$21</definedName>
    <definedName name="A125581040J_Latest">Data22!$HQ$21</definedName>
    <definedName name="A125581041K">Data22!$IF$1:$IF$10,Data22!$IF$11:$IF$21</definedName>
    <definedName name="A125581041K_Data">Data22!$IF$11:$IF$21</definedName>
    <definedName name="A125581041K_Latest">Data22!$IF$21</definedName>
    <definedName name="A125581048A">Data23!$K$1:$K$10,Data23!$K$11:$K$21</definedName>
    <definedName name="A125581048A_Data">Data23!$K$11:$K$21</definedName>
    <definedName name="A125581048A_Latest">Data23!$K$21</definedName>
    <definedName name="A125581049C">Data23!$Z$1:$Z$10,Data23!$Z$11:$Z$21</definedName>
    <definedName name="A125581049C_Data">Data23!$Z$11:$Z$21</definedName>
    <definedName name="A125581049C_Latest">Data23!$Z$21</definedName>
    <definedName name="A125581056A">Data20!$GU$1:$GU$10,Data20!$GU$11:$GU$21</definedName>
    <definedName name="A125581056A_Data">Data20!$GU$11:$GU$21</definedName>
    <definedName name="A125581056A_Latest">Data20!$GU$21</definedName>
    <definedName name="A125581057C">Data20!$HJ$1:$HJ$10,Data20!$HJ$11:$HJ$21</definedName>
    <definedName name="A125581057C_Data">Data20!$HJ$11:$HJ$21</definedName>
    <definedName name="A125581057C_Latest">Data20!$HJ$21</definedName>
    <definedName name="A125581064A">Data21!$G$1:$G$10,Data21!$G$11:$G$21</definedName>
    <definedName name="A125581064A_Data">Data21!$G$11:$G$21</definedName>
    <definedName name="A125581064A_Latest">Data21!$G$21</definedName>
    <definedName name="A125581065C">Data21!$V$1:$V$10,Data21!$V$11:$V$21</definedName>
    <definedName name="A125581065C_Data">Data21!$V$11:$V$21</definedName>
    <definedName name="A125581065C_Latest">Data21!$V$21</definedName>
    <definedName name="A125581072A">Data21!$Y$1:$Y$10,Data21!$Y$11:$Y$21</definedName>
    <definedName name="A125581072A_Data">Data21!$Y$11:$Y$21</definedName>
    <definedName name="A125581072A_Latest">Data21!$Y$21</definedName>
    <definedName name="A125581073C">Data21!$AN$1:$AN$10,Data21!$AN$11:$AN$21</definedName>
    <definedName name="A125581073C_Data">Data21!$AN$11:$AN$21</definedName>
    <definedName name="A125581073C_Latest">Data21!$AN$21</definedName>
    <definedName name="A125581080A">Data21!$CS$1:$CS$10,Data21!$CS$11:$CS$21</definedName>
    <definedName name="A125581080A_Data">Data21!$CS$11:$CS$21</definedName>
    <definedName name="A125581080A_Latest">Data21!$CS$21</definedName>
    <definedName name="A125581081C">Data21!$DH$1:$DH$10,Data21!$DH$11:$DH$21</definedName>
    <definedName name="A125581081C_Data">Data21!$DH$11:$DH$21</definedName>
    <definedName name="A125581081C_Latest">Data21!$DH$21</definedName>
    <definedName name="A125581088V">Data21!$EC$1:$EC$10,Data21!$EC$11:$EC$21</definedName>
    <definedName name="A125581088V_Data">Data21!$EC$11:$EC$21</definedName>
    <definedName name="A125581088V_Latest">Data21!$EC$21</definedName>
    <definedName name="A125581089W">Data21!$ER$1:$ER$10,Data21!$ER$11:$ER$21</definedName>
    <definedName name="A125581089W_Data">Data21!$ER$11:$ER$21</definedName>
    <definedName name="A125581089W_Latest">Data21!$ER$21</definedName>
    <definedName name="A125581096V">Data21!$EU$1:$EU$10,Data21!$EU$11:$EU$21</definedName>
    <definedName name="A125581096V_Data">Data21!$EU$11:$EU$21</definedName>
    <definedName name="A125581096V_Latest">Data21!$EU$21</definedName>
    <definedName name="A125581097W">Data21!$FJ$1:$FJ$10,Data21!$FJ$11:$FJ$21</definedName>
    <definedName name="A125581097W_Data">Data21!$FJ$11:$FJ$21</definedName>
    <definedName name="A125581097W_Latest">Data21!$FJ$21</definedName>
    <definedName name="A125581104J">Data22!$AA$1:$AA$10,Data22!$AA$11:$AA$21</definedName>
    <definedName name="A125581104J_Data">Data22!$AA$11:$AA$21</definedName>
    <definedName name="A125581104J_Latest">Data22!$AA$21</definedName>
    <definedName name="A125581105K">Data22!$AP$1:$AP$10,Data22!$AP$11:$AP$21</definedName>
    <definedName name="A125581105K_Data">Data22!$AP$11:$AP$21</definedName>
    <definedName name="A125581105K_Latest">Data22!$AP$21</definedName>
    <definedName name="A125581112J">Data22!$II$1:$II$10,Data22!$II$11:$II$21</definedName>
    <definedName name="A125581112J_Data">Data22!$II$11:$II$21</definedName>
    <definedName name="A125581112J_Latest">Data22!$II$21</definedName>
    <definedName name="A125581113K">Data23!$H$1:$H$10,Data23!$H$11:$H$21</definedName>
    <definedName name="A125581113K_Data">Data23!$H$11:$H$21</definedName>
    <definedName name="A125581113K_Latest">Data23!$H$21</definedName>
    <definedName name="A125581120J">Data23!$BM$1:$BM$10,Data23!$BM$11:$BM$21</definedName>
    <definedName name="A125581120J_Data">Data23!$BM$11:$BM$21</definedName>
    <definedName name="A125581120J_Latest">Data23!$BM$21</definedName>
    <definedName name="A125581121K">Data23!$CB$1:$CB$10,Data23!$CB$11:$CB$21</definedName>
    <definedName name="A125581121K_Data">Data23!$CB$11:$CB$21</definedName>
    <definedName name="A125581121K_Latest">Data23!$CB$21</definedName>
    <definedName name="A125581128A">Data23!$CE$1:$CE$10,Data23!$CE$11:$CE$21</definedName>
    <definedName name="A125581128A_Data">Data23!$CE$11:$CE$21</definedName>
    <definedName name="A125581128A_Latest">Data23!$CE$21</definedName>
    <definedName name="A125581129C">Data23!$CT$1:$CT$10,Data23!$CT$11:$CT$21</definedName>
    <definedName name="A125581129C_Data">Data23!$CT$11:$CT$21</definedName>
    <definedName name="A125581129C_Latest">Data23!$CT$21</definedName>
    <definedName name="A125581136A">Data21!$AQ$1:$AQ$10,Data21!$AQ$11:$AQ$21</definedName>
    <definedName name="A125581136A_Data">Data21!$AQ$11:$AQ$21</definedName>
    <definedName name="A125581136A_Latest">Data21!$AQ$21</definedName>
    <definedName name="A125581137C">Data21!$BF$1:$BF$10,Data21!$BF$11:$BF$21</definedName>
    <definedName name="A125581137C_Data">Data21!$BF$11:$BF$21</definedName>
    <definedName name="A125581137C_Latest">Data21!$BF$21</definedName>
    <definedName name="A125581144A">Data22!$CC$1:$CC$10,Data22!$CC$11:$CC$21</definedName>
    <definedName name="A125581144A_Data">Data22!$CC$11:$CC$21</definedName>
    <definedName name="A125581144A_Latest">Data22!$CC$21</definedName>
    <definedName name="A125581145C">Data22!$CR$1:$CR$10,Data22!$CR$11:$CR$21</definedName>
    <definedName name="A125581145C_Data">Data22!$CR$11:$CR$21</definedName>
    <definedName name="A125581145C_Latest">Data22!$CR$21</definedName>
    <definedName name="A125581152A">Data22!$CU$1:$CU$10,Data22!$CU$11:$CU$21</definedName>
    <definedName name="A125581152A_Data">Data22!$CU$11:$CU$21</definedName>
    <definedName name="A125581152A_Latest">Data22!$CU$21</definedName>
    <definedName name="A125581153C">Data22!$DJ$1:$DJ$10,Data22!$DJ$11:$DJ$21</definedName>
    <definedName name="A125581153C_Data">Data22!$DJ$11:$DJ$21</definedName>
    <definedName name="A125581153C_Latest">Data22!$DJ$21</definedName>
    <definedName name="A125581160A">Data23!$AU$1:$AU$10,Data23!$AU$11:$AU$21</definedName>
    <definedName name="A125581160A_Data">Data23!$AU$11:$AU$21</definedName>
    <definedName name="A125581160A_Latest">Data23!$AU$21</definedName>
    <definedName name="A125581161C">Data23!$BJ$1:$BJ$10,Data23!$BJ$11:$BJ$21</definedName>
    <definedName name="A125581161C_Data">Data23!$BJ$11:$BJ$21</definedName>
    <definedName name="A125581161C_Latest">Data23!$BJ$21</definedName>
    <definedName name="A125581168V">Data20!$GC$1:$GC$10,Data20!$GC$11:$GC$21</definedName>
    <definedName name="A125581168V_Data">Data20!$GC$11:$GC$21</definedName>
    <definedName name="A125581168V_Latest">Data20!$GC$21</definedName>
    <definedName name="A125581169W">Data20!$GR$1:$GR$10,Data20!$GR$11:$GR$21</definedName>
    <definedName name="A125581169W_Data">Data20!$GR$11:$GR$21</definedName>
    <definedName name="A125581169W_Latest">Data20!$GR$21</definedName>
    <definedName name="A125581176V">Data20!$HM$1:$HM$10,Data20!$HM$11:$HM$21</definedName>
    <definedName name="A125581176V_Data">Data20!$HM$11:$HM$21</definedName>
    <definedName name="A125581176V_Latest">Data20!$HM$21</definedName>
    <definedName name="A125581177W">Data20!$IB$1:$IB$10,Data20!$IB$11:$IB$21</definedName>
    <definedName name="A125581177W_Data">Data20!$IB$11:$IB$21</definedName>
    <definedName name="A125581177W_Latest">Data20!$IB$21</definedName>
    <definedName name="A125581184V">Data20!$IE$1:$IE$10,Data20!$IE$11:$IE$21</definedName>
    <definedName name="A125581184V_Data">Data20!$IE$11:$IE$21</definedName>
    <definedName name="A125581184V_Latest">Data20!$IE$21</definedName>
    <definedName name="A125581185W">Data21!$D$1:$D$10,Data21!$D$11:$D$21</definedName>
    <definedName name="A125581185W_Data">Data21!$D$11:$D$21</definedName>
    <definedName name="A125581185W_Latest">Data21!$D$21</definedName>
    <definedName name="A125581192V">Data21!$CA$1:$CA$10,Data21!$CA$11:$CA$21</definedName>
    <definedName name="A125581192V_Data">Data21!$CA$11:$CA$21</definedName>
    <definedName name="A125581192V_Latest">Data21!$CA$21</definedName>
    <definedName name="A125581193W">Data21!$CP$1:$CP$10,Data21!$CP$11:$CP$21</definedName>
    <definedName name="A125581193W_Data">Data21!$CP$11:$CP$21</definedName>
    <definedName name="A125581193W_Latest">Data21!$CP$21</definedName>
    <definedName name="A125581200J">Data21!$GW$1:$GW$10,Data21!$GW$11:$GW$21</definedName>
    <definedName name="A125581200J_Data">Data21!$GW$11:$GW$21</definedName>
    <definedName name="A125581200J_Latest">Data21!$GW$21</definedName>
    <definedName name="A125581201K">Data21!$HL$1:$HL$10,Data21!$HL$11:$HL$21</definedName>
    <definedName name="A125581201K_Data">Data21!$HL$11:$HL$21</definedName>
    <definedName name="A125581201K_Latest">Data21!$HL$21</definedName>
    <definedName name="A125581208A">Data21!$HO$1:$HO$10,Data21!$HO$11:$HO$21</definedName>
    <definedName name="A125581208A_Data">Data21!$HO$11:$HO$21</definedName>
    <definedName name="A125581208A_Latest">Data21!$HO$21</definedName>
    <definedName name="A125581209C">Data21!$ID$1:$ID$10,Data21!$ID$11:$ID$21</definedName>
    <definedName name="A125581209C_Data">Data21!$ID$11:$ID$21</definedName>
    <definedName name="A125581209C_Latest">Data21!$ID$21</definedName>
    <definedName name="A125581216A">Data21!$FM$1:$FM$10,Data21!$FM$11:$FM$21</definedName>
    <definedName name="A125581216A_Data">Data21!$FM$11:$FM$21</definedName>
    <definedName name="A125581216A_Latest">Data21!$FM$21</definedName>
    <definedName name="A125581217C">Data21!$GB$1:$GB$10,Data21!$GB$11:$GB$21</definedName>
    <definedName name="A125581217C_Data">Data21!$GB$11:$GB$21</definedName>
    <definedName name="A125581217C_Latest">Data21!$GB$21</definedName>
    <definedName name="A125581224A">Data22!$AS$1:$AS$10,Data22!$AS$11:$AS$21</definedName>
    <definedName name="A125581224A_Data">Data22!$AS$11:$AS$21</definedName>
    <definedName name="A125581224A_Latest">Data22!$AS$21</definedName>
    <definedName name="A125581225C">Data22!$BH$1:$BH$10,Data22!$BH$11:$BH$21</definedName>
    <definedName name="A125581225C_Data">Data22!$BH$11:$BH$21</definedName>
    <definedName name="A125581225C_Latest">Data22!$BH$21</definedName>
    <definedName name="A125581232A">Data23!$CW$1:$CW$10,Data23!$CW$11:$CW$21</definedName>
    <definedName name="A125581232A_Data">Data23!$CW$11:$CW$21</definedName>
    <definedName name="A125581232A_Latest">Data23!$CW$21</definedName>
    <definedName name="A125581233C">Data23!$DL$1:$DL$10,Data23!$DL$11:$DL$21</definedName>
    <definedName name="A125581233C_Data">Data23!$DL$11:$DL$21</definedName>
    <definedName name="A125581233C_Latest">Data23!$DL$21</definedName>
    <definedName name="A125581240A">Data4!$HQ$1:$HQ$10,Data4!$HQ$11:$HQ$21</definedName>
    <definedName name="A125581240A_Data">Data4!$HQ$11:$HQ$21</definedName>
    <definedName name="A125581240A_Latest">Data4!$HQ$21</definedName>
    <definedName name="A125581241C">Data4!$IF$1:$IF$10,Data4!$IF$11:$IF$21</definedName>
    <definedName name="A125581241C_Data">Data4!$IF$11:$IF$21</definedName>
    <definedName name="A125581241C_Latest">Data4!$IF$21</definedName>
    <definedName name="A125581248V">Data5!$AC$1:$AC$10,Data5!$AC$11:$AC$21</definedName>
    <definedName name="A125581248V_Data">Data5!$AC$11:$AC$21</definedName>
    <definedName name="A125581248V_Latest">Data5!$AC$21</definedName>
    <definedName name="A125581249W">Data5!$AR$1:$AR$10,Data5!$AR$11:$AR$21</definedName>
    <definedName name="A125581249W_Data">Data5!$AR$11:$AR$21</definedName>
    <definedName name="A125581249W_Latest">Data5!$AR$21</definedName>
    <definedName name="A125581256V">Data5!$CW$1:$CW$10,Data5!$CW$11:$CW$21</definedName>
    <definedName name="A125581256V_Data">Data5!$CW$11:$CW$21</definedName>
    <definedName name="A125581256V_Latest">Data5!$CW$21</definedName>
    <definedName name="A125581257W">Data5!$DL$1:$DL$10,Data5!$DL$11:$DL$21</definedName>
    <definedName name="A125581257W_Data">Data5!$DL$11:$DL$21</definedName>
    <definedName name="A125581257W_Latest">Data5!$DL$21</definedName>
    <definedName name="A125581264V">Data5!$FQ$1:$FQ$10,Data5!$FQ$11:$FQ$21</definedName>
    <definedName name="A125581264V_Data">Data5!$FQ$11:$FQ$21</definedName>
    <definedName name="A125581264V_Latest">Data5!$FQ$21</definedName>
    <definedName name="A125581265W">Data5!$GF$1:$GF$10,Data5!$GF$11:$GF$21</definedName>
    <definedName name="A125581265W_Data">Data5!$GF$11:$GF$21</definedName>
    <definedName name="A125581265W_Latest">Data5!$GF$21</definedName>
    <definedName name="A125581272V">Data3!$GW$1:$GW$10,Data3!$GW$11:$GW$21</definedName>
    <definedName name="A125581272V_Data">Data3!$GW$11:$GW$21</definedName>
    <definedName name="A125581272V_Latest">Data3!$GW$21</definedName>
    <definedName name="A125581273W">Data3!$HL$1:$HL$10,Data3!$HL$11:$HL$21</definedName>
    <definedName name="A125581273W_Data">Data3!$HL$11:$HL$21</definedName>
    <definedName name="A125581273W_Latest">Data3!$HL$21</definedName>
    <definedName name="A125581280V">Data4!$EW$1:$EW$10,Data4!$EW$11:$EW$21</definedName>
    <definedName name="A125581280V_Data">Data4!$EW$11:$EW$21</definedName>
    <definedName name="A125581280V_Latest">Data4!$EW$21</definedName>
    <definedName name="A125581281W">Data4!$FL$1:$FL$10,Data4!$FL$11:$FL$21</definedName>
    <definedName name="A125581281W_Data">Data4!$FL$11:$FL$21</definedName>
    <definedName name="A125581281W_Latest">Data4!$FL$21</definedName>
    <definedName name="A125581288L">Data5!$HA$1:$HA$10,Data5!$HA$11:$HA$21</definedName>
    <definedName name="A125581288L_Data">Data5!$HA$11:$HA$21</definedName>
    <definedName name="A125581288L_Latest">Data5!$HA$21</definedName>
    <definedName name="A125581289R">Data5!$HP$1:$HP$10,Data5!$HP$11:$HP$21</definedName>
    <definedName name="A125581289R_Data">Data5!$HP$11:$HP$21</definedName>
    <definedName name="A125581289R_Latest">Data5!$HP$21</definedName>
    <definedName name="A125581296L">Data5!$EY$1:$EY$10,Data5!$EY$11:$EY$21</definedName>
    <definedName name="A125581296L_Data">Data5!$EY$11:$EY$21</definedName>
    <definedName name="A125581296L_Latest">Data5!$EY$21</definedName>
    <definedName name="A125581297R">Data5!$FN$1:$FN$10,Data5!$FN$11:$FN$21</definedName>
    <definedName name="A125581297R_Data">Data5!$FN$11:$FN$21</definedName>
    <definedName name="A125581297R_Latest">Data5!$FN$21</definedName>
    <definedName name="A125581304A">Data5!$IK$1:$IK$10,Data5!$IK$11:$IK$21</definedName>
    <definedName name="A125581304A_Data">Data5!$IK$11:$IK$21</definedName>
    <definedName name="A125581304A_Latest">Data5!$IK$21</definedName>
    <definedName name="A125581305C">Data6!$J$1:$J$10,Data6!$J$11:$J$21</definedName>
    <definedName name="A125581305C_Data">Data6!$J$11:$J$21</definedName>
    <definedName name="A125581305C_Latest">Data6!$J$21</definedName>
    <definedName name="A125581312A">Data6!$BO$1:$BO$10,Data6!$BO$11:$BO$21</definedName>
    <definedName name="A125581312A_Data">Data6!$BO$11:$BO$21</definedName>
    <definedName name="A125581312A_Latest">Data6!$BO$21</definedName>
    <definedName name="A125581313C">Data6!$CD$1:$CD$10,Data6!$CD$11:$CD$21</definedName>
    <definedName name="A125581313C_Data">Data6!$CD$11:$CD$21</definedName>
    <definedName name="A125581313C_Latest">Data6!$CD$21</definedName>
    <definedName name="A125581320A">Data4!$CU$1:$CU$10,Data4!$CU$11:$CU$21</definedName>
    <definedName name="A125581320A_Data">Data4!$CU$11:$CU$21</definedName>
    <definedName name="A125581320A_Latest">Data4!$CU$21</definedName>
    <definedName name="A125581321C">Data4!$DJ$1:$DJ$10,Data4!$DJ$11:$DJ$21</definedName>
    <definedName name="A125581321C_Data">Data4!$DJ$11:$DJ$21</definedName>
    <definedName name="A125581321C_Latest">Data4!$DJ$21</definedName>
    <definedName name="A125581328V">Data5!$AU$1:$AU$10,Data5!$AU$11:$AU$21</definedName>
    <definedName name="A125581328V_Data">Data5!$AU$11:$AU$21</definedName>
    <definedName name="A125581328V_Latest">Data5!$AU$21</definedName>
    <definedName name="A125581329W">Data5!$BJ$1:$BJ$10,Data5!$BJ$11:$BJ$21</definedName>
    <definedName name="A125581329W_Data">Data5!$BJ$11:$BJ$21</definedName>
    <definedName name="A125581329W_Latest">Data5!$BJ$21</definedName>
    <definedName name="A125581336V">Data5!$GI$1:$GI$10,Data5!$GI$11:$GI$21</definedName>
    <definedName name="A125581336V_Data">Data5!$GI$11:$GI$21</definedName>
    <definedName name="A125581336V_Latest">Data5!$GI$21</definedName>
    <definedName name="A125581337W">Data5!$GX$1:$GX$10,Data5!$GX$11:$GX$21</definedName>
    <definedName name="A125581337W_Data">Data5!$GX$11:$GX$21</definedName>
    <definedName name="A125581337W_Latest">Data5!$GX$21</definedName>
    <definedName name="A125581344V">Data5!$HS$1:$HS$10,Data5!$HS$11:$HS$21</definedName>
    <definedName name="A125581344V_Data">Data5!$HS$11:$HS$21</definedName>
    <definedName name="A125581344V_Latest">Data5!$HS$21</definedName>
    <definedName name="A125581345W">Data5!$IH$1:$IH$10,Data5!$IH$11:$IH$21</definedName>
    <definedName name="A125581345W_Data">Data5!$IH$11:$IH$21</definedName>
    <definedName name="A125581345W_Latest">Data5!$IH$21</definedName>
    <definedName name="A125581352V">Data6!$M$1:$M$10,Data6!$M$11:$M$21</definedName>
    <definedName name="A125581352V_Data">Data6!$M$11:$M$21</definedName>
    <definedName name="A125581352V_Latest">Data6!$M$21</definedName>
    <definedName name="A125581353W">Data6!$AB$1:$AB$10,Data6!$AB$11:$AB$21</definedName>
    <definedName name="A125581353W_Data">Data6!$AB$11:$AB$21</definedName>
    <definedName name="A125581353W_Latest">Data6!$AB$21</definedName>
    <definedName name="A125581360V">Data6!$AW$1:$AW$10,Data6!$AW$11:$AW$21</definedName>
    <definedName name="A125581360V_Data">Data6!$AW$11:$AW$21</definedName>
    <definedName name="A125581360V_Latest">Data6!$AW$21</definedName>
    <definedName name="A125581361W">Data6!$BL$1:$BL$10,Data6!$BL$11:$BL$21</definedName>
    <definedName name="A125581361W_Data">Data6!$BL$11:$BL$21</definedName>
    <definedName name="A125581361W_Latest">Data6!$BL$21</definedName>
    <definedName name="A125581368L">Data3!$IG$1:$IG$10,Data3!$IG$11:$IG$21</definedName>
    <definedName name="A125581368L_Data">Data3!$IG$11:$IG$21</definedName>
    <definedName name="A125581368L_Latest">Data3!$IG$21</definedName>
    <definedName name="A125581369R">Data4!$F$1:$F$10,Data4!$F$11:$F$21</definedName>
    <definedName name="A125581369R_Data">Data4!$F$11:$F$21</definedName>
    <definedName name="A125581369R_Latest">Data4!$F$21</definedName>
    <definedName name="A125581376L">Data4!$AS$1:$AS$10,Data4!$AS$11:$AS$21</definedName>
    <definedName name="A125581376L_Data">Data4!$AS$11:$AS$21</definedName>
    <definedName name="A125581376L_Latest">Data4!$AS$21</definedName>
    <definedName name="A125581377R">Data4!$BH$1:$BH$10,Data4!$BH$11:$BH$21</definedName>
    <definedName name="A125581377R_Data">Data4!$BH$11:$BH$21</definedName>
    <definedName name="A125581377R_Latest">Data4!$BH$21</definedName>
    <definedName name="A125581384L">Data4!$BK$1:$BK$10,Data4!$BK$11:$BK$21</definedName>
    <definedName name="A125581384L_Data">Data4!$BK$11:$BK$21</definedName>
    <definedName name="A125581384L_Latest">Data4!$BK$21</definedName>
    <definedName name="A125581385R">Data4!$BZ$1:$BZ$10,Data4!$BZ$11:$BZ$21</definedName>
    <definedName name="A125581385R_Data">Data4!$BZ$11:$BZ$21</definedName>
    <definedName name="A125581385R_Latest">Data4!$BZ$21</definedName>
    <definedName name="A125581392L">Data4!$EE$1:$EE$10,Data4!$EE$11:$EE$21</definedName>
    <definedName name="A125581392L_Data">Data4!$EE$11:$EE$21</definedName>
    <definedName name="A125581392L_Latest">Data4!$EE$21</definedName>
    <definedName name="A125581393R">Data4!$ET$1:$ET$10,Data4!$ET$11:$ET$21</definedName>
    <definedName name="A125581393R_Data">Data4!$ET$11:$ET$21</definedName>
    <definedName name="A125581393R_Latest">Data4!$ET$21</definedName>
    <definedName name="A125581400A">Data4!$FO$1:$FO$10,Data4!$FO$11:$FO$21</definedName>
    <definedName name="A125581400A_Data">Data4!$FO$11:$FO$21</definedName>
    <definedName name="A125581400A_Latest">Data4!$FO$21</definedName>
    <definedName name="A125581401C">Data4!$GD$1:$GD$10,Data4!$GD$11:$GD$21</definedName>
    <definedName name="A125581401C_Data">Data4!$GD$11:$GD$21</definedName>
    <definedName name="A125581401C_Latest">Data4!$GD$21</definedName>
    <definedName name="A125581408V">Data4!$GG$1:$GG$10,Data4!$GG$11:$GG$21</definedName>
    <definedName name="A125581408V_Data">Data4!$GG$11:$GG$21</definedName>
    <definedName name="A125581408V_Latest">Data4!$GG$21</definedName>
    <definedName name="A125581409W">Data4!$GV$1:$GV$10,Data4!$GV$11:$GV$21</definedName>
    <definedName name="A125581409W_Data">Data4!$GV$11:$GV$21</definedName>
    <definedName name="A125581409W_Latest">Data4!$GV$21</definedName>
    <definedName name="A125581416V">Data5!$BM$1:$BM$10,Data5!$BM$11:$BM$21</definedName>
    <definedName name="A125581416V_Data">Data5!$BM$11:$BM$21</definedName>
    <definedName name="A125581416V_Latest">Data5!$BM$21</definedName>
    <definedName name="A125581417W">Data5!$CB$1:$CB$10,Data5!$CB$11:$CB$21</definedName>
    <definedName name="A125581417W_Data">Data5!$CB$11:$CB$21</definedName>
    <definedName name="A125581417W_Latest">Data5!$CB$21</definedName>
    <definedName name="A125581424V">Data6!$AE$1:$AE$10,Data6!$AE$11:$AE$21</definedName>
    <definedName name="A125581424V_Data">Data6!$AE$11:$AE$21</definedName>
    <definedName name="A125581424V_Latest">Data6!$AE$21</definedName>
    <definedName name="A125581425W">Data6!$AT$1:$AT$10,Data6!$AT$11:$AT$21</definedName>
    <definedName name="A125581425W_Data">Data6!$AT$11:$AT$21</definedName>
    <definedName name="A125581425W_Latest">Data6!$AT$21</definedName>
    <definedName name="A125581432V">Data6!$CY$1:$CY$10,Data6!$CY$11:$CY$21</definedName>
    <definedName name="A125581432V_Data">Data6!$CY$11:$CY$21</definedName>
    <definedName name="A125581432V_Latest">Data6!$CY$21</definedName>
    <definedName name="A125581433W">Data6!$DN$1:$DN$10,Data6!$DN$11:$DN$21</definedName>
    <definedName name="A125581433W_Data">Data6!$DN$11:$DN$21</definedName>
    <definedName name="A125581433W_Latest">Data6!$DN$21</definedName>
    <definedName name="A125581440V">Data6!$DQ$1:$DQ$10,Data6!$DQ$11:$DQ$21</definedName>
    <definedName name="A125581440V_Data">Data6!$DQ$11:$DQ$21</definedName>
    <definedName name="A125581440V_Latest">Data6!$DQ$21</definedName>
    <definedName name="A125581441W">Data6!$EF$1:$EF$10,Data6!$EF$11:$EF$21</definedName>
    <definedName name="A125581441W_Data">Data6!$EF$11:$EF$21</definedName>
    <definedName name="A125581441W_Latest">Data6!$EF$21</definedName>
    <definedName name="A125581448L">Data4!$CC$1:$CC$10,Data4!$CC$11:$CC$21</definedName>
    <definedName name="A125581448L_Data">Data4!$CC$11:$CC$21</definedName>
    <definedName name="A125581448L_Latest">Data4!$CC$21</definedName>
    <definedName name="A125581449R">Data4!$CR$1:$CR$10,Data4!$CR$11:$CR$21</definedName>
    <definedName name="A125581449R_Data">Data4!$CR$11:$CR$21</definedName>
    <definedName name="A125581449R_Latest">Data4!$CR$21</definedName>
    <definedName name="A125581456L">Data5!$DO$1:$DO$10,Data5!$DO$11:$DO$21</definedName>
    <definedName name="A125581456L_Data">Data5!$DO$11:$DO$21</definedName>
    <definedName name="A125581456L_Latest">Data5!$DO$21</definedName>
    <definedName name="A125581457R">Data5!$ED$1:$ED$10,Data5!$ED$11:$ED$21</definedName>
    <definedName name="A125581457R_Data">Data5!$ED$11:$ED$21</definedName>
    <definedName name="A125581457R_Latest">Data5!$ED$21</definedName>
    <definedName name="A125581464L">Data5!$EG$1:$EG$10,Data5!$EG$11:$EG$21</definedName>
    <definedName name="A125581464L_Data">Data5!$EG$11:$EG$21</definedName>
    <definedName name="A125581464L_Latest">Data5!$EG$21</definedName>
    <definedName name="A125581465R">Data5!$EV$1:$EV$10,Data5!$EV$11:$EV$21</definedName>
    <definedName name="A125581465R_Data">Data5!$EV$11:$EV$21</definedName>
    <definedName name="A125581465R_Latest">Data5!$EV$21</definedName>
    <definedName name="A125581472L">Data6!$CG$1:$CG$10,Data6!$CG$11:$CG$21</definedName>
    <definedName name="A125581472L_Data">Data6!$CG$11:$CG$21</definedName>
    <definedName name="A125581472L_Latest">Data6!$CG$21</definedName>
    <definedName name="A125581473R">Data6!$CV$1:$CV$10,Data6!$CV$11:$CV$21</definedName>
    <definedName name="A125581473R_Data">Data6!$CV$11:$CV$21</definedName>
    <definedName name="A125581473R_Latest">Data6!$CV$21</definedName>
    <definedName name="A125581480L">Data3!$HO$1:$HO$10,Data3!$HO$11:$HO$21</definedName>
    <definedName name="A125581480L_Data">Data3!$HO$11:$HO$21</definedName>
    <definedName name="A125581480L_Latest">Data3!$HO$21</definedName>
    <definedName name="A125581481R">Data3!$ID$1:$ID$10,Data3!$ID$11:$ID$21</definedName>
    <definedName name="A125581481R_Data">Data3!$ID$11:$ID$21</definedName>
    <definedName name="A125581481R_Latest">Data3!$ID$21</definedName>
    <definedName name="A125581488F">Data4!$I$1:$I$10,Data4!$I$11:$I$21</definedName>
    <definedName name="A125581488F_Data">Data4!$I$11:$I$21</definedName>
    <definedName name="A125581488F_Latest">Data4!$I$21</definedName>
    <definedName name="A125581489J">Data4!$X$1:$X$10,Data4!$X$11:$X$21</definedName>
    <definedName name="A125581489J_Data">Data4!$X$11:$X$21</definedName>
    <definedName name="A125581489J_Latest">Data4!$X$21</definedName>
    <definedName name="A125581496F">Data4!$AA$1:$AA$10,Data4!$AA$11:$AA$21</definedName>
    <definedName name="A125581496F_Data">Data4!$AA$11:$AA$21</definedName>
    <definedName name="A125581496F_Latest">Data4!$AA$21</definedName>
    <definedName name="A125581497J">Data4!$AP$1:$AP$10,Data4!$AP$11:$AP$21</definedName>
    <definedName name="A125581497J_Data">Data4!$AP$11:$AP$21</definedName>
    <definedName name="A125581497J_Latest">Data4!$AP$21</definedName>
    <definedName name="A125581504V">Data4!$DM$1:$DM$10,Data4!$DM$11:$DM$21</definedName>
    <definedName name="A125581504V_Data">Data4!$DM$11:$DM$21</definedName>
    <definedName name="A125581504V_Latest">Data4!$DM$21</definedName>
    <definedName name="A125581505W">Data4!$EB$1:$EB$10,Data4!$EB$11:$EB$21</definedName>
    <definedName name="A125581505W_Data">Data4!$EB$11:$EB$21</definedName>
    <definedName name="A125581505W_Latest">Data4!$EB$21</definedName>
    <definedName name="A125581512V">Data4!$II$1:$II$10,Data4!$II$11:$II$21</definedName>
    <definedName name="A125581512V_Data">Data4!$II$11:$II$21</definedName>
    <definedName name="A125581512V_Latest">Data4!$II$21</definedName>
    <definedName name="A125581513W">Data5!$H$1:$H$10,Data5!$H$11:$H$21</definedName>
    <definedName name="A125581513W_Data">Data5!$H$11:$H$21</definedName>
    <definedName name="A125581513W_Latest">Data5!$H$21</definedName>
    <definedName name="A125581520V">Data5!$K$1:$K$10,Data5!$K$11:$K$21</definedName>
    <definedName name="A125581520V_Data">Data5!$K$11:$K$21</definedName>
    <definedName name="A125581520V_Latest">Data5!$K$21</definedName>
    <definedName name="A125581521W">Data5!$Z$1:$Z$10,Data5!$Z$11:$Z$21</definedName>
    <definedName name="A125581521W_Data">Data5!$Z$11:$Z$21</definedName>
    <definedName name="A125581521W_Latest">Data5!$Z$21</definedName>
    <definedName name="A125581528L">Data4!$GY$1:$GY$10,Data4!$GY$11:$GY$21</definedName>
    <definedName name="A125581528L_Data">Data4!$GY$11:$GY$21</definedName>
    <definedName name="A125581528L_Latest">Data4!$GY$21</definedName>
    <definedName name="A125581529R">Data4!$HN$1:$HN$10,Data4!$HN$11:$HN$21</definedName>
    <definedName name="A125581529R_Data">Data4!$HN$11:$HN$21</definedName>
    <definedName name="A125581529R_Latest">Data4!$HN$21</definedName>
    <definedName name="A125581536L">Data5!$CE$1:$CE$10,Data5!$CE$11:$CE$21</definedName>
    <definedName name="A125581536L_Data">Data5!$CE$11:$CE$21</definedName>
    <definedName name="A125581536L_Latest">Data5!$CE$21</definedName>
    <definedName name="A125581537R">Data5!$CT$1:$CT$10,Data5!$CT$11:$CT$21</definedName>
    <definedName name="A125581537R_Data">Data5!$CT$11:$CT$21</definedName>
    <definedName name="A125581537R_Latest">Data5!$CT$21</definedName>
    <definedName name="A125581544L">Data6!$EI$1:$EI$10,Data6!$EI$11:$EI$21</definedName>
    <definedName name="A125581544L_Data">Data6!$EI$11:$EI$21</definedName>
    <definedName name="A125581544L_Latest">Data6!$EI$21</definedName>
    <definedName name="A125581545R">Data6!$EX$1:$EX$10,Data6!$EX$11:$EX$21</definedName>
    <definedName name="A125581545R_Data">Data6!$EX$11:$EX$21</definedName>
    <definedName name="A125581545R_Latest">Data6!$EX$21</definedName>
    <definedName name="A125581552L">Data10!$DY$1:$DY$10,Data10!$DY$11:$DY$21</definedName>
    <definedName name="A125581552L_Data">Data10!$DY$11:$DY$21</definedName>
    <definedName name="A125581552L_Latest">Data10!$DY$21</definedName>
    <definedName name="A125581553R">Data10!$EN$1:$EN$10,Data10!$EN$11:$EN$21</definedName>
    <definedName name="A125581553R_Data">Data10!$EN$11:$EN$21</definedName>
    <definedName name="A125581553R_Latest">Data10!$EN$21</definedName>
    <definedName name="A125581560L">Data10!$GA$1:$GA$10,Data10!$GA$11:$GA$21</definedName>
    <definedName name="A125581560L_Data">Data10!$GA$11:$GA$21</definedName>
    <definedName name="A125581560L_Latest">Data10!$GA$21</definedName>
    <definedName name="A125581561R">Data10!$GP$1:$GP$10,Data10!$GP$11:$GP$21</definedName>
    <definedName name="A125581561R_Data">Data10!$GP$11:$GP$21</definedName>
    <definedName name="A125581561R_Latest">Data10!$GP$21</definedName>
    <definedName name="A125581568F">Data11!$E$1:$E$10,Data11!$E$11:$E$21</definedName>
    <definedName name="A125581568F_Data">Data11!$E$11:$E$21</definedName>
    <definedName name="A125581568F_Latest">Data11!$E$21</definedName>
    <definedName name="A125581569J">Data11!$T$1:$T$10,Data11!$T$11:$T$21</definedName>
    <definedName name="A125581569J_Data">Data11!$T$11:$T$21</definedName>
    <definedName name="A125581569J_Latest">Data11!$T$21</definedName>
    <definedName name="A125581576F">Data11!$BY$1:$BY$10,Data11!$BY$11:$BY$21</definedName>
    <definedName name="A125581576F_Data">Data11!$BY$11:$BY$21</definedName>
    <definedName name="A125581576F_Latest">Data11!$BY$21</definedName>
    <definedName name="A125581577J">Data11!$CN$1:$CN$10,Data11!$CN$11:$CN$21</definedName>
    <definedName name="A125581577J_Data">Data11!$CN$11:$CN$21</definedName>
    <definedName name="A125581577J_Latest">Data11!$CN$21</definedName>
    <definedName name="A125581584F">Data9!$DE$1:$DE$10,Data9!$DE$11:$DE$21</definedName>
    <definedName name="A125581584F_Data">Data9!$DE$11:$DE$21</definedName>
    <definedName name="A125581584F_Latest">Data9!$DE$21</definedName>
    <definedName name="A125581585J">Data9!$DT$1:$DT$10,Data9!$DT$11:$DT$21</definedName>
    <definedName name="A125581585J_Data">Data9!$DT$11:$DT$21</definedName>
    <definedName name="A125581585J_Latest">Data9!$DT$21</definedName>
    <definedName name="A125581592F">Data10!$BE$1:$BE$10,Data10!$BE$11:$BE$21</definedName>
    <definedName name="A125581592F_Data">Data10!$BE$11:$BE$21</definedName>
    <definedName name="A125581592F_Latest">Data10!$BE$21</definedName>
    <definedName name="A125581593J">Data10!$BT$1:$BT$10,Data10!$BT$11:$BT$21</definedName>
    <definedName name="A125581593J_Data">Data10!$BT$11:$BT$21</definedName>
    <definedName name="A125581593J_Latest">Data10!$BT$21</definedName>
    <definedName name="A125581600V">Data11!$DI$1:$DI$10,Data11!$DI$11:$DI$21</definedName>
    <definedName name="A125581600V_Data">Data11!$DI$11:$DI$21</definedName>
    <definedName name="A125581600V_Latest">Data11!$DI$21</definedName>
    <definedName name="A125581601W">Data11!$DX$1:$DX$10,Data11!$DX$11:$DX$21</definedName>
    <definedName name="A125581601W_Data">Data11!$DX$11:$DX$21</definedName>
    <definedName name="A125581601W_Latest">Data11!$DX$21</definedName>
    <definedName name="A125581608L">Data11!$BG$1:$BG$10,Data11!$BG$11:$BG$21</definedName>
    <definedName name="A125581608L_Data">Data11!$BG$11:$BG$21</definedName>
    <definedName name="A125581608L_Latest">Data11!$BG$21</definedName>
    <definedName name="A125581609R">Data11!$BV$1:$BV$10,Data11!$BV$11:$BV$21</definedName>
    <definedName name="A125581609R_Data">Data11!$BV$11:$BV$21</definedName>
    <definedName name="A125581609R_Latest">Data11!$BV$21</definedName>
    <definedName name="A125581616L">Data11!$ES$1:$ES$10,Data11!$ES$11:$ES$21</definedName>
    <definedName name="A125581616L_Data">Data11!$ES$11:$ES$21</definedName>
    <definedName name="A125581616L_Latest">Data11!$ES$21</definedName>
    <definedName name="A125581617R">Data11!$FH$1:$FH$10,Data11!$FH$11:$FH$21</definedName>
    <definedName name="A125581617R_Data">Data11!$FH$11:$FH$21</definedName>
    <definedName name="A125581617R_Latest">Data11!$FH$21</definedName>
    <definedName name="A125581624L">Data11!$HM$1:$HM$10,Data11!$HM$11:$HM$21</definedName>
    <definedName name="A125581624L_Data">Data11!$HM$11:$HM$21</definedName>
    <definedName name="A125581624L_Latest">Data11!$HM$21</definedName>
    <definedName name="A125581625R">Data11!$IB$1:$IB$10,Data11!$IB$11:$IB$21</definedName>
    <definedName name="A125581625R_Data">Data11!$IB$11:$IB$21</definedName>
    <definedName name="A125581625R_Latest">Data11!$IB$21</definedName>
    <definedName name="A125581632L">Data10!$C$1:$C$10,Data10!$C$11:$C$21</definedName>
    <definedName name="A125581632L_Data">Data10!$C$11:$C$21</definedName>
    <definedName name="A125581632L_Latest">Data10!$C$21</definedName>
    <definedName name="A125581633R">Data10!$R$1:$R$10,Data10!$R$11:$R$21</definedName>
    <definedName name="A125581633R_Data">Data10!$R$11:$R$21</definedName>
    <definedName name="A125581633R_Latest">Data10!$R$21</definedName>
    <definedName name="A125581640L">Data10!$GS$1:$GS$10,Data10!$GS$11:$GS$21</definedName>
    <definedName name="A125581640L_Data">Data10!$GS$11:$GS$21</definedName>
    <definedName name="A125581640L_Latest">Data10!$GS$21</definedName>
    <definedName name="A125581641R">Data10!$HH$1:$HH$10,Data10!$HH$11:$HH$21</definedName>
    <definedName name="A125581641R_Data">Data10!$HH$11:$HH$21</definedName>
    <definedName name="A125581641R_Latest">Data10!$HH$21</definedName>
    <definedName name="A125581648F">Data11!$CQ$1:$CQ$10,Data11!$CQ$11:$CQ$21</definedName>
    <definedName name="A125581648F_Data">Data11!$CQ$11:$CQ$21</definedName>
    <definedName name="A125581648F_Latest">Data11!$CQ$21</definedName>
    <definedName name="A125581649J">Data11!$DF$1:$DF$10,Data11!$DF$11:$DF$21</definedName>
    <definedName name="A125581649J_Data">Data11!$DF$11:$DF$21</definedName>
    <definedName name="A125581649J_Latest">Data11!$DF$21</definedName>
    <definedName name="A125581656F">Data11!$EA$1:$EA$10,Data11!$EA$11:$EA$21</definedName>
    <definedName name="A125581656F_Data">Data11!$EA$11:$EA$21</definedName>
    <definedName name="A125581656F_Latest">Data11!$EA$21</definedName>
    <definedName name="A125581657J">Data11!$EP$1:$EP$10,Data11!$EP$11:$EP$21</definedName>
    <definedName name="A125581657J_Data">Data11!$EP$11:$EP$21</definedName>
    <definedName name="A125581657J_Latest">Data11!$EP$21</definedName>
    <definedName name="A125581664F">Data11!$FK$1:$FK$10,Data11!$FK$11:$FK$21</definedName>
    <definedName name="A125581664F_Data">Data11!$FK$11:$FK$21</definedName>
    <definedName name="A125581664F_Latest">Data11!$FK$21</definedName>
    <definedName name="A125581665J">Data11!$FZ$1:$FZ$10,Data11!$FZ$11:$FZ$21</definedName>
    <definedName name="A125581665J_Data">Data11!$FZ$11:$FZ$21</definedName>
    <definedName name="A125581665J_Latest">Data11!$FZ$21</definedName>
    <definedName name="A125581672F">Data11!$GU$1:$GU$10,Data11!$GU$11:$GU$21</definedName>
    <definedName name="A125581672F_Data">Data11!$GU$11:$GU$21</definedName>
    <definedName name="A125581672F_Latest">Data11!$GU$21</definedName>
    <definedName name="A125581673J">Data11!$HJ$1:$HJ$10,Data11!$HJ$11:$HJ$21</definedName>
    <definedName name="A125581673J_Data">Data11!$HJ$11:$HJ$21</definedName>
    <definedName name="A125581673J_Latest">Data11!$HJ$21</definedName>
    <definedName name="A125581680F">Data9!$EO$1:$EO$10,Data9!$EO$11:$EO$21</definedName>
    <definedName name="A125581680F_Data">Data9!$EO$11:$EO$21</definedName>
    <definedName name="A125581680F_Latest">Data9!$EO$21</definedName>
    <definedName name="A125581681J">Data9!$FD$1:$FD$10,Data9!$FD$11:$FD$21</definedName>
    <definedName name="A125581681J_Data">Data9!$FD$11:$FD$21</definedName>
    <definedName name="A125581681J_Latest">Data9!$FD$21</definedName>
    <definedName name="A125581688X">Data9!$GQ$1:$GQ$10,Data9!$GQ$11:$GQ$21</definedName>
    <definedName name="A125581688X_Data">Data9!$GQ$11:$GQ$21</definedName>
    <definedName name="A125581688X_Latest">Data9!$GQ$21</definedName>
    <definedName name="A125581689A">Data9!$HF$1:$HF$10,Data9!$HF$11:$HF$21</definedName>
    <definedName name="A125581689A_Data">Data9!$HF$11:$HF$21</definedName>
    <definedName name="A125581689A_Latest">Data9!$HF$21</definedName>
    <definedName name="A125581696X">Data9!$HI$1:$HI$10,Data9!$HI$11:$HI$21</definedName>
    <definedName name="A125581696X_Data">Data9!$HI$11:$HI$21</definedName>
    <definedName name="A125581696X_Latest">Data9!$HI$21</definedName>
    <definedName name="A125581697A">Data9!$HX$1:$HX$10,Data9!$HX$11:$HX$21</definedName>
    <definedName name="A125581697A_Data">Data9!$HX$11:$HX$21</definedName>
    <definedName name="A125581697A_Latest">Data9!$HX$21</definedName>
    <definedName name="A125581704L">Data10!$AM$1:$AM$10,Data10!$AM$11:$AM$21</definedName>
    <definedName name="A125581704L_Data">Data10!$AM$11:$AM$21</definedName>
    <definedName name="A125581704L_Latest">Data10!$AM$21</definedName>
    <definedName name="A125581705R">Data10!$BB$1:$BB$10,Data10!$BB$11:$BB$21</definedName>
    <definedName name="A125581705R_Data">Data10!$BB$11:$BB$21</definedName>
    <definedName name="A125581705R_Latest">Data10!$BB$21</definedName>
    <definedName name="A125581712L">Data10!$BW$1:$BW$10,Data10!$BW$11:$BW$21</definedName>
    <definedName name="A125581712L_Data">Data10!$BW$11:$BW$21</definedName>
    <definedName name="A125581712L_Latest">Data10!$BW$21</definedName>
    <definedName name="A125581713R">Data10!$CL$1:$CL$10,Data10!$CL$11:$CL$21</definedName>
    <definedName name="A125581713R_Data">Data10!$CL$11:$CL$21</definedName>
    <definedName name="A125581713R_Latest">Data10!$CL$21</definedName>
    <definedName name="A125581720L">Data10!$CO$1:$CO$10,Data10!$CO$11:$CO$21</definedName>
    <definedName name="A125581720L_Data">Data10!$CO$11:$CO$21</definedName>
    <definedName name="A125581720L_Latest">Data10!$CO$21</definedName>
    <definedName name="A125581721R">Data10!$DD$1:$DD$10,Data10!$DD$11:$DD$21</definedName>
    <definedName name="A125581721R_Data">Data10!$DD$11:$DD$21</definedName>
    <definedName name="A125581721R_Latest">Data10!$DD$21</definedName>
    <definedName name="A125581728F">Data10!$HK$1:$HK$10,Data10!$HK$11:$HK$21</definedName>
    <definedName name="A125581728F_Data">Data10!$HK$11:$HK$21</definedName>
    <definedName name="A125581728F_Latest">Data10!$HK$21</definedName>
    <definedName name="A125581729J">Data10!$HZ$1:$HZ$10,Data10!$HZ$11:$HZ$21</definedName>
    <definedName name="A125581729J_Data">Data10!$HZ$11:$HZ$21</definedName>
    <definedName name="A125581729J_Latest">Data10!$HZ$21</definedName>
    <definedName name="A125581736F">Data11!$GC$1:$GC$10,Data11!$GC$11:$GC$21</definedName>
    <definedName name="A125581736F_Data">Data11!$GC$11:$GC$21</definedName>
    <definedName name="A125581736F_Latest">Data11!$GC$21</definedName>
    <definedName name="A125581737J">Data11!$GR$1:$GR$10,Data11!$GR$11:$GR$21</definedName>
    <definedName name="A125581737J_Data">Data11!$GR$11:$GR$21</definedName>
    <definedName name="A125581737J_Latest">Data11!$GR$21</definedName>
    <definedName name="A125581744F">Data12!$G$1:$G$10,Data12!$G$11:$G$21</definedName>
    <definedName name="A125581744F_Data">Data12!$G$11:$G$21</definedName>
    <definedName name="A125581744F_Latest">Data12!$G$21</definedName>
    <definedName name="A125581745J">Data12!$V$1:$V$10,Data12!$V$11:$V$21</definedName>
    <definedName name="A125581745J_Data">Data12!$V$11:$V$21</definedName>
    <definedName name="A125581745J_Latest">Data12!$V$21</definedName>
    <definedName name="A125581752F">Data12!$Y$1:$Y$10,Data12!$Y$11:$Y$21</definedName>
    <definedName name="A125581752F_Data">Data12!$Y$11:$Y$21</definedName>
    <definedName name="A125581752F_Latest">Data12!$Y$21</definedName>
    <definedName name="A125581753J">Data12!$AN$1:$AN$10,Data12!$AN$11:$AN$21</definedName>
    <definedName name="A125581753J_Data">Data12!$AN$11:$AN$21</definedName>
    <definedName name="A125581753J_Latest">Data12!$AN$21</definedName>
    <definedName name="A125581760F">Data9!$IA$1:$IA$10,Data9!$IA$11:$IA$21</definedName>
    <definedName name="A125581760F_Data">Data9!$IA$11:$IA$21</definedName>
    <definedName name="A125581760F_Latest">Data9!$IA$21</definedName>
    <definedName name="A125581761J">Data9!$IP$1:$IP$10,Data9!$IP$11:$IP$21</definedName>
    <definedName name="A125581761J_Data">Data9!$IP$11:$IP$21</definedName>
    <definedName name="A125581761J_Latest">Data9!$IP$21</definedName>
    <definedName name="A125581768X">Data11!$W$1:$W$10,Data11!$W$11:$W$21</definedName>
    <definedName name="A125581768X_Data">Data11!$W$11:$W$21</definedName>
    <definedName name="A125581768X_Latest">Data11!$W$21</definedName>
    <definedName name="A125581769A">Data11!$AL$1:$AL$10,Data11!$AL$11:$AL$21</definedName>
    <definedName name="A125581769A_Data">Data11!$AL$11:$AL$21</definedName>
    <definedName name="A125581769A_Latest">Data11!$AL$21</definedName>
    <definedName name="A125581776X">Data11!$AO$1:$AO$10,Data11!$AO$11:$AO$21</definedName>
    <definedName name="A125581776X_Data">Data11!$AO$11:$AO$21</definedName>
    <definedName name="A125581776X_Latest">Data11!$AO$21</definedName>
    <definedName name="A125581777A">Data11!$BD$1:$BD$10,Data11!$BD$11:$BD$21</definedName>
    <definedName name="A125581777A_Data">Data11!$BD$11:$BD$21</definedName>
    <definedName name="A125581777A_Latest">Data11!$BD$21</definedName>
    <definedName name="A125581784X">Data11!$IE$1:$IE$10,Data11!$IE$11:$IE$21</definedName>
    <definedName name="A125581784X_Data">Data11!$IE$11:$IE$21</definedName>
    <definedName name="A125581784X_Latest">Data11!$IE$21</definedName>
    <definedName name="A125581785A">Data12!$D$1:$D$10,Data12!$D$11:$D$21</definedName>
    <definedName name="A125581785A_Data">Data12!$D$11:$D$21</definedName>
    <definedName name="A125581785A_Latest">Data12!$D$21</definedName>
    <definedName name="A125581792X">Data9!$DW$1:$DW$10,Data9!$DW$11:$DW$21</definedName>
    <definedName name="A125581792X_Data">Data9!$DW$11:$DW$21</definedName>
    <definedName name="A125581792X_Latest">Data9!$DW$21</definedName>
    <definedName name="A125581793A">Data9!$EL$1:$EL$10,Data9!$EL$11:$EL$21</definedName>
    <definedName name="A125581793A_Data">Data9!$EL$11:$EL$21</definedName>
    <definedName name="A125581793A_Latest">Data9!$EL$21</definedName>
    <definedName name="A125581800L">Data9!$FG$1:$FG$10,Data9!$FG$11:$FG$21</definedName>
    <definedName name="A125581800L_Data">Data9!$FG$11:$FG$21</definedName>
    <definedName name="A125581800L_Latest">Data9!$FG$21</definedName>
    <definedName name="A125581801R">Data9!$FV$1:$FV$10,Data9!$FV$11:$FV$21</definedName>
    <definedName name="A125581801R_Data">Data9!$FV$11:$FV$21</definedName>
    <definedName name="A125581801R_Latest">Data9!$FV$21</definedName>
    <definedName name="A125581808F">Data9!$FY$1:$FY$10,Data9!$FY$11:$FY$21</definedName>
    <definedName name="A125581808F_Data">Data9!$FY$11:$FY$21</definedName>
    <definedName name="A125581808F_Latest">Data9!$FY$21</definedName>
    <definedName name="A125581809J">Data9!$GN$1:$GN$10,Data9!$GN$11:$GN$21</definedName>
    <definedName name="A125581809J_Data">Data9!$GN$11:$GN$21</definedName>
    <definedName name="A125581809J_Latest">Data9!$GN$21</definedName>
    <definedName name="A125581816F">Data10!$U$1:$U$10,Data10!$U$11:$U$21</definedName>
    <definedName name="A125581816F_Data">Data10!$U$11:$U$21</definedName>
    <definedName name="A125581816F_Latest">Data10!$U$21</definedName>
    <definedName name="A125581817J">Data10!$AJ$1:$AJ$10,Data10!$AJ$11:$AJ$21</definedName>
    <definedName name="A125581817J_Data">Data10!$AJ$11:$AJ$21</definedName>
    <definedName name="A125581817J_Latest">Data10!$AJ$21</definedName>
    <definedName name="A125581824F">Data10!$EQ$1:$EQ$10,Data10!$EQ$11:$EQ$21</definedName>
    <definedName name="A125581824F_Data">Data10!$EQ$11:$EQ$21</definedName>
    <definedName name="A125581824F_Latest">Data10!$EQ$21</definedName>
    <definedName name="A125581825J">Data10!$FF$1:$FF$10,Data10!$FF$11:$FF$21</definedName>
    <definedName name="A125581825J_Data">Data10!$FF$11:$FF$21</definedName>
    <definedName name="A125581825J_Latest">Data10!$FF$21</definedName>
    <definedName name="A125581832F">Data10!$FI$1:$FI$10,Data10!$FI$11:$FI$21</definedName>
    <definedName name="A125581832F_Data">Data10!$FI$11:$FI$21</definedName>
    <definedName name="A125581832F_Latest">Data10!$FI$21</definedName>
    <definedName name="A125581833J">Data10!$FX$1:$FX$10,Data10!$FX$11:$FX$21</definedName>
    <definedName name="A125581833J_Data">Data10!$FX$11:$FX$21</definedName>
    <definedName name="A125581833J_Latest">Data10!$FX$21</definedName>
    <definedName name="A125581840F">Data10!$DG$1:$DG$10,Data10!$DG$11:$DG$21</definedName>
    <definedName name="A125581840F_Data">Data10!$DG$11:$DG$21</definedName>
    <definedName name="A125581840F_Latest">Data10!$DG$21</definedName>
    <definedName name="A125581841J">Data10!$DV$1:$DV$10,Data10!$DV$11:$DV$21</definedName>
    <definedName name="A125581841J_Data">Data10!$DV$11:$DV$21</definedName>
    <definedName name="A125581841J_Latest">Data10!$DV$21</definedName>
    <definedName name="A125581848X">Data10!$IC$1:$IC$10,Data10!$IC$11:$IC$21</definedName>
    <definedName name="A125581848X_Data">Data10!$IC$11:$IC$21</definedName>
    <definedName name="A125581848X_Latest">Data10!$IC$21</definedName>
    <definedName name="A125581849A">Data11!$B$1:$B$10,Data11!$B$11:$B$21</definedName>
    <definedName name="A125581849A_Data">Data11!$B$11:$B$21</definedName>
    <definedName name="A125581849A_Latest">Data11!$B$21</definedName>
    <definedName name="A125581856X">Data12!$AQ$1:$AQ$10,Data12!$AQ$11:$AQ$21</definedName>
    <definedName name="A125581856X_Data">Data12!$AQ$11:$AQ$21</definedName>
    <definedName name="A125581856X_Latest">Data12!$AQ$21</definedName>
    <definedName name="A125581857A">Data12!$BF$1:$BF$10,Data12!$BF$11:$BF$21</definedName>
    <definedName name="A125581857A_Data">Data12!$BF$11:$BF$21</definedName>
    <definedName name="A125581857A_Latest">Data12!$BF$21</definedName>
    <definedName name="A125581864X">Data13!$CC$1:$CC$10,Data13!$CC$11:$CC$21</definedName>
    <definedName name="A125581864X_Data">Data13!$CC$11:$CC$21</definedName>
    <definedName name="A125581864X_Latest">Data13!$CC$21</definedName>
    <definedName name="A125581865A">Data13!$CR$1:$CR$10,Data13!$CR$11:$CR$21</definedName>
    <definedName name="A125581865A_Data">Data13!$CR$11:$CR$21</definedName>
    <definedName name="A125581865A_Latest">Data13!$CR$21</definedName>
    <definedName name="A125581872X">Data13!$EE$1:$EE$10,Data13!$EE$11:$EE$21</definedName>
    <definedName name="A125581872X_Data">Data13!$EE$11:$EE$21</definedName>
    <definedName name="A125581872X_Latest">Data13!$EE$21</definedName>
    <definedName name="A125581873A">Data13!$ET$1:$ET$10,Data13!$ET$11:$ET$21</definedName>
    <definedName name="A125581873A_Data">Data13!$ET$11:$ET$21</definedName>
    <definedName name="A125581873A_Latest">Data13!$ET$21</definedName>
    <definedName name="A125581880X">Data13!$GY$1:$GY$10,Data13!$GY$11:$GY$21</definedName>
    <definedName name="A125581880X_Data">Data13!$GY$11:$GY$21</definedName>
    <definedName name="A125581880X_Latest">Data13!$GY$21</definedName>
    <definedName name="A125581881A">Data13!$HN$1:$HN$10,Data13!$HN$11:$HN$21</definedName>
    <definedName name="A125581881A_Data">Data13!$HN$11:$HN$21</definedName>
    <definedName name="A125581881A_Latest">Data13!$HN$21</definedName>
    <definedName name="A125581888T">Data14!$AC$1:$AC$10,Data14!$AC$11:$AC$21</definedName>
    <definedName name="A125581888T_Data">Data14!$AC$11:$AC$21</definedName>
    <definedName name="A125581888T_Latest">Data14!$AC$21</definedName>
    <definedName name="A125581889V">Data14!$AR$1:$AR$10,Data14!$AR$11:$AR$21</definedName>
    <definedName name="A125581889V_Data">Data14!$AR$11:$AR$21</definedName>
    <definedName name="A125581889V_Latest">Data14!$AR$21</definedName>
    <definedName name="A125581896T">Data12!$BI$1:$BI$10,Data12!$BI$11:$BI$21</definedName>
    <definedName name="A125581896T_Data">Data12!$BI$11:$BI$21</definedName>
    <definedName name="A125581896T_Latest">Data12!$BI$21</definedName>
    <definedName name="A125581897V">Data12!$BX$1:$BX$10,Data12!$BX$11:$BX$21</definedName>
    <definedName name="A125581897V_Data">Data12!$BX$11:$BX$21</definedName>
    <definedName name="A125581897V_Latest">Data12!$BX$21</definedName>
    <definedName name="A125581904F">Data13!$I$1:$I$10,Data13!$I$11:$I$21</definedName>
    <definedName name="A125581904F_Data">Data13!$I$11:$I$21</definedName>
    <definedName name="A125581904F_Latest">Data13!$I$21</definedName>
    <definedName name="A125581905J">Data13!$X$1:$X$10,Data13!$X$11:$X$21</definedName>
    <definedName name="A125581905J_Data">Data13!$X$11:$X$21</definedName>
    <definedName name="A125581905J_Latest">Data13!$X$21</definedName>
    <definedName name="A125581912F">Data14!$BM$1:$BM$10,Data14!$BM$11:$BM$21</definedName>
    <definedName name="A125581912F_Data">Data14!$BM$11:$BM$21</definedName>
    <definedName name="A125581912F_Latest">Data14!$BM$21</definedName>
    <definedName name="A125581913J">Data14!$CB$1:$CB$10,Data14!$CB$11:$CB$21</definedName>
    <definedName name="A125581913J_Data">Data14!$CB$11:$CB$21</definedName>
    <definedName name="A125581913J_Latest">Data14!$CB$21</definedName>
    <definedName name="A125581920F">Data14!$K$1:$K$10,Data14!$K$11:$K$21</definedName>
    <definedName name="A125581920F_Data">Data14!$K$11:$K$21</definedName>
    <definedName name="A125581920F_Latest">Data14!$K$21</definedName>
    <definedName name="A125581921J">Data14!$Z$1:$Z$10,Data14!$Z$11:$Z$21</definedName>
    <definedName name="A125581921J_Data">Data14!$Z$11:$Z$21</definedName>
    <definedName name="A125581921J_Latest">Data14!$Z$21</definedName>
    <definedName name="A125581928X">Data14!$CW$1:$CW$10,Data14!$CW$11:$CW$21</definedName>
    <definedName name="A125581928X_Data">Data14!$CW$11:$CW$21</definedName>
    <definedName name="A125581928X_Latest">Data14!$CW$21</definedName>
    <definedName name="A125581929A">Data14!$DL$1:$DL$10,Data14!$DL$11:$DL$21</definedName>
    <definedName name="A125581929A_Data">Data14!$DL$11:$DL$21</definedName>
    <definedName name="A125581929A_Latest">Data14!$DL$21</definedName>
    <definedName name="A125581936X">Data14!$FQ$1:$FQ$10,Data14!$FQ$11:$FQ$21</definedName>
    <definedName name="A125581936X_Data">Data14!$FQ$11:$FQ$21</definedName>
    <definedName name="A125581936X_Latest">Data14!$FQ$21</definedName>
    <definedName name="A125581937A">Data14!$GF$1:$GF$10,Data14!$GF$11:$GF$21</definedName>
    <definedName name="A125581937A_Data">Data14!$GF$11:$GF$21</definedName>
    <definedName name="A125581937A_Latest">Data14!$GF$21</definedName>
    <definedName name="A125581944X">Data12!$GW$1:$GW$10,Data12!$GW$11:$GW$21</definedName>
    <definedName name="A125581944X_Data">Data12!$GW$11:$GW$21</definedName>
    <definedName name="A125581944X_Latest">Data12!$GW$21</definedName>
    <definedName name="A125581945A">Data12!$HL$1:$HL$10,Data12!$HL$11:$HL$21</definedName>
    <definedName name="A125581945A_Data">Data12!$HL$11:$HL$21</definedName>
    <definedName name="A125581945A_Latest">Data12!$HL$21</definedName>
    <definedName name="A125581952X">Data13!$EW$1:$EW$10,Data13!$EW$11:$EW$21</definedName>
    <definedName name="A125581952X_Data">Data13!$EW$11:$EW$21</definedName>
    <definedName name="A125581952X_Latest">Data13!$EW$21</definedName>
    <definedName name="A125581953A">Data13!$FL$1:$FL$10,Data13!$FL$11:$FL$21</definedName>
    <definedName name="A125581953A_Data">Data13!$FL$11:$FL$21</definedName>
    <definedName name="A125581953A_Latest">Data13!$FL$21</definedName>
    <definedName name="A125581960X">Data14!$AU$1:$AU$10,Data14!$AU$11:$AU$21</definedName>
    <definedName name="A125581960X_Data">Data14!$AU$11:$AU$21</definedName>
    <definedName name="A125581960X_Latest">Data14!$AU$21</definedName>
    <definedName name="A125581961A">Data14!$BJ$1:$BJ$10,Data14!$BJ$11:$BJ$21</definedName>
    <definedName name="A125581961A_Data">Data14!$BJ$11:$BJ$21</definedName>
    <definedName name="A125581961A_Latest">Data14!$BJ$21</definedName>
    <definedName name="A125581968T">Data14!$CE$1:$CE$10,Data14!$CE$11:$CE$21</definedName>
    <definedName name="A125581968T_Data">Data14!$CE$11:$CE$21</definedName>
    <definedName name="A125581968T_Latest">Data14!$CE$21</definedName>
    <definedName name="A125581969V">Data14!$CT$1:$CT$10,Data14!$CT$11:$CT$21</definedName>
    <definedName name="A125581969V_Data">Data14!$CT$11:$CT$21</definedName>
    <definedName name="A125581969V_Latest">Data14!$CT$21</definedName>
    <definedName name="A125581976T">Data14!$DO$1:$DO$10,Data14!$DO$11:$DO$21</definedName>
    <definedName name="A125581976T_Data">Data14!$DO$11:$DO$21</definedName>
    <definedName name="A125581976T_Latest">Data14!$DO$21</definedName>
    <definedName name="A125581977V">Data14!$ED$1:$ED$10,Data14!$ED$11:$ED$21</definedName>
    <definedName name="A125581977V_Data">Data14!$ED$11:$ED$21</definedName>
    <definedName name="A125581977V_Latest">Data14!$ED$21</definedName>
    <definedName name="A125581984T">Data14!$EY$1:$EY$10,Data14!$EY$11:$EY$21</definedName>
    <definedName name="A125581984T_Data">Data14!$EY$11:$EY$21</definedName>
    <definedName name="A125581984T_Latest">Data14!$EY$21</definedName>
    <definedName name="A125581985V">Data14!$FN$1:$FN$10,Data14!$FN$11:$FN$21</definedName>
    <definedName name="A125581985V_Data">Data14!$FN$11:$FN$21</definedName>
    <definedName name="A125581985V_Latest">Data14!$FN$21</definedName>
    <definedName name="A125581992T">Data12!$CS$1:$CS$10,Data12!$CS$11:$CS$21</definedName>
    <definedName name="A125581992T_Data">Data12!$CS$11:$CS$21</definedName>
    <definedName name="A125581992T_Latest">Data12!$CS$21</definedName>
    <definedName name="A125581993V">Data12!$DH$1:$DH$10,Data12!$DH$11:$DH$21</definedName>
    <definedName name="A125581993V_Data">Data12!$DH$11:$DH$21</definedName>
    <definedName name="A125581993V_Latest">Data12!$DH$21</definedName>
    <definedName name="A125582000J">Data12!$EU$1:$EU$10,Data12!$EU$11:$EU$21</definedName>
    <definedName name="A125582000J_Data">Data12!$EU$11:$EU$21</definedName>
    <definedName name="A125582000J_Latest">Data12!$EU$21</definedName>
    <definedName name="A125582001K">Data12!$FJ$1:$FJ$10,Data12!$FJ$11:$FJ$21</definedName>
    <definedName name="A125582001K_Data">Data12!$FJ$11:$FJ$21</definedName>
    <definedName name="A125582001K_Latest">Data12!$FJ$21</definedName>
    <definedName name="A125582008A">Data12!$FM$1:$FM$10,Data12!$FM$11:$FM$21</definedName>
    <definedName name="A125582008A_Data">Data12!$FM$11:$FM$21</definedName>
    <definedName name="A125582008A_Latest">Data12!$FM$21</definedName>
    <definedName name="A125582009C">Data12!$GB$1:$GB$10,Data12!$GB$11:$GB$21</definedName>
    <definedName name="A125582009C_Data">Data12!$GB$11:$GB$21</definedName>
    <definedName name="A125582009C_Latest">Data12!$GB$21</definedName>
    <definedName name="A125582016A">Data12!$IG$1:$IG$10,Data12!$IG$11:$IG$21</definedName>
    <definedName name="A125582016A_Data">Data12!$IG$11:$IG$21</definedName>
    <definedName name="A125582016A_Latest">Data12!$IG$21</definedName>
    <definedName name="A125582017C">Data13!$F$1:$F$10,Data13!$F$11:$F$21</definedName>
    <definedName name="A125582017C_Data">Data13!$F$11:$F$21</definedName>
    <definedName name="A125582017C_Latest">Data13!$F$21</definedName>
    <definedName name="A125582024A">Data13!$AA$1:$AA$10,Data13!$AA$11:$AA$21</definedName>
    <definedName name="A125582024A_Data">Data13!$AA$11:$AA$21</definedName>
    <definedName name="A125582024A_Latest">Data13!$AA$21</definedName>
    <definedName name="A125582025C">Data13!$AP$1:$AP$10,Data13!$AP$11:$AP$21</definedName>
    <definedName name="A125582025C_Data">Data13!$AP$11:$AP$21</definedName>
    <definedName name="A125582025C_Latest">Data13!$AP$21</definedName>
    <definedName name="A125582032A">Data13!$AS$1:$AS$10,Data13!$AS$11:$AS$21</definedName>
    <definedName name="A125582032A_Data">Data13!$AS$11:$AS$21</definedName>
    <definedName name="A125582032A_Latest">Data13!$AS$21</definedName>
    <definedName name="A125582033C">Data13!$BH$1:$BH$10,Data13!$BH$11:$BH$21</definedName>
    <definedName name="A125582033C_Data">Data13!$BH$11:$BH$21</definedName>
    <definedName name="A125582033C_Latest">Data13!$BH$21</definedName>
    <definedName name="A125582040A">Data13!$FO$1:$FO$10,Data13!$FO$11:$FO$21</definedName>
    <definedName name="A125582040A_Data">Data13!$FO$11:$FO$21</definedName>
    <definedName name="A125582040A_Latest">Data13!$FO$21</definedName>
    <definedName name="A125582041C">Data13!$GD$1:$GD$10,Data13!$GD$11:$GD$21</definedName>
    <definedName name="A125582041C_Data">Data13!$GD$11:$GD$21</definedName>
    <definedName name="A125582041C_Latest">Data13!$GD$21</definedName>
    <definedName name="A125582048V">Data14!$EG$1:$EG$10,Data14!$EG$11:$EG$21</definedName>
    <definedName name="A125582048V_Data">Data14!$EG$11:$EG$21</definedName>
    <definedName name="A125582048V_Latest">Data14!$EG$21</definedName>
    <definedName name="A125582049W">Data14!$EV$1:$EV$10,Data14!$EV$11:$EV$21</definedName>
    <definedName name="A125582049W_Data">Data14!$EV$11:$EV$21</definedName>
    <definedName name="A125582049W_Latest">Data14!$EV$21</definedName>
    <definedName name="A125582056V">Data14!$HA$1:$HA$10,Data14!$HA$11:$HA$21</definedName>
    <definedName name="A125582056V_Data">Data14!$HA$11:$HA$21</definedName>
    <definedName name="A125582056V_Latest">Data14!$HA$21</definedName>
    <definedName name="A125582057W">Data14!$HP$1:$HP$10,Data14!$HP$11:$HP$21</definedName>
    <definedName name="A125582057W_Data">Data14!$HP$11:$HP$21</definedName>
    <definedName name="A125582057W_Latest">Data14!$HP$21</definedName>
    <definedName name="A125582064V">Data14!$HS$1:$HS$10,Data14!$HS$11:$HS$21</definedName>
    <definedName name="A125582064V_Data">Data14!$HS$11:$HS$21</definedName>
    <definedName name="A125582064V_Latest">Data14!$HS$21</definedName>
    <definedName name="A125582065W">Data14!$IH$1:$IH$10,Data14!$IH$11:$IH$21</definedName>
    <definedName name="A125582065W_Data">Data14!$IH$11:$IH$21</definedName>
    <definedName name="A125582065W_Latest">Data14!$IH$21</definedName>
    <definedName name="A125582072V">Data12!$GE$1:$GE$10,Data12!$GE$11:$GE$21</definedName>
    <definedName name="A125582072V_Data">Data12!$GE$11:$GE$21</definedName>
    <definedName name="A125582072V_Latest">Data12!$GE$21</definedName>
    <definedName name="A125582073W">Data12!$GT$1:$GT$10,Data12!$GT$11:$GT$21</definedName>
    <definedName name="A125582073W_Data">Data12!$GT$11:$GT$21</definedName>
    <definedName name="A125582073W_Latest">Data12!$GT$21</definedName>
    <definedName name="A125582080V">Data13!$HQ$1:$HQ$10,Data13!$HQ$11:$HQ$21</definedName>
    <definedName name="A125582080V_Data">Data13!$HQ$11:$HQ$21</definedName>
    <definedName name="A125582080V_Latest">Data13!$HQ$21</definedName>
    <definedName name="A125582081W">Data13!$IF$1:$IF$10,Data13!$IF$11:$IF$21</definedName>
    <definedName name="A125582081W_Data">Data13!$IF$11:$IF$21</definedName>
    <definedName name="A125582081W_Latest">Data13!$IF$21</definedName>
    <definedName name="A125582088L">Data13!$II$1:$II$10,Data13!$II$11:$II$21</definedName>
    <definedName name="A125582088L_Data">Data13!$II$11:$II$21</definedName>
    <definedName name="A125582088L_Latest">Data13!$II$21</definedName>
    <definedName name="A125582089R">Data14!$H$1:$H$10,Data14!$H$11:$H$21</definedName>
    <definedName name="A125582089R_Data">Data14!$H$11:$H$21</definedName>
    <definedName name="A125582089R_Latest">Data14!$H$21</definedName>
    <definedName name="A125582096L">Data14!$GI$1:$GI$10,Data14!$GI$11:$GI$21</definedName>
    <definedName name="A125582096L_Data">Data14!$GI$11:$GI$21</definedName>
    <definedName name="A125582096L_Latest">Data14!$GI$21</definedName>
    <definedName name="A125582097R">Data14!$GX$1:$GX$10,Data14!$GX$11:$GX$21</definedName>
    <definedName name="A125582097R_Data">Data14!$GX$11:$GX$21</definedName>
    <definedName name="A125582097R_Latest">Data14!$GX$21</definedName>
    <definedName name="A125582104A">Data12!$CA$1:$CA$10,Data12!$CA$11:$CA$21</definedName>
    <definedName name="A125582104A_Data">Data12!$CA$11:$CA$21</definedName>
    <definedName name="A125582104A_Latest">Data12!$CA$21</definedName>
    <definedName name="A125582105C">Data12!$CP$1:$CP$10,Data12!$CP$11:$CP$21</definedName>
    <definedName name="A125582105C_Data">Data12!$CP$11:$CP$21</definedName>
    <definedName name="A125582105C_Latest">Data12!$CP$21</definedName>
    <definedName name="A125582112A">Data12!$DK$1:$DK$10,Data12!$DK$11:$DK$21</definedName>
    <definedName name="A125582112A_Data">Data12!$DK$11:$DK$21</definedName>
    <definedName name="A125582112A_Latest">Data12!$DK$21</definedName>
    <definedName name="A125582113C">Data12!$DZ$1:$DZ$10,Data12!$DZ$11:$DZ$21</definedName>
    <definedName name="A125582113C_Data">Data12!$DZ$11:$DZ$21</definedName>
    <definedName name="A125582113C_Latest">Data12!$DZ$21</definedName>
    <definedName name="A125582120A">Data12!$EC$1:$EC$10,Data12!$EC$11:$EC$21</definedName>
    <definedName name="A125582120A_Data">Data12!$EC$11:$EC$21</definedName>
    <definedName name="A125582120A_Latest">Data12!$EC$21</definedName>
    <definedName name="A125582121C">Data12!$ER$1:$ER$10,Data12!$ER$11:$ER$21</definedName>
    <definedName name="A125582121C_Data">Data12!$ER$11:$ER$21</definedName>
    <definedName name="A125582121C_Latest">Data12!$ER$21</definedName>
    <definedName name="A125582128V">Data12!$HO$1:$HO$10,Data12!$HO$11:$HO$21</definedName>
    <definedName name="A125582128V_Data">Data12!$HO$11:$HO$21</definedName>
    <definedName name="A125582128V_Latest">Data12!$HO$21</definedName>
    <definedName name="A125582129W">Data12!$ID$1:$ID$10,Data12!$ID$11:$ID$21</definedName>
    <definedName name="A125582129W_Data">Data12!$ID$11:$ID$21</definedName>
    <definedName name="A125582129W_Latest">Data12!$ID$21</definedName>
    <definedName name="A125582136V">Data13!$CU$1:$CU$10,Data13!$CU$11:$CU$21</definedName>
    <definedName name="A125582136V_Data">Data13!$CU$11:$CU$21</definedName>
    <definedName name="A125582136V_Latest">Data13!$CU$21</definedName>
    <definedName name="A125582137W">Data13!$DJ$1:$DJ$10,Data13!$DJ$11:$DJ$21</definedName>
    <definedName name="A125582137W_Data">Data13!$DJ$11:$DJ$21</definedName>
    <definedName name="A125582137W_Latest">Data13!$DJ$21</definedName>
    <definedName name="A125582144V">Data13!$DM$1:$DM$10,Data13!$DM$11:$DM$21</definedName>
    <definedName name="A125582144V_Data">Data13!$DM$11:$DM$21</definedName>
    <definedName name="A125582144V_Latest">Data13!$DM$21</definedName>
    <definedName name="A125582145W">Data13!$EB$1:$EB$10,Data13!$EB$11:$EB$21</definedName>
    <definedName name="A125582145W_Data">Data13!$EB$11:$EB$21</definedName>
    <definedName name="A125582145W_Latest">Data13!$EB$21</definedName>
    <definedName name="A125582152V">Data13!$BK$1:$BK$10,Data13!$BK$11:$BK$21</definedName>
    <definedName name="A125582152V_Data">Data13!$BK$11:$BK$21</definedName>
    <definedName name="A125582152V_Latest">Data13!$BK$21</definedName>
    <definedName name="A125582153W">Data13!$BZ$1:$BZ$10,Data13!$BZ$11:$BZ$21</definedName>
    <definedName name="A125582153W_Data">Data13!$BZ$11:$BZ$21</definedName>
    <definedName name="A125582153W_Latest">Data13!$BZ$21</definedName>
    <definedName name="A125582160V">Data13!$GG$1:$GG$10,Data13!$GG$11:$GG$21</definedName>
    <definedName name="A125582160V_Data">Data13!$GG$11:$GG$21</definedName>
    <definedName name="A125582160V_Latest">Data13!$GG$21</definedName>
    <definedName name="A125582161W">Data13!$GV$1:$GV$10,Data13!$GV$11:$GV$21</definedName>
    <definedName name="A125582161W_Data">Data13!$GV$11:$GV$21</definedName>
    <definedName name="A125582161W_Latest">Data13!$GV$21</definedName>
    <definedName name="A125582168L">Data14!$IK$1:$IK$10,Data14!$IK$11:$IK$21</definedName>
    <definedName name="A125582168L_Data">Data14!$IK$11:$IK$21</definedName>
    <definedName name="A125582168L_Latest">Data14!$IK$21</definedName>
    <definedName name="A125582169R">Data15!$J$1:$J$10,Data15!$J$11:$J$21</definedName>
    <definedName name="A125582169R_Data">Data15!$J$11:$J$21</definedName>
    <definedName name="A125582169R_Latest">Data15!$J$21</definedName>
    <definedName name="A125582176L">Data2!$Z$1:$Z$10,Data2!$Z$11:$Z$21</definedName>
    <definedName name="A125582176L_Data">Data2!$Z$11:$Z$21</definedName>
    <definedName name="A125582176L_Latest">Data2!$Z$21</definedName>
    <definedName name="A125582184L">Data2!$CB$1:$CB$10,Data2!$CB$11:$CB$21</definedName>
    <definedName name="A125582184L_Data">Data2!$CB$11:$CB$21</definedName>
    <definedName name="A125582184L_Latest">Data2!$CB$21</definedName>
    <definedName name="A125582192L">Data2!$EV$1:$EV$10,Data2!$EV$11:$EV$21</definedName>
    <definedName name="A125582192L_Data">Data2!$EV$11:$EV$21</definedName>
    <definedName name="A125582192L_Latest">Data2!$EV$21</definedName>
    <definedName name="A125582200A">Data2!$HP$1:$HP$10,Data2!$HP$11:$HP$21</definedName>
    <definedName name="A125582200A_Data">Data2!$HP$11:$HP$21</definedName>
    <definedName name="A125582200A_Latest">Data2!$HP$21</definedName>
    <definedName name="A125582208V">Data1!$F$1:$F$10,Data1!$F$11:$F$21</definedName>
    <definedName name="A125582208V_Data">Data1!$F$11:$F$21</definedName>
    <definedName name="A125582208V_Latest">Data1!$F$21</definedName>
    <definedName name="A125582216V">Data1!$GV$1:$GV$10,Data1!$GV$11:$GV$21</definedName>
    <definedName name="A125582216V_Data">Data1!$GV$11:$GV$21</definedName>
    <definedName name="A125582216V_Latest">Data1!$GV$21</definedName>
    <definedName name="A125582224V">Data3!$J$1:$J$10,Data3!$J$11:$J$21</definedName>
    <definedName name="A125582224V_Data">Data3!$J$11:$J$21</definedName>
    <definedName name="A125582224V_Latest">Data3!$J$21</definedName>
    <definedName name="A125582232V">Data2!$GX$1:$GX$10,Data2!$GX$11:$GX$21</definedName>
    <definedName name="A125582232V_Data">Data2!$GX$11:$GX$21</definedName>
    <definedName name="A125582232V_Latest">Data2!$GX$21</definedName>
    <definedName name="A125582240V">Data3!$AT$1:$AT$10,Data3!$AT$11:$AT$21</definedName>
    <definedName name="A125582240V_Data">Data3!$AT$11:$AT$21</definedName>
    <definedName name="A125582240V_Latest">Data3!$AT$21</definedName>
    <definedName name="A125582248L">Data3!$DN$1:$DN$10,Data3!$DN$11:$DN$21</definedName>
    <definedName name="A125582248L_Data">Data3!$DN$11:$DN$21</definedName>
    <definedName name="A125582248L_Latest">Data3!$DN$21</definedName>
    <definedName name="A125582256L">Data1!$ET$1:$ET$10,Data1!$ET$11:$ET$21</definedName>
    <definedName name="A125582256L_Data">Data1!$ET$11:$ET$21</definedName>
    <definedName name="A125582256L_Latest">Data1!$ET$21</definedName>
    <definedName name="A125582264L">Data2!$CT$1:$CT$10,Data2!$CT$11:$CT$21</definedName>
    <definedName name="A125582264L_Data">Data2!$CT$11:$CT$21</definedName>
    <definedName name="A125582264L_Latest">Data2!$CT$21</definedName>
    <definedName name="A125582272L">Data2!$IH$1:$IH$10,Data2!$IH$11:$IH$21</definedName>
    <definedName name="A125582272L_Data">Data2!$IH$11:$IH$21</definedName>
    <definedName name="A125582272L_Latest">Data2!$IH$21</definedName>
    <definedName name="A125582280L">Data3!$AB$1:$AB$10,Data3!$AB$11:$AB$21</definedName>
    <definedName name="A125582280L_Data">Data3!$AB$11:$AB$21</definedName>
    <definedName name="A125582280L_Latest">Data3!$AB$21</definedName>
    <definedName name="A125582288F">Data3!$BL$1:$BL$10,Data3!$BL$11:$BL$21</definedName>
    <definedName name="A125582288F_Data">Data3!$BL$11:$BL$21</definedName>
    <definedName name="A125582288F_Latest">Data3!$BL$21</definedName>
    <definedName name="A125582296F">Data3!$CV$1:$CV$10,Data3!$CV$11:$CV$21</definedName>
    <definedName name="A125582296F_Data">Data3!$CV$11:$CV$21</definedName>
    <definedName name="A125582296F_Latest">Data3!$CV$21</definedName>
    <definedName name="A125582304V">Data1!$AP$1:$AP$10,Data1!$AP$11:$AP$21</definedName>
    <definedName name="A125582304V_Data">Data1!$AP$11:$AP$21</definedName>
    <definedName name="A125582304V_Latest">Data1!$AP$21</definedName>
    <definedName name="A125582312V">Data1!$CR$1:$CR$10,Data1!$CR$11:$CR$21</definedName>
    <definedName name="A125582312V_Data">Data1!$CR$11:$CR$21</definedName>
    <definedName name="A125582312V_Latest">Data1!$CR$21</definedName>
    <definedName name="A125582320V">Data1!$DJ$1:$DJ$10,Data1!$DJ$11:$DJ$21</definedName>
    <definedName name="A125582320V_Data">Data1!$DJ$11:$DJ$21</definedName>
    <definedName name="A125582320V_Latest">Data1!$DJ$21</definedName>
    <definedName name="A125582328L">Data1!$GD$1:$GD$10,Data1!$GD$11:$GD$21</definedName>
    <definedName name="A125582328L_Data">Data1!$GD$11:$GD$21</definedName>
    <definedName name="A125582328L_Latest">Data1!$GD$21</definedName>
    <definedName name="A125582336L">Data1!$HN$1:$HN$10,Data1!$HN$11:$HN$21</definedName>
    <definedName name="A125582336L_Data">Data1!$HN$11:$HN$21</definedName>
    <definedName name="A125582336L_Latest">Data1!$HN$21</definedName>
    <definedName name="A125582344L">Data1!$IF$1:$IF$10,Data1!$IF$11:$IF$21</definedName>
    <definedName name="A125582344L_Data">Data1!$IF$11:$IF$21</definedName>
    <definedName name="A125582344L_Latest">Data1!$IF$21</definedName>
    <definedName name="A125582352L">Data2!$DL$1:$DL$10,Data2!$DL$11:$DL$21</definedName>
    <definedName name="A125582352L_Data">Data2!$DL$11:$DL$21</definedName>
    <definedName name="A125582352L_Latest">Data2!$DL$21</definedName>
    <definedName name="A125582360L">Data3!$CD$1:$CD$10,Data3!$CD$11:$CD$21</definedName>
    <definedName name="A125582360L_Data">Data3!$CD$11:$CD$21</definedName>
    <definedName name="A125582360L_Latest">Data3!$CD$21</definedName>
    <definedName name="A125582368F">Data3!$EX$1:$EX$10,Data3!$EX$11:$EX$21</definedName>
    <definedName name="A125582368F_Data">Data3!$EX$11:$EX$21</definedName>
    <definedName name="A125582368F_Latest">Data3!$EX$21</definedName>
    <definedName name="A125582376F">Data3!$FP$1:$FP$10,Data3!$FP$11:$FP$21</definedName>
    <definedName name="A125582376F_Data">Data3!$FP$11:$FP$21</definedName>
    <definedName name="A125582376F_Latest">Data3!$FP$21</definedName>
    <definedName name="A125582384F">Data1!$EB$1:$EB$10,Data1!$EB$11:$EB$21</definedName>
    <definedName name="A125582384F_Data">Data1!$EB$11:$EB$21</definedName>
    <definedName name="A125582384F_Latest">Data1!$EB$21</definedName>
    <definedName name="A125582392F">Data2!$FN$1:$FN$10,Data2!$FN$11:$FN$21</definedName>
    <definedName name="A125582392F_Data">Data2!$FN$11:$FN$21</definedName>
    <definedName name="A125582392F_Latest">Data2!$FN$21</definedName>
    <definedName name="A125582400V">Data2!$GF$1:$GF$10,Data2!$GF$11:$GF$21</definedName>
    <definedName name="A125582400V_Data">Data2!$GF$11:$GF$21</definedName>
    <definedName name="A125582400V_Latest">Data2!$GF$21</definedName>
    <definedName name="A125582408L">Data3!$EF$1:$EF$10,Data3!$EF$11:$EF$21</definedName>
    <definedName name="A125582408L_Data">Data3!$EF$11:$EF$21</definedName>
    <definedName name="A125582408L_Latest">Data3!$EF$21</definedName>
    <definedName name="A125582416L">Data1!$X$1:$X$10,Data1!$X$11:$X$21</definedName>
    <definedName name="A125582416L_Data">Data1!$X$11:$X$21</definedName>
    <definedName name="A125582416L_Latest">Data1!$X$21</definedName>
    <definedName name="A125582424L">Data1!$BH$1:$BH$10,Data1!$BH$11:$BH$21</definedName>
    <definedName name="A125582424L_Data">Data1!$BH$11:$BH$21</definedName>
    <definedName name="A125582424L_Latest">Data1!$BH$21</definedName>
    <definedName name="A125582432L">Data1!$BZ$1:$BZ$10,Data1!$BZ$11:$BZ$21</definedName>
    <definedName name="A125582432L_Data">Data1!$BZ$11:$BZ$21</definedName>
    <definedName name="A125582432L_Latest">Data1!$BZ$21</definedName>
    <definedName name="A125582440L">Data1!$FL$1:$FL$10,Data1!$FL$11:$FL$21</definedName>
    <definedName name="A125582440L_Data">Data1!$FL$11:$FL$21</definedName>
    <definedName name="A125582440L_Latest">Data1!$FL$21</definedName>
    <definedName name="A125582448F">Data2!$AR$1:$AR$10,Data2!$AR$11:$AR$21</definedName>
    <definedName name="A125582448F_Data">Data2!$AR$11:$AR$21</definedName>
    <definedName name="A125582448F_Latest">Data2!$AR$21</definedName>
    <definedName name="A125582456F">Data2!$BJ$1:$BJ$10,Data2!$BJ$11:$BJ$21</definedName>
    <definedName name="A125582456F_Data">Data2!$BJ$11:$BJ$21</definedName>
    <definedName name="A125582456F_Latest">Data2!$BJ$21</definedName>
    <definedName name="A125582464F">Data2!$H$1:$H$10,Data2!$H$11:$H$21</definedName>
    <definedName name="A125582464F_Data">Data2!$H$11:$H$21</definedName>
    <definedName name="A125582464F_Latest">Data2!$H$21</definedName>
    <definedName name="A125582472F">Data2!$ED$1:$ED$10,Data2!$ED$11:$ED$21</definedName>
    <definedName name="A125582472F_Data">Data2!$ED$11:$ED$21</definedName>
    <definedName name="A125582472F_Latest">Data2!$ED$21</definedName>
    <definedName name="A125582480F">Data3!$GH$1:$GH$10,Data3!$GH$11:$GH$21</definedName>
    <definedName name="A125582480F_Data">Data3!$GH$11:$GH$21</definedName>
    <definedName name="A125582480F_Latest">Data3!$GH$21</definedName>
    <definedName name="A125582488X">Data24!$EL$1:$EL$10,Data24!$EL$11:$EL$21</definedName>
    <definedName name="A125582488X_Data">Data24!$EL$11:$EL$21</definedName>
    <definedName name="A125582488X_Latest">Data24!$EL$21</definedName>
    <definedName name="A125582496X">Data24!$GN$1:$GN$10,Data24!$GN$11:$GN$21</definedName>
    <definedName name="A125582496X_Data">Data24!$GN$11:$GN$21</definedName>
    <definedName name="A125582496X_Latest">Data24!$GN$21</definedName>
    <definedName name="A125582504L">Data25!$R$1:$R$10,Data25!$R$11:$R$21</definedName>
    <definedName name="A125582504L_Data">Data25!$R$11:$R$21</definedName>
    <definedName name="A125582504L_Latest">Data25!$R$21</definedName>
    <definedName name="A125582512L">Data25!$CL$1:$CL$10,Data25!$CL$11:$CL$21</definedName>
    <definedName name="A125582512L_Data">Data25!$CL$11:$CL$21</definedName>
    <definedName name="A125582512L_Latest">Data25!$CL$21</definedName>
    <definedName name="A125582520L">Data23!$DR$1:$DR$10,Data23!$DR$11:$DR$21</definedName>
    <definedName name="A125582520L_Data">Data23!$DR$11:$DR$21</definedName>
    <definedName name="A125582520L_Latest">Data23!$DR$21</definedName>
    <definedName name="A125582528F">Data24!$BR$1:$BR$10,Data24!$BR$11:$BR$21</definedName>
    <definedName name="A125582528F_Data">Data24!$BR$11:$BR$21</definedName>
    <definedName name="A125582528F_Latest">Data24!$BR$21</definedName>
    <definedName name="A125582536F">Data25!$DV$1:$DV$10,Data25!$DV$11:$DV$21</definedName>
    <definedName name="A125582536F_Data">Data25!$DV$11:$DV$21</definedName>
    <definedName name="A125582536F_Latest">Data25!$DV$21</definedName>
    <definedName name="A125582544F">Data25!$BT$1:$BT$10,Data25!$BT$11:$BT$21</definedName>
    <definedName name="A125582544F_Data">Data25!$BT$11:$BT$21</definedName>
    <definedName name="A125582544F_Latest">Data25!$BT$21</definedName>
    <definedName name="A125582552F">Data25!$FF$1:$FF$10,Data25!$FF$11:$FF$21</definedName>
    <definedName name="A125582552F_Data">Data25!$FF$11:$FF$21</definedName>
    <definedName name="A125582552F_Latest">Data25!$FF$21</definedName>
    <definedName name="A125582560F">Data25!$HZ$1:$HZ$10,Data25!$HZ$11:$HZ$21</definedName>
    <definedName name="A125582560F_Data">Data25!$HZ$11:$HZ$21</definedName>
    <definedName name="A125582560F_Latest">Data25!$HZ$21</definedName>
    <definedName name="A125582568X">Data24!$P$1:$P$10,Data24!$P$11:$P$21</definedName>
    <definedName name="A125582568X_Data">Data24!$P$11:$P$21</definedName>
    <definedName name="A125582568X_Latest">Data24!$P$21</definedName>
    <definedName name="A125582576X">Data24!$HF$1:$HF$10,Data24!$HF$11:$HF$21</definedName>
    <definedName name="A125582576X_Data">Data24!$HF$11:$HF$21</definedName>
    <definedName name="A125582576X_Latest">Data24!$HF$21</definedName>
    <definedName name="A125582584X">Data25!$DD$1:$DD$10,Data25!$DD$11:$DD$21</definedName>
    <definedName name="A125582584X_Data">Data25!$DD$11:$DD$21</definedName>
    <definedName name="A125582584X_Latest">Data25!$DD$21</definedName>
    <definedName name="A125582592X">Data25!$EN$1:$EN$10,Data25!$EN$11:$EN$21</definedName>
    <definedName name="A125582592X_Data">Data25!$EN$11:$EN$21</definedName>
    <definedName name="A125582592X_Latest">Data25!$EN$21</definedName>
    <definedName name="A125582600L">Data25!$FX$1:$FX$10,Data25!$FX$11:$FX$21</definedName>
    <definedName name="A125582600L_Data">Data25!$FX$11:$FX$21</definedName>
    <definedName name="A125582600L_Latest">Data25!$FX$21</definedName>
    <definedName name="A125582608F">Data25!$HH$1:$HH$10,Data25!$HH$11:$HH$21</definedName>
    <definedName name="A125582608F_Data">Data25!$HH$11:$HH$21</definedName>
    <definedName name="A125582608F_Latest">Data25!$HH$21</definedName>
    <definedName name="A125582616F">Data23!$FB$1:$FB$10,Data23!$FB$11:$FB$21</definedName>
    <definedName name="A125582616F_Data">Data23!$FB$11:$FB$21</definedName>
    <definedName name="A125582616F_Latest">Data23!$FB$21</definedName>
    <definedName name="A125582624F">Data23!$HD$1:$HD$10,Data23!$HD$11:$HD$21</definedName>
    <definedName name="A125582624F_Data">Data23!$HD$11:$HD$21</definedName>
    <definedName name="A125582624F_Latest">Data23!$HD$21</definedName>
    <definedName name="A125582632F">Data23!$HV$1:$HV$10,Data23!$HV$11:$HV$21</definedName>
    <definedName name="A125582632F_Data">Data23!$HV$11:$HV$21</definedName>
    <definedName name="A125582632F_Latest">Data23!$HV$21</definedName>
    <definedName name="A125582640F">Data24!$AZ$1:$AZ$10,Data24!$AZ$11:$AZ$21</definedName>
    <definedName name="A125582640F_Data">Data24!$AZ$11:$AZ$21</definedName>
    <definedName name="A125582640F_Latest">Data24!$AZ$21</definedName>
    <definedName name="A125582648X">Data24!$CJ$1:$CJ$10,Data24!$CJ$11:$CJ$21</definedName>
    <definedName name="A125582648X_Data">Data24!$CJ$11:$CJ$21</definedName>
    <definedName name="A125582648X_Latest">Data24!$CJ$21</definedName>
    <definedName name="A125582656X">Data24!$DB$1:$DB$10,Data24!$DB$11:$DB$21</definedName>
    <definedName name="A125582656X_Data">Data24!$DB$11:$DB$21</definedName>
    <definedName name="A125582656X_Latest">Data24!$DB$21</definedName>
    <definedName name="A125582664X">Data24!$HX$1:$HX$10,Data24!$HX$11:$HX$21</definedName>
    <definedName name="A125582664X_Data">Data24!$HX$11:$HX$21</definedName>
    <definedName name="A125582664X_Latest">Data24!$HX$21</definedName>
    <definedName name="A125582672X">Data25!$GP$1:$GP$10,Data25!$GP$11:$GP$21</definedName>
    <definedName name="A125582672X_Data">Data25!$GP$11:$GP$21</definedName>
    <definedName name="A125582672X_Latest">Data25!$GP$21</definedName>
    <definedName name="A125582680X">Data26!$T$1:$T$10,Data26!$T$11:$T$21</definedName>
    <definedName name="A125582680X_Data">Data26!$T$11:$T$21</definedName>
    <definedName name="A125582680X_Latest">Data26!$T$21</definedName>
    <definedName name="A125582688T">Data26!$AL$1:$AL$10,Data26!$AL$11:$AL$21</definedName>
    <definedName name="A125582688T_Data">Data26!$AL$11:$AL$21</definedName>
    <definedName name="A125582688T_Latest">Data26!$AL$21</definedName>
    <definedName name="A125582696T">Data23!$IN$1:$IN$10,Data23!$IN$11:$IN$21</definedName>
    <definedName name="A125582696T_Data">Data23!$IN$11:$IN$21</definedName>
    <definedName name="A125582696T_Latest">Data23!$IN$21</definedName>
    <definedName name="A125582704F">Data25!$AJ$1:$AJ$10,Data25!$AJ$11:$AJ$21</definedName>
    <definedName name="A125582704F_Data">Data25!$AJ$11:$AJ$21</definedName>
    <definedName name="A125582704F_Latest">Data25!$AJ$21</definedName>
    <definedName name="A125582712F">Data25!$BB$1:$BB$10,Data25!$BB$11:$BB$21</definedName>
    <definedName name="A125582712F_Data">Data25!$BB$11:$BB$21</definedName>
    <definedName name="A125582712F_Latest">Data25!$BB$21</definedName>
    <definedName name="A125582720F">Data26!$B$1:$B$10,Data26!$B$11:$B$21</definedName>
    <definedName name="A125582720F_Data">Data26!$B$11:$B$21</definedName>
    <definedName name="A125582720F_Latest">Data26!$B$21</definedName>
    <definedName name="A125582728X">Data23!$EJ$1:$EJ$10,Data23!$EJ$11:$EJ$21</definedName>
    <definedName name="A125582728X_Data">Data23!$EJ$11:$EJ$21</definedName>
    <definedName name="A125582728X_Latest">Data23!$EJ$21</definedName>
    <definedName name="A125582736X">Data23!$FT$1:$FT$10,Data23!$FT$11:$FT$21</definedName>
    <definedName name="A125582736X_Data">Data23!$FT$11:$FT$21</definedName>
    <definedName name="A125582736X_Latest">Data23!$FT$21</definedName>
    <definedName name="A125582744X">Data23!$GL$1:$GL$10,Data23!$GL$11:$GL$21</definedName>
    <definedName name="A125582744X_Data">Data23!$GL$11:$GL$21</definedName>
    <definedName name="A125582744X_Latest">Data23!$GL$21</definedName>
    <definedName name="A125582752X">Data24!$AH$1:$AH$10,Data24!$AH$11:$AH$21</definedName>
    <definedName name="A125582752X_Data">Data24!$AH$11:$AH$21</definedName>
    <definedName name="A125582752X_Latest">Data24!$AH$21</definedName>
    <definedName name="A125582760X">Data24!$FD$1:$FD$10,Data24!$FD$11:$FD$21</definedName>
    <definedName name="A125582760X_Data">Data24!$FD$11:$FD$21</definedName>
    <definedName name="A125582760X_Latest">Data24!$FD$21</definedName>
    <definedName name="A125582768T">Data24!$FV$1:$FV$10,Data24!$FV$11:$FV$21</definedName>
    <definedName name="A125582768T_Data">Data24!$FV$11:$FV$21</definedName>
    <definedName name="A125582768T_Latest">Data24!$FV$21</definedName>
    <definedName name="A125582776T">Data24!$DT$1:$DT$10,Data24!$DT$11:$DT$21</definedName>
    <definedName name="A125582776T_Data">Data24!$DT$11:$DT$21</definedName>
    <definedName name="A125582776T_Latest">Data24!$DT$21</definedName>
    <definedName name="A125582784T">Data24!$IP$1:$IP$10,Data24!$IP$11:$IP$21</definedName>
    <definedName name="A125582784T_Data">Data24!$IP$11:$IP$21</definedName>
    <definedName name="A125582784T_Latest">Data24!$IP$21</definedName>
    <definedName name="A125582792T">Data26!$BD$1:$BD$10,Data26!$BD$11:$BD$21</definedName>
    <definedName name="A125582792T_Data">Data26!$BD$11:$BD$21</definedName>
    <definedName name="A125582792T_Latest">Data26!$BD$21</definedName>
    <definedName name="A125582800F">Data7!$FX$1:$FX$10,Data7!$FX$11:$FX$21</definedName>
    <definedName name="A125582800F_Data">Data7!$FX$11:$FX$21</definedName>
    <definedName name="A125582800F_Latest">Data7!$FX$21</definedName>
    <definedName name="A125582808X">Data7!$HZ$1:$HZ$10,Data7!$HZ$11:$HZ$21</definedName>
    <definedName name="A125582808X_Data">Data7!$HZ$11:$HZ$21</definedName>
    <definedName name="A125582808X_Latest">Data7!$HZ$21</definedName>
    <definedName name="A125582816X">Data8!$BD$1:$BD$10,Data8!$BD$11:$BD$21</definedName>
    <definedName name="A125582816X_Data">Data8!$BD$11:$BD$21</definedName>
    <definedName name="A125582816X_Latest">Data8!$BD$21</definedName>
    <definedName name="A125582824X">Data8!$DX$1:$DX$10,Data8!$DX$11:$DX$21</definedName>
    <definedName name="A125582824X_Data">Data8!$DX$11:$DX$21</definedName>
    <definedName name="A125582824X_Latest">Data8!$DX$21</definedName>
    <definedName name="A125582832X">Data6!$FD$1:$FD$10,Data6!$FD$11:$FD$21</definedName>
    <definedName name="A125582832X_Data">Data6!$FD$11:$FD$21</definedName>
    <definedName name="A125582832X_Latest">Data6!$FD$21</definedName>
    <definedName name="A125582840X">Data7!$DD$1:$DD$10,Data7!$DD$11:$DD$21</definedName>
    <definedName name="A125582840X_Data">Data7!$DD$11:$DD$21</definedName>
    <definedName name="A125582840X_Latest">Data7!$DD$21</definedName>
    <definedName name="A125582848T">Data8!$FH$1:$FH$10,Data8!$FH$11:$FH$21</definedName>
    <definedName name="A125582848T_Data">Data8!$FH$11:$FH$21</definedName>
    <definedName name="A125582848T_Latest">Data8!$FH$21</definedName>
    <definedName name="A125582856T">Data8!$DF$1:$DF$10,Data8!$DF$11:$DF$21</definedName>
    <definedName name="A125582856T_Data">Data8!$DF$11:$DF$21</definedName>
    <definedName name="A125582856T_Latest">Data8!$DF$21</definedName>
    <definedName name="A125582864T">Data8!$GR$1:$GR$10,Data8!$GR$11:$GR$21</definedName>
    <definedName name="A125582864T_Data">Data8!$GR$11:$GR$21</definedName>
    <definedName name="A125582864T_Latest">Data8!$GR$21</definedName>
    <definedName name="A125582872T">Data9!$V$1:$V$10,Data9!$V$11:$V$21</definedName>
    <definedName name="A125582872T_Data">Data9!$V$11:$V$21</definedName>
    <definedName name="A125582872T_Latest">Data9!$V$21</definedName>
    <definedName name="A125582880T">Data7!$BB$1:$BB$10,Data7!$BB$11:$BB$21</definedName>
    <definedName name="A125582880T_Data">Data7!$BB$11:$BB$21</definedName>
    <definedName name="A125582880T_Latest">Data7!$BB$21</definedName>
    <definedName name="A125582888K">Data8!$B$1:$B$10,Data8!$B$11:$B$21</definedName>
    <definedName name="A125582888K_Data">Data8!$B$11:$B$21</definedName>
    <definedName name="A125582888K_Latest">Data8!$B$21</definedName>
    <definedName name="A125582896K">Data8!$EP$1:$EP$10,Data8!$EP$11:$EP$21</definedName>
    <definedName name="A125582896K_Data">Data8!$EP$11:$EP$21</definedName>
    <definedName name="A125582896K_Latest">Data8!$EP$21</definedName>
    <definedName name="A125582904X">Data8!$FZ$1:$FZ$10,Data8!$FZ$11:$FZ$21</definedName>
    <definedName name="A125582904X_Data">Data8!$FZ$11:$FZ$21</definedName>
    <definedName name="A125582904X_Latest">Data8!$FZ$21</definedName>
    <definedName name="A125582912X">Data8!$HJ$1:$HJ$10,Data8!$HJ$11:$HJ$21</definedName>
    <definedName name="A125582912X_Data">Data8!$HJ$11:$HJ$21</definedName>
    <definedName name="A125582912X_Latest">Data8!$HJ$21</definedName>
    <definedName name="A125582920X">Data9!$D$1:$D$10,Data9!$D$11:$D$21</definedName>
    <definedName name="A125582920X_Data">Data9!$D$11:$D$21</definedName>
    <definedName name="A125582920X_Latest">Data9!$D$21</definedName>
    <definedName name="A125582928T">Data6!$GN$1:$GN$10,Data6!$GN$11:$GN$21</definedName>
    <definedName name="A125582928T_Data">Data6!$GN$11:$GN$21</definedName>
    <definedName name="A125582928T_Latest">Data6!$GN$21</definedName>
    <definedName name="A125582936T">Data6!$IP$1:$IP$10,Data6!$IP$11:$IP$21</definedName>
    <definedName name="A125582936T_Data">Data6!$IP$11:$IP$21</definedName>
    <definedName name="A125582936T_Latest">Data6!$IP$21</definedName>
    <definedName name="A125582944T">Data7!$R$1:$R$10,Data7!$R$11:$R$21</definedName>
    <definedName name="A125582944T_Data">Data7!$R$11:$R$21</definedName>
    <definedName name="A125582944T_Latest">Data7!$R$21</definedName>
    <definedName name="A125582952T">Data7!$CL$1:$CL$10,Data7!$CL$11:$CL$21</definedName>
    <definedName name="A125582952T_Data">Data7!$CL$11:$CL$21</definedName>
    <definedName name="A125582952T_Latest">Data7!$CL$21</definedName>
    <definedName name="A125582960T">Data7!$DV$1:$DV$10,Data7!$DV$11:$DV$21</definedName>
    <definedName name="A125582960T_Data">Data7!$DV$11:$DV$21</definedName>
    <definedName name="A125582960T_Latest">Data7!$DV$21</definedName>
    <definedName name="A125582968K">Data7!$EN$1:$EN$10,Data7!$EN$11:$EN$21</definedName>
    <definedName name="A125582968K_Data">Data7!$EN$11:$EN$21</definedName>
    <definedName name="A125582968K_Latest">Data7!$EN$21</definedName>
    <definedName name="A125582976K">Data8!$T$1:$T$10,Data8!$T$11:$T$21</definedName>
    <definedName name="A125582976K_Data">Data8!$T$11:$T$21</definedName>
    <definedName name="A125582976K_Latest">Data8!$T$21</definedName>
    <definedName name="A125582984K">Data8!$IB$1:$IB$10,Data8!$IB$11:$IB$21</definedName>
    <definedName name="A125582984K_Data">Data8!$IB$11:$IB$21</definedName>
    <definedName name="A125582984K_Latest">Data8!$IB$21</definedName>
    <definedName name="A125582992K">Data9!$BF$1:$BF$10,Data9!$BF$11:$BF$21</definedName>
    <definedName name="A125582992K_Data">Data9!$BF$11:$BF$21</definedName>
    <definedName name="A125582992K_Latest">Data9!$BF$21</definedName>
    <definedName name="A125583000A">Data9!$BX$1:$BX$10,Data9!$BX$11:$BX$21</definedName>
    <definedName name="A125583000A_Data">Data9!$BX$11:$BX$21</definedName>
    <definedName name="A125583000A_Latest">Data9!$BX$21</definedName>
    <definedName name="A125583008V">Data7!$AJ$1:$AJ$10,Data7!$AJ$11:$AJ$21</definedName>
    <definedName name="A125583008V_Data">Data7!$AJ$11:$AJ$21</definedName>
    <definedName name="A125583008V_Latest">Data7!$AJ$21</definedName>
    <definedName name="A125583016V">Data8!$BV$1:$BV$10,Data8!$BV$11:$BV$21</definedName>
    <definedName name="A125583016V_Data">Data8!$BV$11:$BV$21</definedName>
    <definedName name="A125583016V_Latest">Data8!$BV$21</definedName>
    <definedName name="A125583024V">Data8!$CN$1:$CN$10,Data8!$CN$11:$CN$21</definedName>
    <definedName name="A125583024V_Data">Data8!$CN$11:$CN$21</definedName>
    <definedName name="A125583024V_Latest">Data8!$CN$21</definedName>
    <definedName name="A125583032V">Data9!$AN$1:$AN$10,Data9!$AN$11:$AN$21</definedName>
    <definedName name="A125583032V_Data">Data9!$AN$11:$AN$21</definedName>
    <definedName name="A125583032V_Latest">Data9!$AN$21</definedName>
    <definedName name="A125583040V">Data6!$FV$1:$FV$10,Data6!$FV$11:$FV$21</definedName>
    <definedName name="A125583040V_Data">Data6!$FV$11:$FV$21</definedName>
    <definedName name="A125583040V_Latest">Data6!$FV$21</definedName>
    <definedName name="A125583048L">Data6!$HF$1:$HF$10,Data6!$HF$11:$HF$21</definedName>
    <definedName name="A125583048L_Data">Data6!$HF$11:$HF$21</definedName>
    <definedName name="A125583048L_Latest">Data6!$HF$21</definedName>
    <definedName name="A125583056L">Data6!$HX$1:$HX$10,Data6!$HX$11:$HX$21</definedName>
    <definedName name="A125583056L_Data">Data6!$HX$11:$HX$21</definedName>
    <definedName name="A125583056L_Latest">Data6!$HX$21</definedName>
    <definedName name="A125583064L">Data7!$BT$1:$BT$10,Data7!$BT$11:$BT$21</definedName>
    <definedName name="A125583064L_Data">Data7!$BT$11:$BT$21</definedName>
    <definedName name="A125583064L_Latest">Data7!$BT$21</definedName>
    <definedName name="A125583072L">Data7!$GP$1:$GP$10,Data7!$GP$11:$GP$21</definedName>
    <definedName name="A125583072L_Data">Data7!$GP$11:$GP$21</definedName>
    <definedName name="A125583072L_Latest">Data7!$GP$21</definedName>
    <definedName name="A125583080L">Data7!$HH$1:$HH$10,Data7!$HH$11:$HH$21</definedName>
    <definedName name="A125583080L_Data">Data7!$HH$11:$HH$21</definedName>
    <definedName name="A125583080L_Latest">Data7!$HH$21</definedName>
    <definedName name="A125583088F">Data7!$FF$1:$FF$10,Data7!$FF$11:$FF$21</definedName>
    <definedName name="A125583088F_Data">Data7!$FF$11:$FF$21</definedName>
    <definedName name="A125583088F_Latest">Data7!$FF$21</definedName>
    <definedName name="A125583096F">Data8!$AL$1:$AL$10,Data8!$AL$11:$AL$21</definedName>
    <definedName name="A125583096F_Data">Data8!$AL$11:$AL$21</definedName>
    <definedName name="A125583096F_Latest">Data8!$AL$21</definedName>
    <definedName name="A125583104V">Data9!$CP$1:$CP$10,Data9!$CP$11:$CP$21</definedName>
    <definedName name="A125583104V_Data">Data9!$CP$11:$CP$21</definedName>
    <definedName name="A125583104V_Latest">Data9!$CP$21</definedName>
    <definedName name="A125583112V">Data16!$AJ$1:$AJ$10,Data16!$AJ$11:$AJ$21</definedName>
    <definedName name="A125583112V_Data">Data16!$AJ$11:$AJ$21</definedName>
    <definedName name="A125583112V_Latest">Data16!$AJ$21</definedName>
    <definedName name="A125583120V">Data16!$CL$1:$CL$10,Data16!$CL$11:$CL$21</definedName>
    <definedName name="A125583120V_Data">Data16!$CL$11:$CL$21</definedName>
    <definedName name="A125583120V_Latest">Data16!$CL$21</definedName>
    <definedName name="A125583128L">Data16!$FF$1:$FF$10,Data16!$FF$11:$FF$21</definedName>
    <definedName name="A125583128L_Data">Data16!$FF$11:$FF$21</definedName>
    <definedName name="A125583128L_Latest">Data16!$FF$21</definedName>
    <definedName name="A125583136L">Data16!$HZ$1:$HZ$10,Data16!$HZ$11:$HZ$21</definedName>
    <definedName name="A125583136L_Data">Data16!$HZ$11:$HZ$21</definedName>
    <definedName name="A125583136L_Latest">Data16!$HZ$21</definedName>
    <definedName name="A125583144L">Data15!$P$1:$P$10,Data15!$P$11:$P$21</definedName>
    <definedName name="A125583144L_Data">Data15!$P$11:$P$21</definedName>
    <definedName name="A125583144L_Latest">Data15!$P$21</definedName>
    <definedName name="A125583152L">Data15!$HF$1:$HF$10,Data15!$HF$11:$HF$21</definedName>
    <definedName name="A125583152L_Data">Data15!$HF$11:$HF$21</definedName>
    <definedName name="A125583152L_Latest">Data15!$HF$21</definedName>
    <definedName name="A125583160L">Data17!$T$1:$T$10,Data17!$T$11:$T$21</definedName>
    <definedName name="A125583160L_Data">Data17!$T$11:$T$21</definedName>
    <definedName name="A125583160L_Latest">Data17!$T$21</definedName>
    <definedName name="A125583168F">Data16!$HH$1:$HH$10,Data16!$HH$11:$HH$21</definedName>
    <definedName name="A125583168F_Data">Data16!$HH$11:$HH$21</definedName>
    <definedName name="A125583168F_Latest">Data16!$HH$21</definedName>
    <definedName name="A125583176F">Data17!$BD$1:$BD$10,Data17!$BD$11:$BD$21</definedName>
    <definedName name="A125583176F_Data">Data17!$BD$11:$BD$21</definedName>
    <definedName name="A125583176F_Latest">Data17!$BD$21</definedName>
    <definedName name="A125583184F">Data17!$DX$1:$DX$10,Data17!$DX$11:$DX$21</definedName>
    <definedName name="A125583184F_Data">Data17!$DX$11:$DX$21</definedName>
    <definedName name="A125583184F_Latest">Data17!$DX$21</definedName>
    <definedName name="A125583192F">Data15!$FD$1:$FD$10,Data15!$FD$11:$FD$21</definedName>
    <definedName name="A125583192F_Data">Data15!$FD$11:$FD$21</definedName>
    <definedName name="A125583192F_Latest">Data15!$FD$21</definedName>
    <definedName name="A125583200V">Data16!$DD$1:$DD$10,Data16!$DD$11:$DD$21</definedName>
    <definedName name="A125583200V_Data">Data16!$DD$11:$DD$21</definedName>
    <definedName name="A125583200V_Latest">Data16!$DD$21</definedName>
    <definedName name="A125583208L">Data17!$B$1:$B$10,Data17!$B$11:$B$21</definedName>
    <definedName name="A125583208L_Data">Data17!$B$11:$B$21</definedName>
    <definedName name="A125583208L_Latest">Data17!$B$21</definedName>
    <definedName name="A125583216L">Data17!$AL$1:$AL$10,Data17!$AL$11:$AL$21</definedName>
    <definedName name="A125583216L_Data">Data17!$AL$11:$AL$21</definedName>
    <definedName name="A125583216L_Latest">Data17!$AL$21</definedName>
    <definedName name="A125583224L">Data17!$BV$1:$BV$10,Data17!$BV$11:$BV$21</definedName>
    <definedName name="A125583224L_Data">Data17!$BV$11:$BV$21</definedName>
    <definedName name="A125583224L_Latest">Data17!$BV$21</definedName>
    <definedName name="A125583232L">Data17!$DF$1:$DF$10,Data17!$DF$11:$DF$21</definedName>
    <definedName name="A125583232L_Data">Data17!$DF$11:$DF$21</definedName>
    <definedName name="A125583232L_Latest">Data17!$DF$21</definedName>
    <definedName name="A125583240L">Data15!$AZ$1:$AZ$10,Data15!$AZ$11:$AZ$21</definedName>
    <definedName name="A125583240L_Data">Data15!$AZ$11:$AZ$21</definedName>
    <definedName name="A125583240L_Latest">Data15!$AZ$21</definedName>
    <definedName name="A125583248F">Data15!$DB$1:$DB$10,Data15!$DB$11:$DB$21</definedName>
    <definedName name="A125583248F_Data">Data15!$DB$11:$DB$21</definedName>
    <definedName name="A125583248F_Latest">Data15!$DB$21</definedName>
    <definedName name="A125583256F">Data15!$DT$1:$DT$10,Data15!$DT$11:$DT$21</definedName>
    <definedName name="A125583256F_Data">Data15!$DT$11:$DT$21</definedName>
    <definedName name="A125583256F_Latest">Data15!$DT$21</definedName>
    <definedName name="A125583264F">Data15!$GN$1:$GN$10,Data15!$GN$11:$GN$21</definedName>
    <definedName name="A125583264F_Data">Data15!$GN$11:$GN$21</definedName>
    <definedName name="A125583264F_Latest">Data15!$GN$21</definedName>
    <definedName name="A125583272F">Data15!$HX$1:$HX$10,Data15!$HX$11:$HX$21</definedName>
    <definedName name="A125583272F_Data">Data15!$HX$11:$HX$21</definedName>
    <definedName name="A125583272F_Latest">Data15!$HX$21</definedName>
    <definedName name="A125583280F">Data15!$IP$1:$IP$10,Data15!$IP$11:$IP$21</definedName>
    <definedName name="A125583280F_Data">Data15!$IP$11:$IP$21</definedName>
    <definedName name="A125583280F_Latest">Data15!$IP$21</definedName>
    <definedName name="A125583288X">Data16!$DV$1:$DV$10,Data16!$DV$11:$DV$21</definedName>
    <definedName name="A125583288X_Data">Data16!$DV$11:$DV$21</definedName>
    <definedName name="A125583288X_Latest">Data16!$DV$21</definedName>
    <definedName name="A125583296X">Data17!$CN$1:$CN$10,Data17!$CN$11:$CN$21</definedName>
    <definedName name="A125583296X_Data">Data17!$CN$11:$CN$21</definedName>
    <definedName name="A125583296X_Latest">Data17!$CN$21</definedName>
    <definedName name="A125583304L">Data17!$FH$1:$FH$10,Data17!$FH$11:$FH$21</definedName>
    <definedName name="A125583304L_Data">Data17!$FH$11:$FH$21</definedName>
    <definedName name="A125583304L_Latest">Data17!$FH$21</definedName>
    <definedName name="A125583312L">Data17!$FZ$1:$FZ$10,Data17!$FZ$11:$FZ$21</definedName>
    <definedName name="A125583312L_Data">Data17!$FZ$11:$FZ$21</definedName>
    <definedName name="A125583312L_Latest">Data17!$FZ$21</definedName>
    <definedName name="A125583320L">Data15!$EL$1:$EL$10,Data15!$EL$11:$EL$21</definedName>
    <definedName name="A125583320L_Data">Data15!$EL$11:$EL$21</definedName>
    <definedName name="A125583320L_Latest">Data15!$EL$21</definedName>
    <definedName name="A125583328F">Data16!$FX$1:$FX$10,Data16!$FX$11:$FX$21</definedName>
    <definedName name="A125583328F_Data">Data16!$FX$11:$FX$21</definedName>
    <definedName name="A125583328F_Latest">Data16!$FX$21</definedName>
    <definedName name="A125583336F">Data16!$GP$1:$GP$10,Data16!$GP$11:$GP$21</definedName>
    <definedName name="A125583336F_Data">Data16!$GP$11:$GP$21</definedName>
    <definedName name="A125583336F_Latest">Data16!$GP$21</definedName>
    <definedName name="A125583344F">Data17!$EP$1:$EP$10,Data17!$EP$11:$EP$21</definedName>
    <definedName name="A125583344F_Data">Data17!$EP$11:$EP$21</definedName>
    <definedName name="A125583344F_Latest">Data17!$EP$21</definedName>
    <definedName name="A125583352F">Data15!$AH$1:$AH$10,Data15!$AH$11:$AH$21</definedName>
    <definedName name="A125583352F_Data">Data15!$AH$11:$AH$21</definedName>
    <definedName name="A125583352F_Latest">Data15!$AH$21</definedName>
    <definedName name="A125583360F">Data15!$BR$1:$BR$10,Data15!$BR$11:$BR$21</definedName>
    <definedName name="A125583360F_Data">Data15!$BR$11:$BR$21</definedName>
    <definedName name="A125583360F_Latest">Data15!$BR$21</definedName>
    <definedName name="A125583368X">Data15!$CJ$1:$CJ$10,Data15!$CJ$11:$CJ$21</definedName>
    <definedName name="A125583368X_Data">Data15!$CJ$11:$CJ$21</definedName>
    <definedName name="A125583368X_Latest">Data15!$CJ$21</definedName>
    <definedName name="A125583376X">Data15!$FV$1:$FV$10,Data15!$FV$11:$FV$21</definedName>
    <definedName name="A125583376X_Data">Data15!$FV$11:$FV$21</definedName>
    <definedName name="A125583376X_Latest">Data15!$FV$21</definedName>
    <definedName name="A125583384X">Data16!$BB$1:$BB$10,Data16!$BB$11:$BB$21</definedName>
    <definedName name="A125583384X_Data">Data16!$BB$11:$BB$21</definedName>
    <definedName name="A125583384X_Latest">Data16!$BB$21</definedName>
    <definedName name="A125583392X">Data16!$BT$1:$BT$10,Data16!$BT$11:$BT$21</definedName>
    <definedName name="A125583392X_Data">Data16!$BT$11:$BT$21</definedName>
    <definedName name="A125583392X_Latest">Data16!$BT$21</definedName>
    <definedName name="A125583400L">Data16!$R$1:$R$10,Data16!$R$11:$R$21</definedName>
    <definedName name="A125583400L_Data">Data16!$R$11:$R$21</definedName>
    <definedName name="A125583400L_Latest">Data16!$R$21</definedName>
    <definedName name="A125583408F">Data16!$EN$1:$EN$10,Data16!$EN$11:$EN$21</definedName>
    <definedName name="A125583408F_Data">Data16!$EN$11:$EN$21</definedName>
    <definedName name="A125583408F_Latest">Data16!$EN$21</definedName>
    <definedName name="A125583416F">Data17!$GR$1:$GR$10,Data17!$GR$11:$GR$21</definedName>
    <definedName name="A125583416F_Data">Data17!$GR$11:$GR$21</definedName>
    <definedName name="A125583416F_Latest">Data17!$GR$21</definedName>
    <definedName name="A125583424F">Data18!$ID$1:$ID$10,Data18!$ID$11:$ID$21</definedName>
    <definedName name="A125583424F_Data">Data18!$ID$11:$ID$21</definedName>
    <definedName name="A125583424F_Latest">Data18!$ID$21</definedName>
    <definedName name="A125583432F">Data19!$AP$1:$AP$10,Data19!$AP$11:$AP$21</definedName>
    <definedName name="A125583432F_Data">Data19!$AP$11:$AP$21</definedName>
    <definedName name="A125583432F_Latest">Data19!$AP$21</definedName>
    <definedName name="A125583440F">Data19!$DJ$1:$DJ$10,Data19!$DJ$11:$DJ$21</definedName>
    <definedName name="A125583440F_Data">Data19!$DJ$11:$DJ$21</definedName>
    <definedName name="A125583440F_Latest">Data19!$DJ$21</definedName>
    <definedName name="A125583448X">Data19!$GD$1:$GD$10,Data19!$GD$11:$GD$21</definedName>
    <definedName name="A125583448X_Data">Data19!$GD$11:$GD$21</definedName>
    <definedName name="A125583448X_Latest">Data19!$GD$21</definedName>
    <definedName name="A125583456X">Data17!$HJ$1:$HJ$10,Data17!$HJ$11:$HJ$21</definedName>
    <definedName name="A125583456X_Data">Data17!$HJ$11:$HJ$21</definedName>
    <definedName name="A125583456X_Latest">Data17!$HJ$21</definedName>
    <definedName name="A125583464X">Data18!$FJ$1:$FJ$10,Data18!$FJ$11:$FJ$21</definedName>
    <definedName name="A125583464X_Data">Data18!$FJ$11:$FJ$21</definedName>
    <definedName name="A125583464X_Latest">Data18!$FJ$21</definedName>
    <definedName name="A125583472X">Data19!$HN$1:$HN$10,Data19!$HN$11:$HN$21</definedName>
    <definedName name="A125583472X_Data">Data19!$HN$11:$HN$21</definedName>
    <definedName name="A125583472X_Latest">Data19!$HN$21</definedName>
    <definedName name="A125583480X">Data19!$FL$1:$FL$10,Data19!$FL$11:$FL$21</definedName>
    <definedName name="A125583480X_Data">Data19!$FL$11:$FL$21</definedName>
    <definedName name="A125583480X_Latest">Data19!$FL$21</definedName>
    <definedName name="A125583488T">Data20!$H$1:$H$10,Data20!$H$11:$H$21</definedName>
    <definedName name="A125583488T_Data">Data20!$H$11:$H$21</definedName>
    <definedName name="A125583488T_Latest">Data20!$H$21</definedName>
    <definedName name="A125583496T">Data20!$CB$1:$CB$10,Data20!$CB$11:$CB$21</definedName>
    <definedName name="A125583496T_Data">Data20!$CB$11:$CB$21</definedName>
    <definedName name="A125583496T_Latest">Data20!$CB$21</definedName>
    <definedName name="A125583504F">Data18!$DH$1:$DH$10,Data18!$DH$11:$DH$21</definedName>
    <definedName name="A125583504F_Data">Data18!$DH$11:$DH$21</definedName>
    <definedName name="A125583504F_Latest">Data18!$DH$21</definedName>
    <definedName name="A125583512F">Data19!$BH$1:$BH$10,Data19!$BH$11:$BH$21</definedName>
    <definedName name="A125583512F_Data">Data19!$BH$11:$BH$21</definedName>
    <definedName name="A125583512F_Latest">Data19!$BH$21</definedName>
    <definedName name="A125583520F">Data19!$GV$1:$GV$10,Data19!$GV$11:$GV$21</definedName>
    <definedName name="A125583520F_Data">Data19!$GV$11:$GV$21</definedName>
    <definedName name="A125583520F_Latest">Data19!$GV$21</definedName>
    <definedName name="A125583528X">Data19!$IF$1:$IF$10,Data19!$IF$11:$IF$21</definedName>
    <definedName name="A125583528X_Data">Data19!$IF$11:$IF$21</definedName>
    <definedName name="A125583528X_Latest">Data19!$IF$21</definedName>
    <definedName name="A125583536X">Data20!$Z$1:$Z$10,Data20!$Z$11:$Z$21</definedName>
    <definedName name="A125583536X_Data">Data20!$Z$11:$Z$21</definedName>
    <definedName name="A125583536X_Latest">Data20!$Z$21</definedName>
    <definedName name="A125583544X">Data20!$BJ$1:$BJ$10,Data20!$BJ$11:$BJ$21</definedName>
    <definedName name="A125583544X_Data">Data20!$BJ$11:$BJ$21</definedName>
    <definedName name="A125583544X_Latest">Data20!$BJ$21</definedName>
    <definedName name="A125583552X">Data18!$D$1:$D$10,Data18!$D$11:$D$21</definedName>
    <definedName name="A125583552X_Data">Data18!$D$11:$D$21</definedName>
    <definedName name="A125583552X_Latest">Data18!$D$21</definedName>
    <definedName name="A125583560X">Data18!$BF$1:$BF$10,Data18!$BF$11:$BF$21</definedName>
    <definedName name="A125583560X_Data">Data18!$BF$11:$BF$21</definedName>
    <definedName name="A125583560X_Latest">Data18!$BF$21</definedName>
    <definedName name="A125583568T">Data18!$BX$1:$BX$10,Data18!$BX$11:$BX$21</definedName>
    <definedName name="A125583568T_Data">Data18!$BX$11:$BX$21</definedName>
    <definedName name="A125583568T_Latest">Data18!$BX$21</definedName>
    <definedName name="A125583576T">Data18!$ER$1:$ER$10,Data18!$ER$11:$ER$21</definedName>
    <definedName name="A125583576T_Data">Data18!$ER$11:$ER$21</definedName>
    <definedName name="A125583576T_Latest">Data18!$ER$21</definedName>
    <definedName name="A125583584T">Data18!$GB$1:$GB$10,Data18!$GB$11:$GB$21</definedName>
    <definedName name="A125583584T_Data">Data18!$GB$11:$GB$21</definedName>
    <definedName name="A125583584T_Latest">Data18!$GB$21</definedName>
    <definedName name="A125583592T">Data18!$GT$1:$GT$10,Data18!$GT$11:$GT$21</definedName>
    <definedName name="A125583592T_Data">Data18!$GT$11:$GT$21</definedName>
    <definedName name="A125583592T_Latest">Data18!$GT$21</definedName>
    <definedName name="A125583600F">Data19!$BZ$1:$BZ$10,Data19!$BZ$11:$BZ$21</definedName>
    <definedName name="A125583600F_Data">Data19!$BZ$11:$BZ$21</definedName>
    <definedName name="A125583600F_Latest">Data19!$BZ$21</definedName>
    <definedName name="A125583608X">Data20!$AR$1:$AR$10,Data20!$AR$11:$AR$21</definedName>
    <definedName name="A125583608X_Data">Data20!$AR$11:$AR$21</definedName>
    <definedName name="A125583608X_Latest">Data20!$AR$21</definedName>
    <definedName name="A125583616X">Data20!$DL$1:$DL$10,Data20!$DL$11:$DL$21</definedName>
    <definedName name="A125583616X_Data">Data20!$DL$11:$DL$21</definedName>
    <definedName name="A125583616X_Latest">Data20!$DL$21</definedName>
    <definedName name="A125583624X">Data20!$ED$1:$ED$10,Data20!$ED$11:$ED$21</definedName>
    <definedName name="A125583624X_Data">Data20!$ED$11:$ED$21</definedName>
    <definedName name="A125583624X_Latest">Data20!$ED$21</definedName>
    <definedName name="A125583632X">Data18!$CP$1:$CP$10,Data18!$CP$11:$CP$21</definedName>
    <definedName name="A125583632X_Data">Data18!$CP$11:$CP$21</definedName>
    <definedName name="A125583632X_Latest">Data18!$CP$21</definedName>
    <definedName name="A125583640X">Data19!$EB$1:$EB$10,Data19!$EB$11:$EB$21</definedName>
    <definedName name="A125583640X_Data">Data19!$EB$11:$EB$21</definedName>
    <definedName name="A125583640X_Latest">Data19!$EB$21</definedName>
    <definedName name="A125583648T">Data19!$ET$1:$ET$10,Data19!$ET$11:$ET$21</definedName>
    <definedName name="A125583648T_Data">Data19!$ET$11:$ET$21</definedName>
    <definedName name="A125583648T_Latest">Data19!$ET$21</definedName>
    <definedName name="A125583656T">Data20!$CT$1:$CT$10,Data20!$CT$11:$CT$21</definedName>
    <definedName name="A125583656T_Data">Data20!$CT$11:$CT$21</definedName>
    <definedName name="A125583656T_Latest">Data20!$CT$21</definedName>
    <definedName name="A125583664T">Data17!$IB$1:$IB$10,Data17!$IB$11:$IB$21</definedName>
    <definedName name="A125583664T_Data">Data17!$IB$11:$IB$21</definedName>
    <definedName name="A125583664T_Latest">Data17!$IB$21</definedName>
    <definedName name="A125583672T">Data18!$V$1:$V$10,Data18!$V$11:$V$21</definedName>
    <definedName name="A125583672T_Data">Data18!$V$11:$V$21</definedName>
    <definedName name="A125583672T_Latest">Data18!$V$21</definedName>
    <definedName name="A125583680T">Data18!$AN$1:$AN$10,Data18!$AN$11:$AN$21</definedName>
    <definedName name="A125583680T_Data">Data18!$AN$11:$AN$21</definedName>
    <definedName name="A125583680T_Latest">Data18!$AN$21</definedName>
    <definedName name="A125583688K">Data18!$DZ$1:$DZ$10,Data18!$DZ$11:$DZ$21</definedName>
    <definedName name="A125583688K_Data">Data18!$DZ$11:$DZ$21</definedName>
    <definedName name="A125583688K_Latest">Data18!$DZ$21</definedName>
    <definedName name="A125583696K">Data19!$F$1:$F$10,Data19!$F$11:$F$21</definedName>
    <definedName name="A125583696K_Data">Data19!$F$11:$F$21</definedName>
    <definedName name="A125583696K_Latest">Data19!$F$21</definedName>
    <definedName name="A125583704X">Data19!$X$1:$X$10,Data19!$X$11:$X$21</definedName>
    <definedName name="A125583704X_Data">Data19!$X$11:$X$21</definedName>
    <definedName name="A125583704X_Latest">Data19!$X$21</definedName>
    <definedName name="A125583712X">Data18!$HL$1:$HL$10,Data18!$HL$11:$HL$21</definedName>
    <definedName name="A125583712X_Data">Data18!$HL$11:$HL$21</definedName>
    <definedName name="A125583712X_Latest">Data18!$HL$21</definedName>
    <definedName name="A125583720X">Data19!$CR$1:$CR$10,Data19!$CR$11:$CR$21</definedName>
    <definedName name="A125583720X_Data">Data19!$CR$11:$CR$21</definedName>
    <definedName name="A125583720X_Latest">Data19!$CR$21</definedName>
    <definedName name="A125583728T">Data20!$EV$1:$EV$10,Data20!$EV$11:$EV$21</definedName>
    <definedName name="A125583728T_Data">Data20!$EV$11:$EV$21</definedName>
    <definedName name="A125583728T_Latest">Data20!$EV$21</definedName>
    <definedName name="A125583736T">Data21!$GH$1:$GH$10,Data21!$GH$11:$GH$21</definedName>
    <definedName name="A125583736T_Data">Data21!$GH$11:$GH$21</definedName>
    <definedName name="A125583736T_Latest">Data21!$GH$21</definedName>
    <definedName name="A125583744T">Data21!$IJ$1:$IJ$10,Data21!$IJ$11:$IJ$21</definedName>
    <definedName name="A125583744T_Data">Data21!$IJ$11:$IJ$21</definedName>
    <definedName name="A125583744T_Latest">Data21!$IJ$21</definedName>
    <definedName name="A125583752T">Data22!$BN$1:$BN$10,Data22!$BN$11:$BN$21</definedName>
    <definedName name="A125583752T_Data">Data22!$BN$11:$BN$21</definedName>
    <definedName name="A125583752T_Latest">Data22!$BN$21</definedName>
    <definedName name="A125583760T">Data22!$EH$1:$EH$10,Data22!$EH$11:$EH$21</definedName>
    <definedName name="A125583760T_Data">Data22!$EH$11:$EH$21</definedName>
    <definedName name="A125583760T_Latest">Data22!$EH$21</definedName>
    <definedName name="A125583768K">Data20!$FN$1:$FN$10,Data20!$FN$11:$FN$21</definedName>
    <definedName name="A125583768K_Data">Data20!$FN$11:$FN$21</definedName>
    <definedName name="A125583768K_Latest">Data20!$FN$21</definedName>
    <definedName name="A125583776K">Data21!$DN$1:$DN$10,Data21!$DN$11:$DN$21</definedName>
    <definedName name="A125583776K_Data">Data21!$DN$11:$DN$21</definedName>
    <definedName name="A125583776K_Latest">Data21!$DN$21</definedName>
    <definedName name="A125583784K">Data22!$FR$1:$FR$10,Data22!$FR$11:$FR$21</definedName>
    <definedName name="A125583784K_Data">Data22!$FR$11:$FR$21</definedName>
    <definedName name="A125583784K_Latest">Data22!$FR$21</definedName>
    <definedName name="A125583792K">Data22!$DP$1:$DP$10,Data22!$DP$11:$DP$21</definedName>
    <definedName name="A125583792K_Data">Data22!$DP$11:$DP$21</definedName>
    <definedName name="A125583792K_Latest">Data22!$DP$21</definedName>
    <definedName name="A125583800X">Data22!$HB$1:$HB$10,Data22!$HB$11:$HB$21</definedName>
    <definedName name="A125583800X_Data">Data22!$HB$11:$HB$21</definedName>
    <definedName name="A125583800X_Latest">Data22!$HB$21</definedName>
    <definedName name="A125583808T">Data23!$AF$1:$AF$10,Data23!$AF$11:$AF$21</definedName>
    <definedName name="A125583808T_Data">Data23!$AF$11:$AF$21</definedName>
    <definedName name="A125583808T_Latest">Data23!$AF$21</definedName>
    <definedName name="A125583816T">Data21!$BL$1:$BL$10,Data21!$BL$11:$BL$21</definedName>
    <definedName name="A125583816T_Data">Data21!$BL$11:$BL$21</definedName>
    <definedName name="A125583816T_Latest">Data21!$BL$21</definedName>
    <definedName name="A125583824T">Data22!$L$1:$L$10,Data22!$L$11:$L$21</definedName>
    <definedName name="A125583824T_Data">Data22!$L$11:$L$21</definedName>
    <definedName name="A125583824T_Latest">Data22!$L$21</definedName>
    <definedName name="A125583832T">Data22!$EZ$1:$EZ$10,Data22!$EZ$11:$EZ$21</definedName>
    <definedName name="A125583832T_Data">Data22!$EZ$11:$EZ$21</definedName>
    <definedName name="A125583832T_Latest">Data22!$EZ$21</definedName>
    <definedName name="A125583840T">Data22!$GJ$1:$GJ$10,Data22!$GJ$11:$GJ$21</definedName>
    <definedName name="A125583840T_Data">Data22!$GJ$11:$GJ$21</definedName>
    <definedName name="A125583840T_Latest">Data22!$GJ$21</definedName>
    <definedName name="A125583848K">Data22!$HT$1:$HT$10,Data22!$HT$11:$HT$21</definedName>
    <definedName name="A125583848K_Data">Data22!$HT$11:$HT$21</definedName>
    <definedName name="A125583848K_Latest">Data22!$HT$21</definedName>
    <definedName name="A125583856K">Data23!$N$1:$N$10,Data23!$N$11:$N$21</definedName>
    <definedName name="A125583856K_Data">Data23!$N$11:$N$21</definedName>
    <definedName name="A125583856K_Latest">Data23!$N$21</definedName>
    <definedName name="A125583864K">Data20!$GX$1:$GX$10,Data20!$GX$11:$GX$21</definedName>
    <definedName name="A125583864K_Data">Data20!$GX$11:$GX$21</definedName>
    <definedName name="A125583864K_Latest">Data20!$GX$21</definedName>
    <definedName name="A125583872K">Data21!$J$1:$J$10,Data21!$J$11:$J$21</definedName>
    <definedName name="A125583872K_Data">Data21!$J$11:$J$21</definedName>
    <definedName name="A125583872K_Latest">Data21!$J$21</definedName>
    <definedName name="A125583880K">Data21!$AB$1:$AB$10,Data21!$AB$11:$AB$21</definedName>
    <definedName name="A125583880K_Data">Data21!$AB$11:$AB$21</definedName>
    <definedName name="A125583880K_Latest">Data21!$AB$21</definedName>
    <definedName name="A125583888C">Data21!$CV$1:$CV$10,Data21!$CV$11:$CV$21</definedName>
    <definedName name="A125583888C_Data">Data21!$CV$11:$CV$21</definedName>
    <definedName name="A125583888C_Latest">Data21!$CV$21</definedName>
    <definedName name="A125583896C">Data21!$EF$1:$EF$10,Data21!$EF$11:$EF$21</definedName>
    <definedName name="A125583896C_Data">Data21!$EF$11:$EF$21</definedName>
    <definedName name="A125583896C_Latest">Data21!$EF$21</definedName>
    <definedName name="A125583904T">Data21!$EX$1:$EX$10,Data21!$EX$11:$EX$21</definedName>
    <definedName name="A125583904T_Data">Data21!$EX$11:$EX$21</definedName>
    <definedName name="A125583904T_Latest">Data21!$EX$21</definedName>
    <definedName name="A125583912T">Data22!$AD$1:$AD$10,Data22!$AD$11:$AD$21</definedName>
    <definedName name="A125583912T_Data">Data22!$AD$11:$AD$21</definedName>
    <definedName name="A125583912T_Latest">Data22!$AD$21</definedName>
    <definedName name="A125583920T">Data22!$IL$1:$IL$10,Data22!$IL$11:$IL$21</definedName>
    <definedName name="A125583920T_Data">Data22!$IL$11:$IL$21</definedName>
    <definedName name="A125583920T_Latest">Data22!$IL$21</definedName>
    <definedName name="A125583928K">Data23!$BP$1:$BP$10,Data23!$BP$11:$BP$21</definedName>
    <definedName name="A125583928K_Data">Data23!$BP$11:$BP$21</definedName>
    <definedName name="A125583928K_Latest">Data23!$BP$21</definedName>
    <definedName name="A125583936K">Data23!$CH$1:$CH$10,Data23!$CH$11:$CH$21</definedName>
    <definedName name="A125583936K_Data">Data23!$CH$11:$CH$21</definedName>
    <definedName name="A125583936K_Latest">Data23!$CH$21</definedName>
    <definedName name="A125583944K">Data21!$AT$1:$AT$10,Data21!$AT$11:$AT$21</definedName>
    <definedName name="A125583944K_Data">Data21!$AT$11:$AT$21</definedName>
    <definedName name="A125583944K_Latest">Data21!$AT$21</definedName>
    <definedName name="A125583952K">Data22!$CF$1:$CF$10,Data22!$CF$11:$CF$21</definedName>
    <definedName name="A125583952K_Data">Data22!$CF$11:$CF$21</definedName>
    <definedName name="A125583952K_Latest">Data22!$CF$21</definedName>
    <definedName name="A125583960K">Data22!$CX$1:$CX$10,Data22!$CX$11:$CX$21</definedName>
    <definedName name="A125583960K_Data">Data22!$CX$11:$CX$21</definedName>
    <definedName name="A125583960K_Latest">Data22!$CX$21</definedName>
    <definedName name="A125583968C">Data23!$AX$1:$AX$10,Data23!$AX$11:$AX$21</definedName>
    <definedName name="A125583968C_Data">Data23!$AX$11:$AX$21</definedName>
    <definedName name="A125583968C_Latest">Data23!$AX$21</definedName>
    <definedName name="A125583976C">Data20!$GF$1:$GF$10,Data20!$GF$11:$GF$21</definedName>
    <definedName name="A125583976C_Data">Data20!$GF$11:$GF$21</definedName>
    <definedName name="A125583976C_Latest">Data20!$GF$21</definedName>
    <definedName name="A125583984C">Data20!$HP$1:$HP$10,Data20!$HP$11:$HP$21</definedName>
    <definedName name="A125583984C_Data">Data20!$HP$11:$HP$21</definedName>
    <definedName name="A125583984C_Latest">Data20!$HP$21</definedName>
    <definedName name="A125583992C">Data20!$IH$1:$IH$10,Data20!$IH$11:$IH$21</definedName>
    <definedName name="A125583992C_Data">Data20!$IH$11:$IH$21</definedName>
    <definedName name="A125583992C_Latest">Data20!$IH$21</definedName>
    <definedName name="A125584000V">Data21!$CD$1:$CD$10,Data21!$CD$11:$CD$21</definedName>
    <definedName name="A125584000V_Data">Data21!$CD$11:$CD$21</definedName>
    <definedName name="A125584000V_Latest">Data21!$CD$21</definedName>
    <definedName name="A125584008L">Data21!$GZ$1:$GZ$10,Data21!$GZ$11:$GZ$21</definedName>
    <definedName name="A125584008L_Data">Data21!$GZ$11:$GZ$21</definedName>
    <definedName name="A125584008L_Latest">Data21!$GZ$21</definedName>
    <definedName name="A125584016L">Data21!$HR$1:$HR$10,Data21!$HR$11:$HR$21</definedName>
    <definedName name="A125584016L_Data">Data21!$HR$11:$HR$21</definedName>
    <definedName name="A125584016L_Latest">Data21!$HR$21</definedName>
    <definedName name="A125584024L">Data21!$FP$1:$FP$10,Data21!$FP$11:$FP$21</definedName>
    <definedName name="A125584024L_Data">Data21!$FP$11:$FP$21</definedName>
    <definedName name="A125584024L_Latest">Data21!$FP$21</definedName>
    <definedName name="A125584032L">Data22!$AV$1:$AV$10,Data22!$AV$11:$AV$21</definedName>
    <definedName name="A125584032L_Data">Data22!$AV$11:$AV$21</definedName>
    <definedName name="A125584032L_Latest">Data22!$AV$21</definedName>
    <definedName name="A125584040L">Data23!$CZ$1:$CZ$10,Data23!$CZ$11:$CZ$21</definedName>
    <definedName name="A125584040L_Data">Data23!$CZ$11:$CZ$21</definedName>
    <definedName name="A125584040L_Latest">Data23!$CZ$21</definedName>
    <definedName name="A125584048F">Data4!$HT$1:$HT$10,Data4!$HT$11:$HT$21</definedName>
    <definedName name="A125584048F_Data">Data4!$HT$11:$HT$21</definedName>
    <definedName name="A125584048F_Latest">Data4!$HT$21</definedName>
    <definedName name="A125584056F">Data5!$AF$1:$AF$10,Data5!$AF$11:$AF$21</definedName>
    <definedName name="A125584056F_Data">Data5!$AF$11:$AF$21</definedName>
    <definedName name="A125584056F_Latest">Data5!$AF$21</definedName>
    <definedName name="A125584064F">Data5!$CZ$1:$CZ$10,Data5!$CZ$11:$CZ$21</definedName>
    <definedName name="A125584064F_Data">Data5!$CZ$11:$CZ$21</definedName>
    <definedName name="A125584064F_Latest">Data5!$CZ$21</definedName>
    <definedName name="A125584072F">Data5!$FT$1:$FT$10,Data5!$FT$11:$FT$21</definedName>
    <definedName name="A125584072F_Data">Data5!$FT$11:$FT$21</definedName>
    <definedName name="A125584072F_Latest">Data5!$FT$21</definedName>
    <definedName name="A125584080F">Data3!$GZ$1:$GZ$10,Data3!$GZ$11:$GZ$21</definedName>
    <definedName name="A125584080F_Data">Data3!$GZ$11:$GZ$21</definedName>
    <definedName name="A125584080F_Latest">Data3!$GZ$21</definedName>
    <definedName name="A125584088X">Data4!$EZ$1:$EZ$10,Data4!$EZ$11:$EZ$21</definedName>
    <definedName name="A125584088X_Data">Data4!$EZ$11:$EZ$21</definedName>
    <definedName name="A125584088X_Latest">Data4!$EZ$21</definedName>
    <definedName name="A125584096X">Data5!$HD$1:$HD$10,Data5!$HD$11:$HD$21</definedName>
    <definedName name="A125584096X_Data">Data5!$HD$11:$HD$21</definedName>
    <definedName name="A125584096X_Latest">Data5!$HD$21</definedName>
    <definedName name="A125584104L">Data5!$FB$1:$FB$10,Data5!$FB$11:$FB$21</definedName>
    <definedName name="A125584104L_Data">Data5!$FB$11:$FB$21</definedName>
    <definedName name="A125584104L_Latest">Data5!$FB$21</definedName>
    <definedName name="A125584112L">Data5!$IN$1:$IN$10,Data5!$IN$11:$IN$21</definedName>
    <definedName name="A125584112L_Data">Data5!$IN$11:$IN$21</definedName>
    <definedName name="A125584112L_Latest">Data5!$IN$21</definedName>
    <definedName name="A125584120L">Data6!$BR$1:$BR$10,Data6!$BR$11:$BR$21</definedName>
    <definedName name="A125584120L_Data">Data6!$BR$11:$BR$21</definedName>
    <definedName name="A125584120L_Latest">Data6!$BR$21</definedName>
    <definedName name="A125584128F">Data4!$CX$1:$CX$10,Data4!$CX$11:$CX$21</definedName>
    <definedName name="A125584128F_Data">Data4!$CX$11:$CX$21</definedName>
    <definedName name="A125584128F_Latest">Data4!$CX$21</definedName>
    <definedName name="A125584136F">Data5!$AX$1:$AX$10,Data5!$AX$11:$AX$21</definedName>
    <definedName name="A125584136F_Data">Data5!$AX$11:$AX$21</definedName>
    <definedName name="A125584136F_Latest">Data5!$AX$21</definedName>
    <definedName name="A125584144F">Data5!$GL$1:$GL$10,Data5!$GL$11:$GL$21</definedName>
    <definedName name="A125584144F_Data">Data5!$GL$11:$GL$21</definedName>
    <definedName name="A125584144F_Latest">Data5!$GL$21</definedName>
    <definedName name="A125584152F">Data5!$HV$1:$HV$10,Data5!$HV$11:$HV$21</definedName>
    <definedName name="A125584152F_Data">Data5!$HV$11:$HV$21</definedName>
    <definedName name="A125584152F_Latest">Data5!$HV$21</definedName>
    <definedName name="A125584160F">Data6!$P$1:$P$10,Data6!$P$11:$P$21</definedName>
    <definedName name="A125584160F_Data">Data6!$P$11:$P$21</definedName>
    <definedName name="A125584160F_Latest">Data6!$P$21</definedName>
    <definedName name="A125584168X">Data6!$AZ$1:$AZ$10,Data6!$AZ$11:$AZ$21</definedName>
    <definedName name="A125584168X_Data">Data6!$AZ$11:$AZ$21</definedName>
    <definedName name="A125584168X_Latest">Data6!$AZ$21</definedName>
    <definedName name="A125584176X">Data3!$IJ$1:$IJ$10,Data3!$IJ$11:$IJ$21</definedName>
    <definedName name="A125584176X_Data">Data3!$IJ$11:$IJ$21</definedName>
    <definedName name="A125584176X_Latest">Data3!$IJ$21</definedName>
    <definedName name="A125584184X">Data4!$AV$1:$AV$10,Data4!$AV$11:$AV$21</definedName>
    <definedName name="A125584184X_Data">Data4!$AV$11:$AV$21</definedName>
    <definedName name="A125584184X_Latest">Data4!$AV$21</definedName>
    <definedName name="A125584192X">Data4!$BN$1:$BN$10,Data4!$BN$11:$BN$21</definedName>
    <definedName name="A125584192X_Data">Data4!$BN$11:$BN$21</definedName>
    <definedName name="A125584192X_Latest">Data4!$BN$21</definedName>
    <definedName name="A125584200L">Data4!$EH$1:$EH$10,Data4!$EH$11:$EH$21</definedName>
    <definedName name="A125584200L_Data">Data4!$EH$11:$EH$21</definedName>
    <definedName name="A125584200L_Latest">Data4!$EH$21</definedName>
    <definedName name="A125584208F">Data4!$FR$1:$FR$10,Data4!$FR$11:$FR$21</definedName>
    <definedName name="A125584208F_Data">Data4!$FR$11:$FR$21</definedName>
    <definedName name="A125584208F_Latest">Data4!$FR$21</definedName>
    <definedName name="A125584216F">Data4!$GJ$1:$GJ$10,Data4!$GJ$11:$GJ$21</definedName>
    <definedName name="A125584216F_Data">Data4!$GJ$11:$GJ$21</definedName>
    <definedName name="A125584216F_Latest">Data4!$GJ$21</definedName>
    <definedName name="A125584224F">Data5!$BP$1:$BP$10,Data5!$BP$11:$BP$21</definedName>
    <definedName name="A125584224F_Data">Data5!$BP$11:$BP$21</definedName>
    <definedName name="A125584224F_Latest">Data5!$BP$21</definedName>
    <definedName name="A125584232F">Data6!$AH$1:$AH$10,Data6!$AH$11:$AH$21</definedName>
    <definedName name="A125584232F_Data">Data6!$AH$11:$AH$21</definedName>
    <definedName name="A125584232F_Latest">Data6!$AH$21</definedName>
    <definedName name="A125584240F">Data6!$DB$1:$DB$10,Data6!$DB$11:$DB$21</definedName>
    <definedName name="A125584240F_Data">Data6!$DB$11:$DB$21</definedName>
    <definedName name="A125584240F_Latest">Data6!$DB$21</definedName>
    <definedName name="A125584248X">Data6!$DT$1:$DT$10,Data6!$DT$11:$DT$21</definedName>
    <definedName name="A125584248X_Data">Data6!$DT$11:$DT$21</definedName>
    <definedName name="A125584248X_Latest">Data6!$DT$21</definedName>
    <definedName name="A125584256X">Data4!$CF$1:$CF$10,Data4!$CF$11:$CF$21</definedName>
    <definedName name="A125584256X_Data">Data4!$CF$11:$CF$21</definedName>
    <definedName name="A125584256X_Latest">Data4!$CF$21</definedName>
    <definedName name="A125584264X">Data5!$DR$1:$DR$10,Data5!$DR$11:$DR$21</definedName>
    <definedName name="A125584264X_Data">Data5!$DR$11:$DR$21</definedName>
    <definedName name="A125584264X_Latest">Data5!$DR$21</definedName>
    <definedName name="A125584272X">Data5!$EJ$1:$EJ$10,Data5!$EJ$11:$EJ$21</definedName>
    <definedName name="A125584272X_Data">Data5!$EJ$11:$EJ$21</definedName>
    <definedName name="A125584272X_Latest">Data5!$EJ$21</definedName>
    <definedName name="A125584280X">Data6!$CJ$1:$CJ$10,Data6!$CJ$11:$CJ$21</definedName>
    <definedName name="A125584280X_Data">Data6!$CJ$11:$CJ$21</definedName>
    <definedName name="A125584280X_Latest">Data6!$CJ$21</definedName>
    <definedName name="A125584288T">Data3!$HR$1:$HR$10,Data3!$HR$11:$HR$21</definedName>
    <definedName name="A125584288T_Data">Data3!$HR$11:$HR$21</definedName>
    <definedName name="A125584288T_Latest">Data3!$HR$21</definedName>
    <definedName name="A125584296T">Data4!$L$1:$L$10,Data4!$L$11:$L$21</definedName>
    <definedName name="A125584296T_Data">Data4!$L$11:$L$21</definedName>
    <definedName name="A125584296T_Latest">Data4!$L$21</definedName>
    <definedName name="A125584304F">Data4!$AD$1:$AD$10,Data4!$AD$11:$AD$21</definedName>
    <definedName name="A125584304F_Data">Data4!$AD$11:$AD$21</definedName>
    <definedName name="A125584304F_Latest">Data4!$AD$21</definedName>
    <definedName name="A125584312F">Data4!$DP$1:$DP$10,Data4!$DP$11:$DP$21</definedName>
    <definedName name="A125584312F_Data">Data4!$DP$11:$DP$21</definedName>
    <definedName name="A125584312F_Latest">Data4!$DP$21</definedName>
    <definedName name="A125584320F">Data4!$IL$1:$IL$10,Data4!$IL$11:$IL$21</definedName>
    <definedName name="A125584320F_Data">Data4!$IL$11:$IL$21</definedName>
    <definedName name="A125584320F_Latest">Data4!$IL$21</definedName>
    <definedName name="A125584328X">Data5!$N$1:$N$10,Data5!$N$11:$N$21</definedName>
    <definedName name="A125584328X_Data">Data5!$N$11:$N$21</definedName>
    <definedName name="A125584328X_Latest">Data5!$N$21</definedName>
    <definedName name="A125584336X">Data4!$HB$1:$HB$10,Data4!$HB$11:$HB$21</definedName>
    <definedName name="A125584336X_Data">Data4!$HB$11:$HB$21</definedName>
    <definedName name="A125584336X_Latest">Data4!$HB$21</definedName>
    <definedName name="A125584344X">Data5!$CH$1:$CH$10,Data5!$CH$11:$CH$21</definedName>
    <definedName name="A125584344X_Data">Data5!$CH$11:$CH$21</definedName>
    <definedName name="A125584344X_Latest">Data5!$CH$21</definedName>
    <definedName name="A125584352X">Data6!$EL$1:$EL$10,Data6!$EL$11:$EL$21</definedName>
    <definedName name="A125584352X_Data">Data6!$EL$11:$EL$21</definedName>
    <definedName name="A125584352X_Latest">Data6!$EL$21</definedName>
    <definedName name="A125584360X">Data10!$EB$1:$EB$10,Data10!$EB$11:$EB$21</definedName>
    <definedName name="A125584360X_Data">Data10!$EB$11:$EB$21</definedName>
    <definedName name="A125584360X_Latest">Data10!$EB$21</definedName>
    <definedName name="A125584368T">Data10!$GD$1:$GD$10,Data10!$GD$11:$GD$21</definedName>
    <definedName name="A125584368T_Data">Data10!$GD$11:$GD$21</definedName>
    <definedName name="A125584368T_Latest">Data10!$GD$21</definedName>
    <definedName name="A125584376T">Data11!$H$1:$H$10,Data11!$H$11:$H$21</definedName>
    <definedName name="A125584376T_Data">Data11!$H$11:$H$21</definedName>
    <definedName name="A125584376T_Latest">Data11!$H$21</definedName>
    <definedName name="A125584384T">Data11!$CB$1:$CB$10,Data11!$CB$11:$CB$21</definedName>
    <definedName name="A125584384T_Data">Data11!$CB$11:$CB$21</definedName>
    <definedName name="A125584384T_Latest">Data11!$CB$21</definedName>
    <definedName name="A125584392T">Data9!$DH$1:$DH$10,Data9!$DH$11:$DH$21</definedName>
    <definedName name="A125584392T_Data">Data9!$DH$11:$DH$21</definedName>
    <definedName name="A125584392T_Latest">Data9!$DH$21</definedName>
    <definedName name="A125584400F">Data10!$BH$1:$BH$10,Data10!$BH$11:$BH$21</definedName>
    <definedName name="A125584400F_Data">Data10!$BH$11:$BH$21</definedName>
    <definedName name="A125584400F_Latest">Data10!$BH$21</definedName>
    <definedName name="A125584408X">Data11!$DL$1:$DL$10,Data11!$DL$11:$DL$21</definedName>
    <definedName name="A125584408X_Data">Data11!$DL$11:$DL$21</definedName>
    <definedName name="A125584408X_Latest">Data11!$DL$21</definedName>
    <definedName name="A125584416X">Data11!$BJ$1:$BJ$10,Data11!$BJ$11:$BJ$21</definedName>
    <definedName name="A125584416X_Data">Data11!$BJ$11:$BJ$21</definedName>
    <definedName name="A125584416X_Latest">Data11!$BJ$21</definedName>
    <definedName name="A125584424X">Data11!$EV$1:$EV$10,Data11!$EV$11:$EV$21</definedName>
    <definedName name="A125584424X_Data">Data11!$EV$11:$EV$21</definedName>
    <definedName name="A125584424X_Latest">Data11!$EV$21</definedName>
    <definedName name="A125584432X">Data11!$HP$1:$HP$10,Data11!$HP$11:$HP$21</definedName>
    <definedName name="A125584432X_Data">Data11!$HP$11:$HP$21</definedName>
    <definedName name="A125584432X_Latest">Data11!$HP$21</definedName>
    <definedName name="A125584440X">Data10!$F$1:$F$10,Data10!$F$11:$F$21</definedName>
    <definedName name="A125584440X_Data">Data10!$F$11:$F$21</definedName>
    <definedName name="A125584440X_Latest">Data10!$F$21</definedName>
    <definedName name="A125584448T">Data10!$GV$1:$GV$10,Data10!$GV$11:$GV$21</definedName>
    <definedName name="A125584448T_Data">Data10!$GV$11:$GV$21</definedName>
    <definedName name="A125584448T_Latest">Data10!$GV$21</definedName>
    <definedName name="A125584456T">Data11!$CT$1:$CT$10,Data11!$CT$11:$CT$21</definedName>
    <definedName name="A125584456T_Data">Data11!$CT$11:$CT$21</definedName>
    <definedName name="A125584456T_Latest">Data11!$CT$21</definedName>
    <definedName name="A125584464T">Data11!$ED$1:$ED$10,Data11!$ED$11:$ED$21</definedName>
    <definedName name="A125584464T_Data">Data11!$ED$11:$ED$21</definedName>
    <definedName name="A125584464T_Latest">Data11!$ED$21</definedName>
    <definedName name="A125584472T">Data11!$FN$1:$FN$10,Data11!$FN$11:$FN$21</definedName>
    <definedName name="A125584472T_Data">Data11!$FN$11:$FN$21</definedName>
    <definedName name="A125584472T_Latest">Data11!$FN$21</definedName>
    <definedName name="A125584480T">Data11!$GX$1:$GX$10,Data11!$GX$11:$GX$21</definedName>
    <definedName name="A125584480T_Data">Data11!$GX$11:$GX$21</definedName>
    <definedName name="A125584480T_Latest">Data11!$GX$21</definedName>
    <definedName name="A125584488K">Data9!$ER$1:$ER$10,Data9!$ER$11:$ER$21</definedName>
    <definedName name="A125584488K_Data">Data9!$ER$11:$ER$21</definedName>
    <definedName name="A125584488K_Latest">Data9!$ER$21</definedName>
    <definedName name="A125584496K">Data9!$GT$1:$GT$10,Data9!$GT$11:$GT$21</definedName>
    <definedName name="A125584496K_Data">Data9!$GT$11:$GT$21</definedName>
    <definedName name="A125584496K_Latest">Data9!$GT$21</definedName>
    <definedName name="A125584504X">Data9!$HL$1:$HL$10,Data9!$HL$11:$HL$21</definedName>
    <definedName name="A125584504X_Data">Data9!$HL$11:$HL$21</definedName>
    <definedName name="A125584504X_Latest">Data9!$HL$21</definedName>
    <definedName name="A125584512X">Data10!$AP$1:$AP$10,Data10!$AP$11:$AP$21</definedName>
    <definedName name="A125584512X_Data">Data10!$AP$11:$AP$21</definedName>
    <definedName name="A125584512X_Latest">Data10!$AP$21</definedName>
    <definedName name="A125584520X">Data10!$BZ$1:$BZ$10,Data10!$BZ$11:$BZ$21</definedName>
    <definedName name="A125584520X_Data">Data10!$BZ$11:$BZ$21</definedName>
    <definedName name="A125584520X_Latest">Data10!$BZ$21</definedName>
    <definedName name="A125584528T">Data10!$CR$1:$CR$10,Data10!$CR$11:$CR$21</definedName>
    <definedName name="A125584528T_Data">Data10!$CR$11:$CR$21</definedName>
    <definedName name="A125584528T_Latest">Data10!$CR$21</definedName>
    <definedName name="A125584536T">Data10!$HN$1:$HN$10,Data10!$HN$11:$HN$21</definedName>
    <definedName name="A125584536T_Data">Data10!$HN$11:$HN$21</definedName>
    <definedName name="A125584536T_Latest">Data10!$HN$21</definedName>
    <definedName name="A125584544T">Data11!$GF$1:$GF$10,Data11!$GF$11:$GF$21</definedName>
    <definedName name="A125584544T_Data">Data11!$GF$11:$GF$21</definedName>
    <definedName name="A125584544T_Latest">Data11!$GF$21</definedName>
    <definedName name="A125584552T">Data12!$J$1:$J$10,Data12!$J$11:$J$21</definedName>
    <definedName name="A125584552T_Data">Data12!$J$11:$J$21</definedName>
    <definedName name="A125584552T_Latest">Data12!$J$21</definedName>
    <definedName name="A125584560T">Data12!$AB$1:$AB$10,Data12!$AB$11:$AB$21</definedName>
    <definedName name="A125584560T_Data">Data12!$AB$11:$AB$21</definedName>
    <definedName name="A125584560T_Latest">Data12!$AB$21</definedName>
    <definedName name="A125584568K">Data9!$ID$1:$ID$10,Data9!$ID$11:$ID$21</definedName>
    <definedName name="A125584568K_Data">Data9!$ID$11:$ID$21</definedName>
    <definedName name="A125584568K_Latest">Data9!$ID$21</definedName>
    <definedName name="A125584576K">Data11!$Z$1:$Z$10,Data11!$Z$11:$Z$21</definedName>
    <definedName name="A125584576K_Data">Data11!$Z$11:$Z$21</definedName>
    <definedName name="A125584576K_Latest">Data11!$Z$21</definedName>
    <definedName name="A125584584K">Data11!$AR$1:$AR$10,Data11!$AR$11:$AR$21</definedName>
    <definedName name="A125584584K_Data">Data11!$AR$11:$AR$21</definedName>
    <definedName name="A125584584K_Latest">Data11!$AR$21</definedName>
    <definedName name="A125584592K">Data11!$IH$1:$IH$10,Data11!$IH$11:$IH$21</definedName>
    <definedName name="A125584592K_Data">Data11!$IH$11:$IH$21</definedName>
    <definedName name="A125584592K_Latest">Data11!$IH$21</definedName>
    <definedName name="A125584600X">Data9!$DZ$1:$DZ$10,Data9!$DZ$11:$DZ$21</definedName>
    <definedName name="A125584600X_Data">Data9!$DZ$11:$DZ$21</definedName>
    <definedName name="A125584600X_Latest">Data9!$DZ$21</definedName>
    <definedName name="A125584608T">Data9!$FJ$1:$FJ$10,Data9!$FJ$11:$FJ$21</definedName>
    <definedName name="A125584608T_Data">Data9!$FJ$11:$FJ$21</definedName>
    <definedName name="A125584608T_Latest">Data9!$FJ$21</definedName>
    <definedName name="A125584616T">Data9!$GB$1:$GB$10,Data9!$GB$11:$GB$21</definedName>
    <definedName name="A125584616T_Data">Data9!$GB$11:$GB$21</definedName>
    <definedName name="A125584616T_Latest">Data9!$GB$21</definedName>
    <definedName name="A125584624T">Data10!$X$1:$X$10,Data10!$X$11:$X$21</definedName>
    <definedName name="A125584624T_Data">Data10!$X$11:$X$21</definedName>
    <definedName name="A125584624T_Latest">Data10!$X$21</definedName>
    <definedName name="A125584632T">Data10!$ET$1:$ET$10,Data10!$ET$11:$ET$21</definedName>
    <definedName name="A125584632T_Data">Data10!$ET$11:$ET$21</definedName>
    <definedName name="A125584632T_Latest">Data10!$ET$21</definedName>
    <definedName name="A125584640T">Data10!$FL$1:$FL$10,Data10!$FL$11:$FL$21</definedName>
    <definedName name="A125584640T_Data">Data10!$FL$11:$FL$21</definedName>
    <definedName name="A125584640T_Latest">Data10!$FL$21</definedName>
    <definedName name="A125584648K">Data10!$DJ$1:$DJ$10,Data10!$DJ$11:$DJ$21</definedName>
    <definedName name="A125584648K_Data">Data10!$DJ$11:$DJ$21</definedName>
    <definedName name="A125584648K_Latest">Data10!$DJ$21</definedName>
    <definedName name="A125584656K">Data10!$IF$1:$IF$10,Data10!$IF$11:$IF$21</definedName>
    <definedName name="A125584656K_Data">Data10!$IF$11:$IF$21</definedName>
    <definedName name="A125584656K_Latest">Data10!$IF$21</definedName>
    <definedName name="A125584664K">Data12!$AT$1:$AT$10,Data12!$AT$11:$AT$21</definedName>
    <definedName name="A125584664K_Data">Data12!$AT$11:$AT$21</definedName>
    <definedName name="A125584664K_Latest">Data12!$AT$21</definedName>
    <definedName name="A125584672K">Data13!$CF$1:$CF$10,Data13!$CF$11:$CF$21</definedName>
    <definedName name="A125584672K_Data">Data13!$CF$11:$CF$21</definedName>
    <definedName name="A125584672K_Latest">Data13!$CF$21</definedName>
    <definedName name="A125584680K">Data13!$EH$1:$EH$10,Data13!$EH$11:$EH$21</definedName>
    <definedName name="A125584680K_Data">Data13!$EH$11:$EH$21</definedName>
    <definedName name="A125584680K_Latest">Data13!$EH$21</definedName>
    <definedName name="A125584688C">Data13!$HB$1:$HB$10,Data13!$HB$11:$HB$21</definedName>
    <definedName name="A125584688C_Data">Data13!$HB$11:$HB$21</definedName>
    <definedName name="A125584688C_Latest">Data13!$HB$21</definedName>
    <definedName name="A125584696C">Data14!$AF$1:$AF$10,Data14!$AF$11:$AF$21</definedName>
    <definedName name="A125584696C_Data">Data14!$AF$11:$AF$21</definedName>
    <definedName name="A125584696C_Latest">Data14!$AF$21</definedName>
    <definedName name="A125584704T">Data12!$BL$1:$BL$10,Data12!$BL$11:$BL$21</definedName>
    <definedName name="A125584704T_Data">Data12!$BL$11:$BL$21</definedName>
    <definedName name="A125584704T_Latest">Data12!$BL$21</definedName>
    <definedName name="A125584712T">Data13!$L$1:$L$10,Data13!$L$11:$L$21</definedName>
    <definedName name="A125584712T_Data">Data13!$L$11:$L$21</definedName>
    <definedName name="A125584712T_Latest">Data13!$L$21</definedName>
    <definedName name="A125584720T">Data14!$BP$1:$BP$10,Data14!$BP$11:$BP$21</definedName>
    <definedName name="A125584720T_Data">Data14!$BP$11:$BP$21</definedName>
    <definedName name="A125584720T_Latest">Data14!$BP$21</definedName>
    <definedName name="A125584728K">Data14!$N$1:$N$10,Data14!$N$11:$N$21</definedName>
    <definedName name="A125584728K_Data">Data14!$N$11:$N$21</definedName>
    <definedName name="A125584728K_Latest">Data14!$N$21</definedName>
    <definedName name="A125584736K">Data14!$CZ$1:$CZ$10,Data14!$CZ$11:$CZ$21</definedName>
    <definedName name="A125584736K_Data">Data14!$CZ$11:$CZ$21</definedName>
    <definedName name="A125584736K_Latest">Data14!$CZ$21</definedName>
    <definedName name="A125584744K">Data14!$FT$1:$FT$10,Data14!$FT$11:$FT$21</definedName>
    <definedName name="A125584744K_Data">Data14!$FT$11:$FT$21</definedName>
    <definedName name="A125584744K_Latest">Data14!$FT$21</definedName>
    <definedName name="A125584752K">Data12!$GZ$1:$GZ$10,Data12!$GZ$11:$GZ$21</definedName>
    <definedName name="A125584752K_Data">Data12!$GZ$11:$GZ$21</definedName>
    <definedName name="A125584752K_Latest">Data12!$GZ$21</definedName>
    <definedName name="A125584760K">Data13!$EZ$1:$EZ$10,Data13!$EZ$11:$EZ$21</definedName>
    <definedName name="A125584760K_Data">Data13!$EZ$11:$EZ$21</definedName>
    <definedName name="A125584760K_Latest">Data13!$EZ$21</definedName>
    <definedName name="A125584768C">Data14!$AX$1:$AX$10,Data14!$AX$11:$AX$21</definedName>
    <definedName name="A125584768C_Data">Data14!$AX$11:$AX$21</definedName>
    <definedName name="A125584768C_Latest">Data14!$AX$21</definedName>
    <definedName name="A125584776C">Data14!$CH$1:$CH$10,Data14!$CH$11:$CH$21</definedName>
    <definedName name="A125584776C_Data">Data14!$CH$11:$CH$21</definedName>
    <definedName name="A125584776C_Latest">Data14!$CH$21</definedName>
    <definedName name="A125584784C">Data14!$DR$1:$DR$10,Data14!$DR$11:$DR$21</definedName>
    <definedName name="A125584784C_Data">Data14!$DR$11:$DR$21</definedName>
    <definedName name="A125584784C_Latest">Data14!$DR$21</definedName>
    <definedName name="A125584792C">Data14!$FB$1:$FB$10,Data14!$FB$11:$FB$21</definedName>
    <definedName name="A125584792C_Data">Data14!$FB$11:$FB$21</definedName>
    <definedName name="A125584792C_Latest">Data14!$FB$21</definedName>
    <definedName name="A125584800T">Data12!$CV$1:$CV$10,Data12!$CV$11:$CV$21</definedName>
    <definedName name="A125584800T_Data">Data12!$CV$11:$CV$21</definedName>
    <definedName name="A125584800T_Latest">Data12!$CV$21</definedName>
    <definedName name="A125584808K">Data12!$EX$1:$EX$10,Data12!$EX$11:$EX$21</definedName>
    <definedName name="A125584808K_Data">Data12!$EX$11:$EX$21</definedName>
    <definedName name="A125584808K_Latest">Data12!$EX$21</definedName>
    <definedName name="A125584816K">Data12!$FP$1:$FP$10,Data12!$FP$11:$FP$21</definedName>
    <definedName name="A125584816K_Data">Data12!$FP$11:$FP$21</definedName>
    <definedName name="A125584816K_Latest">Data12!$FP$21</definedName>
    <definedName name="A125584824K">Data12!$IJ$1:$IJ$10,Data12!$IJ$11:$IJ$21</definedName>
    <definedName name="A125584824K_Data">Data12!$IJ$11:$IJ$21</definedName>
    <definedName name="A125584824K_Latest">Data12!$IJ$21</definedName>
    <definedName name="A125584832K">Data13!$AD$1:$AD$10,Data13!$AD$11:$AD$21</definedName>
    <definedName name="A125584832K_Data">Data13!$AD$11:$AD$21</definedName>
    <definedName name="A125584832K_Latest">Data13!$AD$21</definedName>
    <definedName name="A125584840K">Data13!$AV$1:$AV$10,Data13!$AV$11:$AV$21</definedName>
    <definedName name="A125584840K_Data">Data13!$AV$11:$AV$21</definedName>
    <definedName name="A125584840K_Latest">Data13!$AV$21</definedName>
    <definedName name="A125584848C">Data13!$FR$1:$FR$10,Data13!$FR$11:$FR$21</definedName>
    <definedName name="A125584848C_Data">Data13!$FR$11:$FR$21</definedName>
    <definedName name="A125584848C_Latest">Data13!$FR$21</definedName>
    <definedName name="A125584856C">Data14!$EJ$1:$EJ$10,Data14!$EJ$11:$EJ$21</definedName>
    <definedName name="A125584856C_Data">Data14!$EJ$11:$EJ$21</definedName>
    <definedName name="A125584856C_Latest">Data14!$EJ$21</definedName>
    <definedName name="A125584864C">Data14!$HD$1:$HD$10,Data14!$HD$11:$HD$21</definedName>
    <definedName name="A125584864C_Data">Data14!$HD$11:$HD$21</definedName>
    <definedName name="A125584864C_Latest">Data14!$HD$21</definedName>
    <definedName name="A125584872C">Data14!$HV$1:$HV$10,Data14!$HV$11:$HV$21</definedName>
    <definedName name="A125584872C_Data">Data14!$HV$11:$HV$21</definedName>
    <definedName name="A125584872C_Latest">Data14!$HV$21</definedName>
    <definedName name="A125584880C">Data12!$GH$1:$GH$10,Data12!$GH$11:$GH$21</definedName>
    <definedName name="A125584880C_Data">Data12!$GH$11:$GH$21</definedName>
    <definedName name="A125584880C_Latest">Data12!$GH$21</definedName>
    <definedName name="A125584888W">Data13!$HT$1:$HT$10,Data13!$HT$11:$HT$21</definedName>
    <definedName name="A125584888W_Data">Data13!$HT$11:$HT$21</definedName>
    <definedName name="A125584888W_Latest">Data13!$HT$21</definedName>
    <definedName name="A125584896W">Data13!$IL$1:$IL$10,Data13!$IL$11:$IL$21</definedName>
    <definedName name="A125584896W_Data">Data13!$IL$11:$IL$21</definedName>
    <definedName name="A125584896W_Latest">Data13!$IL$21</definedName>
    <definedName name="A125584904K">Data14!$GL$1:$GL$10,Data14!$GL$11:$GL$21</definedName>
    <definedName name="A125584904K_Data">Data14!$GL$11:$GL$21</definedName>
    <definedName name="A125584904K_Latest">Data14!$GL$21</definedName>
    <definedName name="A125584912K">Data12!$CD$1:$CD$10,Data12!$CD$11:$CD$21</definedName>
    <definedName name="A125584912K_Data">Data12!$CD$11:$CD$21</definedName>
    <definedName name="A125584912K_Latest">Data12!$CD$21</definedName>
    <definedName name="A125584920K">Data12!$DN$1:$DN$10,Data12!$DN$11:$DN$21</definedName>
    <definedName name="A125584920K_Data">Data12!$DN$11:$DN$21</definedName>
    <definedName name="A125584920K_Latest">Data12!$DN$21</definedName>
    <definedName name="A125584928C">Data12!$EF$1:$EF$10,Data12!$EF$11:$EF$21</definedName>
    <definedName name="A125584928C_Data">Data12!$EF$11:$EF$21</definedName>
    <definedName name="A125584928C_Latest">Data12!$EF$21</definedName>
    <definedName name="A125584936C">Data12!$HR$1:$HR$10,Data12!$HR$11:$HR$21</definedName>
    <definedName name="A125584936C_Data">Data12!$HR$11:$HR$21</definedName>
    <definedName name="A125584936C_Latest">Data12!$HR$21</definedName>
    <definedName name="A125584944C">Data13!$CX$1:$CX$10,Data13!$CX$11:$CX$21</definedName>
    <definedName name="A125584944C_Data">Data13!$CX$11:$CX$21</definedName>
    <definedName name="A125584944C_Latest">Data13!$CX$21</definedName>
    <definedName name="A125584952C">Data13!$DP$1:$DP$10,Data13!$DP$11:$DP$21</definedName>
    <definedName name="A125584952C_Data">Data13!$DP$11:$DP$21</definedName>
    <definedName name="A125584952C_Latest">Data13!$DP$21</definedName>
    <definedName name="A125584960C">Data13!$BN$1:$BN$10,Data13!$BN$11:$BN$21</definedName>
    <definedName name="A125584960C_Data">Data13!$BN$11:$BN$21</definedName>
    <definedName name="A125584960C_Latest">Data13!$BN$21</definedName>
    <definedName name="A125584968W">Data13!$GJ$1:$GJ$10,Data13!$GJ$11:$GJ$21</definedName>
    <definedName name="A125584968W_Data">Data13!$GJ$11:$GJ$21</definedName>
    <definedName name="A125584968W_Latest">Data13!$GJ$21</definedName>
    <definedName name="A125584976W">Data14!$IN$1:$IN$10,Data14!$IN$11:$IN$21</definedName>
    <definedName name="A125584976W_Data">Data14!$IN$11:$IN$21</definedName>
    <definedName name="A125584976W_Latest">Data14!$IN$21</definedName>
    <definedName name="A125584984W">Data2!$AF$1:$AF$10,Data2!$AF$11:$AF$21</definedName>
    <definedName name="A125584984W_Data">Data2!$AF$11:$AF$21</definedName>
    <definedName name="A125584984W_Latest">Data2!$AF$21</definedName>
    <definedName name="A125584992W">Data2!$CH$1:$CH$10,Data2!$CH$11:$CH$21</definedName>
    <definedName name="A125584992W_Data">Data2!$CH$11:$CH$21</definedName>
    <definedName name="A125584992W_Latest">Data2!$CH$21</definedName>
    <definedName name="A125585000L">Data2!$FB$1:$FB$10,Data2!$FB$11:$FB$21</definedName>
    <definedName name="A125585000L_Data">Data2!$FB$11:$FB$21</definedName>
    <definedName name="A125585000L_Latest">Data2!$FB$21</definedName>
    <definedName name="A125585008F">Data2!$HV$1:$HV$10,Data2!$HV$11:$HV$21</definedName>
    <definedName name="A125585008F_Data">Data2!$HV$11:$HV$21</definedName>
    <definedName name="A125585008F_Latest">Data2!$HV$21</definedName>
    <definedName name="A125585016F">Data1!$L$1:$L$10,Data1!$L$11:$L$21</definedName>
    <definedName name="A125585016F_Data">Data1!$L$11:$L$21</definedName>
    <definedName name="A125585016F_Latest">Data1!$L$21</definedName>
    <definedName name="A125585024F">Data1!$HB$1:$HB$10,Data1!$HB$11:$HB$21</definedName>
    <definedName name="A125585024F_Data">Data1!$HB$11:$HB$21</definedName>
    <definedName name="A125585024F_Latest">Data1!$HB$21</definedName>
    <definedName name="A125585032F">Data3!$P$1:$P$10,Data3!$P$11:$P$21</definedName>
    <definedName name="A125585032F_Data">Data3!$P$11:$P$21</definedName>
    <definedName name="A125585032F_Latest">Data3!$P$21</definedName>
    <definedName name="A125585040F">Data2!$HD$1:$HD$10,Data2!$HD$11:$HD$21</definedName>
    <definedName name="A125585040F_Data">Data2!$HD$11:$HD$21</definedName>
    <definedName name="A125585040F_Latest">Data2!$HD$21</definedName>
    <definedName name="A125585048X">Data3!$AZ$1:$AZ$10,Data3!$AZ$11:$AZ$21</definedName>
    <definedName name="A125585048X_Data">Data3!$AZ$11:$AZ$21</definedName>
    <definedName name="A125585048X_Latest">Data3!$AZ$21</definedName>
    <definedName name="A125585056X">Data3!$DT$1:$DT$10,Data3!$DT$11:$DT$21</definedName>
    <definedName name="A125585056X_Data">Data3!$DT$11:$DT$21</definedName>
    <definedName name="A125585056X_Latest">Data3!$DT$21</definedName>
    <definedName name="A125585064X">Data1!$EZ$1:$EZ$10,Data1!$EZ$11:$EZ$21</definedName>
    <definedName name="A125585064X_Data">Data1!$EZ$11:$EZ$21</definedName>
    <definedName name="A125585064X_Latest">Data1!$EZ$21</definedName>
    <definedName name="A125585072X">Data2!$CZ$1:$CZ$10,Data2!$CZ$11:$CZ$21</definedName>
    <definedName name="A125585072X_Data">Data2!$CZ$11:$CZ$21</definedName>
    <definedName name="A125585072X_Latest">Data2!$CZ$21</definedName>
    <definedName name="A125585080X">Data2!$IN$1:$IN$10,Data2!$IN$11:$IN$21</definedName>
    <definedName name="A125585080X_Data">Data2!$IN$11:$IN$21</definedName>
    <definedName name="A125585080X_Latest">Data2!$IN$21</definedName>
    <definedName name="A125585088T">Data3!$AH$1:$AH$10,Data3!$AH$11:$AH$21</definedName>
    <definedName name="A125585088T_Data">Data3!$AH$11:$AH$21</definedName>
    <definedName name="A125585088T_Latest">Data3!$AH$21</definedName>
    <definedName name="A125585096T">Data3!$BR$1:$BR$10,Data3!$BR$11:$BR$21</definedName>
    <definedName name="A125585096T_Data">Data3!$BR$11:$BR$21</definedName>
    <definedName name="A125585096T_Latest">Data3!$BR$21</definedName>
    <definedName name="A125585104F">Data3!$DB$1:$DB$10,Data3!$DB$11:$DB$21</definedName>
    <definedName name="A125585104F_Data">Data3!$DB$11:$DB$21</definedName>
    <definedName name="A125585104F_Latest">Data3!$DB$21</definedName>
    <definedName name="A125585112F">Data1!$AV$1:$AV$10,Data1!$AV$11:$AV$21</definedName>
    <definedName name="A125585112F_Data">Data1!$AV$11:$AV$21</definedName>
    <definedName name="A125585112F_Latest">Data1!$AV$21</definedName>
    <definedName name="A125585120F">Data1!$CX$1:$CX$10,Data1!$CX$11:$CX$21</definedName>
    <definedName name="A125585120F_Data">Data1!$CX$11:$CX$21</definedName>
    <definedName name="A125585120F_Latest">Data1!$CX$21</definedName>
    <definedName name="A125585128X">Data1!$DP$1:$DP$10,Data1!$DP$11:$DP$21</definedName>
    <definedName name="A125585128X_Data">Data1!$DP$11:$DP$21</definedName>
    <definedName name="A125585128X_Latest">Data1!$DP$21</definedName>
    <definedName name="A125585136X">Data1!$GJ$1:$GJ$10,Data1!$GJ$11:$GJ$21</definedName>
    <definedName name="A125585136X_Data">Data1!$GJ$11:$GJ$21</definedName>
    <definedName name="A125585136X_Latest">Data1!$GJ$21</definedName>
    <definedName name="A125585144X">Data1!$HT$1:$HT$10,Data1!$HT$11:$HT$21</definedName>
    <definedName name="A125585144X_Data">Data1!$HT$11:$HT$21</definedName>
    <definedName name="A125585144X_Latest">Data1!$HT$21</definedName>
    <definedName name="A125585152X">Data1!$IL$1:$IL$10,Data1!$IL$11:$IL$21</definedName>
    <definedName name="A125585152X_Data">Data1!$IL$11:$IL$21</definedName>
    <definedName name="A125585152X_Latest">Data1!$IL$21</definedName>
    <definedName name="A125585160X">Data2!$DR$1:$DR$10,Data2!$DR$11:$DR$21</definedName>
    <definedName name="A125585160X_Data">Data2!$DR$11:$DR$21</definedName>
    <definedName name="A125585160X_Latest">Data2!$DR$21</definedName>
    <definedName name="A125585168T">Data3!$CJ$1:$CJ$10,Data3!$CJ$11:$CJ$21</definedName>
    <definedName name="A125585168T_Data">Data3!$CJ$11:$CJ$21</definedName>
    <definedName name="A125585168T_Latest">Data3!$CJ$21</definedName>
    <definedName name="A125585176T">Data3!$FD$1:$FD$10,Data3!$FD$11:$FD$21</definedName>
    <definedName name="A125585176T_Data">Data3!$FD$11:$FD$21</definedName>
    <definedName name="A125585176T_Latest">Data3!$FD$21</definedName>
    <definedName name="A125585184T">Data3!$FV$1:$FV$10,Data3!$FV$11:$FV$21</definedName>
    <definedName name="A125585184T_Data">Data3!$FV$11:$FV$21</definedName>
    <definedName name="A125585184T_Latest">Data3!$FV$21</definedName>
    <definedName name="A125585192T">Data1!$EH$1:$EH$10,Data1!$EH$11:$EH$21</definedName>
    <definedName name="A125585192T_Data">Data1!$EH$11:$EH$21</definedName>
    <definedName name="A125585192T_Latest">Data1!$EH$21</definedName>
    <definedName name="A125585200F">Data2!$FT$1:$FT$10,Data2!$FT$11:$FT$21</definedName>
    <definedName name="A125585200F_Data">Data2!$FT$11:$FT$21</definedName>
    <definedName name="A125585200F_Latest">Data2!$FT$21</definedName>
    <definedName name="A125585208X">Data2!$GL$1:$GL$10,Data2!$GL$11:$GL$21</definedName>
    <definedName name="A125585208X_Data">Data2!$GL$11:$GL$21</definedName>
    <definedName name="A125585208X_Latest">Data2!$GL$21</definedName>
    <definedName name="A125585216X">Data3!$EL$1:$EL$10,Data3!$EL$11:$EL$21</definedName>
    <definedName name="A125585216X_Data">Data3!$EL$11:$EL$21</definedName>
    <definedName name="A125585216X_Latest">Data3!$EL$21</definedName>
    <definedName name="A125585224X">Data1!$AD$1:$AD$10,Data1!$AD$11:$AD$21</definedName>
    <definedName name="A125585224X_Data">Data1!$AD$11:$AD$21</definedName>
    <definedName name="A125585224X_Latest">Data1!$AD$21</definedName>
    <definedName name="A125585232X">Data1!$BN$1:$BN$10,Data1!$BN$11:$BN$21</definedName>
    <definedName name="A125585232X_Data">Data1!$BN$11:$BN$21</definedName>
    <definedName name="A125585232X_Latest">Data1!$BN$21</definedName>
    <definedName name="A125585240X">Data1!$CF$1:$CF$10,Data1!$CF$11:$CF$21</definedName>
    <definedName name="A125585240X_Data">Data1!$CF$11:$CF$21</definedName>
    <definedName name="A125585240X_Latest">Data1!$CF$21</definedName>
    <definedName name="A125585248T">Data1!$FR$1:$FR$10,Data1!$FR$11:$FR$21</definedName>
    <definedName name="A125585248T_Data">Data1!$FR$11:$FR$21</definedName>
    <definedName name="A125585248T_Latest">Data1!$FR$21</definedName>
    <definedName name="A125585256T">Data2!$AX$1:$AX$10,Data2!$AX$11:$AX$21</definedName>
    <definedName name="A125585256T_Data">Data2!$AX$11:$AX$21</definedName>
    <definedName name="A125585256T_Latest">Data2!$AX$21</definedName>
    <definedName name="A125585264T">Data2!$BP$1:$BP$10,Data2!$BP$11:$BP$21</definedName>
    <definedName name="A125585264T_Data">Data2!$BP$11:$BP$21</definedName>
    <definedName name="A125585264T_Latest">Data2!$BP$21</definedName>
    <definedName name="A125585272T">Data2!$N$1:$N$10,Data2!$N$11:$N$21</definedName>
    <definedName name="A125585272T_Data">Data2!$N$11:$N$21</definedName>
    <definedName name="A125585272T_Latest">Data2!$N$21</definedName>
    <definedName name="A125585280T">Data2!$EJ$1:$EJ$10,Data2!$EJ$11:$EJ$21</definedName>
    <definedName name="A125585280T_Data">Data2!$EJ$11:$EJ$21</definedName>
    <definedName name="A125585280T_Latest">Data2!$EJ$21</definedName>
    <definedName name="A125585288K">Data3!$GN$1:$GN$10,Data3!$GN$11:$GN$21</definedName>
    <definedName name="A125585288K_Data">Data3!$GN$11:$GN$21</definedName>
    <definedName name="A125585288K_Latest">Data3!$GN$21</definedName>
    <definedName name="A125585296K">Data24!$ER$1:$ER$10,Data24!$ER$11:$ER$21</definedName>
    <definedName name="A125585296K_Data">Data24!$ER$11:$ER$21</definedName>
    <definedName name="A125585296K_Latest">Data24!$ER$21</definedName>
    <definedName name="A125585304X">Data24!$GT$1:$GT$10,Data24!$GT$11:$GT$21</definedName>
    <definedName name="A125585304X_Data">Data24!$GT$11:$GT$21</definedName>
    <definedName name="A125585304X_Latest">Data24!$GT$21</definedName>
    <definedName name="A125585312X">Data25!$X$1:$X$10,Data25!$X$11:$X$21</definedName>
    <definedName name="A125585312X_Data">Data25!$X$11:$X$21</definedName>
    <definedName name="A125585312X_Latest">Data25!$X$21</definedName>
    <definedName name="A125585320X">Data25!$CR$1:$CR$10,Data25!$CR$11:$CR$21</definedName>
    <definedName name="A125585320X_Data">Data25!$CR$11:$CR$21</definedName>
    <definedName name="A125585320X_Latest">Data25!$CR$21</definedName>
    <definedName name="A125585328T">Data23!$DX$1:$DX$10,Data23!$DX$11:$DX$21</definedName>
    <definedName name="A125585328T_Data">Data23!$DX$11:$DX$21</definedName>
    <definedName name="A125585328T_Latest">Data23!$DX$21</definedName>
    <definedName name="A125585336T">Data24!$BX$1:$BX$10,Data24!$BX$11:$BX$21</definedName>
    <definedName name="A125585336T_Data">Data24!$BX$11:$BX$21</definedName>
    <definedName name="A125585336T_Latest">Data24!$BX$21</definedName>
    <definedName name="A125585344T">Data25!$EB$1:$EB$10,Data25!$EB$11:$EB$21</definedName>
    <definedName name="A125585344T_Data">Data25!$EB$11:$EB$21</definedName>
    <definedName name="A125585344T_Latest">Data25!$EB$21</definedName>
    <definedName name="A125585352T">Data25!$BZ$1:$BZ$10,Data25!$BZ$11:$BZ$21</definedName>
    <definedName name="A125585352T_Data">Data25!$BZ$11:$BZ$21</definedName>
    <definedName name="A125585352T_Latest">Data25!$BZ$21</definedName>
    <definedName name="A125585360T">Data25!$FL$1:$FL$10,Data25!$FL$11:$FL$21</definedName>
    <definedName name="A125585360T_Data">Data25!$FL$11:$FL$21</definedName>
    <definedName name="A125585360T_Latest">Data25!$FL$21</definedName>
    <definedName name="A125585368K">Data25!$IF$1:$IF$10,Data25!$IF$11:$IF$21</definedName>
    <definedName name="A125585368K_Data">Data25!$IF$11:$IF$21</definedName>
    <definedName name="A125585368K_Latest">Data25!$IF$21</definedName>
    <definedName name="A125585376K">Data24!$V$1:$V$10,Data24!$V$11:$V$21</definedName>
    <definedName name="A125585376K_Data">Data24!$V$11:$V$21</definedName>
    <definedName name="A125585376K_Latest">Data24!$V$21</definedName>
    <definedName name="A125585384K">Data24!$HL$1:$HL$10,Data24!$HL$11:$HL$21</definedName>
    <definedName name="A125585384K_Data">Data24!$HL$11:$HL$21</definedName>
    <definedName name="A125585384K_Latest">Data24!$HL$21</definedName>
    <definedName name="A125585392K">Data25!$DJ$1:$DJ$10,Data25!$DJ$11:$DJ$21</definedName>
    <definedName name="A125585392K_Data">Data25!$DJ$11:$DJ$21</definedName>
    <definedName name="A125585392K_Latest">Data25!$DJ$21</definedName>
    <definedName name="A125585400X">Data25!$ET$1:$ET$10,Data25!$ET$11:$ET$21</definedName>
    <definedName name="A125585400X_Data">Data25!$ET$11:$ET$21</definedName>
    <definedName name="A125585400X_Latest">Data25!$ET$21</definedName>
    <definedName name="A125585408T">Data25!$GD$1:$GD$10,Data25!$GD$11:$GD$21</definedName>
    <definedName name="A125585408T_Data">Data25!$GD$11:$GD$21</definedName>
    <definedName name="A125585408T_Latest">Data25!$GD$21</definedName>
    <definedName name="A125585416T">Data25!$HN$1:$HN$10,Data25!$HN$11:$HN$21</definedName>
    <definedName name="A125585416T_Data">Data25!$HN$11:$HN$21</definedName>
    <definedName name="A125585416T_Latest">Data25!$HN$21</definedName>
    <definedName name="A125585424T">Data23!$FH$1:$FH$10,Data23!$FH$11:$FH$21</definedName>
    <definedName name="A125585424T_Data">Data23!$FH$11:$FH$21</definedName>
    <definedName name="A125585424T_Latest">Data23!$FH$21</definedName>
    <definedName name="A125585432T">Data23!$HJ$1:$HJ$10,Data23!$HJ$11:$HJ$21</definedName>
    <definedName name="A125585432T_Data">Data23!$HJ$11:$HJ$21</definedName>
    <definedName name="A125585432T_Latest">Data23!$HJ$21</definedName>
    <definedName name="A125585440T">Data23!$IB$1:$IB$10,Data23!$IB$11:$IB$21</definedName>
    <definedName name="A125585440T_Data">Data23!$IB$11:$IB$21</definedName>
    <definedName name="A125585440T_Latest">Data23!$IB$21</definedName>
    <definedName name="A125585448K">Data24!$BF$1:$BF$10,Data24!$BF$11:$BF$21</definedName>
    <definedName name="A125585448K_Data">Data24!$BF$11:$BF$21</definedName>
    <definedName name="A125585448K_Latest">Data24!$BF$21</definedName>
    <definedName name="A125585456K">Data24!$CP$1:$CP$10,Data24!$CP$11:$CP$21</definedName>
    <definedName name="A125585456K_Data">Data24!$CP$11:$CP$21</definedName>
    <definedName name="A125585456K_Latest">Data24!$CP$21</definedName>
    <definedName name="A125585464K">Data24!$DH$1:$DH$10,Data24!$DH$11:$DH$21</definedName>
    <definedName name="A125585464K_Data">Data24!$DH$11:$DH$21</definedName>
    <definedName name="A125585464K_Latest">Data24!$DH$21</definedName>
    <definedName name="A125585472K">Data24!$ID$1:$ID$10,Data24!$ID$11:$ID$21</definedName>
    <definedName name="A125585472K_Data">Data24!$ID$11:$ID$21</definedName>
    <definedName name="A125585472K_Latest">Data24!$ID$21</definedName>
    <definedName name="A125585480K">Data25!$GV$1:$GV$10,Data25!$GV$11:$GV$21</definedName>
    <definedName name="A125585480K_Data">Data25!$GV$11:$GV$21</definedName>
    <definedName name="A125585480K_Latest">Data25!$GV$21</definedName>
    <definedName name="A125585488C">Data26!$Z$1:$Z$10,Data26!$Z$11:$Z$21</definedName>
    <definedName name="A125585488C_Data">Data26!$Z$11:$Z$21</definedName>
    <definedName name="A125585488C_Latest">Data26!$Z$21</definedName>
    <definedName name="A125585496C">Data26!$AR$1:$AR$10,Data26!$AR$11:$AR$21</definedName>
    <definedName name="A125585496C_Data">Data26!$AR$11:$AR$21</definedName>
    <definedName name="A125585496C_Latest">Data26!$AR$21</definedName>
    <definedName name="A125585504T">Data24!$D$1:$D$10,Data24!$D$11:$D$21</definedName>
    <definedName name="A125585504T_Data">Data24!$D$11:$D$21</definedName>
    <definedName name="A125585504T_Latest">Data24!$D$21</definedName>
    <definedName name="A125585512T">Data25!$AP$1:$AP$10,Data25!$AP$11:$AP$21</definedName>
    <definedName name="A125585512T_Data">Data25!$AP$11:$AP$21</definedName>
    <definedName name="A125585512T_Latest">Data25!$AP$21</definedName>
    <definedName name="A125585520T">Data25!$BH$1:$BH$10,Data25!$BH$11:$BH$21</definedName>
    <definedName name="A125585520T_Data">Data25!$BH$11:$BH$21</definedName>
    <definedName name="A125585520T_Latest">Data25!$BH$21</definedName>
    <definedName name="A125585528K">Data26!$H$1:$H$10,Data26!$H$11:$H$21</definedName>
    <definedName name="A125585528K_Data">Data26!$H$11:$H$21</definedName>
    <definedName name="A125585528K_Latest">Data26!$H$21</definedName>
    <definedName name="A125585536K">Data23!$EP$1:$EP$10,Data23!$EP$11:$EP$21</definedName>
    <definedName name="A125585536K_Data">Data23!$EP$11:$EP$21</definedName>
    <definedName name="A125585536K_Latest">Data23!$EP$21</definedName>
    <definedName name="A125585544K">Data23!$FZ$1:$FZ$10,Data23!$FZ$11:$FZ$21</definedName>
    <definedName name="A125585544K_Data">Data23!$FZ$11:$FZ$21</definedName>
    <definedName name="A125585544K_Latest">Data23!$FZ$21</definedName>
    <definedName name="A125585552K">Data23!$GR$1:$GR$10,Data23!$GR$11:$GR$21</definedName>
    <definedName name="A125585552K_Data">Data23!$GR$11:$GR$21</definedName>
    <definedName name="A125585552K_Latest">Data23!$GR$21</definedName>
    <definedName name="A125585560K">Data24!$AN$1:$AN$10,Data24!$AN$11:$AN$21</definedName>
    <definedName name="A125585560K_Data">Data24!$AN$11:$AN$21</definedName>
    <definedName name="A125585560K_Latest">Data24!$AN$21</definedName>
    <definedName name="A125585568C">Data24!$FJ$1:$FJ$10,Data24!$FJ$11:$FJ$21</definedName>
    <definedName name="A125585568C_Data">Data24!$FJ$11:$FJ$21</definedName>
    <definedName name="A125585568C_Latest">Data24!$FJ$21</definedName>
    <definedName name="A125585576C">Data24!$GB$1:$GB$10,Data24!$GB$11:$GB$21</definedName>
    <definedName name="A125585576C_Data">Data24!$GB$11:$GB$21</definedName>
    <definedName name="A125585576C_Latest">Data24!$GB$21</definedName>
    <definedName name="A125585584C">Data24!$DZ$1:$DZ$10,Data24!$DZ$11:$DZ$21</definedName>
    <definedName name="A125585584C_Data">Data24!$DZ$11:$DZ$21</definedName>
    <definedName name="A125585584C_Latest">Data24!$DZ$21</definedName>
    <definedName name="A125585592C">Data25!$F$1:$F$10,Data25!$F$11:$F$21</definedName>
    <definedName name="A125585592C_Data">Data25!$F$11:$F$21</definedName>
    <definedName name="A125585592C_Latest">Data25!$F$21</definedName>
    <definedName name="A125585600T">Data26!$BJ$1:$BJ$10,Data26!$BJ$11:$BJ$21</definedName>
    <definedName name="A125585600T_Data">Data26!$BJ$11:$BJ$21</definedName>
    <definedName name="A125585600T_Latest">Data26!$BJ$21</definedName>
    <definedName name="A125585608K">Data7!$GD$1:$GD$10,Data7!$GD$11:$GD$21</definedName>
    <definedName name="A125585608K_Data">Data7!$GD$11:$GD$21</definedName>
    <definedName name="A125585608K_Latest">Data7!$GD$21</definedName>
    <definedName name="A125585616K">Data7!$IF$1:$IF$10,Data7!$IF$11:$IF$21</definedName>
    <definedName name="A125585616K_Data">Data7!$IF$11:$IF$21</definedName>
    <definedName name="A125585616K_Latest">Data7!$IF$21</definedName>
    <definedName name="A125585624K">Data8!$BJ$1:$BJ$10,Data8!$BJ$11:$BJ$21</definedName>
    <definedName name="A125585624K_Data">Data8!$BJ$11:$BJ$21</definedName>
    <definedName name="A125585624K_Latest">Data8!$BJ$21</definedName>
    <definedName name="A125585632K">Data8!$ED$1:$ED$10,Data8!$ED$11:$ED$21</definedName>
    <definedName name="A125585632K_Data">Data8!$ED$11:$ED$21</definedName>
    <definedName name="A125585632K_Latest">Data8!$ED$21</definedName>
    <definedName name="A125585640K">Data6!$FJ$1:$FJ$10,Data6!$FJ$11:$FJ$21</definedName>
    <definedName name="A125585640K_Data">Data6!$FJ$11:$FJ$21</definedName>
    <definedName name="A125585640K_Latest">Data6!$FJ$21</definedName>
    <definedName name="A125585648C">Data7!$DJ$1:$DJ$10,Data7!$DJ$11:$DJ$21</definedName>
    <definedName name="A125585648C_Data">Data7!$DJ$11:$DJ$21</definedName>
    <definedName name="A125585648C_Latest">Data7!$DJ$21</definedName>
    <definedName name="A125585656C">Data8!$FN$1:$FN$10,Data8!$FN$11:$FN$21</definedName>
    <definedName name="A125585656C_Data">Data8!$FN$11:$FN$21</definedName>
    <definedName name="A125585656C_Latest">Data8!$FN$21</definedName>
    <definedName name="A125585664C">Data8!$DL$1:$DL$10,Data8!$DL$11:$DL$21</definedName>
    <definedName name="A125585664C_Data">Data8!$DL$11:$DL$21</definedName>
    <definedName name="A125585664C_Latest">Data8!$DL$21</definedName>
    <definedName name="A125585672C">Data8!$GX$1:$GX$10,Data8!$GX$11:$GX$21</definedName>
    <definedName name="A125585672C_Data">Data8!$GX$11:$GX$21</definedName>
    <definedName name="A125585672C_Latest">Data8!$GX$21</definedName>
    <definedName name="A125585680C">Data9!$AB$1:$AB$10,Data9!$AB$11:$AB$21</definedName>
    <definedName name="A125585680C_Data">Data9!$AB$11:$AB$21</definedName>
    <definedName name="A125585680C_Latest">Data9!$AB$21</definedName>
    <definedName name="A125585688W">Data7!$BH$1:$BH$10,Data7!$BH$11:$BH$21</definedName>
    <definedName name="A125585688W_Data">Data7!$BH$11:$BH$21</definedName>
    <definedName name="A125585688W_Latest">Data7!$BH$21</definedName>
    <definedName name="A125585696W">Data8!$H$1:$H$10,Data8!$H$11:$H$21</definedName>
    <definedName name="A125585696W_Data">Data8!$H$11:$H$21</definedName>
    <definedName name="A125585696W_Latest">Data8!$H$21</definedName>
    <definedName name="A125585704K">Data8!$EV$1:$EV$10,Data8!$EV$11:$EV$21</definedName>
    <definedName name="A125585704K_Data">Data8!$EV$11:$EV$21</definedName>
    <definedName name="A125585704K_Latest">Data8!$EV$21</definedName>
    <definedName name="A125585712K">Data8!$GF$1:$GF$10,Data8!$GF$11:$GF$21</definedName>
    <definedName name="A125585712K_Data">Data8!$GF$11:$GF$21</definedName>
    <definedName name="A125585712K_Latest">Data8!$GF$21</definedName>
    <definedName name="A125585720K">Data8!$HP$1:$HP$10,Data8!$HP$11:$HP$21</definedName>
    <definedName name="A125585720K_Data">Data8!$HP$11:$HP$21</definedName>
    <definedName name="A125585720K_Latest">Data8!$HP$21</definedName>
    <definedName name="A125585728C">Data9!$J$1:$J$10,Data9!$J$11:$J$21</definedName>
    <definedName name="A125585728C_Data">Data9!$J$11:$J$21</definedName>
    <definedName name="A125585728C_Latest">Data9!$J$21</definedName>
    <definedName name="A125585736C">Data6!$GT$1:$GT$10,Data6!$GT$11:$GT$21</definedName>
    <definedName name="A125585736C_Data">Data6!$GT$11:$GT$21</definedName>
    <definedName name="A125585736C_Latest">Data6!$GT$21</definedName>
    <definedName name="A125585744C">Data7!$F$1:$F$10,Data7!$F$11:$F$21</definedName>
    <definedName name="A125585744C_Data">Data7!$F$11:$F$21</definedName>
    <definedName name="A125585744C_Latest">Data7!$F$21</definedName>
    <definedName name="A125585752C">Data7!$X$1:$X$10,Data7!$X$11:$X$21</definedName>
    <definedName name="A125585752C_Data">Data7!$X$11:$X$21</definedName>
    <definedName name="A125585752C_Latest">Data7!$X$21</definedName>
    <definedName name="A125585760C">Data7!$CR$1:$CR$10,Data7!$CR$11:$CR$21</definedName>
    <definedName name="A125585760C_Data">Data7!$CR$11:$CR$21</definedName>
    <definedName name="A125585760C_Latest">Data7!$CR$21</definedName>
    <definedName name="A125585768W">Data7!$EB$1:$EB$10,Data7!$EB$11:$EB$21</definedName>
    <definedName name="A125585768W_Data">Data7!$EB$11:$EB$21</definedName>
    <definedName name="A125585768W_Latest">Data7!$EB$21</definedName>
    <definedName name="A125585776W">Data7!$ET$1:$ET$10,Data7!$ET$11:$ET$21</definedName>
    <definedName name="A125585776W_Data">Data7!$ET$11:$ET$21</definedName>
    <definedName name="A125585776W_Latest">Data7!$ET$21</definedName>
    <definedName name="A125585784W">Data8!$Z$1:$Z$10,Data8!$Z$11:$Z$21</definedName>
    <definedName name="A125585784W_Data">Data8!$Z$11:$Z$21</definedName>
    <definedName name="A125585784W_Latest">Data8!$Z$21</definedName>
    <definedName name="A125585792W">Data8!$IH$1:$IH$10,Data8!$IH$11:$IH$21</definedName>
    <definedName name="A125585792W_Data">Data8!$IH$11:$IH$21</definedName>
    <definedName name="A125585792W_Latest">Data8!$IH$21</definedName>
    <definedName name="A125585800K">Data9!$BL$1:$BL$10,Data9!$BL$11:$BL$21</definedName>
    <definedName name="A125585800K_Data">Data9!$BL$11:$BL$21</definedName>
    <definedName name="A125585800K_Latest">Data9!$BL$21</definedName>
    <definedName name="A125585808C">Data9!$CD$1:$CD$10,Data9!$CD$11:$CD$21</definedName>
    <definedName name="A125585808C_Data">Data9!$CD$11:$CD$21</definedName>
    <definedName name="A125585808C_Latest">Data9!$CD$21</definedName>
    <definedName name="A125585816C">Data7!$AP$1:$AP$10,Data7!$AP$11:$AP$21</definedName>
    <definedName name="A125585816C_Data">Data7!$AP$11:$AP$21</definedName>
    <definedName name="A125585816C_Latest">Data7!$AP$21</definedName>
    <definedName name="A125585824C">Data8!$CB$1:$CB$10,Data8!$CB$11:$CB$21</definedName>
    <definedName name="A125585824C_Data">Data8!$CB$11:$CB$21</definedName>
    <definedName name="A125585824C_Latest">Data8!$CB$21</definedName>
    <definedName name="A125585832C">Data8!$CT$1:$CT$10,Data8!$CT$11:$CT$21</definedName>
    <definedName name="A125585832C_Data">Data8!$CT$11:$CT$21</definedName>
    <definedName name="A125585832C_Latest">Data8!$CT$21</definedName>
    <definedName name="A125585840C">Data9!$AT$1:$AT$10,Data9!$AT$11:$AT$21</definedName>
    <definedName name="A125585840C_Data">Data9!$AT$11:$AT$21</definedName>
    <definedName name="A125585840C_Latest">Data9!$AT$21</definedName>
    <definedName name="A125585848W">Data6!$GB$1:$GB$10,Data6!$GB$11:$GB$21</definedName>
    <definedName name="A125585848W_Data">Data6!$GB$11:$GB$21</definedName>
    <definedName name="A125585848W_Latest">Data6!$GB$21</definedName>
    <definedName name="A125585856W">Data6!$HL$1:$HL$10,Data6!$HL$11:$HL$21</definedName>
    <definedName name="A125585856W_Data">Data6!$HL$11:$HL$21</definedName>
    <definedName name="A125585856W_Latest">Data6!$HL$21</definedName>
    <definedName name="A125585864W">Data6!$ID$1:$ID$10,Data6!$ID$11:$ID$21</definedName>
    <definedName name="A125585864W_Data">Data6!$ID$11:$ID$21</definedName>
    <definedName name="A125585864W_Latest">Data6!$ID$21</definedName>
    <definedName name="A125585872W">Data7!$BZ$1:$BZ$10,Data7!$BZ$11:$BZ$21</definedName>
    <definedName name="A125585872W_Data">Data7!$BZ$11:$BZ$21</definedName>
    <definedName name="A125585872W_Latest">Data7!$BZ$21</definedName>
    <definedName name="A125585880W">Data7!$GV$1:$GV$10,Data7!$GV$11:$GV$21</definedName>
    <definedName name="A125585880W_Data">Data7!$GV$11:$GV$21</definedName>
    <definedName name="A125585880W_Latest">Data7!$GV$21</definedName>
    <definedName name="A125585888R">Data7!$HN$1:$HN$10,Data7!$HN$11:$HN$21</definedName>
    <definedName name="A125585888R_Data">Data7!$HN$11:$HN$21</definedName>
    <definedName name="A125585888R_Latest">Data7!$HN$21</definedName>
    <definedName name="A125585896R">Data7!$FL$1:$FL$10,Data7!$FL$11:$FL$21</definedName>
    <definedName name="A125585896R_Data">Data7!$FL$11:$FL$21</definedName>
    <definedName name="A125585896R_Latest">Data7!$FL$21</definedName>
    <definedName name="A125585904C">Data8!$AR$1:$AR$10,Data8!$AR$11:$AR$21</definedName>
    <definedName name="A125585904C_Data">Data8!$AR$11:$AR$21</definedName>
    <definedName name="A125585904C_Latest">Data8!$AR$21</definedName>
    <definedName name="A125585912C">Data9!$CV$1:$CV$10,Data9!$CV$11:$CV$21</definedName>
    <definedName name="A125585912C_Data">Data9!$CV$11:$CV$21</definedName>
    <definedName name="A125585912C_Latest">Data9!$CV$21</definedName>
    <definedName name="A125585920C">Data16!$AP$1:$AP$10,Data16!$AP$11:$AP$21</definedName>
    <definedName name="A125585920C_Data">Data16!$AP$11:$AP$21</definedName>
    <definedName name="A125585920C_Latest">Data16!$AP$21</definedName>
    <definedName name="A125585928W">Data16!$CR$1:$CR$10,Data16!$CR$11:$CR$21</definedName>
    <definedName name="A125585928W_Data">Data16!$CR$11:$CR$21</definedName>
    <definedName name="A125585928W_Latest">Data16!$CR$21</definedName>
    <definedName name="A125585936W">Data16!$FL$1:$FL$10,Data16!$FL$11:$FL$21</definedName>
    <definedName name="A125585936W_Data">Data16!$FL$11:$FL$21</definedName>
    <definedName name="A125585936W_Latest">Data16!$FL$21</definedName>
    <definedName name="A125585944W">Data16!$IF$1:$IF$10,Data16!$IF$11:$IF$21</definedName>
    <definedName name="A125585944W_Data">Data16!$IF$11:$IF$21</definedName>
    <definedName name="A125585944W_Latest">Data16!$IF$21</definedName>
    <definedName name="A125585952W">Data15!$V$1:$V$10,Data15!$V$11:$V$21</definedName>
    <definedName name="A125585952W_Data">Data15!$V$11:$V$21</definedName>
    <definedName name="A125585952W_Latest">Data15!$V$21</definedName>
    <definedName name="A125585960W">Data15!$HL$1:$HL$10,Data15!$HL$11:$HL$21</definedName>
    <definedName name="A125585960W_Data">Data15!$HL$11:$HL$21</definedName>
    <definedName name="A125585960W_Latest">Data15!$HL$21</definedName>
    <definedName name="A125585968R">Data17!$Z$1:$Z$10,Data17!$Z$11:$Z$21</definedName>
    <definedName name="A125585968R_Data">Data17!$Z$11:$Z$21</definedName>
    <definedName name="A125585968R_Latest">Data17!$Z$21</definedName>
    <definedName name="A125585976R">Data16!$HN$1:$HN$10,Data16!$HN$11:$HN$21</definedName>
    <definedName name="A125585976R_Data">Data16!$HN$11:$HN$21</definedName>
    <definedName name="A125585976R_Latest">Data16!$HN$21</definedName>
    <definedName name="A125585984R">Data17!$BJ$1:$BJ$10,Data17!$BJ$11:$BJ$21</definedName>
    <definedName name="A125585984R_Data">Data17!$BJ$11:$BJ$21</definedName>
    <definedName name="A125585984R_Latest">Data17!$BJ$21</definedName>
    <definedName name="A125585992R">Data17!$ED$1:$ED$10,Data17!$ED$11:$ED$21</definedName>
    <definedName name="A125585992R_Data">Data17!$ED$11:$ED$21</definedName>
    <definedName name="A125585992R_Latest">Data17!$ED$21</definedName>
    <definedName name="A125586000F">Data15!$FJ$1:$FJ$10,Data15!$FJ$11:$FJ$21</definedName>
    <definedName name="A125586000F_Data">Data15!$FJ$11:$FJ$21</definedName>
    <definedName name="A125586000F_Latest">Data15!$FJ$21</definedName>
    <definedName name="A125586008X">Data16!$DJ$1:$DJ$10,Data16!$DJ$11:$DJ$21</definedName>
    <definedName name="A125586008X_Data">Data16!$DJ$11:$DJ$21</definedName>
    <definedName name="A125586008X_Latest">Data16!$DJ$21</definedName>
    <definedName name="A125586016X">Data17!$H$1:$H$10,Data17!$H$11:$H$21</definedName>
    <definedName name="A125586016X_Data">Data17!$H$11:$H$21</definedName>
    <definedName name="A125586016X_Latest">Data17!$H$21</definedName>
    <definedName name="A125586024X">Data17!$AR$1:$AR$10,Data17!$AR$11:$AR$21</definedName>
    <definedName name="A125586024X_Data">Data17!$AR$11:$AR$21</definedName>
    <definedName name="A125586024X_Latest">Data17!$AR$21</definedName>
    <definedName name="A125586032X">Data17!$CB$1:$CB$10,Data17!$CB$11:$CB$21</definedName>
    <definedName name="A125586032X_Data">Data17!$CB$11:$CB$21</definedName>
    <definedName name="A125586032X_Latest">Data17!$CB$21</definedName>
    <definedName name="A125586040X">Data17!$DL$1:$DL$10,Data17!$DL$11:$DL$21</definedName>
    <definedName name="A125586040X_Data">Data17!$DL$11:$DL$21</definedName>
    <definedName name="A125586040X_Latest">Data17!$DL$21</definedName>
    <definedName name="A125586048T">Data15!$BF$1:$BF$10,Data15!$BF$11:$BF$21</definedName>
    <definedName name="A125586048T_Data">Data15!$BF$11:$BF$21</definedName>
    <definedName name="A125586048T_Latest">Data15!$BF$21</definedName>
    <definedName name="A125586056T">Data15!$DH$1:$DH$10,Data15!$DH$11:$DH$21</definedName>
    <definedName name="A125586056T_Data">Data15!$DH$11:$DH$21</definedName>
    <definedName name="A125586056T_Latest">Data15!$DH$21</definedName>
    <definedName name="A125586064T">Data15!$DZ$1:$DZ$10,Data15!$DZ$11:$DZ$21</definedName>
    <definedName name="A125586064T_Data">Data15!$DZ$11:$DZ$21</definedName>
    <definedName name="A125586064T_Latest">Data15!$DZ$21</definedName>
    <definedName name="A125586072T">Data15!$GT$1:$GT$10,Data15!$GT$11:$GT$21</definedName>
    <definedName name="A125586072T_Data">Data15!$GT$11:$GT$21</definedName>
    <definedName name="A125586072T_Latest">Data15!$GT$21</definedName>
    <definedName name="A125586080T">Data15!$ID$1:$ID$10,Data15!$ID$11:$ID$21</definedName>
    <definedName name="A125586080T_Data">Data15!$ID$11:$ID$21</definedName>
    <definedName name="A125586080T_Latest">Data15!$ID$21</definedName>
    <definedName name="A125586088K">Data16!$F$1:$F$10,Data16!$F$11:$F$21</definedName>
    <definedName name="A125586088K_Data">Data16!$F$11:$F$21</definedName>
    <definedName name="A125586088K_Latest">Data16!$F$21</definedName>
    <definedName name="A125586096K">Data16!$EB$1:$EB$10,Data16!$EB$11:$EB$21</definedName>
    <definedName name="A125586096K_Data">Data16!$EB$11:$EB$21</definedName>
    <definedName name="A125586096K_Latest">Data16!$EB$21</definedName>
    <definedName name="A125586104X">Data17!$CT$1:$CT$10,Data17!$CT$11:$CT$21</definedName>
    <definedName name="A125586104X_Data">Data17!$CT$11:$CT$21</definedName>
    <definedName name="A125586104X_Latest">Data17!$CT$21</definedName>
    <definedName name="A125586112X">Data17!$FN$1:$FN$10,Data17!$FN$11:$FN$21</definedName>
    <definedName name="A125586112X_Data">Data17!$FN$11:$FN$21</definedName>
    <definedName name="A125586112X_Latest">Data17!$FN$21</definedName>
    <definedName name="A125586120X">Data17!$GF$1:$GF$10,Data17!$GF$11:$GF$21</definedName>
    <definedName name="A125586120X_Data">Data17!$GF$11:$GF$21</definedName>
    <definedName name="A125586120X_Latest">Data17!$GF$21</definedName>
    <definedName name="A125586128T">Data15!$ER$1:$ER$10,Data15!$ER$11:$ER$21</definedName>
    <definedName name="A125586128T_Data">Data15!$ER$11:$ER$21</definedName>
    <definedName name="A125586128T_Latest">Data15!$ER$21</definedName>
    <definedName name="A125586136T">Data16!$GD$1:$GD$10,Data16!$GD$11:$GD$21</definedName>
    <definedName name="A125586136T_Data">Data16!$GD$11:$GD$21</definedName>
    <definedName name="A125586136T_Latest">Data16!$GD$21</definedName>
    <definedName name="A125586144T">Data16!$GV$1:$GV$10,Data16!$GV$11:$GV$21</definedName>
    <definedName name="A125586144T_Data">Data16!$GV$11:$GV$21</definedName>
    <definedName name="A125586144T_Latest">Data16!$GV$21</definedName>
    <definedName name="A125586152T">Data17!$EV$1:$EV$10,Data17!$EV$11:$EV$21</definedName>
    <definedName name="A125586152T_Data">Data17!$EV$11:$EV$21</definedName>
    <definedName name="A125586152T_Latest">Data17!$EV$21</definedName>
    <definedName name="A125586160T">Data15!$AN$1:$AN$10,Data15!$AN$11:$AN$21</definedName>
    <definedName name="A125586160T_Data">Data15!$AN$11:$AN$21</definedName>
    <definedName name="A125586160T_Latest">Data15!$AN$21</definedName>
    <definedName name="A125586168K">Data15!$BX$1:$BX$10,Data15!$BX$11:$BX$21</definedName>
    <definedName name="A125586168K_Data">Data15!$BX$11:$BX$21</definedName>
    <definedName name="A125586168K_Latest">Data15!$BX$21</definedName>
    <definedName name="A125586176K">Data15!$CP$1:$CP$10,Data15!$CP$11:$CP$21</definedName>
    <definedName name="A125586176K_Data">Data15!$CP$11:$CP$21</definedName>
    <definedName name="A125586176K_Latest">Data15!$CP$21</definedName>
    <definedName name="A125586184K">Data15!$GB$1:$GB$10,Data15!$GB$11:$GB$21</definedName>
    <definedName name="A125586184K_Data">Data15!$GB$11:$GB$21</definedName>
    <definedName name="A125586184K_Latest">Data15!$GB$21</definedName>
    <definedName name="A125586192K">Data16!$BH$1:$BH$10,Data16!$BH$11:$BH$21</definedName>
    <definedName name="A125586192K_Data">Data16!$BH$11:$BH$21</definedName>
    <definedName name="A125586192K_Latest">Data16!$BH$21</definedName>
    <definedName name="A125586200X">Data16!$BZ$1:$BZ$10,Data16!$BZ$11:$BZ$21</definedName>
    <definedName name="A125586200X_Data">Data16!$BZ$11:$BZ$21</definedName>
    <definedName name="A125586200X_Latest">Data16!$BZ$21</definedName>
    <definedName name="A125586208T">Data16!$X$1:$X$10,Data16!$X$11:$X$21</definedName>
    <definedName name="A125586208T_Data">Data16!$X$11:$X$21</definedName>
    <definedName name="A125586208T_Latest">Data16!$X$21</definedName>
    <definedName name="A125586216T">Data16!$ET$1:$ET$10,Data16!$ET$11:$ET$21</definedName>
    <definedName name="A125586216T_Data">Data16!$ET$11:$ET$21</definedName>
    <definedName name="A125586216T_Latest">Data16!$ET$21</definedName>
    <definedName name="A125586224T">Data17!$GX$1:$GX$10,Data17!$GX$11:$GX$21</definedName>
    <definedName name="A125586224T_Data">Data17!$GX$11:$GX$21</definedName>
    <definedName name="A125586224T_Latest">Data17!$GX$21</definedName>
    <definedName name="A125586232T">Data18!$IJ$1:$IJ$10,Data18!$IJ$11:$IJ$21</definedName>
    <definedName name="A125586232T_Data">Data18!$IJ$11:$IJ$21</definedName>
    <definedName name="A125586232T_Latest">Data18!$IJ$21</definedName>
    <definedName name="A125586240T">Data19!$AV$1:$AV$10,Data19!$AV$11:$AV$21</definedName>
    <definedName name="A125586240T_Data">Data19!$AV$11:$AV$21</definedName>
    <definedName name="A125586240T_Latest">Data19!$AV$21</definedName>
    <definedName name="A125586248K">Data19!$DP$1:$DP$10,Data19!$DP$11:$DP$21</definedName>
    <definedName name="A125586248K_Data">Data19!$DP$11:$DP$21</definedName>
    <definedName name="A125586248K_Latest">Data19!$DP$21</definedName>
    <definedName name="A125586256K">Data19!$GJ$1:$GJ$10,Data19!$GJ$11:$GJ$21</definedName>
    <definedName name="A125586256K_Data">Data19!$GJ$11:$GJ$21</definedName>
    <definedName name="A125586256K_Latest">Data19!$GJ$21</definedName>
    <definedName name="A125586264K">Data17!$HP$1:$HP$10,Data17!$HP$11:$HP$21</definedName>
    <definedName name="A125586264K_Data">Data17!$HP$11:$HP$21</definedName>
    <definedName name="A125586264K_Latest">Data17!$HP$21</definedName>
    <definedName name="A125586272K">Data18!$FP$1:$FP$10,Data18!$FP$11:$FP$21</definedName>
    <definedName name="A125586272K_Data">Data18!$FP$11:$FP$21</definedName>
    <definedName name="A125586272K_Latest">Data18!$FP$21</definedName>
    <definedName name="A125586280K">Data19!$HT$1:$HT$10,Data19!$HT$11:$HT$21</definedName>
    <definedName name="A125586280K_Data">Data19!$HT$11:$HT$21</definedName>
    <definedName name="A125586280K_Latest">Data19!$HT$21</definedName>
    <definedName name="A125586288C">Data19!$FR$1:$FR$10,Data19!$FR$11:$FR$21</definedName>
    <definedName name="A125586288C_Data">Data19!$FR$11:$FR$21</definedName>
    <definedName name="A125586288C_Latest">Data19!$FR$21</definedName>
    <definedName name="A125586296C">Data20!$N$1:$N$10,Data20!$N$11:$N$21</definedName>
    <definedName name="A125586296C_Data">Data20!$N$11:$N$21</definedName>
    <definedName name="A125586296C_Latest">Data20!$N$21</definedName>
    <definedName name="A125586304T">Data20!$CH$1:$CH$10,Data20!$CH$11:$CH$21</definedName>
    <definedName name="A125586304T_Data">Data20!$CH$11:$CH$21</definedName>
    <definedName name="A125586304T_Latest">Data20!$CH$21</definedName>
    <definedName name="A125586312T">Data18!$DN$1:$DN$10,Data18!$DN$11:$DN$21</definedName>
    <definedName name="A125586312T_Data">Data18!$DN$11:$DN$21</definedName>
    <definedName name="A125586312T_Latest">Data18!$DN$21</definedName>
    <definedName name="A125586320T">Data19!$BN$1:$BN$10,Data19!$BN$11:$BN$21</definedName>
    <definedName name="A125586320T_Data">Data19!$BN$11:$BN$21</definedName>
    <definedName name="A125586320T_Latest">Data19!$BN$21</definedName>
    <definedName name="A125586328K">Data19!$HB$1:$HB$10,Data19!$HB$11:$HB$21</definedName>
    <definedName name="A125586328K_Data">Data19!$HB$11:$HB$21</definedName>
    <definedName name="A125586328K_Latest">Data19!$HB$21</definedName>
    <definedName name="A125586336K">Data19!$IL$1:$IL$10,Data19!$IL$11:$IL$21</definedName>
    <definedName name="A125586336K_Data">Data19!$IL$11:$IL$21</definedName>
    <definedName name="A125586336K_Latest">Data19!$IL$21</definedName>
    <definedName name="A125586344K">Data20!$AF$1:$AF$10,Data20!$AF$11:$AF$21</definedName>
    <definedName name="A125586344K_Data">Data20!$AF$11:$AF$21</definedName>
    <definedName name="A125586344K_Latest">Data20!$AF$21</definedName>
    <definedName name="A125586352K">Data20!$BP$1:$BP$10,Data20!$BP$11:$BP$21</definedName>
    <definedName name="A125586352K_Data">Data20!$BP$11:$BP$21</definedName>
    <definedName name="A125586352K_Latest">Data20!$BP$21</definedName>
    <definedName name="A125586360K">Data18!$J$1:$J$10,Data18!$J$11:$J$21</definedName>
    <definedName name="A125586360K_Data">Data18!$J$11:$J$21</definedName>
    <definedName name="A125586360K_Latest">Data18!$J$21</definedName>
    <definedName name="A125586368C">Data18!$BL$1:$BL$10,Data18!$BL$11:$BL$21</definedName>
    <definedName name="A125586368C_Data">Data18!$BL$11:$BL$21</definedName>
    <definedName name="A125586368C_Latest">Data18!$BL$21</definedName>
    <definedName name="A125586376C">Data18!$CD$1:$CD$10,Data18!$CD$11:$CD$21</definedName>
    <definedName name="A125586376C_Data">Data18!$CD$11:$CD$21</definedName>
    <definedName name="A125586376C_Latest">Data18!$CD$21</definedName>
    <definedName name="A125586384C">Data18!$EX$1:$EX$10,Data18!$EX$11:$EX$21</definedName>
    <definedName name="A125586384C_Data">Data18!$EX$11:$EX$21</definedName>
    <definedName name="A125586384C_Latest">Data18!$EX$21</definedName>
    <definedName name="A125586392C">Data18!$GH$1:$GH$10,Data18!$GH$11:$GH$21</definedName>
    <definedName name="A125586392C_Data">Data18!$GH$11:$GH$21</definedName>
    <definedName name="A125586392C_Latest">Data18!$GH$21</definedName>
    <definedName name="A125586400T">Data18!$GZ$1:$GZ$10,Data18!$GZ$11:$GZ$21</definedName>
    <definedName name="A125586400T_Data">Data18!$GZ$11:$GZ$21</definedName>
    <definedName name="A125586400T_Latest">Data18!$GZ$21</definedName>
    <definedName name="A125586408K">Data19!$CF$1:$CF$10,Data19!$CF$11:$CF$21</definedName>
    <definedName name="A125586408K_Data">Data19!$CF$11:$CF$21</definedName>
    <definedName name="A125586408K_Latest">Data19!$CF$21</definedName>
    <definedName name="A125586416K">Data20!$AX$1:$AX$10,Data20!$AX$11:$AX$21</definedName>
    <definedName name="A125586416K_Data">Data20!$AX$11:$AX$21</definedName>
    <definedName name="A125586416K_Latest">Data20!$AX$21</definedName>
    <definedName name="A125586424K">Data20!$DR$1:$DR$10,Data20!$DR$11:$DR$21</definedName>
    <definedName name="A125586424K_Data">Data20!$DR$11:$DR$21</definedName>
    <definedName name="A125586424K_Latest">Data20!$DR$21</definedName>
    <definedName name="A125586432K">Data20!$EJ$1:$EJ$10,Data20!$EJ$11:$EJ$21</definedName>
    <definedName name="A125586432K_Data">Data20!$EJ$11:$EJ$21</definedName>
    <definedName name="A125586432K_Latest">Data20!$EJ$21</definedName>
    <definedName name="A125586440K">Data18!$CV$1:$CV$10,Data18!$CV$11:$CV$21</definedName>
    <definedName name="A125586440K_Data">Data18!$CV$11:$CV$21</definedName>
    <definedName name="A125586440K_Latest">Data18!$CV$21</definedName>
    <definedName name="A125586448C">Data19!$EH$1:$EH$10,Data19!$EH$11:$EH$21</definedName>
    <definedName name="A125586448C_Data">Data19!$EH$11:$EH$21</definedName>
    <definedName name="A125586448C_Latest">Data19!$EH$21</definedName>
    <definedName name="A125586456C">Data19!$EZ$1:$EZ$10,Data19!$EZ$11:$EZ$21</definedName>
    <definedName name="A125586456C_Data">Data19!$EZ$11:$EZ$21</definedName>
    <definedName name="A125586456C_Latest">Data19!$EZ$21</definedName>
    <definedName name="A125586464C">Data20!$CZ$1:$CZ$10,Data20!$CZ$11:$CZ$21</definedName>
    <definedName name="A125586464C_Data">Data20!$CZ$11:$CZ$21</definedName>
    <definedName name="A125586464C_Latest">Data20!$CZ$21</definedName>
    <definedName name="A125586472C">Data17!$IH$1:$IH$10,Data17!$IH$11:$IH$21</definedName>
    <definedName name="A125586472C_Data">Data17!$IH$11:$IH$21</definedName>
    <definedName name="A125586472C_Latest">Data17!$IH$21</definedName>
    <definedName name="A125586480C">Data18!$AB$1:$AB$10,Data18!$AB$11:$AB$21</definedName>
    <definedName name="A125586480C_Data">Data18!$AB$11:$AB$21</definedName>
    <definedName name="A125586480C_Latest">Data18!$AB$21</definedName>
    <definedName name="A125586488W">Data18!$AT$1:$AT$10,Data18!$AT$11:$AT$21</definedName>
    <definedName name="A125586488W_Data">Data18!$AT$11:$AT$21</definedName>
    <definedName name="A125586488W_Latest">Data18!$AT$21</definedName>
    <definedName name="A125586496W">Data18!$EF$1:$EF$10,Data18!$EF$11:$EF$21</definedName>
    <definedName name="A125586496W_Data">Data18!$EF$11:$EF$21</definedName>
    <definedName name="A125586496W_Latest">Data18!$EF$21</definedName>
    <definedName name="A125586504K">Data19!$L$1:$L$10,Data19!$L$11:$L$21</definedName>
    <definedName name="A125586504K_Data">Data19!$L$11:$L$21</definedName>
    <definedName name="A125586504K_Latest">Data19!$L$21</definedName>
    <definedName name="A125586512K">Data19!$AD$1:$AD$10,Data19!$AD$11:$AD$21</definedName>
    <definedName name="A125586512K_Data">Data19!$AD$11:$AD$21</definedName>
    <definedName name="A125586512K_Latest">Data19!$AD$21</definedName>
    <definedName name="A125586520K">Data18!$HR$1:$HR$10,Data18!$HR$11:$HR$21</definedName>
    <definedName name="A125586520K_Data">Data18!$HR$11:$HR$21</definedName>
    <definedName name="A125586520K_Latest">Data18!$HR$21</definedName>
    <definedName name="A125586528C">Data19!$CX$1:$CX$10,Data19!$CX$11:$CX$21</definedName>
    <definedName name="A125586528C_Data">Data19!$CX$11:$CX$21</definedName>
    <definedName name="A125586528C_Latest">Data19!$CX$21</definedName>
    <definedName name="A125586536C">Data20!$FB$1:$FB$10,Data20!$FB$11:$FB$21</definedName>
    <definedName name="A125586536C_Data">Data20!$FB$11:$FB$21</definedName>
    <definedName name="A125586536C_Latest">Data20!$FB$21</definedName>
    <definedName name="A125586544C">Data21!$GN$1:$GN$10,Data21!$GN$11:$GN$21</definedName>
    <definedName name="A125586544C_Data">Data21!$GN$11:$GN$21</definedName>
    <definedName name="A125586544C_Latest">Data21!$GN$21</definedName>
    <definedName name="A125586552C">Data21!$IP$1:$IP$10,Data21!$IP$11:$IP$21</definedName>
    <definedName name="A125586552C_Data">Data21!$IP$11:$IP$21</definedName>
    <definedName name="A125586552C_Latest">Data21!$IP$21</definedName>
    <definedName name="A125586560C">Data22!$BT$1:$BT$10,Data22!$BT$11:$BT$21</definedName>
    <definedName name="A125586560C_Data">Data22!$BT$11:$BT$21</definedName>
    <definedName name="A125586560C_Latest">Data22!$BT$21</definedName>
    <definedName name="A125586568W">Data22!$EN$1:$EN$10,Data22!$EN$11:$EN$21</definedName>
    <definedName name="A125586568W_Data">Data22!$EN$11:$EN$21</definedName>
    <definedName name="A125586568W_Latest">Data22!$EN$21</definedName>
    <definedName name="A125586576W">Data20!$FT$1:$FT$10,Data20!$FT$11:$FT$21</definedName>
    <definedName name="A125586576W_Data">Data20!$FT$11:$FT$21</definedName>
    <definedName name="A125586576W_Latest">Data20!$FT$21</definedName>
    <definedName name="A125586584W">Data21!$DT$1:$DT$10,Data21!$DT$11:$DT$21</definedName>
    <definedName name="A125586584W_Data">Data21!$DT$11:$DT$21</definedName>
    <definedName name="A125586584W_Latest">Data21!$DT$21</definedName>
    <definedName name="A125586592W">Data22!$FX$1:$FX$10,Data22!$FX$11:$FX$21</definedName>
    <definedName name="A125586592W_Data">Data22!$FX$11:$FX$21</definedName>
    <definedName name="A125586592W_Latest">Data22!$FX$21</definedName>
    <definedName name="A125586600K">Data22!$DV$1:$DV$10,Data22!$DV$11:$DV$21</definedName>
    <definedName name="A125586600K_Data">Data22!$DV$11:$DV$21</definedName>
    <definedName name="A125586600K_Latest">Data22!$DV$21</definedName>
    <definedName name="A125586608C">Data22!$HH$1:$HH$10,Data22!$HH$11:$HH$21</definedName>
    <definedName name="A125586608C_Data">Data22!$HH$11:$HH$21</definedName>
    <definedName name="A125586608C_Latest">Data22!$HH$21</definedName>
    <definedName name="A125586616C">Data23!$AL$1:$AL$10,Data23!$AL$11:$AL$21</definedName>
    <definedName name="A125586616C_Data">Data23!$AL$11:$AL$21</definedName>
    <definedName name="A125586616C_Latest">Data23!$AL$21</definedName>
    <definedName name="A125586624C">Data21!$BR$1:$BR$10,Data21!$BR$11:$BR$21</definedName>
    <definedName name="A125586624C_Data">Data21!$BR$11:$BR$21</definedName>
    <definedName name="A125586624C_Latest">Data21!$BR$21</definedName>
    <definedName name="A125586632C">Data22!$R$1:$R$10,Data22!$R$11:$R$21</definedName>
    <definedName name="A125586632C_Data">Data22!$R$11:$R$21</definedName>
    <definedName name="A125586632C_Latest">Data22!$R$21</definedName>
    <definedName name="A125586640C">Data22!$FF$1:$FF$10,Data22!$FF$11:$FF$21</definedName>
    <definedName name="A125586640C_Data">Data22!$FF$11:$FF$21</definedName>
    <definedName name="A125586640C_Latest">Data22!$FF$21</definedName>
    <definedName name="A125586648W">Data22!$GP$1:$GP$10,Data22!$GP$11:$GP$21</definedName>
    <definedName name="A125586648W_Data">Data22!$GP$11:$GP$21</definedName>
    <definedName name="A125586648W_Latest">Data22!$GP$21</definedName>
    <definedName name="A125586656W">Data22!$HZ$1:$HZ$10,Data22!$HZ$11:$HZ$21</definedName>
    <definedName name="A125586656W_Data">Data22!$HZ$11:$HZ$21</definedName>
    <definedName name="A125586656W_Latest">Data22!$HZ$21</definedName>
    <definedName name="A125586664W">Data23!$T$1:$T$10,Data23!$T$11:$T$21</definedName>
    <definedName name="A125586664W_Data">Data23!$T$11:$T$21</definedName>
    <definedName name="A125586664W_Latest">Data23!$T$21</definedName>
    <definedName name="A125586672W">Data20!$HD$1:$HD$10,Data20!$HD$11:$HD$21</definedName>
    <definedName name="A125586672W_Data">Data20!$HD$11:$HD$21</definedName>
    <definedName name="A125586672W_Latest">Data20!$HD$21</definedName>
    <definedName name="A125586680W">Data21!$P$1:$P$10,Data21!$P$11:$P$21</definedName>
    <definedName name="A125586680W_Data">Data21!$P$11:$P$21</definedName>
    <definedName name="A125586680W_Latest">Data21!$P$21</definedName>
    <definedName name="A125586688R">Data21!$AH$1:$AH$10,Data21!$AH$11:$AH$21</definedName>
    <definedName name="A125586688R_Data">Data21!$AH$11:$AH$21</definedName>
    <definedName name="A125586688R_Latest">Data21!$AH$21</definedName>
    <definedName name="A125586696R">Data21!$DB$1:$DB$10,Data21!$DB$11:$DB$21</definedName>
    <definedName name="A125586696R_Data">Data21!$DB$11:$DB$21</definedName>
    <definedName name="A125586696R_Latest">Data21!$DB$21</definedName>
    <definedName name="A125586704C">Data21!$EL$1:$EL$10,Data21!$EL$11:$EL$21</definedName>
    <definedName name="A125586704C_Data">Data21!$EL$11:$EL$21</definedName>
    <definedName name="A125586704C_Latest">Data21!$EL$21</definedName>
    <definedName name="A125586712C">Data21!$FD$1:$FD$10,Data21!$FD$11:$FD$21</definedName>
    <definedName name="A125586712C_Data">Data21!$FD$11:$FD$21</definedName>
    <definedName name="A125586712C_Latest">Data21!$FD$21</definedName>
    <definedName name="A125586720C">Data22!$AJ$1:$AJ$10,Data22!$AJ$11:$AJ$21</definedName>
    <definedName name="A125586720C_Data">Data22!$AJ$11:$AJ$21</definedName>
    <definedName name="A125586720C_Latest">Data22!$AJ$21</definedName>
    <definedName name="A125586728W">Data23!$B$1:$B$10,Data23!$B$11:$B$21</definedName>
    <definedName name="A125586728W_Data">Data23!$B$11:$B$21</definedName>
    <definedName name="A125586728W_Latest">Data23!$B$21</definedName>
    <definedName name="A125586736W">Data23!$BV$1:$BV$10,Data23!$BV$11:$BV$21</definedName>
    <definedName name="A125586736W_Data">Data23!$BV$11:$BV$21</definedName>
    <definedName name="A125586736W_Latest">Data23!$BV$21</definedName>
    <definedName name="A125586744W">Data23!$CN$1:$CN$10,Data23!$CN$11:$CN$21</definedName>
    <definedName name="A125586744W_Data">Data23!$CN$11:$CN$21</definedName>
    <definedName name="A125586744W_Latest">Data23!$CN$21</definedName>
    <definedName name="A125586752W">Data21!$AZ$1:$AZ$10,Data21!$AZ$11:$AZ$21</definedName>
    <definedName name="A125586752W_Data">Data21!$AZ$11:$AZ$21</definedName>
    <definedName name="A125586752W_Latest">Data21!$AZ$21</definedName>
    <definedName name="A125586760W">Data22!$CL$1:$CL$10,Data22!$CL$11:$CL$21</definedName>
    <definedName name="A125586760W_Data">Data22!$CL$11:$CL$21</definedName>
    <definedName name="A125586760W_Latest">Data22!$CL$21</definedName>
    <definedName name="A125586768R">Data22!$DD$1:$DD$10,Data22!$DD$11:$DD$21</definedName>
    <definedName name="A125586768R_Data">Data22!$DD$11:$DD$21</definedName>
    <definedName name="A125586768R_Latest">Data22!$DD$21</definedName>
    <definedName name="A125586776R">Data23!$BD$1:$BD$10,Data23!$BD$11:$BD$21</definedName>
    <definedName name="A125586776R_Data">Data23!$BD$11:$BD$21</definedName>
    <definedName name="A125586776R_Latest">Data23!$BD$21</definedName>
    <definedName name="A125586784R">Data20!$GL$1:$GL$10,Data20!$GL$11:$GL$21</definedName>
    <definedName name="A125586784R_Data">Data20!$GL$11:$GL$21</definedName>
    <definedName name="A125586784R_Latest">Data20!$GL$21</definedName>
    <definedName name="A125586792R">Data20!$HV$1:$HV$10,Data20!$HV$11:$HV$21</definedName>
    <definedName name="A125586792R_Data">Data20!$HV$11:$HV$21</definedName>
    <definedName name="A125586792R_Latest">Data20!$HV$21</definedName>
    <definedName name="A125586800C">Data20!$IN$1:$IN$10,Data20!$IN$11:$IN$21</definedName>
    <definedName name="A125586800C_Data">Data20!$IN$11:$IN$21</definedName>
    <definedName name="A125586800C_Latest">Data20!$IN$21</definedName>
    <definedName name="A125586808W">Data21!$CJ$1:$CJ$10,Data21!$CJ$11:$CJ$21</definedName>
    <definedName name="A125586808W_Data">Data21!$CJ$11:$CJ$21</definedName>
    <definedName name="A125586808W_Latest">Data21!$CJ$21</definedName>
    <definedName name="A125586816W">Data21!$HF$1:$HF$10,Data21!$HF$11:$HF$21</definedName>
    <definedName name="A125586816W_Data">Data21!$HF$11:$HF$21</definedName>
    <definedName name="A125586816W_Latest">Data21!$HF$21</definedName>
    <definedName name="A125586824W">Data21!$HX$1:$HX$10,Data21!$HX$11:$HX$21</definedName>
    <definedName name="A125586824W_Data">Data21!$HX$11:$HX$21</definedName>
    <definedName name="A125586824W_Latest">Data21!$HX$21</definedName>
    <definedName name="A125586832W">Data21!$FV$1:$FV$10,Data21!$FV$11:$FV$21</definedName>
    <definedName name="A125586832W_Data">Data21!$FV$11:$FV$21</definedName>
    <definedName name="A125586832W_Latest">Data21!$FV$21</definedName>
    <definedName name="A125586840W">Data22!$BB$1:$BB$10,Data22!$BB$11:$BB$21</definedName>
    <definedName name="A125586840W_Data">Data22!$BB$11:$BB$21</definedName>
    <definedName name="A125586840W_Latest">Data22!$BB$21</definedName>
    <definedName name="A125586848R">Data23!$DF$1:$DF$10,Data23!$DF$11:$DF$21</definedName>
    <definedName name="A125586848R_Data">Data23!$DF$11:$DF$21</definedName>
    <definedName name="A125586848R_Latest">Data23!$DF$21</definedName>
    <definedName name="A125586856R">Data4!$HZ$1:$HZ$10,Data4!$HZ$11:$HZ$21</definedName>
    <definedName name="A125586856R_Data">Data4!$HZ$11:$HZ$21</definedName>
    <definedName name="A125586856R_Latest">Data4!$HZ$21</definedName>
    <definedName name="A125586864R">Data5!$AL$1:$AL$10,Data5!$AL$11:$AL$21</definedName>
    <definedName name="A125586864R_Data">Data5!$AL$11:$AL$21</definedName>
    <definedName name="A125586864R_Latest">Data5!$AL$21</definedName>
    <definedName name="A125586872R">Data5!$DF$1:$DF$10,Data5!$DF$11:$DF$21</definedName>
    <definedName name="A125586872R_Data">Data5!$DF$11:$DF$21</definedName>
    <definedName name="A125586872R_Latest">Data5!$DF$21</definedName>
    <definedName name="A125586880R">Data5!$FZ$1:$FZ$10,Data5!$FZ$11:$FZ$21</definedName>
    <definedName name="A125586880R_Data">Data5!$FZ$11:$FZ$21</definedName>
    <definedName name="A125586880R_Latest">Data5!$FZ$21</definedName>
    <definedName name="A125586888J">Data3!$HF$1:$HF$10,Data3!$HF$11:$HF$21</definedName>
    <definedName name="A125586888J_Data">Data3!$HF$11:$HF$21</definedName>
    <definedName name="A125586888J_Latest">Data3!$HF$21</definedName>
    <definedName name="A125586896J">Data4!$FF$1:$FF$10,Data4!$FF$11:$FF$21</definedName>
    <definedName name="A125586896J_Data">Data4!$FF$11:$FF$21</definedName>
    <definedName name="A125586896J_Latest">Data4!$FF$21</definedName>
    <definedName name="A125586904W">Data5!$HJ$1:$HJ$10,Data5!$HJ$11:$HJ$21</definedName>
    <definedName name="A125586904W_Data">Data5!$HJ$11:$HJ$21</definedName>
    <definedName name="A125586904W_Latest">Data5!$HJ$21</definedName>
    <definedName name="A125586912W">Data5!$FH$1:$FH$10,Data5!$FH$11:$FH$21</definedName>
    <definedName name="A125586912W_Data">Data5!$FH$11:$FH$21</definedName>
    <definedName name="A125586912W_Latest">Data5!$FH$21</definedName>
    <definedName name="A125586920W">Data6!$D$1:$D$10,Data6!$D$11:$D$21</definedName>
    <definedName name="A125586920W_Data">Data6!$D$11:$D$21</definedName>
    <definedName name="A125586920W_Latest">Data6!$D$21</definedName>
    <definedName name="A125586928R">Data6!$BX$1:$BX$10,Data6!$BX$11:$BX$21</definedName>
    <definedName name="A125586928R_Data">Data6!$BX$11:$BX$21</definedName>
    <definedName name="A125586928R_Latest">Data6!$BX$21</definedName>
    <definedName name="A125586936R">Data4!$DD$1:$DD$10,Data4!$DD$11:$DD$21</definedName>
    <definedName name="A125586936R_Data">Data4!$DD$11:$DD$21</definedName>
    <definedName name="A125586936R_Latest">Data4!$DD$21</definedName>
    <definedName name="A125586944R">Data5!$BD$1:$BD$10,Data5!$BD$11:$BD$21</definedName>
    <definedName name="A125586944R_Data">Data5!$BD$11:$BD$21</definedName>
    <definedName name="A125586944R_Latest">Data5!$BD$21</definedName>
    <definedName name="A125586952R">Data5!$GR$1:$GR$10,Data5!$GR$11:$GR$21</definedName>
    <definedName name="A125586952R_Data">Data5!$GR$11:$GR$21</definedName>
    <definedName name="A125586952R_Latest">Data5!$GR$21</definedName>
    <definedName name="A125586960R">Data5!$IB$1:$IB$10,Data5!$IB$11:$IB$21</definedName>
    <definedName name="A125586960R_Data">Data5!$IB$11:$IB$21</definedName>
    <definedName name="A125586960R_Latest">Data5!$IB$21</definedName>
    <definedName name="A125586968J">Data6!$V$1:$V$10,Data6!$V$11:$V$21</definedName>
    <definedName name="A125586968J_Data">Data6!$V$11:$V$21</definedName>
    <definedName name="A125586968J_Latest">Data6!$V$21</definedName>
    <definedName name="A125586976J">Data6!$BF$1:$BF$10,Data6!$BF$11:$BF$21</definedName>
    <definedName name="A125586976J_Data">Data6!$BF$11:$BF$21</definedName>
    <definedName name="A125586976J_Latest">Data6!$BF$21</definedName>
    <definedName name="A125586984J">Data3!$IP$1:$IP$10,Data3!$IP$11:$IP$21</definedName>
    <definedName name="A125586984J_Data">Data3!$IP$11:$IP$21</definedName>
    <definedName name="A125586984J_Latest">Data3!$IP$21</definedName>
    <definedName name="A125586992J">Data4!$BB$1:$BB$10,Data4!$BB$11:$BB$21</definedName>
    <definedName name="A125586992J_Data">Data4!$BB$11:$BB$21</definedName>
    <definedName name="A125586992J_Latest">Data4!$BB$21</definedName>
    <definedName name="A125587000X">Data4!$BT$1:$BT$10,Data4!$BT$11:$BT$21</definedName>
    <definedName name="A125587000X_Data">Data4!$BT$11:$BT$21</definedName>
    <definedName name="A125587000X_Latest">Data4!$BT$21</definedName>
    <definedName name="A125587008T">Data4!$EN$1:$EN$10,Data4!$EN$11:$EN$21</definedName>
    <definedName name="A125587008T_Data">Data4!$EN$11:$EN$21</definedName>
    <definedName name="A125587008T_Latest">Data4!$EN$21</definedName>
    <definedName name="A125587016T">Data4!$FX$1:$FX$10,Data4!$FX$11:$FX$21</definedName>
    <definedName name="A125587016T_Data">Data4!$FX$11:$FX$21</definedName>
    <definedName name="A125587016T_Latest">Data4!$FX$21</definedName>
    <definedName name="A125587024T">Data4!$GP$1:$GP$10,Data4!$GP$11:$GP$21</definedName>
    <definedName name="A125587024T_Data">Data4!$GP$11:$GP$21</definedName>
    <definedName name="A125587024T_Latest">Data4!$GP$21</definedName>
    <definedName name="A125587032T">Data5!$BV$1:$BV$10,Data5!$BV$11:$BV$21</definedName>
    <definedName name="A125587032T_Data">Data5!$BV$11:$BV$21</definedName>
    <definedName name="A125587032T_Latest">Data5!$BV$21</definedName>
    <definedName name="A125587040T">Data6!$AN$1:$AN$10,Data6!$AN$11:$AN$21</definedName>
    <definedName name="A125587040T_Data">Data6!$AN$11:$AN$21</definedName>
    <definedName name="A125587040T_Latest">Data6!$AN$21</definedName>
    <definedName name="A125587048K">Data6!$DH$1:$DH$10,Data6!$DH$11:$DH$21</definedName>
    <definedName name="A125587048K_Data">Data6!$DH$11:$DH$21</definedName>
    <definedName name="A125587048K_Latest">Data6!$DH$21</definedName>
    <definedName name="A125587056K">Data6!$DZ$1:$DZ$10,Data6!$DZ$11:$DZ$21</definedName>
    <definedName name="A125587056K_Data">Data6!$DZ$11:$DZ$21</definedName>
    <definedName name="A125587056K_Latest">Data6!$DZ$21</definedName>
    <definedName name="A125587064K">Data4!$CL$1:$CL$10,Data4!$CL$11:$CL$21</definedName>
    <definedName name="A125587064K_Data">Data4!$CL$11:$CL$21</definedName>
    <definedName name="A125587064K_Latest">Data4!$CL$21</definedName>
    <definedName name="A125587072K">Data5!$DX$1:$DX$10,Data5!$DX$11:$DX$21</definedName>
    <definedName name="A125587072K_Data">Data5!$DX$11:$DX$21</definedName>
    <definedName name="A125587072K_Latest">Data5!$DX$21</definedName>
    <definedName name="A125587080K">Data5!$EP$1:$EP$10,Data5!$EP$11:$EP$21</definedName>
    <definedName name="A125587080K_Data">Data5!$EP$11:$EP$21</definedName>
    <definedName name="A125587080K_Latest">Data5!$EP$21</definedName>
    <definedName name="A125587088C">Data6!$CP$1:$CP$10,Data6!$CP$11:$CP$21</definedName>
    <definedName name="A125587088C_Data">Data6!$CP$11:$CP$21</definedName>
    <definedName name="A125587088C_Latest">Data6!$CP$21</definedName>
    <definedName name="A125587096C">Data3!$HX$1:$HX$10,Data3!$HX$11:$HX$21</definedName>
    <definedName name="A125587096C_Data">Data3!$HX$11:$HX$21</definedName>
    <definedName name="A125587096C_Latest">Data3!$HX$21</definedName>
    <definedName name="A125587104T">Data4!$R$1:$R$10,Data4!$R$11:$R$21</definedName>
    <definedName name="A125587104T_Data">Data4!$R$11:$R$21</definedName>
    <definedName name="A125587104T_Latest">Data4!$R$21</definedName>
    <definedName name="A125587112T">Data4!$AJ$1:$AJ$10,Data4!$AJ$11:$AJ$21</definedName>
    <definedName name="A125587112T_Data">Data4!$AJ$11:$AJ$21</definedName>
    <definedName name="A125587112T_Latest">Data4!$AJ$21</definedName>
    <definedName name="A125587120T">Data4!$DV$1:$DV$10,Data4!$DV$11:$DV$21</definedName>
    <definedName name="A125587120T_Data">Data4!$DV$11:$DV$21</definedName>
    <definedName name="A125587120T_Latest">Data4!$DV$21</definedName>
    <definedName name="A125587128K">Data5!$B$1:$B$10,Data5!$B$11:$B$21</definedName>
    <definedName name="A125587128K_Data">Data5!$B$11:$B$21</definedName>
    <definedName name="A125587128K_Latest">Data5!$B$21</definedName>
    <definedName name="A125587136K">Data5!$T$1:$T$10,Data5!$T$11:$T$21</definedName>
    <definedName name="A125587136K_Data">Data5!$T$11:$T$21</definedName>
    <definedName name="A125587136K_Latest">Data5!$T$21</definedName>
    <definedName name="A125587144K">Data4!$HH$1:$HH$10,Data4!$HH$11:$HH$21</definedName>
    <definedName name="A125587144K_Data">Data4!$HH$11:$HH$21</definedName>
    <definedName name="A125587144K_Latest">Data4!$HH$21</definedName>
    <definedName name="A125587152K">Data5!$CN$1:$CN$10,Data5!$CN$11:$CN$21</definedName>
    <definedName name="A125587152K_Data">Data5!$CN$11:$CN$21</definedName>
    <definedName name="A125587152K_Latest">Data5!$CN$21</definedName>
    <definedName name="A125587160K">Data6!$ER$1:$ER$10,Data6!$ER$11:$ER$21</definedName>
    <definedName name="A125587160K_Data">Data6!$ER$11:$ER$21</definedName>
    <definedName name="A125587160K_Latest">Data6!$ER$21</definedName>
    <definedName name="A125587168C">Data10!$EH$1:$EH$10,Data10!$EH$11:$EH$21</definedName>
    <definedName name="A125587168C_Data">Data10!$EH$11:$EH$21</definedName>
    <definedName name="A125587168C_Latest">Data10!$EH$21</definedName>
    <definedName name="A125587176C">Data10!$GJ$1:$GJ$10,Data10!$GJ$11:$GJ$21</definedName>
    <definedName name="A125587176C_Data">Data10!$GJ$11:$GJ$21</definedName>
    <definedName name="A125587176C_Latest">Data10!$GJ$21</definedName>
    <definedName name="A125587184C">Data11!$N$1:$N$10,Data11!$N$11:$N$21</definedName>
    <definedName name="A125587184C_Data">Data11!$N$11:$N$21</definedName>
    <definedName name="A125587184C_Latest">Data11!$N$21</definedName>
    <definedName name="A125587192C">Data11!$CH$1:$CH$10,Data11!$CH$11:$CH$21</definedName>
    <definedName name="A125587192C_Data">Data11!$CH$11:$CH$21</definedName>
    <definedName name="A125587192C_Latest">Data11!$CH$21</definedName>
    <definedName name="A125587200T">Data9!$DN$1:$DN$10,Data9!$DN$11:$DN$21</definedName>
    <definedName name="A125587200T_Data">Data9!$DN$11:$DN$21</definedName>
    <definedName name="A125587200T_Latest">Data9!$DN$21</definedName>
    <definedName name="A125587208K">Data10!$BN$1:$BN$10,Data10!$BN$11:$BN$21</definedName>
    <definedName name="A125587208K_Data">Data10!$BN$11:$BN$21</definedName>
    <definedName name="A125587208K_Latest">Data10!$BN$21</definedName>
    <definedName name="A125587216K">Data11!$DR$1:$DR$10,Data11!$DR$11:$DR$21</definedName>
    <definedName name="A125587216K_Data">Data11!$DR$11:$DR$21</definedName>
    <definedName name="A125587216K_Latest">Data11!$DR$21</definedName>
    <definedName name="A125587224K">Data11!$BP$1:$BP$10,Data11!$BP$11:$BP$21</definedName>
    <definedName name="A125587224K_Data">Data11!$BP$11:$BP$21</definedName>
    <definedName name="A125587224K_Latest">Data11!$BP$21</definedName>
    <definedName name="A125587232K">Data11!$FB$1:$FB$10,Data11!$FB$11:$FB$21</definedName>
    <definedName name="A125587232K_Data">Data11!$FB$11:$FB$21</definedName>
    <definedName name="A125587232K_Latest">Data11!$FB$21</definedName>
    <definedName name="A125587240K">Data11!$HV$1:$HV$10,Data11!$HV$11:$HV$21</definedName>
    <definedName name="A125587240K_Data">Data11!$HV$11:$HV$21</definedName>
    <definedName name="A125587240K_Latest">Data11!$HV$21</definedName>
    <definedName name="A125587248C">Data10!$L$1:$L$10,Data10!$L$11:$L$21</definedName>
    <definedName name="A125587248C_Data">Data10!$L$11:$L$21</definedName>
    <definedName name="A125587248C_Latest">Data10!$L$21</definedName>
    <definedName name="A125587256C">Data10!$HB$1:$HB$10,Data10!$HB$11:$HB$21</definedName>
    <definedName name="A125587256C_Data">Data10!$HB$11:$HB$21</definedName>
    <definedName name="A125587256C_Latest">Data10!$HB$21</definedName>
    <definedName name="A125587264C">Data11!$CZ$1:$CZ$10,Data11!$CZ$11:$CZ$21</definedName>
    <definedName name="A125587264C_Data">Data11!$CZ$11:$CZ$21</definedName>
    <definedName name="A125587264C_Latest">Data11!$CZ$21</definedName>
    <definedName name="A125587272C">Data11!$EJ$1:$EJ$10,Data11!$EJ$11:$EJ$21</definedName>
    <definedName name="A125587272C_Data">Data11!$EJ$11:$EJ$21</definedName>
    <definedName name="A125587272C_Latest">Data11!$EJ$21</definedName>
    <definedName name="A125587280C">Data11!$FT$1:$FT$10,Data11!$FT$11:$FT$21</definedName>
    <definedName name="A125587280C_Data">Data11!$FT$11:$FT$21</definedName>
    <definedName name="A125587280C_Latest">Data11!$FT$21</definedName>
    <definedName name="A125587288W">Data11!$HD$1:$HD$10,Data11!$HD$11:$HD$21</definedName>
    <definedName name="A125587288W_Data">Data11!$HD$11:$HD$21</definedName>
    <definedName name="A125587288W_Latest">Data11!$HD$21</definedName>
    <definedName name="A125587296W">Data9!$EX$1:$EX$10,Data9!$EX$11:$EX$21</definedName>
    <definedName name="A125587296W_Data">Data9!$EX$11:$EX$21</definedName>
    <definedName name="A125587296W_Latest">Data9!$EX$21</definedName>
    <definedName name="A125587304K">Data9!$GZ$1:$GZ$10,Data9!$GZ$11:$GZ$21</definedName>
    <definedName name="A125587304K_Data">Data9!$GZ$11:$GZ$21</definedName>
    <definedName name="A125587304K_Latest">Data9!$GZ$21</definedName>
    <definedName name="A125587312K">Data9!$HR$1:$HR$10,Data9!$HR$11:$HR$21</definedName>
    <definedName name="A125587312K_Data">Data9!$HR$11:$HR$21</definedName>
    <definedName name="A125587312K_Latest">Data9!$HR$21</definedName>
    <definedName name="A125587320K">Data10!$AV$1:$AV$10,Data10!$AV$11:$AV$21</definedName>
    <definedName name="A125587320K_Data">Data10!$AV$11:$AV$21</definedName>
    <definedName name="A125587320K_Latest">Data10!$AV$21</definedName>
    <definedName name="A125587328C">Data10!$CF$1:$CF$10,Data10!$CF$11:$CF$21</definedName>
    <definedName name="A125587328C_Data">Data10!$CF$11:$CF$21</definedName>
    <definedName name="A125587328C_Latest">Data10!$CF$21</definedName>
    <definedName name="A125587336C">Data10!$CX$1:$CX$10,Data10!$CX$11:$CX$21</definedName>
    <definedName name="A125587336C_Data">Data10!$CX$11:$CX$21</definedName>
    <definedName name="A125587336C_Latest">Data10!$CX$21</definedName>
    <definedName name="A125587344C">Data10!$HT$1:$HT$10,Data10!$HT$11:$HT$21</definedName>
    <definedName name="A125587344C_Data">Data10!$HT$11:$HT$21</definedName>
    <definedName name="A125587344C_Latest">Data10!$HT$21</definedName>
    <definedName name="A125587352C">Data11!$GL$1:$GL$10,Data11!$GL$11:$GL$21</definedName>
    <definedName name="A125587352C_Data">Data11!$GL$11:$GL$21</definedName>
    <definedName name="A125587352C_Latest">Data11!$GL$21</definedName>
    <definedName name="A125587360C">Data12!$P$1:$P$10,Data12!$P$11:$P$21</definedName>
    <definedName name="A125587360C_Data">Data12!$P$11:$P$21</definedName>
    <definedName name="A125587360C_Latest">Data12!$P$21</definedName>
    <definedName name="A125587368W">Data12!$AH$1:$AH$10,Data12!$AH$11:$AH$21</definedName>
    <definedName name="A125587368W_Data">Data12!$AH$11:$AH$21</definedName>
    <definedName name="A125587368W_Latest">Data12!$AH$21</definedName>
    <definedName name="A125587376W">Data9!$IJ$1:$IJ$10,Data9!$IJ$11:$IJ$21</definedName>
    <definedName name="A125587376W_Data">Data9!$IJ$11:$IJ$21</definedName>
    <definedName name="A125587376W_Latest">Data9!$IJ$21</definedName>
    <definedName name="A125587384W">Data11!$AF$1:$AF$10,Data11!$AF$11:$AF$21</definedName>
    <definedName name="A125587384W_Data">Data11!$AF$11:$AF$21</definedName>
    <definedName name="A125587384W_Latest">Data11!$AF$21</definedName>
    <definedName name="A125587392W">Data11!$AX$1:$AX$10,Data11!$AX$11:$AX$21</definedName>
    <definedName name="A125587392W_Data">Data11!$AX$11:$AX$21</definedName>
    <definedName name="A125587392W_Latest">Data11!$AX$21</definedName>
    <definedName name="A125587400K">Data11!$IN$1:$IN$10,Data11!$IN$11:$IN$21</definedName>
    <definedName name="A125587400K_Data">Data11!$IN$11:$IN$21</definedName>
    <definedName name="A125587400K_Latest">Data11!$IN$21</definedName>
    <definedName name="A125587408C">Data9!$EF$1:$EF$10,Data9!$EF$11:$EF$21</definedName>
    <definedName name="A125587408C_Data">Data9!$EF$11:$EF$21</definedName>
    <definedName name="A125587408C_Latest">Data9!$EF$21</definedName>
    <definedName name="A125587416C">Data9!$FP$1:$FP$10,Data9!$FP$11:$FP$21</definedName>
    <definedName name="A125587416C_Data">Data9!$FP$11:$FP$21</definedName>
    <definedName name="A125587416C_Latest">Data9!$FP$21</definedName>
    <definedName name="A125587424C">Data9!$GH$1:$GH$10,Data9!$GH$11:$GH$21</definedName>
    <definedName name="A125587424C_Data">Data9!$GH$11:$GH$21</definedName>
    <definedName name="A125587424C_Latest">Data9!$GH$21</definedName>
    <definedName name="A125587432C">Data10!$AD$1:$AD$10,Data10!$AD$11:$AD$21</definedName>
    <definedName name="A125587432C_Data">Data10!$AD$11:$AD$21</definedName>
    <definedName name="A125587432C_Latest">Data10!$AD$21</definedName>
    <definedName name="A125587440C">Data10!$EZ$1:$EZ$10,Data10!$EZ$11:$EZ$21</definedName>
    <definedName name="A125587440C_Data">Data10!$EZ$11:$EZ$21</definedName>
    <definedName name="A125587440C_Latest">Data10!$EZ$21</definedName>
    <definedName name="A125587448W">Data10!$FR$1:$FR$10,Data10!$FR$11:$FR$21</definedName>
    <definedName name="A125587448W_Data">Data10!$FR$11:$FR$21</definedName>
    <definedName name="A125587448W_Latest">Data10!$FR$21</definedName>
    <definedName name="A125587456W">Data10!$DP$1:$DP$10,Data10!$DP$11:$DP$21</definedName>
    <definedName name="A125587456W_Data">Data10!$DP$11:$DP$21</definedName>
    <definedName name="A125587456W_Latest">Data10!$DP$21</definedName>
    <definedName name="A125587464W">Data10!$IL$1:$IL$10,Data10!$IL$11:$IL$21</definedName>
    <definedName name="A125587464W_Data">Data10!$IL$11:$IL$21</definedName>
    <definedName name="A125587464W_Latest">Data10!$IL$21</definedName>
    <definedName name="A125587472W">Data12!$AZ$1:$AZ$10,Data12!$AZ$11:$AZ$21</definedName>
    <definedName name="A125587472W_Data">Data12!$AZ$11:$AZ$21</definedName>
    <definedName name="A125587472W_Latest">Data12!$AZ$21</definedName>
    <definedName name="A125587480W">Data13!$CL$1:$CL$10,Data13!$CL$11:$CL$21</definedName>
    <definedName name="A125587480W_Data">Data13!$CL$11:$CL$21</definedName>
    <definedName name="A125587480W_Latest">Data13!$CL$21</definedName>
    <definedName name="A125587488R">Data13!$EN$1:$EN$10,Data13!$EN$11:$EN$21</definedName>
    <definedName name="A125587488R_Data">Data13!$EN$11:$EN$21</definedName>
    <definedName name="A125587488R_Latest">Data13!$EN$21</definedName>
    <definedName name="A125587496R">Data13!$HH$1:$HH$10,Data13!$HH$11:$HH$21</definedName>
    <definedName name="A125587496R_Data">Data13!$HH$11:$HH$21</definedName>
    <definedName name="A125587496R_Latest">Data13!$HH$21</definedName>
    <definedName name="A125587504C">Data14!$AL$1:$AL$10,Data14!$AL$11:$AL$21</definedName>
    <definedName name="A125587504C_Data">Data14!$AL$11:$AL$21</definedName>
    <definedName name="A125587504C_Latest">Data14!$AL$21</definedName>
    <definedName name="A125587512C">Data12!$BR$1:$BR$10,Data12!$BR$11:$BR$21</definedName>
    <definedName name="A125587512C_Data">Data12!$BR$11:$BR$21</definedName>
    <definedName name="A125587512C_Latest">Data12!$BR$21</definedName>
    <definedName name="A125587520C">Data13!$R$1:$R$10,Data13!$R$11:$R$21</definedName>
    <definedName name="A125587520C_Data">Data13!$R$11:$R$21</definedName>
    <definedName name="A125587520C_Latest">Data13!$R$21</definedName>
    <definedName name="A125587528W">Data14!$BV$1:$BV$10,Data14!$BV$11:$BV$21</definedName>
    <definedName name="A125587528W_Data">Data14!$BV$11:$BV$21</definedName>
    <definedName name="A125587528W_Latest">Data14!$BV$21</definedName>
    <definedName name="A125587536W">Data14!$T$1:$T$10,Data14!$T$11:$T$21</definedName>
    <definedName name="A125587536W_Data">Data14!$T$11:$T$21</definedName>
    <definedName name="A125587536W_Latest">Data14!$T$21</definedName>
    <definedName name="A125587544W">Data14!$DF$1:$DF$10,Data14!$DF$11:$DF$21</definedName>
    <definedName name="A125587544W_Data">Data14!$DF$11:$DF$21</definedName>
    <definedName name="A125587544W_Latest">Data14!$DF$21</definedName>
    <definedName name="A125587552W">Data14!$FZ$1:$FZ$10,Data14!$FZ$11:$FZ$21</definedName>
    <definedName name="A125587552W_Data">Data14!$FZ$11:$FZ$21</definedName>
    <definedName name="A125587552W_Latest">Data14!$FZ$21</definedName>
    <definedName name="A125587560W">Data12!$HF$1:$HF$10,Data12!$HF$11:$HF$21</definedName>
    <definedName name="A125587560W_Data">Data12!$HF$11:$HF$21</definedName>
    <definedName name="A125587560W_Latest">Data12!$HF$21</definedName>
    <definedName name="A125587568R">Data13!$FF$1:$FF$10,Data13!$FF$11:$FF$21</definedName>
    <definedName name="A125587568R_Data">Data13!$FF$11:$FF$21</definedName>
    <definedName name="A125587568R_Latest">Data13!$FF$21</definedName>
    <definedName name="A125587576R">Data14!$BD$1:$BD$10,Data14!$BD$11:$BD$21</definedName>
    <definedName name="A125587576R_Data">Data14!$BD$11:$BD$21</definedName>
    <definedName name="A125587576R_Latest">Data14!$BD$21</definedName>
    <definedName name="A125587584R">Data14!$CN$1:$CN$10,Data14!$CN$11:$CN$21</definedName>
    <definedName name="A125587584R_Data">Data14!$CN$11:$CN$21</definedName>
    <definedName name="A125587584R_Latest">Data14!$CN$21</definedName>
    <definedName name="A125587592R">Data14!$DX$1:$DX$10,Data14!$DX$11:$DX$21</definedName>
    <definedName name="A125587592R_Data">Data14!$DX$11:$DX$21</definedName>
    <definedName name="A125587592R_Latest">Data14!$DX$21</definedName>
    <definedName name="A125587600C">Data14!$FH$1:$FH$10,Data14!$FH$11:$FH$21</definedName>
    <definedName name="A125587600C_Data">Data14!$FH$11:$FH$21</definedName>
    <definedName name="A125587600C_Latest">Data14!$FH$21</definedName>
    <definedName name="A125587608W">Data12!$DB$1:$DB$10,Data12!$DB$11:$DB$21</definedName>
    <definedName name="A125587608W_Data">Data12!$DB$11:$DB$21</definedName>
    <definedName name="A125587608W_Latest">Data12!$DB$21</definedName>
    <definedName name="A125587616W">Data12!$FD$1:$FD$10,Data12!$FD$11:$FD$21</definedName>
    <definedName name="A125587616W_Data">Data12!$FD$11:$FD$21</definedName>
    <definedName name="A125587616W_Latest">Data12!$FD$21</definedName>
    <definedName name="A125587624W">Data12!$FV$1:$FV$10,Data12!$FV$11:$FV$21</definedName>
    <definedName name="A125587624W_Data">Data12!$FV$11:$FV$21</definedName>
    <definedName name="A125587624W_Latest">Data12!$FV$21</definedName>
    <definedName name="A125587632W">Data12!$IP$1:$IP$10,Data12!$IP$11:$IP$21</definedName>
    <definedName name="A125587632W_Data">Data12!$IP$11:$IP$21</definedName>
    <definedName name="A125587632W_Latest">Data12!$IP$21</definedName>
    <definedName name="A125587640W">Data13!$AJ$1:$AJ$10,Data13!$AJ$11:$AJ$21</definedName>
    <definedName name="A125587640W_Data">Data13!$AJ$11:$AJ$21</definedName>
    <definedName name="A125587640W_Latest">Data13!$AJ$21</definedName>
    <definedName name="A125587648R">Data13!$BB$1:$BB$10,Data13!$BB$11:$BB$21</definedName>
    <definedName name="A125587648R_Data">Data13!$BB$11:$BB$21</definedName>
    <definedName name="A125587648R_Latest">Data13!$BB$21</definedName>
    <definedName name="A125587656R">Data13!$FX$1:$FX$10,Data13!$FX$11:$FX$21</definedName>
    <definedName name="A125587656R_Data">Data13!$FX$11:$FX$21</definedName>
    <definedName name="A125587656R_Latest">Data13!$FX$21</definedName>
    <definedName name="A125587664R">Data14!$EP$1:$EP$10,Data14!$EP$11:$EP$21</definedName>
    <definedName name="A125587664R_Data">Data14!$EP$11:$EP$21</definedName>
    <definedName name="A125587664R_Latest">Data14!$EP$21</definedName>
    <definedName name="A125587672R">Data14!$HJ$1:$HJ$10,Data14!$HJ$11:$HJ$21</definedName>
    <definedName name="A125587672R_Data">Data14!$HJ$11:$HJ$21</definedName>
    <definedName name="A125587672R_Latest">Data14!$HJ$21</definedName>
    <definedName name="A125587680R">Data14!$IB$1:$IB$10,Data14!$IB$11:$IB$21</definedName>
    <definedName name="A125587680R_Data">Data14!$IB$11:$IB$21</definedName>
    <definedName name="A125587680R_Latest">Data14!$IB$21</definedName>
    <definedName name="A125587688J">Data12!$GN$1:$GN$10,Data12!$GN$11:$GN$21</definedName>
    <definedName name="A125587688J_Data">Data12!$GN$11:$GN$21</definedName>
    <definedName name="A125587688J_Latest">Data12!$GN$21</definedName>
    <definedName name="A125587696J">Data13!$HZ$1:$HZ$10,Data13!$HZ$11:$HZ$21</definedName>
    <definedName name="A125587696J_Data">Data13!$HZ$11:$HZ$21</definedName>
    <definedName name="A125587696J_Latest">Data13!$HZ$21</definedName>
    <definedName name="A125587704W">Data14!$B$1:$B$10,Data14!$B$11:$B$21</definedName>
    <definedName name="A125587704W_Data">Data14!$B$11:$B$21</definedName>
    <definedName name="A125587704W_Latest">Data14!$B$21</definedName>
    <definedName name="A125587712W">Data14!$GR$1:$GR$10,Data14!$GR$11:$GR$21</definedName>
    <definedName name="A125587712W_Data">Data14!$GR$11:$GR$21</definedName>
    <definedName name="A125587712W_Latest">Data14!$GR$21</definedName>
    <definedName name="A125587720W">Data12!$CJ$1:$CJ$10,Data12!$CJ$11:$CJ$21</definedName>
    <definedName name="A125587720W_Data">Data12!$CJ$11:$CJ$21</definedName>
    <definedName name="A125587720W_Latest">Data12!$CJ$21</definedName>
    <definedName name="A125587728R">Data12!$DT$1:$DT$10,Data12!$DT$11:$DT$21</definedName>
    <definedName name="A125587728R_Data">Data12!$DT$11:$DT$21</definedName>
    <definedName name="A125587728R_Latest">Data12!$DT$21</definedName>
    <definedName name="A125587736R">Data12!$EL$1:$EL$10,Data12!$EL$11:$EL$21</definedName>
    <definedName name="A125587736R_Data">Data12!$EL$11:$EL$21</definedName>
    <definedName name="A125587736R_Latest">Data12!$EL$21</definedName>
    <definedName name="A125587744R">Data12!$HX$1:$HX$10,Data12!$HX$11:$HX$21</definedName>
    <definedName name="A125587744R_Data">Data12!$HX$11:$HX$21</definedName>
    <definedName name="A125587744R_Latest">Data12!$HX$21</definedName>
    <definedName name="A125587752R">Data13!$DD$1:$DD$10,Data13!$DD$11:$DD$21</definedName>
    <definedName name="A125587752R_Data">Data13!$DD$11:$DD$21</definedName>
    <definedName name="A125587752R_Latest">Data13!$DD$21</definedName>
    <definedName name="A125587760R">Data13!$DV$1:$DV$10,Data13!$DV$11:$DV$21</definedName>
    <definedName name="A125587760R_Data">Data13!$DV$11:$DV$21</definedName>
    <definedName name="A125587760R_Latest">Data13!$DV$21</definedName>
    <definedName name="A125587768J">Data13!$BT$1:$BT$10,Data13!$BT$11:$BT$21</definedName>
    <definedName name="A125587768J_Data">Data13!$BT$11:$BT$21</definedName>
    <definedName name="A125587768J_Latest">Data13!$BT$21</definedName>
    <definedName name="A125587776J">Data13!$GP$1:$GP$10,Data13!$GP$11:$GP$21</definedName>
    <definedName name="A125587776J_Data">Data13!$GP$11:$GP$21</definedName>
    <definedName name="A125587776J_Latest">Data13!$GP$21</definedName>
    <definedName name="A125587784J">Data15!$D$1:$D$10,Data15!$D$11:$D$21</definedName>
    <definedName name="A125587784J_Data">Data15!$D$11:$D$21</definedName>
    <definedName name="A125587784J_Latest">Data15!$D$21</definedName>
    <definedName name="A125587792J">Data2!$AI$1:$AI$10,Data2!$AI$11:$AI$21</definedName>
    <definedName name="A125587792J_Data">Data2!$AI$11:$AI$21</definedName>
    <definedName name="A125587792J_Latest">Data2!$AI$21</definedName>
    <definedName name="A125587800W">Data2!$CK$1:$CK$10,Data2!$CK$11:$CK$21</definedName>
    <definedName name="A125587800W_Data">Data2!$CK$11:$CK$21</definedName>
    <definedName name="A125587800W_Latest">Data2!$CK$21</definedName>
    <definedName name="A125587808R">Data2!$FE$1:$FE$10,Data2!$FE$11:$FE$21</definedName>
    <definedName name="A125587808R_Data">Data2!$FE$11:$FE$21</definedName>
    <definedName name="A125587808R_Latest">Data2!$FE$21</definedName>
    <definedName name="A125587816R">Data2!$HY$1:$HY$10,Data2!$HY$11:$HY$21</definedName>
    <definedName name="A125587816R_Data">Data2!$HY$11:$HY$21</definedName>
    <definedName name="A125587816R_Latest">Data2!$HY$21</definedName>
    <definedName name="A125587824R">Data1!$O$1:$O$10,Data1!$O$11:$O$21</definedName>
    <definedName name="A125587824R_Data">Data1!$O$11:$O$21</definedName>
    <definedName name="A125587824R_Latest">Data1!$O$21</definedName>
    <definedName name="A125587832R">Data1!$HE$1:$HE$10,Data1!$HE$11:$HE$21</definedName>
    <definedName name="A125587832R_Data">Data1!$HE$11:$HE$21</definedName>
    <definedName name="A125587832R_Latest">Data1!$HE$21</definedName>
    <definedName name="A125587840R">Data3!$S$1:$S$10,Data3!$S$11:$S$21</definedName>
    <definedName name="A125587840R_Data">Data3!$S$11:$S$21</definedName>
    <definedName name="A125587840R_Latest">Data3!$S$21</definedName>
    <definedName name="A125587848J">Data2!$HG$1:$HG$10,Data2!$HG$11:$HG$21</definedName>
    <definedName name="A125587848J_Data">Data2!$HG$11:$HG$21</definedName>
    <definedName name="A125587848J_Latest">Data2!$HG$21</definedName>
    <definedName name="A125587856J">Data3!$BC$1:$BC$10,Data3!$BC$11:$BC$21</definedName>
    <definedName name="A125587856J_Data">Data3!$BC$11:$BC$21</definedName>
    <definedName name="A125587856J_Latest">Data3!$BC$21</definedName>
    <definedName name="A125587864J">Data3!$DW$1:$DW$10,Data3!$DW$11:$DW$21</definedName>
    <definedName name="A125587864J_Data">Data3!$DW$11:$DW$21</definedName>
    <definedName name="A125587864J_Latest">Data3!$DW$21</definedName>
    <definedName name="A125587872J">Data1!$FC$1:$FC$10,Data1!$FC$11:$FC$21</definedName>
    <definedName name="A125587872J_Data">Data1!$FC$11:$FC$21</definedName>
    <definedName name="A125587872J_Latest">Data1!$FC$21</definedName>
    <definedName name="A125587880J">Data2!$DC$1:$DC$10,Data2!$DC$11:$DC$21</definedName>
    <definedName name="A125587880J_Data">Data2!$DC$11:$DC$21</definedName>
    <definedName name="A125587880J_Latest">Data2!$DC$21</definedName>
    <definedName name="A125587888A">Data2!$IQ$1:$IQ$10,Data2!$IQ$11:$IQ$21</definedName>
    <definedName name="A125587888A_Data">Data2!$IQ$11:$IQ$21</definedName>
    <definedName name="A125587888A_Latest">Data2!$IQ$21</definedName>
    <definedName name="A125587896A">Data3!$AK$1:$AK$10,Data3!$AK$11:$AK$21</definedName>
    <definedName name="A125587896A_Data">Data3!$AK$11:$AK$21</definedName>
    <definedName name="A125587896A_Latest">Data3!$AK$21</definedName>
    <definedName name="A125587904R">Data3!$BU$1:$BU$10,Data3!$BU$11:$BU$21</definedName>
    <definedName name="A125587904R_Data">Data3!$BU$11:$BU$21</definedName>
    <definedName name="A125587904R_Latest">Data3!$BU$21</definedName>
    <definedName name="A125587912R">Data3!$DE$1:$DE$10,Data3!$DE$11:$DE$21</definedName>
    <definedName name="A125587912R_Data">Data3!$DE$11:$DE$21</definedName>
    <definedName name="A125587912R_Latest">Data3!$DE$21</definedName>
    <definedName name="A125587920R">Data1!$AY$1:$AY$10,Data1!$AY$11:$AY$21</definedName>
    <definedName name="A125587920R_Data">Data1!$AY$11:$AY$21</definedName>
    <definedName name="A125587920R_Latest">Data1!$AY$21</definedName>
    <definedName name="A125587928J">Data1!$DA$1:$DA$10,Data1!$DA$11:$DA$21</definedName>
    <definedName name="A125587928J_Data">Data1!$DA$11:$DA$21</definedName>
    <definedName name="A125587928J_Latest">Data1!$DA$21</definedName>
    <definedName name="A125587936J">Data1!$DS$1:$DS$10,Data1!$DS$11:$DS$21</definedName>
    <definedName name="A125587936J_Data">Data1!$DS$11:$DS$21</definedName>
    <definedName name="A125587936J_Latest">Data1!$DS$21</definedName>
    <definedName name="A125587944J">Data1!$GM$1:$GM$10,Data1!$GM$11:$GM$21</definedName>
    <definedName name="A125587944J_Data">Data1!$GM$11:$GM$21</definedName>
    <definedName name="A125587944J_Latest">Data1!$GM$21</definedName>
    <definedName name="A125587952J">Data1!$HW$1:$HW$10,Data1!$HW$11:$HW$21</definedName>
    <definedName name="A125587952J_Data">Data1!$HW$11:$HW$21</definedName>
    <definedName name="A125587952J_Latest">Data1!$HW$21</definedName>
    <definedName name="A125587960J">Data1!$IO$1:$IO$10,Data1!$IO$11:$IO$21</definedName>
    <definedName name="A125587960J_Data">Data1!$IO$11:$IO$21</definedName>
    <definedName name="A125587960J_Latest">Data1!$IO$21</definedName>
    <definedName name="A125587968A">Data2!$DU$1:$DU$10,Data2!$DU$11:$DU$21</definedName>
    <definedName name="A125587968A_Data">Data2!$DU$11:$DU$21</definedName>
    <definedName name="A125587968A_Latest">Data2!$DU$21</definedName>
    <definedName name="A125587976A">Data3!$CM$1:$CM$10,Data3!$CM$11:$CM$21</definedName>
    <definedName name="A125587976A_Data">Data3!$CM$11:$CM$21</definedName>
    <definedName name="A125587976A_Latest">Data3!$CM$21</definedName>
    <definedName name="A125587984A">Data3!$FG$1:$FG$10,Data3!$FG$11:$FG$21</definedName>
    <definedName name="A125587984A_Data">Data3!$FG$11:$FG$21</definedName>
    <definedName name="A125587984A_Latest">Data3!$FG$21</definedName>
    <definedName name="A125587992A">Data3!$FY$1:$FY$10,Data3!$FY$11:$FY$21</definedName>
    <definedName name="A125587992A_Data">Data3!$FY$11:$FY$21</definedName>
    <definedName name="A125587992A_Latest">Data3!$FY$21</definedName>
    <definedName name="A125588000T">Data1!$EK$1:$EK$10,Data1!$EK$11:$EK$21</definedName>
    <definedName name="A125588000T_Data">Data1!$EK$11:$EK$21</definedName>
    <definedName name="A125588000T_Latest">Data1!$EK$21</definedName>
    <definedName name="A125588008K">Data2!$FW$1:$FW$10,Data2!$FW$11:$FW$21</definedName>
    <definedName name="A125588008K_Data">Data2!$FW$11:$FW$21</definedName>
    <definedName name="A125588008K_Latest">Data2!$FW$21</definedName>
    <definedName name="A125588016K">Data2!$GO$1:$GO$10,Data2!$GO$11:$GO$21</definedName>
    <definedName name="A125588016K_Data">Data2!$GO$11:$GO$21</definedName>
    <definedName name="A125588016K_Latest">Data2!$GO$21</definedName>
    <definedName name="A125588024K">Data3!$EO$1:$EO$10,Data3!$EO$11:$EO$21</definedName>
    <definedName name="A125588024K_Data">Data3!$EO$11:$EO$21</definedName>
    <definedName name="A125588024K_Latest">Data3!$EO$21</definedName>
    <definedName name="A125588032K">Data1!$AG$1:$AG$10,Data1!$AG$11:$AG$21</definedName>
    <definedName name="A125588032K_Data">Data1!$AG$11:$AG$21</definedName>
    <definedName name="A125588032K_Latest">Data1!$AG$21</definedName>
    <definedName name="A125588040K">Data1!$BQ$1:$BQ$10,Data1!$BQ$11:$BQ$21</definedName>
    <definedName name="A125588040K_Data">Data1!$BQ$11:$BQ$21</definedName>
    <definedName name="A125588040K_Latest">Data1!$BQ$21</definedName>
    <definedName name="A125588048C">Data1!$CI$1:$CI$10,Data1!$CI$11:$CI$21</definedName>
    <definedName name="A125588048C_Data">Data1!$CI$11:$CI$21</definedName>
    <definedName name="A125588048C_Latest">Data1!$CI$21</definedName>
    <definedName name="A125588056C">Data1!$FU$1:$FU$10,Data1!$FU$11:$FU$21</definedName>
    <definedName name="A125588056C_Data">Data1!$FU$11:$FU$21</definedName>
    <definedName name="A125588056C_Latest">Data1!$FU$21</definedName>
    <definedName name="A125588064C">Data2!$BA$1:$BA$10,Data2!$BA$11:$BA$21</definedName>
    <definedName name="A125588064C_Data">Data2!$BA$11:$BA$21</definedName>
    <definedName name="A125588064C_Latest">Data2!$BA$21</definedName>
    <definedName name="A125588072C">Data2!$BS$1:$BS$10,Data2!$BS$11:$BS$21</definedName>
    <definedName name="A125588072C_Data">Data2!$BS$11:$BS$21</definedName>
    <definedName name="A125588072C_Latest">Data2!$BS$21</definedName>
    <definedName name="A125588080C">Data2!$Q$1:$Q$10,Data2!$Q$11:$Q$21</definedName>
    <definedName name="A125588080C_Data">Data2!$Q$11:$Q$21</definedName>
    <definedName name="A125588080C_Latest">Data2!$Q$21</definedName>
    <definedName name="A125588088W">Data2!$EM$1:$EM$10,Data2!$EM$11:$EM$21</definedName>
    <definedName name="A125588088W_Data">Data2!$EM$11:$EM$21</definedName>
    <definedName name="A125588088W_Latest">Data2!$EM$21</definedName>
    <definedName name="A125588096W">Data3!$GQ$1:$GQ$10,Data3!$GQ$11:$GQ$21</definedName>
    <definedName name="A125588096W_Data">Data3!$GQ$11:$GQ$21</definedName>
    <definedName name="A125588096W_Latest">Data3!$GQ$21</definedName>
    <definedName name="A125588104K">Data24!$EU$1:$EU$10,Data24!$EU$11:$EU$21</definedName>
    <definedName name="A125588104K_Data">Data24!$EU$11:$EU$21</definedName>
    <definedName name="A125588104K_Latest">Data24!$EU$21</definedName>
    <definedName name="A125588112K">Data24!$GW$1:$GW$10,Data24!$GW$11:$GW$21</definedName>
    <definedName name="A125588112K_Data">Data24!$GW$11:$GW$21</definedName>
    <definedName name="A125588112K_Latest">Data24!$GW$21</definedName>
    <definedName name="A125588120K">Data25!$AA$1:$AA$10,Data25!$AA$11:$AA$21</definedName>
    <definedName name="A125588120K_Data">Data25!$AA$11:$AA$21</definedName>
    <definedName name="A125588120K_Latest">Data25!$AA$21</definedName>
    <definedName name="A125588128C">Data25!$CU$1:$CU$10,Data25!$CU$11:$CU$21</definedName>
    <definedName name="A125588128C_Data">Data25!$CU$11:$CU$21</definedName>
    <definedName name="A125588128C_Latest">Data25!$CU$21</definedName>
    <definedName name="A125588136C">Data23!$EA$1:$EA$10,Data23!$EA$11:$EA$21</definedName>
    <definedName name="A125588136C_Data">Data23!$EA$11:$EA$21</definedName>
    <definedName name="A125588136C_Latest">Data23!$EA$21</definedName>
    <definedName name="A125588144C">Data24!$CA$1:$CA$10,Data24!$CA$11:$CA$21</definedName>
    <definedName name="A125588144C_Data">Data24!$CA$11:$CA$21</definedName>
    <definedName name="A125588144C_Latest">Data24!$CA$21</definedName>
    <definedName name="A125588152C">Data25!$EE$1:$EE$10,Data25!$EE$11:$EE$21</definedName>
    <definedName name="A125588152C_Data">Data25!$EE$11:$EE$21</definedName>
    <definedName name="A125588152C_Latest">Data25!$EE$21</definedName>
    <definedName name="A125588160C">Data25!$CC$1:$CC$10,Data25!$CC$11:$CC$21</definedName>
    <definedName name="A125588160C_Data">Data25!$CC$11:$CC$21</definedName>
    <definedName name="A125588160C_Latest">Data25!$CC$21</definedName>
    <definedName name="A125588168W">Data25!$FO$1:$FO$10,Data25!$FO$11:$FO$21</definedName>
    <definedName name="A125588168W_Data">Data25!$FO$11:$FO$21</definedName>
    <definedName name="A125588168W_Latest">Data25!$FO$21</definedName>
    <definedName name="A125588176W">Data25!$II$1:$II$10,Data25!$II$11:$II$21</definedName>
    <definedName name="A125588176W_Data">Data25!$II$11:$II$21</definedName>
    <definedName name="A125588176W_Latest">Data25!$II$21</definedName>
    <definedName name="A125588184W">Data24!$Y$1:$Y$10,Data24!$Y$11:$Y$21</definedName>
    <definedName name="A125588184W_Data">Data24!$Y$11:$Y$21</definedName>
    <definedName name="A125588184W_Latest">Data24!$Y$21</definedName>
    <definedName name="A125588192W">Data24!$HO$1:$HO$10,Data24!$HO$11:$HO$21</definedName>
    <definedName name="A125588192W_Data">Data24!$HO$11:$HO$21</definedName>
    <definedName name="A125588192W_Latest">Data24!$HO$21</definedName>
    <definedName name="A125588200K">Data25!$DM$1:$DM$10,Data25!$DM$11:$DM$21</definedName>
    <definedName name="A125588200K_Data">Data25!$DM$11:$DM$21</definedName>
    <definedName name="A125588200K_Latest">Data25!$DM$21</definedName>
    <definedName name="A125588208C">Data25!$EW$1:$EW$10,Data25!$EW$11:$EW$21</definedName>
    <definedName name="A125588208C_Data">Data25!$EW$11:$EW$21</definedName>
    <definedName name="A125588208C_Latest">Data25!$EW$21</definedName>
    <definedName name="A125588216C">Data25!$GG$1:$GG$10,Data25!$GG$11:$GG$21</definedName>
    <definedName name="A125588216C_Data">Data25!$GG$11:$GG$21</definedName>
    <definedName name="A125588216C_Latest">Data25!$GG$21</definedName>
    <definedName name="A125588224C">Data25!$HQ$1:$HQ$10,Data25!$HQ$11:$HQ$21</definedName>
    <definedName name="A125588224C_Data">Data25!$HQ$11:$HQ$21</definedName>
    <definedName name="A125588224C_Latest">Data25!$HQ$21</definedName>
    <definedName name="A125588232C">Data23!$FK$1:$FK$10,Data23!$FK$11:$FK$21</definedName>
    <definedName name="A125588232C_Data">Data23!$FK$11:$FK$21</definedName>
    <definedName name="A125588232C_Latest">Data23!$FK$21</definedName>
    <definedName name="A125588240C">Data23!$HM$1:$HM$10,Data23!$HM$11:$HM$21</definedName>
    <definedName name="A125588240C_Data">Data23!$HM$11:$HM$21</definedName>
    <definedName name="A125588240C_Latest">Data23!$HM$21</definedName>
    <definedName name="A125588248W">Data23!$IE$1:$IE$10,Data23!$IE$11:$IE$21</definedName>
    <definedName name="A125588248W_Data">Data23!$IE$11:$IE$21</definedName>
    <definedName name="A125588248W_Latest">Data23!$IE$21</definedName>
    <definedName name="A125588256W">Data24!$BI$1:$BI$10,Data24!$BI$11:$BI$21</definedName>
    <definedName name="A125588256W_Data">Data24!$BI$11:$BI$21</definedName>
    <definedName name="A125588256W_Latest">Data24!$BI$21</definedName>
    <definedName name="A125588264W">Data24!$CS$1:$CS$10,Data24!$CS$11:$CS$21</definedName>
    <definedName name="A125588264W_Data">Data24!$CS$11:$CS$21</definedName>
    <definedName name="A125588264W_Latest">Data24!$CS$21</definedName>
    <definedName name="A125588272W">Data24!$DK$1:$DK$10,Data24!$DK$11:$DK$21</definedName>
    <definedName name="A125588272W_Data">Data24!$DK$11:$DK$21</definedName>
    <definedName name="A125588272W_Latest">Data24!$DK$21</definedName>
    <definedName name="A125588280W">Data24!$IG$1:$IG$10,Data24!$IG$11:$IG$21</definedName>
    <definedName name="A125588280W_Data">Data24!$IG$11:$IG$21</definedName>
    <definedName name="A125588280W_Latest">Data24!$IG$21</definedName>
    <definedName name="A125588288R">Data25!$GY$1:$GY$10,Data25!$GY$11:$GY$21</definedName>
    <definedName name="A125588288R_Data">Data25!$GY$11:$GY$21</definedName>
    <definedName name="A125588288R_Latest">Data25!$GY$21</definedName>
    <definedName name="A125588296R">Data26!$AC$1:$AC$10,Data26!$AC$11:$AC$21</definedName>
    <definedName name="A125588296R_Data">Data26!$AC$11:$AC$21</definedName>
    <definedName name="A125588296R_Latest">Data26!$AC$21</definedName>
    <definedName name="A125588304C">Data26!$AU$1:$AU$10,Data26!$AU$11:$AU$21</definedName>
    <definedName name="A125588304C_Data">Data26!$AU$11:$AU$21</definedName>
    <definedName name="A125588304C_Latest">Data26!$AU$21</definedName>
    <definedName name="A125588312C">Data24!$G$1:$G$10,Data24!$G$11:$G$21</definedName>
    <definedName name="A125588312C_Data">Data24!$G$11:$G$21</definedName>
    <definedName name="A125588312C_Latest">Data24!$G$21</definedName>
    <definedName name="A125588320C">Data25!$AS$1:$AS$10,Data25!$AS$11:$AS$21</definedName>
    <definedName name="A125588320C_Data">Data25!$AS$11:$AS$21</definedName>
    <definedName name="A125588320C_Latest">Data25!$AS$21</definedName>
    <definedName name="A125588328W">Data25!$BK$1:$BK$10,Data25!$BK$11:$BK$21</definedName>
    <definedName name="A125588328W_Data">Data25!$BK$11:$BK$21</definedName>
    <definedName name="A125588328W_Latest">Data25!$BK$21</definedName>
    <definedName name="A125588336W">Data26!$K$1:$K$10,Data26!$K$11:$K$21</definedName>
    <definedName name="A125588336W_Data">Data26!$K$11:$K$21</definedName>
    <definedName name="A125588336W_Latest">Data26!$K$21</definedName>
    <definedName name="A125588344W">Data23!$ES$1:$ES$10,Data23!$ES$11:$ES$21</definedName>
    <definedName name="A125588344W_Data">Data23!$ES$11:$ES$21</definedName>
    <definedName name="A125588344W_Latest">Data23!$ES$21</definedName>
    <definedName name="A125588352W">Data23!$GC$1:$GC$10,Data23!$GC$11:$GC$21</definedName>
    <definedName name="A125588352W_Data">Data23!$GC$11:$GC$21</definedName>
    <definedName name="A125588352W_Latest">Data23!$GC$21</definedName>
    <definedName name="A125588360W">Data23!$GU$1:$GU$10,Data23!$GU$11:$GU$21</definedName>
    <definedName name="A125588360W_Data">Data23!$GU$11:$GU$21</definedName>
    <definedName name="A125588360W_Latest">Data23!$GU$21</definedName>
    <definedName name="A125588368R">Data24!$AQ$1:$AQ$10,Data24!$AQ$11:$AQ$21</definedName>
    <definedName name="A125588368R_Data">Data24!$AQ$11:$AQ$21</definedName>
    <definedName name="A125588368R_Latest">Data24!$AQ$21</definedName>
    <definedName name="A125588376R">Data24!$FM$1:$FM$10,Data24!$FM$11:$FM$21</definedName>
    <definedName name="A125588376R_Data">Data24!$FM$11:$FM$21</definedName>
    <definedName name="A125588376R_Latest">Data24!$FM$21</definedName>
    <definedName name="A125588384R">Data24!$GE$1:$GE$10,Data24!$GE$11:$GE$21</definedName>
    <definedName name="A125588384R_Data">Data24!$GE$11:$GE$21</definedName>
    <definedName name="A125588384R_Latest">Data24!$GE$21</definedName>
    <definedName name="A125588392R">Data24!$EC$1:$EC$10,Data24!$EC$11:$EC$21</definedName>
    <definedName name="A125588392R_Data">Data24!$EC$11:$EC$21</definedName>
    <definedName name="A125588392R_Latest">Data24!$EC$21</definedName>
    <definedName name="A125588400C">Data25!$I$1:$I$10,Data25!$I$11:$I$21</definedName>
    <definedName name="A125588400C_Data">Data25!$I$11:$I$21</definedName>
    <definedName name="A125588400C_Latest">Data25!$I$21</definedName>
    <definedName name="A125588408W">Data26!$BM$1:$BM$10,Data26!$BM$11:$BM$21</definedName>
    <definedName name="A125588408W_Data">Data26!$BM$11:$BM$21</definedName>
    <definedName name="A125588408W_Latest">Data26!$BM$21</definedName>
    <definedName name="A125588416W">Data7!$GG$1:$GG$10,Data7!$GG$11:$GG$21</definedName>
    <definedName name="A125588416W_Data">Data7!$GG$11:$GG$21</definedName>
    <definedName name="A125588416W_Latest">Data7!$GG$21</definedName>
    <definedName name="A125588424W">Data7!$II$1:$II$10,Data7!$II$11:$II$21</definedName>
    <definedName name="A125588424W_Data">Data7!$II$11:$II$21</definedName>
    <definedName name="A125588424W_Latest">Data7!$II$21</definedName>
    <definedName name="A125588432W">Data8!$BM$1:$BM$10,Data8!$BM$11:$BM$21</definedName>
    <definedName name="A125588432W_Data">Data8!$BM$11:$BM$21</definedName>
    <definedName name="A125588432W_Latest">Data8!$BM$21</definedName>
    <definedName name="A125588440W">Data8!$EG$1:$EG$10,Data8!$EG$11:$EG$21</definedName>
    <definedName name="A125588440W_Data">Data8!$EG$11:$EG$21</definedName>
    <definedName name="A125588440W_Latest">Data8!$EG$21</definedName>
    <definedName name="A125588448R">Data6!$FM$1:$FM$10,Data6!$FM$11:$FM$21</definedName>
    <definedName name="A125588448R_Data">Data6!$FM$11:$FM$21</definedName>
    <definedName name="A125588448R_Latest">Data6!$FM$21</definedName>
    <definedName name="A125588456R">Data7!$DM$1:$DM$10,Data7!$DM$11:$DM$21</definedName>
    <definedName name="A125588456R_Data">Data7!$DM$11:$DM$21</definedName>
    <definedName name="A125588456R_Latest">Data7!$DM$21</definedName>
    <definedName name="A125588464R">Data8!$FQ$1:$FQ$10,Data8!$FQ$11:$FQ$21</definedName>
    <definedName name="A125588464R_Data">Data8!$FQ$11:$FQ$21</definedName>
    <definedName name="A125588464R_Latest">Data8!$FQ$21</definedName>
    <definedName name="A125588472R">Data8!$DO$1:$DO$10,Data8!$DO$11:$DO$21</definedName>
    <definedName name="A125588472R_Data">Data8!$DO$11:$DO$21</definedName>
    <definedName name="A125588472R_Latest">Data8!$DO$21</definedName>
    <definedName name="A125588480R">Data8!$HA$1:$HA$10,Data8!$HA$11:$HA$21</definedName>
    <definedName name="A125588480R_Data">Data8!$HA$11:$HA$21</definedName>
    <definedName name="A125588480R_Latest">Data8!$HA$21</definedName>
    <definedName name="A125588488J">Data9!$AE$1:$AE$10,Data9!$AE$11:$AE$21</definedName>
    <definedName name="A125588488J_Data">Data9!$AE$11:$AE$21</definedName>
    <definedName name="A125588488J_Latest">Data9!$AE$21</definedName>
    <definedName name="A125588496J">Data7!$BK$1:$BK$10,Data7!$BK$11:$BK$21</definedName>
    <definedName name="A125588496J_Data">Data7!$BK$11:$BK$21</definedName>
    <definedName name="A125588496J_Latest">Data7!$BK$21</definedName>
    <definedName name="A125588504W">Data8!$K$1:$K$10,Data8!$K$11:$K$21</definedName>
    <definedName name="A125588504W_Data">Data8!$K$11:$K$21</definedName>
    <definedName name="A125588504W_Latest">Data8!$K$21</definedName>
    <definedName name="A125588512W">Data8!$EY$1:$EY$10,Data8!$EY$11:$EY$21</definedName>
    <definedName name="A125588512W_Data">Data8!$EY$11:$EY$21</definedName>
    <definedName name="A125588512W_Latest">Data8!$EY$21</definedName>
    <definedName name="A125588520W">Data8!$GI$1:$GI$10,Data8!$GI$11:$GI$21</definedName>
    <definedName name="A125588520W_Data">Data8!$GI$11:$GI$21</definedName>
    <definedName name="A125588520W_Latest">Data8!$GI$21</definedName>
    <definedName name="A125588528R">Data8!$HS$1:$HS$10,Data8!$HS$11:$HS$21</definedName>
    <definedName name="A125588528R_Data">Data8!$HS$11:$HS$21</definedName>
    <definedName name="A125588528R_Latest">Data8!$HS$21</definedName>
    <definedName name="A125588536R">Data9!$M$1:$M$10,Data9!$M$11:$M$21</definedName>
    <definedName name="A125588536R_Data">Data9!$M$11:$M$21</definedName>
    <definedName name="A125588536R_Latest">Data9!$M$21</definedName>
    <definedName name="A125588544R">Data6!$GW$1:$GW$10,Data6!$GW$11:$GW$21</definedName>
    <definedName name="A125588544R_Data">Data6!$GW$11:$GW$21</definedName>
    <definedName name="A125588544R_Latest">Data6!$GW$21</definedName>
    <definedName name="A125588552R">Data7!$I$1:$I$10,Data7!$I$11:$I$21</definedName>
    <definedName name="A125588552R_Data">Data7!$I$11:$I$21</definedName>
    <definedName name="A125588552R_Latest">Data7!$I$21</definedName>
    <definedName name="A125588560R">Data7!$AA$1:$AA$10,Data7!$AA$11:$AA$21</definedName>
    <definedName name="A125588560R_Data">Data7!$AA$11:$AA$21</definedName>
    <definedName name="A125588560R_Latest">Data7!$AA$21</definedName>
    <definedName name="A125588568J">Data7!$CU$1:$CU$10,Data7!$CU$11:$CU$21</definedName>
    <definedName name="A125588568J_Data">Data7!$CU$11:$CU$21</definedName>
    <definedName name="A125588568J_Latest">Data7!$CU$21</definedName>
    <definedName name="A125588576J">Data7!$EE$1:$EE$10,Data7!$EE$11:$EE$21</definedName>
    <definedName name="A125588576J_Data">Data7!$EE$11:$EE$21</definedName>
    <definedName name="A125588576J_Latest">Data7!$EE$21</definedName>
    <definedName name="A125588584J">Data7!$EW$1:$EW$10,Data7!$EW$11:$EW$21</definedName>
    <definedName name="A125588584J_Data">Data7!$EW$11:$EW$21</definedName>
    <definedName name="A125588584J_Latest">Data7!$EW$21</definedName>
    <definedName name="A125588592J">Data8!$AC$1:$AC$10,Data8!$AC$11:$AC$21</definedName>
    <definedName name="A125588592J_Data">Data8!$AC$11:$AC$21</definedName>
    <definedName name="A125588592J_Latest">Data8!$AC$21</definedName>
    <definedName name="A125588600W">Data8!$IK$1:$IK$10,Data8!$IK$11:$IK$21</definedName>
    <definedName name="A125588600W_Data">Data8!$IK$11:$IK$21</definedName>
    <definedName name="A125588600W_Latest">Data8!$IK$21</definedName>
    <definedName name="A125588608R">Data9!$BO$1:$BO$10,Data9!$BO$11:$BO$21</definedName>
    <definedName name="A125588608R_Data">Data9!$BO$11:$BO$21</definedName>
    <definedName name="A125588608R_Latest">Data9!$BO$21</definedName>
    <definedName name="A125588616R">Data9!$CG$1:$CG$10,Data9!$CG$11:$CG$21</definedName>
    <definedName name="A125588616R_Data">Data9!$CG$11:$CG$21</definedName>
    <definedName name="A125588616R_Latest">Data9!$CG$21</definedName>
    <definedName name="A125588624R">Data7!$AS$1:$AS$10,Data7!$AS$11:$AS$21</definedName>
    <definedName name="A125588624R_Data">Data7!$AS$11:$AS$21</definedName>
    <definedName name="A125588624R_Latest">Data7!$AS$21</definedName>
    <definedName name="A125588632R">Data8!$CE$1:$CE$10,Data8!$CE$11:$CE$21</definedName>
    <definedName name="A125588632R_Data">Data8!$CE$11:$CE$21</definedName>
    <definedName name="A125588632R_Latest">Data8!$CE$21</definedName>
    <definedName name="A125588640R">Data8!$CW$1:$CW$10,Data8!$CW$11:$CW$21</definedName>
    <definedName name="A125588640R_Data">Data8!$CW$11:$CW$21</definedName>
    <definedName name="A125588640R_Latest">Data8!$CW$21</definedName>
    <definedName name="A125588648J">Data9!$AW$1:$AW$10,Data9!$AW$11:$AW$21</definedName>
    <definedName name="A125588648J_Data">Data9!$AW$11:$AW$21</definedName>
    <definedName name="A125588648J_Latest">Data9!$AW$21</definedName>
    <definedName name="A125588656J">Data6!$GE$1:$GE$10,Data6!$GE$11:$GE$21</definedName>
    <definedName name="A125588656J_Data">Data6!$GE$11:$GE$21</definedName>
    <definedName name="A125588656J_Latest">Data6!$GE$21</definedName>
    <definedName name="A125588664J">Data6!$HO$1:$HO$10,Data6!$HO$11:$HO$21</definedName>
    <definedName name="A125588664J_Data">Data6!$HO$11:$HO$21</definedName>
    <definedName name="A125588664J_Latest">Data6!$HO$21</definedName>
    <definedName name="A125588672J">Data6!$IG$1:$IG$10,Data6!$IG$11:$IG$21</definedName>
    <definedName name="A125588672J_Data">Data6!$IG$11:$IG$21</definedName>
    <definedName name="A125588672J_Latest">Data6!$IG$21</definedName>
    <definedName name="A125588680J">Data7!$CC$1:$CC$10,Data7!$CC$11:$CC$21</definedName>
    <definedName name="A125588680J_Data">Data7!$CC$11:$CC$21</definedName>
    <definedName name="A125588680J_Latest">Data7!$CC$21</definedName>
    <definedName name="A125588688A">Data7!$GY$1:$GY$10,Data7!$GY$11:$GY$21</definedName>
    <definedName name="A125588688A_Data">Data7!$GY$11:$GY$21</definedName>
    <definedName name="A125588688A_Latest">Data7!$GY$21</definedName>
    <definedName name="A125588696A">Data7!$HQ$1:$HQ$10,Data7!$HQ$11:$HQ$21</definedName>
    <definedName name="A125588696A_Data">Data7!$HQ$11:$HQ$21</definedName>
    <definedName name="A125588696A_Latest">Data7!$HQ$21</definedName>
    <definedName name="A125588704R">Data7!$FO$1:$FO$10,Data7!$FO$11:$FO$21</definedName>
    <definedName name="A125588704R_Data">Data7!$FO$11:$FO$21</definedName>
    <definedName name="A125588704R_Latest">Data7!$FO$21</definedName>
    <definedName name="A125588712R">Data8!$AU$1:$AU$10,Data8!$AU$11:$AU$21</definedName>
    <definedName name="A125588712R_Data">Data8!$AU$11:$AU$21</definedName>
    <definedName name="A125588712R_Latest">Data8!$AU$21</definedName>
    <definedName name="A125588720R">Data9!$CY$1:$CY$10,Data9!$CY$11:$CY$21</definedName>
    <definedName name="A125588720R_Data">Data9!$CY$11:$CY$21</definedName>
    <definedName name="A125588720R_Latest">Data9!$CY$21</definedName>
    <definedName name="A125588728J">Data16!$AS$1:$AS$10,Data16!$AS$11:$AS$21</definedName>
    <definedName name="A125588728J_Data">Data16!$AS$11:$AS$21</definedName>
    <definedName name="A125588728J_Latest">Data16!$AS$21</definedName>
    <definedName name="A125588736J">Data16!$CU$1:$CU$10,Data16!$CU$11:$CU$21</definedName>
    <definedName name="A125588736J_Data">Data16!$CU$11:$CU$21</definedName>
    <definedName name="A125588736J_Latest">Data16!$CU$21</definedName>
    <definedName name="A125588744J">Data16!$FO$1:$FO$10,Data16!$FO$11:$FO$21</definedName>
    <definedName name="A125588744J_Data">Data16!$FO$11:$FO$21</definedName>
    <definedName name="A125588744J_Latest">Data16!$FO$21</definedName>
    <definedName name="A125588752J">Data16!$II$1:$II$10,Data16!$II$11:$II$21</definedName>
    <definedName name="A125588752J_Data">Data16!$II$11:$II$21</definedName>
    <definedName name="A125588752J_Latest">Data16!$II$21</definedName>
    <definedName name="A125588760J">Data15!$Y$1:$Y$10,Data15!$Y$11:$Y$21</definedName>
    <definedName name="A125588760J_Data">Data15!$Y$11:$Y$21</definedName>
    <definedName name="A125588760J_Latest">Data15!$Y$21</definedName>
    <definedName name="A125588768A">Data15!$HO$1:$HO$10,Data15!$HO$11:$HO$21</definedName>
    <definedName name="A125588768A_Data">Data15!$HO$11:$HO$21</definedName>
    <definedName name="A125588768A_Latest">Data15!$HO$21</definedName>
    <definedName name="A125588776A">Data17!$AC$1:$AC$10,Data17!$AC$11:$AC$21</definedName>
    <definedName name="A125588776A_Data">Data17!$AC$11:$AC$21</definedName>
    <definedName name="A125588776A_Latest">Data17!$AC$21</definedName>
    <definedName name="A125588784A">Data16!$HQ$1:$HQ$10,Data16!$HQ$11:$HQ$21</definedName>
    <definedName name="A125588784A_Data">Data16!$HQ$11:$HQ$21</definedName>
    <definedName name="A125588784A_Latest">Data16!$HQ$21</definedName>
    <definedName name="A125588792A">Data17!$BM$1:$BM$10,Data17!$BM$11:$BM$21</definedName>
    <definedName name="A125588792A_Data">Data17!$BM$11:$BM$21</definedName>
    <definedName name="A125588792A_Latest">Data17!$BM$21</definedName>
    <definedName name="A125588800R">Data17!$EG$1:$EG$10,Data17!$EG$11:$EG$21</definedName>
    <definedName name="A125588800R_Data">Data17!$EG$11:$EG$21</definedName>
    <definedName name="A125588800R_Latest">Data17!$EG$21</definedName>
    <definedName name="A125588808J">Data15!$FM$1:$FM$10,Data15!$FM$11:$FM$21</definedName>
    <definedName name="A125588808J_Data">Data15!$FM$11:$FM$21</definedName>
    <definedName name="A125588808J_Latest">Data15!$FM$21</definedName>
    <definedName name="A125588816J">Data16!$DM$1:$DM$10,Data16!$DM$11:$DM$21</definedName>
    <definedName name="A125588816J_Data">Data16!$DM$11:$DM$21</definedName>
    <definedName name="A125588816J_Latest">Data16!$DM$21</definedName>
    <definedName name="A125588824J">Data17!$K$1:$K$10,Data17!$K$11:$K$21</definedName>
    <definedName name="A125588824J_Data">Data17!$K$11:$K$21</definedName>
    <definedName name="A125588824J_Latest">Data17!$K$21</definedName>
    <definedName name="A125588832J">Data17!$AU$1:$AU$10,Data17!$AU$11:$AU$21</definedName>
    <definedName name="A125588832J_Data">Data17!$AU$11:$AU$21</definedName>
    <definedName name="A125588832J_Latest">Data17!$AU$21</definedName>
    <definedName name="A125588840J">Data17!$CE$1:$CE$10,Data17!$CE$11:$CE$21</definedName>
    <definedName name="A125588840J_Data">Data17!$CE$11:$CE$21</definedName>
    <definedName name="A125588840J_Latest">Data17!$CE$21</definedName>
    <definedName name="A125588848A">Data17!$DO$1:$DO$10,Data17!$DO$11:$DO$21</definedName>
    <definedName name="A125588848A_Data">Data17!$DO$11:$DO$21</definedName>
    <definedName name="A125588848A_Latest">Data17!$DO$21</definedName>
    <definedName name="A125588856A">Data15!$BI$1:$BI$10,Data15!$BI$11:$BI$21</definedName>
    <definedName name="A125588856A_Data">Data15!$BI$11:$BI$21</definedName>
    <definedName name="A125588856A_Latest">Data15!$BI$21</definedName>
    <definedName name="A125588864A">Data15!$DK$1:$DK$10,Data15!$DK$11:$DK$21</definedName>
    <definedName name="A125588864A_Data">Data15!$DK$11:$DK$21</definedName>
    <definedName name="A125588864A_Latest">Data15!$DK$21</definedName>
    <definedName name="A125588872A">Data15!$EC$1:$EC$10,Data15!$EC$11:$EC$21</definedName>
    <definedName name="A125588872A_Data">Data15!$EC$11:$EC$21</definedName>
    <definedName name="A125588872A_Latest">Data15!$EC$21</definedName>
    <definedName name="A125588880A">Data15!$GW$1:$GW$10,Data15!$GW$11:$GW$21</definedName>
    <definedName name="A125588880A_Data">Data15!$GW$11:$GW$21</definedName>
    <definedName name="A125588880A_Latest">Data15!$GW$21</definedName>
    <definedName name="A125588888V">Data15!$IG$1:$IG$10,Data15!$IG$11:$IG$21</definedName>
    <definedName name="A125588888V_Data">Data15!$IG$11:$IG$21</definedName>
    <definedName name="A125588888V_Latest">Data15!$IG$21</definedName>
    <definedName name="A125588896V">Data16!$I$1:$I$10,Data16!$I$11:$I$21</definedName>
    <definedName name="A125588896V_Data">Data16!$I$11:$I$21</definedName>
    <definedName name="A125588896V_Latest">Data16!$I$21</definedName>
    <definedName name="A125588904J">Data16!$EE$1:$EE$10,Data16!$EE$11:$EE$21</definedName>
    <definedName name="A125588904J_Data">Data16!$EE$11:$EE$21</definedName>
    <definedName name="A125588904J_Latest">Data16!$EE$21</definedName>
    <definedName name="A125588912J">Data17!$CW$1:$CW$10,Data17!$CW$11:$CW$21</definedName>
    <definedName name="A125588912J_Data">Data17!$CW$11:$CW$21</definedName>
    <definedName name="A125588912J_Latest">Data17!$CW$21</definedName>
    <definedName name="A125588920J">Data17!$FQ$1:$FQ$10,Data17!$FQ$11:$FQ$21</definedName>
    <definedName name="A125588920J_Data">Data17!$FQ$11:$FQ$21</definedName>
    <definedName name="A125588920J_Latest">Data17!$FQ$21</definedName>
    <definedName name="A125588928A">Data17!$GI$1:$GI$10,Data17!$GI$11:$GI$21</definedName>
    <definedName name="A125588928A_Data">Data17!$GI$11:$GI$21</definedName>
    <definedName name="A125588928A_Latest">Data17!$GI$21</definedName>
    <definedName name="A125588936A">Data15!$EU$1:$EU$10,Data15!$EU$11:$EU$21</definedName>
    <definedName name="A125588936A_Data">Data15!$EU$11:$EU$21</definedName>
    <definedName name="A125588936A_Latest">Data15!$EU$21</definedName>
    <definedName name="A125588944A">Data16!$GG$1:$GG$10,Data16!$GG$11:$GG$21</definedName>
    <definedName name="A125588944A_Data">Data16!$GG$11:$GG$21</definedName>
    <definedName name="A125588944A_Latest">Data16!$GG$21</definedName>
    <definedName name="A125588952A">Data16!$GY$1:$GY$10,Data16!$GY$11:$GY$21</definedName>
    <definedName name="A125588952A_Data">Data16!$GY$11:$GY$21</definedName>
    <definedName name="A125588952A_Latest">Data16!$GY$21</definedName>
    <definedName name="A125588960A">Data17!$EY$1:$EY$10,Data17!$EY$11:$EY$21</definedName>
    <definedName name="A125588960A_Data">Data17!$EY$11:$EY$21</definedName>
    <definedName name="A125588960A_Latest">Data17!$EY$21</definedName>
    <definedName name="A125588968V">Data15!$AQ$1:$AQ$10,Data15!$AQ$11:$AQ$21</definedName>
    <definedName name="A125588968V_Data">Data15!$AQ$11:$AQ$21</definedName>
    <definedName name="A125588968V_Latest">Data15!$AQ$21</definedName>
    <definedName name="A125588976V">Data15!$CA$1:$CA$10,Data15!$CA$11:$CA$21</definedName>
    <definedName name="A125588976V_Data">Data15!$CA$11:$CA$21</definedName>
    <definedName name="A125588976V_Latest">Data15!$CA$21</definedName>
    <definedName name="A125588984V">Data15!$CS$1:$CS$10,Data15!$CS$11:$CS$21</definedName>
    <definedName name="A125588984V_Data">Data15!$CS$11:$CS$21</definedName>
    <definedName name="A125588984V_Latest">Data15!$CS$21</definedName>
    <definedName name="A125588992V">Data15!$GE$1:$GE$10,Data15!$GE$11:$GE$21</definedName>
    <definedName name="A125588992V_Data">Data15!$GE$11:$GE$21</definedName>
    <definedName name="A125588992V_Latest">Data15!$GE$21</definedName>
    <definedName name="A125589000K">Data16!$BK$1:$BK$10,Data16!$BK$11:$BK$21</definedName>
    <definedName name="A125589000K_Data">Data16!$BK$11:$BK$21</definedName>
    <definedName name="A125589000K_Latest">Data16!$BK$21</definedName>
    <definedName name="A125589008C">Data16!$CC$1:$CC$10,Data16!$CC$11:$CC$21</definedName>
    <definedName name="A125589008C_Data">Data16!$CC$11:$CC$21</definedName>
    <definedName name="A125589008C_Latest">Data16!$CC$21</definedName>
    <definedName name="A125589016C">Data16!$AA$1:$AA$10,Data16!$AA$11:$AA$21</definedName>
    <definedName name="A125589016C_Data">Data16!$AA$11:$AA$21</definedName>
    <definedName name="A125589016C_Latest">Data16!$AA$21</definedName>
    <definedName name="A125589024C">Data16!$EW$1:$EW$10,Data16!$EW$11:$EW$21</definedName>
    <definedName name="A125589024C_Data">Data16!$EW$11:$EW$21</definedName>
    <definedName name="A125589024C_Latest">Data16!$EW$21</definedName>
    <definedName name="A125589032C">Data17!$HA$1:$HA$10,Data17!$HA$11:$HA$21</definedName>
    <definedName name="A125589032C_Data">Data17!$HA$11:$HA$21</definedName>
    <definedName name="A125589032C_Latest">Data17!$HA$21</definedName>
    <definedName name="A125589040C">Data18!$IM$1:$IM$10,Data18!$IM$11:$IM$21</definedName>
    <definedName name="A125589040C_Data">Data18!$IM$11:$IM$21</definedName>
    <definedName name="A125589040C_Latest">Data18!$IM$21</definedName>
    <definedName name="A125589048W">Data19!$AY$1:$AY$10,Data19!$AY$11:$AY$21</definedName>
    <definedName name="A125589048W_Data">Data19!$AY$11:$AY$21</definedName>
    <definedName name="A125589048W_Latest">Data19!$AY$21</definedName>
    <definedName name="A125589056W">Data19!$DS$1:$DS$10,Data19!$DS$11:$DS$21</definedName>
    <definedName name="A125589056W_Data">Data19!$DS$11:$DS$21</definedName>
    <definedName name="A125589056W_Latest">Data19!$DS$21</definedName>
    <definedName name="A125589064W">Data19!$GM$1:$GM$10,Data19!$GM$11:$GM$21</definedName>
    <definedName name="A125589064W_Data">Data19!$GM$11:$GM$21</definedName>
    <definedName name="A125589064W_Latest">Data19!$GM$21</definedName>
    <definedName name="A125589072W">Data17!$HS$1:$HS$10,Data17!$HS$11:$HS$21</definedName>
    <definedName name="A125589072W_Data">Data17!$HS$11:$HS$21</definedName>
    <definedName name="A125589072W_Latest">Data17!$HS$21</definedName>
    <definedName name="A125589080W">Data18!$FS$1:$FS$10,Data18!$FS$11:$FS$21</definedName>
    <definedName name="A125589080W_Data">Data18!$FS$11:$FS$21</definedName>
    <definedName name="A125589080W_Latest">Data18!$FS$21</definedName>
    <definedName name="A125589088R">Data19!$HW$1:$HW$10,Data19!$HW$11:$HW$21</definedName>
    <definedName name="A125589088R_Data">Data19!$HW$11:$HW$21</definedName>
    <definedName name="A125589088R_Latest">Data19!$HW$21</definedName>
    <definedName name="A125589096R">Data19!$FU$1:$FU$10,Data19!$FU$11:$FU$21</definedName>
    <definedName name="A125589096R_Data">Data19!$FU$11:$FU$21</definedName>
    <definedName name="A125589096R_Latest">Data19!$FU$21</definedName>
    <definedName name="A125589104C">Data20!$Q$1:$Q$10,Data20!$Q$11:$Q$21</definedName>
    <definedName name="A125589104C_Data">Data20!$Q$11:$Q$21</definedName>
    <definedName name="A125589104C_Latest">Data20!$Q$21</definedName>
    <definedName name="A125589112C">Data20!$CK$1:$CK$10,Data20!$CK$11:$CK$21</definedName>
    <definedName name="A125589112C_Data">Data20!$CK$11:$CK$21</definedName>
    <definedName name="A125589112C_Latest">Data20!$CK$21</definedName>
    <definedName name="A125589120C">Data18!$DQ$1:$DQ$10,Data18!$DQ$11:$DQ$21</definedName>
    <definedName name="A125589120C_Data">Data18!$DQ$11:$DQ$21</definedName>
    <definedName name="A125589120C_Latest">Data18!$DQ$21</definedName>
    <definedName name="A125589128W">Data19!$BQ$1:$BQ$10,Data19!$BQ$11:$BQ$21</definedName>
    <definedName name="A125589128W_Data">Data19!$BQ$11:$BQ$21</definedName>
    <definedName name="A125589128W_Latest">Data19!$BQ$21</definedName>
    <definedName name="A125589136W">Data19!$HE$1:$HE$10,Data19!$HE$11:$HE$21</definedName>
    <definedName name="A125589136W_Data">Data19!$HE$11:$HE$21</definedName>
    <definedName name="A125589136W_Latest">Data19!$HE$21</definedName>
    <definedName name="A125589144W">Data19!$IO$1:$IO$10,Data19!$IO$11:$IO$21</definedName>
    <definedName name="A125589144W_Data">Data19!$IO$11:$IO$21</definedName>
    <definedName name="A125589144W_Latest">Data19!$IO$21</definedName>
    <definedName name="A125589152W">Data20!$AI$1:$AI$10,Data20!$AI$11:$AI$21</definedName>
    <definedName name="A125589152W_Data">Data20!$AI$11:$AI$21</definedName>
    <definedName name="A125589152W_Latest">Data20!$AI$21</definedName>
    <definedName name="A125589160W">Data20!$BS$1:$BS$10,Data20!$BS$11:$BS$21</definedName>
    <definedName name="A125589160W_Data">Data20!$BS$11:$BS$21</definedName>
    <definedName name="A125589160W_Latest">Data20!$BS$21</definedName>
    <definedName name="A125589168R">Data18!$M$1:$M$10,Data18!$M$11:$M$21</definedName>
    <definedName name="A125589168R_Data">Data18!$M$11:$M$21</definedName>
    <definedName name="A125589168R_Latest">Data18!$M$21</definedName>
    <definedName name="A125589176R">Data18!$BO$1:$BO$10,Data18!$BO$11:$BO$21</definedName>
    <definedName name="A125589176R_Data">Data18!$BO$11:$BO$21</definedName>
    <definedName name="A125589176R_Latest">Data18!$BO$21</definedName>
    <definedName name="A125589184R">Data18!$CG$1:$CG$10,Data18!$CG$11:$CG$21</definedName>
    <definedName name="A125589184R_Data">Data18!$CG$11:$CG$21</definedName>
    <definedName name="A125589184R_Latest">Data18!$CG$21</definedName>
    <definedName name="A125589192R">Data18!$FA$1:$FA$10,Data18!$FA$11:$FA$21</definedName>
    <definedName name="A125589192R_Data">Data18!$FA$11:$FA$21</definedName>
    <definedName name="A125589192R_Latest">Data18!$FA$21</definedName>
    <definedName name="A125589200C">Data18!$GK$1:$GK$10,Data18!$GK$11:$GK$21</definedName>
    <definedName name="A125589200C_Data">Data18!$GK$11:$GK$21</definedName>
    <definedName name="A125589200C_Latest">Data18!$GK$21</definedName>
    <definedName name="A125589208W">Data18!$HC$1:$HC$10,Data18!$HC$11:$HC$21</definedName>
    <definedName name="A125589208W_Data">Data18!$HC$11:$HC$21</definedName>
    <definedName name="A125589208W_Latest">Data18!$HC$21</definedName>
    <definedName name="A125589216W">Data19!$CI$1:$CI$10,Data19!$CI$11:$CI$21</definedName>
    <definedName name="A125589216W_Data">Data19!$CI$11:$CI$21</definedName>
    <definedName name="A125589216W_Latest">Data19!$CI$21</definedName>
    <definedName name="A125589224W">Data20!$BA$1:$BA$10,Data20!$BA$11:$BA$21</definedName>
    <definedName name="A125589224W_Data">Data20!$BA$11:$BA$21</definedName>
    <definedName name="A125589224W_Latest">Data20!$BA$21</definedName>
    <definedName name="A125589232W">Data20!$DU$1:$DU$10,Data20!$DU$11:$DU$21</definedName>
    <definedName name="A125589232W_Data">Data20!$DU$11:$DU$21</definedName>
    <definedName name="A125589232W_Latest">Data20!$DU$21</definedName>
    <definedName name="A125589240W">Data20!$EM$1:$EM$10,Data20!$EM$11:$EM$21</definedName>
    <definedName name="A125589240W_Data">Data20!$EM$11:$EM$21</definedName>
    <definedName name="A125589240W_Latest">Data20!$EM$21</definedName>
    <definedName name="A125589248R">Data18!$CY$1:$CY$10,Data18!$CY$11:$CY$21</definedName>
    <definedName name="A125589248R_Data">Data18!$CY$11:$CY$21</definedName>
    <definedName name="A125589248R_Latest">Data18!$CY$21</definedName>
    <definedName name="A125589256R">Data19!$EK$1:$EK$10,Data19!$EK$11:$EK$21</definedName>
    <definedName name="A125589256R_Data">Data19!$EK$11:$EK$21</definedName>
    <definedName name="A125589256R_Latest">Data19!$EK$21</definedName>
    <definedName name="A125589264R">Data19!$FC$1:$FC$10,Data19!$FC$11:$FC$21</definedName>
    <definedName name="A125589264R_Data">Data19!$FC$11:$FC$21</definedName>
    <definedName name="A125589264R_Latest">Data19!$FC$21</definedName>
    <definedName name="A125589272R">Data20!$DC$1:$DC$10,Data20!$DC$11:$DC$21</definedName>
    <definedName name="A125589272R_Data">Data20!$DC$11:$DC$21</definedName>
    <definedName name="A125589272R_Latest">Data20!$DC$21</definedName>
    <definedName name="A125589280R">Data17!$IK$1:$IK$10,Data17!$IK$11:$IK$21</definedName>
    <definedName name="A125589280R_Data">Data17!$IK$11:$IK$21</definedName>
    <definedName name="A125589280R_Latest">Data17!$IK$21</definedName>
    <definedName name="A125589288J">Data18!$AE$1:$AE$10,Data18!$AE$11:$AE$21</definedName>
    <definedName name="A125589288J_Data">Data18!$AE$11:$AE$21</definedName>
    <definedName name="A125589288J_Latest">Data18!$AE$21</definedName>
    <definedName name="A125589296J">Data18!$AW$1:$AW$10,Data18!$AW$11:$AW$21</definedName>
    <definedName name="A125589296J_Data">Data18!$AW$11:$AW$21</definedName>
    <definedName name="A125589296J_Latest">Data18!$AW$21</definedName>
    <definedName name="A125589304W">Data18!$EI$1:$EI$10,Data18!$EI$11:$EI$21</definedName>
    <definedName name="A125589304W_Data">Data18!$EI$11:$EI$21</definedName>
    <definedName name="A125589304W_Latest">Data18!$EI$21</definedName>
    <definedName name="A125589312W">Data19!$O$1:$O$10,Data19!$O$11:$O$21</definedName>
    <definedName name="A125589312W_Data">Data19!$O$11:$O$21</definedName>
    <definedName name="A125589312W_Latest">Data19!$O$21</definedName>
    <definedName name="A125589320W">Data19!$AG$1:$AG$10,Data19!$AG$11:$AG$21</definedName>
    <definedName name="A125589320W_Data">Data19!$AG$11:$AG$21</definedName>
    <definedName name="A125589320W_Latest">Data19!$AG$21</definedName>
    <definedName name="A125589328R">Data18!$HU$1:$HU$10,Data18!$HU$11:$HU$21</definedName>
    <definedName name="A125589328R_Data">Data18!$HU$11:$HU$21</definedName>
    <definedName name="A125589328R_Latest">Data18!$HU$21</definedName>
    <definedName name="A125589336R">Data19!$DA$1:$DA$10,Data19!$DA$11:$DA$21</definedName>
    <definedName name="A125589336R_Data">Data19!$DA$11:$DA$21</definedName>
    <definedName name="A125589336R_Latest">Data19!$DA$21</definedName>
    <definedName name="A125589344R">Data20!$FE$1:$FE$10,Data20!$FE$11:$FE$21</definedName>
    <definedName name="A125589344R_Data">Data20!$FE$11:$FE$21</definedName>
    <definedName name="A125589344R_Latest">Data20!$FE$21</definedName>
    <definedName name="A125589352R">Data21!$GQ$1:$GQ$10,Data21!$GQ$11:$GQ$21</definedName>
    <definedName name="A125589352R_Data">Data21!$GQ$11:$GQ$21</definedName>
    <definedName name="A125589352R_Latest">Data21!$GQ$21</definedName>
    <definedName name="A125589360R">Data22!$C$1:$C$10,Data22!$C$11:$C$21</definedName>
    <definedName name="A125589360R_Data">Data22!$C$11:$C$21</definedName>
    <definedName name="A125589360R_Latest">Data22!$C$21</definedName>
    <definedName name="A125589368J">Data22!$BW$1:$BW$10,Data22!$BW$11:$BW$21</definedName>
    <definedName name="A125589368J_Data">Data22!$BW$11:$BW$21</definedName>
    <definedName name="A125589368J_Latest">Data22!$BW$21</definedName>
    <definedName name="A125589376J">Data22!$EQ$1:$EQ$10,Data22!$EQ$11:$EQ$21</definedName>
    <definedName name="A125589376J_Data">Data22!$EQ$11:$EQ$21</definedName>
    <definedName name="A125589376J_Latest">Data22!$EQ$21</definedName>
    <definedName name="A125589384J">Data20!$FW$1:$FW$10,Data20!$FW$11:$FW$21</definedName>
    <definedName name="A125589384J_Data">Data20!$FW$11:$FW$21</definedName>
    <definedName name="A125589384J_Latest">Data20!$FW$21</definedName>
    <definedName name="A125589392J">Data21!$DW$1:$DW$10,Data21!$DW$11:$DW$21</definedName>
    <definedName name="A125589392J_Data">Data21!$DW$11:$DW$21</definedName>
    <definedName name="A125589392J_Latest">Data21!$DW$21</definedName>
    <definedName name="A125589400W">Data22!$GA$1:$GA$10,Data22!$GA$11:$GA$21</definedName>
    <definedName name="A125589400W_Data">Data22!$GA$11:$GA$21</definedName>
    <definedName name="A125589400W_Latest">Data22!$GA$21</definedName>
    <definedName name="A125589408R">Data22!$DY$1:$DY$10,Data22!$DY$11:$DY$21</definedName>
    <definedName name="A125589408R_Data">Data22!$DY$11:$DY$21</definedName>
    <definedName name="A125589408R_Latest">Data22!$DY$21</definedName>
    <definedName name="A125589416R">Data22!$HK$1:$HK$10,Data22!$HK$11:$HK$21</definedName>
    <definedName name="A125589416R_Data">Data22!$HK$11:$HK$21</definedName>
    <definedName name="A125589416R_Latest">Data22!$HK$21</definedName>
    <definedName name="A125589424R">Data23!$AO$1:$AO$10,Data23!$AO$11:$AO$21</definedName>
    <definedName name="A125589424R_Data">Data23!$AO$11:$AO$21</definedName>
    <definedName name="A125589424R_Latest">Data23!$AO$21</definedName>
    <definedName name="A125589432R">Data21!$BU$1:$BU$10,Data21!$BU$11:$BU$21</definedName>
    <definedName name="A125589432R_Data">Data21!$BU$11:$BU$21</definedName>
    <definedName name="A125589432R_Latest">Data21!$BU$21</definedName>
    <definedName name="A125589440R">Data22!$U$1:$U$10,Data22!$U$11:$U$21</definedName>
    <definedName name="A125589440R_Data">Data22!$U$11:$U$21</definedName>
    <definedName name="A125589440R_Latest">Data22!$U$21</definedName>
    <definedName name="A125589448J">Data22!$FI$1:$FI$10,Data22!$FI$11:$FI$21</definedName>
    <definedName name="A125589448J_Data">Data22!$FI$11:$FI$21</definedName>
    <definedName name="A125589448J_Latest">Data22!$FI$21</definedName>
    <definedName name="A125589456J">Data22!$GS$1:$GS$10,Data22!$GS$11:$GS$21</definedName>
    <definedName name="A125589456J_Data">Data22!$GS$11:$GS$21</definedName>
    <definedName name="A125589456J_Latest">Data22!$GS$21</definedName>
    <definedName name="A125589464J">Data22!$IC$1:$IC$10,Data22!$IC$11:$IC$21</definedName>
    <definedName name="A125589464J_Data">Data22!$IC$11:$IC$21</definedName>
    <definedName name="A125589464J_Latest">Data22!$IC$21</definedName>
    <definedName name="A125589472J">Data23!$W$1:$W$10,Data23!$W$11:$W$21</definedName>
    <definedName name="A125589472J_Data">Data23!$W$11:$W$21</definedName>
    <definedName name="A125589472J_Latest">Data23!$W$21</definedName>
    <definedName name="A125589480J">Data20!$HG$1:$HG$10,Data20!$HG$11:$HG$21</definedName>
    <definedName name="A125589480J_Data">Data20!$HG$11:$HG$21</definedName>
    <definedName name="A125589480J_Latest">Data20!$HG$21</definedName>
    <definedName name="A125589488A">Data21!$S$1:$S$10,Data21!$S$11:$S$21</definedName>
    <definedName name="A125589488A_Data">Data21!$S$11:$S$21</definedName>
    <definedName name="A125589488A_Latest">Data21!$S$21</definedName>
    <definedName name="A125589496A">Data21!$AK$1:$AK$10,Data21!$AK$11:$AK$21</definedName>
    <definedName name="A125589496A_Data">Data21!$AK$11:$AK$21</definedName>
    <definedName name="A125589496A_Latest">Data21!$AK$21</definedName>
    <definedName name="A125589504R">Data21!$DE$1:$DE$10,Data21!$DE$11:$DE$21</definedName>
    <definedName name="A125589504R_Data">Data21!$DE$11:$DE$21</definedName>
    <definedName name="A125589504R_Latest">Data21!$DE$21</definedName>
    <definedName name="A125589512R">Data21!$EO$1:$EO$10,Data21!$EO$11:$EO$21</definedName>
    <definedName name="A125589512R_Data">Data21!$EO$11:$EO$21</definedName>
    <definedName name="A125589512R_Latest">Data21!$EO$21</definedName>
    <definedName name="A125589520R">Data21!$FG$1:$FG$10,Data21!$FG$11:$FG$21</definedName>
    <definedName name="A125589520R_Data">Data21!$FG$11:$FG$21</definedName>
    <definedName name="A125589520R_Latest">Data21!$FG$21</definedName>
    <definedName name="A125589528J">Data22!$AM$1:$AM$10,Data22!$AM$11:$AM$21</definedName>
    <definedName name="A125589528J_Data">Data22!$AM$11:$AM$21</definedName>
    <definedName name="A125589528J_Latest">Data22!$AM$21</definedName>
    <definedName name="A125589536J">Data23!$E$1:$E$10,Data23!$E$11:$E$21</definedName>
    <definedName name="A125589536J_Data">Data23!$E$11:$E$21</definedName>
    <definedName name="A125589536J_Latest">Data23!$E$21</definedName>
    <definedName name="A125589544J">Data23!$BY$1:$BY$10,Data23!$BY$11:$BY$21</definedName>
    <definedName name="A125589544J_Data">Data23!$BY$11:$BY$21</definedName>
    <definedName name="A125589544J_Latest">Data23!$BY$21</definedName>
    <definedName name="A125589552J">Data23!$CQ$1:$CQ$10,Data23!$CQ$11:$CQ$21</definedName>
    <definedName name="A125589552J_Data">Data23!$CQ$11:$CQ$21</definedName>
    <definedName name="A125589552J_Latest">Data23!$CQ$21</definedName>
    <definedName name="A125589560J">Data21!$BC$1:$BC$10,Data21!$BC$11:$BC$21</definedName>
    <definedName name="A125589560J_Data">Data21!$BC$11:$BC$21</definedName>
    <definedName name="A125589560J_Latest">Data21!$BC$21</definedName>
    <definedName name="A125589568A">Data22!$CO$1:$CO$10,Data22!$CO$11:$CO$21</definedName>
    <definedName name="A125589568A_Data">Data22!$CO$11:$CO$21</definedName>
    <definedName name="A125589568A_Latest">Data22!$CO$21</definedName>
    <definedName name="A125589576A">Data22!$DG$1:$DG$10,Data22!$DG$11:$DG$21</definedName>
    <definedName name="A125589576A_Data">Data22!$DG$11:$DG$21</definedName>
    <definedName name="A125589576A_Latest">Data22!$DG$21</definedName>
    <definedName name="A125589584A">Data23!$BG$1:$BG$10,Data23!$BG$11:$BG$21</definedName>
    <definedName name="A125589584A_Data">Data23!$BG$11:$BG$21</definedName>
    <definedName name="A125589584A_Latest">Data23!$BG$21</definedName>
    <definedName name="A125589592A">Data20!$GO$1:$GO$10,Data20!$GO$11:$GO$21</definedName>
    <definedName name="A125589592A_Data">Data20!$GO$11:$GO$21</definedName>
    <definedName name="A125589592A_Latest">Data20!$GO$21</definedName>
    <definedName name="A125589600R">Data20!$HY$1:$HY$10,Data20!$HY$11:$HY$21</definedName>
    <definedName name="A125589600R_Data">Data20!$HY$11:$HY$21</definedName>
    <definedName name="A125589600R_Latest">Data20!$HY$21</definedName>
    <definedName name="A125589608J">Data20!$IQ$1:$IQ$10,Data20!$IQ$11:$IQ$21</definedName>
    <definedName name="A125589608J_Data">Data20!$IQ$11:$IQ$21</definedName>
    <definedName name="A125589608J_Latest">Data20!$IQ$21</definedName>
    <definedName name="A125589616J">Data21!$CM$1:$CM$10,Data21!$CM$11:$CM$21</definedName>
    <definedName name="A125589616J_Data">Data21!$CM$11:$CM$21</definedName>
    <definedName name="A125589616J_Latest">Data21!$CM$21</definedName>
    <definedName name="A125589624J">Data21!$HI$1:$HI$10,Data21!$HI$11:$HI$21</definedName>
    <definedName name="A125589624J_Data">Data21!$HI$11:$HI$21</definedName>
    <definedName name="A125589624J_Latest">Data21!$HI$21</definedName>
    <definedName name="A125589632J">Data21!$IA$1:$IA$10,Data21!$IA$11:$IA$21</definedName>
    <definedName name="A125589632J_Data">Data21!$IA$11:$IA$21</definedName>
    <definedName name="A125589632J_Latest">Data21!$IA$21</definedName>
    <definedName name="A125589640J">Data21!$FY$1:$FY$10,Data21!$FY$11:$FY$21</definedName>
    <definedName name="A125589640J_Data">Data21!$FY$11:$FY$21</definedName>
    <definedName name="A125589640J_Latest">Data21!$FY$21</definedName>
    <definedName name="A125589648A">Data22!$BE$1:$BE$10,Data22!$BE$11:$BE$21</definedName>
    <definedName name="A125589648A_Data">Data22!$BE$11:$BE$21</definedName>
    <definedName name="A125589648A_Latest">Data22!$BE$21</definedName>
    <definedName name="A125589656A">Data23!$DI$1:$DI$10,Data23!$DI$11:$DI$21</definedName>
    <definedName name="A125589656A_Data">Data23!$DI$11:$DI$21</definedName>
    <definedName name="A125589656A_Latest">Data23!$DI$21</definedName>
    <definedName name="A125589664A">Data4!$IC$1:$IC$10,Data4!$IC$11:$IC$21</definedName>
    <definedName name="A125589664A_Data">Data4!$IC$11:$IC$21</definedName>
    <definedName name="A125589664A_Latest">Data4!$IC$21</definedName>
    <definedName name="A125589672A">Data5!$AO$1:$AO$10,Data5!$AO$11:$AO$21</definedName>
    <definedName name="A125589672A_Data">Data5!$AO$11:$AO$21</definedName>
    <definedName name="A125589672A_Latest">Data5!$AO$21</definedName>
    <definedName name="A125589680A">Data5!$DI$1:$DI$10,Data5!$DI$11:$DI$21</definedName>
    <definedName name="A125589680A_Data">Data5!$DI$11:$DI$21</definedName>
    <definedName name="A125589680A_Latest">Data5!$DI$21</definedName>
    <definedName name="A125589688V">Data5!$GC$1:$GC$10,Data5!$GC$11:$GC$21</definedName>
    <definedName name="A125589688V_Data">Data5!$GC$11:$GC$21</definedName>
    <definedName name="A125589688V_Latest">Data5!$GC$21</definedName>
    <definedName name="A125589696V">Data3!$HI$1:$HI$10,Data3!$HI$11:$HI$21</definedName>
    <definedName name="A125589696V_Data">Data3!$HI$11:$HI$21</definedName>
    <definedName name="A125589696V_Latest">Data3!$HI$21</definedName>
    <definedName name="A125589704J">Data4!$FI$1:$FI$10,Data4!$FI$11:$FI$21</definedName>
    <definedName name="A125589704J_Data">Data4!$FI$11:$FI$21</definedName>
    <definedName name="A125589704J_Latest">Data4!$FI$21</definedName>
    <definedName name="A125589712J">Data5!$HM$1:$HM$10,Data5!$HM$11:$HM$21</definedName>
    <definedName name="A125589712J_Data">Data5!$HM$11:$HM$21</definedName>
    <definedName name="A125589712J_Latest">Data5!$HM$21</definedName>
    <definedName name="A125589720J">Data5!$FK$1:$FK$10,Data5!$FK$11:$FK$21</definedName>
    <definedName name="A125589720J_Data">Data5!$FK$11:$FK$21</definedName>
    <definedName name="A125589720J_Latest">Data5!$FK$21</definedName>
    <definedName name="A125589728A">Data6!$G$1:$G$10,Data6!$G$11:$G$21</definedName>
    <definedName name="A125589728A_Data">Data6!$G$11:$G$21</definedName>
    <definedName name="A125589728A_Latest">Data6!$G$21</definedName>
    <definedName name="A125589736A">Data6!$CA$1:$CA$10,Data6!$CA$11:$CA$21</definedName>
    <definedName name="A125589736A_Data">Data6!$CA$11:$CA$21</definedName>
    <definedName name="A125589736A_Latest">Data6!$CA$21</definedName>
    <definedName name="A125589744A">Data4!$DG$1:$DG$10,Data4!$DG$11:$DG$21</definedName>
    <definedName name="A125589744A_Data">Data4!$DG$11:$DG$21</definedName>
    <definedName name="A125589744A_Latest">Data4!$DG$21</definedName>
    <definedName name="A125589752A">Data5!$BG$1:$BG$10,Data5!$BG$11:$BG$21</definedName>
    <definedName name="A125589752A_Data">Data5!$BG$11:$BG$21</definedName>
    <definedName name="A125589752A_Latest">Data5!$BG$21</definedName>
    <definedName name="A125589760A">Data5!$GU$1:$GU$10,Data5!$GU$11:$GU$21</definedName>
    <definedName name="A125589760A_Data">Data5!$GU$11:$GU$21</definedName>
    <definedName name="A125589760A_Latest">Data5!$GU$21</definedName>
    <definedName name="A125589768V">Data5!$IE$1:$IE$10,Data5!$IE$11:$IE$21</definedName>
    <definedName name="A125589768V_Data">Data5!$IE$11:$IE$21</definedName>
    <definedName name="A125589768V_Latest">Data5!$IE$21</definedName>
    <definedName name="A125589776V">Data6!$Y$1:$Y$10,Data6!$Y$11:$Y$21</definedName>
    <definedName name="A125589776V_Data">Data6!$Y$11:$Y$21</definedName>
    <definedName name="A125589776V_Latest">Data6!$Y$21</definedName>
    <definedName name="A125589784V">Data6!$BI$1:$BI$10,Data6!$BI$11:$BI$21</definedName>
    <definedName name="A125589784V_Data">Data6!$BI$11:$BI$21</definedName>
    <definedName name="A125589784V_Latest">Data6!$BI$21</definedName>
    <definedName name="A125589792V">Data4!$C$1:$C$10,Data4!$C$11:$C$21</definedName>
    <definedName name="A125589792V_Data">Data4!$C$11:$C$21</definedName>
    <definedName name="A125589792V_Latest">Data4!$C$21</definedName>
    <definedName name="A125589800J">Data4!$BE$1:$BE$10,Data4!$BE$11:$BE$21</definedName>
    <definedName name="A125589800J_Data">Data4!$BE$11:$BE$21</definedName>
    <definedName name="A125589800J_Latest">Data4!$BE$21</definedName>
    <definedName name="A125589808A">Data4!$BW$1:$BW$10,Data4!$BW$11:$BW$21</definedName>
    <definedName name="A125589808A_Data">Data4!$BW$11:$BW$21</definedName>
    <definedName name="A125589808A_Latest">Data4!$BW$21</definedName>
    <definedName name="A125589816A">Data4!$EQ$1:$EQ$10,Data4!$EQ$11:$EQ$21</definedName>
    <definedName name="A125589816A_Data">Data4!$EQ$11:$EQ$21</definedName>
    <definedName name="A125589816A_Latest">Data4!$EQ$21</definedName>
    <definedName name="A125589824A">Data4!$GA$1:$GA$10,Data4!$GA$11:$GA$21</definedName>
    <definedName name="A125589824A_Data">Data4!$GA$11:$GA$21</definedName>
    <definedName name="A125589824A_Latest">Data4!$GA$21</definedName>
    <definedName name="A125589832A">Data4!$GS$1:$GS$10,Data4!$GS$11:$GS$21</definedName>
    <definedName name="A125589832A_Data">Data4!$GS$11:$GS$21</definedName>
    <definedName name="A125589832A_Latest">Data4!$GS$21</definedName>
    <definedName name="A125589840A">Data5!$BY$1:$BY$10,Data5!$BY$11:$BY$21</definedName>
    <definedName name="A125589840A_Data">Data5!$BY$11:$BY$21</definedName>
    <definedName name="A125589840A_Latest">Data5!$BY$21</definedName>
    <definedName name="A125589848V">Data6!$AQ$1:$AQ$10,Data6!$AQ$11:$AQ$21</definedName>
    <definedName name="A125589848V_Data">Data6!$AQ$11:$AQ$21</definedName>
    <definedName name="A125589848V_Latest">Data6!$AQ$21</definedName>
    <definedName name="A125589856V">Data6!$DK$1:$DK$10,Data6!$DK$11:$DK$21</definedName>
    <definedName name="A125589856V_Data">Data6!$DK$11:$DK$21</definedName>
    <definedName name="A125589856V_Latest">Data6!$DK$21</definedName>
    <definedName name="A125589864V">Data6!$EC$1:$EC$10,Data6!$EC$11:$EC$21</definedName>
    <definedName name="A125589864V_Data">Data6!$EC$11:$EC$21</definedName>
    <definedName name="A125589864V_Latest">Data6!$EC$21</definedName>
    <definedName name="A125589872V">Data4!$CO$1:$CO$10,Data4!$CO$11:$CO$21</definedName>
    <definedName name="A125589872V_Data">Data4!$CO$11:$CO$21</definedName>
    <definedName name="A125589872V_Latest">Data4!$CO$21</definedName>
    <definedName name="A125589880V">Data5!$EA$1:$EA$10,Data5!$EA$11:$EA$21</definedName>
    <definedName name="A125589880V_Data">Data5!$EA$11:$EA$21</definedName>
    <definedName name="A125589880V_Latest">Data5!$EA$21</definedName>
    <definedName name="A125589888L">Data5!$ES$1:$ES$10,Data5!$ES$11:$ES$21</definedName>
    <definedName name="A125589888L_Data">Data5!$ES$11:$ES$21</definedName>
    <definedName name="A125589888L_Latest">Data5!$ES$21</definedName>
    <definedName name="A125589896L">Data6!$CS$1:$CS$10,Data6!$CS$11:$CS$21</definedName>
    <definedName name="A125589896L_Data">Data6!$CS$11:$CS$21</definedName>
    <definedName name="A125589896L_Latest">Data6!$CS$21</definedName>
    <definedName name="A125589904A">Data3!$IA$1:$IA$10,Data3!$IA$11:$IA$21</definedName>
    <definedName name="A125589904A_Data">Data3!$IA$11:$IA$21</definedName>
    <definedName name="A125589904A_Latest">Data3!$IA$21</definedName>
    <definedName name="A125589912A">Data4!$U$1:$U$10,Data4!$U$11:$U$21</definedName>
    <definedName name="A125589912A_Data">Data4!$U$11:$U$21</definedName>
    <definedName name="A125589912A_Latest">Data4!$U$21</definedName>
    <definedName name="A125589920A">Data4!$AM$1:$AM$10,Data4!$AM$11:$AM$21</definedName>
    <definedName name="A125589920A_Data">Data4!$AM$11:$AM$21</definedName>
    <definedName name="A125589920A_Latest">Data4!$AM$21</definedName>
    <definedName name="A125589928V">Data4!$DY$1:$DY$10,Data4!$DY$11:$DY$21</definedName>
    <definedName name="A125589928V_Data">Data4!$DY$11:$DY$21</definedName>
    <definedName name="A125589928V_Latest">Data4!$DY$21</definedName>
    <definedName name="A125589936V">Data5!$E$1:$E$10,Data5!$E$11:$E$21</definedName>
    <definedName name="A125589936V_Data">Data5!$E$11:$E$21</definedName>
    <definedName name="A125589936V_Latest">Data5!$E$21</definedName>
    <definedName name="A125589944V">Data5!$W$1:$W$10,Data5!$W$11:$W$21</definedName>
    <definedName name="A125589944V_Data">Data5!$W$11:$W$21</definedName>
    <definedName name="A125589944V_Latest">Data5!$W$21</definedName>
    <definedName name="A125589952V">Data4!$HK$1:$HK$10,Data4!$HK$11:$HK$21</definedName>
    <definedName name="A125589952V_Data">Data4!$HK$11:$HK$21</definedName>
    <definedName name="A125589952V_Latest">Data4!$HK$21</definedName>
    <definedName name="A125589960V">Data5!$CQ$1:$CQ$10,Data5!$CQ$11:$CQ$21</definedName>
    <definedName name="A125589960V_Data">Data5!$CQ$11:$CQ$21</definedName>
    <definedName name="A125589960V_Latest">Data5!$CQ$21</definedName>
    <definedName name="A125589968L">Data6!$EU$1:$EU$10,Data6!$EU$11:$EU$21</definedName>
    <definedName name="A125589968L_Data">Data6!$EU$11:$EU$21</definedName>
    <definedName name="A125589968L_Latest">Data6!$EU$21</definedName>
    <definedName name="A125589976L">Data10!$EK$1:$EK$10,Data10!$EK$11:$EK$21</definedName>
    <definedName name="A125589976L_Data">Data10!$EK$11:$EK$21</definedName>
    <definedName name="A125589976L_Latest">Data10!$EK$21</definedName>
    <definedName name="A125589984L">Data10!$GM$1:$GM$10,Data10!$GM$11:$GM$21</definedName>
    <definedName name="A125589984L_Data">Data10!$GM$11:$GM$21</definedName>
    <definedName name="A125589984L_Latest">Data10!$GM$21</definedName>
    <definedName name="A125589992L">Data11!$Q$1:$Q$10,Data11!$Q$11:$Q$21</definedName>
    <definedName name="A125589992L_Data">Data11!$Q$11:$Q$21</definedName>
    <definedName name="A125589992L_Latest">Data11!$Q$21</definedName>
    <definedName name="A125590000J">Data11!$CK$1:$CK$10,Data11!$CK$11:$CK$21</definedName>
    <definedName name="A125590000J_Data">Data11!$CK$11:$CK$21</definedName>
    <definedName name="A125590000J_Latest">Data11!$CK$21</definedName>
    <definedName name="A125590008A">Data9!$DQ$1:$DQ$10,Data9!$DQ$11:$DQ$21</definedName>
    <definedName name="A125590008A_Data">Data9!$DQ$11:$DQ$21</definedName>
    <definedName name="A125590008A_Latest">Data9!$DQ$21</definedName>
    <definedName name="A125590016A">Data10!$BQ$1:$BQ$10,Data10!$BQ$11:$BQ$21</definedName>
    <definedName name="A125590016A_Data">Data10!$BQ$11:$BQ$21</definedName>
    <definedName name="A125590016A_Latest">Data10!$BQ$21</definedName>
    <definedName name="A125590024A">Data11!$DU$1:$DU$10,Data11!$DU$11:$DU$21</definedName>
    <definedName name="A125590024A_Data">Data11!$DU$11:$DU$21</definedName>
    <definedName name="A125590024A_Latest">Data11!$DU$21</definedName>
    <definedName name="A125590032A">Data11!$BS$1:$BS$10,Data11!$BS$11:$BS$21</definedName>
    <definedName name="A125590032A_Data">Data11!$BS$11:$BS$21</definedName>
    <definedName name="A125590032A_Latest">Data11!$BS$21</definedName>
    <definedName name="A125590040A">Data11!$FE$1:$FE$10,Data11!$FE$11:$FE$21</definedName>
    <definedName name="A125590040A_Data">Data11!$FE$11:$FE$21</definedName>
    <definedName name="A125590040A_Latest">Data11!$FE$21</definedName>
    <definedName name="A125590048V">Data11!$HY$1:$HY$10,Data11!$HY$11:$HY$21</definedName>
    <definedName name="A125590048V_Data">Data11!$HY$11:$HY$21</definedName>
    <definedName name="A125590048V_Latest">Data11!$HY$21</definedName>
    <definedName name="A125590056V">Data10!$O$1:$O$10,Data10!$O$11:$O$21</definedName>
    <definedName name="A125590056V_Data">Data10!$O$11:$O$21</definedName>
    <definedName name="A125590056V_Latest">Data10!$O$21</definedName>
    <definedName name="A125590064V">Data10!$HE$1:$HE$10,Data10!$HE$11:$HE$21</definedName>
    <definedName name="A125590064V_Data">Data10!$HE$11:$HE$21</definedName>
    <definedName name="A125590064V_Latest">Data10!$HE$21</definedName>
    <definedName name="A125590072V">Data11!$DC$1:$DC$10,Data11!$DC$11:$DC$21</definedName>
    <definedName name="A125590072V_Data">Data11!$DC$11:$DC$21</definedName>
    <definedName name="A125590072V_Latest">Data11!$DC$21</definedName>
    <definedName name="A125590080V">Data11!$EM$1:$EM$10,Data11!$EM$11:$EM$21</definedName>
    <definedName name="A125590080V_Data">Data11!$EM$11:$EM$21</definedName>
    <definedName name="A125590080V_Latest">Data11!$EM$21</definedName>
    <definedName name="A125590088L">Data11!$FW$1:$FW$10,Data11!$FW$11:$FW$21</definedName>
    <definedName name="A125590088L_Data">Data11!$FW$11:$FW$21</definedName>
    <definedName name="A125590088L_Latest">Data11!$FW$21</definedName>
    <definedName name="A125590096L">Data11!$HG$1:$HG$10,Data11!$HG$11:$HG$21</definedName>
    <definedName name="A125590096L_Data">Data11!$HG$11:$HG$21</definedName>
    <definedName name="A125590096L_Latest">Data11!$HG$21</definedName>
    <definedName name="A125590104A">Data9!$FA$1:$FA$10,Data9!$FA$11:$FA$21</definedName>
    <definedName name="A125590104A_Data">Data9!$FA$11:$FA$21</definedName>
    <definedName name="A125590104A_Latest">Data9!$FA$21</definedName>
    <definedName name="A125590112A">Data9!$HC$1:$HC$10,Data9!$HC$11:$HC$21</definedName>
    <definedName name="A125590112A_Data">Data9!$HC$11:$HC$21</definedName>
    <definedName name="A125590112A_Latest">Data9!$HC$21</definedName>
    <definedName name="A125590120A">Data9!$HU$1:$HU$10,Data9!$HU$11:$HU$21</definedName>
    <definedName name="A125590120A_Data">Data9!$HU$11:$HU$21</definedName>
    <definedName name="A125590120A_Latest">Data9!$HU$21</definedName>
    <definedName name="A125590128V">Data10!$AY$1:$AY$10,Data10!$AY$11:$AY$21</definedName>
    <definedName name="A125590128V_Data">Data10!$AY$11:$AY$21</definedName>
    <definedName name="A125590128V_Latest">Data10!$AY$21</definedName>
    <definedName name="A125590136V">Data10!$CI$1:$CI$10,Data10!$CI$11:$CI$21</definedName>
    <definedName name="A125590136V_Data">Data10!$CI$11:$CI$21</definedName>
    <definedName name="A125590136V_Latest">Data10!$CI$21</definedName>
    <definedName name="A125590144V">Data10!$DA$1:$DA$10,Data10!$DA$11:$DA$21</definedName>
    <definedName name="A125590144V_Data">Data10!$DA$11:$DA$21</definedName>
    <definedName name="A125590144V_Latest">Data10!$DA$21</definedName>
    <definedName name="A125590152V">Data10!$HW$1:$HW$10,Data10!$HW$11:$HW$21</definedName>
    <definedName name="A125590152V_Data">Data10!$HW$11:$HW$21</definedName>
    <definedName name="A125590152V_Latest">Data10!$HW$21</definedName>
    <definedName name="A125590160V">Data11!$GO$1:$GO$10,Data11!$GO$11:$GO$21</definedName>
    <definedName name="A125590160V_Data">Data11!$GO$11:$GO$21</definedName>
    <definedName name="A125590160V_Latest">Data11!$GO$21</definedName>
    <definedName name="A125590168L">Data12!$S$1:$S$10,Data12!$S$11:$S$21</definedName>
    <definedName name="A125590168L_Data">Data12!$S$11:$S$21</definedName>
    <definedName name="A125590168L_Latest">Data12!$S$21</definedName>
    <definedName name="A125590176L">Data12!$AK$1:$AK$10,Data12!$AK$11:$AK$21</definedName>
    <definedName name="A125590176L_Data">Data12!$AK$11:$AK$21</definedName>
    <definedName name="A125590176L_Latest">Data12!$AK$21</definedName>
    <definedName name="A125590184L">Data9!$IM$1:$IM$10,Data9!$IM$11:$IM$21</definedName>
    <definedName name="A125590184L_Data">Data9!$IM$11:$IM$21</definedName>
    <definedName name="A125590184L_Latest">Data9!$IM$21</definedName>
    <definedName name="A125590192L">Data11!$AI$1:$AI$10,Data11!$AI$11:$AI$21</definedName>
    <definedName name="A125590192L_Data">Data11!$AI$11:$AI$21</definedName>
    <definedName name="A125590192L_Latest">Data11!$AI$21</definedName>
    <definedName name="A125590200A">Data11!$BA$1:$BA$10,Data11!$BA$11:$BA$21</definedName>
    <definedName name="A125590200A_Data">Data11!$BA$11:$BA$21</definedName>
    <definedName name="A125590200A_Latest">Data11!$BA$21</definedName>
    <definedName name="A125590208V">Data11!$IQ$1:$IQ$10,Data11!$IQ$11:$IQ$21</definedName>
    <definedName name="A125590208V_Data">Data11!$IQ$11:$IQ$21</definedName>
    <definedName name="A125590208V_Latest">Data11!$IQ$21</definedName>
    <definedName name="A125590216V">Data9!$EI$1:$EI$10,Data9!$EI$11:$EI$21</definedName>
    <definedName name="A125590216V_Data">Data9!$EI$11:$EI$21</definedName>
    <definedName name="A125590216V_Latest">Data9!$EI$21</definedName>
    <definedName name="A125590224V">Data9!$FS$1:$FS$10,Data9!$FS$11:$FS$21</definedName>
    <definedName name="A125590224V_Data">Data9!$FS$11:$FS$21</definedName>
    <definedName name="A125590224V_Latest">Data9!$FS$21</definedName>
    <definedName name="A125590232V">Data9!$GK$1:$GK$10,Data9!$GK$11:$GK$21</definedName>
    <definedName name="A125590232V_Data">Data9!$GK$11:$GK$21</definedName>
    <definedName name="A125590232V_Latest">Data9!$GK$21</definedName>
    <definedName name="A125590240V">Data10!$AG$1:$AG$10,Data10!$AG$11:$AG$21</definedName>
    <definedName name="A125590240V_Data">Data10!$AG$11:$AG$21</definedName>
    <definedName name="A125590240V_Latest">Data10!$AG$21</definedName>
    <definedName name="A125590248L">Data10!$FC$1:$FC$10,Data10!$FC$11:$FC$21</definedName>
    <definedName name="A125590248L_Data">Data10!$FC$11:$FC$21</definedName>
    <definedName name="A125590248L_Latest">Data10!$FC$21</definedName>
    <definedName name="A125590256L">Data10!$FU$1:$FU$10,Data10!$FU$11:$FU$21</definedName>
    <definedName name="A125590256L_Data">Data10!$FU$11:$FU$21</definedName>
    <definedName name="A125590256L_Latest">Data10!$FU$21</definedName>
    <definedName name="A125590264L">Data10!$DS$1:$DS$10,Data10!$DS$11:$DS$21</definedName>
    <definedName name="A125590264L_Data">Data10!$DS$11:$DS$21</definedName>
    <definedName name="A125590264L_Latest">Data10!$DS$21</definedName>
    <definedName name="A125590272L">Data10!$IO$1:$IO$10,Data10!$IO$11:$IO$21</definedName>
    <definedName name="A125590272L_Data">Data10!$IO$11:$IO$21</definedName>
    <definedName name="A125590272L_Latest">Data10!$IO$21</definedName>
    <definedName name="A125590280L">Data12!$BC$1:$BC$10,Data12!$BC$11:$BC$21</definedName>
    <definedName name="A125590280L_Data">Data12!$BC$11:$BC$21</definedName>
    <definedName name="A125590280L_Latest">Data12!$BC$21</definedName>
    <definedName name="A125590288F">Data13!$CO$1:$CO$10,Data13!$CO$11:$CO$21</definedName>
    <definedName name="A125590288F_Data">Data13!$CO$11:$CO$21</definedName>
    <definedName name="A125590288F_Latest">Data13!$CO$21</definedName>
    <definedName name="A125590296F">Data13!$EQ$1:$EQ$10,Data13!$EQ$11:$EQ$21</definedName>
    <definedName name="A125590296F_Data">Data13!$EQ$11:$EQ$21</definedName>
    <definedName name="A125590296F_Latest">Data13!$EQ$21</definedName>
    <definedName name="A125590304V">Data13!$HK$1:$HK$10,Data13!$HK$11:$HK$21</definedName>
    <definedName name="A125590304V_Data">Data13!$HK$11:$HK$21</definedName>
    <definedName name="A125590304V_Latest">Data13!$HK$21</definedName>
    <definedName name="A125590312V">Data14!$AO$1:$AO$10,Data14!$AO$11:$AO$21</definedName>
    <definedName name="A125590312V_Data">Data14!$AO$11:$AO$21</definedName>
    <definedName name="A125590312V_Latest">Data14!$AO$21</definedName>
    <definedName name="A125590320V">Data12!$BU$1:$BU$10,Data12!$BU$11:$BU$21</definedName>
    <definedName name="A125590320V_Data">Data12!$BU$11:$BU$21</definedName>
    <definedName name="A125590320V_Latest">Data12!$BU$21</definedName>
    <definedName name="A125590328L">Data13!$U$1:$U$10,Data13!$U$11:$U$21</definedName>
    <definedName name="A125590328L_Data">Data13!$U$11:$U$21</definedName>
    <definedName name="A125590328L_Latest">Data13!$U$21</definedName>
    <definedName name="A125590336L">Data14!$BY$1:$BY$10,Data14!$BY$11:$BY$21</definedName>
    <definedName name="A125590336L_Data">Data14!$BY$11:$BY$21</definedName>
    <definedName name="A125590336L_Latest">Data14!$BY$21</definedName>
    <definedName name="A125590344L">Data14!$W$1:$W$10,Data14!$W$11:$W$21</definedName>
    <definedName name="A125590344L_Data">Data14!$W$11:$W$21</definedName>
    <definedName name="A125590344L_Latest">Data14!$W$21</definedName>
    <definedName name="A125590352L">Data14!$DI$1:$DI$10,Data14!$DI$11:$DI$21</definedName>
    <definedName name="A125590352L_Data">Data14!$DI$11:$DI$21</definedName>
    <definedName name="A125590352L_Latest">Data14!$DI$21</definedName>
    <definedName name="A125590360L">Data14!$GC$1:$GC$10,Data14!$GC$11:$GC$21</definedName>
    <definedName name="A125590360L_Data">Data14!$GC$11:$GC$21</definedName>
    <definedName name="A125590360L_Latest">Data14!$GC$21</definedName>
    <definedName name="A125590368F">Data12!$HI$1:$HI$10,Data12!$HI$11:$HI$21</definedName>
    <definedName name="A125590368F_Data">Data12!$HI$11:$HI$21</definedName>
    <definedName name="A125590368F_Latest">Data12!$HI$21</definedName>
    <definedName name="A125590376F">Data13!$FI$1:$FI$10,Data13!$FI$11:$FI$21</definedName>
    <definedName name="A125590376F_Data">Data13!$FI$11:$FI$21</definedName>
    <definedName name="A125590376F_Latest">Data13!$FI$21</definedName>
    <definedName name="A125590384F">Data14!$BG$1:$BG$10,Data14!$BG$11:$BG$21</definedName>
    <definedName name="A125590384F_Data">Data14!$BG$11:$BG$21</definedName>
    <definedName name="A125590384F_Latest">Data14!$BG$21</definedName>
    <definedName name="A125590392F">Data14!$CQ$1:$CQ$10,Data14!$CQ$11:$CQ$21</definedName>
    <definedName name="A125590392F_Data">Data14!$CQ$11:$CQ$21</definedName>
    <definedName name="A125590392F_Latest">Data14!$CQ$21</definedName>
    <definedName name="A125590400V">Data14!$EA$1:$EA$10,Data14!$EA$11:$EA$21</definedName>
    <definedName name="A125590400V_Data">Data14!$EA$11:$EA$21</definedName>
    <definedName name="A125590400V_Latest">Data14!$EA$21</definedName>
    <definedName name="A125590408L">Data14!$FK$1:$FK$10,Data14!$FK$11:$FK$21</definedName>
    <definedName name="A125590408L_Data">Data14!$FK$11:$FK$21</definedName>
    <definedName name="A125590408L_Latest">Data14!$FK$21</definedName>
    <definedName name="A125590416L">Data12!$DE$1:$DE$10,Data12!$DE$11:$DE$21</definedName>
    <definedName name="A125590416L_Data">Data12!$DE$11:$DE$21</definedName>
    <definedName name="A125590416L_Latest">Data12!$DE$21</definedName>
    <definedName name="A125590424L">Data12!$FG$1:$FG$10,Data12!$FG$11:$FG$21</definedName>
    <definedName name="A125590424L_Data">Data12!$FG$11:$FG$21</definedName>
    <definedName name="A125590424L_Latest">Data12!$FG$21</definedName>
    <definedName name="A125590432L">Data12!$FY$1:$FY$10,Data12!$FY$11:$FY$21</definedName>
    <definedName name="A125590432L_Data">Data12!$FY$11:$FY$21</definedName>
    <definedName name="A125590432L_Latest">Data12!$FY$21</definedName>
    <definedName name="A125590440L">Data13!$C$1:$C$10,Data13!$C$11:$C$21</definedName>
    <definedName name="A125590440L_Data">Data13!$C$11:$C$21</definedName>
    <definedName name="A125590440L_Latest">Data13!$C$21</definedName>
    <definedName name="A125590448F">Data13!$AM$1:$AM$10,Data13!$AM$11:$AM$21</definedName>
    <definedName name="A125590448F_Data">Data13!$AM$11:$AM$21</definedName>
    <definedName name="A125590448F_Latest">Data13!$AM$21</definedName>
    <definedName name="A125590456F">Data13!$BE$1:$BE$10,Data13!$BE$11:$BE$21</definedName>
    <definedName name="A125590456F_Data">Data13!$BE$11:$BE$21</definedName>
    <definedName name="A125590456F_Latest">Data13!$BE$21</definedName>
    <definedName name="A125590464F">Data13!$GA$1:$GA$10,Data13!$GA$11:$GA$21</definedName>
    <definedName name="A125590464F_Data">Data13!$GA$11:$GA$21</definedName>
    <definedName name="A125590464F_Latest">Data13!$GA$21</definedName>
    <definedName name="A125590472F">Data14!$ES$1:$ES$10,Data14!$ES$11:$ES$21</definedName>
    <definedName name="A125590472F_Data">Data14!$ES$11:$ES$21</definedName>
    <definedName name="A125590472F_Latest">Data14!$ES$21</definedName>
    <definedName name="A125590480F">Data14!$HM$1:$HM$10,Data14!$HM$11:$HM$21</definedName>
    <definedName name="A125590480F_Data">Data14!$HM$11:$HM$21</definedName>
    <definedName name="A125590480F_Latest">Data14!$HM$21</definedName>
    <definedName name="A125590488X">Data14!$IE$1:$IE$10,Data14!$IE$11:$IE$21</definedName>
    <definedName name="A125590488X_Data">Data14!$IE$11:$IE$21</definedName>
    <definedName name="A125590488X_Latest">Data14!$IE$21</definedName>
    <definedName name="A125590496X">Data12!$GQ$1:$GQ$10,Data12!$GQ$11:$GQ$21</definedName>
    <definedName name="A125590496X_Data">Data12!$GQ$11:$GQ$21</definedName>
    <definedName name="A125590496X_Latest">Data12!$GQ$21</definedName>
    <definedName name="A125590504L">Data13!$IC$1:$IC$10,Data13!$IC$11:$IC$21</definedName>
    <definedName name="A125590504L_Data">Data13!$IC$11:$IC$21</definedName>
    <definedName name="A125590504L_Latest">Data13!$IC$21</definedName>
    <definedName name="A125590512L">Data14!$E$1:$E$10,Data14!$E$11:$E$21</definedName>
    <definedName name="A125590512L_Data">Data14!$E$11:$E$21</definedName>
    <definedName name="A125590512L_Latest">Data14!$E$21</definedName>
    <definedName name="A125590520L">Data14!$GU$1:$GU$10,Data14!$GU$11:$GU$21</definedName>
    <definedName name="A125590520L_Data">Data14!$GU$11:$GU$21</definedName>
    <definedName name="A125590520L_Latest">Data14!$GU$21</definedName>
    <definedName name="A125590528F">Data12!$CM$1:$CM$10,Data12!$CM$11:$CM$21</definedName>
    <definedName name="A125590528F_Data">Data12!$CM$11:$CM$21</definedName>
    <definedName name="A125590528F_Latest">Data12!$CM$21</definedName>
    <definedName name="A125590536F">Data12!$DW$1:$DW$10,Data12!$DW$11:$DW$21</definedName>
    <definedName name="A125590536F_Data">Data12!$DW$11:$DW$21</definedName>
    <definedName name="A125590536F_Latest">Data12!$DW$21</definedName>
    <definedName name="A125590544F">Data12!$EO$1:$EO$10,Data12!$EO$11:$EO$21</definedName>
    <definedName name="A125590544F_Data">Data12!$EO$11:$EO$21</definedName>
    <definedName name="A125590544F_Latest">Data12!$EO$21</definedName>
    <definedName name="A125590552F">Data12!$IA$1:$IA$10,Data12!$IA$11:$IA$21</definedName>
    <definedName name="A125590552F_Data">Data12!$IA$11:$IA$21</definedName>
    <definedName name="A125590552F_Latest">Data12!$IA$21</definedName>
    <definedName name="A125590560F">Data13!$DG$1:$DG$10,Data13!$DG$11:$DG$21</definedName>
    <definedName name="A125590560F_Data">Data13!$DG$11:$DG$21</definedName>
    <definedName name="A125590560F_Latest">Data13!$DG$21</definedName>
    <definedName name="A125590568X">Data13!$DY$1:$DY$10,Data13!$DY$11:$DY$21</definedName>
    <definedName name="A125590568X_Data">Data13!$DY$11:$DY$21</definedName>
    <definedName name="A125590568X_Latest">Data13!$DY$21</definedName>
    <definedName name="A125590576X">Data13!$BW$1:$BW$10,Data13!$BW$11:$BW$21</definedName>
    <definedName name="A125590576X_Data">Data13!$BW$11:$BW$21</definedName>
    <definedName name="A125590576X_Latest">Data13!$BW$21</definedName>
    <definedName name="A125590584X">Data13!$GS$1:$GS$10,Data13!$GS$11:$GS$21</definedName>
    <definedName name="A125590584X_Data">Data13!$GS$11:$GS$21</definedName>
    <definedName name="A125590584X_Latest">Data13!$GS$21</definedName>
    <definedName name="A125590592X">Data15!$G$1:$G$10,Data15!$G$11:$G$21</definedName>
    <definedName name="A125590592X_Data">Data15!$G$11:$G$21</definedName>
    <definedName name="A125590592X_Latest">Data15!$G$21</definedName>
    <definedName name="Date_Range">Data1!$A$2:$A$10,Data1!$A$11:$A$21</definedName>
    <definedName name="Date_Range_Data">Data1!$A$11:$A$21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5" i="30"/>
  <c r="BD355" i="30"/>
  <c r="BC355" i="30"/>
  <c r="BB355" i="30"/>
  <c r="BA355" i="30"/>
  <c r="AZ355" i="30"/>
  <c r="AY355" i="30"/>
  <c r="AX355" i="30"/>
  <c r="AW355" i="30"/>
  <c r="AV355" i="30"/>
  <c r="AU355" i="30"/>
  <c r="AT355" i="30"/>
  <c r="AS355" i="30"/>
  <c r="AR355" i="30"/>
  <c r="AQ355" i="30"/>
  <c r="AP355" i="30"/>
  <c r="AO355" i="30"/>
  <c r="AN355" i="30"/>
  <c r="AM355" i="30"/>
  <c r="AL355" i="30"/>
  <c r="AK355" i="30"/>
  <c r="AJ355" i="30"/>
  <c r="AI355" i="30"/>
  <c r="AH355" i="30"/>
  <c r="AG355" i="30"/>
  <c r="AF355" i="30"/>
  <c r="AE355" i="30"/>
  <c r="AD355" i="30"/>
  <c r="AC355" i="30"/>
  <c r="AB355" i="30"/>
  <c r="AA355" i="30"/>
  <c r="Z355" i="30"/>
  <c r="Y355" i="30"/>
  <c r="X355" i="30"/>
  <c r="W355" i="30"/>
  <c r="V355" i="30"/>
  <c r="U355" i="30"/>
  <c r="T355" i="30"/>
  <c r="S355" i="30"/>
  <c r="R355" i="30"/>
  <c r="Q355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50" i="30"/>
  <c r="BD350" i="30"/>
  <c r="BC350" i="30"/>
  <c r="BB350" i="30"/>
  <c r="BA350" i="30"/>
  <c r="AZ350" i="30"/>
  <c r="AY350" i="30"/>
  <c r="AX350" i="30"/>
  <c r="AW350" i="30"/>
  <c r="AV350" i="30"/>
  <c r="AU350" i="30"/>
  <c r="AT350" i="30"/>
  <c r="AS350" i="30"/>
  <c r="AR350" i="30"/>
  <c r="AQ350" i="30"/>
  <c r="AP350" i="30"/>
  <c r="AO350" i="30"/>
  <c r="AN350" i="30"/>
  <c r="AM350" i="30"/>
  <c r="AL350" i="30"/>
  <c r="AK350" i="30"/>
  <c r="AJ350" i="30"/>
  <c r="AI350" i="30"/>
  <c r="AH350" i="30"/>
  <c r="AG350" i="30"/>
  <c r="AF350" i="30"/>
  <c r="AE350" i="30"/>
  <c r="AD350" i="30"/>
  <c r="AC350" i="30"/>
  <c r="AB350" i="30"/>
  <c r="AA350" i="30"/>
  <c r="Z350" i="30"/>
  <c r="Y350" i="30"/>
  <c r="X350" i="30"/>
  <c r="W350" i="30"/>
  <c r="V350" i="30"/>
  <c r="U350" i="30"/>
  <c r="T350" i="30"/>
  <c r="S350" i="30"/>
  <c r="R350" i="30"/>
  <c r="Q350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4" i="30"/>
  <c r="BD344" i="30"/>
  <c r="BC344" i="30"/>
  <c r="BB344" i="30"/>
  <c r="BA344" i="30"/>
  <c r="AZ344" i="30"/>
  <c r="AY344" i="30"/>
  <c r="AX344" i="30"/>
  <c r="AW344" i="30"/>
  <c r="AV344" i="30"/>
  <c r="AU344" i="30"/>
  <c r="AT344" i="30"/>
  <c r="AS344" i="30"/>
  <c r="AR344" i="30"/>
  <c r="AQ344" i="30"/>
  <c r="AP344" i="30"/>
  <c r="AO344" i="30"/>
  <c r="AN344" i="30"/>
  <c r="AM344" i="30"/>
  <c r="AL344" i="30"/>
  <c r="AK344" i="30"/>
  <c r="AJ344" i="30"/>
  <c r="AI344" i="30"/>
  <c r="AH344" i="30"/>
  <c r="AG344" i="30"/>
  <c r="AF344" i="30"/>
  <c r="AE344" i="30"/>
  <c r="AD344" i="30"/>
  <c r="AC344" i="30"/>
  <c r="AB344" i="30"/>
  <c r="AA344" i="30"/>
  <c r="Z344" i="30"/>
  <c r="Y344" i="30"/>
  <c r="X344" i="30"/>
  <c r="W344" i="30"/>
  <c r="V344" i="30"/>
  <c r="U344" i="30"/>
  <c r="T344" i="30"/>
  <c r="S344" i="30"/>
  <c r="R344" i="30"/>
  <c r="Q344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9" i="30"/>
  <c r="BD299" i="30"/>
  <c r="BC299" i="30"/>
  <c r="BB299" i="30"/>
  <c r="BA299" i="30"/>
  <c r="AZ299" i="30"/>
  <c r="AY299" i="30"/>
  <c r="AX299" i="30"/>
  <c r="AW299" i="30"/>
  <c r="AV299" i="30"/>
  <c r="AU299" i="30"/>
  <c r="AT299" i="30"/>
  <c r="AS299" i="30"/>
  <c r="AR299" i="30"/>
  <c r="AQ299" i="30"/>
  <c r="AP299" i="30"/>
  <c r="AO299" i="30"/>
  <c r="AN299" i="30"/>
  <c r="AM299" i="30"/>
  <c r="AL299" i="30"/>
  <c r="AK299" i="30"/>
  <c r="AJ299" i="30"/>
  <c r="AI299" i="30"/>
  <c r="AH299" i="30"/>
  <c r="AG299" i="30"/>
  <c r="AF299" i="30"/>
  <c r="AE299" i="30"/>
  <c r="AD299" i="30"/>
  <c r="AC299" i="30"/>
  <c r="AB299" i="30"/>
  <c r="AA299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4" i="30"/>
  <c r="BD294" i="30"/>
  <c r="BC294" i="30"/>
  <c r="BB294" i="30"/>
  <c r="BA294" i="30"/>
  <c r="AZ294" i="30"/>
  <c r="AY294" i="30"/>
  <c r="AX294" i="30"/>
  <c r="AW294" i="30"/>
  <c r="AV294" i="30"/>
  <c r="AU294" i="30"/>
  <c r="AT294" i="30"/>
  <c r="AS294" i="30"/>
  <c r="AR294" i="30"/>
  <c r="AQ294" i="30"/>
  <c r="AP294" i="30"/>
  <c r="AO294" i="30"/>
  <c r="AN294" i="30"/>
  <c r="AM294" i="30"/>
  <c r="AL294" i="30"/>
  <c r="AK294" i="30"/>
  <c r="AJ294" i="30"/>
  <c r="AI294" i="30"/>
  <c r="AH294" i="30"/>
  <c r="AG294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8" i="30"/>
  <c r="BD288" i="30"/>
  <c r="BC288" i="30"/>
  <c r="BB288" i="30"/>
  <c r="BA288" i="30"/>
  <c r="AZ288" i="30"/>
  <c r="AY288" i="30"/>
  <c r="AX288" i="30"/>
  <c r="AW288" i="30"/>
  <c r="AV288" i="30"/>
  <c r="AU288" i="30"/>
  <c r="AT288" i="30"/>
  <c r="AS288" i="30"/>
  <c r="AR288" i="30"/>
  <c r="AQ288" i="30"/>
  <c r="AP288" i="30"/>
  <c r="AO288" i="30"/>
  <c r="AN288" i="30"/>
  <c r="AM288" i="30"/>
  <c r="AL288" i="30"/>
  <c r="AK288" i="30"/>
  <c r="AJ288" i="30"/>
  <c r="AI288" i="30"/>
  <c r="AH288" i="30"/>
  <c r="AG288" i="30"/>
  <c r="AF288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C81" i="30" s="1" a="1"/>
  <c r="C81" i="30" s="1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C79" i="30" s="1" a="1"/>
  <c r="C79" i="30" s="1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C78" i="30" s="1" a="1"/>
  <c r="C78" i="30" s="1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C77" i="30" s="1" a="1"/>
  <c r="C77" i="30" s="1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C76" i="30" s="1" a="1"/>
  <c r="C76" i="30" s="1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C75" i="30" s="1" a="1"/>
  <c r="C75" i="30" s="1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C74" i="30" s="1" a="1"/>
  <c r="C74" i="30" s="1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C73" i="30" s="1" a="1"/>
  <c r="C73" i="30" s="1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C72" i="30" s="1" a="1"/>
  <c r="C72" i="30" s="1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C68" i="30" s="1" a="1"/>
  <c r="C68" i="30" s="1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66" i="30" s="1" a="1"/>
  <c r="C66" i="30" s="1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63" i="30" s="1" a="1"/>
  <c r="C63" i="30" s="1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3" i="30"/>
  <c r="BD243" i="30"/>
  <c r="BC243" i="30"/>
  <c r="BB243" i="30"/>
  <c r="BA243" i="30"/>
  <c r="AZ243" i="30"/>
  <c r="AY243" i="30"/>
  <c r="AX243" i="30"/>
  <c r="AW243" i="30"/>
  <c r="AV243" i="30"/>
  <c r="AU243" i="30"/>
  <c r="AT243" i="30"/>
  <c r="AS243" i="30"/>
  <c r="AR243" i="30"/>
  <c r="AQ243" i="30"/>
  <c r="AP243" i="30"/>
  <c r="AO243" i="30"/>
  <c r="AN243" i="30"/>
  <c r="AM243" i="30"/>
  <c r="AL243" i="30"/>
  <c r="AK243" i="30"/>
  <c r="AJ243" i="30"/>
  <c r="AI243" i="30"/>
  <c r="AH243" i="30"/>
  <c r="AG243" i="30"/>
  <c r="AF243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S243" i="30"/>
  <c r="R243" i="30"/>
  <c r="Q243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8" i="30"/>
  <c r="BD238" i="30"/>
  <c r="BC238" i="30"/>
  <c r="BB238" i="30"/>
  <c r="BA238" i="30"/>
  <c r="AZ238" i="30"/>
  <c r="AY238" i="30"/>
  <c r="AX238" i="30"/>
  <c r="AW238" i="30"/>
  <c r="AV238" i="30"/>
  <c r="AU238" i="30"/>
  <c r="AT238" i="30"/>
  <c r="AS238" i="30"/>
  <c r="AR238" i="30"/>
  <c r="AQ238" i="30"/>
  <c r="AP238" i="30"/>
  <c r="AO238" i="30"/>
  <c r="AN238" i="30"/>
  <c r="AM238" i="30"/>
  <c r="AL238" i="30"/>
  <c r="AK238" i="30"/>
  <c r="AJ238" i="30"/>
  <c r="AI238" i="30"/>
  <c r="AH238" i="30"/>
  <c r="AG238" i="30"/>
  <c r="AF238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C45" i="30" s="1" a="1"/>
  <c r="C45" i="30" s="1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C43" i="30" s="1" a="1"/>
  <c r="C43" i="30" s="1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C41" i="30" s="1" a="1"/>
  <c r="C41" i="30" s="1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2" i="30"/>
  <c r="BD232" i="30"/>
  <c r="BC232" i="30"/>
  <c r="BB232" i="30"/>
  <c r="BA232" i="30"/>
  <c r="AZ232" i="30"/>
  <c r="AY232" i="30"/>
  <c r="AX232" i="30"/>
  <c r="AW232" i="30"/>
  <c r="AV232" i="30"/>
  <c r="AU232" i="30"/>
  <c r="AT232" i="30"/>
  <c r="AS232" i="30"/>
  <c r="AR232" i="30"/>
  <c r="AQ232" i="30"/>
  <c r="AP232" i="30"/>
  <c r="AO232" i="30"/>
  <c r="AN232" i="30"/>
  <c r="AM232" i="30"/>
  <c r="AL232" i="30"/>
  <c r="AK232" i="30"/>
  <c r="AJ232" i="30"/>
  <c r="AI232" i="30"/>
  <c r="AH232" i="30"/>
  <c r="AG232" i="30"/>
  <c r="AF232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C39" i="30" s="1" a="1"/>
  <c r="C39" i="30" s="1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C37" i="30" s="1" a="1"/>
  <c r="C37" i="30" s="1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C35" i="30" s="1" a="1"/>
  <c r="C35" i="30" s="1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C32" i="30" s="1" a="1"/>
  <c r="C32" i="30" s="1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C30" i="30" s="1" a="1"/>
  <c r="C30" i="30" s="1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C28" i="30" s="1" a="1"/>
  <c r="C28" i="30" s="1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C26" i="30" s="1" a="1"/>
  <c r="C26" i="30" s="1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C187" i="30"/>
  <c r="C188" i="30" s="1"/>
  <c r="C189" i="30" s="1"/>
  <c r="C190" i="30" s="1"/>
  <c r="C191" i="30" s="1"/>
  <c r="C192" i="30" s="1"/>
  <c r="C193" i="30" s="1"/>
  <c r="C194" i="30" s="1"/>
  <c r="C169" i="30" a="1"/>
  <c r="C169" i="30" s="1"/>
  <c r="C165" i="30" a="1"/>
  <c r="C165" i="30" s="1"/>
  <c r="C161" i="30" a="1"/>
  <c r="C161" i="30" s="1"/>
  <c r="C160" i="30" a="1"/>
  <c r="C160" i="30" s="1"/>
  <c r="C156" i="30" a="1"/>
  <c r="C156" i="30" s="1"/>
  <c r="C154" i="30" a="1"/>
  <c r="C154" i="30" s="1"/>
  <c r="J152" i="30" a="1"/>
  <c r="J152" i="30" s="1"/>
  <c r="C151" i="30" a="1"/>
  <c r="C151" i="30" s="1"/>
  <c r="C150" i="30" a="1"/>
  <c r="C150" i="30" s="1"/>
  <c r="J149" i="30" a="1"/>
  <c r="J149" i="30" s="1"/>
  <c r="C149" i="30" a="1"/>
  <c r="C149" i="30" s="1"/>
  <c r="J148" i="30" a="1"/>
  <c r="J148" i="30" s="1"/>
  <c r="C148" i="30" a="1"/>
  <c r="C148" i="30" s="1"/>
  <c r="C147" i="30" a="1"/>
  <c r="C147" i="30" s="1"/>
  <c r="J143" i="30"/>
  <c r="J143" i="30" a="1"/>
  <c r="C143" i="30"/>
  <c r="C143" i="30" a="1"/>
  <c r="J142" i="30"/>
  <c r="J142" i="30" a="1"/>
  <c r="C142" i="30"/>
  <c r="C142" i="30" a="1"/>
  <c r="J141" i="30"/>
  <c r="J141" i="30" a="1"/>
  <c r="C141" i="30"/>
  <c r="C141" i="30" a="1"/>
  <c r="J140" i="30"/>
  <c r="J140" i="30" a="1"/>
  <c r="C140" i="30"/>
  <c r="C140" i="30" a="1"/>
  <c r="J139" i="30"/>
  <c r="J139" i="30" a="1"/>
  <c r="C139" i="30"/>
  <c r="C139" i="30" a="1"/>
  <c r="J138" i="30"/>
  <c r="J138" i="30" a="1"/>
  <c r="C138" i="30"/>
  <c r="C138" i="30" a="1"/>
  <c r="J137" i="30"/>
  <c r="J137" i="30" a="1"/>
  <c r="C137" i="30"/>
  <c r="C137" i="30" a="1"/>
  <c r="J135" i="30"/>
  <c r="J135" i="30" a="1"/>
  <c r="C135" i="30"/>
  <c r="C135" i="30" a="1"/>
  <c r="J134" i="30"/>
  <c r="J134" i="30" a="1"/>
  <c r="C134" i="30"/>
  <c r="C134" i="30" a="1"/>
  <c r="J133" i="30"/>
  <c r="J133" i="30" a="1"/>
  <c r="C133" i="30"/>
  <c r="C133" i="30" a="1"/>
  <c r="J132" i="30" a="1"/>
  <c r="J132" i="30" s="1"/>
  <c r="C132" i="30"/>
  <c r="C132" i="30" a="1"/>
  <c r="J131" i="30" a="1"/>
  <c r="J131" i="30" s="1"/>
  <c r="C131" i="30"/>
  <c r="C131" i="30" a="1"/>
  <c r="J130" i="30" a="1"/>
  <c r="J130" i="30" s="1"/>
  <c r="C130" i="30"/>
  <c r="C130" i="30" a="1"/>
  <c r="J129" i="30" a="1"/>
  <c r="J129" i="30" s="1"/>
  <c r="C129" i="30"/>
  <c r="C129" i="30" a="1"/>
  <c r="J128" i="30"/>
  <c r="J128" i="30" a="1"/>
  <c r="C128" i="30"/>
  <c r="C128" i="30" a="1"/>
  <c r="J125" i="30" a="1"/>
  <c r="J125" i="30" s="1"/>
  <c r="C125" i="30" a="1"/>
  <c r="C125" i="30" s="1"/>
  <c r="J124" i="30"/>
  <c r="J124" i="30" a="1"/>
  <c r="C124" i="30"/>
  <c r="C124" i="30" a="1"/>
  <c r="J123" i="30" a="1"/>
  <c r="J123" i="30" s="1"/>
  <c r="C123" i="30" a="1"/>
  <c r="C123" i="30" s="1"/>
  <c r="J122" i="30"/>
  <c r="J122" i="30" a="1"/>
  <c r="C122" i="30"/>
  <c r="C122" i="30" a="1"/>
  <c r="J120" i="30" a="1"/>
  <c r="J120" i="30" s="1"/>
  <c r="C120" i="30" a="1"/>
  <c r="C120" i="30" s="1"/>
  <c r="J119" i="30"/>
  <c r="J119" i="30" a="1"/>
  <c r="C119" i="30" a="1"/>
  <c r="C119" i="30" s="1"/>
  <c r="J118" i="30" a="1"/>
  <c r="J118" i="30" s="1"/>
  <c r="C118" i="30" a="1"/>
  <c r="C118" i="30" s="1"/>
  <c r="J117" i="30" a="1"/>
  <c r="J117" i="30" s="1"/>
  <c r="C117" i="30" a="1"/>
  <c r="C117" i="30" s="1"/>
  <c r="J115" i="30" a="1"/>
  <c r="J115" i="30" s="1"/>
  <c r="C115" i="30" a="1"/>
  <c r="C115" i="30" s="1"/>
  <c r="J114" i="30" a="1"/>
  <c r="J114" i="30" s="1"/>
  <c r="C114" i="30" a="1"/>
  <c r="C114" i="30" s="1"/>
  <c r="J113" i="30" a="1"/>
  <c r="J113" i="30" s="1"/>
  <c r="C113" i="30" a="1"/>
  <c r="C113" i="30" s="1"/>
  <c r="J112" i="30" a="1"/>
  <c r="J112" i="30" s="1"/>
  <c r="C112" i="30" a="1"/>
  <c r="C112" i="30" s="1"/>
  <c r="J110" i="30" a="1"/>
  <c r="J110" i="30" s="1"/>
  <c r="C110" i="30" a="1"/>
  <c r="C110" i="30" s="1"/>
  <c r="J109" i="30" a="1"/>
  <c r="J109" i="30" s="1"/>
  <c r="C109" i="30" a="1"/>
  <c r="C109" i="30" s="1"/>
  <c r="J107" i="30" a="1"/>
  <c r="J107" i="30" s="1"/>
  <c r="C107" i="30" a="1"/>
  <c r="C107" i="30" s="1"/>
  <c r="J106" i="30" a="1"/>
  <c r="J106" i="30" s="1"/>
  <c r="C106" i="30" a="1"/>
  <c r="C106" i="30" s="1"/>
  <c r="J105" i="30" a="1"/>
  <c r="J105" i="30" s="1"/>
  <c r="C105" i="30" a="1"/>
  <c r="C105" i="30" s="1"/>
  <c r="J104" i="30" a="1"/>
  <c r="J104" i="30" s="1"/>
  <c r="C104" i="30" a="1"/>
  <c r="C104" i="30" s="1"/>
  <c r="J102" i="30" a="1"/>
  <c r="J102" i="30" s="1"/>
  <c r="C102" i="30" a="1"/>
  <c r="C102" i="30" s="1"/>
  <c r="J101" i="30" a="1"/>
  <c r="J101" i="30" s="1"/>
  <c r="C101" i="30" a="1"/>
  <c r="C101" i="30" s="1"/>
  <c r="J100" i="30" a="1"/>
  <c r="J100" i="30" s="1"/>
  <c r="C100" i="30" a="1"/>
  <c r="C100" i="30" s="1"/>
  <c r="J99" i="30" a="1"/>
  <c r="J99" i="30" s="1"/>
  <c r="C99" i="30" a="1"/>
  <c r="C99" i="30" s="1"/>
  <c r="J98" i="30" a="1"/>
  <c r="J98" i="30" s="1"/>
  <c r="C98" i="30" a="1"/>
  <c r="C98" i="30" s="1"/>
  <c r="J97" i="30" a="1"/>
  <c r="J97" i="30" s="1"/>
  <c r="C97" i="30" a="1"/>
  <c r="C97" i="30" s="1"/>
  <c r="J96" i="30" a="1"/>
  <c r="J96" i="30" s="1"/>
  <c r="C96" i="30" a="1"/>
  <c r="C96" i="30" s="1"/>
  <c r="J95" i="30" a="1"/>
  <c r="J95" i="30" s="1"/>
  <c r="C95" i="30" a="1"/>
  <c r="C95" i="30" s="1"/>
  <c r="J94" i="30" a="1"/>
  <c r="J94" i="30" s="1"/>
  <c r="C94" i="30" a="1"/>
  <c r="C94" i="30" s="1"/>
  <c r="J93" i="30" a="1"/>
  <c r="J93" i="30" s="1"/>
  <c r="C93" i="30" a="1"/>
  <c r="C93" i="30" s="1"/>
  <c r="J92" i="30" a="1"/>
  <c r="J92" i="30" s="1"/>
  <c r="C92" i="30" a="1"/>
  <c r="C92" i="30" s="1"/>
  <c r="J91" i="30" a="1"/>
  <c r="J91" i="30" s="1"/>
  <c r="C91" i="30" a="1"/>
  <c r="C91" i="30" s="1"/>
  <c r="J89" i="30" a="1"/>
  <c r="J89" i="30" s="1"/>
  <c r="C89" i="30" a="1"/>
  <c r="C89" i="30" s="1"/>
  <c r="J88" i="30" a="1"/>
  <c r="J88" i="30" s="1"/>
  <c r="C88" i="30" a="1"/>
  <c r="C88" i="30" s="1"/>
  <c r="J87" i="30" a="1"/>
  <c r="J87" i="30" s="1"/>
  <c r="C87" i="30" a="1"/>
  <c r="C87" i="30" s="1"/>
  <c r="J86" i="30" a="1"/>
  <c r="J86" i="30" s="1"/>
  <c r="C86" i="30" a="1"/>
  <c r="C86" i="30" s="1"/>
  <c r="J85" i="30" a="1"/>
  <c r="J85" i="30" s="1"/>
  <c r="C85" i="30" a="1"/>
  <c r="C85" i="30" s="1"/>
  <c r="J84" i="30" a="1"/>
  <c r="J84" i="30" s="1"/>
  <c r="C84" i="30" a="1"/>
  <c r="C84" i="30" s="1"/>
  <c r="J83" i="30" a="1"/>
  <c r="J83" i="30" s="1"/>
  <c r="C83" i="30" a="1"/>
  <c r="C83" i="30" s="1"/>
  <c r="J82" i="30" a="1"/>
  <c r="J82" i="30" s="1"/>
  <c r="C82" i="30" a="1"/>
  <c r="C82" i="30" s="1"/>
  <c r="J81" i="30" a="1"/>
  <c r="J81" i="30" s="1"/>
  <c r="J79" i="30" a="1"/>
  <c r="J79" i="30" s="1"/>
  <c r="J78" i="30" a="1"/>
  <c r="J78" i="30" s="1"/>
  <c r="J77" i="30" a="1"/>
  <c r="J77" i="30" s="1"/>
  <c r="J76" i="30" a="1"/>
  <c r="J76" i="30" s="1"/>
  <c r="J75" i="30" a="1"/>
  <c r="J75" i="30" s="1"/>
  <c r="J74" i="30" a="1"/>
  <c r="J74" i="30" s="1"/>
  <c r="J73" i="30" a="1"/>
  <c r="J73" i="30" s="1"/>
  <c r="J72" i="30" a="1"/>
  <c r="J72" i="30" s="1"/>
  <c r="J69" i="30" a="1"/>
  <c r="J69" i="30" s="1"/>
  <c r="C69" i="30" a="1"/>
  <c r="C69" i="30" s="1"/>
  <c r="J68" i="30" a="1"/>
  <c r="J68" i="30" s="1"/>
  <c r="J67" i="30" a="1"/>
  <c r="J67" i="30" s="1"/>
  <c r="C67" i="30" a="1"/>
  <c r="C67" i="30" s="1"/>
  <c r="J66" i="30" a="1"/>
  <c r="J66" i="30" s="1"/>
  <c r="J64" i="30" a="1"/>
  <c r="J64" i="30" s="1"/>
  <c r="C64" i="30" a="1"/>
  <c r="C64" i="30" s="1"/>
  <c r="J63" i="30" a="1"/>
  <c r="J63" i="30" s="1"/>
  <c r="J62" i="30" a="1"/>
  <c r="J62" i="30" s="1"/>
  <c r="C62" i="30" a="1"/>
  <c r="C62" i="30" s="1"/>
  <c r="J61" i="30" a="1"/>
  <c r="J61" i="30" s="1"/>
  <c r="C61" i="30" a="1"/>
  <c r="C61" i="30" s="1"/>
  <c r="J59" i="30" a="1"/>
  <c r="J59" i="30" s="1"/>
  <c r="C59" i="30" a="1"/>
  <c r="C59" i="30" s="1"/>
  <c r="J58" i="30" a="1"/>
  <c r="J58" i="30" s="1"/>
  <c r="C58" i="30" a="1"/>
  <c r="C58" i="30" s="1"/>
  <c r="J57" i="30" a="1"/>
  <c r="J57" i="30" s="1"/>
  <c r="C57" i="30" a="1"/>
  <c r="C57" i="30" s="1"/>
  <c r="J56" i="30" a="1"/>
  <c r="J56" i="30" s="1"/>
  <c r="C56" i="30" a="1"/>
  <c r="C56" i="30" s="1"/>
  <c r="J54" i="30" a="1"/>
  <c r="J54" i="30" s="1"/>
  <c r="C54" i="30" a="1"/>
  <c r="C54" i="30" s="1"/>
  <c r="J53" i="30" a="1"/>
  <c r="J53" i="30" s="1"/>
  <c r="C53" i="30" a="1"/>
  <c r="C53" i="30" s="1"/>
  <c r="J51" i="30" a="1"/>
  <c r="J51" i="30" s="1"/>
  <c r="C51" i="30" a="1"/>
  <c r="C51" i="30" s="1"/>
  <c r="J50" i="30" a="1"/>
  <c r="J50" i="30" s="1"/>
  <c r="C50" i="30" a="1"/>
  <c r="C50" i="30" s="1"/>
  <c r="J49" i="30" a="1"/>
  <c r="J49" i="30" s="1"/>
  <c r="C49" i="30" a="1"/>
  <c r="C49" i="30" s="1"/>
  <c r="J48" i="30" a="1"/>
  <c r="J48" i="30" s="1"/>
  <c r="C48" i="30" a="1"/>
  <c r="C48" i="30" s="1"/>
  <c r="J46" i="30" a="1"/>
  <c r="J46" i="30" s="1"/>
  <c r="C46" i="30" a="1"/>
  <c r="C46" i="30" s="1"/>
  <c r="J45" i="30" a="1"/>
  <c r="J45" i="30" s="1"/>
  <c r="J44" i="30" a="1"/>
  <c r="J44" i="30" s="1"/>
  <c r="C44" i="30" a="1"/>
  <c r="C44" i="30" s="1"/>
  <c r="J43" i="30" a="1"/>
  <c r="J43" i="30" s="1"/>
  <c r="J42" i="30" a="1"/>
  <c r="J42" i="30" s="1"/>
  <c r="C42" i="30" a="1"/>
  <c r="C42" i="30" s="1"/>
  <c r="J41" i="30" a="1"/>
  <c r="J41" i="30" s="1"/>
  <c r="J40" i="30" a="1"/>
  <c r="J40" i="30" s="1"/>
  <c r="C40" i="30" a="1"/>
  <c r="C40" i="30" s="1"/>
  <c r="J39" i="30" a="1"/>
  <c r="J39" i="30" s="1"/>
  <c r="J38" i="30" a="1"/>
  <c r="J38" i="30" s="1"/>
  <c r="C38" i="30" a="1"/>
  <c r="C38" i="30" s="1"/>
  <c r="J37" i="30" a="1"/>
  <c r="J37" i="30" s="1"/>
  <c r="J36" i="30" a="1"/>
  <c r="J36" i="30" s="1"/>
  <c r="C36" i="30" a="1"/>
  <c r="C36" i="30" s="1"/>
  <c r="J35" i="30" a="1"/>
  <c r="J35" i="30" s="1"/>
  <c r="J33" i="30" a="1"/>
  <c r="J33" i="30" s="1"/>
  <c r="C33" i="30" a="1"/>
  <c r="C33" i="30" s="1"/>
  <c r="J32" i="30" a="1"/>
  <c r="J32" i="30" s="1"/>
  <c r="J31" i="30" a="1"/>
  <c r="J31" i="30" s="1"/>
  <c r="C31" i="30" a="1"/>
  <c r="C31" i="30" s="1"/>
  <c r="J30" i="30" a="1"/>
  <c r="J30" i="30" s="1"/>
  <c r="J29" i="30" a="1"/>
  <c r="J29" i="30" s="1"/>
  <c r="C29" i="30" a="1"/>
  <c r="C29" i="30" s="1"/>
  <c r="J28" i="30" a="1"/>
  <c r="J28" i="30" s="1"/>
  <c r="J27" i="30" a="1"/>
  <c r="J27" i="30" s="1"/>
  <c r="C27" i="30" a="1"/>
  <c r="C27" i="30" s="1"/>
  <c r="J26" i="30" a="1"/>
  <c r="J26" i="30" s="1"/>
  <c r="J25" i="30" a="1"/>
  <c r="J25" i="30" s="1"/>
  <c r="C25" i="30" a="1"/>
  <c r="C25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D196" i="30" l="1"/>
  <c r="C181" i="30" a="1"/>
  <c r="C181" i="30" s="1"/>
  <c r="C180" i="30" a="1"/>
  <c r="C180" i="30" s="1"/>
  <c r="C179" i="30" a="1"/>
  <c r="C179" i="30" s="1"/>
  <c r="C178" i="30" a="1"/>
  <c r="C178" i="30" s="1"/>
  <c r="C176" i="30" a="1"/>
  <c r="C176" i="30" s="1"/>
  <c r="C175" i="30" a="1"/>
  <c r="C175" i="30" s="1"/>
  <c r="C174" i="30" a="1"/>
  <c r="C174" i="30" s="1"/>
  <c r="J173" i="30" a="1"/>
  <c r="J173" i="30" s="1"/>
  <c r="J170" i="30" a="1"/>
  <c r="J170" i="30" s="1"/>
  <c r="J168" i="30" a="1"/>
  <c r="J168" i="30" s="1"/>
  <c r="J165" i="30" a="1"/>
  <c r="J165" i="30" s="1"/>
  <c r="C173" i="30" a="1"/>
  <c r="C173" i="30" s="1"/>
  <c r="C170" i="30" a="1"/>
  <c r="C170" i="30" s="1"/>
  <c r="C168" i="30" a="1"/>
  <c r="C168" i="30" s="1"/>
  <c r="J181" i="30" a="1"/>
  <c r="J181" i="30" s="1"/>
  <c r="J179" i="30" a="1"/>
  <c r="J179" i="30" s="1"/>
  <c r="J176" i="30" a="1"/>
  <c r="J176" i="30" s="1"/>
  <c r="J174" i="30" a="1"/>
  <c r="J174" i="30" s="1"/>
  <c r="J171" i="30" a="1"/>
  <c r="J171" i="30" s="1"/>
  <c r="J166" i="30" a="1"/>
  <c r="J166" i="30" s="1"/>
  <c r="J157" i="30" a="1"/>
  <c r="J157" i="30" s="1"/>
  <c r="J155" i="30" a="1"/>
  <c r="J155" i="30" s="1"/>
  <c r="J153" i="30" a="1"/>
  <c r="J153" i="30" s="1"/>
  <c r="C171" i="30" a="1"/>
  <c r="C171" i="30" s="1"/>
  <c r="C166" i="30" a="1"/>
  <c r="C166" i="30" s="1"/>
  <c r="J163" i="30" a="1"/>
  <c r="J163" i="30" s="1"/>
  <c r="J162" i="30" a="1"/>
  <c r="J162" i="30" s="1"/>
  <c r="J161" i="30" a="1"/>
  <c r="J161" i="30" s="1"/>
  <c r="J160" i="30" a="1"/>
  <c r="J160" i="30" s="1"/>
  <c r="J158" i="30" a="1"/>
  <c r="J158" i="30" s="1"/>
  <c r="C157" i="30" a="1"/>
  <c r="C157" i="30" s="1"/>
  <c r="C155" i="30" a="1"/>
  <c r="C155" i="30" s="1"/>
  <c r="C153" i="30" a="1"/>
  <c r="C153" i="30" s="1"/>
  <c r="J180" i="30" a="1"/>
  <c r="J180" i="30" s="1"/>
  <c r="J178" i="30" a="1"/>
  <c r="J178" i="30" s="1"/>
  <c r="J175" i="30" a="1"/>
  <c r="J175" i="30" s="1"/>
  <c r="J169" i="30" a="1"/>
  <c r="J169" i="30" s="1"/>
  <c r="J156" i="30" a="1"/>
  <c r="J156" i="30" s="1"/>
  <c r="J154" i="30" a="1"/>
  <c r="J154" i="30" s="1"/>
  <c r="J150" i="30" a="1"/>
  <c r="J150" i="30" s="1"/>
  <c r="J151" i="30" a="1"/>
  <c r="J151" i="30" s="1"/>
  <c r="C158" i="30" a="1"/>
  <c r="C158" i="30" s="1"/>
  <c r="C163" i="30" a="1"/>
  <c r="C163" i="30" s="1"/>
  <c r="C144" i="30" a="1"/>
  <c r="C144" i="30" s="1"/>
  <c r="J144" i="30" a="1"/>
  <c r="J144" i="30" s="1"/>
  <c r="C145" i="30" a="1"/>
  <c r="C145" i="30" s="1"/>
  <c r="J145" i="30" a="1"/>
  <c r="J145" i="30" s="1"/>
  <c r="J147" i="30" a="1"/>
  <c r="J147" i="30" s="1"/>
  <c r="C152" i="30" a="1"/>
  <c r="C152" i="30" s="1"/>
  <c r="C162" i="30" a="1"/>
  <c r="C162" i="30" s="1"/>
  <c r="E196" i="30" l="1"/>
  <c r="K181" i="30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D178" i="30" a="1"/>
  <c r="D178" i="30" s="1"/>
  <c r="K176" i="30" a="1"/>
  <c r="K176" i="30" s="1"/>
  <c r="D176" i="30" a="1"/>
  <c r="D176" i="30" s="1"/>
  <c r="K175" i="30" a="1"/>
  <c r="K175" i="30" s="1"/>
  <c r="D175" i="30" a="1"/>
  <c r="D175" i="30" s="1"/>
  <c r="K174" i="30" a="1"/>
  <c r="K174" i="30" s="1"/>
  <c r="D174" i="30" a="1"/>
  <c r="D174" i="30" s="1"/>
  <c r="K171" i="30" a="1"/>
  <c r="K171" i="30" s="1"/>
  <c r="K169" i="30" a="1"/>
  <c r="K169" i="30" s="1"/>
  <c r="K166" i="30" a="1"/>
  <c r="K166" i="30" s="1"/>
  <c r="D171" i="30" a="1"/>
  <c r="D171" i="30" s="1"/>
  <c r="D169" i="30" a="1"/>
  <c r="D169" i="30" s="1"/>
  <c r="D166" i="30" a="1"/>
  <c r="D166" i="30" s="1"/>
  <c r="D165" i="30" a="1"/>
  <c r="D165" i="30" s="1"/>
  <c r="K163" i="30" a="1"/>
  <c r="K163" i="30" s="1"/>
  <c r="D163" i="30" a="1"/>
  <c r="D163" i="30" s="1"/>
  <c r="K162" i="30" a="1"/>
  <c r="K162" i="30" s="1"/>
  <c r="D162" i="30" a="1"/>
  <c r="D162" i="30" s="1"/>
  <c r="K161" i="30" a="1"/>
  <c r="K161" i="30" s="1"/>
  <c r="D161" i="30" a="1"/>
  <c r="D161" i="30" s="1"/>
  <c r="K160" i="30" a="1"/>
  <c r="K160" i="30" s="1"/>
  <c r="D160" i="30" a="1"/>
  <c r="D160" i="30" s="1"/>
  <c r="K158" i="30" a="1"/>
  <c r="K158" i="30" s="1"/>
  <c r="D158" i="30" a="1"/>
  <c r="D158" i="30" s="1"/>
  <c r="K170" i="30" a="1"/>
  <c r="K170" i="30" s="1"/>
  <c r="K165" i="30" a="1"/>
  <c r="K165" i="30" s="1"/>
  <c r="K156" i="30" a="1"/>
  <c r="K156" i="30" s="1"/>
  <c r="K154" i="30" a="1"/>
  <c r="K154" i="30" s="1"/>
  <c r="K152" i="30" a="1"/>
  <c r="K152" i="30" s="1"/>
  <c r="K151" i="30" a="1"/>
  <c r="K151" i="30" s="1"/>
  <c r="D151" i="30" a="1"/>
  <c r="D151" i="30" s="1"/>
  <c r="K150" i="30" a="1"/>
  <c r="K150" i="30" s="1"/>
  <c r="D150" i="30" a="1"/>
  <c r="D150" i="30" s="1"/>
  <c r="K149" i="30" a="1"/>
  <c r="K149" i="30" s="1"/>
  <c r="D170" i="30" a="1"/>
  <c r="D170" i="30" s="1"/>
  <c r="D156" i="30" a="1"/>
  <c r="D156" i="30" s="1"/>
  <c r="D154" i="30" a="1"/>
  <c r="D154" i="30" s="1"/>
  <c r="D152" i="30" a="1"/>
  <c r="D152" i="30" s="1"/>
  <c r="K173" i="30" a="1"/>
  <c r="K173" i="30" s="1"/>
  <c r="K168" i="30" a="1"/>
  <c r="K168" i="30" s="1"/>
  <c r="K157" i="30" a="1"/>
  <c r="K157" i="30" s="1"/>
  <c r="K155" i="30" a="1"/>
  <c r="K155" i="30" s="1"/>
  <c r="K153" i="30" a="1"/>
  <c r="K153" i="30" s="1"/>
  <c r="D173" i="30" a="1"/>
  <c r="D173" i="30" s="1"/>
  <c r="D149" i="30" a="1"/>
  <c r="D149" i="30" s="1"/>
  <c r="D147" i="30" a="1"/>
  <c r="D147" i="30" s="1"/>
  <c r="D168" i="30" a="1"/>
  <c r="D168" i="30" s="1"/>
  <c r="D157" i="30" a="1"/>
  <c r="D157" i="30" s="1"/>
  <c r="K148" i="30" a="1"/>
  <c r="K148" i="30" s="1"/>
  <c r="D155" i="30" a="1"/>
  <c r="D155" i="30" s="1"/>
  <c r="D148" i="30" a="1"/>
  <c r="D148" i="30" s="1"/>
  <c r="K145" i="30" a="1"/>
  <c r="K145" i="30" s="1"/>
  <c r="D145" i="30" a="1"/>
  <c r="D145" i="30" s="1"/>
  <c r="K144" i="30" a="1"/>
  <c r="K144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40" i="30" a="1"/>
  <c r="K140" i="30" s="1"/>
  <c r="D140" i="30" a="1"/>
  <c r="D140" i="30" s="1"/>
  <c r="K139" i="30" a="1"/>
  <c r="K139" i="30" s="1"/>
  <c r="D139" i="30" a="1"/>
  <c r="D139" i="30" s="1"/>
  <c r="K138" i="30" a="1"/>
  <c r="K138" i="30" s="1"/>
  <c r="D138" i="30" a="1"/>
  <c r="D138" i="30" s="1"/>
  <c r="K137" i="30" a="1"/>
  <c r="K137" i="30" s="1"/>
  <c r="D137" i="30" a="1"/>
  <c r="D137" i="30" s="1"/>
  <c r="K135" i="30" a="1"/>
  <c r="K135" i="30" s="1"/>
  <c r="D135" i="30" a="1"/>
  <c r="D135" i="30" s="1"/>
  <c r="K134" i="30" a="1"/>
  <c r="K134" i="30" s="1"/>
  <c r="D134" i="30" a="1"/>
  <c r="D134" i="30" s="1"/>
  <c r="K133" i="30" a="1"/>
  <c r="K133" i="30" s="1"/>
  <c r="D133" i="30" a="1"/>
  <c r="D133" i="30" s="1"/>
  <c r="K132" i="30" a="1"/>
  <c r="K132" i="30" s="1"/>
  <c r="D132" i="30" a="1"/>
  <c r="D132" i="30" s="1"/>
  <c r="K131" i="30" a="1"/>
  <c r="K131" i="30" s="1"/>
  <c r="D131" i="30" a="1"/>
  <c r="D131" i="30" s="1"/>
  <c r="K130" i="30" a="1"/>
  <c r="K130" i="30" s="1"/>
  <c r="D130" i="30" a="1"/>
  <c r="D130" i="30" s="1"/>
  <c r="K129" i="30" a="1"/>
  <c r="K129" i="30" s="1"/>
  <c r="D129" i="30" a="1"/>
  <c r="D129" i="30" s="1"/>
  <c r="K125" i="30" a="1"/>
  <c r="K125" i="30" s="1"/>
  <c r="K123" i="30" a="1"/>
  <c r="K123" i="30" s="1"/>
  <c r="K120" i="30" a="1"/>
  <c r="K120" i="30" s="1"/>
  <c r="D119" i="30" a="1"/>
  <c r="D119" i="30" s="1"/>
  <c r="K118" i="30" a="1"/>
  <c r="K118" i="30" s="1"/>
  <c r="D118" i="30" a="1"/>
  <c r="D118" i="30" s="1"/>
  <c r="K117" i="30" a="1"/>
  <c r="K117" i="30" s="1"/>
  <c r="D117" i="30" a="1"/>
  <c r="D117" i="30" s="1"/>
  <c r="K115" i="30" a="1"/>
  <c r="K115" i="30" s="1"/>
  <c r="D115" i="30" a="1"/>
  <c r="D115" i="30" s="1"/>
  <c r="K114" i="30" a="1"/>
  <c r="K114" i="30" s="1"/>
  <c r="D114" i="30" a="1"/>
  <c r="D114" i="30" s="1"/>
  <c r="K113" i="30" a="1"/>
  <c r="K113" i="30" s="1"/>
  <c r="D113" i="30" a="1"/>
  <c r="D113" i="30" s="1"/>
  <c r="K112" i="30" a="1"/>
  <c r="K112" i="30" s="1"/>
  <c r="D112" i="30" a="1"/>
  <c r="D112" i="30" s="1"/>
  <c r="K110" i="30" a="1"/>
  <c r="K110" i="30" s="1"/>
  <c r="D110" i="30" a="1"/>
  <c r="D110" i="30" s="1"/>
  <c r="K109" i="30" a="1"/>
  <c r="K109" i="30" s="1"/>
  <c r="D109" i="30" a="1"/>
  <c r="D109" i="30" s="1"/>
  <c r="K107" i="30" a="1"/>
  <c r="K107" i="30" s="1"/>
  <c r="D107" i="30" a="1"/>
  <c r="D107" i="30" s="1"/>
  <c r="K106" i="30" a="1"/>
  <c r="K106" i="30" s="1"/>
  <c r="D106" i="30" a="1"/>
  <c r="D106" i="30" s="1"/>
  <c r="K105" i="30" a="1"/>
  <c r="K105" i="30" s="1"/>
  <c r="D105" i="30" a="1"/>
  <c r="D105" i="30" s="1"/>
  <c r="K104" i="30" a="1"/>
  <c r="K104" i="30" s="1"/>
  <c r="D104" i="30" a="1"/>
  <c r="D104" i="30" s="1"/>
  <c r="K102" i="30" a="1"/>
  <c r="K102" i="30" s="1"/>
  <c r="D102" i="30" a="1"/>
  <c r="D102" i="30" s="1"/>
  <c r="K101" i="30" a="1"/>
  <c r="K101" i="30" s="1"/>
  <c r="D101" i="30" a="1"/>
  <c r="D101" i="30" s="1"/>
  <c r="K100" i="30" a="1"/>
  <c r="K100" i="30" s="1"/>
  <c r="D100" i="30" a="1"/>
  <c r="D100" i="30" s="1"/>
  <c r="K99" i="30" a="1"/>
  <c r="K99" i="30" s="1"/>
  <c r="D99" i="30" a="1"/>
  <c r="D99" i="30" s="1"/>
  <c r="K98" i="30" a="1"/>
  <c r="K98" i="30" s="1"/>
  <c r="D98" i="30" a="1"/>
  <c r="D98" i="30" s="1"/>
  <c r="D125" i="30" a="1"/>
  <c r="D125" i="30" s="1"/>
  <c r="D123" i="30" a="1"/>
  <c r="D123" i="30" s="1"/>
  <c r="D120" i="30" a="1"/>
  <c r="D120" i="30" s="1"/>
  <c r="D153" i="30" a="1"/>
  <c r="D153" i="30" s="1"/>
  <c r="K128" i="30" a="1"/>
  <c r="K128" i="30" s="1"/>
  <c r="K124" i="30" a="1"/>
  <c r="K124" i="30" s="1"/>
  <c r="K122" i="30" a="1"/>
  <c r="K122" i="30" s="1"/>
  <c r="K119" i="30" a="1"/>
  <c r="K119" i="30" s="1"/>
  <c r="D128" i="30" a="1"/>
  <c r="D128" i="30" s="1"/>
  <c r="K97" i="30" a="1"/>
  <c r="K97" i="30" s="1"/>
  <c r="K95" i="30" a="1"/>
  <c r="K95" i="30" s="1"/>
  <c r="K93" i="30" a="1"/>
  <c r="K93" i="30" s="1"/>
  <c r="K91" i="30" a="1"/>
  <c r="K91" i="30" s="1"/>
  <c r="K88" i="30" a="1"/>
  <c r="K88" i="30" s="1"/>
  <c r="K86" i="30" a="1"/>
  <c r="K86" i="30" s="1"/>
  <c r="K84" i="30" a="1"/>
  <c r="K84" i="30" s="1"/>
  <c r="K82" i="30" a="1"/>
  <c r="K82" i="30" s="1"/>
  <c r="K79" i="30" a="1"/>
  <c r="K79" i="30" s="1"/>
  <c r="K77" i="30" a="1"/>
  <c r="K77" i="30" s="1"/>
  <c r="K75" i="30" a="1"/>
  <c r="K75" i="30" s="1"/>
  <c r="K73" i="30" a="1"/>
  <c r="K73" i="30" s="1"/>
  <c r="K69" i="30" a="1"/>
  <c r="K69" i="30" s="1"/>
  <c r="K67" i="30" a="1"/>
  <c r="K67" i="30" s="1"/>
  <c r="K64" i="30" a="1"/>
  <c r="K64" i="30" s="1"/>
  <c r="D124" i="30" a="1"/>
  <c r="D124" i="30" s="1"/>
  <c r="D97" i="30" a="1"/>
  <c r="D97" i="30" s="1"/>
  <c r="D95" i="30" a="1"/>
  <c r="D95" i="30" s="1"/>
  <c r="D93" i="30" a="1"/>
  <c r="D93" i="30" s="1"/>
  <c r="D91" i="30" a="1"/>
  <c r="D91" i="30" s="1"/>
  <c r="D88" i="30" a="1"/>
  <c r="D88" i="30" s="1"/>
  <c r="D86" i="30" a="1"/>
  <c r="D86" i="30" s="1"/>
  <c r="D84" i="30" a="1"/>
  <c r="D84" i="30" s="1"/>
  <c r="D82" i="30" a="1"/>
  <c r="D82" i="30" s="1"/>
  <c r="D79" i="30" a="1"/>
  <c r="D79" i="30" s="1"/>
  <c r="D77" i="30" a="1"/>
  <c r="D77" i="30" s="1"/>
  <c r="D75" i="30" a="1"/>
  <c r="D75" i="30" s="1"/>
  <c r="D122" i="30" a="1"/>
  <c r="D122" i="30" s="1"/>
  <c r="K96" i="30" a="1"/>
  <c r="K96" i="30" s="1"/>
  <c r="K94" i="30" a="1"/>
  <c r="K94" i="30" s="1"/>
  <c r="K92" i="30" a="1"/>
  <c r="K92" i="30" s="1"/>
  <c r="K89" i="30" a="1"/>
  <c r="K89" i="30" s="1"/>
  <c r="K87" i="30" a="1"/>
  <c r="K87" i="30" s="1"/>
  <c r="K85" i="30" a="1"/>
  <c r="K85" i="30" s="1"/>
  <c r="K83" i="30" a="1"/>
  <c r="K83" i="30" s="1"/>
  <c r="K81" i="30" a="1"/>
  <c r="K81" i="30" s="1"/>
  <c r="K78" i="30" a="1"/>
  <c r="K78" i="30" s="1"/>
  <c r="K76" i="30" a="1"/>
  <c r="K76" i="30" s="1"/>
  <c r="K74" i="30" a="1"/>
  <c r="K74" i="30" s="1"/>
  <c r="K72" i="30" a="1"/>
  <c r="K72" i="30" s="1"/>
  <c r="K68" i="30" a="1"/>
  <c r="K68" i="30" s="1"/>
  <c r="K66" i="30" a="1"/>
  <c r="K66" i="30" s="1"/>
  <c r="K63" i="30" a="1"/>
  <c r="K63" i="30" s="1"/>
  <c r="D96" i="30" a="1"/>
  <c r="D96" i="30" s="1"/>
  <c r="D94" i="30" a="1"/>
  <c r="D94" i="30" s="1"/>
  <c r="D92" i="30" a="1"/>
  <c r="D92" i="30" s="1"/>
  <c r="D89" i="30" a="1"/>
  <c r="D89" i="30" s="1"/>
  <c r="D87" i="30" a="1"/>
  <c r="D87" i="30" s="1"/>
  <c r="D85" i="30" a="1"/>
  <c r="D85" i="30" s="1"/>
  <c r="D83" i="30" a="1"/>
  <c r="D83" i="30" s="1"/>
  <c r="D81" i="30" a="1"/>
  <c r="D81" i="30" s="1"/>
  <c r="D76" i="30" a="1"/>
  <c r="D76" i="30" s="1"/>
  <c r="D66" i="30" a="1"/>
  <c r="D66" i="30" s="1"/>
  <c r="D63" i="30" a="1"/>
  <c r="D63" i="30" s="1"/>
  <c r="K62" i="30" a="1"/>
  <c r="K62" i="30" s="1"/>
  <c r="D62" i="30" a="1"/>
  <c r="D62" i="30" s="1"/>
  <c r="K61" i="30" a="1"/>
  <c r="K61" i="30" s="1"/>
  <c r="D61" i="30" a="1"/>
  <c r="D61" i="30" s="1"/>
  <c r="K59" i="30" a="1"/>
  <c r="K59" i="30" s="1"/>
  <c r="D59" i="30" a="1"/>
  <c r="D59" i="30" s="1"/>
  <c r="K58" i="30" a="1"/>
  <c r="K58" i="30" s="1"/>
  <c r="D58" i="30" a="1"/>
  <c r="D58" i="30" s="1"/>
  <c r="K57" i="30" a="1"/>
  <c r="K57" i="30" s="1"/>
  <c r="D57" i="30" a="1"/>
  <c r="D57" i="30" s="1"/>
  <c r="K56" i="30" a="1"/>
  <c r="K56" i="30" s="1"/>
  <c r="D56" i="30" a="1"/>
  <c r="D56" i="30" s="1"/>
  <c r="K54" i="30" a="1"/>
  <c r="K54" i="30" s="1"/>
  <c r="D54" i="30" a="1"/>
  <c r="D54" i="30" s="1"/>
  <c r="K53" i="30" a="1"/>
  <c r="K53" i="30" s="1"/>
  <c r="D53" i="30" a="1"/>
  <c r="D53" i="30" s="1"/>
  <c r="K51" i="30" a="1"/>
  <c r="K51" i="30" s="1"/>
  <c r="D51" i="30" a="1"/>
  <c r="D51" i="30" s="1"/>
  <c r="K50" i="30" a="1"/>
  <c r="K50" i="30" s="1"/>
  <c r="D50" i="30" a="1"/>
  <c r="D50" i="30" s="1"/>
  <c r="K49" i="30" a="1"/>
  <c r="K49" i="30" s="1"/>
  <c r="D49" i="30" a="1"/>
  <c r="D49" i="30" s="1"/>
  <c r="K48" i="30" a="1"/>
  <c r="K48" i="30" s="1"/>
  <c r="D48" i="30" a="1"/>
  <c r="D48" i="30" s="1"/>
  <c r="K46" i="30" a="1"/>
  <c r="K46" i="30" s="1"/>
  <c r="D46" i="30" a="1"/>
  <c r="D46" i="30" s="1"/>
  <c r="K45" i="30" a="1"/>
  <c r="K45" i="30" s="1"/>
  <c r="D45" i="30" a="1"/>
  <c r="D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D39" i="30" a="1"/>
  <c r="D39" i="30" s="1"/>
  <c r="K38" i="30" a="1"/>
  <c r="K38" i="30" s="1"/>
  <c r="D73" i="30" a="1"/>
  <c r="D73" i="30" s="1"/>
  <c r="D68" i="30" a="1"/>
  <c r="D68" i="30" s="1"/>
  <c r="D64" i="30" a="1"/>
  <c r="D64" i="30" s="1"/>
  <c r="K147" i="30" a="1"/>
  <c r="K147" i="30" s="1"/>
  <c r="D78" i="30" a="1"/>
  <c r="D78" i="30" s="1"/>
  <c r="D74" i="30" a="1"/>
  <c r="D74" i="30" s="1"/>
  <c r="D72" i="30" a="1"/>
  <c r="D72" i="30" s="1"/>
  <c r="D67" i="30" a="1"/>
  <c r="D67" i="30" s="1"/>
  <c r="K36" i="30" a="1"/>
  <c r="K36" i="30" s="1"/>
  <c r="K33" i="30" a="1"/>
  <c r="K33" i="30" s="1"/>
  <c r="K31" i="30" a="1"/>
  <c r="K31" i="30" s="1"/>
  <c r="K29" i="30" a="1"/>
  <c r="K29" i="30" s="1"/>
  <c r="K27" i="30" a="1"/>
  <c r="K27" i="30" s="1"/>
  <c r="K25" i="30" a="1"/>
  <c r="K25" i="30" s="1"/>
  <c r="K22" i="30" a="1"/>
  <c r="K22" i="30" s="1"/>
  <c r="K20" i="30" a="1"/>
  <c r="K20" i="30" s="1"/>
  <c r="K18" i="30" a="1"/>
  <c r="K18" i="30" s="1"/>
  <c r="D69" i="30" a="1"/>
  <c r="D69" i="30" s="1"/>
  <c r="D38" i="30" a="1"/>
  <c r="D38" i="30" s="1"/>
  <c r="D36" i="30" a="1"/>
  <c r="D36" i="30" s="1"/>
  <c r="D33" i="30" a="1"/>
  <c r="D33" i="30" s="1"/>
  <c r="D31" i="30" a="1"/>
  <c r="D31" i="30" s="1"/>
  <c r="D29" i="30" a="1"/>
  <c r="D29" i="30" s="1"/>
  <c r="D27" i="30" a="1"/>
  <c r="D27" i="30" s="1"/>
  <c r="D25" i="30" a="1"/>
  <c r="D25" i="30" s="1"/>
  <c r="D22" i="30" a="1"/>
  <c r="D22" i="30" s="1"/>
  <c r="D20" i="30" a="1"/>
  <c r="D20" i="30" s="1"/>
  <c r="D18" i="30" a="1"/>
  <c r="D18" i="30" s="1"/>
  <c r="K37" i="30" a="1"/>
  <c r="K37" i="30" s="1"/>
  <c r="K35" i="30" a="1"/>
  <c r="K35" i="30" s="1"/>
  <c r="K32" i="30" a="1"/>
  <c r="K32" i="30" s="1"/>
  <c r="K30" i="30" a="1"/>
  <c r="K30" i="30" s="1"/>
  <c r="K28" i="30" a="1"/>
  <c r="K28" i="30" s="1"/>
  <c r="K26" i="30" a="1"/>
  <c r="K26" i="30" s="1"/>
  <c r="K23" i="30" a="1"/>
  <c r="K23" i="30" s="1"/>
  <c r="K21" i="30" a="1"/>
  <c r="K21" i="30" s="1"/>
  <c r="K19" i="30" a="1"/>
  <c r="K19" i="30" s="1"/>
  <c r="D37" i="30" a="1"/>
  <c r="D37" i="30" s="1"/>
  <c r="D30" i="30" a="1"/>
  <c r="D30" i="30" s="1"/>
  <c r="D32" i="30" a="1"/>
  <c r="D32" i="30" s="1"/>
  <c r="D23" i="30" a="1"/>
  <c r="D23" i="30" s="1"/>
  <c r="D21" i="30" a="1"/>
  <c r="D21" i="30" s="1"/>
  <c r="D19" i="30" a="1"/>
  <c r="D19" i="30" s="1"/>
  <c r="D35" i="30" a="1"/>
  <c r="D35" i="30" s="1"/>
  <c r="D26" i="30" a="1"/>
  <c r="D26" i="30" s="1"/>
  <c r="D28" i="30" a="1"/>
  <c r="D28" i="30" s="1"/>
  <c r="K17" i="30" a="1"/>
  <c r="K17" i="30" s="1"/>
  <c r="D17" i="30" a="1"/>
  <c r="D17" i="30" s="1"/>
  <c r="K16" i="30" a="1"/>
  <c r="K16" i="30" s="1"/>
  <c r="D16" i="30" a="1"/>
  <c r="D16" i="30" s="1"/>
  <c r="L181" i="30" l="1" a="1"/>
  <c r="L181" i="30" s="1"/>
  <c r="L180" i="30" a="1"/>
  <c r="L180" i="30" s="1"/>
  <c r="L179" i="30" a="1"/>
  <c r="L179" i="30" s="1"/>
  <c r="L178" i="30" a="1"/>
  <c r="L178" i="30" s="1"/>
  <c r="L176" i="30" a="1"/>
  <c r="L176" i="30" s="1"/>
  <c r="L175" i="30" a="1"/>
  <c r="L175" i="30" s="1"/>
  <c r="L174" i="30" a="1"/>
  <c r="L174" i="30" s="1"/>
  <c r="E171" i="30" a="1"/>
  <c r="E171" i="30" s="1"/>
  <c r="E169" i="30" a="1"/>
  <c r="E169" i="30" s="1"/>
  <c r="E166" i="30" a="1"/>
  <c r="E166" i="30" s="1"/>
  <c r="L173" i="30" a="1"/>
  <c r="L173" i="30" s="1"/>
  <c r="L170" i="30" a="1"/>
  <c r="L170" i="30" s="1"/>
  <c r="L168" i="30" a="1"/>
  <c r="L168" i="30" s="1"/>
  <c r="L165" i="30" a="1"/>
  <c r="L165" i="30" s="1"/>
  <c r="E180" i="30" a="1"/>
  <c r="E180" i="30" s="1"/>
  <c r="E178" i="30" a="1"/>
  <c r="E178" i="30" s="1"/>
  <c r="E175" i="30" a="1"/>
  <c r="E175" i="30" s="1"/>
  <c r="E170" i="30" a="1"/>
  <c r="E170" i="30" s="1"/>
  <c r="E156" i="30" a="1"/>
  <c r="E156" i="30" s="1"/>
  <c r="E154" i="30" a="1"/>
  <c r="E154" i="30" s="1"/>
  <c r="E152" i="30" a="1"/>
  <c r="E152" i="30" s="1"/>
  <c r="L169" i="30" a="1"/>
  <c r="L169" i="30" s="1"/>
  <c r="E165" i="30" a="1"/>
  <c r="E165" i="30" s="1"/>
  <c r="E163" i="30" a="1"/>
  <c r="E163" i="30" s="1"/>
  <c r="E162" i="30" a="1"/>
  <c r="E162" i="30" s="1"/>
  <c r="E161" i="30" a="1"/>
  <c r="E161" i="30" s="1"/>
  <c r="E160" i="30" a="1"/>
  <c r="E160" i="30" s="1"/>
  <c r="E158" i="30" a="1"/>
  <c r="E158" i="30" s="1"/>
  <c r="L157" i="30" a="1"/>
  <c r="L157" i="30" s="1"/>
  <c r="L155" i="30" a="1"/>
  <c r="L155" i="30" s="1"/>
  <c r="L153" i="30" a="1"/>
  <c r="L153" i="30" s="1"/>
  <c r="F196" i="30"/>
  <c r="E181" i="30" a="1"/>
  <c r="E181" i="30" s="1"/>
  <c r="E179" i="30" a="1"/>
  <c r="E179" i="30" s="1"/>
  <c r="E176" i="30" a="1"/>
  <c r="E176" i="30" s="1"/>
  <c r="E174" i="30" a="1"/>
  <c r="E174" i="30" s="1"/>
  <c r="E173" i="30" a="1"/>
  <c r="E173" i="30" s="1"/>
  <c r="E168" i="30" a="1"/>
  <c r="E168" i="30" s="1"/>
  <c r="E157" i="30" a="1"/>
  <c r="E157" i="30" s="1"/>
  <c r="E155" i="30" a="1"/>
  <c r="E155" i="30" s="1"/>
  <c r="E153" i="30" a="1"/>
  <c r="E153" i="30" s="1"/>
  <c r="L160" i="30" a="1"/>
  <c r="L160" i="30" s="1"/>
  <c r="L154" i="30" a="1"/>
  <c r="L154" i="30" s="1"/>
  <c r="E148" i="30" a="1"/>
  <c r="E148" i="30" s="1"/>
  <c r="L145" i="30" a="1"/>
  <c r="L145" i="30" s="1"/>
  <c r="E145" i="30" a="1"/>
  <c r="E145" i="30" s="1"/>
  <c r="L144" i="30" a="1"/>
  <c r="L144" i="30" s="1"/>
  <c r="E144" i="30" a="1"/>
  <c r="E144" i="30" s="1"/>
  <c r="L143" i="30" a="1"/>
  <c r="L143" i="30" s="1"/>
  <c r="E143" i="30" a="1"/>
  <c r="E143" i="30" s="1"/>
  <c r="L142" i="30" a="1"/>
  <c r="L142" i="30" s="1"/>
  <c r="E142" i="30" a="1"/>
  <c r="E142" i="30" s="1"/>
  <c r="L141" i="30" a="1"/>
  <c r="L141" i="30" s="1"/>
  <c r="E141" i="30" a="1"/>
  <c r="E141" i="30" s="1"/>
  <c r="L140" i="30" a="1"/>
  <c r="L140" i="30" s="1"/>
  <c r="E140" i="30" a="1"/>
  <c r="E140" i="30" s="1"/>
  <c r="L139" i="30" a="1"/>
  <c r="L139" i="30" s="1"/>
  <c r="E139" i="30" a="1"/>
  <c r="E139" i="30" s="1"/>
  <c r="L138" i="30" a="1"/>
  <c r="L138" i="30" s="1"/>
  <c r="E138" i="30" a="1"/>
  <c r="E138" i="30" s="1"/>
  <c r="L137" i="30" a="1"/>
  <c r="L137" i="30" s="1"/>
  <c r="E137" i="30" a="1"/>
  <c r="E137" i="30" s="1"/>
  <c r="L135" i="30" a="1"/>
  <c r="L135" i="30" s="1"/>
  <c r="L171" i="30" a="1"/>
  <c r="L171" i="30" s="1"/>
  <c r="L161" i="30" a="1"/>
  <c r="L161" i="30" s="1"/>
  <c r="E151" i="30" a="1"/>
  <c r="E151" i="30" s="1"/>
  <c r="E150" i="30" a="1"/>
  <c r="E150" i="30" s="1"/>
  <c r="L147" i="30" a="1"/>
  <c r="L147" i="30" s="1"/>
  <c r="L166" i="30" a="1"/>
  <c r="L166" i="30" s="1"/>
  <c r="L162" i="30" a="1"/>
  <c r="L162" i="30" s="1"/>
  <c r="L152" i="30" a="1"/>
  <c r="L152" i="30" s="1"/>
  <c r="E149" i="30" a="1"/>
  <c r="E149" i="30" s="1"/>
  <c r="E147" i="30" a="1"/>
  <c r="E147" i="30" s="1"/>
  <c r="L150" i="30" a="1"/>
  <c r="L150" i="30" s="1"/>
  <c r="L134" i="30" a="1"/>
  <c r="L134" i="30" s="1"/>
  <c r="L133" i="30" a="1"/>
  <c r="L133" i="30" s="1"/>
  <c r="L132" i="30" a="1"/>
  <c r="L132" i="30" s="1"/>
  <c r="L131" i="30" a="1"/>
  <c r="L131" i="30" s="1"/>
  <c r="L130" i="30" a="1"/>
  <c r="L130" i="30" s="1"/>
  <c r="L129" i="30" a="1"/>
  <c r="L129" i="30" s="1"/>
  <c r="E125" i="30" a="1"/>
  <c r="E125" i="30" s="1"/>
  <c r="E123" i="30" a="1"/>
  <c r="E123" i="30" s="1"/>
  <c r="E120" i="30" a="1"/>
  <c r="E120" i="30" s="1"/>
  <c r="L156" i="30" a="1"/>
  <c r="L156" i="30" s="1"/>
  <c r="L151" i="30" a="1"/>
  <c r="L151" i="30" s="1"/>
  <c r="L148" i="30" a="1"/>
  <c r="L148" i="30" s="1"/>
  <c r="L128" i="30" a="1"/>
  <c r="L128" i="30" s="1"/>
  <c r="L124" i="30" a="1"/>
  <c r="L124" i="30" s="1"/>
  <c r="L122" i="30" a="1"/>
  <c r="L122" i="30" s="1"/>
  <c r="L119" i="30" a="1"/>
  <c r="L119" i="30" s="1"/>
  <c r="E135" i="30" a="1"/>
  <c r="E135" i="30" s="1"/>
  <c r="E134" i="30" a="1"/>
  <c r="E134" i="30" s="1"/>
  <c r="E133" i="30" a="1"/>
  <c r="E133" i="30" s="1"/>
  <c r="E132" i="30" a="1"/>
  <c r="E132" i="30" s="1"/>
  <c r="E131" i="30" a="1"/>
  <c r="E131" i="30" s="1"/>
  <c r="E130" i="30" a="1"/>
  <c r="E130" i="30" s="1"/>
  <c r="E129" i="30" a="1"/>
  <c r="E129" i="30" s="1"/>
  <c r="E128" i="30" a="1"/>
  <c r="E128" i="30" s="1"/>
  <c r="E124" i="30" a="1"/>
  <c r="E124" i="30" s="1"/>
  <c r="E122" i="30" a="1"/>
  <c r="E122" i="30" s="1"/>
  <c r="E119" i="30" a="1"/>
  <c r="E119" i="30" s="1"/>
  <c r="L118" i="30" a="1"/>
  <c r="L118" i="30" s="1"/>
  <c r="E118" i="30" a="1"/>
  <c r="E118" i="30" s="1"/>
  <c r="L117" i="30" a="1"/>
  <c r="L117" i="30" s="1"/>
  <c r="E117" i="30" a="1"/>
  <c r="E117" i="30" s="1"/>
  <c r="L115" i="30" a="1"/>
  <c r="L115" i="30" s="1"/>
  <c r="E115" i="30" a="1"/>
  <c r="E115" i="30" s="1"/>
  <c r="L114" i="30" a="1"/>
  <c r="L114" i="30" s="1"/>
  <c r="E114" i="30" a="1"/>
  <c r="E114" i="30" s="1"/>
  <c r="L113" i="30" a="1"/>
  <c r="L113" i="30" s="1"/>
  <c r="E113" i="30" a="1"/>
  <c r="E113" i="30" s="1"/>
  <c r="L112" i="30" a="1"/>
  <c r="L112" i="30" s="1"/>
  <c r="E112" i="30" a="1"/>
  <c r="E112" i="30" s="1"/>
  <c r="L110" i="30" a="1"/>
  <c r="L110" i="30" s="1"/>
  <c r="E110" i="30" a="1"/>
  <c r="E110" i="30" s="1"/>
  <c r="L109" i="30" a="1"/>
  <c r="L109" i="30" s="1"/>
  <c r="E109" i="30" a="1"/>
  <c r="E109" i="30" s="1"/>
  <c r="L107" i="30" a="1"/>
  <c r="L107" i="30" s="1"/>
  <c r="E107" i="30" a="1"/>
  <c r="E107" i="30" s="1"/>
  <c r="L106" i="30" a="1"/>
  <c r="L106" i="30" s="1"/>
  <c r="L125" i="30" a="1"/>
  <c r="L125" i="30" s="1"/>
  <c r="E106" i="30" a="1"/>
  <c r="E106" i="30" s="1"/>
  <c r="E105" i="30" a="1"/>
  <c r="E105" i="30" s="1"/>
  <c r="E104" i="30" a="1"/>
  <c r="E104" i="30" s="1"/>
  <c r="E102" i="30" a="1"/>
  <c r="E102" i="30" s="1"/>
  <c r="E101" i="30" a="1"/>
  <c r="E101" i="30" s="1"/>
  <c r="E100" i="30" a="1"/>
  <c r="E100" i="30" s="1"/>
  <c r="E99" i="30" a="1"/>
  <c r="E99" i="30" s="1"/>
  <c r="E98" i="30" a="1"/>
  <c r="E98" i="30" s="1"/>
  <c r="L96" i="30" a="1"/>
  <c r="L96" i="30" s="1"/>
  <c r="L94" i="30" a="1"/>
  <c r="L94" i="30" s="1"/>
  <c r="L92" i="30" a="1"/>
  <c r="L92" i="30" s="1"/>
  <c r="L89" i="30" a="1"/>
  <c r="L89" i="30" s="1"/>
  <c r="L87" i="30" a="1"/>
  <c r="L87" i="30" s="1"/>
  <c r="L85" i="30" a="1"/>
  <c r="L85" i="30" s="1"/>
  <c r="L83" i="30" a="1"/>
  <c r="L83" i="30" s="1"/>
  <c r="L81" i="30" a="1"/>
  <c r="L81" i="30" s="1"/>
  <c r="L78" i="30" a="1"/>
  <c r="L78" i="30" s="1"/>
  <c r="L76" i="30" a="1"/>
  <c r="L76" i="30" s="1"/>
  <c r="L74" i="30" a="1"/>
  <c r="L74" i="30" s="1"/>
  <c r="L72" i="30" a="1"/>
  <c r="L72" i="30" s="1"/>
  <c r="L68" i="30" a="1"/>
  <c r="L68" i="30" s="1"/>
  <c r="L66" i="30" a="1"/>
  <c r="L66" i="30" s="1"/>
  <c r="L63" i="30" a="1"/>
  <c r="L63" i="30" s="1"/>
  <c r="L149" i="30" a="1"/>
  <c r="L149" i="30" s="1"/>
  <c r="L123" i="30" a="1"/>
  <c r="L123" i="30" s="1"/>
  <c r="E96" i="30" a="1"/>
  <c r="E96" i="30" s="1"/>
  <c r="E94" i="30" a="1"/>
  <c r="E94" i="30" s="1"/>
  <c r="E92" i="30" a="1"/>
  <c r="E92" i="30" s="1"/>
  <c r="E89" i="30" a="1"/>
  <c r="E89" i="30" s="1"/>
  <c r="E87" i="30" a="1"/>
  <c r="E87" i="30" s="1"/>
  <c r="E85" i="30" a="1"/>
  <c r="E85" i="30" s="1"/>
  <c r="E83" i="30" a="1"/>
  <c r="E83" i="30" s="1"/>
  <c r="E81" i="30" a="1"/>
  <c r="E81" i="30" s="1"/>
  <c r="E78" i="30" a="1"/>
  <c r="E78" i="30" s="1"/>
  <c r="E76" i="30" a="1"/>
  <c r="E76" i="30" s="1"/>
  <c r="E74" i="30" a="1"/>
  <c r="E74" i="30" s="1"/>
  <c r="L158" i="30" a="1"/>
  <c r="L158" i="30" s="1"/>
  <c r="L120" i="30" a="1"/>
  <c r="L120" i="30" s="1"/>
  <c r="L105" i="30" a="1"/>
  <c r="L105" i="30" s="1"/>
  <c r="L104" i="30" a="1"/>
  <c r="L104" i="30" s="1"/>
  <c r="L102" i="30" a="1"/>
  <c r="L102" i="30" s="1"/>
  <c r="L101" i="30" a="1"/>
  <c r="L101" i="30" s="1"/>
  <c r="L100" i="30" a="1"/>
  <c r="L100" i="30" s="1"/>
  <c r="L99" i="30" a="1"/>
  <c r="L99" i="30" s="1"/>
  <c r="L98" i="30" a="1"/>
  <c r="L98" i="30" s="1"/>
  <c r="L97" i="30" a="1"/>
  <c r="L97" i="30" s="1"/>
  <c r="L95" i="30" a="1"/>
  <c r="L95" i="30" s="1"/>
  <c r="L93" i="30" a="1"/>
  <c r="L93" i="30" s="1"/>
  <c r="L91" i="30" a="1"/>
  <c r="L91" i="30" s="1"/>
  <c r="L88" i="30" a="1"/>
  <c r="L88" i="30" s="1"/>
  <c r="L86" i="30" a="1"/>
  <c r="L86" i="30" s="1"/>
  <c r="L84" i="30" a="1"/>
  <c r="L84" i="30" s="1"/>
  <c r="L82" i="30" a="1"/>
  <c r="L82" i="30" s="1"/>
  <c r="L79" i="30" a="1"/>
  <c r="L79" i="30" s="1"/>
  <c r="L77" i="30" a="1"/>
  <c r="L77" i="30" s="1"/>
  <c r="L75" i="30" a="1"/>
  <c r="L75" i="30" s="1"/>
  <c r="L73" i="30" a="1"/>
  <c r="L73" i="30" s="1"/>
  <c r="L69" i="30" a="1"/>
  <c r="L69" i="30" s="1"/>
  <c r="L67" i="30" a="1"/>
  <c r="L67" i="30" s="1"/>
  <c r="L64" i="30" a="1"/>
  <c r="L64" i="30" s="1"/>
  <c r="E73" i="30" a="1"/>
  <c r="E73" i="30" s="1"/>
  <c r="E68" i="30" a="1"/>
  <c r="E68" i="30" s="1"/>
  <c r="E64" i="30" a="1"/>
  <c r="E64" i="30" s="1"/>
  <c r="E79" i="30" a="1"/>
  <c r="E79" i="30" s="1"/>
  <c r="E75" i="30" a="1"/>
  <c r="E75" i="30" s="1"/>
  <c r="E72" i="30" a="1"/>
  <c r="E72" i="30" s="1"/>
  <c r="E67" i="30" a="1"/>
  <c r="E67" i="30" s="1"/>
  <c r="L163" i="30" a="1"/>
  <c r="L163" i="30" s="1"/>
  <c r="E97" i="30" a="1"/>
  <c r="E97" i="30" s="1"/>
  <c r="E95" i="30" a="1"/>
  <c r="E95" i="30" s="1"/>
  <c r="E93" i="30" a="1"/>
  <c r="E93" i="30" s="1"/>
  <c r="E91" i="30" a="1"/>
  <c r="E91" i="30" s="1"/>
  <c r="E88" i="30" a="1"/>
  <c r="E88" i="30" s="1"/>
  <c r="E86" i="30" a="1"/>
  <c r="E86" i="30" s="1"/>
  <c r="E84" i="30" a="1"/>
  <c r="E84" i="30" s="1"/>
  <c r="E82" i="30" a="1"/>
  <c r="E82" i="30" s="1"/>
  <c r="E69" i="30" a="1"/>
  <c r="E69" i="30" s="1"/>
  <c r="E63" i="30" a="1"/>
  <c r="E63" i="30" s="1"/>
  <c r="L62" i="30" a="1"/>
  <c r="L62" i="30" s="1"/>
  <c r="E62" i="30" a="1"/>
  <c r="E62" i="30" s="1"/>
  <c r="L61" i="30" a="1"/>
  <c r="L61" i="30" s="1"/>
  <c r="E66" i="30" a="1"/>
  <c r="E66" i="30" s="1"/>
  <c r="L59" i="30" a="1"/>
  <c r="L59" i="30" s="1"/>
  <c r="L58" i="30" a="1"/>
  <c r="L58" i="30" s="1"/>
  <c r="L57" i="30" a="1"/>
  <c r="L57" i="30" s="1"/>
  <c r="L56" i="30" a="1"/>
  <c r="L56" i="30" s="1"/>
  <c r="L54" i="30" a="1"/>
  <c r="L54" i="30" s="1"/>
  <c r="L53" i="30" a="1"/>
  <c r="L53" i="30" s="1"/>
  <c r="L51" i="30" a="1"/>
  <c r="L51" i="30" s="1"/>
  <c r="L50" i="30" a="1"/>
  <c r="L50" i="30" s="1"/>
  <c r="L49" i="30" a="1"/>
  <c r="L49" i="30" s="1"/>
  <c r="L48" i="30" a="1"/>
  <c r="L48" i="30" s="1"/>
  <c r="L46" i="30" a="1"/>
  <c r="L46" i="30" s="1"/>
  <c r="L45" i="30" a="1"/>
  <c r="L45" i="30" s="1"/>
  <c r="L44" i="30" a="1"/>
  <c r="L44" i="30" s="1"/>
  <c r="L43" i="30" a="1"/>
  <c r="L43" i="30" s="1"/>
  <c r="L42" i="30" a="1"/>
  <c r="L42" i="30" s="1"/>
  <c r="L41" i="30" a="1"/>
  <c r="L41" i="30" s="1"/>
  <c r="L40" i="30" a="1"/>
  <c r="L40" i="30" s="1"/>
  <c r="L39" i="30" a="1"/>
  <c r="L39" i="30" s="1"/>
  <c r="L38" i="30" a="1"/>
  <c r="L38" i="30" s="1"/>
  <c r="L37" i="30" a="1"/>
  <c r="L37" i="30" s="1"/>
  <c r="L35" i="30" a="1"/>
  <c r="L35" i="30" s="1"/>
  <c r="L32" i="30" a="1"/>
  <c r="L32" i="30" s="1"/>
  <c r="L30" i="30" a="1"/>
  <c r="L30" i="30" s="1"/>
  <c r="L28" i="30" a="1"/>
  <c r="L28" i="30" s="1"/>
  <c r="L26" i="30" a="1"/>
  <c r="L26" i="30" s="1"/>
  <c r="L23" i="30" a="1"/>
  <c r="L23" i="30" s="1"/>
  <c r="L21" i="30" a="1"/>
  <c r="L21" i="30" s="1"/>
  <c r="L19" i="30" a="1"/>
  <c r="L19" i="30" s="1"/>
  <c r="E37" i="30" a="1"/>
  <c r="E37" i="30" s="1"/>
  <c r="E35" i="30" a="1"/>
  <c r="E35" i="30" s="1"/>
  <c r="E32" i="30" a="1"/>
  <c r="E32" i="30" s="1"/>
  <c r="E30" i="30" a="1"/>
  <c r="E30" i="30" s="1"/>
  <c r="E28" i="30" a="1"/>
  <c r="E28" i="30" s="1"/>
  <c r="E26" i="30" a="1"/>
  <c r="E26" i="30" s="1"/>
  <c r="E23" i="30" a="1"/>
  <c r="E23" i="30" s="1"/>
  <c r="E21" i="30" a="1"/>
  <c r="E21" i="30" s="1"/>
  <c r="E19" i="30" a="1"/>
  <c r="E19" i="30" s="1"/>
  <c r="L17" i="30" a="1"/>
  <c r="L17" i="30" s="1"/>
  <c r="E17" i="30" a="1"/>
  <c r="E17" i="30" s="1"/>
  <c r="L16" i="30" a="1"/>
  <c r="L16" i="30" s="1"/>
  <c r="E16" i="30" a="1"/>
  <c r="E16" i="30" s="1"/>
  <c r="E61" i="30" a="1"/>
  <c r="E61" i="30" s="1"/>
  <c r="E59" i="30" a="1"/>
  <c r="E59" i="30" s="1"/>
  <c r="E58" i="30" a="1"/>
  <c r="E58" i="30" s="1"/>
  <c r="E57" i="30" a="1"/>
  <c r="E57" i="30" s="1"/>
  <c r="E56" i="30" a="1"/>
  <c r="E56" i="30" s="1"/>
  <c r="E54" i="30" a="1"/>
  <c r="E54" i="30" s="1"/>
  <c r="E53" i="30" a="1"/>
  <c r="E53" i="30" s="1"/>
  <c r="E51" i="30" a="1"/>
  <c r="E51" i="30" s="1"/>
  <c r="E50" i="30" a="1"/>
  <c r="E50" i="30" s="1"/>
  <c r="E49" i="30" a="1"/>
  <c r="E49" i="30" s="1"/>
  <c r="E48" i="30" a="1"/>
  <c r="E48" i="30" s="1"/>
  <c r="E46" i="30" a="1"/>
  <c r="E46" i="30" s="1"/>
  <c r="E45" i="30" a="1"/>
  <c r="E45" i="30" s="1"/>
  <c r="E44" i="30" a="1"/>
  <c r="E44" i="30" s="1"/>
  <c r="E43" i="30" a="1"/>
  <c r="E43" i="30" s="1"/>
  <c r="E42" i="30" a="1"/>
  <c r="E42" i="30" s="1"/>
  <c r="E41" i="30" a="1"/>
  <c r="E41" i="30" s="1"/>
  <c r="E40" i="30" a="1"/>
  <c r="E40" i="30" s="1"/>
  <c r="E39" i="30" a="1"/>
  <c r="E39" i="30" s="1"/>
  <c r="L36" i="30" a="1"/>
  <c r="L36" i="30" s="1"/>
  <c r="L33" i="30" a="1"/>
  <c r="L33" i="30" s="1"/>
  <c r="L31" i="30" a="1"/>
  <c r="L31" i="30" s="1"/>
  <c r="L29" i="30" a="1"/>
  <c r="L29" i="30" s="1"/>
  <c r="L27" i="30" a="1"/>
  <c r="L27" i="30" s="1"/>
  <c r="L25" i="30" a="1"/>
  <c r="L25" i="30" s="1"/>
  <c r="L22" i="30" a="1"/>
  <c r="L22" i="30" s="1"/>
  <c r="L20" i="30" a="1"/>
  <c r="L20" i="30" s="1"/>
  <c r="L18" i="30" a="1"/>
  <c r="L18" i="30" s="1"/>
  <c r="E77" i="30" a="1"/>
  <c r="E77" i="30" s="1"/>
  <c r="E38" i="30" a="1"/>
  <c r="E38" i="30" s="1"/>
  <c r="E36" i="30" a="1"/>
  <c r="E36" i="30" s="1"/>
  <c r="E27" i="30" a="1"/>
  <c r="E27" i="30" s="1"/>
  <c r="E29" i="30" a="1"/>
  <c r="E29" i="30" s="1"/>
  <c r="E31" i="30" a="1"/>
  <c r="E31" i="30" s="1"/>
  <c r="E33" i="30" a="1"/>
  <c r="E33" i="30" s="1"/>
  <c r="E25" i="30" a="1"/>
  <c r="E25" i="30" s="1"/>
  <c r="E22" i="30" a="1"/>
  <c r="E22" i="30" s="1"/>
  <c r="E20" i="30" a="1"/>
  <c r="E20" i="30" s="1"/>
  <c r="E18" i="30" a="1"/>
  <c r="E18" i="30" s="1"/>
  <c r="M181" i="30" l="1" a="1"/>
  <c r="M181" i="30" s="1"/>
  <c r="F181" i="30" a="1"/>
  <c r="F181" i="30" s="1"/>
  <c r="M180" i="30" a="1"/>
  <c r="M180" i="30" s="1"/>
  <c r="F180" i="30" a="1"/>
  <c r="F180" i="30" s="1"/>
  <c r="M179" i="30" a="1"/>
  <c r="M179" i="30" s="1"/>
  <c r="F179" i="30" a="1"/>
  <c r="F179" i="30" s="1"/>
  <c r="M178" i="30" a="1"/>
  <c r="M178" i="30" s="1"/>
  <c r="F178" i="30" a="1"/>
  <c r="F178" i="30" s="1"/>
  <c r="M176" i="30" a="1"/>
  <c r="M176" i="30" s="1"/>
  <c r="F176" i="30" a="1"/>
  <c r="F176" i="30" s="1"/>
  <c r="M175" i="30" a="1"/>
  <c r="M175" i="30" s="1"/>
  <c r="F175" i="30" a="1"/>
  <c r="F175" i="30" s="1"/>
  <c r="M174" i="30" a="1"/>
  <c r="M174" i="30" s="1"/>
  <c r="F174" i="30" a="1"/>
  <c r="F174" i="30" s="1"/>
  <c r="F173" i="30" a="1"/>
  <c r="F173" i="30" s="1"/>
  <c r="F170" i="30" a="1"/>
  <c r="F170" i="30" s="1"/>
  <c r="F168" i="30" a="1"/>
  <c r="F168" i="30" s="1"/>
  <c r="G196" i="30"/>
  <c r="M171" i="30" a="1"/>
  <c r="M171" i="30" s="1"/>
  <c r="M169" i="30" a="1"/>
  <c r="M169" i="30" s="1"/>
  <c r="M166" i="30" a="1"/>
  <c r="M166" i="30" s="1"/>
  <c r="F165" i="30" a="1"/>
  <c r="F165" i="30" s="1"/>
  <c r="M163" i="30" a="1"/>
  <c r="M163" i="30" s="1"/>
  <c r="F163" i="30" a="1"/>
  <c r="F163" i="30" s="1"/>
  <c r="M162" i="30" a="1"/>
  <c r="M162" i="30" s="1"/>
  <c r="F162" i="30" a="1"/>
  <c r="F162" i="30" s="1"/>
  <c r="M161" i="30" a="1"/>
  <c r="M161" i="30" s="1"/>
  <c r="F161" i="30" a="1"/>
  <c r="F161" i="30" s="1"/>
  <c r="M160" i="30" a="1"/>
  <c r="M160" i="30" s="1"/>
  <c r="F160" i="30" a="1"/>
  <c r="F160" i="30" s="1"/>
  <c r="M158" i="30" a="1"/>
  <c r="M158" i="30" s="1"/>
  <c r="F158" i="30" a="1"/>
  <c r="F158" i="30" s="1"/>
  <c r="F169" i="30" a="1"/>
  <c r="F169" i="30" s="1"/>
  <c r="F157" i="30" a="1"/>
  <c r="F157" i="30" s="1"/>
  <c r="F155" i="30" a="1"/>
  <c r="F155" i="30" s="1"/>
  <c r="F153" i="30" a="1"/>
  <c r="F153" i="30" s="1"/>
  <c r="M151" i="30" a="1"/>
  <c r="M151" i="30" s="1"/>
  <c r="F151" i="30" a="1"/>
  <c r="F151" i="30" s="1"/>
  <c r="M150" i="30" a="1"/>
  <c r="M150" i="30" s="1"/>
  <c r="F150" i="30" a="1"/>
  <c r="F150" i="30" s="1"/>
  <c r="M149" i="30" a="1"/>
  <c r="M149" i="30" s="1"/>
  <c r="M173" i="30" a="1"/>
  <c r="M173" i="30" s="1"/>
  <c r="M168" i="30" a="1"/>
  <c r="M168" i="30" s="1"/>
  <c r="M156" i="30" a="1"/>
  <c r="M156" i="30" s="1"/>
  <c r="M154" i="30" a="1"/>
  <c r="M154" i="30" s="1"/>
  <c r="M152" i="30" a="1"/>
  <c r="M152" i="30" s="1"/>
  <c r="F171" i="30" a="1"/>
  <c r="F171" i="30" s="1"/>
  <c r="F166" i="30" a="1"/>
  <c r="F166" i="30" s="1"/>
  <c r="F156" i="30" a="1"/>
  <c r="F156" i="30" s="1"/>
  <c r="F154" i="30" a="1"/>
  <c r="F154" i="30" s="1"/>
  <c r="M165" i="30" a="1"/>
  <c r="M165" i="30" s="1"/>
  <c r="M153" i="30" a="1"/>
  <c r="M153" i="30" s="1"/>
  <c r="M147" i="30" a="1"/>
  <c r="M147" i="30" s="1"/>
  <c r="F152" i="30" a="1"/>
  <c r="F152" i="30" s="1"/>
  <c r="F149" i="30" a="1"/>
  <c r="F149" i="30" s="1"/>
  <c r="F147" i="30" a="1"/>
  <c r="F147" i="30" s="1"/>
  <c r="M157" i="30" a="1"/>
  <c r="M157" i="30" s="1"/>
  <c r="M148" i="30" a="1"/>
  <c r="M148" i="30" s="1"/>
  <c r="M145" i="30" a="1"/>
  <c r="M145" i="30" s="1"/>
  <c r="F145" i="30" a="1"/>
  <c r="F145" i="30" s="1"/>
  <c r="M144" i="30" a="1"/>
  <c r="M144" i="30" s="1"/>
  <c r="F144" i="30" a="1"/>
  <c r="F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40" i="30" a="1"/>
  <c r="F140" i="30" s="1"/>
  <c r="M139" i="30" a="1"/>
  <c r="M139" i="30" s="1"/>
  <c r="F139" i="30" a="1"/>
  <c r="F139" i="30" s="1"/>
  <c r="M138" i="30" a="1"/>
  <c r="M138" i="30" s="1"/>
  <c r="F138" i="30" a="1"/>
  <c r="F138" i="30" s="1"/>
  <c r="M137" i="30" a="1"/>
  <c r="M137" i="30" s="1"/>
  <c r="F137" i="30" a="1"/>
  <c r="F137" i="30" s="1"/>
  <c r="M135" i="30" a="1"/>
  <c r="M135" i="30" s="1"/>
  <c r="F135" i="30" a="1"/>
  <c r="F135" i="30" s="1"/>
  <c r="M134" i="30" a="1"/>
  <c r="M134" i="30" s="1"/>
  <c r="F134" i="30" a="1"/>
  <c r="F134" i="30" s="1"/>
  <c r="M133" i="30" a="1"/>
  <c r="M133" i="30" s="1"/>
  <c r="F133" i="30" a="1"/>
  <c r="F133" i="30" s="1"/>
  <c r="M132" i="30" a="1"/>
  <c r="M132" i="30" s="1"/>
  <c r="F132" i="30" a="1"/>
  <c r="F132" i="30" s="1"/>
  <c r="M131" i="30" a="1"/>
  <c r="M131" i="30" s="1"/>
  <c r="F131" i="30" a="1"/>
  <c r="F131" i="30" s="1"/>
  <c r="M130" i="30" a="1"/>
  <c r="M130" i="30" s="1"/>
  <c r="F130" i="30" a="1"/>
  <c r="F130" i="30" s="1"/>
  <c r="M129" i="30" a="1"/>
  <c r="M129" i="30" s="1"/>
  <c r="F129" i="30" a="1"/>
  <c r="F129" i="30" s="1"/>
  <c r="F148" i="30" a="1"/>
  <c r="F148" i="30" s="1"/>
  <c r="F128" i="30" a="1"/>
  <c r="F128" i="30" s="1"/>
  <c r="F124" i="30" a="1"/>
  <c r="F124" i="30" s="1"/>
  <c r="F122" i="30" a="1"/>
  <c r="F122" i="30" s="1"/>
  <c r="F119" i="30" a="1"/>
  <c r="F119" i="30" s="1"/>
  <c r="M118" i="30" a="1"/>
  <c r="M118" i="30" s="1"/>
  <c r="F118" i="30" a="1"/>
  <c r="F118" i="30" s="1"/>
  <c r="M117" i="30" a="1"/>
  <c r="M117" i="30" s="1"/>
  <c r="F117" i="30" a="1"/>
  <c r="F117" i="30" s="1"/>
  <c r="M115" i="30" a="1"/>
  <c r="M115" i="30" s="1"/>
  <c r="F115" i="30" a="1"/>
  <c r="F115" i="30" s="1"/>
  <c r="M114" i="30" a="1"/>
  <c r="M114" i="30" s="1"/>
  <c r="F114" i="30" a="1"/>
  <c r="F114" i="30" s="1"/>
  <c r="M113" i="30" a="1"/>
  <c r="M113" i="30" s="1"/>
  <c r="F113" i="30" a="1"/>
  <c r="F113" i="30" s="1"/>
  <c r="M112" i="30" a="1"/>
  <c r="M112" i="30" s="1"/>
  <c r="F112" i="30" a="1"/>
  <c r="F112" i="30" s="1"/>
  <c r="M110" i="30" a="1"/>
  <c r="M110" i="30" s="1"/>
  <c r="F110" i="30" a="1"/>
  <c r="F110" i="30" s="1"/>
  <c r="M109" i="30" a="1"/>
  <c r="M109" i="30" s="1"/>
  <c r="F109" i="30" a="1"/>
  <c r="F109" i="30" s="1"/>
  <c r="M107" i="30" a="1"/>
  <c r="M107" i="30" s="1"/>
  <c r="F107" i="30" a="1"/>
  <c r="F107" i="30" s="1"/>
  <c r="M106" i="30" a="1"/>
  <c r="M106" i="30" s="1"/>
  <c r="F106" i="30" a="1"/>
  <c r="F106" i="30" s="1"/>
  <c r="M105" i="30" a="1"/>
  <c r="M105" i="30" s="1"/>
  <c r="F105" i="30" a="1"/>
  <c r="F105" i="30" s="1"/>
  <c r="M104" i="30" a="1"/>
  <c r="M104" i="30" s="1"/>
  <c r="F104" i="30" a="1"/>
  <c r="F104" i="30" s="1"/>
  <c r="M102" i="30" a="1"/>
  <c r="M102" i="30" s="1"/>
  <c r="F102" i="30" a="1"/>
  <c r="F102" i="30" s="1"/>
  <c r="M101" i="30" a="1"/>
  <c r="M101" i="30" s="1"/>
  <c r="F101" i="30" a="1"/>
  <c r="F101" i="30" s="1"/>
  <c r="M100" i="30" a="1"/>
  <c r="M100" i="30" s="1"/>
  <c r="F100" i="30" a="1"/>
  <c r="F100" i="30" s="1"/>
  <c r="M99" i="30" a="1"/>
  <c r="M99" i="30" s="1"/>
  <c r="F99" i="30" a="1"/>
  <c r="F99" i="30" s="1"/>
  <c r="M98" i="30" a="1"/>
  <c r="M98" i="30" s="1"/>
  <c r="F98" i="30" a="1"/>
  <c r="F98" i="30" s="1"/>
  <c r="M97" i="30" a="1"/>
  <c r="M97" i="30" s="1"/>
  <c r="M125" i="30" a="1"/>
  <c r="M125" i="30" s="1"/>
  <c r="M123" i="30" a="1"/>
  <c r="M123" i="30" s="1"/>
  <c r="M120" i="30" a="1"/>
  <c r="M120" i="30" s="1"/>
  <c r="F125" i="30" a="1"/>
  <c r="F125" i="30" s="1"/>
  <c r="F123" i="30" a="1"/>
  <c r="F123" i="30" s="1"/>
  <c r="F120" i="30" a="1"/>
  <c r="F120" i="30" s="1"/>
  <c r="M170" i="30" a="1"/>
  <c r="M170" i="30" s="1"/>
  <c r="M155" i="30" a="1"/>
  <c r="M155" i="30" s="1"/>
  <c r="M128" i="30" a="1"/>
  <c r="M128" i="30" s="1"/>
  <c r="F96" i="30" a="1"/>
  <c r="F96" i="30" s="1"/>
  <c r="F94" i="30" a="1"/>
  <c r="F94" i="30" s="1"/>
  <c r="F92" i="30" a="1"/>
  <c r="F92" i="30" s="1"/>
  <c r="F89" i="30" a="1"/>
  <c r="F89" i="30" s="1"/>
  <c r="F87" i="30" a="1"/>
  <c r="F87" i="30" s="1"/>
  <c r="F85" i="30" a="1"/>
  <c r="F85" i="30" s="1"/>
  <c r="F83" i="30" a="1"/>
  <c r="F83" i="30" s="1"/>
  <c r="F81" i="30" a="1"/>
  <c r="F81" i="30" s="1"/>
  <c r="F78" i="30" a="1"/>
  <c r="F78" i="30" s="1"/>
  <c r="F76" i="30" a="1"/>
  <c r="F76" i="30" s="1"/>
  <c r="F74" i="30" a="1"/>
  <c r="F74" i="30" s="1"/>
  <c r="F72" i="30" a="1"/>
  <c r="F72" i="30" s="1"/>
  <c r="F68" i="30" a="1"/>
  <c r="F68" i="30" s="1"/>
  <c r="F66" i="30" a="1"/>
  <c r="F66" i="30" s="1"/>
  <c r="F63" i="30" a="1"/>
  <c r="F63" i="30" s="1"/>
  <c r="M124" i="30" a="1"/>
  <c r="M124" i="30" s="1"/>
  <c r="M95" i="30" a="1"/>
  <c r="M95" i="30" s="1"/>
  <c r="M93" i="30" a="1"/>
  <c r="M93" i="30" s="1"/>
  <c r="M91" i="30" a="1"/>
  <c r="M91" i="30" s="1"/>
  <c r="M88" i="30" a="1"/>
  <c r="M88" i="30" s="1"/>
  <c r="M86" i="30" a="1"/>
  <c r="M86" i="30" s="1"/>
  <c r="M84" i="30" a="1"/>
  <c r="M84" i="30" s="1"/>
  <c r="M82" i="30" a="1"/>
  <c r="M82" i="30" s="1"/>
  <c r="M79" i="30" a="1"/>
  <c r="M79" i="30" s="1"/>
  <c r="M77" i="30" a="1"/>
  <c r="M77" i="30" s="1"/>
  <c r="M75" i="30" a="1"/>
  <c r="M75" i="30" s="1"/>
  <c r="M73" i="30" a="1"/>
  <c r="M73" i="30" s="1"/>
  <c r="M122" i="30" a="1"/>
  <c r="M122" i="30" s="1"/>
  <c r="F97" i="30" a="1"/>
  <c r="F97" i="30" s="1"/>
  <c r="F95" i="30" a="1"/>
  <c r="F95" i="30" s="1"/>
  <c r="F93" i="30" a="1"/>
  <c r="F93" i="30" s="1"/>
  <c r="F91" i="30" a="1"/>
  <c r="F91" i="30" s="1"/>
  <c r="F88" i="30" a="1"/>
  <c r="F88" i="30" s="1"/>
  <c r="F86" i="30" a="1"/>
  <c r="F86" i="30" s="1"/>
  <c r="F84" i="30" a="1"/>
  <c r="F84" i="30" s="1"/>
  <c r="F82" i="30" a="1"/>
  <c r="F82" i="30" s="1"/>
  <c r="F79" i="30" a="1"/>
  <c r="F79" i="30" s="1"/>
  <c r="F77" i="30" a="1"/>
  <c r="F77" i="30" s="1"/>
  <c r="F75" i="30" a="1"/>
  <c r="F75" i="30" s="1"/>
  <c r="F73" i="30" a="1"/>
  <c r="F73" i="30" s="1"/>
  <c r="F69" i="30" a="1"/>
  <c r="F69" i="30" s="1"/>
  <c r="F67" i="30" a="1"/>
  <c r="F67" i="30" s="1"/>
  <c r="F64" i="30" a="1"/>
  <c r="F64" i="30" s="1"/>
  <c r="M72" i="30" a="1"/>
  <c r="M72" i="30" s="1"/>
  <c r="M67" i="30" a="1"/>
  <c r="M67" i="30" s="1"/>
  <c r="F62" i="30" a="1"/>
  <c r="F62" i="30" s="1"/>
  <c r="M61" i="30" a="1"/>
  <c r="M61" i="30" s="1"/>
  <c r="F61" i="30" a="1"/>
  <c r="F61" i="30" s="1"/>
  <c r="M59" i="30" a="1"/>
  <c r="M59" i="30" s="1"/>
  <c r="F59" i="30" a="1"/>
  <c r="F59" i="30" s="1"/>
  <c r="M58" i="30" a="1"/>
  <c r="M58" i="30" s="1"/>
  <c r="F58" i="30" a="1"/>
  <c r="F58" i="30" s="1"/>
  <c r="M57" i="30" a="1"/>
  <c r="M57" i="30" s="1"/>
  <c r="F57" i="30" a="1"/>
  <c r="F57" i="30" s="1"/>
  <c r="M56" i="30" a="1"/>
  <c r="M56" i="30" s="1"/>
  <c r="F56" i="30" a="1"/>
  <c r="F56" i="30" s="1"/>
  <c r="M54" i="30" a="1"/>
  <c r="M54" i="30" s="1"/>
  <c r="F54" i="30" a="1"/>
  <c r="F54" i="30" s="1"/>
  <c r="M53" i="30" a="1"/>
  <c r="M53" i="30" s="1"/>
  <c r="F53" i="30" a="1"/>
  <c r="F53" i="30" s="1"/>
  <c r="M51" i="30" a="1"/>
  <c r="M51" i="30" s="1"/>
  <c r="F51" i="30" a="1"/>
  <c r="F51" i="30" s="1"/>
  <c r="M50" i="30" a="1"/>
  <c r="M50" i="30" s="1"/>
  <c r="F50" i="30" a="1"/>
  <c r="F50" i="30" s="1"/>
  <c r="M49" i="30" a="1"/>
  <c r="M49" i="30" s="1"/>
  <c r="F49" i="30" a="1"/>
  <c r="F49" i="30" s="1"/>
  <c r="M48" i="30" a="1"/>
  <c r="M48" i="30" s="1"/>
  <c r="F48" i="30" a="1"/>
  <c r="F48" i="30" s="1"/>
  <c r="M46" i="30" a="1"/>
  <c r="M46" i="30" s="1"/>
  <c r="F46" i="30" a="1"/>
  <c r="F46" i="30" s="1"/>
  <c r="M45" i="30" a="1"/>
  <c r="M45" i="30" s="1"/>
  <c r="F45" i="30" a="1"/>
  <c r="F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F39" i="30" a="1"/>
  <c r="F39" i="30" s="1"/>
  <c r="M38" i="30" a="1"/>
  <c r="M38" i="30" s="1"/>
  <c r="M96" i="30" a="1"/>
  <c r="M96" i="30" s="1"/>
  <c r="M94" i="30" a="1"/>
  <c r="M94" i="30" s="1"/>
  <c r="M92" i="30" a="1"/>
  <c r="M92" i="30" s="1"/>
  <c r="M89" i="30" a="1"/>
  <c r="M89" i="30" s="1"/>
  <c r="M87" i="30" a="1"/>
  <c r="M87" i="30" s="1"/>
  <c r="M85" i="30" a="1"/>
  <c r="M85" i="30" s="1"/>
  <c r="M83" i="30" a="1"/>
  <c r="M83" i="30" s="1"/>
  <c r="M81" i="30" a="1"/>
  <c r="M81" i="30" s="1"/>
  <c r="M76" i="30" a="1"/>
  <c r="M76" i="30" s="1"/>
  <c r="M69" i="30" a="1"/>
  <c r="M69" i="30" s="1"/>
  <c r="M63" i="30" a="1"/>
  <c r="M63" i="30" s="1"/>
  <c r="M62" i="30" a="1"/>
  <c r="M62" i="30" s="1"/>
  <c r="M119" i="30" a="1"/>
  <c r="M119" i="30" s="1"/>
  <c r="M66" i="30" a="1"/>
  <c r="M66" i="30" s="1"/>
  <c r="F37" i="30" a="1"/>
  <c r="F37" i="30" s="1"/>
  <c r="F35" i="30" a="1"/>
  <c r="F35" i="30" s="1"/>
  <c r="F32" i="30" a="1"/>
  <c r="F32" i="30" s="1"/>
  <c r="F30" i="30" a="1"/>
  <c r="F30" i="30" s="1"/>
  <c r="F28" i="30" a="1"/>
  <c r="F28" i="30" s="1"/>
  <c r="F26" i="30" a="1"/>
  <c r="F26" i="30" s="1"/>
  <c r="F23" i="30" a="1"/>
  <c r="F23" i="30" s="1"/>
  <c r="F21" i="30" a="1"/>
  <c r="F21" i="30" s="1"/>
  <c r="F19" i="30" a="1"/>
  <c r="F19" i="30" s="1"/>
  <c r="M64" i="30" a="1"/>
  <c r="M64" i="30" s="1"/>
  <c r="M36" i="30" a="1"/>
  <c r="M36" i="30" s="1"/>
  <c r="M33" i="30" a="1"/>
  <c r="M33" i="30" s="1"/>
  <c r="M31" i="30" a="1"/>
  <c r="M31" i="30" s="1"/>
  <c r="M29" i="30" a="1"/>
  <c r="M29" i="30" s="1"/>
  <c r="M27" i="30" a="1"/>
  <c r="M27" i="30" s="1"/>
  <c r="M25" i="30" a="1"/>
  <c r="M25" i="30" s="1"/>
  <c r="M22" i="30" a="1"/>
  <c r="M22" i="30" s="1"/>
  <c r="M20" i="30" a="1"/>
  <c r="M20" i="30" s="1"/>
  <c r="M18" i="30" a="1"/>
  <c r="M18" i="30" s="1"/>
  <c r="F38" i="30" a="1"/>
  <c r="F38" i="30" s="1"/>
  <c r="F36" i="30" a="1"/>
  <c r="F36" i="30" s="1"/>
  <c r="F33" i="30" a="1"/>
  <c r="F33" i="30" s="1"/>
  <c r="F31" i="30" a="1"/>
  <c r="F31" i="30" s="1"/>
  <c r="F29" i="30" a="1"/>
  <c r="F29" i="30" s="1"/>
  <c r="F27" i="30" a="1"/>
  <c r="F27" i="30" s="1"/>
  <c r="F25" i="30" a="1"/>
  <c r="F25" i="30" s="1"/>
  <c r="F22" i="30" a="1"/>
  <c r="F22" i="30" s="1"/>
  <c r="F20" i="30" a="1"/>
  <c r="F20" i="30" s="1"/>
  <c r="F18" i="30" a="1"/>
  <c r="F18" i="30" s="1"/>
  <c r="M78" i="30" a="1"/>
  <c r="M78" i="30" s="1"/>
  <c r="M74" i="30" a="1"/>
  <c r="M74" i="30" s="1"/>
  <c r="M68" i="30" a="1"/>
  <c r="M68" i="30" s="1"/>
  <c r="M37" i="30" a="1"/>
  <c r="M37" i="30" s="1"/>
  <c r="M28" i="30" a="1"/>
  <c r="M28" i="30" s="1"/>
  <c r="M16" i="30" a="1"/>
  <c r="M16" i="30" s="1"/>
  <c r="M30" i="30" a="1"/>
  <c r="M30" i="30" s="1"/>
  <c r="M17" i="30" a="1"/>
  <c r="M17" i="30" s="1"/>
  <c r="M32" i="30" a="1"/>
  <c r="M32" i="30" s="1"/>
  <c r="M23" i="30" a="1"/>
  <c r="M23" i="30" s="1"/>
  <c r="M21" i="30" a="1"/>
  <c r="M21" i="30" s="1"/>
  <c r="M19" i="30" a="1"/>
  <c r="M19" i="30" s="1"/>
  <c r="F17" i="30" a="1"/>
  <c r="F17" i="30" s="1"/>
  <c r="F16" i="30" a="1"/>
  <c r="F16" i="30" s="1"/>
  <c r="M35" i="30" a="1"/>
  <c r="M35" i="30" s="1"/>
  <c r="M26" i="30" a="1"/>
  <c r="M26" i="30" s="1"/>
  <c r="H196" i="30" l="1"/>
  <c r="G181" i="30" a="1"/>
  <c r="G181" i="30" s="1"/>
  <c r="G180" i="30" a="1"/>
  <c r="G180" i="30" s="1"/>
  <c r="G179" i="30" a="1"/>
  <c r="G179" i="30" s="1"/>
  <c r="G178" i="30" a="1"/>
  <c r="G178" i="30" s="1"/>
  <c r="G176" i="30" a="1"/>
  <c r="G176" i="30" s="1"/>
  <c r="G175" i="30" a="1"/>
  <c r="G175" i="30" s="1"/>
  <c r="G174" i="30" a="1"/>
  <c r="G174" i="30" s="1"/>
  <c r="N171" i="30" a="1"/>
  <c r="N171" i="30" s="1"/>
  <c r="N169" i="30" a="1"/>
  <c r="N169" i="30" s="1"/>
  <c r="N166" i="30" a="1"/>
  <c r="N166" i="30" s="1"/>
  <c r="G171" i="30" a="1"/>
  <c r="G171" i="30" s="1"/>
  <c r="G169" i="30" a="1"/>
  <c r="G169" i="30" s="1"/>
  <c r="G166" i="30" a="1"/>
  <c r="G166" i="30" s="1"/>
  <c r="N180" i="30" a="1"/>
  <c r="N180" i="30" s="1"/>
  <c r="N178" i="30" a="1"/>
  <c r="N178" i="30" s="1"/>
  <c r="N175" i="30" a="1"/>
  <c r="N175" i="30" s="1"/>
  <c r="N173" i="30" a="1"/>
  <c r="N173" i="30" s="1"/>
  <c r="N168" i="30" a="1"/>
  <c r="N168" i="30" s="1"/>
  <c r="N156" i="30" a="1"/>
  <c r="N156" i="30" s="1"/>
  <c r="N154" i="30" a="1"/>
  <c r="N154" i="30" s="1"/>
  <c r="N152" i="30" a="1"/>
  <c r="N152" i="30" s="1"/>
  <c r="G173" i="30" a="1"/>
  <c r="G173" i="30" s="1"/>
  <c r="G168" i="30" a="1"/>
  <c r="G168" i="30" s="1"/>
  <c r="N163" i="30" a="1"/>
  <c r="N163" i="30" s="1"/>
  <c r="N162" i="30" a="1"/>
  <c r="N162" i="30" s="1"/>
  <c r="N161" i="30" a="1"/>
  <c r="N161" i="30" s="1"/>
  <c r="N160" i="30" a="1"/>
  <c r="N160" i="30" s="1"/>
  <c r="N158" i="30" a="1"/>
  <c r="N158" i="30" s="1"/>
  <c r="G156" i="30" a="1"/>
  <c r="G156" i="30" s="1"/>
  <c r="G154" i="30" a="1"/>
  <c r="G154" i="30" s="1"/>
  <c r="G152" i="30" a="1"/>
  <c r="G152" i="30" s="1"/>
  <c r="N181" i="30" a="1"/>
  <c r="N181" i="30" s="1"/>
  <c r="N179" i="30" a="1"/>
  <c r="N179" i="30" s="1"/>
  <c r="N176" i="30" a="1"/>
  <c r="N176" i="30" s="1"/>
  <c r="N174" i="30" a="1"/>
  <c r="N174" i="30" s="1"/>
  <c r="N170" i="30" a="1"/>
  <c r="N170" i="30" s="1"/>
  <c r="N165" i="30" a="1"/>
  <c r="N165" i="30" s="1"/>
  <c r="N157" i="30" a="1"/>
  <c r="N157" i="30" s="1"/>
  <c r="N155" i="30" a="1"/>
  <c r="N155" i="30" s="1"/>
  <c r="N153" i="30" a="1"/>
  <c r="N153" i="30" s="1"/>
  <c r="G170" i="30" a="1"/>
  <c r="G170" i="30" s="1"/>
  <c r="G163" i="30" a="1"/>
  <c r="G163" i="30" s="1"/>
  <c r="G158" i="30" a="1"/>
  <c r="G158" i="30" s="1"/>
  <c r="G157" i="30" a="1"/>
  <c r="G157" i="30" s="1"/>
  <c r="N148" i="30" a="1"/>
  <c r="N148" i="30" s="1"/>
  <c r="N145" i="30" a="1"/>
  <c r="N145" i="30" s="1"/>
  <c r="G145" i="30" a="1"/>
  <c r="G145" i="30" s="1"/>
  <c r="N144" i="30" a="1"/>
  <c r="N144" i="30" s="1"/>
  <c r="G144" i="30" a="1"/>
  <c r="G144" i="30" s="1"/>
  <c r="N143" i="30" a="1"/>
  <c r="N143" i="30" s="1"/>
  <c r="G143" i="30" a="1"/>
  <c r="G143" i="30" s="1"/>
  <c r="N142" i="30" a="1"/>
  <c r="N142" i="30" s="1"/>
  <c r="G142" i="30" a="1"/>
  <c r="G142" i="30" s="1"/>
  <c r="N141" i="30" a="1"/>
  <c r="N141" i="30" s="1"/>
  <c r="G141" i="30" a="1"/>
  <c r="G141" i="30" s="1"/>
  <c r="N140" i="30" a="1"/>
  <c r="N140" i="30" s="1"/>
  <c r="G140" i="30" a="1"/>
  <c r="G140" i="30" s="1"/>
  <c r="N139" i="30" a="1"/>
  <c r="N139" i="30" s="1"/>
  <c r="G139" i="30" a="1"/>
  <c r="G139" i="30" s="1"/>
  <c r="N138" i="30" a="1"/>
  <c r="N138" i="30" s="1"/>
  <c r="G138" i="30" a="1"/>
  <c r="G138" i="30" s="1"/>
  <c r="N137" i="30" a="1"/>
  <c r="N137" i="30" s="1"/>
  <c r="G137" i="30" a="1"/>
  <c r="G137" i="30" s="1"/>
  <c r="N135" i="30" a="1"/>
  <c r="N135" i="30" s="1"/>
  <c r="G165" i="30" a="1"/>
  <c r="G165" i="30" s="1"/>
  <c r="G160" i="30" a="1"/>
  <c r="G160" i="30" s="1"/>
  <c r="G155" i="30" a="1"/>
  <c r="G155" i="30" s="1"/>
  <c r="N151" i="30" a="1"/>
  <c r="N151" i="30" s="1"/>
  <c r="N150" i="30" a="1"/>
  <c r="N150" i="30" s="1"/>
  <c r="N149" i="30" a="1"/>
  <c r="N149" i="30" s="1"/>
  <c r="G148" i="30" a="1"/>
  <c r="G148" i="30" s="1"/>
  <c r="G161" i="30" a="1"/>
  <c r="G161" i="30" s="1"/>
  <c r="G153" i="30" a="1"/>
  <c r="G153" i="30" s="1"/>
  <c r="N147" i="30" a="1"/>
  <c r="N147" i="30" s="1"/>
  <c r="G162" i="30" a="1"/>
  <c r="G162" i="30" s="1"/>
  <c r="G147" i="30" a="1"/>
  <c r="G147" i="30" s="1"/>
  <c r="G135" i="30" a="1"/>
  <c r="G135" i="30" s="1"/>
  <c r="G134" i="30" a="1"/>
  <c r="G134" i="30" s="1"/>
  <c r="G133" i="30" a="1"/>
  <c r="G133" i="30" s="1"/>
  <c r="G132" i="30" a="1"/>
  <c r="G132" i="30" s="1"/>
  <c r="G131" i="30" a="1"/>
  <c r="G131" i="30" s="1"/>
  <c r="G130" i="30" a="1"/>
  <c r="G130" i="30" s="1"/>
  <c r="G129" i="30" a="1"/>
  <c r="G129" i="30" s="1"/>
  <c r="N125" i="30" a="1"/>
  <c r="N125" i="30" s="1"/>
  <c r="N123" i="30" a="1"/>
  <c r="N123" i="30" s="1"/>
  <c r="N120" i="30" a="1"/>
  <c r="N120" i="30" s="1"/>
  <c r="G150" i="30" a="1"/>
  <c r="G150" i="30" s="1"/>
  <c r="G149" i="30" a="1"/>
  <c r="G149" i="30" s="1"/>
  <c r="G125" i="30" a="1"/>
  <c r="G125" i="30" s="1"/>
  <c r="G123" i="30" a="1"/>
  <c r="G123" i="30" s="1"/>
  <c r="G120" i="30" a="1"/>
  <c r="G120" i="30" s="1"/>
  <c r="G151" i="30" a="1"/>
  <c r="G151" i="30" s="1"/>
  <c r="N134" i="30" a="1"/>
  <c r="N134" i="30" s="1"/>
  <c r="N133" i="30" a="1"/>
  <c r="N133" i="30" s="1"/>
  <c r="N132" i="30" a="1"/>
  <c r="N132" i="30" s="1"/>
  <c r="N131" i="30" a="1"/>
  <c r="N131" i="30" s="1"/>
  <c r="N130" i="30" a="1"/>
  <c r="N130" i="30" s="1"/>
  <c r="N129" i="30" a="1"/>
  <c r="N129" i="30" s="1"/>
  <c r="N128" i="30" a="1"/>
  <c r="N128" i="30" s="1"/>
  <c r="N124" i="30" a="1"/>
  <c r="N124" i="30" s="1"/>
  <c r="N122" i="30" a="1"/>
  <c r="N122" i="30" s="1"/>
  <c r="N119" i="30" a="1"/>
  <c r="N119" i="30" s="1"/>
  <c r="N118" i="30" a="1"/>
  <c r="N118" i="30" s="1"/>
  <c r="G118" i="30" a="1"/>
  <c r="G118" i="30" s="1"/>
  <c r="N117" i="30" a="1"/>
  <c r="N117" i="30" s="1"/>
  <c r="G117" i="30" a="1"/>
  <c r="G117" i="30" s="1"/>
  <c r="N115" i="30" a="1"/>
  <c r="N115" i="30" s="1"/>
  <c r="G115" i="30" a="1"/>
  <c r="G115" i="30" s="1"/>
  <c r="N114" i="30" a="1"/>
  <c r="N114" i="30" s="1"/>
  <c r="G114" i="30" a="1"/>
  <c r="G114" i="30" s="1"/>
  <c r="N113" i="30" a="1"/>
  <c r="N113" i="30" s="1"/>
  <c r="G113" i="30" a="1"/>
  <c r="G113" i="30" s="1"/>
  <c r="N112" i="30" a="1"/>
  <c r="N112" i="30" s="1"/>
  <c r="G112" i="30" a="1"/>
  <c r="G112" i="30" s="1"/>
  <c r="N110" i="30" a="1"/>
  <c r="N110" i="30" s="1"/>
  <c r="G110" i="30" a="1"/>
  <c r="G110" i="30" s="1"/>
  <c r="N109" i="30" a="1"/>
  <c r="N109" i="30" s="1"/>
  <c r="G109" i="30" a="1"/>
  <c r="G109" i="30" s="1"/>
  <c r="N107" i="30" a="1"/>
  <c r="N107" i="30" s="1"/>
  <c r="G107" i="30" a="1"/>
  <c r="G107" i="30" s="1"/>
  <c r="N106" i="30" a="1"/>
  <c r="N106" i="30" s="1"/>
  <c r="G124" i="30" a="1"/>
  <c r="G124" i="30" s="1"/>
  <c r="N105" i="30" a="1"/>
  <c r="N105" i="30" s="1"/>
  <c r="N104" i="30" a="1"/>
  <c r="N104" i="30" s="1"/>
  <c r="N102" i="30" a="1"/>
  <c r="N102" i="30" s="1"/>
  <c r="N101" i="30" a="1"/>
  <c r="N101" i="30" s="1"/>
  <c r="N100" i="30" a="1"/>
  <c r="N100" i="30" s="1"/>
  <c r="N99" i="30" a="1"/>
  <c r="N99" i="30" s="1"/>
  <c r="N98" i="30" a="1"/>
  <c r="N98" i="30" s="1"/>
  <c r="N97" i="30" a="1"/>
  <c r="N97" i="30" s="1"/>
  <c r="G97" i="30" a="1"/>
  <c r="G97" i="30" s="1"/>
  <c r="G95" i="30" a="1"/>
  <c r="G95" i="30" s="1"/>
  <c r="G93" i="30" a="1"/>
  <c r="G93" i="30" s="1"/>
  <c r="G91" i="30" a="1"/>
  <c r="G91" i="30" s="1"/>
  <c r="G88" i="30" a="1"/>
  <c r="G88" i="30" s="1"/>
  <c r="G86" i="30" a="1"/>
  <c r="G86" i="30" s="1"/>
  <c r="G84" i="30" a="1"/>
  <c r="G84" i="30" s="1"/>
  <c r="G82" i="30" a="1"/>
  <c r="G82" i="30" s="1"/>
  <c r="G79" i="30" a="1"/>
  <c r="G79" i="30" s="1"/>
  <c r="G77" i="30" a="1"/>
  <c r="G77" i="30" s="1"/>
  <c r="G75" i="30" a="1"/>
  <c r="G75" i="30" s="1"/>
  <c r="G73" i="30" a="1"/>
  <c r="G73" i="30" s="1"/>
  <c r="G69" i="30" a="1"/>
  <c r="G69" i="30" s="1"/>
  <c r="G67" i="30" a="1"/>
  <c r="G67" i="30" s="1"/>
  <c r="G64" i="30" a="1"/>
  <c r="G64" i="30" s="1"/>
  <c r="G122" i="30" a="1"/>
  <c r="G122" i="30" s="1"/>
  <c r="N96" i="30" a="1"/>
  <c r="N96" i="30" s="1"/>
  <c r="N94" i="30" a="1"/>
  <c r="N94" i="30" s="1"/>
  <c r="N92" i="30" a="1"/>
  <c r="N92" i="30" s="1"/>
  <c r="N89" i="30" a="1"/>
  <c r="N89" i="30" s="1"/>
  <c r="N87" i="30" a="1"/>
  <c r="N87" i="30" s="1"/>
  <c r="N85" i="30" a="1"/>
  <c r="N85" i="30" s="1"/>
  <c r="N83" i="30" a="1"/>
  <c r="N83" i="30" s="1"/>
  <c r="N81" i="30" a="1"/>
  <c r="N81" i="30" s="1"/>
  <c r="N78" i="30" a="1"/>
  <c r="N78" i="30" s="1"/>
  <c r="N76" i="30" a="1"/>
  <c r="N76" i="30" s="1"/>
  <c r="N74" i="30" a="1"/>
  <c r="N74" i="30" s="1"/>
  <c r="G119" i="30" a="1"/>
  <c r="G119" i="30" s="1"/>
  <c r="G106" i="30" a="1"/>
  <c r="G106" i="30" s="1"/>
  <c r="G105" i="30" a="1"/>
  <c r="G105" i="30" s="1"/>
  <c r="G104" i="30" a="1"/>
  <c r="G104" i="30" s="1"/>
  <c r="G102" i="30" a="1"/>
  <c r="G102" i="30" s="1"/>
  <c r="G101" i="30" a="1"/>
  <c r="G101" i="30" s="1"/>
  <c r="G100" i="30" a="1"/>
  <c r="G100" i="30" s="1"/>
  <c r="G99" i="30" a="1"/>
  <c r="G99" i="30" s="1"/>
  <c r="G98" i="30" a="1"/>
  <c r="G98" i="30" s="1"/>
  <c r="G96" i="30" a="1"/>
  <c r="G96" i="30" s="1"/>
  <c r="G94" i="30" a="1"/>
  <c r="G94" i="30" s="1"/>
  <c r="G92" i="30" a="1"/>
  <c r="G92" i="30" s="1"/>
  <c r="G89" i="30" a="1"/>
  <c r="G89" i="30" s="1"/>
  <c r="G87" i="30" a="1"/>
  <c r="G87" i="30" s="1"/>
  <c r="G85" i="30" a="1"/>
  <c r="G85" i="30" s="1"/>
  <c r="G83" i="30" a="1"/>
  <c r="G83" i="30" s="1"/>
  <c r="G81" i="30" a="1"/>
  <c r="G81" i="30" s="1"/>
  <c r="G78" i="30" a="1"/>
  <c r="G78" i="30" s="1"/>
  <c r="G76" i="30" a="1"/>
  <c r="G76" i="30" s="1"/>
  <c r="G74" i="30" a="1"/>
  <c r="G74" i="30" s="1"/>
  <c r="G72" i="30" a="1"/>
  <c r="G72" i="30" s="1"/>
  <c r="G68" i="30" a="1"/>
  <c r="G68" i="30" s="1"/>
  <c r="G66" i="30" a="1"/>
  <c r="G66" i="30" s="1"/>
  <c r="G63" i="30" a="1"/>
  <c r="G63" i="30" s="1"/>
  <c r="N69" i="30" a="1"/>
  <c r="N69" i="30" s="1"/>
  <c r="N63" i="30" a="1"/>
  <c r="N63" i="30" s="1"/>
  <c r="N79" i="30" a="1"/>
  <c r="N79" i="30" s="1"/>
  <c r="N75" i="30" a="1"/>
  <c r="N75" i="30" s="1"/>
  <c r="N66" i="30" a="1"/>
  <c r="N66" i="30" s="1"/>
  <c r="G128" i="30" a="1"/>
  <c r="G128" i="30" s="1"/>
  <c r="N95" i="30" a="1"/>
  <c r="N95" i="30" s="1"/>
  <c r="N93" i="30" a="1"/>
  <c r="N93" i="30" s="1"/>
  <c r="N91" i="30" a="1"/>
  <c r="N91" i="30" s="1"/>
  <c r="N88" i="30" a="1"/>
  <c r="N88" i="30" s="1"/>
  <c r="N86" i="30" a="1"/>
  <c r="N86" i="30" s="1"/>
  <c r="N84" i="30" a="1"/>
  <c r="N84" i="30" s="1"/>
  <c r="N82" i="30" a="1"/>
  <c r="N82" i="30" s="1"/>
  <c r="N68" i="30" a="1"/>
  <c r="N68" i="30" s="1"/>
  <c r="N64" i="30" a="1"/>
  <c r="N64" i="30" s="1"/>
  <c r="G62" i="30" a="1"/>
  <c r="G62" i="30" s="1"/>
  <c r="N61" i="30" a="1"/>
  <c r="N61" i="30" s="1"/>
  <c r="N72" i="30" a="1"/>
  <c r="N72" i="30" s="1"/>
  <c r="N62" i="30" a="1"/>
  <c r="N62" i="30" s="1"/>
  <c r="G61" i="30" a="1"/>
  <c r="G61" i="30" s="1"/>
  <c r="G59" i="30" a="1"/>
  <c r="G59" i="30" s="1"/>
  <c r="G58" i="30" a="1"/>
  <c r="G58" i="30" s="1"/>
  <c r="G57" i="30" a="1"/>
  <c r="G57" i="30" s="1"/>
  <c r="G56" i="30" a="1"/>
  <c r="G56" i="30" s="1"/>
  <c r="G54" i="30" a="1"/>
  <c r="G54" i="30" s="1"/>
  <c r="G53" i="30" a="1"/>
  <c r="G53" i="30" s="1"/>
  <c r="G51" i="30" a="1"/>
  <c r="G51" i="30" s="1"/>
  <c r="G50" i="30" a="1"/>
  <c r="G50" i="30" s="1"/>
  <c r="G49" i="30" a="1"/>
  <c r="G49" i="30" s="1"/>
  <c r="G48" i="30" a="1"/>
  <c r="G48" i="30" s="1"/>
  <c r="G46" i="30" a="1"/>
  <c r="G46" i="30" s="1"/>
  <c r="G45" i="30" a="1"/>
  <c r="G45" i="30" s="1"/>
  <c r="G44" i="30" a="1"/>
  <c r="G44" i="30" s="1"/>
  <c r="G43" i="30" a="1"/>
  <c r="G43" i="30" s="1"/>
  <c r="G42" i="30" a="1"/>
  <c r="G42" i="30" s="1"/>
  <c r="G41" i="30" a="1"/>
  <c r="G41" i="30" s="1"/>
  <c r="G40" i="30" a="1"/>
  <c r="G40" i="30" s="1"/>
  <c r="G39" i="30" a="1"/>
  <c r="G39" i="30" s="1"/>
  <c r="G38" i="30" a="1"/>
  <c r="G38" i="30" s="1"/>
  <c r="G36" i="30" a="1"/>
  <c r="G36" i="30" s="1"/>
  <c r="G33" i="30" a="1"/>
  <c r="G33" i="30" s="1"/>
  <c r="G31" i="30" a="1"/>
  <c r="G31" i="30" s="1"/>
  <c r="G29" i="30" a="1"/>
  <c r="G29" i="30" s="1"/>
  <c r="G27" i="30" a="1"/>
  <c r="G27" i="30" s="1"/>
  <c r="G25" i="30" a="1"/>
  <c r="G25" i="30" s="1"/>
  <c r="G22" i="30" a="1"/>
  <c r="G22" i="30" s="1"/>
  <c r="G20" i="30" a="1"/>
  <c r="G20" i="30" s="1"/>
  <c r="G18" i="30" a="1"/>
  <c r="G18" i="30" s="1"/>
  <c r="N77" i="30" a="1"/>
  <c r="N77" i="30" s="1"/>
  <c r="N73" i="30" a="1"/>
  <c r="N73" i="30" s="1"/>
  <c r="N37" i="30" a="1"/>
  <c r="N37" i="30" s="1"/>
  <c r="N35" i="30" a="1"/>
  <c r="N35" i="30" s="1"/>
  <c r="N32" i="30" a="1"/>
  <c r="N32" i="30" s="1"/>
  <c r="N30" i="30" a="1"/>
  <c r="N30" i="30" s="1"/>
  <c r="N28" i="30" a="1"/>
  <c r="N28" i="30" s="1"/>
  <c r="N26" i="30" a="1"/>
  <c r="N26" i="30" s="1"/>
  <c r="N23" i="30" a="1"/>
  <c r="N23" i="30" s="1"/>
  <c r="N21" i="30" a="1"/>
  <c r="N21" i="30" s="1"/>
  <c r="N19" i="30" a="1"/>
  <c r="N19" i="30" s="1"/>
  <c r="N17" i="30" a="1"/>
  <c r="N17" i="30" s="1"/>
  <c r="G17" i="30" a="1"/>
  <c r="G17" i="30" s="1"/>
  <c r="N16" i="30" a="1"/>
  <c r="N16" i="30" s="1"/>
  <c r="G16" i="30" a="1"/>
  <c r="G16" i="30" s="1"/>
  <c r="N67" i="30" a="1"/>
  <c r="N67" i="30" s="1"/>
  <c r="N59" i="30" a="1"/>
  <c r="N59" i="30" s="1"/>
  <c r="N58" i="30" a="1"/>
  <c r="N58" i="30" s="1"/>
  <c r="N57" i="30" a="1"/>
  <c r="N57" i="30" s="1"/>
  <c r="N56" i="30" a="1"/>
  <c r="N56" i="30" s="1"/>
  <c r="N54" i="30" a="1"/>
  <c r="N54" i="30" s="1"/>
  <c r="N53" i="30" a="1"/>
  <c r="N53" i="30" s="1"/>
  <c r="N51" i="30" a="1"/>
  <c r="N51" i="30" s="1"/>
  <c r="N50" i="30" a="1"/>
  <c r="N50" i="30" s="1"/>
  <c r="N49" i="30" a="1"/>
  <c r="N49" i="30" s="1"/>
  <c r="N48" i="30" a="1"/>
  <c r="N48" i="30" s="1"/>
  <c r="N46" i="30" a="1"/>
  <c r="N46" i="30" s="1"/>
  <c r="N45" i="30" a="1"/>
  <c r="N45" i="30" s="1"/>
  <c r="N44" i="30" a="1"/>
  <c r="N44" i="30" s="1"/>
  <c r="N43" i="30" a="1"/>
  <c r="N43" i="30" s="1"/>
  <c r="N42" i="30" a="1"/>
  <c r="N42" i="30" s="1"/>
  <c r="N41" i="30" a="1"/>
  <c r="N41" i="30" s="1"/>
  <c r="N40" i="30" a="1"/>
  <c r="N40" i="30" s="1"/>
  <c r="N39" i="30" a="1"/>
  <c r="N39" i="30" s="1"/>
  <c r="N38" i="30" a="1"/>
  <c r="N38" i="30" s="1"/>
  <c r="G37" i="30" a="1"/>
  <c r="G37" i="30" s="1"/>
  <c r="G35" i="30" a="1"/>
  <c r="G35" i="30" s="1"/>
  <c r="G32" i="30" a="1"/>
  <c r="G32" i="30" s="1"/>
  <c r="G30" i="30" a="1"/>
  <c r="G30" i="30" s="1"/>
  <c r="G28" i="30" a="1"/>
  <c r="G28" i="30" s="1"/>
  <c r="G26" i="30" a="1"/>
  <c r="G26" i="30" s="1"/>
  <c r="G23" i="30" a="1"/>
  <c r="G23" i="30" s="1"/>
  <c r="G21" i="30" a="1"/>
  <c r="G21" i="30" s="1"/>
  <c r="G19" i="30" a="1"/>
  <c r="G19" i="30" s="1"/>
  <c r="N36" i="30" a="1"/>
  <c r="N36" i="30" s="1"/>
  <c r="N27" i="30" a="1"/>
  <c r="N27" i="30" s="1"/>
  <c r="N29" i="30" a="1"/>
  <c r="N29" i="30" s="1"/>
  <c r="N31" i="30" a="1"/>
  <c r="N31" i="30" s="1"/>
  <c r="N33" i="30" a="1"/>
  <c r="N33" i="30" s="1"/>
  <c r="N25" i="30" a="1"/>
  <c r="N25" i="30" s="1"/>
  <c r="N22" i="30" a="1"/>
  <c r="N22" i="30" s="1"/>
  <c r="N20" i="30" a="1"/>
  <c r="N20" i="30" s="1"/>
  <c r="N18" i="30" a="1"/>
  <c r="N18" i="30" s="1"/>
  <c r="O181" i="30" l="1" a="1"/>
  <c r="O181" i="30" s="1"/>
  <c r="H181" i="30" a="1"/>
  <c r="H181" i="30" s="1"/>
  <c r="O180" i="30" a="1"/>
  <c r="O180" i="30" s="1"/>
  <c r="H180" i="30" a="1"/>
  <c r="H180" i="30" s="1"/>
  <c r="O179" i="30" a="1"/>
  <c r="O179" i="30" s="1"/>
  <c r="H179" i="30" a="1"/>
  <c r="H179" i="30" s="1"/>
  <c r="O178" i="30" a="1"/>
  <c r="O178" i="30" s="1"/>
  <c r="H178" i="30" a="1"/>
  <c r="H178" i="30" s="1"/>
  <c r="O176" i="30" a="1"/>
  <c r="O176" i="30" s="1"/>
  <c r="H176" i="30" a="1"/>
  <c r="H176" i="30" s="1"/>
  <c r="O175" i="30" a="1"/>
  <c r="O175" i="30" s="1"/>
  <c r="H175" i="30" a="1"/>
  <c r="H175" i="30" s="1"/>
  <c r="O174" i="30" a="1"/>
  <c r="O174" i="30" s="1"/>
  <c r="H174" i="30" a="1"/>
  <c r="H174" i="30" s="1"/>
  <c r="O173" i="30" a="1"/>
  <c r="O173" i="30" s="1"/>
  <c r="O170" i="30" a="1"/>
  <c r="O170" i="30" s="1"/>
  <c r="O168" i="30" a="1"/>
  <c r="O168" i="30" s="1"/>
  <c r="O165" i="30" a="1"/>
  <c r="O165" i="30" s="1"/>
  <c r="H173" i="30" a="1"/>
  <c r="H173" i="30" s="1"/>
  <c r="H170" i="30" a="1"/>
  <c r="H170" i="30" s="1"/>
  <c r="H168" i="30" a="1"/>
  <c r="H168" i="30" s="1"/>
  <c r="H165" i="30" a="1"/>
  <c r="H165" i="30" s="1"/>
  <c r="O163" i="30" a="1"/>
  <c r="O163" i="30" s="1"/>
  <c r="H163" i="30" a="1"/>
  <c r="H163" i="30" s="1"/>
  <c r="O162" i="30" a="1"/>
  <c r="O162" i="30" s="1"/>
  <c r="H162" i="30" a="1"/>
  <c r="H162" i="30" s="1"/>
  <c r="O161" i="30" a="1"/>
  <c r="O161" i="30" s="1"/>
  <c r="H161" i="30" a="1"/>
  <c r="H161" i="30" s="1"/>
  <c r="O160" i="30" a="1"/>
  <c r="O160" i="30" s="1"/>
  <c r="H160" i="30" a="1"/>
  <c r="H160" i="30" s="1"/>
  <c r="O158" i="30" a="1"/>
  <c r="O158" i="30" s="1"/>
  <c r="H158" i="30" a="1"/>
  <c r="H158" i="30" s="1"/>
  <c r="O171" i="30" a="1"/>
  <c r="O171" i="30" s="1"/>
  <c r="O166" i="30" a="1"/>
  <c r="O166" i="30" s="1"/>
  <c r="O157" i="30" a="1"/>
  <c r="O157" i="30" s="1"/>
  <c r="O155" i="30" a="1"/>
  <c r="O155" i="30" s="1"/>
  <c r="O153" i="30" a="1"/>
  <c r="O153" i="30" s="1"/>
  <c r="O151" i="30" a="1"/>
  <c r="O151" i="30" s="1"/>
  <c r="H151" i="30" a="1"/>
  <c r="H151" i="30" s="1"/>
  <c r="O150" i="30" a="1"/>
  <c r="O150" i="30" s="1"/>
  <c r="H150" i="30" a="1"/>
  <c r="H150" i="30" s="1"/>
  <c r="O149" i="30" a="1"/>
  <c r="O149" i="30" s="1"/>
  <c r="H149" i="30" a="1"/>
  <c r="H149" i="30" s="1"/>
  <c r="H171" i="30" a="1"/>
  <c r="H171" i="30" s="1"/>
  <c r="H166" i="30" a="1"/>
  <c r="H166" i="30" s="1"/>
  <c r="H157" i="30" a="1"/>
  <c r="H157" i="30" s="1"/>
  <c r="H155" i="30" a="1"/>
  <c r="H155" i="30" s="1"/>
  <c r="H153" i="30" a="1"/>
  <c r="H153" i="30" s="1"/>
  <c r="O169" i="30" a="1"/>
  <c r="O169" i="30" s="1"/>
  <c r="O156" i="30" a="1"/>
  <c r="O156" i="30" s="1"/>
  <c r="O154" i="30" a="1"/>
  <c r="O154" i="30" s="1"/>
  <c r="O152" i="30" a="1"/>
  <c r="O152" i="30" s="1"/>
  <c r="H156" i="30" a="1"/>
  <c r="H156" i="30" s="1"/>
  <c r="H152" i="30" a="1"/>
  <c r="H152" i="30" s="1"/>
  <c r="H148" i="30" a="1"/>
  <c r="H148" i="30" s="1"/>
  <c r="H154" i="30" a="1"/>
  <c r="H154" i="30" s="1"/>
  <c r="O147" i="30" a="1"/>
  <c r="O147" i="30" s="1"/>
  <c r="H169" i="30" a="1"/>
  <c r="H169" i="30" s="1"/>
  <c r="H147" i="30" a="1"/>
  <c r="H147" i="30" s="1"/>
  <c r="H145" i="30" a="1"/>
  <c r="H145" i="30" s="1"/>
  <c r="O144" i="30" a="1"/>
  <c r="O144" i="30" s="1"/>
  <c r="H144" i="30" a="1"/>
  <c r="H144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H140" i="30" a="1"/>
  <c r="H140" i="30" s="1"/>
  <c r="O139" i="30" a="1"/>
  <c r="O139" i="30" s="1"/>
  <c r="H139" i="30" a="1"/>
  <c r="H139" i="30" s="1"/>
  <c r="O138" i="30" a="1"/>
  <c r="O138" i="30" s="1"/>
  <c r="H138" i="30" a="1"/>
  <c r="H138" i="30" s="1"/>
  <c r="O137" i="30" a="1"/>
  <c r="O137" i="30" s="1"/>
  <c r="H137" i="30" a="1"/>
  <c r="H137" i="30" s="1"/>
  <c r="O135" i="30" a="1"/>
  <c r="O135" i="30" s="1"/>
  <c r="H135" i="30" a="1"/>
  <c r="H135" i="30" s="1"/>
  <c r="O134" i="30" a="1"/>
  <c r="O134" i="30" s="1"/>
  <c r="H134" i="30" a="1"/>
  <c r="H134" i="30" s="1"/>
  <c r="O133" i="30" a="1"/>
  <c r="O133" i="30" s="1"/>
  <c r="H133" i="30" a="1"/>
  <c r="H133" i="30" s="1"/>
  <c r="O132" i="30" a="1"/>
  <c r="O132" i="30" s="1"/>
  <c r="H132" i="30" a="1"/>
  <c r="H132" i="30" s="1"/>
  <c r="O131" i="30" a="1"/>
  <c r="O131" i="30" s="1"/>
  <c r="H131" i="30" a="1"/>
  <c r="H131" i="30" s="1"/>
  <c r="O130" i="30" a="1"/>
  <c r="O130" i="30" s="1"/>
  <c r="H130" i="30" a="1"/>
  <c r="H130" i="30" s="1"/>
  <c r="O129" i="30" a="1"/>
  <c r="O129" i="30" s="1"/>
  <c r="H129" i="30" a="1"/>
  <c r="H129" i="30" s="1"/>
  <c r="O128" i="30" a="1"/>
  <c r="O128" i="30" s="1"/>
  <c r="O148" i="30" a="1"/>
  <c r="O148" i="30" s="1"/>
  <c r="O124" i="30" a="1"/>
  <c r="O124" i="30" s="1"/>
  <c r="O122" i="30" a="1"/>
  <c r="O122" i="30" s="1"/>
  <c r="O119" i="30" a="1"/>
  <c r="O119" i="30" s="1"/>
  <c r="O118" i="30" a="1"/>
  <c r="O118" i="30" s="1"/>
  <c r="H118" i="30" a="1"/>
  <c r="H118" i="30" s="1"/>
  <c r="O117" i="30" a="1"/>
  <c r="O117" i="30" s="1"/>
  <c r="H117" i="30" a="1"/>
  <c r="H117" i="30" s="1"/>
  <c r="O115" i="30" a="1"/>
  <c r="O115" i="30" s="1"/>
  <c r="H115" i="30" a="1"/>
  <c r="H115" i="30" s="1"/>
  <c r="O114" i="30" a="1"/>
  <c r="O114" i="30" s="1"/>
  <c r="H114" i="30" a="1"/>
  <c r="H114" i="30" s="1"/>
  <c r="O113" i="30" a="1"/>
  <c r="O113" i="30" s="1"/>
  <c r="H113" i="30" a="1"/>
  <c r="H113" i="30" s="1"/>
  <c r="O112" i="30" a="1"/>
  <c r="O112" i="30" s="1"/>
  <c r="H112" i="30" a="1"/>
  <c r="H112" i="30" s="1"/>
  <c r="O110" i="30" a="1"/>
  <c r="O110" i="30" s="1"/>
  <c r="H110" i="30" a="1"/>
  <c r="H110" i="30" s="1"/>
  <c r="O109" i="30" a="1"/>
  <c r="O109" i="30" s="1"/>
  <c r="H109" i="30" a="1"/>
  <c r="H109" i="30" s="1"/>
  <c r="O107" i="30" a="1"/>
  <c r="O107" i="30" s="1"/>
  <c r="H107" i="30" a="1"/>
  <c r="H107" i="30" s="1"/>
  <c r="O106" i="30" a="1"/>
  <c r="O106" i="30" s="1"/>
  <c r="H106" i="30" a="1"/>
  <c r="H106" i="30" s="1"/>
  <c r="O105" i="30" a="1"/>
  <c r="O105" i="30" s="1"/>
  <c r="H105" i="30" a="1"/>
  <c r="H105" i="30" s="1"/>
  <c r="O104" i="30" a="1"/>
  <c r="O104" i="30" s="1"/>
  <c r="H104" i="30" a="1"/>
  <c r="H104" i="30" s="1"/>
  <c r="O102" i="30" a="1"/>
  <c r="O102" i="30" s="1"/>
  <c r="H102" i="30" a="1"/>
  <c r="H102" i="30" s="1"/>
  <c r="O101" i="30" a="1"/>
  <c r="O101" i="30" s="1"/>
  <c r="H101" i="30" a="1"/>
  <c r="H101" i="30" s="1"/>
  <c r="O100" i="30" a="1"/>
  <c r="O100" i="30" s="1"/>
  <c r="H100" i="30" a="1"/>
  <c r="H100" i="30" s="1"/>
  <c r="O99" i="30" a="1"/>
  <c r="O99" i="30" s="1"/>
  <c r="H99" i="30" a="1"/>
  <c r="H99" i="30" s="1"/>
  <c r="O98" i="30" a="1"/>
  <c r="O98" i="30" s="1"/>
  <c r="H98" i="30" a="1"/>
  <c r="H98" i="30" s="1"/>
  <c r="O97" i="30" a="1"/>
  <c r="O97" i="30" s="1"/>
  <c r="H128" i="30" a="1"/>
  <c r="H128" i="30" s="1"/>
  <c r="H124" i="30" a="1"/>
  <c r="H124" i="30" s="1"/>
  <c r="H122" i="30" a="1"/>
  <c r="H122" i="30" s="1"/>
  <c r="H119" i="30" a="1"/>
  <c r="H119" i="30" s="1"/>
  <c r="O125" i="30" a="1"/>
  <c r="O125" i="30" s="1"/>
  <c r="O123" i="30" a="1"/>
  <c r="O123" i="30" s="1"/>
  <c r="O120" i="30" a="1"/>
  <c r="O120" i="30" s="1"/>
  <c r="H120" i="30" a="1"/>
  <c r="H120" i="30" s="1"/>
  <c r="O96" i="30" a="1"/>
  <c r="O96" i="30" s="1"/>
  <c r="O94" i="30" a="1"/>
  <c r="O94" i="30" s="1"/>
  <c r="O92" i="30" a="1"/>
  <c r="O92" i="30" s="1"/>
  <c r="O89" i="30" a="1"/>
  <c r="O89" i="30" s="1"/>
  <c r="O87" i="30" a="1"/>
  <c r="O87" i="30" s="1"/>
  <c r="O85" i="30" a="1"/>
  <c r="O85" i="30" s="1"/>
  <c r="O83" i="30" a="1"/>
  <c r="O83" i="30" s="1"/>
  <c r="O81" i="30" a="1"/>
  <c r="O81" i="30" s="1"/>
  <c r="O78" i="30" a="1"/>
  <c r="O78" i="30" s="1"/>
  <c r="O76" i="30" a="1"/>
  <c r="O76" i="30" s="1"/>
  <c r="O74" i="30" a="1"/>
  <c r="O74" i="30" s="1"/>
  <c r="O72" i="30" a="1"/>
  <c r="O72" i="30" s="1"/>
  <c r="O68" i="30" a="1"/>
  <c r="O68" i="30" s="1"/>
  <c r="O66" i="30" a="1"/>
  <c r="O66" i="30" s="1"/>
  <c r="O63" i="30" a="1"/>
  <c r="O63" i="30" s="1"/>
  <c r="O145" i="30" a="1"/>
  <c r="O145" i="30" s="1"/>
  <c r="H96" i="30" a="1"/>
  <c r="H96" i="30" s="1"/>
  <c r="H94" i="30" a="1"/>
  <c r="H94" i="30" s="1"/>
  <c r="H92" i="30" a="1"/>
  <c r="H92" i="30" s="1"/>
  <c r="H89" i="30" a="1"/>
  <c r="H89" i="30" s="1"/>
  <c r="H87" i="30" a="1"/>
  <c r="H87" i="30" s="1"/>
  <c r="H85" i="30" a="1"/>
  <c r="H85" i="30" s="1"/>
  <c r="H83" i="30" a="1"/>
  <c r="H83" i="30" s="1"/>
  <c r="H81" i="30" a="1"/>
  <c r="H81" i="30" s="1"/>
  <c r="H78" i="30" a="1"/>
  <c r="H78" i="30" s="1"/>
  <c r="H76" i="30" a="1"/>
  <c r="H76" i="30" s="1"/>
  <c r="H74" i="30" a="1"/>
  <c r="H74" i="30" s="1"/>
  <c r="H125" i="30" a="1"/>
  <c r="H125" i="30" s="1"/>
  <c r="O95" i="30" a="1"/>
  <c r="O95" i="30" s="1"/>
  <c r="O93" i="30" a="1"/>
  <c r="O93" i="30" s="1"/>
  <c r="O91" i="30" a="1"/>
  <c r="O91" i="30" s="1"/>
  <c r="O88" i="30" a="1"/>
  <c r="O88" i="30" s="1"/>
  <c r="O86" i="30" a="1"/>
  <c r="O86" i="30" s="1"/>
  <c r="O84" i="30" a="1"/>
  <c r="O84" i="30" s="1"/>
  <c r="O82" i="30" a="1"/>
  <c r="O82" i="30" s="1"/>
  <c r="O79" i="30" a="1"/>
  <c r="O79" i="30" s="1"/>
  <c r="O77" i="30" a="1"/>
  <c r="O77" i="30" s="1"/>
  <c r="O75" i="30" a="1"/>
  <c r="O75" i="30" s="1"/>
  <c r="O73" i="30" a="1"/>
  <c r="O73" i="30" s="1"/>
  <c r="O69" i="30" a="1"/>
  <c r="O69" i="30" s="1"/>
  <c r="O67" i="30" a="1"/>
  <c r="O67" i="30" s="1"/>
  <c r="O64" i="30" a="1"/>
  <c r="O64" i="30" s="1"/>
  <c r="H79" i="30" a="1"/>
  <c r="H79" i="30" s="1"/>
  <c r="H75" i="30" a="1"/>
  <c r="H75" i="30" s="1"/>
  <c r="H69" i="30" a="1"/>
  <c r="H69" i="30" s="1"/>
  <c r="H63" i="30" a="1"/>
  <c r="H63" i="30" s="1"/>
  <c r="H62" i="30" a="1"/>
  <c r="H62" i="30" s="1"/>
  <c r="O61" i="30" a="1"/>
  <c r="O61" i="30" s="1"/>
  <c r="H61" i="30" a="1"/>
  <c r="H61" i="30" s="1"/>
  <c r="O59" i="30" a="1"/>
  <c r="O59" i="30" s="1"/>
  <c r="H59" i="30" a="1"/>
  <c r="H59" i="30" s="1"/>
  <c r="O58" i="30" a="1"/>
  <c r="O58" i="30" s="1"/>
  <c r="H58" i="30" a="1"/>
  <c r="H58" i="30" s="1"/>
  <c r="O57" i="30" a="1"/>
  <c r="O57" i="30" s="1"/>
  <c r="H57" i="30" a="1"/>
  <c r="H57" i="30" s="1"/>
  <c r="O56" i="30" a="1"/>
  <c r="O56" i="30" s="1"/>
  <c r="H56" i="30" a="1"/>
  <c r="H56" i="30" s="1"/>
  <c r="O54" i="30" a="1"/>
  <c r="O54" i="30" s="1"/>
  <c r="H54" i="30" a="1"/>
  <c r="H54" i="30" s="1"/>
  <c r="O53" i="30" a="1"/>
  <c r="O53" i="30" s="1"/>
  <c r="H53" i="30" a="1"/>
  <c r="H53" i="30" s="1"/>
  <c r="O51" i="30" a="1"/>
  <c r="O51" i="30" s="1"/>
  <c r="H51" i="30" a="1"/>
  <c r="H51" i="30" s="1"/>
  <c r="O50" i="30" a="1"/>
  <c r="O50" i="30" s="1"/>
  <c r="H50" i="30" a="1"/>
  <c r="H50" i="30" s="1"/>
  <c r="O49" i="30" a="1"/>
  <c r="O49" i="30" s="1"/>
  <c r="H49" i="30" a="1"/>
  <c r="H49" i="30" s="1"/>
  <c r="O48" i="30" a="1"/>
  <c r="O48" i="30" s="1"/>
  <c r="H48" i="30" a="1"/>
  <c r="H48" i="30" s="1"/>
  <c r="O46" i="30" a="1"/>
  <c r="O46" i="30" s="1"/>
  <c r="H46" i="30" a="1"/>
  <c r="H46" i="30" s="1"/>
  <c r="O45" i="30" a="1"/>
  <c r="O45" i="30" s="1"/>
  <c r="H45" i="30" a="1"/>
  <c r="H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H39" i="30" a="1"/>
  <c r="H39" i="30" s="1"/>
  <c r="O38" i="30" a="1"/>
  <c r="O38" i="30" s="1"/>
  <c r="H38" i="30" a="1"/>
  <c r="H38" i="30" s="1"/>
  <c r="H97" i="30" a="1"/>
  <c r="H97" i="30" s="1"/>
  <c r="H95" i="30" a="1"/>
  <c r="H95" i="30" s="1"/>
  <c r="H93" i="30" a="1"/>
  <c r="H93" i="30" s="1"/>
  <c r="H91" i="30" a="1"/>
  <c r="H91" i="30" s="1"/>
  <c r="H88" i="30" a="1"/>
  <c r="H88" i="30" s="1"/>
  <c r="H86" i="30" a="1"/>
  <c r="H86" i="30" s="1"/>
  <c r="H84" i="30" a="1"/>
  <c r="H84" i="30" s="1"/>
  <c r="H82" i="30" a="1"/>
  <c r="H82" i="30" s="1"/>
  <c r="H66" i="30" a="1"/>
  <c r="H66" i="30" s="1"/>
  <c r="H123" i="30" a="1"/>
  <c r="H123" i="30" s="1"/>
  <c r="H77" i="30" a="1"/>
  <c r="H77" i="30" s="1"/>
  <c r="H73" i="30" a="1"/>
  <c r="H73" i="30" s="1"/>
  <c r="H68" i="30" a="1"/>
  <c r="H68" i="30" s="1"/>
  <c r="H64" i="30" a="1"/>
  <c r="H64" i="30" s="1"/>
  <c r="O62" i="30" a="1"/>
  <c r="O62" i="30" s="1"/>
  <c r="H67" i="30" a="1"/>
  <c r="H67" i="30" s="1"/>
  <c r="O37" i="30" a="1"/>
  <c r="O37" i="30" s="1"/>
  <c r="O35" i="30" a="1"/>
  <c r="O35" i="30" s="1"/>
  <c r="O32" i="30" a="1"/>
  <c r="O32" i="30" s="1"/>
  <c r="O30" i="30" a="1"/>
  <c r="O30" i="30" s="1"/>
  <c r="O28" i="30" a="1"/>
  <c r="O28" i="30" s="1"/>
  <c r="O26" i="30" a="1"/>
  <c r="O26" i="30" s="1"/>
  <c r="O23" i="30" a="1"/>
  <c r="O23" i="30" s="1"/>
  <c r="O21" i="30" a="1"/>
  <c r="O21" i="30" s="1"/>
  <c r="O19" i="30" a="1"/>
  <c r="O19" i="30" s="1"/>
  <c r="O17" i="30" a="1"/>
  <c r="O17" i="30" s="1"/>
  <c r="H37" i="30" a="1"/>
  <c r="H37" i="30" s="1"/>
  <c r="H35" i="30" a="1"/>
  <c r="H35" i="30" s="1"/>
  <c r="H32" i="30" a="1"/>
  <c r="H32" i="30" s="1"/>
  <c r="H30" i="30" a="1"/>
  <c r="H30" i="30" s="1"/>
  <c r="H28" i="30" a="1"/>
  <c r="H28" i="30" s="1"/>
  <c r="H26" i="30" a="1"/>
  <c r="H26" i="30" s="1"/>
  <c r="H23" i="30" a="1"/>
  <c r="H23" i="30" s="1"/>
  <c r="H21" i="30" a="1"/>
  <c r="H21" i="30" s="1"/>
  <c r="H19" i="30" a="1"/>
  <c r="H19" i="30" s="1"/>
  <c r="H72" i="30" a="1"/>
  <c r="H72" i="30" s="1"/>
  <c r="O36" i="30" a="1"/>
  <c r="O36" i="30" s="1"/>
  <c r="O33" i="30" a="1"/>
  <c r="O33" i="30" s="1"/>
  <c r="O31" i="30" a="1"/>
  <c r="O31" i="30" s="1"/>
  <c r="O29" i="30" a="1"/>
  <c r="O29" i="30" s="1"/>
  <c r="O27" i="30" a="1"/>
  <c r="O27" i="30" s="1"/>
  <c r="O25" i="30" a="1"/>
  <c r="O25" i="30" s="1"/>
  <c r="O22" i="30" a="1"/>
  <c r="O22" i="30" s="1"/>
  <c r="O20" i="30" a="1"/>
  <c r="O20" i="30" s="1"/>
  <c r="O18" i="30" a="1"/>
  <c r="O18" i="30" s="1"/>
  <c r="H29" i="30" a="1"/>
  <c r="H29" i="30" s="1"/>
  <c r="H31" i="30" a="1"/>
  <c r="H31" i="30" s="1"/>
  <c r="H17" i="30" a="1"/>
  <c r="H17" i="30" s="1"/>
  <c r="O16" i="30" a="1"/>
  <c r="O16" i="30" s="1"/>
  <c r="H16" i="30" a="1"/>
  <c r="H16" i="30" s="1"/>
  <c r="H33" i="30" a="1"/>
  <c r="H33" i="30" s="1"/>
  <c r="H25" i="30" a="1"/>
  <c r="H25" i="30" s="1"/>
  <c r="H22" i="30" a="1"/>
  <c r="H22" i="30" s="1"/>
  <c r="H20" i="30" a="1"/>
  <c r="H20" i="30" s="1"/>
  <c r="H18" i="30" a="1"/>
  <c r="H18" i="30" s="1"/>
  <c r="H36" i="30" a="1"/>
  <c r="H36" i="30" s="1"/>
  <c r="H27" i="30" a="1"/>
  <c r="H27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1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1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1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1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A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A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A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A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A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A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A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A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A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A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A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A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A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A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A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A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A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A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A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A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A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A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A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A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A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A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A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A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A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A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A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A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A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A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A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A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A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A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A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A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A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A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A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A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A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A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A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A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A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A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A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A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A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A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A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A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A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A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A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A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A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A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A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A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A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A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A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A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A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A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A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A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A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A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A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A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A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A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A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A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A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A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A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A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A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A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A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A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A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A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A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A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A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A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A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A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A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A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A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A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A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A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A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A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A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A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A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A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A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A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A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A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A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A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A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A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A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A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A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A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A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A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A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A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A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A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A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A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A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A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A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A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A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A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A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A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A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A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A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A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A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A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A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A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A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A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A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A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A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A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A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A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A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A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A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A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A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A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A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A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A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A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A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A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A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A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A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A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A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A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A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A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A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A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A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A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A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A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A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A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A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A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A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A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A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A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A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A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A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A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A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A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A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A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A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A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A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A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A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A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A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A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A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A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A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A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A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A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A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A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A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A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A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A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A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A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A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A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A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A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A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A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A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A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A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A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A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A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A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A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A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A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A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A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A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A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A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A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A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A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A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A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A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A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A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A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A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A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A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A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A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A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A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A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A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A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A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A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A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A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A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A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A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A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A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A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A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A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A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A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A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A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A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A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A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A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A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A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A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A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A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A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A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A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A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A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A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A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A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A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A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A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A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A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A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A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A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A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A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A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A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A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A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A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A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A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A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A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A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A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A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A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A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A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A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A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A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A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A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A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A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A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A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A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A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A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A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A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A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A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A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A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A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A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A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A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A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A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A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A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A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A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A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A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A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A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A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A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A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A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A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A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A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A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A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A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A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A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A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A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A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A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A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A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A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A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A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A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A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A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A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A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A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A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A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A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A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A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A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A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A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A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A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A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A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A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A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A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A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A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A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A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A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A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A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A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A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A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A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A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A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A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A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A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A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A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A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A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A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A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A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A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A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A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A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A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A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A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A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A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A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A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A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A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A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A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A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A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A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A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A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A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A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A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A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A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A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A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A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A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A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A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A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A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A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A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A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A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A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A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A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A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A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A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A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A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A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A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A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A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A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A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A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A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A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A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A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A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A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A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A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A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A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A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A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A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A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A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A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A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A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A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A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A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A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A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A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A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A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A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A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A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A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A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A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A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A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A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A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A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A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A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A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A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A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A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A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A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A00-0000E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A00-0000E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A00-0000E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A00-0000E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A00-0000E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A00-0000E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A00-0000E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A00-0000E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E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E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E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E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F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F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F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F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F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F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F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F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F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F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F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F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F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F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F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F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0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0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0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0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0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0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0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0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0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0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0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0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0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0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0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0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1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1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1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1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1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1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1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1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1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1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1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1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1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1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1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1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2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2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22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23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24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25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26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27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28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29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2A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A00-00002B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A00-00002C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A00-00002D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A00-00002E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A00-00002F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A00-000030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A00-00003103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5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1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1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B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B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1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1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1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1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C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C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C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C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C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C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C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C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C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C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C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C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C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C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C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C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C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C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C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C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C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C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C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C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C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C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C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C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C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C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C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C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C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C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C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C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C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C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C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C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C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C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C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C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C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5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1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1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1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1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1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1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D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D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D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D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D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D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D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D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D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D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D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D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D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D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D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D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D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D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D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D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D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D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D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D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D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D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D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D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D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D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D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D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D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D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D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D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D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D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D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D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D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D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D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D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D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D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D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D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D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D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D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D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D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D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D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D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D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D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D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D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D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D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D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D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D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D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D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D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D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D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D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D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D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D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D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D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D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D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D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D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D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D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D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D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D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D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D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D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D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D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D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D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D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D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D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D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D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D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D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D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D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D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D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D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D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D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D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D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D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D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D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D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D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D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D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D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D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D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D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D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D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D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D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D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D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D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D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D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D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D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D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D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D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D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D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D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D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D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D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D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D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D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D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D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D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D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D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D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D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D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D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D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D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D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D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D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D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D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D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D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D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D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D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D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D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D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D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D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D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D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D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D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D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D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D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D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D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D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D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D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D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D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D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D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D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D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D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D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D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D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D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D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D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D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D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D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D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D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D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D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D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D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D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D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D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D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D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D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D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D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D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D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D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D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D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D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D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D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D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D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D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D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D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D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D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D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D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D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D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D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D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D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D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D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D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D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D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D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D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D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D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D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D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D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D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D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D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D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D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D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D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D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D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D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D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D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D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D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D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D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D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D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D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D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D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D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D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D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D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D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D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D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D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D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D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D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D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D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D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D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D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D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D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D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D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D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D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D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D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D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D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D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D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D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D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D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D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D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D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D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D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D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D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D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D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D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D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D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D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D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D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D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D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D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D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D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D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D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D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D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D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D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D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D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D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D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D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D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D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D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D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D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D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D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D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D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D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D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D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D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D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D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D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D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D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D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D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D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D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D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D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D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D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D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D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D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D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D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D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D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D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D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D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D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D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D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D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D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D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D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D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D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D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D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D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D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D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D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D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D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D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D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D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D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D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D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D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D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D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D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D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D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D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D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D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D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D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D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D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D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D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D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D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D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D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D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D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D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D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D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D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D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D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D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D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D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D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D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D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D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D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D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D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D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D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D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D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D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D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D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D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D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D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D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D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D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D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D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D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D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D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D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D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D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D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D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D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D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D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D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D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D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D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D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D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D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D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D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D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D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D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D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D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D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D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D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D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D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D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D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D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D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D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D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D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D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D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D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D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D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D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D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D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D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D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D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D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D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D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D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D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D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D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D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D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D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D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D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D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D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D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D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D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D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D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D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D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D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D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D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D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D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D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D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D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D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D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D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D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D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D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D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D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D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D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D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D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D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D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D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D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D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D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D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D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D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D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D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D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D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D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D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D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D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D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D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D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D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D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D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D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D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D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D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D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D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D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D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D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D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D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D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D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D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D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D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D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D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D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D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D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D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D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D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D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D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D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D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D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D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D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D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D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D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D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D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D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D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D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D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D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D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D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D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D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D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D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D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D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D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D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D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D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D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D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D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D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D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D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D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D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D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D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D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D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D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D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D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D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D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D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D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D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D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D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D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D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D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D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D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D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D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D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D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D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D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D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D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D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D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D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D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D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D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D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D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D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D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D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D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D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D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D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D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D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D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D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D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D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D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D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D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D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D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D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D00-0000A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D00-0000A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D00-0000A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D00-0000A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D00-0000A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D00-0000A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D00-0000A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D00-0000A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D00-0000A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D00-0000A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D00-0000B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D00-0000B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D00-0000B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D00-0000B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D00-0000B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D00-0000B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D00-0000B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D00-0000B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D00-0000B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D00-0000B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D00-0000B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D00-0000B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D00-0000B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D00-0000B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D00-0000B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D00-0000B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D00-0000C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D00-0000C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D00-0000C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D00-0000C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D00-0000C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D00-0000C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D00-0000C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D00-0000C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D00-0000C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D00-0000C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D00-0000C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D00-0000C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D00-0000C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D00-0000C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D00-0000C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D00-0000C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D00-0000D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D00-0000D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D00-0000D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D00-0000D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D00-0000D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D00-0000D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D00-0000D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D00-0000D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D00-0000D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D00-0000D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D00-0000D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D00-0000D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D00-0000D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D00-0000D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D00-0000D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D00-0000D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D00-0000E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D00-0000E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D00-0000E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D00-0000E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1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1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1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F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F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F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F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F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F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F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F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F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F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F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F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F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F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F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F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F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F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F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F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F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F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F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F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F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F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F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F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F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F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F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F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F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F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F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F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F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F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F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F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F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F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F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F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F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F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F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F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F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F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F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F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F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F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F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F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F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F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F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F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F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F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F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F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F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F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F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F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F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F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F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F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F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F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F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F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F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F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F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F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F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F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F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F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F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F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F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F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F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F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F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F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F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F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F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F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F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F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F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F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F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F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F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F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F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F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F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F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F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F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F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F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F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F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F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F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F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F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F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F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F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F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F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F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F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F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F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F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F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F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F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F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F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F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F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F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F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F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F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F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F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F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F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F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F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F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F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F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F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F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F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F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F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F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F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F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F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F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F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F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F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F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F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F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F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F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F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F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F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F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F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F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F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F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F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F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F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F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F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F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F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F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F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F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F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F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F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F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F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F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F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F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F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F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F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F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F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F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F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F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F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F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F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F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F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F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F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F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F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F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F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F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F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F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F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F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F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F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F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F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F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F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F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F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F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F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F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F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F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F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F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F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F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F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F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F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5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21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0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0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0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0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0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0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0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0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0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0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0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0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0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0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0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0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0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10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0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0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0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10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0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0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0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0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10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0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0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0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0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0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0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0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0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0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0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0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0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0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0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0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0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0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0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0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0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0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0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0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0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0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0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0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0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0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0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0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0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0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0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0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0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0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0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0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0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0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0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0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0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0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0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0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0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0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0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0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0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0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0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0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0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0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0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0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0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0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0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0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0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0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0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0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0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0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0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0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0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0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0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0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0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0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0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0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0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0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0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0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0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10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0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0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0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0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0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0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0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0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0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0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0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0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0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0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0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0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0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0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0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0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0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0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0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0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0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0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0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0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0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0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0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0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0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0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0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0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0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0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0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0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0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0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10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0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0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0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0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0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0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0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0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0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0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0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0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10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0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0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0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0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0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0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0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0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0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0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0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0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0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0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0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0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0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0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0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0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0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0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0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0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0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0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0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0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0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0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0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0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0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0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0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0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0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0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0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0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0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0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0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0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0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0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0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0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0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0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0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0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0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0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0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0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0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0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0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0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0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0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0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0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0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0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0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0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0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0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0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10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0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0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0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0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0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0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0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0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0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0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0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0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0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0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0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0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0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0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0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0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0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0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0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0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0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0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0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0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0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0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0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0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0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0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0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0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0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0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0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0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0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0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0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0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0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0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0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10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10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10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0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10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0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0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10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0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0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10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0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0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0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0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0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10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0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0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0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0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0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0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0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0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0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0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0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0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0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0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0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0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0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0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0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0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0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0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0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0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0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0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0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0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0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0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0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0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0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0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0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0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0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0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0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0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0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0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0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0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0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10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0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0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0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0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0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0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0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0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0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0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0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0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0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0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0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0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0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0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0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0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0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0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0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0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0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0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0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0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10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0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0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0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0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0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0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0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0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0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0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0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0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0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10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0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0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0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0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0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0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0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0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0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0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0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0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0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0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0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0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0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0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0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0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0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0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0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0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0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0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10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0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0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0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0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0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0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0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0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0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0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0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0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0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0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0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0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0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0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0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0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0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0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0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0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0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0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0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0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0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0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0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0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0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0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0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0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0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0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0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0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0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0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0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0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0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0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0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0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0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0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0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0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0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0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0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0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0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0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0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0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0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0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0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0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0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0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0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0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0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0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0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0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0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0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0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0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0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0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0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0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0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0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0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0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0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0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0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0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0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0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0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0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0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0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0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0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0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0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0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0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0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0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0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0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0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0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0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0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0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0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0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0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0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0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1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1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1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P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1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1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1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1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1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1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1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1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1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1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1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1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1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1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1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1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1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1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1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1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1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1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1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1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1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1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1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1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1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1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1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1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1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1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1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1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1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1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1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1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1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1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5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0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12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1" authorId="0" shapeId="0" xr:uid="{00000000-0006-0000-12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12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1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1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12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1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1" authorId="0" shapeId="0" xr:uid="{00000000-0006-0000-1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12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1" authorId="0" shapeId="0" xr:uid="{00000000-0006-0000-1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1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12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12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12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1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1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12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1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1" authorId="0" shapeId="0" xr:uid="{00000000-0006-0000-12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12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12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12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1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12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1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1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12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1" authorId="0" shapeId="0" xr:uid="{00000000-0006-0000-12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1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12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12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12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12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1" authorId="0" shapeId="0" xr:uid="{00000000-0006-0000-12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12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1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1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1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1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1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1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1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1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1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1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1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1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1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1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1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1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1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1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1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1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1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1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1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1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1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1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1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1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1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1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1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1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1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1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1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1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1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1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1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1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1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1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1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1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1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1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1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1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1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1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1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1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1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1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1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1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1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1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1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1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1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1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1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1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1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1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1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1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1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1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1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1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1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1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1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1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1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1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1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1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1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1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1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1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1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1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1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1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1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1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1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1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1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1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1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1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1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1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1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1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1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1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1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1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1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1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1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1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1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1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1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1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1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1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1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1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1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1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1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1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1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1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1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1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1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1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1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1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1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1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1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1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1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1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1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1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1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1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1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1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1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1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1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1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1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1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1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1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1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1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1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1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1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1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1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1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1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1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1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1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1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1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1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1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1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1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1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1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1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1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1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1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1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1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1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1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1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1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1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1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1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1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1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1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1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1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1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1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1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1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1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1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1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1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1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1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1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1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1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1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1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1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1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1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1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1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1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1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1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1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1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1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1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1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1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1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1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1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1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1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1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1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1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1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1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1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1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1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1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1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1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1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1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1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1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1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1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1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1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1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1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1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1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1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1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1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1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1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1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1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1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1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1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1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1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1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1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1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1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1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1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1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1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1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1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1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1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1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1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1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1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1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1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1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1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1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1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1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1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1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5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13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3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3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3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3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3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3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13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3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3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13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3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3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13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3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3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13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13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13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3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13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3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13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3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13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3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3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3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3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3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13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3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3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13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3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3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3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3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3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3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3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3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3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3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3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3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3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3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3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3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3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3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3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3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13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3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3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3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3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3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3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3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3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3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3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3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3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3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3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13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3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3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3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3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3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3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3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3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3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3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3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3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3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3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3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3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3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3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3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3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13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3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3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3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3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3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3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3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3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13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3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3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13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13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13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13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3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3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3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3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3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3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3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3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3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3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3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3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3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3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3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3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3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3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3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3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3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3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3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3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3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3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3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3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3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3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3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3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3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3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13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3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3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3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3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3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3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13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3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3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3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3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3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3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13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3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13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13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13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3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3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13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3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13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3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3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13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13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13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13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13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13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13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13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13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13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13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13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13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13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13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3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3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3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3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3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3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3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3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3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3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3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3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3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3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3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3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3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3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3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13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3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3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3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3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3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3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3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3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3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3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3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3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13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13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3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3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3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3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3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3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3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3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13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3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13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13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13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3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13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3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3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3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3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3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3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3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3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3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13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13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13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3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13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3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3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3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13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3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3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3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13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13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13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13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13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3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3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3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3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3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3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3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3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3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3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3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3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3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3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3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3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3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3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3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3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3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3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3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3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3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3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3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3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3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3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3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3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3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3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3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3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3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13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3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13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13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13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3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3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3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3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3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0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1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1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1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1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1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1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1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9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9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0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0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1" authorId="0" shapeId="0" xr:uid="{00000000-0006-0000-1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1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1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1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14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1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21" authorId="0" shapeId="0" xr:uid="{00000000-0006-0000-1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1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1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1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1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1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1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1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1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1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1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1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1" authorId="0" shapeId="0" xr:uid="{00000000-0006-0000-1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1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1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1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1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1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1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1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1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1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1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1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1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1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1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1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1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1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1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1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1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1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1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15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1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1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1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1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1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1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1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1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1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1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1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15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15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1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1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1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1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1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1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1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1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1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1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1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5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15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15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5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5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15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1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1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1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1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1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1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1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1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1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1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1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1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1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1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1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1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1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1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1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1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1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1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1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5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5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5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5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5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5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5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15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1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1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1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1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1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1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1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1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1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1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5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5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5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5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5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5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15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5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5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15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5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1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1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1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15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15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15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5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5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1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1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1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1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1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1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1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1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1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1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1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1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1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1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1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1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1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1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1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1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5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15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5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5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5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5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5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5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5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5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5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15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5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5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5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5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15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5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5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5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5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5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5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5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5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5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5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15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15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15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5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5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5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15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15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15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5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15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5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5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5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5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5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5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5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5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5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5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5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5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5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5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15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5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5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5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5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5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5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5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5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5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5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5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5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15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5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5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5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5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5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5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5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5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5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15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15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15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15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5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5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5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5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15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5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5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5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5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5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5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5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5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5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15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5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5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5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15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5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5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5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5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5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5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5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5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15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5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5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5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5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15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15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15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15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15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5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15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5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5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5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15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5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5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5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15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15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5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1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1" authorId="0" shapeId="0" xr:uid="{00000000-0006-0000-1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1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1" authorId="0" shapeId="0" xr:uid="{00000000-0006-0000-15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1" authorId="0" shapeId="0" xr:uid="{00000000-0006-0000-15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1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1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1" authorId="0" shapeId="0" xr:uid="{00000000-0006-0000-1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1" authorId="0" shapeId="0" xr:uid="{00000000-0006-0000-1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1" authorId="0" shapeId="0" xr:uid="{00000000-0006-0000-1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1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1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1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16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16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16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16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16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6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16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16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16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16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16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16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16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16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16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16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6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16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16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16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16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16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16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16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16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16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16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16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16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6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6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6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6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16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16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16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16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16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6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16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16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16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16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16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16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16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16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16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16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16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16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16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16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16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16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16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16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16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16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16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16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16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16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16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16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16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16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16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16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16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16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16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16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16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16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16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16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16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16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16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16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16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16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16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16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16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6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16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16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16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16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16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16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16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16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16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16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16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6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16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16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16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16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16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16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16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16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16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1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0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1" authorId="0" shapeId="0" xr:uid="{00000000-0006-0000-1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1" authorId="0" shapeId="0" xr:uid="{00000000-0006-0000-1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1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1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1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1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1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1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1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1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1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1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1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1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1" authorId="0" shapeId="0" xr:uid="{00000000-0006-0000-1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1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1" authorId="0" shapeId="0" xr:uid="{00000000-0006-0000-1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1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1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1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1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1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1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1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1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1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1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1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1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1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1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1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1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1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1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1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1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1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1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1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1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1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1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1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1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1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1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1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1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1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1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1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1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1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1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1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1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1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1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1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1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1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1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1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1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18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18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18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18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18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18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18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18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18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18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18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18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18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1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1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1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1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1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1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1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1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1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1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1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1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1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1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1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1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1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1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1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1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1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1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1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1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1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1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1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1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1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1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1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1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1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1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1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1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1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1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1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1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1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1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1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1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1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18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18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18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18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18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18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18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18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18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18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18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18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18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18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18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18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18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18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18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18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18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18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18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18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18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1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1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1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1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1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1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1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1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1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1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1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1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1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1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1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1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1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1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1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1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1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1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1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1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1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1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1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18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18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18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18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18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18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1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18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1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1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1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1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1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1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1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1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1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1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1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1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1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1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1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1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1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1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1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1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1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1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1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1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1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1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1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1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1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1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1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1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1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1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1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1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1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1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1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1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1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1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1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1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1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1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1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1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1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1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1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1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1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1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1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1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1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1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1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1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1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1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1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1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1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1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1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1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1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1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1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1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1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18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18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18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18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18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18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18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18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18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18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18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18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18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18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18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18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18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18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18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18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18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18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18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18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18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18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18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18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18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18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18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18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18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18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18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18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18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18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18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18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18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18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18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18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18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18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18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18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18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18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18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18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18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18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18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18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18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18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18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18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18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18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18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18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18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18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18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18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18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18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18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18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18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18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18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18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18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18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18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18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18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18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18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18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18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18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18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18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18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18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18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18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18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18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18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18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18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18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18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18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18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18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18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18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18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18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18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18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18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18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18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18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18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18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18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18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18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18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18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18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18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18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18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18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18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18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18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18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18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18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18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18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18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18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18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18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18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18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18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18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18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18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18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18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18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18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18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18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18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18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18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18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18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18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18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18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18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18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18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18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18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18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18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18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18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18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18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18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18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18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18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18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18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18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18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18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18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18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18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18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18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18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18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18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18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18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18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18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18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18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18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18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18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18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18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18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18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18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18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18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18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18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18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18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18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18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18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18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18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18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18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18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18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1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18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18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18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18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18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18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18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18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18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18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18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18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18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18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18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18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18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18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18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18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18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18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18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18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18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18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18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18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18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18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18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18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18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18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18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18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18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18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18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18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18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18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18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18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18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18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18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18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18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18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18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18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18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18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18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18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18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18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18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18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18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18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18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18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18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18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18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18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18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18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18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18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18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18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18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18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18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18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18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18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18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18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18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18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18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18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18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18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18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18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18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18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18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18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18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18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18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18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18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18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18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18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18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18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18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18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18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18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18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18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18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18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18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18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18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18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18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18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18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18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18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18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18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18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18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18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18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18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18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18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18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18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18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18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18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18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18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18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18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18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18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18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18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18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18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18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18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18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18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18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18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18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18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18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18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18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18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18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18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18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18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18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5" authorId="0" shapeId="0" xr:uid="{00000000-0006-0000-1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8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1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8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1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1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1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1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1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1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1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1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1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1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1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1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1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1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1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1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1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1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1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1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1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1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1" authorId="0" shapeId="0" xr:uid="{00000000-0006-0000-1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1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1" authorId="0" shapeId="0" xr:uid="{00000000-0006-0000-1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1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1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19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19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19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19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19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19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19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9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19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19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19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0" authorId="0" shapeId="0" xr:uid="{00000000-0006-0000-1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9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1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1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1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1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1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1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1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1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1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1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1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1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1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1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1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1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1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1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1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1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1" authorId="0" shapeId="0" xr:uid="{00000000-0006-0000-1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1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1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1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1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1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1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1" authorId="0" shapeId="0" xr:uid="{00000000-0006-0000-19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1" authorId="0" shapeId="0" xr:uid="{00000000-0006-0000-1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1" authorId="0" shapeId="0" xr:uid="{00000000-0006-0000-1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1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19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1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1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1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1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1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1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1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E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1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1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1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1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1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0" authorId="0" shapeId="0" xr:uid="{00000000-0006-0000-1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1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1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1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2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2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2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2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2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2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2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2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2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2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2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2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2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2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2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2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2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2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2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2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2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2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2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2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2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2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2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2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2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2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2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2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2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2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2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2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2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2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2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2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2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2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2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2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2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2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2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2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2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2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2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2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2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2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2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2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2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2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2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2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2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2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2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2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2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2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2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2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2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2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2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2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2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2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2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2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2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2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2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2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2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2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2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2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2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2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2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2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2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2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2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2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2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2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2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2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2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2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2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2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2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2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2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2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2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2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2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2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2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2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2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2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2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2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2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2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2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2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2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2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2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2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2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2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2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2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2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2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2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2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2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2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2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2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2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2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2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2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2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2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2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2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2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2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2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2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2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2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2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2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2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2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2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2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2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2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2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2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2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2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2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2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2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2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2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2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2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2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2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2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2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2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2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2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2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2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2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2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2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2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2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2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2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2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2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2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2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2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2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2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2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2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2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2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2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2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2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2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5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1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1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F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4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4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4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4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4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4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4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4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4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4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4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4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4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4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4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4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4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4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4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4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4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4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4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4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4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4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4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4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4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4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4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4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4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4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4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4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4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4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4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4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4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4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4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4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4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4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4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4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4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4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4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4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4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4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4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4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4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4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4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4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4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4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4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4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4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4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4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4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4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4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4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4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4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4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4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4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4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4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4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4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4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4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4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4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4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4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4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4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4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4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4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4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4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4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4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4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4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4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4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4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4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4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4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4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4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4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4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4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4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4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4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4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4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4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4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4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4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4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4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4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4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4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4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4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4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4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4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4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4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4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4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4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4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4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4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4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4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4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4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4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4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4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4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4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4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4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4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4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4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4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4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4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4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4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4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4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4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4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4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4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4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4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4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4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4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4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4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4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4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4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4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4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4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4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4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4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4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4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4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4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4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4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4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4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4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4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4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4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4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4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4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4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4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4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4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4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4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4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4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4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4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4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4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4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4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4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4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4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4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4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4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4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4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4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4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4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4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4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4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4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4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4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4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4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4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4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4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4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4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4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4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4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4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4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4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4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4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4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4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4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5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1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5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5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5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5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5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5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5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5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5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5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5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5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5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5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5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5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5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5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5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5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5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5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5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5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5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5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5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5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5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5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5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5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5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5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5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5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5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5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5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5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5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5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5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5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5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5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5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5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5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5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5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5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5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5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5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5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5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5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5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5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5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5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5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5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5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5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5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5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5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5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5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5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5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5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5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5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5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5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5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5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5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5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5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5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5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5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5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5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5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5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5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5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5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5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5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5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5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5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5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5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5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5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5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5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5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5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5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5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5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5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5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5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5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5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5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5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5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5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5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5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5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5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5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5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5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5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5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5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5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5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5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5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5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5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5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5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5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5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5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5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5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5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5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5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5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5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5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5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5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5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5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5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5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5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5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5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5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5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5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5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5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5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5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5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5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5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5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5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5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5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5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5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5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5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5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5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5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5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5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5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5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5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5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5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5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5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5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5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5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5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5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5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5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5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5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5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5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5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5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5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5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5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5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5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5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5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5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5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5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5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5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5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5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5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5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5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5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5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5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5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5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5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5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5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5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5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5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5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5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5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5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5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1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1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1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1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J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1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7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7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7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7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7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7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7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7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7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7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7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7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7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7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7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7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7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7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7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7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7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7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7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7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7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7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7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7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7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7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7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7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7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7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7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7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7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7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7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7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7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7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7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7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7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7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7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7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7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7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7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7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7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7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7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7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7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7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7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7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7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7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7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7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7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7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7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7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7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7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7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7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7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7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7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7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7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7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7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7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7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7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7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7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7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7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7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7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7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7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7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7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7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7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7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7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7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7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7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7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7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7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7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7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7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7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7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7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7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7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7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7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7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7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7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7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7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7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7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7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7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7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7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7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7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7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7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7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7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7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7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7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7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7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7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7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7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7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7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7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7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7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7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7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7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7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7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7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7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7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7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7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7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7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7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7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7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7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7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7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7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7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7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7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7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7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7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7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7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7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7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7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7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7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7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7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7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7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7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7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7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7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7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7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7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7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7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7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7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7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7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7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7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7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7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7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7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7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7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7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7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7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7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7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7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7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7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7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7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7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7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7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7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7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7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7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7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7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7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7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7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7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7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7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7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7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7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7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7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7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7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7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7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7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7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7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7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7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7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7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7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7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7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7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7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7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7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7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7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7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7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7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7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7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7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7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7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7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7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7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7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7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7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7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7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7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7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7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7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7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7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7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7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7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7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7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7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7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7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7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7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7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7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7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7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7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7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7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7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7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7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7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7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7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7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7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7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7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7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7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7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7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7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7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7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7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7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7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7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7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7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7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7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7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7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7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7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7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7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7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7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7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7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7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7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7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7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7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7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7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7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7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7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7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7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7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7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7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7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7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7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7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7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7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7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7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7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7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7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7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7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7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7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7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7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7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7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7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7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7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7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7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7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7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7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7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7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7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7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7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7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7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7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7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7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7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7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7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7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7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7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7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7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7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7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7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7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7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7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7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7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7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7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7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7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7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7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7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7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7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7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7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7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7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7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7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7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7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7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7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7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7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7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7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7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7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7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7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7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7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7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7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7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7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7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7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7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7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7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7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7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7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7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7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700-00002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700-00002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700-00002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700-00002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700-00002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700-00002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700-00002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700-00002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700-00003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700-00003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700-00003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700-00003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700-00003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700-00003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700-00003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700-00003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700-00003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700-00003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700-00003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700-00003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700-00003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700-00003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700-00003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700-00003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700-00004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700-00004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700-00004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700-00004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7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7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7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7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7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7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7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7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7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7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7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7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7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7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7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7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7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7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7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7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7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7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7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7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7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7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7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7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7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7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7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7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7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7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7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7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7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7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7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7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7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7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7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7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7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7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7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7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7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7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7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7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7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7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7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7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7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7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7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7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7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7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7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7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7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7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7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7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7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7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7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7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7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7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7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7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7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7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7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7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7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7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7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7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7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7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7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7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7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7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7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7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7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7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7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700-0000A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700-0000A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700-0000A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5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0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1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1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1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1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8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8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8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8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8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8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8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8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8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8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8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8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8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8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8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8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8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8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8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8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8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8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8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8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8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8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8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8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8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8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8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8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8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8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8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8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8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8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8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8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8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8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8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8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8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8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8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8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8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8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8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8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8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8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8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8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8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8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8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8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8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8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8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8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8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8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8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8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8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8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8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8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8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8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21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1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1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1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1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<sst xmlns="http://schemas.openxmlformats.org/spreadsheetml/2006/main" count="83482" uniqueCount="12741">
  <si>
    <t>Underemployed part-time workers ;  Persons ;</t>
  </si>
  <si>
    <t>Underemployed part-time workers ;  &gt; Males ;</t>
  </si>
  <si>
    <t>Underemployed part-time workers ;  &gt; Females ;</t>
  </si>
  <si>
    <t>&gt; Fewer than 4 weeks of insufficient hours ;  Persons ;</t>
  </si>
  <si>
    <t>&gt; Fewer than 4 weeks of insufficient hours ;  &gt; Males ;</t>
  </si>
  <si>
    <t>&gt; Fewer than 4 weeks of insufficient hours ;  &gt; Females ;</t>
  </si>
  <si>
    <t>&gt; 4-12 weeks of insufficient hours ;  Persons ;</t>
  </si>
  <si>
    <t>&gt; 4-12 weeks of insufficient hours ;  &gt; Males ;</t>
  </si>
  <si>
    <t>&gt; 4-12 weeks of insufficient hours ;  &gt; Females ;</t>
  </si>
  <si>
    <t>&gt; 13-51 weeks of insufficient hours ;  Persons ;</t>
  </si>
  <si>
    <t>&gt; 13-51 weeks of insufficient hours ;  &gt; Males ;</t>
  </si>
  <si>
    <t>&gt; 13-51 weeks of insufficient hours ;  &gt; Females ;</t>
  </si>
  <si>
    <t>&gt; 52 weeks and over of insufficient hours ;  Persons ;</t>
  </si>
  <si>
    <t>&gt; 52 weeks and over of insufficient hours ;  &gt; Males ;</t>
  </si>
  <si>
    <t>&gt; 52 weeks and over of insufficient hours ;  &gt; Females ;</t>
  </si>
  <si>
    <t>Median duration of insufficient hours ;  Persons ;</t>
  </si>
  <si>
    <t>Median duration of insufficient hours ;  &gt; Males ;</t>
  </si>
  <si>
    <t>Median duration of insufficient hours ;  &gt; Females ;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</si>
  <si>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</si>
  <si>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</si>
  <si>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</si>
  <si>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Fewer than 4 weeks of insufficient hours ;  Persons ;</t>
  </si>
  <si>
    <t>15-64 years ;  &gt; Fewer than 4 weeks of insufficient hours ;  &gt; Males ;</t>
  </si>
  <si>
    <t>15-64 years ;  &gt; Fewer than 4 weeks of insufficient hours ;  &gt; Females ;</t>
  </si>
  <si>
    <t>15-64 years ;  &gt; 4-12 weeks of insufficient hours ;  Persons ;</t>
  </si>
  <si>
    <t>15-64 years ;  &gt; 4-12 weeks of insufficient hours ;  &gt; Males ;</t>
  </si>
  <si>
    <t>15-64 years ;  &gt; 4-12 weeks of insufficient hours ;  &gt; Females ;</t>
  </si>
  <si>
    <t>15-64 years ;  &gt; 13-51 weeks of insufficient hours ;  Persons ;</t>
  </si>
  <si>
    <t>15-64 years ;  &gt; 13-51 weeks of insufficient hours ;  &gt; Males ;</t>
  </si>
  <si>
    <t>15-64 years ;  &gt; 13-51 weeks of insufficient hours ;  &gt; Females ;</t>
  </si>
  <si>
    <t>15-64 years ;  &gt; 52 weeks and over of insufficient hours ;  Persons ;</t>
  </si>
  <si>
    <t>15-64 years ;  &gt; 52 weeks and over of insufficient hours ;  &gt; Males ;</t>
  </si>
  <si>
    <t>15-64 years ;  &gt; 52 weeks and over of insufficient hours ;  &gt; Females ;</t>
  </si>
  <si>
    <t>15-64 years ;  Median duration of insufficient hours ;  Persons ;</t>
  </si>
  <si>
    <t>15-64 years ;  Median duration of insufficient hours ;  &gt; Males ;</t>
  </si>
  <si>
    <t>15-64 years ;  Median duration of insufficient hours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</si>
  <si>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</si>
  <si>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</si>
  <si>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</si>
  <si>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Fewer than 4 weeks of insufficient hours ;  Persons ;</t>
  </si>
  <si>
    <t>&gt; 15-24 years ;  &gt; Fewer than 4 weeks of insufficient hours ;  &gt; Males ;</t>
  </si>
  <si>
    <t>&gt; 15-24 years ;  &gt; Fewer than 4 weeks of insufficient hours ;  &gt; Females ;</t>
  </si>
  <si>
    <t>&gt; 15-24 years ;  &gt; 4-12 weeks of insufficient hours ;  Persons ;</t>
  </si>
  <si>
    <t>&gt; 15-24 years ;  &gt; 4-12 weeks of insufficient hours ;  &gt; Males ;</t>
  </si>
  <si>
    <t>&gt; 15-24 years ;  &gt; 4-12 weeks of insufficient hours ;  &gt; Females ;</t>
  </si>
  <si>
    <t>&gt; 15-24 years ;  &gt; 13-51 weeks of insufficient hours ;  Persons ;</t>
  </si>
  <si>
    <t>&gt; 15-24 years ;  &gt; 13-51 weeks of insufficient hours ;  &gt; Males ;</t>
  </si>
  <si>
    <t>&gt; 15-24 years ;  &gt; 13-51 weeks of insufficient hours ;  &gt; Females ;</t>
  </si>
  <si>
    <t>&gt; 15-24 years ;  &gt; 52 weeks and over of insufficient hours ;  Persons ;</t>
  </si>
  <si>
    <t>&gt; 15-24 years ;  &gt; 52 weeks and over of insufficient hours ;  &gt; Males ;</t>
  </si>
  <si>
    <t>&gt; 15-24 years ;  &gt; 52 weeks and over of insufficient hours ;  &gt; Females ;</t>
  </si>
  <si>
    <t>&gt; 15-24 years ;  Median duration of insufficient hours ;  Persons ;</t>
  </si>
  <si>
    <t>&gt; 15-24 years ;  Median duration of insufficient hours ;  &gt; Males ;</t>
  </si>
  <si>
    <t>&gt; 15-24 years ;  Median duration of insufficient hours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</si>
  <si>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</si>
  <si>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</si>
  <si>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</si>
  <si>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Fewer than 4 weeks of insufficient hours ;  Persons ;</t>
  </si>
  <si>
    <t>&gt; 25-44 years ;  &gt; Fewer than 4 weeks of insufficient hours ;  &gt; Males ;</t>
  </si>
  <si>
    <t>&gt; 25-44 years ;  &gt; Fewer than 4 weeks of insufficient hours ;  &gt; Females ;</t>
  </si>
  <si>
    <t>&gt; 25-44 years ;  &gt; 4-12 weeks of insufficient hours ;  Persons ;</t>
  </si>
  <si>
    <t>&gt; 25-44 years ;  &gt; 4-12 weeks of insufficient hours ;  &gt; Males ;</t>
  </si>
  <si>
    <t>&gt; 25-44 years ;  &gt; 4-12 weeks of insufficient hours ;  &gt; Females ;</t>
  </si>
  <si>
    <t>&gt; 25-44 years ;  &gt; 13-51 weeks of insufficient hours ;  Persons ;</t>
  </si>
  <si>
    <t>&gt; 25-44 years ;  &gt; 13-51 weeks of insufficient hours ;  &gt; Males ;</t>
  </si>
  <si>
    <t>&gt; 25-44 years ;  &gt; 13-51 weeks of insufficient hours ;  &gt; Females ;</t>
  </si>
  <si>
    <t>&gt; 25-44 years ;  &gt; 52 weeks and over of insufficient hours ;  Persons ;</t>
  </si>
  <si>
    <t>&gt; 25-44 years ;  &gt; 52 weeks and over of insufficient hours ;  &gt; Males ;</t>
  </si>
  <si>
    <t>&gt; 25-44 years ;  &gt; 52 weeks and over of insufficient hours ;  &gt; Females ;</t>
  </si>
  <si>
    <t>&gt; 25-44 years ;  Median duration of insufficient hours ;  Persons ;</t>
  </si>
  <si>
    <t>&gt; 25-44 years ;  Median duration of insufficient hours ;  &gt; Males ;</t>
  </si>
  <si>
    <t>&gt; 25-44 years ;  Median duration of insufficient hours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</si>
  <si>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</si>
  <si>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</si>
  <si>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</si>
  <si>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Fewer than 4 weeks of insufficient hours ;  Persons ;</t>
  </si>
  <si>
    <t>&gt;&gt; 25-34 years ;  &gt; Fewer than 4 weeks of insufficient hours ;  &gt; Males ;</t>
  </si>
  <si>
    <t>&gt;&gt; 25-34 years ;  &gt; Fewer than 4 weeks of insufficient hours ;  &gt; Females ;</t>
  </si>
  <si>
    <t>&gt;&gt; 25-34 years ;  &gt; 4-12 weeks of insufficient hours ;  Persons ;</t>
  </si>
  <si>
    <t>&gt;&gt; 25-34 years ;  &gt; 4-12 weeks of insufficient hours ;  &gt; Males ;</t>
  </si>
  <si>
    <t>&gt;&gt; 25-34 years ;  &gt; 4-12 weeks of insufficient hours ;  &gt; Females ;</t>
  </si>
  <si>
    <t>&gt;&gt; 25-34 years ;  &gt; 13-51 weeks of insufficient hours ;  Persons ;</t>
  </si>
  <si>
    <t>&gt;&gt; 25-34 years ;  &gt; 13-51 weeks of insufficient hours ;  &gt; Males ;</t>
  </si>
  <si>
    <t>&gt;&gt; 25-34 years ;  &gt; 13-51 weeks of insufficient hours ;  &gt; Females ;</t>
  </si>
  <si>
    <t>&gt;&gt; 25-34 years ;  &gt; 52 weeks and over of insufficient hours ;  Persons ;</t>
  </si>
  <si>
    <t>&gt;&gt; 25-34 years ;  &gt; 52 weeks and over of insufficient hours ;  &gt; Males ;</t>
  </si>
  <si>
    <t>&gt;&gt; 25-34 years ;  &gt; 52 weeks and over of insufficient hours ;  &gt; Females ;</t>
  </si>
  <si>
    <t>&gt;&gt; 25-34 years ;  Median duration of insufficient hours ;  Persons ;</t>
  </si>
  <si>
    <t>&gt;&gt; 25-34 years ;  Median duration of insufficient hours ;  &gt; Males ;</t>
  </si>
  <si>
    <t>&gt;&gt; 25-34 years ;  Median duration of insufficient hours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</si>
  <si>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</si>
  <si>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</si>
  <si>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</si>
  <si>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Fewer than 4 weeks of insufficient hours ;  Persons ;</t>
  </si>
  <si>
    <t>&gt;&gt; 35-44 years ;  &gt; Fewer than 4 weeks of insufficient hours ;  &gt; Males ;</t>
  </si>
  <si>
    <t>&gt;&gt; 35-44 years ;  &gt; Fewer than 4 weeks of insufficient hours ;  &gt; Females ;</t>
  </si>
  <si>
    <t>&gt;&gt; 35-44 years ;  &gt; 4-12 weeks of insufficient hours ;  Persons ;</t>
  </si>
  <si>
    <t>&gt;&gt; 35-44 years ;  &gt; 4-12 weeks of insufficient hours ;  &gt; Males ;</t>
  </si>
  <si>
    <t>&gt;&gt; 35-44 years ;  &gt; 4-12 weeks of insufficient hours ;  &gt; Females ;</t>
  </si>
  <si>
    <t>&gt;&gt; 35-44 years ;  &gt; 13-51 weeks of insufficient hours ;  Persons ;</t>
  </si>
  <si>
    <t>&gt;&gt; 35-44 years ;  &gt; 13-51 weeks of insufficient hours ;  &gt; Males ;</t>
  </si>
  <si>
    <t>&gt;&gt; 35-44 years ;  &gt; 13-51 weeks of insufficient hours ;  &gt; Females ;</t>
  </si>
  <si>
    <t>&gt;&gt; 35-44 years ;  &gt; 52 weeks and over of insufficient hours ;  Persons ;</t>
  </si>
  <si>
    <t>&gt;&gt; 35-44 years ;  &gt; 52 weeks and over of insufficient hours ;  &gt; Males ;</t>
  </si>
  <si>
    <t>&gt;&gt; 35-44 years ;  &gt; 52 weeks and over of insufficient hours ;  &gt; Females ;</t>
  </si>
  <si>
    <t>&gt;&gt; 35-44 years ;  Median duration of insufficient hours ;  Persons ;</t>
  </si>
  <si>
    <t>&gt;&gt; 35-44 years ;  Median duration of insufficient hours ;  &gt; Males ;</t>
  </si>
  <si>
    <t>&gt;&gt; 35-44 years ;  Median duration of insufficient hours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</si>
  <si>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</si>
  <si>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</si>
  <si>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</si>
  <si>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Fewer than 4 weeks of insufficient hours ;  Persons ;</t>
  </si>
  <si>
    <t>&gt; 45-64 years ;  &gt; Fewer than 4 weeks of insufficient hours ;  &gt; Males ;</t>
  </si>
  <si>
    <t>&gt; 45-64 years ;  &gt; Fewer than 4 weeks of insufficient hours ;  &gt; Females ;</t>
  </si>
  <si>
    <t>&gt; 45-64 years ;  &gt; 4-12 weeks of insufficient hours ;  Persons ;</t>
  </si>
  <si>
    <t>&gt; 45-64 years ;  &gt; 4-12 weeks of insufficient hours ;  &gt; Males ;</t>
  </si>
  <si>
    <t>&gt; 45-64 years ;  &gt; 4-12 weeks of insufficient hours ;  &gt; Females ;</t>
  </si>
  <si>
    <t>&gt; 45-64 years ;  &gt; 13-51 weeks of insufficient hours ;  Persons ;</t>
  </si>
  <si>
    <t>&gt; 45-64 years ;  &gt; 13-51 weeks of insufficient hours ;  &gt; Males ;</t>
  </si>
  <si>
    <t>&gt; 45-64 years ;  &gt; 13-51 weeks of insufficient hours ;  &gt; Females ;</t>
  </si>
  <si>
    <t>&gt; 45-64 years ;  &gt; 52 weeks and over of insufficient hours ;  Persons ;</t>
  </si>
  <si>
    <t>&gt; 45-64 years ;  &gt; 52 weeks and over of insufficient hours ;  &gt; Males ;</t>
  </si>
  <si>
    <t>&gt; 45-64 years ;  &gt; 52 weeks and over of insufficient hours ;  &gt; Females ;</t>
  </si>
  <si>
    <t>&gt; 45-64 years ;  Median duration of insufficient hours ;  Persons ;</t>
  </si>
  <si>
    <t>&gt; 45-64 years ;  Median duration of insufficient hours ;  &gt; Males ;</t>
  </si>
  <si>
    <t>&gt; 45-64 years ;  Median duration of insufficient hours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</si>
  <si>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</si>
  <si>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</si>
  <si>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</si>
  <si>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Fewer than 4 weeks of insufficient hours ;  Persons ;</t>
  </si>
  <si>
    <t>&gt;&gt; 45-54 years ;  &gt; Fewer than 4 weeks of insufficient hours ;  &gt; Males ;</t>
  </si>
  <si>
    <t>&gt;&gt; 45-54 years ;  &gt; Fewer than 4 weeks of insufficient hours ;  &gt; Females ;</t>
  </si>
  <si>
    <t>&gt;&gt; 45-54 years ;  &gt; 4-12 weeks of insufficient hours ;  Persons ;</t>
  </si>
  <si>
    <t>&gt;&gt; 45-54 years ;  &gt; 4-12 weeks of insufficient hours ;  &gt; Males ;</t>
  </si>
  <si>
    <t>&gt;&gt; 45-54 years ;  &gt; 4-12 weeks of insufficient hours ;  &gt; Females ;</t>
  </si>
  <si>
    <t>&gt;&gt; 45-54 years ;  &gt; 13-51 weeks of insufficient hours ;  Persons ;</t>
  </si>
  <si>
    <t>&gt;&gt; 45-54 years ;  &gt; 13-51 weeks of insufficient hours ;  &gt; Males ;</t>
  </si>
  <si>
    <t>&gt;&gt; 45-54 years ;  &gt; 13-51 weeks of insufficient hours ;  &gt; Females ;</t>
  </si>
  <si>
    <t>&gt;&gt; 45-54 years ;  &gt; 52 weeks and over of insufficient hours ;  Persons ;</t>
  </si>
  <si>
    <t>&gt;&gt; 45-54 years ;  &gt; 52 weeks and over of insufficient hours ;  &gt; Males ;</t>
  </si>
  <si>
    <t>&gt;&gt; 45-54 years ;  &gt; 52 weeks and over of insufficient hours ;  &gt; Females ;</t>
  </si>
  <si>
    <t>&gt;&gt; 45-54 years ;  Median duration of insufficient hours ;  Persons ;</t>
  </si>
  <si>
    <t>&gt;&gt; 45-54 years ;  Median duration of insufficient hours ;  &gt; Males ;</t>
  </si>
  <si>
    <t>&gt;&gt; 45-54 years ;  Median duration of insufficient hours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</si>
  <si>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</si>
  <si>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</si>
  <si>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</si>
  <si>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Fewer than 4 weeks of insufficient hours ;  Persons ;</t>
  </si>
  <si>
    <t>&gt;&gt; 55-64 years ;  &gt; Fewer than 4 weeks of insufficient hours ;  &gt; Males ;</t>
  </si>
  <si>
    <t>&gt;&gt; 55-64 years ;  &gt; Fewer than 4 weeks of insufficient hours ;  &gt; Females ;</t>
  </si>
  <si>
    <t>&gt;&gt; 55-64 years ;  &gt; 4-12 weeks of insufficient hours ;  Persons ;</t>
  </si>
  <si>
    <t>&gt;&gt; 55-64 years ;  &gt; 4-12 weeks of insufficient hours ;  &gt; Males ;</t>
  </si>
  <si>
    <t>&gt;&gt; 55-64 years ;  &gt; 4-12 weeks of insufficient hours ;  &gt; Females ;</t>
  </si>
  <si>
    <t>&gt;&gt; 55-64 years ;  &gt; 13-51 weeks of insufficient hours ;  Persons ;</t>
  </si>
  <si>
    <t>&gt;&gt; 55-64 years ;  &gt; 13-51 weeks of insufficient hours ;  &gt; Males ;</t>
  </si>
  <si>
    <t>&gt;&gt; 55-64 years ;  &gt; 13-51 weeks of insufficient hours ;  &gt; Females ;</t>
  </si>
  <si>
    <t>&gt;&gt; 55-64 years ;  &gt; 52 weeks and over of insufficient hours ;  Persons ;</t>
  </si>
  <si>
    <t>&gt;&gt; 55-64 years ;  &gt; 52 weeks and over of insufficient hours ;  &gt; Males ;</t>
  </si>
  <si>
    <t>&gt;&gt; 55-64 years ;  &gt; 52 weeks and over of insufficient hours ;  &gt; Females ;</t>
  </si>
  <si>
    <t>&gt;&gt; 55-64 years ;  Median duration of insufficient hours ;  Persons ;</t>
  </si>
  <si>
    <t>&gt;&gt; 55-64 years ;  Median duration of insufficient hours ;  &gt; Males ;</t>
  </si>
  <si>
    <t>&gt;&gt; 55-64 years ;  Median duration of insufficient hours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</si>
  <si>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</si>
  <si>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</si>
  <si>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</si>
  <si>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Fewer than 4 weeks of insufficient hours ;  Persons ;</t>
  </si>
  <si>
    <t>65 years and over ;  &gt; Fewer than 4 weeks of insufficient hours ;  &gt; Males ;</t>
  </si>
  <si>
    <t>65 years and over ;  &gt; Fewer than 4 weeks of insufficient hours ;  &gt; Females ;</t>
  </si>
  <si>
    <t>65 years and over ;  &gt; 4-12 weeks of insufficient hours ;  Persons ;</t>
  </si>
  <si>
    <t>65 years and over ;  &gt; 4-12 weeks of insufficient hours ;  &gt; Males ;</t>
  </si>
  <si>
    <t>65 years and over ;  &gt; 4-12 weeks of insufficient hours ;  &gt; Females ;</t>
  </si>
  <si>
    <t>65 years and over ;  &gt; 13-51 weeks of insufficient hours ;  Persons ;</t>
  </si>
  <si>
    <t>65 years and over ;  &gt; 13-51 weeks of insufficient hours ;  &gt; Males ;</t>
  </si>
  <si>
    <t>65 years and over ;  &gt; 13-51 weeks of insufficient hours ;  &gt; Females ;</t>
  </si>
  <si>
    <t>65 years and over ;  &gt; 52 weeks and over of insufficient hours ;  Persons ;</t>
  </si>
  <si>
    <t>65 years and over ;  &gt; 52 weeks and over of insufficient hours ;  &gt; Males ;</t>
  </si>
  <si>
    <t>65 years and over ;  &gt; 52 weeks and over of insufficient hours ;  &gt; Females ;</t>
  </si>
  <si>
    <t>65 years and over ;  Median duration of insufficient hours ;  Persons ;</t>
  </si>
  <si>
    <t>65 years and over ;  Median duration of insufficient hours ;  &gt; Males ;</t>
  </si>
  <si>
    <t>65 years and over ;  Median duration of insufficient hours ;  &gt; Females ;</t>
  </si>
  <si>
    <t>Family member ;  Underemployed part-time workers ;  Persons ;</t>
  </si>
  <si>
    <t>Family member ;  Underemployed part-time workers ;  &gt; Males ;</t>
  </si>
  <si>
    <t>Family member ;  Underemployed part-time workers ;  &gt; Females ;</t>
  </si>
  <si>
    <t>Family member ;  &gt; Fewer than 4 weeks of insufficient hours ;  Persons ;</t>
  </si>
  <si>
    <t>Family member ;  &gt; Fewer than 4 weeks of insufficient hours ;  &gt; Males ;</t>
  </si>
  <si>
    <t>Family member ;  &gt; Fewer than 4 weeks of insufficient hours ;  &gt; Females ;</t>
  </si>
  <si>
    <t>Family member ;  &gt; 4-12 weeks of insufficient hours ;  Persons ;</t>
  </si>
  <si>
    <t>Family member ;  &gt; 4-12 weeks of insufficient hours ;  &gt; Males ;</t>
  </si>
  <si>
    <t>Family member ;  &gt; 4-12 weeks of insufficient hours ;  &gt; Females ;</t>
  </si>
  <si>
    <t>Family member ;  &gt; 13-51 weeks of insufficient hours ;  Persons ;</t>
  </si>
  <si>
    <t>Family member ;  &gt; 13-51 weeks of insufficient hours ;  &gt; Males ;</t>
  </si>
  <si>
    <t>Family member ;  &gt; 13-51 weeks of insufficient hours ;  &gt; Females ;</t>
  </si>
  <si>
    <t>Family member ;  &gt; 52 weeks and over of insufficient hours ;  Persons ;</t>
  </si>
  <si>
    <t>Family member ;  &gt; 52 weeks and over of insufficient hours ;  &gt; Males ;</t>
  </si>
  <si>
    <t>Family member ;  &gt; 52 weeks and over of insufficient hours ;  &gt; Females ;</t>
  </si>
  <si>
    <t>Family member ;  Median duration of insufficient hours ;  Persons ;</t>
  </si>
  <si>
    <t>Family member ;  Median duration of insufficient hours ;  &gt; Males ;</t>
  </si>
  <si>
    <t>Family member ;  Median duration of insufficient hours ;  &gt; Females ;</t>
  </si>
  <si>
    <t>&gt; Husband, wife or partner ;  Underemployed part-time workers ;  Persons ;</t>
  </si>
  <si>
    <t>&gt; Husband, wife or partner ;  Underemployed part-time workers ;  &gt; Males ;</t>
  </si>
  <si>
    <t>&gt; Husband, wife or partner ;  Underemployed part-time workers ;  &gt; Females ;</t>
  </si>
  <si>
    <t>&gt; Husband, wife or partner ;  &gt; Fewer than 4 weeks of insufficient hours ;  Persons ;</t>
  </si>
  <si>
    <t>&gt; Husband, wife or partner ;  &gt; Fewer than 4 weeks of insufficient hours ;  &gt; Males ;</t>
  </si>
  <si>
    <t>&gt; Husband, wife or partner ;  &gt; Fewer than 4 weeks of insufficient hours ;  &gt; Females ;</t>
  </si>
  <si>
    <t>&gt; Husband, wife or partner ;  &gt; 4-12 weeks of insufficient hours ;  Persons ;</t>
  </si>
  <si>
    <t>&gt; Husband, wife or partner ;  &gt; 4-12 weeks of insufficient hours ;  &gt; Males ;</t>
  </si>
  <si>
    <t>&gt; Husband, wife or partner ;  &gt; 4-12 weeks of insufficient hours ;  &gt; Females ;</t>
  </si>
  <si>
    <t>&gt; Husband, wife or partner ;  &gt; 13-51 weeks of insufficient hours ;  Persons ;</t>
  </si>
  <si>
    <t>&gt; Husband, wife or partner ;  &gt; 13-51 weeks of insufficient hours ;  &gt; Males ;</t>
  </si>
  <si>
    <t>&gt; Husband, wife or partner ;  &gt; 13-51 weeks of insufficient hours ;  &gt; Females ;</t>
  </si>
  <si>
    <t>&gt; Husband, wife or partner ;  &gt; 52 weeks and over of insufficient hours ;  Persons ;</t>
  </si>
  <si>
    <t>&gt; Husband, wife or partner ;  &gt; 52 weeks and over of insufficient hours ;  &gt; Males ;</t>
  </si>
  <si>
    <t>&gt; Husband, wife or partner ;  &gt; 52 weeks and over of insufficient hours ;  &gt; Females ;</t>
  </si>
  <si>
    <t>&gt; Husband, wife or partner ;  Median duration of insufficient hours ;  Persons ;</t>
  </si>
  <si>
    <t>&gt; Husband, wife or partner ;  Median duration of insufficient hours ;  &gt; Males ;</t>
  </si>
  <si>
    <t>&gt; Husband, wife or partner ;  Median duration of insufficient hours ;  &gt; Females ;</t>
  </si>
  <si>
    <t>&gt;&gt; Husband, wife or partner with dependants ;  Underemployed part-time workers ;  Persons ;</t>
  </si>
  <si>
    <t>&gt;&gt; Husband, wife or partner with dependants ;  Underemployed part-time workers ;  &gt; Males ;</t>
  </si>
  <si>
    <t>&gt;&gt; Husband, wife or partner with dependants ;  Underemployed part-time workers ;  &gt; Females ;</t>
  </si>
  <si>
    <t>&gt;&gt; Husband, wife or partner with dependants ;  &gt; Fewer than 4 weeks of insufficient hours ;  Persons ;</t>
  </si>
  <si>
    <t>&gt;&gt; Husband, wife or partner with dependants ;  &gt; Fewer than 4 weeks of insufficient hours ;  &gt; Males ;</t>
  </si>
  <si>
    <t>&gt;&gt; Husband, wife or partner with dependants ;  &gt; Fewer than 4 weeks of insufficient hours ;  &gt; Females ;</t>
  </si>
  <si>
    <t>&gt;&gt; Husband, wife or partner with dependants ;  &gt; 4-12 weeks of insufficient hours ;  Persons ;</t>
  </si>
  <si>
    <t>&gt;&gt; Husband, wife or partner with dependants ;  &gt; 4-12 weeks of insufficient hours ;  &gt; Males ;</t>
  </si>
  <si>
    <t>&gt;&gt; Husband, wife or partner with dependants ;  &gt; 4-12 weeks of insufficient hours ;  &gt; Females ;</t>
  </si>
  <si>
    <t>&gt;&gt; Husband, wife or partner with dependants ;  &gt; 13-51 weeks of insufficient hours ;  Persons ;</t>
  </si>
  <si>
    <t>&gt;&gt; Husband, wife or partner with dependants ;  &gt; 13-51 weeks of insufficient hours ;  &gt; Males ;</t>
  </si>
  <si>
    <t>&gt;&gt; Husband, wife or partner with dependants ;  &gt; 13-51 weeks of insufficient hours ;  &gt; Females ;</t>
  </si>
  <si>
    <t>&gt;&gt; Husband, wife or partner with dependants ;  &gt; 52 weeks and over of insufficient hours ;  Persons ;</t>
  </si>
  <si>
    <t>&gt;&gt; Husband, wife or partner with dependants ;  &gt; 52 weeks and over of insufficient hours ;  &gt; Males ;</t>
  </si>
  <si>
    <t>&gt;&gt; Husband, wife or partner with dependants ;  &gt; 52 weeks and over of insufficient hours ;  &gt; Females ;</t>
  </si>
  <si>
    <t>&gt;&gt; Husband, wife or partner with dependants ;  Median duration of insufficient hours ;  Persons ;</t>
  </si>
  <si>
    <t>&gt;&gt; Husband, wife or partner with dependants ;  Median duration of insufficient hours ;  &gt; Males ;</t>
  </si>
  <si>
    <t>&gt;&gt; Husband, wife or partner with dependants ;  Median duration of insufficient hours ;  &gt; Females ;</t>
  </si>
  <si>
    <t>&gt;&gt; Husband, wife or partner without dependants ;  Underemployed part-time workers ;  Persons ;</t>
  </si>
  <si>
    <t>&gt;&gt; Husband, wife or partner without dependants ;  Underemployed part-time workers ;  &gt; Males ;</t>
  </si>
  <si>
    <t>&gt;&gt; Husband, wife or partner without dependants ;  Underemployed part-time workers ;  &gt; Females ;</t>
  </si>
  <si>
    <t>&gt;&gt; Husband, wife or partner without dependants ;  &gt; Fewer than 4 weeks of insufficient hours ;  Persons ;</t>
  </si>
  <si>
    <t>&gt;&gt; Husband, wife or partner without dependants ;  &gt; Fewer than 4 weeks of insufficient hours ;  &gt; Males ;</t>
  </si>
  <si>
    <t>&gt;&gt; Husband, wife or partner without dependants ;  &gt; Fewer than 4 weeks of insufficient hours ;  &gt; Females ;</t>
  </si>
  <si>
    <t>&gt;&gt; Husband, wife or partner without dependants ;  &gt; 4-12 weeks of insufficient hours ;  Persons ;</t>
  </si>
  <si>
    <t>&gt;&gt; Husband, wife or partner without dependants ;  &gt; 4-12 weeks of insufficient hours ;  &gt; Males ;</t>
  </si>
  <si>
    <t>&gt;&gt; Husband, wife or partner without dependants ;  &gt; 4-12 weeks of insufficient hours ;  &gt; Females ;</t>
  </si>
  <si>
    <t>&gt;&gt; Husband, wife or partner without dependants ;  &gt; 13-51 weeks of insufficient hours ;  Persons ;</t>
  </si>
  <si>
    <t>&gt;&gt; Husband, wife or partner without dependants ;  &gt; 13-51 weeks of insufficient hours ;  &gt; Males ;</t>
  </si>
  <si>
    <t>&gt;&gt; Husband, wife or partner without dependants ;  &gt; 13-51 weeks of insufficient hours ;  &gt; Females ;</t>
  </si>
  <si>
    <t>&gt;&gt; Husband, wife or partner without dependants ;  &gt; 52 weeks and over of insufficient hours ;  Persons ;</t>
  </si>
  <si>
    <t>&gt;&gt; Husband, wife or partner without dependants ;  &gt; 52 weeks and over of insufficient hours ;  &gt; Males ;</t>
  </si>
  <si>
    <t>&gt;&gt; Husband, wife or partner without dependants ;  &gt; 52 weeks and over of insufficient hours ;  &gt; Females ;</t>
  </si>
  <si>
    <t>&gt;&gt; Husband, wife or partner without dependants ;  Median duration of insufficient hours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</si>
  <si>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</si>
  <si>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</si>
  <si>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</si>
  <si>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</si>
  <si>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</si>
  <si>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</si>
  <si>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</si>
  <si>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</si>
  <si>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</si>
  <si>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</si>
  <si>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</si>
  <si>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</si>
  <si>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A125551320T</t>
  </si>
  <si>
    <t>A125579400K</t>
  </si>
  <si>
    <t>A125565360V</t>
  </si>
  <si>
    <t>A125554128W</t>
  </si>
  <si>
    <t>A125582208V</t>
  </si>
  <si>
    <t>A125568168X</t>
  </si>
  <si>
    <t>A125548512A</t>
  </si>
  <si>
    <t>A125576592K</t>
  </si>
  <si>
    <t>A125562552J</t>
  </si>
  <si>
    <t>A125556936F</t>
  </si>
  <si>
    <t>A125585016F</t>
  </si>
  <si>
    <t>A125570976L</t>
  </si>
  <si>
    <t>A125559744T</t>
  </si>
  <si>
    <t>A125587824R</t>
  </si>
  <si>
    <t>A125573784X</t>
  </si>
  <si>
    <t>Weeks</t>
  </si>
  <si>
    <t>A125551321V</t>
  </si>
  <si>
    <t>A125579401L</t>
  </si>
  <si>
    <t>A125565361W</t>
  </si>
  <si>
    <t>A125551528C</t>
  </si>
  <si>
    <t>A125579608W</t>
  </si>
  <si>
    <t>A125565568F</t>
  </si>
  <si>
    <t>A125554336R</t>
  </si>
  <si>
    <t>A125582416L</t>
  </si>
  <si>
    <t>A125568376T</t>
  </si>
  <si>
    <t>A125548720V</t>
  </si>
  <si>
    <t>A125576800T</t>
  </si>
  <si>
    <t>A125562760A</t>
  </si>
  <si>
    <t>A125557144A</t>
  </si>
  <si>
    <t>A125585224X</t>
  </si>
  <si>
    <t>A125571184J</t>
  </si>
  <si>
    <t>A125559952K</t>
  </si>
  <si>
    <t>A125588032K</t>
  </si>
  <si>
    <t>A125573992T</t>
  </si>
  <si>
    <t>A125551529F</t>
  </si>
  <si>
    <t>A125579609X</t>
  </si>
  <si>
    <t>A125565569J</t>
  </si>
  <si>
    <t>A125551416K</t>
  </si>
  <si>
    <t>A125579496R</t>
  </si>
  <si>
    <t>A125565456L</t>
  </si>
  <si>
    <t>A125554224W</t>
  </si>
  <si>
    <t>A125582304V</t>
  </si>
  <si>
    <t>A125568264X</t>
  </si>
  <si>
    <t>A125548608V</t>
  </si>
  <si>
    <t>A125576688C</t>
  </si>
  <si>
    <t>A125562648A</t>
  </si>
  <si>
    <t>A125557032J</t>
  </si>
  <si>
    <t>A125585112F</t>
  </si>
  <si>
    <t>A125571072R</t>
  </si>
  <si>
    <t>A125559840T</t>
  </si>
  <si>
    <t>A125587920R</t>
  </si>
  <si>
    <t>A125573880X</t>
  </si>
  <si>
    <t>A125551417L</t>
  </si>
  <si>
    <t>A125579497T</t>
  </si>
  <si>
    <t>A125565457R</t>
  </si>
  <si>
    <t>A125551536C</t>
  </si>
  <si>
    <t>A125579616W</t>
  </si>
  <si>
    <t>A125565576F</t>
  </si>
  <si>
    <t>A125554344R</t>
  </si>
  <si>
    <t>A125582424L</t>
  </si>
  <si>
    <t>A125568384T</t>
  </si>
  <si>
    <t>A125548728L</t>
  </si>
  <si>
    <t>A125576808K</t>
  </si>
  <si>
    <t>A125562768V</t>
  </si>
  <si>
    <t>A125557152A</t>
  </si>
  <si>
    <t>A125585232X</t>
  </si>
  <si>
    <t>A125571192J</t>
  </si>
  <si>
    <t>A125559960K</t>
  </si>
  <si>
    <t>A125588040K</t>
  </si>
  <si>
    <t>A125574000J</t>
  </si>
  <si>
    <t>A125551537F</t>
  </si>
  <si>
    <t>A125579617X</t>
  </si>
  <si>
    <t>A125565577J</t>
  </si>
  <si>
    <t>A125551544C</t>
  </si>
  <si>
    <t>A125579624W</t>
  </si>
  <si>
    <t>A125565584F</t>
  </si>
  <si>
    <t>A125554352R</t>
  </si>
  <si>
    <t>A125582432L</t>
  </si>
  <si>
    <t>A125568392T</t>
  </si>
  <si>
    <t>A125548736L</t>
  </si>
  <si>
    <t>A125576816K</t>
  </si>
  <si>
    <t>A125562776V</t>
  </si>
  <si>
    <t>A125557160A</t>
  </si>
  <si>
    <t>A125585240X</t>
  </si>
  <si>
    <t>A125571200W</t>
  </si>
  <si>
    <t>A125559968C</t>
  </si>
  <si>
    <t>A125588048C</t>
  </si>
  <si>
    <t>A125574008A</t>
  </si>
  <si>
    <t>A125551545F</t>
  </si>
  <si>
    <t>A125579625X</t>
  </si>
  <si>
    <t>A125565585J</t>
  </si>
  <si>
    <t>A125551424K</t>
  </si>
  <si>
    <t>A125579504C</t>
  </si>
  <si>
    <t>A125565464L</t>
  </si>
  <si>
    <t>A125554232W</t>
  </si>
  <si>
    <t>A125582312V</t>
  </si>
  <si>
    <t>A125568272X</t>
  </si>
  <si>
    <t>A125548616V</t>
  </si>
  <si>
    <t>A125576696C</t>
  </si>
  <si>
    <t>A125562656A</t>
  </si>
  <si>
    <t>A125557040J</t>
  </si>
  <si>
    <t>A125585120F</t>
  </si>
  <si>
    <t>A125571080R</t>
  </si>
  <si>
    <t>A125559848K</t>
  </si>
  <si>
    <t>A125587928J</t>
  </si>
  <si>
    <t>A125573888T</t>
  </si>
  <si>
    <t>A125551425L</t>
  </si>
  <si>
    <t>A125579505F</t>
  </si>
  <si>
    <t>A125565465R</t>
  </si>
  <si>
    <t>A125551432K</t>
  </si>
  <si>
    <t>A125579512C</t>
  </si>
  <si>
    <t>A125565472L</t>
  </si>
  <si>
    <t>A125554240W</t>
  </si>
  <si>
    <t>A125582320V</t>
  </si>
  <si>
    <t>A125568280X</t>
  </si>
  <si>
    <t>A125548624V</t>
  </si>
  <si>
    <t>A125576704T</t>
  </si>
  <si>
    <t>A125562664A</t>
  </si>
  <si>
    <t>A125557048A</t>
  </si>
  <si>
    <t>A125585128X</t>
  </si>
  <si>
    <t>A125571088J</t>
  </si>
  <si>
    <t>A125559856K</t>
  </si>
  <si>
    <t>A125587936J</t>
  </si>
  <si>
    <t>A125573896T</t>
  </si>
  <si>
    <t>A125551433L</t>
  </si>
  <si>
    <t>A125579513F</t>
  </si>
  <si>
    <t>A125565473R</t>
  </si>
  <si>
    <t>A125551496W</t>
  </si>
  <si>
    <t>A125579576R</t>
  </si>
  <si>
    <t>A125565536L</t>
  </si>
  <si>
    <t>A125554304W</t>
  </si>
  <si>
    <t>A125582384F</t>
  </si>
  <si>
    <t>A125568344X</t>
  </si>
  <si>
    <t>A125548688F</t>
  </si>
  <si>
    <t>A125576768C</t>
  </si>
  <si>
    <t>A125562728A</t>
  </si>
  <si>
    <t>A125557112J</t>
  </si>
  <si>
    <t>A125585192T</t>
  </si>
  <si>
    <t>A125571152R</t>
  </si>
  <si>
    <t>A125559920T</t>
  </si>
  <si>
    <t>A125588000T</t>
  </si>
  <si>
    <t>A125573960X</t>
  </si>
  <si>
    <t>A125551497X</t>
  </si>
  <si>
    <t>A125579577T</t>
  </si>
  <si>
    <t>A125565537R</t>
  </si>
  <si>
    <t>A125551368C</t>
  </si>
  <si>
    <t>A125579448W</t>
  </si>
  <si>
    <t>A125565408V</t>
  </si>
  <si>
    <t>A125554176R</t>
  </si>
  <si>
    <t>A125582256L</t>
  </si>
  <si>
    <t>A125568216F</t>
  </si>
  <si>
    <t>A125548560V</t>
  </si>
  <si>
    <t>A125576640T</t>
  </si>
  <si>
    <t>A125562600R</t>
  </si>
  <si>
    <t>A125556984X</t>
  </si>
  <si>
    <t>A125585064X</t>
  </si>
  <si>
    <t>A125571024W</t>
  </si>
  <si>
    <t>A125559792K</t>
  </si>
  <si>
    <t>A125587872J</t>
  </si>
  <si>
    <t>A125573832F</t>
  </si>
  <si>
    <t>A125551369F</t>
  </si>
  <si>
    <t>A125579449X</t>
  </si>
  <si>
    <t>A125565409W</t>
  </si>
  <si>
    <t>A125551552C</t>
  </si>
  <si>
    <t>A125579632W</t>
  </si>
  <si>
    <t>A125565592F</t>
  </si>
  <si>
    <t>A125554360R</t>
  </si>
  <si>
    <t>A125582440L</t>
  </si>
  <si>
    <t>A125568400F</t>
  </si>
  <si>
    <t>A125548744L</t>
  </si>
  <si>
    <t>A125576824K</t>
  </si>
  <si>
    <t>A125562784V</t>
  </si>
  <si>
    <t>A125557168V</t>
  </si>
  <si>
    <t>A125585248T</t>
  </si>
  <si>
    <t>A125571208R</t>
  </si>
  <si>
    <t>A125559976C</t>
  </si>
  <si>
    <t>A125588056C</t>
  </si>
  <si>
    <t>A125574016A</t>
  </si>
  <si>
    <t>A125551553F</t>
  </si>
  <si>
    <t>A125579633X</t>
  </si>
  <si>
    <t>A125565593J</t>
  </si>
  <si>
    <t>A125551440K</t>
  </si>
  <si>
    <t>A125579520C</t>
  </si>
  <si>
    <t>A125565480L</t>
  </si>
  <si>
    <t>A125554248R</t>
  </si>
  <si>
    <t>A125582328L</t>
  </si>
  <si>
    <t>A125568288T</t>
  </si>
  <si>
    <t>A125548632V</t>
  </si>
  <si>
    <t>A125576712T</t>
  </si>
  <si>
    <t>A125562672A</t>
  </si>
  <si>
    <t>A125557056A</t>
  </si>
  <si>
    <t>A125585136X</t>
  </si>
  <si>
    <t>A125571096J</t>
  </si>
  <si>
    <t>A125559864K</t>
  </si>
  <si>
    <t>A125587944J</t>
  </si>
  <si>
    <t>A125573904F</t>
  </si>
  <si>
    <t>A125551441L</t>
  </si>
  <si>
    <t>A125579521F</t>
  </si>
  <si>
    <t>A125565481R</t>
  </si>
  <si>
    <t>A125551328K</t>
  </si>
  <si>
    <t>A125579408C</t>
  </si>
  <si>
    <t>A125565368L</t>
  </si>
  <si>
    <t>A125554136W</t>
  </si>
  <si>
    <t>A125582216V</t>
  </si>
  <si>
    <t>A125568176X</t>
  </si>
  <si>
    <t>A125548520A</t>
  </si>
  <si>
    <t>A125576600X</t>
  </si>
  <si>
    <t>A125562560J</t>
  </si>
  <si>
    <t>A125556944F</t>
  </si>
  <si>
    <t>A125585024F</t>
  </si>
  <si>
    <t>A125570984L</t>
  </si>
  <si>
    <t>A125559752T</t>
  </si>
  <si>
    <t>A125587832R</t>
  </si>
  <si>
    <t>A125573792X</t>
  </si>
  <si>
    <t>A125551329L</t>
  </si>
  <si>
    <t>A125579409F</t>
  </si>
  <si>
    <t>A125565369R</t>
  </si>
  <si>
    <t>A125551448C</t>
  </si>
  <si>
    <t>A125579528W</t>
  </si>
  <si>
    <t>A125565488F</t>
  </si>
  <si>
    <t>A125554256R</t>
  </si>
  <si>
    <t>A125582336L</t>
  </si>
  <si>
    <t>A125568296T</t>
  </si>
  <si>
    <t>A125548640V</t>
  </si>
  <si>
    <t>A125576720T</t>
  </si>
  <si>
    <t>A125562680A</t>
  </si>
  <si>
    <t>A125557064A</t>
  </si>
  <si>
    <t>A125585144X</t>
  </si>
  <si>
    <t>A125571104W</t>
  </si>
  <si>
    <t>A125559872K</t>
  </si>
  <si>
    <t>A125587952J</t>
  </si>
  <si>
    <t>A125573912F</t>
  </si>
  <si>
    <t>A125551449F</t>
  </si>
  <si>
    <t>A125579529X</t>
  </si>
  <si>
    <t>A125565489J</t>
  </si>
  <si>
    <t>A125551456C</t>
  </si>
  <si>
    <t>A125579536W</t>
  </si>
  <si>
    <t>A125565496F</t>
  </si>
  <si>
    <t>A125554264R</t>
  </si>
  <si>
    <t>A125582344L</t>
  </si>
  <si>
    <t>A125568304F</t>
  </si>
  <si>
    <t>A125548648L</t>
  </si>
  <si>
    <t>A125576728K</t>
  </si>
  <si>
    <t>A125562688V</t>
  </si>
  <si>
    <t>A125557072A</t>
  </si>
  <si>
    <t>A125585152X</t>
  </si>
  <si>
    <t>A125571112W</t>
  </si>
  <si>
    <t>A125559880K</t>
  </si>
  <si>
    <t>A125587960J</t>
  </si>
  <si>
    <t>A125573920F</t>
  </si>
  <si>
    <t>A125551457F</t>
  </si>
  <si>
    <t>&gt;&gt; Husband, wife or partner without dependants ;  Median duration of insufficient hours ;  &gt; Males ;</t>
  </si>
  <si>
    <t>&gt;&gt; Husband, wife or partner without dependants ;  Median duration of insufficient hours ;  &gt; Females ;</t>
  </si>
  <si>
    <t>&gt; Lone parent ;  Underemployed part-time workers ;  Persons ;</t>
  </si>
  <si>
    <t>&gt; Lone parent ;  Underemployed part-time workers ;  &gt; Males ;</t>
  </si>
  <si>
    <t>&gt; Lone parent ;  Underemployed part-time workers ;  &gt; Females ;</t>
  </si>
  <si>
    <t>&gt; Lone parent ;  &gt; Fewer than 4 weeks of insufficient hours ;  Persons ;</t>
  </si>
  <si>
    <t>&gt; Lone parent ;  &gt; Fewer than 4 weeks of insufficient hours ;  &gt; Males ;</t>
  </si>
  <si>
    <t>&gt; Lone parent ;  &gt; Fewer than 4 weeks of insufficient hours ;  &gt; Females ;</t>
  </si>
  <si>
    <t>&gt; Lone parent ;  &gt; 4-12 weeks of insufficient hours ;  Persons ;</t>
  </si>
  <si>
    <t>&gt; Lone parent ;  &gt; 4-12 weeks of insufficient hours ;  &gt; Males ;</t>
  </si>
  <si>
    <t>&gt; Lone parent ;  &gt; 4-12 weeks of insufficient hours ;  &gt; Females ;</t>
  </si>
  <si>
    <t>&gt; Lone parent ;  &gt; 13-51 weeks of insufficient hours ;  Persons ;</t>
  </si>
  <si>
    <t>&gt; Lone parent ;  &gt; 13-51 weeks of insufficient hours ;  &gt; Males ;</t>
  </si>
  <si>
    <t>&gt; Lone parent ;  &gt; 13-51 weeks of insufficient hours ;  &gt; Females ;</t>
  </si>
  <si>
    <t>&gt; Lone parent ;  &gt; 52 weeks and over of insufficient hours ;  Persons ;</t>
  </si>
  <si>
    <t>&gt; Lone parent ;  &gt; 52 weeks and over of insufficient hours ;  &gt; Males ;</t>
  </si>
  <si>
    <t>&gt; Lone parent ;  &gt; 52 weeks and over of insufficient hours ;  &gt; Females ;</t>
  </si>
  <si>
    <t>&gt; Lone parent ;  Median duration of insufficient hours ;  Persons ;</t>
  </si>
  <si>
    <t>&gt; Lone parent ;  Median duration of insufficient hours ;  &gt; Males ;</t>
  </si>
  <si>
    <t>&gt; Lone parent ;  Median duration of insufficient hours ;  &gt; Females ;</t>
  </si>
  <si>
    <t>&gt; Dependent student ;  Underemployed part-time workers ;  Persons ;</t>
  </si>
  <si>
    <t>&gt; Dependent student ;  Underemployed part-time workers ;  &gt; Males ;</t>
  </si>
  <si>
    <t>&gt; Dependent student ;  Underemployed part-time workers ;  &gt; Females ;</t>
  </si>
  <si>
    <t>&gt; Dependent student ;  &gt; Fewer than 4 weeks of insufficient hours ;  Persons ;</t>
  </si>
  <si>
    <t>&gt; Dependent student ;  &gt; Fewer than 4 weeks of insufficient hours ;  &gt; Males ;</t>
  </si>
  <si>
    <t>&gt; Dependent student ;  &gt; Fewer than 4 weeks of insufficient hours ;  &gt; Females ;</t>
  </si>
  <si>
    <t>&gt; Dependent student ;  &gt; 4-12 weeks of insufficient hours ;  Persons ;</t>
  </si>
  <si>
    <t>&gt; Dependent student ;  &gt; 4-12 weeks of insufficient hours ;  &gt; Males ;</t>
  </si>
  <si>
    <t>&gt; Dependent student ;  &gt; 4-12 weeks of insufficient hours ;  &gt; Females ;</t>
  </si>
  <si>
    <t>&gt; Dependent student ;  &gt; 13-51 weeks of insufficient hours ;  Persons ;</t>
  </si>
  <si>
    <t>&gt; Dependent student ;  &gt; 13-51 weeks of insufficient hours ;  &gt; Males ;</t>
  </si>
  <si>
    <t>&gt; Dependent student ;  &gt; 13-51 weeks of insufficient hours ;  &gt; Females ;</t>
  </si>
  <si>
    <t>&gt; Dependent student ;  &gt; 52 weeks and over of insufficient hours ;  Persons ;</t>
  </si>
  <si>
    <t>&gt; Dependent student ;  &gt; 52 weeks and over of insufficient hours ;  &gt; Males ;</t>
  </si>
  <si>
    <t>&gt; Dependent student ;  &gt; 52 weeks and over of insufficient hours ;  &gt; Females ;</t>
  </si>
  <si>
    <t>&gt; Dependent student ;  Median duration of insufficient hours ;  Persons ;</t>
  </si>
  <si>
    <t>&gt; Dependent student ;  Median duration of insufficient hours ;  &gt; Males ;</t>
  </si>
  <si>
    <t>&gt; Dependent student ;  Median duration of insufficient hours ;  &gt; Females ;</t>
  </si>
  <si>
    <t>&gt; Non-dependent child ;  Underemployed part-time workers ;  Persons ;</t>
  </si>
  <si>
    <t>&gt; Non-dependent child ;  Underemployed part-time workers ;  &gt; Males ;</t>
  </si>
  <si>
    <t>&gt; Non-dependent child ;  Underemployed part-time workers ;  &gt; Females ;</t>
  </si>
  <si>
    <t>&gt; Non-dependent child ;  &gt; Fewer than 4 weeks of insufficient hours ;  Persons ;</t>
  </si>
  <si>
    <t>&gt; Non-dependent child ;  &gt; Fewer than 4 weeks of insufficient hours ;  &gt; Males ;</t>
  </si>
  <si>
    <t>&gt; Non-dependent child ;  &gt; Fewer than 4 weeks of insufficient hours ;  &gt; Females ;</t>
  </si>
  <si>
    <t>&gt; Non-dependent child ;  &gt; 4-12 weeks of insufficient hours ;  Persons ;</t>
  </si>
  <si>
    <t>&gt; Non-dependent child ;  &gt; 4-12 weeks of insufficient hours ;  &gt; Males ;</t>
  </si>
  <si>
    <t>&gt; Non-dependent child ;  &gt; 4-12 weeks of insufficient hours ;  &gt; Females ;</t>
  </si>
  <si>
    <t>&gt; Non-dependent child ;  &gt; 13-51 weeks of insufficient hours ;  Persons ;</t>
  </si>
  <si>
    <t>&gt; Non-dependent child ;  &gt; 13-51 weeks of insufficient hours ;  &gt; Males ;</t>
  </si>
  <si>
    <t>&gt; Non-dependent child ;  &gt; 13-51 weeks of insufficient hours ;  &gt; Females ;</t>
  </si>
  <si>
    <t>&gt; Non-dependent child ;  &gt; 52 weeks and over of insufficient hours ;  Persons ;</t>
  </si>
  <si>
    <t>&gt; Non-dependent child ;  &gt; 52 weeks and over of insufficient hours ;  &gt; Males ;</t>
  </si>
  <si>
    <t>&gt; Non-dependent child ;  &gt; 52 weeks and over of insufficient hours ;  &gt; Females ;</t>
  </si>
  <si>
    <t>&gt; Non-dependent child ;  Median duration of insufficient hours ;  Persons ;</t>
  </si>
  <si>
    <t>&gt; Non-dependent child ;  Median duration of insufficient hours ;  &gt; Males ;</t>
  </si>
  <si>
    <t>&gt; Non-dependent child ;  Median duration of insufficient hours ;  &gt; Females ;</t>
  </si>
  <si>
    <t>&gt; Other relative ;  Underemployed part-time workers ;  Persons ;</t>
  </si>
  <si>
    <t>&gt; Other relative ;  Underemployed part-time workers ;  &gt; Males ;</t>
  </si>
  <si>
    <t>&gt; Other relative ;  Underemployed part-time workers ;  &gt; Females ;</t>
  </si>
  <si>
    <t>&gt; Other relative ;  &gt; Fewer than 4 weeks of insufficient hours ;  Persons ;</t>
  </si>
  <si>
    <t>&gt; Other relative ;  &gt; Fewer than 4 weeks of insufficient hours ;  &gt; Males ;</t>
  </si>
  <si>
    <t>&gt; Other relative ;  &gt; Fewer than 4 weeks of insufficient hours ;  &gt; Females ;</t>
  </si>
  <si>
    <t>&gt; Other relative ;  &gt; 4-12 weeks of insufficient hours ;  Persons ;</t>
  </si>
  <si>
    <t>&gt; Other relative ;  &gt; 4-12 weeks of insufficient hours ;  &gt; Males ;</t>
  </si>
  <si>
    <t>&gt; Other relative ;  &gt; 4-12 weeks of insufficient hours ;  &gt; Females ;</t>
  </si>
  <si>
    <t>&gt; Other relative ;  &gt; 13-51 weeks of insufficient hours ;  Persons ;</t>
  </si>
  <si>
    <t>&gt; Other relative ;  &gt; 13-51 weeks of insufficient hours ;  &gt; Males ;</t>
  </si>
  <si>
    <t>&gt; Other relative ;  &gt; 13-51 weeks of insufficient hours ;  &gt; Females ;</t>
  </si>
  <si>
    <t>&gt; Other relative ;  &gt; 52 weeks and over of insufficient hours ;  Persons ;</t>
  </si>
  <si>
    <t>&gt; Other relative ;  &gt; 52 weeks and over of insufficient hours ;  &gt; Males ;</t>
  </si>
  <si>
    <t>&gt; Other relative ;  &gt; 52 weeks and over of insufficient hours ;  &gt; Females ;</t>
  </si>
  <si>
    <t>&gt; Other relative ;  Median duration of insufficient hours ;  Persons ;</t>
  </si>
  <si>
    <t>&gt; Other relative ;  Median duration of insufficient hours ;  &gt; Males ;</t>
  </si>
  <si>
    <t>&gt; Other relative ;  Median duration of insufficient hours ;  &gt; Females ;</t>
  </si>
  <si>
    <t>Not in a family ;  Underemployed part-time workers ;  Persons ;</t>
  </si>
  <si>
    <t>Not in a family ;  Underemployed part-time workers ;  &gt; Males ;</t>
  </si>
  <si>
    <t>Not in a family ;  Underemployed part-time workers ;  &gt; Females ;</t>
  </si>
  <si>
    <t>Not in a family ;  &gt; Fewer than 4 weeks of insufficient hours ;  Persons ;</t>
  </si>
  <si>
    <t>Not in a family ;  &gt; Fewer than 4 weeks of insufficient hours ;  &gt; Males ;</t>
  </si>
  <si>
    <t>Not in a family ;  &gt; Fewer than 4 weeks of insufficient hours ;  &gt; Females ;</t>
  </si>
  <si>
    <t>Not in a family ;  &gt; 4-12 weeks of insufficient hours ;  Persons ;</t>
  </si>
  <si>
    <t>Not in a family ;  &gt; 4-12 weeks of insufficient hours ;  &gt; Males ;</t>
  </si>
  <si>
    <t>Not in a family ;  &gt; 4-12 weeks of insufficient hours ;  &gt; Females ;</t>
  </si>
  <si>
    <t>Not in a family ;  &gt; 13-51 weeks of insufficient hours ;  Persons ;</t>
  </si>
  <si>
    <t>Not in a family ;  &gt; 13-51 weeks of insufficient hours ;  &gt; Males ;</t>
  </si>
  <si>
    <t>Not in a family ;  &gt; 13-51 weeks of insufficient hours ;  &gt; Females ;</t>
  </si>
  <si>
    <t>Not in a family ;  &gt; 52 weeks and over of insufficient hours ;  Persons ;</t>
  </si>
  <si>
    <t>Not in a family ;  &gt; 52 weeks and over of insufficient hours ;  &gt; Males ;</t>
  </si>
  <si>
    <t>Not in a family ;  &gt; 52 weeks and over of insufficient hours ;  &gt; Females ;</t>
  </si>
  <si>
    <t>Not in a family ;  Median duration of insufficient hours ;  Persons ;</t>
  </si>
  <si>
    <t>Not in a family ;  Median duration of insufficient hours ;  &gt; Males ;</t>
  </si>
  <si>
    <t>Not in a family ;  Median duration of insufficient hours ;  &gt; Females ;</t>
  </si>
  <si>
    <t>&gt; Person living alone ;  Underemployed part-time workers ;  Persons ;</t>
  </si>
  <si>
    <t>&gt; Person living alone ;  Underemployed part-time workers ;  &gt; Males ;</t>
  </si>
  <si>
    <t>&gt; Person living alone ;  Underemployed part-time workers ;  &gt; Females ;</t>
  </si>
  <si>
    <t>&gt; Person living alone ;  &gt; Fewer than 4 weeks of insufficient hours ;  Persons ;</t>
  </si>
  <si>
    <t>&gt; Person living alone ;  &gt; Fewer than 4 weeks of insufficient hours ;  &gt; Males ;</t>
  </si>
  <si>
    <t>&gt; Person living alone ;  &gt; Fewer than 4 weeks of insufficient hours ;  &gt; Females ;</t>
  </si>
  <si>
    <t>&gt; Person living alone ;  &gt; 4-12 weeks of insufficient hours ;  Persons ;</t>
  </si>
  <si>
    <t>&gt; Person living alone ;  &gt; 4-12 weeks of insufficient hours ;  &gt; Males ;</t>
  </si>
  <si>
    <t>&gt; Person living alone ;  &gt; 4-12 weeks of insufficient hours ;  &gt; Females ;</t>
  </si>
  <si>
    <t>&gt; Person living alone ;  &gt; 13-51 weeks of insufficient hours ;  Persons ;</t>
  </si>
  <si>
    <t>&gt; Person living alone ;  &gt; 13-51 weeks of insufficient hours ;  &gt; Males ;</t>
  </si>
  <si>
    <t>&gt; Person living alone ;  &gt; 13-51 weeks of insufficient hours ;  &gt; Females ;</t>
  </si>
  <si>
    <t>&gt; Person living alone ;  &gt; 52 weeks and over of insufficient hours ;  Persons ;</t>
  </si>
  <si>
    <t>&gt; Person living alone ;  &gt; 52 weeks and over of insufficient hours ;  &gt; Males ;</t>
  </si>
  <si>
    <t>&gt; Person living alone ;  &gt; 52 weeks and over of insufficient hours ;  &gt; Females ;</t>
  </si>
  <si>
    <t>&gt; Person living alone ;  Median duration of insufficient hours ;  Persons ;</t>
  </si>
  <si>
    <t>&gt; Person living alone ;  Median duration of insufficient hours ;  &gt; Males ;</t>
  </si>
  <si>
    <t>&gt; Person living alone ;  Median duration of insufficient hours ;  &gt; Females ;</t>
  </si>
  <si>
    <t>&gt; Person living with non-relatives ;  Underemployed part-time workers ;  Persons ;</t>
  </si>
  <si>
    <t>&gt; Person living with non-relatives ;  Underemployed part-time workers ;  &gt; Males ;</t>
  </si>
  <si>
    <t>&gt; Person living with non-relatives ;  Underemployed part-time workers ;  &gt; Females ;</t>
  </si>
  <si>
    <t>&gt; Person living with non-relatives ;  &gt; Fewer than 4 weeks of insufficient hours ;  Persons ;</t>
  </si>
  <si>
    <t>&gt; Person living with non-relatives ;  &gt; Fewer than 4 weeks of insufficient hours ;  &gt; Males ;</t>
  </si>
  <si>
    <t>&gt; Person living with non-relatives ;  &gt; Fewer than 4 weeks of insufficient hours ;  &gt; Females ;</t>
  </si>
  <si>
    <t>&gt; Person living with non-relatives ;  &gt; 4-12 weeks of insufficient hours ;  Persons ;</t>
  </si>
  <si>
    <t>&gt; Person living with non-relatives ;  &gt; 4-12 weeks of insufficient hours ;  &gt; Males ;</t>
  </si>
  <si>
    <t>&gt; Person living with non-relatives ;  &gt; 4-12 weeks of insufficient hours ;  &gt; Females ;</t>
  </si>
  <si>
    <t>&gt; Person living with non-relatives ;  &gt; 13-51 weeks of insufficient hours ;  Persons ;</t>
  </si>
  <si>
    <t>&gt; Person living with non-relatives ;  &gt; 13-51 weeks of insufficient hours ;  &gt; Males ;</t>
  </si>
  <si>
    <t>&gt; Person living with non-relatives ;  &gt; 13-51 weeks of insufficient hours ;  &gt; Females ;</t>
  </si>
  <si>
    <t>&gt; Person living with non-relatives ;  &gt; 52 weeks and over of insufficient hours ;  Persons ;</t>
  </si>
  <si>
    <t>&gt; Person living with non-relatives ;  &gt; 52 weeks and over of insufficient hours ;  &gt; Males ;</t>
  </si>
  <si>
    <t>&gt; Person living with non-relatives ;  &gt; 52 weeks and over of insufficient hours ;  &gt; Females ;</t>
  </si>
  <si>
    <t>&gt; Person living with non-relatives ;  Median duration of insufficient hours ;  Persons ;</t>
  </si>
  <si>
    <t>&gt; Person living with non-relatives ;  Median duration of insufficient hours ;  &gt; Males ;</t>
  </si>
  <si>
    <t>&gt; Person living with non-relatives ;  Median duration of insufficient hours ;  &gt; Females ;</t>
  </si>
  <si>
    <t>Relationship not determined ;  Underemployed part-time workers ;  Persons ;</t>
  </si>
  <si>
    <t>Relationship not determined ;  Underemployed part-time workers ;  &gt; Males ;</t>
  </si>
  <si>
    <t>Relationship not determined ;  Underemployed part-time workers ;  &gt; Females ;</t>
  </si>
  <si>
    <t>Relationship not determined ;  &gt; Fewer than 4 weeks of insufficient hours ;  Persons ;</t>
  </si>
  <si>
    <t>Relationship not determined ;  &gt; Fewer than 4 weeks of insufficient hours ;  &gt; Males ;</t>
  </si>
  <si>
    <t>Relationship not determined ;  &gt; Fewer than 4 weeks of insufficient hours ;  &gt; Females ;</t>
  </si>
  <si>
    <t>Relationship not determined ;  &gt; 4-12 weeks of insufficient hours ;  Persons ;</t>
  </si>
  <si>
    <t>Relationship not determined ;  &gt; 4-12 weeks of insufficient hours ;  &gt; Males ;</t>
  </si>
  <si>
    <t>Relationship not determined ;  &gt; 4-12 weeks of insufficient hours ;  &gt; Females ;</t>
  </si>
  <si>
    <t>Relationship not determined ;  &gt; 13-51 weeks of insufficient hours ;  Persons ;</t>
  </si>
  <si>
    <t>Relationship not determined ;  &gt; 13-51 weeks of insufficient hours ;  &gt; Males ;</t>
  </si>
  <si>
    <t>Relationship not determined ;  &gt; 13-51 weeks of insufficient hours ;  &gt; Females ;</t>
  </si>
  <si>
    <t>Relationship not determined ;  &gt; 52 weeks and over of insufficient hours ;  Persons ;</t>
  </si>
  <si>
    <t>Relationship not determined ;  &gt; 52 weeks and over of insufficient hours ;  &gt; Males ;</t>
  </si>
  <si>
    <t>Relationship not determined ;  &gt; 52 weeks and over of insufficient hours ;  &gt; Females ;</t>
  </si>
  <si>
    <t>Relationship not determined ;  Median duration of insufficient hours ;  Persons ;</t>
  </si>
  <si>
    <t>Relationship not determined ;  Median duration of insufficient hours ;  &gt; Males ;</t>
  </si>
  <si>
    <t>Relationship not determined ;  Median duration of insufficient hours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</si>
  <si>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</si>
  <si>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</si>
  <si>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</si>
  <si>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Fewer than 4 weeks of insufficient hours ;  Persons ;</t>
  </si>
  <si>
    <t>Employee ;  &gt; Fewer than 4 weeks of insufficient hours ;  &gt; Males ;</t>
  </si>
  <si>
    <t>Employee ;  &gt; Fewer than 4 weeks of insufficient hours ;  &gt; Females ;</t>
  </si>
  <si>
    <t>Employee ;  &gt; 4-12 weeks of insufficient hours ;  Persons ;</t>
  </si>
  <si>
    <t>Employee ;  &gt; 4-12 weeks of insufficient hours ;  &gt; Males ;</t>
  </si>
  <si>
    <t>Employee ;  &gt; 4-12 weeks of insufficient hours ;  &gt; Females ;</t>
  </si>
  <si>
    <t>Employee ;  &gt; 13-51 weeks of insufficient hours ;  Persons ;</t>
  </si>
  <si>
    <t>Employee ;  &gt; 13-51 weeks of insufficient hours ;  &gt; Males ;</t>
  </si>
  <si>
    <t>Employee ;  &gt; 13-51 weeks of insufficient hours ;  &gt; Females ;</t>
  </si>
  <si>
    <t>Employee ;  &gt; 52 weeks and over of insufficient hours ;  Persons ;</t>
  </si>
  <si>
    <t>Employee ;  &gt; 52 weeks and over of insufficient hours ;  &gt; Males ;</t>
  </si>
  <si>
    <t>Employee ;  &gt; 52 weeks and over of insufficient hours ;  &gt; Females ;</t>
  </si>
  <si>
    <t>Employee ;  Median duration of insufficient hours ;  Persons ;</t>
  </si>
  <si>
    <t>Employee ;  Median duration of insufficient hours ;  &gt; Males ;</t>
  </si>
  <si>
    <t>Employee ;  Median duration of insufficient hours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</si>
  <si>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</si>
  <si>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</si>
  <si>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</si>
  <si>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Fewer than 4 weeks of insufficient hours ;  Persons ;</t>
  </si>
  <si>
    <t>&gt; Employee with paid leave entitlements ;  &gt; Fewer than 4 weeks of insufficient hours ;  &gt; Males ;</t>
  </si>
  <si>
    <t>&gt; Employee with paid leave entitlements ;  &gt; Fewer than 4 weeks of insufficient hours ;  &gt; Females ;</t>
  </si>
  <si>
    <t>&gt; Employee with paid leave entitlements ;  &gt; 4-12 weeks of insufficient hours ;  Persons ;</t>
  </si>
  <si>
    <t>&gt; Employee with paid leave entitlements ;  &gt; 4-12 weeks of insufficient hours ;  &gt; Males ;</t>
  </si>
  <si>
    <t>&gt; Employee with paid leave entitlements ;  &gt; 4-12 weeks of insufficient hours ;  &gt; Females ;</t>
  </si>
  <si>
    <t>&gt; Employee with paid leave entitlements ;  &gt; 13-51 weeks of insufficient hours ;  Persons ;</t>
  </si>
  <si>
    <t>&gt; Employee with paid leave entitlements ;  &gt; 13-51 weeks of insufficient hours ;  &gt; Males ;</t>
  </si>
  <si>
    <t>&gt; Employee with paid leave entitlements ;  &gt; 13-51 weeks of insufficient hours ;  &gt; Females ;</t>
  </si>
  <si>
    <t>&gt; Employee with paid leave entitlements ;  &gt; 52 weeks and over of insufficient hours ;  Persons ;</t>
  </si>
  <si>
    <t>&gt; Employee with paid leave entitlements ;  &gt; 52 weeks and over of insufficient hours ;  &gt; Males ;</t>
  </si>
  <si>
    <t>&gt; Employee with paid leave entitlements ;  &gt; 52 weeks and over of insufficient hours ;  &gt; Females ;</t>
  </si>
  <si>
    <t>&gt; Employee with paid leave entitlements ;  Median duration of insufficient hours ;  Persons ;</t>
  </si>
  <si>
    <t>&gt; Employee with paid leave entitlements ;  Median duration of insufficient hours ;  &gt; Males ;</t>
  </si>
  <si>
    <t>&gt; Employee with paid leave entitlements ;  Median duration of insufficient hours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</si>
  <si>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</si>
  <si>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</si>
  <si>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</si>
  <si>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Fewer than 4 weeks of insufficient hours ;  Persons ;</t>
  </si>
  <si>
    <t>&gt; Employee without paid leave entitlements ;  &gt; Fewer than 4 weeks of insufficient hours ;  &gt; Males ;</t>
  </si>
  <si>
    <t>&gt; Employee without paid leave entitlements ;  &gt; Fewer than 4 weeks of insufficient hours ;  &gt; Females ;</t>
  </si>
  <si>
    <t>&gt; Employee without paid leave entitlements ;  &gt; 4-12 weeks of insufficient hours ;  Persons ;</t>
  </si>
  <si>
    <t>&gt; Employee without paid leave entitlements ;  &gt; 4-12 weeks of insufficient hours ;  &gt; Males ;</t>
  </si>
  <si>
    <t>&gt; Employee without paid leave entitlements ;  &gt; 4-12 weeks of insufficient hours ;  &gt; Females ;</t>
  </si>
  <si>
    <t>&gt; Employee without paid leave entitlements ;  &gt; 13-51 weeks of insufficient hours ;  Persons ;</t>
  </si>
  <si>
    <t>&gt; Employee without paid leave entitlements ;  &gt; 13-51 weeks of insufficient hours ;  &gt; Males ;</t>
  </si>
  <si>
    <t>&gt; Employee without paid leave entitlements ;  &gt; 13-51 weeks of insufficient hours ;  &gt; Females ;</t>
  </si>
  <si>
    <t>&gt; Employee without paid leave entitlements ;  &gt; 52 weeks and over of insufficient hours ;  Persons ;</t>
  </si>
  <si>
    <t>&gt; Employee without paid leave entitlements ;  &gt; 52 weeks and over of insufficient hours ;  &gt; Males ;</t>
  </si>
  <si>
    <t>&gt; Employee without paid leave entitlements ;  &gt; 52 weeks and over of insufficient hours ;  &gt; Females ;</t>
  </si>
  <si>
    <t>&gt; Employee without paid leave entitlements ;  Median duration of insufficient hours ;  Persons ;</t>
  </si>
  <si>
    <t>&gt; Employee without paid leave entitlements ;  Median duration of insufficient hours ;  &gt; Males ;</t>
  </si>
  <si>
    <t>&gt; Employee without paid leave entitlements ;  Median duration of insufficient hours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</si>
  <si>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</si>
  <si>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</si>
  <si>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</si>
  <si>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Fewer than 4 weeks of insufficient hours ;  Persons ;</t>
  </si>
  <si>
    <t>Not an employee ;  &gt; Fewer than 4 weeks of insufficient hours ;  &gt; Males ;</t>
  </si>
  <si>
    <t>Not an employee ;  &gt; Fewer than 4 weeks of insufficient hours ;  &gt; Females ;</t>
  </si>
  <si>
    <t>Not an employee ;  &gt; 4-12 weeks of insufficient hours ;  Persons ;</t>
  </si>
  <si>
    <t>Not an employee ;  &gt; 4-12 weeks of insufficient hours ;  &gt; Males ;</t>
  </si>
  <si>
    <t>Not an employee ;  &gt; 4-12 weeks of insufficient hours ;  &gt; Females ;</t>
  </si>
  <si>
    <t>Not an employee ;  &gt; 13-51 weeks of insufficient hours ;  Persons ;</t>
  </si>
  <si>
    <t>Not an employee ;  &gt; 13-51 weeks of insufficient hours ;  &gt; Males ;</t>
  </si>
  <si>
    <t>Not an employee ;  &gt; 13-51 weeks of insufficient hours ;  &gt; Females ;</t>
  </si>
  <si>
    <t>Not an employee ;  &gt; 52 weeks and over of insufficient hours ;  Persons ;</t>
  </si>
  <si>
    <t>Not an employee ;  &gt; 52 weeks and over of insufficient hours ;  &gt; Males ;</t>
  </si>
  <si>
    <t>Not an employee ;  &gt; 52 weeks and over of insufficient hours ;  &gt; Females ;</t>
  </si>
  <si>
    <t>Not an employee ;  Median duration of insufficient hours ;  Persons ;</t>
  </si>
  <si>
    <t>Not an employee ;  Median duration of insufficient hours ;  &gt; Males ;</t>
  </si>
  <si>
    <t>Not an employee ;  Median duration of insufficient hours ;  &gt; Females ;</t>
  </si>
  <si>
    <t>Prefers more part-time hours ;  Underemployed part-time workers ;  Persons ;</t>
  </si>
  <si>
    <t>Prefers more part-time hours ;  Underemployed part-time workers ;  &gt; Males ;</t>
  </si>
  <si>
    <t>Prefers more part-time hours ;  Underemployed part-time workers ;  &gt; Females ;</t>
  </si>
  <si>
    <t>Prefers more part-time hours ;  &gt; Fewer than 4 weeks of insufficient hours ;  Persons ;</t>
  </si>
  <si>
    <t>Prefers more part-time hours ;  &gt; Fewer than 4 weeks of insufficient hours ;  &gt; Males ;</t>
  </si>
  <si>
    <t>Prefers more part-time hours ;  &gt; Fewer than 4 weeks of insufficient hours ;  &gt; Females ;</t>
  </si>
  <si>
    <t>Prefers more part-time hours ;  &gt; 4-12 weeks of insufficient hours ;  Persons ;</t>
  </si>
  <si>
    <t>Prefers more part-time hours ;  &gt; 4-12 weeks of insufficient hours ;  &gt; Males ;</t>
  </si>
  <si>
    <t>Prefers more part-time hours ;  &gt; 4-12 weeks of insufficient hours ;  &gt; Females ;</t>
  </si>
  <si>
    <t>Prefers more part-time hours ;  &gt; 13-51 weeks of insufficient hours ;  Persons ;</t>
  </si>
  <si>
    <t>Prefers more part-time hours ;  &gt; 13-51 weeks of insufficient hours ;  &gt; Males ;</t>
  </si>
  <si>
    <t>Prefers more part-time hours ;  &gt; 13-51 weeks of insufficient hours ;  &gt; Females ;</t>
  </si>
  <si>
    <t>Prefers more part-time hours ;  &gt; 52 weeks and over of insufficient hours ;  Persons ;</t>
  </si>
  <si>
    <t>Prefers more part-time hours ;  &gt; 52 weeks and over of insufficient hours ;  &gt; Males ;</t>
  </si>
  <si>
    <t>Prefers more part-time hours ;  &gt; 52 weeks and over of insufficient hours ;  &gt; Females ;</t>
  </si>
  <si>
    <t>Prefers more part-time hours ;  Median duration of insufficient hours ;  Persons ;</t>
  </si>
  <si>
    <t>Prefers more part-time hours ;  Median duration of insufficient hours ;  &gt; Males ;</t>
  </si>
  <si>
    <t>Prefers more part-time hours ;  Median duration of insufficient hours ;  &gt; Females ;</t>
  </si>
  <si>
    <t>Prefers full-time hours ;  Underemployed part-time workers ;  Persons ;</t>
  </si>
  <si>
    <t>Prefers full-time hours ;  Underemployed part-time workers ;  &gt; Males ;</t>
  </si>
  <si>
    <t>Prefers full-time hours ;  Underemployed part-time workers ;  &gt; Females ;</t>
  </si>
  <si>
    <t>Prefers full-time hours ;  &gt; Fewer than 4 weeks of insufficient hours ;  Persons ;</t>
  </si>
  <si>
    <t>Prefers full-time hours ;  &gt; Fewer than 4 weeks of insufficient hours ;  &gt; Males ;</t>
  </si>
  <si>
    <t>Prefers full-time hours ;  &gt; Fewer than 4 weeks of insufficient hours ;  &gt; Females ;</t>
  </si>
  <si>
    <t>Prefers full-time hours ;  &gt; 4-12 weeks of insufficient hours ;  Persons ;</t>
  </si>
  <si>
    <t>Prefers full-time hours ;  &gt; 4-12 weeks of insufficient hours ;  &gt; Males ;</t>
  </si>
  <si>
    <t>Prefers full-time hours ;  &gt; 4-12 weeks of insufficient hours ;  &gt; Females ;</t>
  </si>
  <si>
    <t>Prefers full-time hours ;  &gt; 13-51 weeks of insufficient hours ;  Persons ;</t>
  </si>
  <si>
    <t>Prefers full-time hours ;  &gt; 13-51 weeks of insufficient hours ;  &gt; Males ;</t>
  </si>
  <si>
    <t>Prefers full-time hours ;  &gt; 13-51 weeks of insufficient hours ;  &gt; Females ;</t>
  </si>
  <si>
    <t>Prefers full-time hours ;  &gt; 52 weeks and over of insufficient hours ;  Persons ;</t>
  </si>
  <si>
    <t>Prefers full-time hours ;  &gt; 52 weeks and over of insufficient hours ;  &gt; Males ;</t>
  </si>
  <si>
    <t>A125579537X</t>
  </si>
  <si>
    <t>A125565497J</t>
  </si>
  <si>
    <t>A125551576W</t>
  </si>
  <si>
    <t>A125579656R</t>
  </si>
  <si>
    <t>A125565616L</t>
  </si>
  <si>
    <t>A125554384J</t>
  </si>
  <si>
    <t>A125582464F</t>
  </si>
  <si>
    <t>A125568424X</t>
  </si>
  <si>
    <t>A125548768F</t>
  </si>
  <si>
    <t>A125576848C</t>
  </si>
  <si>
    <t>A125562808A</t>
  </si>
  <si>
    <t>A125557192V</t>
  </si>
  <si>
    <t>A125585272T</t>
  </si>
  <si>
    <t>A125571232R</t>
  </si>
  <si>
    <t>A125560000X</t>
  </si>
  <si>
    <t>A125588080C</t>
  </si>
  <si>
    <t>A125574040A</t>
  </si>
  <si>
    <t>A125551577X</t>
  </si>
  <si>
    <t>A125579657T</t>
  </si>
  <si>
    <t>A125565617R</t>
  </si>
  <si>
    <t>A125551288C</t>
  </si>
  <si>
    <t>A125579368W</t>
  </si>
  <si>
    <t>A125565328V</t>
  </si>
  <si>
    <t>A125554096R</t>
  </si>
  <si>
    <t>A125582176L</t>
  </si>
  <si>
    <t>A125568136F</t>
  </si>
  <si>
    <t>A125548480V</t>
  </si>
  <si>
    <t>A125576560T</t>
  </si>
  <si>
    <t>A125562520R</t>
  </si>
  <si>
    <t>A125556904L</t>
  </si>
  <si>
    <t>A125584984W</t>
  </si>
  <si>
    <t>A125570944V</t>
  </si>
  <si>
    <t>A125559712X</t>
  </si>
  <si>
    <t>A125587792J</t>
  </si>
  <si>
    <t>A125573752F</t>
  </si>
  <si>
    <t>A125551289F</t>
  </si>
  <si>
    <t>A125579369X</t>
  </si>
  <si>
    <t>A125565329W</t>
  </si>
  <si>
    <t>A125551560C</t>
  </si>
  <si>
    <t>A125579640W</t>
  </si>
  <si>
    <t>A125565600V</t>
  </si>
  <si>
    <t>A125554368J</t>
  </si>
  <si>
    <t>A125582448F</t>
  </si>
  <si>
    <t>A125568408X</t>
  </si>
  <si>
    <t>A125548752L</t>
  </si>
  <si>
    <t>A125576832K</t>
  </si>
  <si>
    <t>A125562792V</t>
  </si>
  <si>
    <t>A125557176V</t>
  </si>
  <si>
    <t>A125585256T</t>
  </si>
  <si>
    <t>A125571216R</t>
  </si>
  <si>
    <t>A125559984C</t>
  </si>
  <si>
    <t>A125588064C</t>
  </si>
  <si>
    <t>A125574024A</t>
  </si>
  <si>
    <t>A125551561F</t>
  </si>
  <si>
    <t>A125579641X</t>
  </si>
  <si>
    <t>A125565601W</t>
  </si>
  <si>
    <t>A125551568W</t>
  </si>
  <si>
    <t>A125579648R</t>
  </si>
  <si>
    <t>A125565608L</t>
  </si>
  <si>
    <t>A125554376J</t>
  </si>
  <si>
    <t>A125582456F</t>
  </si>
  <si>
    <t>A125568416X</t>
  </si>
  <si>
    <t>A125548760L</t>
  </si>
  <si>
    <t>A125576840K</t>
  </si>
  <si>
    <t>A125562800J</t>
  </si>
  <si>
    <t>A125557184V</t>
  </si>
  <si>
    <t>A125585264T</t>
  </si>
  <si>
    <t>A125571224R</t>
  </si>
  <si>
    <t>A125559992C</t>
  </si>
  <si>
    <t>A125588072C</t>
  </si>
  <si>
    <t>A125574032A</t>
  </si>
  <si>
    <t>A125551569X</t>
  </si>
  <si>
    <t>A125579649T</t>
  </si>
  <si>
    <t>A125565609R</t>
  </si>
  <si>
    <t>A125551296C</t>
  </si>
  <si>
    <t>A125579376W</t>
  </si>
  <si>
    <t>A125565336V</t>
  </si>
  <si>
    <t>A125554104C</t>
  </si>
  <si>
    <t>A125582184L</t>
  </si>
  <si>
    <t>A125568144F</t>
  </si>
  <si>
    <t>A125548488L</t>
  </si>
  <si>
    <t>A125576568K</t>
  </si>
  <si>
    <t>A125562528J</t>
  </si>
  <si>
    <t>A125556912L</t>
  </si>
  <si>
    <t>A125584992W</t>
  </si>
  <si>
    <t>A125570952V</t>
  </si>
  <si>
    <t>A125559720X</t>
  </si>
  <si>
    <t>A125587800W</t>
  </si>
  <si>
    <t>A125573760F</t>
  </si>
  <si>
    <t>A125551297F</t>
  </si>
  <si>
    <t>A125579377X</t>
  </si>
  <si>
    <t>A125565337W</t>
  </si>
  <si>
    <t>A125551376C</t>
  </si>
  <si>
    <t>A125579456W</t>
  </si>
  <si>
    <t>A125565416V</t>
  </si>
  <si>
    <t>A125554184R</t>
  </si>
  <si>
    <t>A125582264L</t>
  </si>
  <si>
    <t>A125568224F</t>
  </si>
  <si>
    <t>A125548568L</t>
  </si>
  <si>
    <t>A125576648K</t>
  </si>
  <si>
    <t>A125562608J</t>
  </si>
  <si>
    <t>A125556992X</t>
  </si>
  <si>
    <t>A125585072X</t>
  </si>
  <si>
    <t>A125571032W</t>
  </si>
  <si>
    <t>A125559800X</t>
  </si>
  <si>
    <t>A125587880J</t>
  </si>
  <si>
    <t>A125573840F</t>
  </si>
  <si>
    <t>A125551377F</t>
  </si>
  <si>
    <t>A125579457X</t>
  </si>
  <si>
    <t>A125565417W</t>
  </si>
  <si>
    <t>A125551464C</t>
  </si>
  <si>
    <t>A125579544W</t>
  </si>
  <si>
    <t>A125565504V</t>
  </si>
  <si>
    <t>A125554272R</t>
  </si>
  <si>
    <t>A125582352L</t>
  </si>
  <si>
    <t>A125568312F</t>
  </si>
  <si>
    <t>A125548656L</t>
  </si>
  <si>
    <t>A125576736K</t>
  </si>
  <si>
    <t>A125562696V</t>
  </si>
  <si>
    <t>A125557080A</t>
  </si>
  <si>
    <t>A125585160X</t>
  </si>
  <si>
    <t>A125571120W</t>
  </si>
  <si>
    <t>A125559888C</t>
  </si>
  <si>
    <t>A125587968A</t>
  </si>
  <si>
    <t>A125573928X</t>
  </si>
  <si>
    <t>A125551465F</t>
  </si>
  <si>
    <t>A125579545X</t>
  </si>
  <si>
    <t>A125565505W</t>
  </si>
  <si>
    <t>A125551584W</t>
  </si>
  <si>
    <t>A125579664R</t>
  </si>
  <si>
    <t>A125565624L</t>
  </si>
  <si>
    <t>A125554392J</t>
  </si>
  <si>
    <t>A125582472F</t>
  </si>
  <si>
    <t>A125568432X</t>
  </si>
  <si>
    <t>A125548776F</t>
  </si>
  <si>
    <t>A125576856C</t>
  </si>
  <si>
    <t>A125562816A</t>
  </si>
  <si>
    <t>A125557200J</t>
  </si>
  <si>
    <t>A125585280T</t>
  </si>
  <si>
    <t>A125571240R</t>
  </si>
  <si>
    <t>A125560008T</t>
  </si>
  <si>
    <t>A125588088W</t>
  </si>
  <si>
    <t>A125574048V</t>
  </si>
  <si>
    <t>A125551585X</t>
  </si>
  <si>
    <t>A125579665T</t>
  </si>
  <si>
    <t>A125565625R</t>
  </si>
  <si>
    <t>A125551304T</t>
  </si>
  <si>
    <t>A125579384W</t>
  </si>
  <si>
    <t>A125565344V</t>
  </si>
  <si>
    <t>A125554112C</t>
  </si>
  <si>
    <t>A125582192L</t>
  </si>
  <si>
    <t>A125568152F</t>
  </si>
  <si>
    <t>A125548496L</t>
  </si>
  <si>
    <t>A125576576K</t>
  </si>
  <si>
    <t>A125562536J</t>
  </si>
  <si>
    <t>A125556920L</t>
  </si>
  <si>
    <t>A125585000L</t>
  </si>
  <si>
    <t>A125570960V</t>
  </si>
  <si>
    <t>A125559728T</t>
  </si>
  <si>
    <t>A125587808R</t>
  </si>
  <si>
    <t>A125573768X</t>
  </si>
  <si>
    <t>A125551305V</t>
  </si>
  <si>
    <t>A125579385X</t>
  </si>
  <si>
    <t>A125565345W</t>
  </si>
  <si>
    <t>A125551504K</t>
  </si>
  <si>
    <t>A125579584R</t>
  </si>
  <si>
    <t>A125565544L</t>
  </si>
  <si>
    <t>A125554312W</t>
  </si>
  <si>
    <t>A125582392F</t>
  </si>
  <si>
    <t>A125568352X</t>
  </si>
  <si>
    <t>A125548696F</t>
  </si>
  <si>
    <t>A125576776C</t>
  </si>
  <si>
    <t>A125562736A</t>
  </si>
  <si>
    <t>A125557120J</t>
  </si>
  <si>
    <t>A125585200F</t>
  </si>
  <si>
    <t>A125571160R</t>
  </si>
  <si>
    <t>A125559928K</t>
  </si>
  <si>
    <t>A125588008K</t>
  </si>
  <si>
    <t>A125573968T</t>
  </si>
  <si>
    <t>A125551505L</t>
  </si>
  <si>
    <t>A125579585T</t>
  </si>
  <si>
    <t>A125565545R</t>
  </si>
  <si>
    <t>A125551512K</t>
  </si>
  <si>
    <t>A125579592R</t>
  </si>
  <si>
    <t>A125565552L</t>
  </si>
  <si>
    <t>A125554320W</t>
  </si>
  <si>
    <t>A125582400V</t>
  </si>
  <si>
    <t>A125568360X</t>
  </si>
  <si>
    <t>A125548704V</t>
  </si>
  <si>
    <t>A125576784C</t>
  </si>
  <si>
    <t>A125562744A</t>
  </si>
  <si>
    <t>A125557128A</t>
  </si>
  <si>
    <t>A125585208X</t>
  </si>
  <si>
    <t>A125571168J</t>
  </si>
  <si>
    <t>A125559936K</t>
  </si>
  <si>
    <t>A125588016K</t>
  </si>
  <si>
    <t>A125573976T</t>
  </si>
  <si>
    <t>A125551513L</t>
  </si>
  <si>
    <t>A125579593T</t>
  </si>
  <si>
    <t>A125565553R</t>
  </si>
  <si>
    <t>A125551344K</t>
  </si>
  <si>
    <t>A125579424C</t>
  </si>
  <si>
    <t>A125565384L</t>
  </si>
  <si>
    <t>A125554152W</t>
  </si>
  <si>
    <t>A125582232V</t>
  </si>
  <si>
    <t>A125568192X</t>
  </si>
  <si>
    <t>A125548536V</t>
  </si>
  <si>
    <t>A125576616T</t>
  </si>
  <si>
    <t>A125562576A</t>
  </si>
  <si>
    <t>A125556960F</t>
  </si>
  <si>
    <t>A125585040F</t>
  </si>
  <si>
    <t>A125571000C</t>
  </si>
  <si>
    <t>A125559768K</t>
  </si>
  <si>
    <t>A125587848J</t>
  </si>
  <si>
    <t>A125573808F</t>
  </si>
  <si>
    <t>A125551345L</t>
  </si>
  <si>
    <t>A125579425F</t>
  </si>
  <si>
    <t>A125565385R</t>
  </si>
  <si>
    <t>A125551312T</t>
  </si>
  <si>
    <t>A125579392W</t>
  </si>
  <si>
    <t>A125565352V</t>
  </si>
  <si>
    <t>A125554120C</t>
  </si>
  <si>
    <t>A125582200A</t>
  </si>
  <si>
    <t>A125568160F</t>
  </si>
  <si>
    <t>A125548504A</t>
  </si>
  <si>
    <t>A125576584K</t>
  </si>
  <si>
    <t>A125562544J</t>
  </si>
  <si>
    <t>A125556928F</t>
  </si>
  <si>
    <t>A125585008F</t>
  </si>
  <si>
    <t>A125570968L</t>
  </si>
  <si>
    <t>A125559736T</t>
  </si>
  <si>
    <t>A125587816R</t>
  </si>
  <si>
    <t>A125573776X</t>
  </si>
  <si>
    <t>A125551313V</t>
  </si>
  <si>
    <t>A125579393X</t>
  </si>
  <si>
    <t>A125565353W</t>
  </si>
  <si>
    <t>A125551384C</t>
  </si>
  <si>
    <t>A125579464W</t>
  </si>
  <si>
    <t>A125565424V</t>
  </si>
  <si>
    <t>A125554192R</t>
  </si>
  <si>
    <t>A125582272L</t>
  </si>
  <si>
    <t>A125568232F</t>
  </si>
  <si>
    <t>A125548576L</t>
  </si>
  <si>
    <t>A125576656K</t>
  </si>
  <si>
    <t>A125562616J</t>
  </si>
  <si>
    <t>A125557000R</t>
  </si>
  <si>
    <t>A125585080X</t>
  </si>
  <si>
    <t>A125571040W</t>
  </si>
  <si>
    <t>A125559808T</t>
  </si>
  <si>
    <t>A125587888A</t>
  </si>
  <si>
    <t>Prefers full-time hours ;  &gt; 52 weeks and over of insufficient hours ;  &gt; Females ;</t>
  </si>
  <si>
    <t>Prefers full-time hours ;  Median duration of insufficient hours ;  Persons ;</t>
  </si>
  <si>
    <t>Prefers full-time hours ;  Median duration of insufficient hours ;  &gt; Males ;</t>
  </si>
  <si>
    <t>Prefers full-time hours ;  Median duration of insufficient hours ;  &gt; Females ;</t>
  </si>
  <si>
    <t>&gt; Prefers less than 30 hours ;  Underemployed part-time workers ;  Persons ;</t>
  </si>
  <si>
    <t>&gt; Prefers less than 30 hours ;  Underemployed part-time workers ;  &gt; Males ;</t>
  </si>
  <si>
    <t>&gt; Prefers less than 30 hours ;  Underemployed part-time workers ;  &gt; Females ;</t>
  </si>
  <si>
    <t>&gt; Prefers less than 30 hours ;  &gt; Fewer than 4 weeks of insufficient hours ;  Persons ;</t>
  </si>
  <si>
    <t>&gt; Prefers less than 30 hours ;  &gt; Fewer than 4 weeks of insufficient hours ;  &gt; Males ;</t>
  </si>
  <si>
    <t>&gt; Prefers less than 30 hours ;  &gt; Fewer than 4 weeks of insufficient hours ;  &gt; Females ;</t>
  </si>
  <si>
    <t>&gt; Prefers less than 30 hours ;  &gt; 4-12 weeks of insufficient hours ;  Persons ;</t>
  </si>
  <si>
    <t>&gt; Prefers less than 30 hours ;  &gt; 4-12 weeks of insufficient hours ;  &gt; Males ;</t>
  </si>
  <si>
    <t>&gt; Prefers less than 30 hours ;  &gt; 4-12 weeks of insufficient hours ;  &gt; Females ;</t>
  </si>
  <si>
    <t>&gt; Prefers less than 30 hours ;  &gt; 13-51 weeks of insufficient hours ;  Persons ;</t>
  </si>
  <si>
    <t>&gt; Prefers less than 30 hours ;  &gt; 13-51 weeks of insufficient hours ;  &gt; Males ;</t>
  </si>
  <si>
    <t>&gt; Prefers less than 30 hours ;  &gt; 13-51 weeks of insufficient hours ;  &gt; Females ;</t>
  </si>
  <si>
    <t>&gt; Prefers less than 30 hours ;  &gt; 52 weeks and over of insufficient hours ;  Persons ;</t>
  </si>
  <si>
    <t>&gt; Prefers less than 30 hours ;  &gt; 52 weeks and over of insufficient hours ;  &gt; Males ;</t>
  </si>
  <si>
    <t>&gt; Prefers less than 30 hours ;  &gt; 52 weeks and over of insufficient hours ;  &gt; Females ;</t>
  </si>
  <si>
    <t>&gt; Prefers less than 30 hours ;  Median duration of insufficient hours ;  Persons ;</t>
  </si>
  <si>
    <t>&gt; Prefers less than 30 hours ;  Median duration of insufficient hours ;  &gt; Males ;</t>
  </si>
  <si>
    <t>&gt; Prefers less than 30 hours ;  Median duration of insufficient hours ;  &gt; Females ;</t>
  </si>
  <si>
    <t>&gt; Prefers 30-34 hours ;  Underemployed part-time workers ;  Persons ;</t>
  </si>
  <si>
    <t>&gt; Prefers 30-34 hours ;  Underemployed part-time workers ;  &gt; Males ;</t>
  </si>
  <si>
    <t>&gt; Prefers 30-34 hours ;  Underemployed part-time workers ;  &gt; Females ;</t>
  </si>
  <si>
    <t>&gt; Prefers 30-34 hours ;  &gt; Fewer than 4 weeks of insufficient hours ;  Persons ;</t>
  </si>
  <si>
    <t>&gt; Prefers 30-34 hours ;  &gt; Fewer than 4 weeks of insufficient hours ;  &gt; Males ;</t>
  </si>
  <si>
    <t>&gt; Prefers 30-34 hours ;  &gt; Fewer than 4 weeks of insufficient hours ;  &gt; Females ;</t>
  </si>
  <si>
    <t>&gt; Prefers 30-34 hours ;  &gt; 4-12 weeks of insufficient hours ;  Persons ;</t>
  </si>
  <si>
    <t>&gt; Prefers 30-34 hours ;  &gt; 4-12 weeks of insufficient hours ;  &gt; Males ;</t>
  </si>
  <si>
    <t>&gt; Prefers 30-34 hours ;  &gt; 4-12 weeks of insufficient hours ;  &gt; Females ;</t>
  </si>
  <si>
    <t>&gt; Prefers 30-34 hours ;  &gt; 13-51 weeks of insufficient hours ;  Persons ;</t>
  </si>
  <si>
    <t>&gt; Prefers 30-34 hours ;  &gt; 13-51 weeks of insufficient hours ;  &gt; Males ;</t>
  </si>
  <si>
    <t>&gt; Prefers 30-34 hours ;  &gt; 13-51 weeks of insufficient hours ;  &gt; Females ;</t>
  </si>
  <si>
    <t>&gt; Prefers 30-34 hours ;  &gt; 52 weeks and over of insufficient hours ;  Persons ;</t>
  </si>
  <si>
    <t>&gt; Prefers 30-34 hours ;  &gt; 52 weeks and over of insufficient hours ;  &gt; Males ;</t>
  </si>
  <si>
    <t>&gt; Prefers 30-34 hours ;  &gt; 52 weeks and over of insufficient hours ;  &gt; Females ;</t>
  </si>
  <si>
    <t>&gt; Prefers 30-34 hours ;  Median duration of insufficient hours ;  Persons ;</t>
  </si>
  <si>
    <t>&gt; Prefers 30-34 hours ;  Median duration of insufficient hours ;  &gt; Males ;</t>
  </si>
  <si>
    <t>&gt; Prefers 30-34 hours ;  Median duration of insufficient hours ;  &gt; Females ;</t>
  </si>
  <si>
    <t>&gt; Prefers 35-39 hours ;  Underemployed part-time workers ;  Persons ;</t>
  </si>
  <si>
    <t>&gt; Prefers 35-39 hours ;  Underemployed part-time workers ;  &gt; Males ;</t>
  </si>
  <si>
    <t>&gt; Prefers 35-39 hours ;  Underemployed part-time workers ;  &gt; Females ;</t>
  </si>
  <si>
    <t>&gt; Prefers 35-39 hours ;  &gt; Fewer than 4 weeks of insufficient hours ;  Persons ;</t>
  </si>
  <si>
    <t>&gt; Prefers 35-39 hours ;  &gt; Fewer than 4 weeks of insufficient hours ;  &gt; Males ;</t>
  </si>
  <si>
    <t>&gt; Prefers 35-39 hours ;  &gt; Fewer than 4 weeks of insufficient hours ;  &gt; Females ;</t>
  </si>
  <si>
    <t>&gt; Prefers 35-39 hours ;  &gt; 4-12 weeks of insufficient hours ;  Persons ;</t>
  </si>
  <si>
    <t>&gt; Prefers 35-39 hours ;  &gt; 4-12 weeks of insufficient hours ;  &gt; Males ;</t>
  </si>
  <si>
    <t>&gt; Prefers 35-39 hours ;  &gt; 4-12 weeks of insufficient hours ;  &gt; Females ;</t>
  </si>
  <si>
    <t>&gt; Prefers 35-39 hours ;  &gt; 13-51 weeks of insufficient hours ;  Persons ;</t>
  </si>
  <si>
    <t>&gt; Prefers 35-39 hours ;  &gt; 13-51 weeks of insufficient hours ;  &gt; Males ;</t>
  </si>
  <si>
    <t>&gt; Prefers 35-39 hours ;  &gt; 13-51 weeks of insufficient hours ;  &gt; Females ;</t>
  </si>
  <si>
    <t>&gt; Prefers 35-39 hours ;  &gt; 52 weeks and over of insufficient hours ;  Persons ;</t>
  </si>
  <si>
    <t>&gt; Prefers 35-39 hours ;  &gt; 52 weeks and over of insufficient hours ;  &gt; Males ;</t>
  </si>
  <si>
    <t>&gt; Prefers 35-39 hours ;  &gt; 52 weeks and over of insufficient hours ;  &gt; Females ;</t>
  </si>
  <si>
    <t>&gt; Prefers 35-39 hours ;  Median duration of insufficient hours ;  Persons ;</t>
  </si>
  <si>
    <t>&gt; Prefers 35-39 hours ;  Median duration of insufficient hours ;  &gt; Males ;</t>
  </si>
  <si>
    <t>&gt; Prefers 35-39 hours ;  Median duration of insufficient hours ;  &gt; Females ;</t>
  </si>
  <si>
    <t>&gt; Prefers 40 hours or more ;  Underemployed part-time workers ;  Persons ;</t>
  </si>
  <si>
    <t>&gt; Prefers 40 hours or more ;  Underemployed part-time workers ;  &gt; Males ;</t>
  </si>
  <si>
    <t>&gt; Prefers 40 hours or more ;  Underemployed part-time workers ;  &gt; Females ;</t>
  </si>
  <si>
    <t>&gt; Prefers 40 hours or more ;  &gt; Fewer than 4 weeks of insufficient hours ;  Persons ;</t>
  </si>
  <si>
    <t>&gt; Prefers 40 hours or more ;  &gt; Fewer than 4 weeks of insufficient hours ;  &gt; Males ;</t>
  </si>
  <si>
    <t>&gt; Prefers 40 hours or more ;  &gt; Fewer than 4 weeks of insufficient hours ;  &gt; Females ;</t>
  </si>
  <si>
    <t>&gt; Prefers 40 hours or more ;  &gt; 4-12 weeks of insufficient hours ;  Persons ;</t>
  </si>
  <si>
    <t>&gt; Prefers 40 hours or more ;  &gt; 4-12 weeks of insufficient hours ;  &gt; Males ;</t>
  </si>
  <si>
    <t>&gt; Prefers 40 hours or more ;  &gt; 4-12 weeks of insufficient hours ;  &gt; Females ;</t>
  </si>
  <si>
    <t>&gt; Prefers 40 hours or more ;  &gt; 13-51 weeks of insufficient hours ;  Persons ;</t>
  </si>
  <si>
    <t>&gt; Prefers 40 hours or more ;  &gt; 13-51 weeks of insufficient hours ;  &gt; Males ;</t>
  </si>
  <si>
    <t>&gt; Prefers 40 hours or more ;  &gt; 13-51 weeks of insufficient hours ;  &gt; Females ;</t>
  </si>
  <si>
    <t>&gt; Prefers 40 hours or more ;  &gt; 52 weeks and over of insufficient hours ;  Persons ;</t>
  </si>
  <si>
    <t>&gt; Prefers 40 hours or more ;  &gt; 52 weeks and over of insufficient hours ;  &gt; Males ;</t>
  </si>
  <si>
    <t>&gt; Prefers 40 hours or more ;  &gt; 52 weeks and over of insufficient hours ;  &gt; Females ;</t>
  </si>
  <si>
    <t>&gt; Prefers 40 hours or more ;  Median duration of insufficient hours ;  Persons ;</t>
  </si>
  <si>
    <t>&gt; Prefers 40 hours or more ;  Median duration of insufficient hours ;  &gt; Males ;</t>
  </si>
  <si>
    <t>&gt; Prefers 40 hours or more ;  Median duration of insufficient hours ;  &gt; Females ;</t>
  </si>
  <si>
    <t>Prefers less than 10 extra hours ;  Underemployed part-time workers ;  Persons ;</t>
  </si>
  <si>
    <t>Prefers less than 10 extra hours ;  Underemployed part-time workers ;  &gt; Males ;</t>
  </si>
  <si>
    <t>Prefers less than 10 extra hours ;  Underemployed part-time workers ;  &gt; Females ;</t>
  </si>
  <si>
    <t>Prefers less than 10 extra hours ;  &gt; Fewer than 4 weeks of insufficient hours ;  Persons ;</t>
  </si>
  <si>
    <t>Prefers less than 10 extra hours ;  &gt; Fewer than 4 weeks of insufficient hours ;  &gt; Males ;</t>
  </si>
  <si>
    <t>Prefers less than 10 extra hours ;  &gt; Fewer than 4 weeks of insufficient hours ;  &gt; Females ;</t>
  </si>
  <si>
    <t>Prefers less than 10 extra hours ;  &gt; 4-12 weeks of insufficient hours ;  Persons ;</t>
  </si>
  <si>
    <t>Prefers less than 10 extra hours ;  &gt; 4-12 weeks of insufficient hours ;  &gt; Males ;</t>
  </si>
  <si>
    <t>Prefers less than 10 extra hours ;  &gt; 4-12 weeks of insufficient hours ;  &gt; Females ;</t>
  </si>
  <si>
    <t>Prefers less than 10 extra hours ;  &gt; 13-51 weeks of insufficient hours ;  Persons ;</t>
  </si>
  <si>
    <t>Prefers less than 10 extra hours ;  &gt; 13-51 weeks of insufficient hours ;  &gt; Males ;</t>
  </si>
  <si>
    <t>Prefers less than 10 extra hours ;  &gt; 13-51 weeks of insufficient hours ;  &gt; Females ;</t>
  </si>
  <si>
    <t>Prefers less than 10 extra hours ;  &gt; 52 weeks and over of insufficient hours ;  Persons ;</t>
  </si>
  <si>
    <t>Prefers less than 10 extra hours ;  &gt; 52 weeks and over of insufficient hours ;  &gt; Males ;</t>
  </si>
  <si>
    <t>Prefers less than 10 extra hours ;  &gt; 52 weeks and over of insufficient hours ;  &gt; Females ;</t>
  </si>
  <si>
    <t>Prefers less than 10 extra hours ;  Median duration of insufficient hours ;  Persons ;</t>
  </si>
  <si>
    <t>Prefers less than 10 extra hours ;  Median duration of insufficient hours ;  &gt; Males ;</t>
  </si>
  <si>
    <t>Prefers less than 10 extra hours ;  Median duration of insufficient hours ;  &gt; Females ;</t>
  </si>
  <si>
    <t>Prefers 10-19 extra hours ;  Underemployed part-time workers ;  Persons ;</t>
  </si>
  <si>
    <t>Prefers 10-19 extra hours ;  Underemployed part-time workers ;  &gt; Males ;</t>
  </si>
  <si>
    <t>Prefers 10-19 extra hours ;  Underemployed part-time workers ;  &gt; Females ;</t>
  </si>
  <si>
    <t>Prefers 10-19 extra hours ;  &gt; Fewer than 4 weeks of insufficient hours ;  Persons ;</t>
  </si>
  <si>
    <t>Prefers 10-19 extra hours ;  &gt; Fewer than 4 weeks of insufficient hours ;  &gt; Males ;</t>
  </si>
  <si>
    <t>Prefers 10-19 extra hours ;  &gt; Fewer than 4 weeks of insufficient hours ;  &gt; Females ;</t>
  </si>
  <si>
    <t>Prefers 10-19 extra hours ;  &gt; 4-12 weeks of insufficient hours ;  Persons ;</t>
  </si>
  <si>
    <t>Prefers 10-19 extra hours ;  &gt; 4-12 weeks of insufficient hours ;  &gt; Males ;</t>
  </si>
  <si>
    <t>Prefers 10-19 extra hours ;  &gt; 4-12 weeks of insufficient hours ;  &gt; Females ;</t>
  </si>
  <si>
    <t>Prefers 10-19 extra hours ;  &gt; 13-51 weeks of insufficient hours ;  Persons ;</t>
  </si>
  <si>
    <t>Prefers 10-19 extra hours ;  &gt; 13-51 weeks of insufficient hours ;  &gt; Males ;</t>
  </si>
  <si>
    <t>Prefers 10-19 extra hours ;  &gt; 13-51 weeks of insufficient hours ;  &gt; Females ;</t>
  </si>
  <si>
    <t>Prefers 10-19 extra hours ;  &gt; 52 weeks and over of insufficient hours ;  Persons ;</t>
  </si>
  <si>
    <t>Prefers 10-19 extra hours ;  &gt; 52 weeks and over of insufficient hours ;  &gt; Males ;</t>
  </si>
  <si>
    <t>Prefers 10-19 extra hours ;  &gt; 52 weeks and over of insufficient hours ;  &gt; Females ;</t>
  </si>
  <si>
    <t>Prefers 10-19 extra hours ;  Median duration of insufficient hours ;  Persons ;</t>
  </si>
  <si>
    <t>Prefers 10-19 extra hours ;  Median duration of insufficient hours ;  &gt; Males ;</t>
  </si>
  <si>
    <t>Prefers 10-19 extra hours ;  Median duration of insufficient hours ;  &gt; Females ;</t>
  </si>
  <si>
    <t>Prefers 20-29 extra hours ;  Underemployed part-time workers ;  Persons ;</t>
  </si>
  <si>
    <t>Prefers 20-29 extra hours ;  Underemployed part-time workers ;  &gt; Males ;</t>
  </si>
  <si>
    <t>Prefers 20-29 extra hours ;  Underemployed part-time workers ;  &gt; Females ;</t>
  </si>
  <si>
    <t>Prefers 20-29 extra hours ;  &gt; Fewer than 4 weeks of insufficient hours ;  Persons ;</t>
  </si>
  <si>
    <t>Prefers 20-29 extra hours ;  &gt; Fewer than 4 weeks of insufficient hours ;  &gt; Males ;</t>
  </si>
  <si>
    <t>Prefers 20-29 extra hours ;  &gt; Fewer than 4 weeks of insufficient hours ;  &gt; Females ;</t>
  </si>
  <si>
    <t>Prefers 20-29 extra hours ;  &gt; 4-12 weeks of insufficient hours ;  Persons ;</t>
  </si>
  <si>
    <t>Prefers 20-29 extra hours ;  &gt; 4-12 weeks of insufficient hours ;  &gt; Males ;</t>
  </si>
  <si>
    <t>Prefers 20-29 extra hours ;  &gt; 4-12 weeks of insufficient hours ;  &gt; Females ;</t>
  </si>
  <si>
    <t>Prefers 20-29 extra hours ;  &gt; 13-51 weeks of insufficient hours ;  Persons ;</t>
  </si>
  <si>
    <t>Prefers 20-29 extra hours ;  &gt; 13-51 weeks of insufficient hours ;  &gt; Males ;</t>
  </si>
  <si>
    <t>Prefers 20-29 extra hours ;  &gt; 13-51 weeks of insufficient hours ;  &gt; Females ;</t>
  </si>
  <si>
    <t>Prefers 20-29 extra hours ;  &gt; 52 weeks and over of insufficient hours ;  Persons ;</t>
  </si>
  <si>
    <t>Prefers 20-29 extra hours ;  &gt; 52 weeks and over of insufficient hours ;  &gt; Males ;</t>
  </si>
  <si>
    <t>Prefers 20-29 extra hours ;  &gt; 52 weeks and over of insufficient hours ;  &gt; Females ;</t>
  </si>
  <si>
    <t>Prefers 20-29 extra hours ;  Median duration of insufficient hours ;  Persons ;</t>
  </si>
  <si>
    <t>Prefers 20-29 extra hours ;  Median duration of insufficient hours ;  &gt; Males ;</t>
  </si>
  <si>
    <t>Prefers 20-29 extra hours ;  Median duration of insufficient hours ;  &gt; Females ;</t>
  </si>
  <si>
    <t>Prefers 30 extra hours or more ;  Underemployed part-time workers ;  Persons ;</t>
  </si>
  <si>
    <t>Prefers 30 extra hours or more ;  Underemployed part-time workers ;  &gt; Males ;</t>
  </si>
  <si>
    <t>Prefers 30 extra hours or more ;  Underemployed part-time workers ;  &gt; Females ;</t>
  </si>
  <si>
    <t>Prefers 30 extra hours or more ;  &gt; Fewer than 4 weeks of insufficient hours ;  Persons ;</t>
  </si>
  <si>
    <t>Prefers 30 extra hours or more ;  &gt; Fewer than 4 weeks of insufficient hours ;  &gt; Males ;</t>
  </si>
  <si>
    <t>Prefers 30 extra hours or more ;  &gt; Fewer than 4 weeks of insufficient hours ;  &gt; Females ;</t>
  </si>
  <si>
    <t>Prefers 30 extra hours or more ;  &gt; 4-12 weeks of insufficient hours ;  Persons ;</t>
  </si>
  <si>
    <t>Prefers 30 extra hours or more ;  &gt; 4-12 weeks of insufficient hours ;  &gt; Males ;</t>
  </si>
  <si>
    <t>Prefers 30 extra hours or more ;  &gt; 4-12 weeks of insufficient hours ;  &gt; Females ;</t>
  </si>
  <si>
    <t>Prefers 30 extra hours or more ;  &gt; 13-51 weeks of insufficient hours ;  Persons ;</t>
  </si>
  <si>
    <t>Prefers 30 extra hours or more ;  &gt; 13-51 weeks of insufficient hours ;  &gt; Males ;</t>
  </si>
  <si>
    <t>Prefers 30 extra hours or more ;  &gt; 13-51 weeks of insufficient hours ;  &gt; Females ;</t>
  </si>
  <si>
    <t>Prefers 30 extra hours or more ;  &gt; 52 weeks and over of insufficient hours ;  Persons ;</t>
  </si>
  <si>
    <t>Prefers 30 extra hours or more ;  &gt; 52 weeks and over of insufficient hours ;  &gt; Males ;</t>
  </si>
  <si>
    <t>Prefers 30 extra hours or more ;  &gt; 52 weeks and over of insufficient hours ;  &gt; Females ;</t>
  </si>
  <si>
    <t>Prefers 30 extra hours or more ;  Median duration of insufficient hours ;  Persons ;</t>
  </si>
  <si>
    <t>Prefers 30 extra hours or more ;  Median duration of insufficient hours ;  &gt; Males ;</t>
  </si>
  <si>
    <t>Prefers 30 extra hours or more ;  Median duration of insufficient hours ;  &gt; Females ;</t>
  </si>
  <si>
    <t>Would prefer to change employer to work more hours ;  Underemployed part-time workers ;  Persons ;</t>
  </si>
  <si>
    <t>Would prefer to change employer to work more hours ;  Underemployed part-time workers ;  &gt; Males ;</t>
  </si>
  <si>
    <t>Would prefer to change employer to work more hours ;  Underemployed part-time workers ;  &gt; Females ;</t>
  </si>
  <si>
    <t>Would prefer to change employer to work more hours ;  &gt; Fewer than 4 weeks of insufficient hours ;  Persons ;</t>
  </si>
  <si>
    <t>Would prefer to change employer to work more hours ;  &gt; Fewer than 4 weeks of insufficient hours ;  &gt; Males ;</t>
  </si>
  <si>
    <t>Would prefer to change employer to work more hours ;  &gt; Fewer than 4 weeks of insufficient hours ;  &gt; Females ;</t>
  </si>
  <si>
    <t>Would prefer to change employer to work more hours ;  &gt; 4-12 weeks of insufficient hours ;  Persons ;</t>
  </si>
  <si>
    <t>Would prefer to change employer to work more hours ;  &gt; 4-12 weeks of insufficient hours ;  &gt; Males ;</t>
  </si>
  <si>
    <t>Would prefer to change employer to work more hours ;  &gt; 4-12 weeks of insufficient hours ;  &gt; Females ;</t>
  </si>
  <si>
    <t>Would prefer to change employer to work more hours ;  &gt; 13-51 weeks of insufficient hours ;  Persons ;</t>
  </si>
  <si>
    <t>Would prefer to change employer to work more hours ;  &gt; 13-51 weeks of insufficient hours ;  &gt; Males ;</t>
  </si>
  <si>
    <t>Would prefer to change employer to work more hours ;  &gt; 13-51 weeks of insufficient hours ;  &gt; Females ;</t>
  </si>
  <si>
    <t>Would prefer to change employer to work more hours ;  &gt; 52 weeks and over of insufficient hours ;  Persons ;</t>
  </si>
  <si>
    <t>Would prefer to change employer to work more hours ;  &gt; 52 weeks and over of insufficient hours ;  &gt; Males ;</t>
  </si>
  <si>
    <t>Would prefer to change employer to work more hours ;  &gt; 52 weeks and over of insufficient hours ;  &gt; Females ;</t>
  </si>
  <si>
    <t>Would prefer to change employer to work more hours ;  Median duration of insufficient hours ;  Persons ;</t>
  </si>
  <si>
    <t>Would prefer to change employer to work more hours ;  Median duration of insufficient hours ;  &gt; Males ;</t>
  </si>
  <si>
    <t>Would prefer to change employer to work more hours ;  Median duration of insufficient hours ;  &gt; Females ;</t>
  </si>
  <si>
    <t>Would not prefer to change employer to work more hours ;  Underemployed part-time workers ;  Persons ;</t>
  </si>
  <si>
    <t>Would not prefer to change employer to work more hours ;  Underemployed part-time workers ;  &gt; Males ;</t>
  </si>
  <si>
    <t>Would not prefer to change employer to work more hours ;  Underemployed part-time workers ;  &gt; Females ;</t>
  </si>
  <si>
    <t>Would not prefer to change employer to work more hours ;  &gt; Fewer than 4 weeks of insufficient hours ;  Persons ;</t>
  </si>
  <si>
    <t>Would not prefer to change employer to work more hours ;  &gt; Fewer than 4 weeks of insufficient hours ;  &gt; Males ;</t>
  </si>
  <si>
    <t>Would not prefer to change employer to work more hours ;  &gt; Fewer than 4 weeks of insufficient hours ;  &gt; Females ;</t>
  </si>
  <si>
    <t>Would not prefer to change employer to work more hours ;  &gt; 4-12 weeks of insufficient hours ;  Persons ;</t>
  </si>
  <si>
    <t>Would not prefer to change employer to work more hours ;  &gt; 4-12 weeks of insufficient hours ;  &gt; Males ;</t>
  </si>
  <si>
    <t>Would not prefer to change employer to work more hours ;  &gt; 4-12 weeks of insufficient hours ;  &gt; Females ;</t>
  </si>
  <si>
    <t>Would not prefer to change employer to work more hours ;  &gt; 13-51 weeks of insufficient hours ;  Persons ;</t>
  </si>
  <si>
    <t>Would not prefer to change employer to work more hours ;  &gt; 13-51 weeks of insufficient hours ;  &gt; Males ;</t>
  </si>
  <si>
    <t>Would not prefer to change employer to work more hours ;  &gt; 13-51 weeks of insufficient hours ;  &gt; Females ;</t>
  </si>
  <si>
    <t>Would not prefer to change employer to work more hours ;  &gt; 52 weeks and over of insufficient hours ;  Persons ;</t>
  </si>
  <si>
    <t>Would not prefer to change employer to work more hours ;  &gt; 52 weeks and over of insufficient hours ;  &gt; Males ;</t>
  </si>
  <si>
    <t>Would not prefer to change employer to work more hours ;  &gt; 52 weeks and over of insufficient hours ;  &gt; Females ;</t>
  </si>
  <si>
    <t>Would not prefer to change employer to work more hours ;  Median duration of insufficient hours ;  Persons ;</t>
  </si>
  <si>
    <t>Would not prefer to change employer to work more hours ;  Median duration of insufficient hours ;  &gt; Males ;</t>
  </si>
  <si>
    <t>Would not prefer to change employer to work more hours ;  Median duration of insufficient hours ;  &gt; Females ;</t>
  </si>
  <si>
    <t>No preference in changing employer to work more hours ;  Underemployed part-time workers ;  Persons ;</t>
  </si>
  <si>
    <t>No preference in changing employer to work more hours ;  Underemployed part-time workers ;  &gt; Males ;</t>
  </si>
  <si>
    <t>No preference in changing employer to work more hours ;  Underemployed part-time workers ;  &gt; Females ;</t>
  </si>
  <si>
    <t>No preference in changing employer to work more hours ;  &gt; Fewer than 4 weeks of insufficient hours ;  Persons ;</t>
  </si>
  <si>
    <t>No preference in changing employer to work more hours ;  &gt; Fewer than 4 weeks of insufficient hours ;  &gt; Males ;</t>
  </si>
  <si>
    <t>No preference in changing employer to work more hours ;  &gt; Fewer than 4 weeks of insufficient hours ;  &gt; Females ;</t>
  </si>
  <si>
    <t>No preference in changing employer to work more hours ;  &gt; 4-12 weeks of insufficient hours ;  Persons ;</t>
  </si>
  <si>
    <t>No preference in changing employer to work more hours ;  &gt; 4-12 weeks of insufficient hours ;  &gt; Males ;</t>
  </si>
  <si>
    <t>No preference in changing employer to work more hours ;  &gt; 4-12 weeks of insufficient hours ;  &gt; Females ;</t>
  </si>
  <si>
    <t>No preference in changing employer to work more hours ;  &gt; 13-51 weeks of insufficient hours ;  Persons ;</t>
  </si>
  <si>
    <t>No preference in changing employer to work more hours ;  &gt; 13-51 weeks of insufficient hours ;  &gt; Males ;</t>
  </si>
  <si>
    <t>No preference in changing employer to work more hours ;  &gt; 13-51 weeks of insufficient hours ;  &gt; Females ;</t>
  </si>
  <si>
    <t>No preference in changing employer to work more hours ;  &gt; 52 weeks and over of insufficient hours ;  Persons ;</t>
  </si>
  <si>
    <t>No preference in changing employer to work more hours ;  &gt; 52 weeks and over of insufficient hours ;  &gt; Males ;</t>
  </si>
  <si>
    <t>No preference in changing employer to work more hours ;  &gt; 52 weeks and over of insufficient hours ;  &gt; Females ;</t>
  </si>
  <si>
    <t>No preference in changing employer to work more hours ;  Median duration of insufficient hours ;  Persons ;</t>
  </si>
  <si>
    <t>No preference in changing employer to work more hours ;  Median duration of insufficient hours ;  &gt; Males ;</t>
  </si>
  <si>
    <t>No preference in changing employer to work more hours ;  Median duration of insufficient hours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</si>
  <si>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</si>
  <si>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</si>
  <si>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</si>
  <si>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Fewer than 4 weeks of insufficient hours ;  Persons ;</t>
  </si>
  <si>
    <t>New South Wales ;  &gt; Fewer than 4 weeks of insufficient hours ;  &gt; Males ;</t>
  </si>
  <si>
    <t>New South Wales ;  &gt; Fewer than 4 weeks of insufficient hours ;  &gt; Females ;</t>
  </si>
  <si>
    <t>New South Wales ;  &gt; 4-12 weeks of insufficient hours ;  Persons ;</t>
  </si>
  <si>
    <t>New South Wales ;  &gt; 4-12 weeks of insufficient hours ;  &gt; Males ;</t>
  </si>
  <si>
    <t>New South Wales ;  &gt; 4-12 weeks of insufficient hours ;  &gt; Females ;</t>
  </si>
  <si>
    <t>New South Wales ;  &gt; 13-51 weeks of insufficient hours ;  Persons ;</t>
  </si>
  <si>
    <t>New South Wales ;  &gt; 13-51 weeks of insufficient hours ;  &gt; Males ;</t>
  </si>
  <si>
    <t>New South Wales ;  &gt; 13-51 weeks of insufficient hours ;  &gt; Females ;</t>
  </si>
  <si>
    <t>New South Wales ;  &gt; 52 weeks and over of insufficient hours ;  Persons ;</t>
  </si>
  <si>
    <t>New South Wales ;  &gt; 52 weeks and over of insufficient hours ;  &gt; Males ;</t>
  </si>
  <si>
    <t>New South Wales ;  &gt; 52 weeks and over of insufficient hours ;  &gt; Females ;</t>
  </si>
  <si>
    <t>New South Wales ;  Median duration of insufficient hours ;  Persons ;</t>
  </si>
  <si>
    <t>New South Wales ;  Median duration of insufficient hours ;  &gt; Males ;</t>
  </si>
  <si>
    <t>New South Wales ;  Median duration of insufficient hours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</si>
  <si>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</si>
  <si>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</si>
  <si>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</si>
  <si>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Fewer than 4 weeks of insufficient hours ;  Persons ;</t>
  </si>
  <si>
    <t>New South Wales ;  15-64 years ;  &gt; Fewer than 4 weeks of insufficient hours ;  &gt; Males ;</t>
  </si>
  <si>
    <t>New South Wales ;  15-64 years ;  &gt; Fewer than 4 weeks of insufficient hours ;  &gt; Females ;</t>
  </si>
  <si>
    <t>New South Wales ;  15-64 years ;  &gt; 4-12 weeks of insufficient hours ;  Persons ;</t>
  </si>
  <si>
    <t>New South Wales ;  15-64 years ;  &gt; 4-12 weeks of insufficient hours ;  &gt; Males ;</t>
  </si>
  <si>
    <t>New South Wales ;  15-64 years ;  &gt; 4-12 weeks of insufficient hours ;  &gt; Females ;</t>
  </si>
  <si>
    <t>New South Wales ;  15-64 years ;  &gt; 13-51 weeks of insufficient hours ;  Persons ;</t>
  </si>
  <si>
    <t>New South Wales ;  15-64 years ;  &gt; 13-51 weeks of insufficient hours ;  &gt; Males ;</t>
  </si>
  <si>
    <t>New South Wales ;  15-64 years ;  &gt; 13-51 weeks of insufficient hours ;  &gt; Females ;</t>
  </si>
  <si>
    <t>New South Wales ;  15-64 years ;  &gt; 52 weeks and over of insufficient hours ;  Persons ;</t>
  </si>
  <si>
    <t>New South Wales ;  15-64 years ;  &gt; 52 weeks and over of insufficient hours ;  &gt; Males ;</t>
  </si>
  <si>
    <t>New South Wales ;  15-64 years ;  &gt; 52 weeks and over of insufficient hours ;  &gt; Females ;</t>
  </si>
  <si>
    <t>New South Wales ;  15-64 years ;  Median duration of insufficient hours ;  Persons ;</t>
  </si>
  <si>
    <t>New South Wales ;  15-64 years ;  Median duration of insufficient hours ;  &gt; Males ;</t>
  </si>
  <si>
    <t>New South Wales ;  15-64 years ;  Median duration of insufficient hours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</si>
  <si>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</si>
  <si>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</si>
  <si>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</si>
  <si>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Fewer than 4 weeks of insufficient hours ;  Persons ;</t>
  </si>
  <si>
    <t>New South Wales ;  &gt; 15-24 years ;  &gt; Fewer than 4 weeks of insufficient hours ;  &gt; Males ;</t>
  </si>
  <si>
    <t>New South Wales ;  &gt; 15-24 years ;  &gt; Fewer than 4 weeks of insufficient hours ;  &gt; Females ;</t>
  </si>
  <si>
    <t>New South Wales ;  &gt; 15-24 years ;  &gt; 4-12 weeks of insufficient hours ;  Persons ;</t>
  </si>
  <si>
    <t>New South Wales ;  &gt; 15-24 years ;  &gt; 4-12 weeks of insufficient hours ;  &gt; Males ;</t>
  </si>
  <si>
    <t>New South Wales ;  &gt; 15-24 years ;  &gt; 4-12 weeks of insufficient hours ;  &gt; Females ;</t>
  </si>
  <si>
    <t>New South Wales ;  &gt; 15-24 years ;  &gt; 13-51 weeks of insufficient hours ;  Persons ;</t>
  </si>
  <si>
    <t>New South Wales ;  &gt; 15-24 years ;  &gt; 13-51 weeks of insufficient hours ;  &gt; Males ;</t>
  </si>
  <si>
    <t>New South Wales ;  &gt; 15-24 years ;  &gt; 13-51 weeks of insufficient hours ;  &gt; Females ;</t>
  </si>
  <si>
    <t>A125573848X</t>
  </si>
  <si>
    <t>A125551385F</t>
  </si>
  <si>
    <t>A125579465X</t>
  </si>
  <si>
    <t>A125565425W</t>
  </si>
  <si>
    <t>A125551336K</t>
  </si>
  <si>
    <t>A125579416C</t>
  </si>
  <si>
    <t>A125565376L</t>
  </si>
  <si>
    <t>A125554144W</t>
  </si>
  <si>
    <t>A125582224V</t>
  </si>
  <si>
    <t>A125568184X</t>
  </si>
  <si>
    <t>A125548528V</t>
  </si>
  <si>
    <t>A125576608T</t>
  </si>
  <si>
    <t>A125562568A</t>
  </si>
  <si>
    <t>A125556952F</t>
  </si>
  <si>
    <t>A125585032F</t>
  </si>
  <si>
    <t>A125570992L</t>
  </si>
  <si>
    <t>A125559760T</t>
  </si>
  <si>
    <t>A125587840R</t>
  </si>
  <si>
    <t>A125573800L</t>
  </si>
  <si>
    <t>A125551337L</t>
  </si>
  <si>
    <t>A125579417F</t>
  </si>
  <si>
    <t>A125565377R</t>
  </si>
  <si>
    <t>A125551392C</t>
  </si>
  <si>
    <t>A125579472W</t>
  </si>
  <si>
    <t>A125565432V</t>
  </si>
  <si>
    <t>A125554200C</t>
  </si>
  <si>
    <t>A125582280L</t>
  </si>
  <si>
    <t>A125568240F</t>
  </si>
  <si>
    <t>A125548584L</t>
  </si>
  <si>
    <t>A125576664K</t>
  </si>
  <si>
    <t>A125562624J</t>
  </si>
  <si>
    <t>A125557008J</t>
  </si>
  <si>
    <t>A125585088T</t>
  </si>
  <si>
    <t>A125571048R</t>
  </si>
  <si>
    <t>A125559816T</t>
  </si>
  <si>
    <t>A125587896A</t>
  </si>
  <si>
    <t>A125573856X</t>
  </si>
  <si>
    <t>A125551393F</t>
  </si>
  <si>
    <t>A125579473X</t>
  </si>
  <si>
    <t>A125565433W</t>
  </si>
  <si>
    <t>A125551352K</t>
  </si>
  <si>
    <t>A125579432C</t>
  </si>
  <si>
    <t>A125565392L</t>
  </si>
  <si>
    <t>A125554160W</t>
  </si>
  <si>
    <t>A125582240V</t>
  </si>
  <si>
    <t>A125568200L</t>
  </si>
  <si>
    <t>A125548544V</t>
  </si>
  <si>
    <t>A125576624T</t>
  </si>
  <si>
    <t>A125562584A</t>
  </si>
  <si>
    <t>A125556968X</t>
  </si>
  <si>
    <t>A125585048X</t>
  </si>
  <si>
    <t>A125571008W</t>
  </si>
  <si>
    <t>A125559776K</t>
  </si>
  <si>
    <t>A125587856J</t>
  </si>
  <si>
    <t>A125573816F</t>
  </si>
  <si>
    <t>A125551353L</t>
  </si>
  <si>
    <t>A125579433F</t>
  </si>
  <si>
    <t>A125565393R</t>
  </si>
  <si>
    <t>A125551400T</t>
  </si>
  <si>
    <t>A125579480W</t>
  </si>
  <si>
    <t>A125565440V</t>
  </si>
  <si>
    <t>A125554208W</t>
  </si>
  <si>
    <t>A125582288F</t>
  </si>
  <si>
    <t>A125568248X</t>
  </si>
  <si>
    <t>A125548592L</t>
  </si>
  <si>
    <t>A125576672K</t>
  </si>
  <si>
    <t>A125562632J</t>
  </si>
  <si>
    <t>A125557016J</t>
  </si>
  <si>
    <t>A125585096T</t>
  </si>
  <si>
    <t>A125571056R</t>
  </si>
  <si>
    <t>A125559824T</t>
  </si>
  <si>
    <t>A125587904R</t>
  </si>
  <si>
    <t>A125573864X</t>
  </si>
  <si>
    <t>A125551401V</t>
  </si>
  <si>
    <t>A125579481X</t>
  </si>
  <si>
    <t>A125565441W</t>
  </si>
  <si>
    <t>A125551472C</t>
  </si>
  <si>
    <t>A125579552W</t>
  </si>
  <si>
    <t>A125565512V</t>
  </si>
  <si>
    <t>A125554280R</t>
  </si>
  <si>
    <t>A125582360L</t>
  </si>
  <si>
    <t>A125568320F</t>
  </si>
  <si>
    <t>A125548664L</t>
  </si>
  <si>
    <t>A125576744K</t>
  </si>
  <si>
    <t>A125562704J</t>
  </si>
  <si>
    <t>A125557088V</t>
  </si>
  <si>
    <t>A125585168T</t>
  </si>
  <si>
    <t>A125571128R</t>
  </si>
  <si>
    <t>A125559896C</t>
  </si>
  <si>
    <t>A125587976A</t>
  </si>
  <si>
    <t>A125573936X</t>
  </si>
  <si>
    <t>A125551473F</t>
  </si>
  <si>
    <t>A125579553X</t>
  </si>
  <si>
    <t>A125565513W</t>
  </si>
  <si>
    <t>A125551408K</t>
  </si>
  <si>
    <t>A125579488R</t>
  </si>
  <si>
    <t>A125565448L</t>
  </si>
  <si>
    <t>A125554216W</t>
  </si>
  <si>
    <t>A125582296F</t>
  </si>
  <si>
    <t>A125568256X</t>
  </si>
  <si>
    <t>A125548600A</t>
  </si>
  <si>
    <t>A125576680K</t>
  </si>
  <si>
    <t>A125562640J</t>
  </si>
  <si>
    <t>A125557024J</t>
  </si>
  <si>
    <t>A125585104F</t>
  </si>
  <si>
    <t>A125571064R</t>
  </si>
  <si>
    <t>A125559832T</t>
  </si>
  <si>
    <t>A125587912R</t>
  </si>
  <si>
    <t>A125573872X</t>
  </si>
  <si>
    <t>A125551409L</t>
  </si>
  <si>
    <t>A125579489T</t>
  </si>
  <si>
    <t>A125565449R</t>
  </si>
  <si>
    <t>A125551360K</t>
  </si>
  <si>
    <t>A125579440C</t>
  </si>
  <si>
    <t>A125565400A</t>
  </si>
  <si>
    <t>A125554168R</t>
  </si>
  <si>
    <t>A125582248L</t>
  </si>
  <si>
    <t>A125568208F</t>
  </si>
  <si>
    <t>A125548552V</t>
  </si>
  <si>
    <t>A125576632T</t>
  </si>
  <si>
    <t>A125562592A</t>
  </si>
  <si>
    <t>A125556976X</t>
  </si>
  <si>
    <t>A125585056X</t>
  </si>
  <si>
    <t>A125571016W</t>
  </si>
  <si>
    <t>A125559784K</t>
  </si>
  <si>
    <t>A125587864J</t>
  </si>
  <si>
    <t>A125573824F</t>
  </si>
  <si>
    <t>A125551361L</t>
  </si>
  <si>
    <t>A125579441F</t>
  </si>
  <si>
    <t>A125565401C</t>
  </si>
  <si>
    <t>A125551520K</t>
  </si>
  <si>
    <t>A125579600C</t>
  </si>
  <si>
    <t>A125565560L</t>
  </si>
  <si>
    <t>A125554328R</t>
  </si>
  <si>
    <t>A125582408L</t>
  </si>
  <si>
    <t>A125568368T</t>
  </si>
  <si>
    <t>A125548712V</t>
  </si>
  <si>
    <t>A125576792C</t>
  </si>
  <si>
    <t>A125562752A</t>
  </si>
  <si>
    <t>A125557136A</t>
  </si>
  <si>
    <t>A125585216X</t>
  </si>
  <si>
    <t>A125571176J</t>
  </si>
  <si>
    <t>A125559944K</t>
  </si>
  <si>
    <t>A125588024K</t>
  </si>
  <si>
    <t>A125573984T</t>
  </si>
  <si>
    <t>A125551521L</t>
  </si>
  <si>
    <t>A125579601F</t>
  </si>
  <si>
    <t>A125565561R</t>
  </si>
  <si>
    <t>A125551480C</t>
  </si>
  <si>
    <t>A125579560W</t>
  </si>
  <si>
    <t>A125565520V</t>
  </si>
  <si>
    <t>A125554288J</t>
  </si>
  <si>
    <t>A125582368F</t>
  </si>
  <si>
    <t>A125568328X</t>
  </si>
  <si>
    <t>A125548672L</t>
  </si>
  <si>
    <t>A125576752K</t>
  </si>
  <si>
    <t>A125562712J</t>
  </si>
  <si>
    <t>A125557096V</t>
  </si>
  <si>
    <t>A125585176T</t>
  </si>
  <si>
    <t>A125571136R</t>
  </si>
  <si>
    <t>A125559904T</t>
  </si>
  <si>
    <t>A125587984A</t>
  </si>
  <si>
    <t>A125573944X</t>
  </si>
  <si>
    <t>A125551481F</t>
  </si>
  <si>
    <t>A125579561X</t>
  </si>
  <si>
    <t>A125565521W</t>
  </si>
  <si>
    <t>A125551488W</t>
  </si>
  <si>
    <t>A125579568R</t>
  </si>
  <si>
    <t>A125565528L</t>
  </si>
  <si>
    <t>A125554296J</t>
  </si>
  <si>
    <t>A125582376F</t>
  </si>
  <si>
    <t>A125568336X</t>
  </si>
  <si>
    <t>A125548680L</t>
  </si>
  <si>
    <t>A125576760K</t>
  </si>
  <si>
    <t>A125562720J</t>
  </si>
  <si>
    <t>A125557104J</t>
  </si>
  <si>
    <t>A125585184T</t>
  </si>
  <si>
    <t>A125571144R</t>
  </si>
  <si>
    <t>A125559912T</t>
  </si>
  <si>
    <t>A125587992A</t>
  </si>
  <si>
    <t>A125573952X</t>
  </si>
  <si>
    <t>A125551489X</t>
  </si>
  <si>
    <t>A125579569T</t>
  </si>
  <si>
    <t>A125565529R</t>
  </si>
  <si>
    <t>A125551592W</t>
  </si>
  <si>
    <t>A125579672R</t>
  </si>
  <si>
    <t>A125565632L</t>
  </si>
  <si>
    <t>A125554400W</t>
  </si>
  <si>
    <t>A125582480F</t>
  </si>
  <si>
    <t>A125568440X</t>
  </si>
  <si>
    <t>A125548784F</t>
  </si>
  <si>
    <t>A125576864C</t>
  </si>
  <si>
    <t>A125562824A</t>
  </si>
  <si>
    <t>A125557208A</t>
  </si>
  <si>
    <t>A125585288K</t>
  </si>
  <si>
    <t>A125571248J</t>
  </si>
  <si>
    <t>A125560016T</t>
  </si>
  <si>
    <t>A125588096W</t>
  </si>
  <si>
    <t>A125574056V</t>
  </si>
  <si>
    <t>A125551593X</t>
  </si>
  <si>
    <t>A125579673T</t>
  </si>
  <si>
    <t>A125565633R</t>
  </si>
  <si>
    <t>A125553192W</t>
  </si>
  <si>
    <t>A125581272V</t>
  </si>
  <si>
    <t>A125567232L</t>
  </si>
  <si>
    <t>A125556000W</t>
  </si>
  <si>
    <t>A125584080F</t>
  </si>
  <si>
    <t>A125570040C</t>
  </si>
  <si>
    <t>A125550384K</t>
  </si>
  <si>
    <t>A125578464C</t>
  </si>
  <si>
    <t>A125564424A</t>
  </si>
  <si>
    <t>A125558808X</t>
  </si>
  <si>
    <t>A125586888J</t>
  </si>
  <si>
    <t>A125572848F</t>
  </si>
  <si>
    <t>A125561616R</t>
  </si>
  <si>
    <t>A125589696V</t>
  </si>
  <si>
    <t>A125575656T</t>
  </si>
  <si>
    <t>A125553193X</t>
  </si>
  <si>
    <t>A125581273W</t>
  </si>
  <si>
    <t>A125567233R</t>
  </si>
  <si>
    <t>A125553400C</t>
  </si>
  <si>
    <t>A125581480L</t>
  </si>
  <si>
    <t>A125567440F</t>
  </si>
  <si>
    <t>A125556208J</t>
  </si>
  <si>
    <t>A125584288T</t>
  </si>
  <si>
    <t>A125570248R</t>
  </si>
  <si>
    <t>A125550592C</t>
  </si>
  <si>
    <t>A125578672W</t>
  </si>
  <si>
    <t>A125564632V</t>
  </si>
  <si>
    <t>A125559016V</t>
  </si>
  <si>
    <t>A125587096C</t>
  </si>
  <si>
    <t>A125573056A</t>
  </si>
  <si>
    <t>A125561824J</t>
  </si>
  <si>
    <t>A125589904A</t>
  </si>
  <si>
    <t>A125575864K</t>
  </si>
  <si>
    <t>A125553401F</t>
  </si>
  <si>
    <t>A125581481R</t>
  </si>
  <si>
    <t>A125567441J</t>
  </si>
  <si>
    <t>A125553288R</t>
  </si>
  <si>
    <t>A125581368L</t>
  </si>
  <si>
    <t>A125567328F</t>
  </si>
  <si>
    <t>A125556096A</t>
  </si>
  <si>
    <t>A125584176X</t>
  </si>
  <si>
    <t>A125570136W</t>
  </si>
  <si>
    <t>A125550480K</t>
  </si>
  <si>
    <t>A125578560C</t>
  </si>
  <si>
    <t>A125564520A</t>
  </si>
  <si>
    <t>A125558904X</t>
  </si>
  <si>
    <t>A125586984J</t>
  </si>
  <si>
    <t>A125572944F</t>
  </si>
  <si>
    <t>New South Wales ;  &gt; 15-24 years ;  &gt; 52 weeks and over of insufficient hours ;  Persons ;</t>
  </si>
  <si>
    <t>New South Wales ;  &gt; 15-24 years ;  &gt; 52 weeks and over of insufficient hours ;  &gt; Males ;</t>
  </si>
  <si>
    <t>New South Wales ;  &gt; 15-24 years ;  &gt; 52 weeks and over of insufficient hours ;  &gt; Females ;</t>
  </si>
  <si>
    <t>New South Wales ;  &gt; 15-24 years ;  Median duration of insufficient hours ;  Persons ;</t>
  </si>
  <si>
    <t>New South Wales ;  &gt; 15-24 years ;  Median duration of insufficient hours ;  &gt; Males ;</t>
  </si>
  <si>
    <t>New South Wales ;  &gt; 15-24 years ;  Median duration of insufficient hours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</si>
  <si>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</si>
  <si>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</si>
  <si>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</si>
  <si>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Fewer than 4 weeks of insufficient hours ;  Persons ;</t>
  </si>
  <si>
    <t>New South Wales ;  &gt; 25-44 years ;  &gt; Fewer than 4 weeks of insufficient hours ;  &gt; Males ;</t>
  </si>
  <si>
    <t>New South Wales ;  &gt; 25-44 years ;  &gt; Fewer than 4 weeks of insufficient hours ;  &gt; Females ;</t>
  </si>
  <si>
    <t>New South Wales ;  &gt; 25-44 years ;  &gt; 4-12 weeks of insufficient hours ;  Persons ;</t>
  </si>
  <si>
    <t>New South Wales ;  &gt; 25-44 years ;  &gt; 4-12 weeks of insufficient hours ;  &gt; Males ;</t>
  </si>
  <si>
    <t>New South Wales ;  &gt; 25-44 years ;  &gt; 4-12 weeks of insufficient hours ;  &gt; Females ;</t>
  </si>
  <si>
    <t>New South Wales ;  &gt; 25-44 years ;  &gt; 13-51 weeks of insufficient hours ;  Persons ;</t>
  </si>
  <si>
    <t>New South Wales ;  &gt; 25-44 years ;  &gt; 13-51 weeks of insufficient hours ;  &gt; Males ;</t>
  </si>
  <si>
    <t>New South Wales ;  &gt; 25-44 years ;  &gt; 13-51 weeks of insufficient hours ;  &gt; Females ;</t>
  </si>
  <si>
    <t>New South Wales ;  &gt; 25-44 years ;  &gt; 52 weeks and over of insufficient hours ;  Persons ;</t>
  </si>
  <si>
    <t>New South Wales ;  &gt; 25-44 years ;  &gt; 52 weeks and over of insufficient hours ;  &gt; Males ;</t>
  </si>
  <si>
    <t>New South Wales ;  &gt; 25-44 years ;  &gt; 52 weeks and over of insufficient hours ;  &gt; Females ;</t>
  </si>
  <si>
    <t>New South Wales ;  &gt; 25-44 years ;  Median duration of insufficient hours ;  Persons ;</t>
  </si>
  <si>
    <t>New South Wales ;  &gt; 25-44 years ;  Median duration of insufficient hours ;  &gt; Males ;</t>
  </si>
  <si>
    <t>New South Wales ;  &gt; 25-44 years ;  Median duration of insufficient hours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</si>
  <si>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</si>
  <si>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</si>
  <si>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</si>
  <si>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Fewer than 4 weeks of insufficient hours ;  Persons ;</t>
  </si>
  <si>
    <t>New South Wales ;  &gt;&gt; 25-34 years ;  &gt; Fewer than 4 weeks of insufficient hours ;  &gt; Males ;</t>
  </si>
  <si>
    <t>New South Wales ;  &gt;&gt; 25-34 years ;  &gt; Fewer than 4 weeks of insufficient hours ;  &gt; Females ;</t>
  </si>
  <si>
    <t>New South Wales ;  &gt;&gt; 25-34 years ;  &gt; 4-12 weeks of insufficient hours ;  Persons ;</t>
  </si>
  <si>
    <t>New South Wales ;  &gt;&gt; 25-34 years ;  &gt; 4-12 weeks of insufficient hours ;  &gt; Males ;</t>
  </si>
  <si>
    <t>New South Wales ;  &gt;&gt; 25-34 years ;  &gt; 4-12 weeks of insufficient hours ;  &gt; Females ;</t>
  </si>
  <si>
    <t>New South Wales ;  &gt;&gt; 25-34 years ;  &gt; 13-51 weeks of insufficient hours ;  Persons ;</t>
  </si>
  <si>
    <t>New South Wales ;  &gt;&gt; 25-34 years ;  &gt; 13-51 weeks of insufficient hours ;  &gt; Males ;</t>
  </si>
  <si>
    <t>New South Wales ;  &gt;&gt; 25-34 years ;  &gt; 13-51 weeks of insufficient hours ;  &gt; Females ;</t>
  </si>
  <si>
    <t>New South Wales ;  &gt;&gt; 25-34 years ;  &gt; 52 weeks and over of insufficient hours ;  Persons ;</t>
  </si>
  <si>
    <t>New South Wales ;  &gt;&gt; 25-34 years ;  &gt; 52 weeks and over of insufficient hours ;  &gt; Males ;</t>
  </si>
  <si>
    <t>New South Wales ;  &gt;&gt; 25-34 years ;  &gt; 52 weeks and over of insufficient hours ;  &gt; Females ;</t>
  </si>
  <si>
    <t>New South Wales ;  &gt;&gt; 25-34 years ;  Median duration of insufficient hours ;  Persons ;</t>
  </si>
  <si>
    <t>New South Wales ;  &gt;&gt; 25-34 years ;  Median duration of insufficient hours ;  &gt; Males ;</t>
  </si>
  <si>
    <t>New South Wales ;  &gt;&gt; 25-34 years ;  Median duration of insufficient hours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</si>
  <si>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</si>
  <si>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</si>
  <si>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</si>
  <si>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Fewer than 4 weeks of insufficient hours ;  Persons ;</t>
  </si>
  <si>
    <t>New South Wales ;  &gt;&gt; 35-44 years ;  &gt; Fewer than 4 weeks of insufficient hours ;  &gt; Males ;</t>
  </si>
  <si>
    <t>New South Wales ;  &gt;&gt; 35-44 years ;  &gt; Fewer than 4 weeks of insufficient hours ;  &gt; Females ;</t>
  </si>
  <si>
    <t>New South Wales ;  &gt;&gt; 35-44 years ;  &gt; 4-12 weeks of insufficient hours ;  Persons ;</t>
  </si>
  <si>
    <t>New South Wales ;  &gt;&gt; 35-44 years ;  &gt; 4-12 weeks of insufficient hours ;  &gt; Males ;</t>
  </si>
  <si>
    <t>New South Wales ;  &gt;&gt; 35-44 years ;  &gt; 4-12 weeks of insufficient hours ;  &gt; Females ;</t>
  </si>
  <si>
    <t>New South Wales ;  &gt;&gt; 35-44 years ;  &gt; 13-51 weeks of insufficient hours ;  Persons ;</t>
  </si>
  <si>
    <t>New South Wales ;  &gt;&gt; 35-44 years ;  &gt; 13-51 weeks of insufficient hours ;  &gt; Males ;</t>
  </si>
  <si>
    <t>New South Wales ;  &gt;&gt; 35-44 years ;  &gt; 13-51 weeks of insufficient hours ;  &gt; Females ;</t>
  </si>
  <si>
    <t>New South Wales ;  &gt;&gt; 35-44 years ;  &gt; 52 weeks and over of insufficient hours ;  Persons ;</t>
  </si>
  <si>
    <t>New South Wales ;  &gt;&gt; 35-44 years ;  &gt; 52 weeks and over of insufficient hours ;  &gt; Males ;</t>
  </si>
  <si>
    <t>New South Wales ;  &gt;&gt; 35-44 years ;  &gt; 52 weeks and over of insufficient hours ;  &gt; Females ;</t>
  </si>
  <si>
    <t>New South Wales ;  &gt;&gt; 35-44 years ;  Median duration of insufficient hours ;  Persons ;</t>
  </si>
  <si>
    <t>New South Wales ;  &gt;&gt; 35-44 years ;  Median duration of insufficient hours ;  &gt; Males ;</t>
  </si>
  <si>
    <t>New South Wales ;  &gt;&gt; 35-44 years ;  Median duration of insufficient hours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</si>
  <si>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</si>
  <si>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</si>
  <si>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</si>
  <si>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Fewer than 4 weeks of insufficient hours ;  Persons ;</t>
  </si>
  <si>
    <t>New South Wales ;  &gt; 45-64 years ;  &gt; Fewer than 4 weeks of insufficient hours ;  &gt; Males ;</t>
  </si>
  <si>
    <t>New South Wales ;  &gt; 45-64 years ;  &gt; Fewer than 4 weeks of insufficient hours ;  &gt; Females ;</t>
  </si>
  <si>
    <t>New South Wales ;  &gt; 45-64 years ;  &gt; 4-12 weeks of insufficient hours ;  Persons ;</t>
  </si>
  <si>
    <t>New South Wales ;  &gt; 45-64 years ;  &gt; 4-12 weeks of insufficient hours ;  &gt; Males ;</t>
  </si>
  <si>
    <t>New South Wales ;  &gt; 45-64 years ;  &gt; 4-12 weeks of insufficient hours ;  &gt; Females ;</t>
  </si>
  <si>
    <t>New South Wales ;  &gt; 45-64 years ;  &gt; 13-51 weeks of insufficient hours ;  Persons ;</t>
  </si>
  <si>
    <t>New South Wales ;  &gt; 45-64 years ;  &gt; 13-51 weeks of insufficient hours ;  &gt; Males ;</t>
  </si>
  <si>
    <t>New South Wales ;  &gt; 45-64 years ;  &gt; 13-51 weeks of insufficient hours ;  &gt; Females ;</t>
  </si>
  <si>
    <t>New South Wales ;  &gt; 45-64 years ;  &gt; 52 weeks and over of insufficient hours ;  Persons ;</t>
  </si>
  <si>
    <t>New South Wales ;  &gt; 45-64 years ;  &gt; 52 weeks and over of insufficient hours ;  &gt; Males ;</t>
  </si>
  <si>
    <t>New South Wales ;  &gt; 45-64 years ;  &gt; 52 weeks and over of insufficient hours ;  &gt; Females ;</t>
  </si>
  <si>
    <t>New South Wales ;  &gt; 45-64 years ;  Median duration of insufficient hours ;  Persons ;</t>
  </si>
  <si>
    <t>New South Wales ;  &gt; 45-64 years ;  Median duration of insufficient hours ;  &gt; Males ;</t>
  </si>
  <si>
    <t>New South Wales ;  &gt; 45-64 years ;  Median duration of insufficient hours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</si>
  <si>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</si>
  <si>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</si>
  <si>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</si>
  <si>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Fewer than 4 weeks of insufficient hours ;  Persons ;</t>
  </si>
  <si>
    <t>New South Wales ;  &gt;&gt; 45-54 years ;  &gt; Fewer than 4 weeks of insufficient hours ;  &gt; Males ;</t>
  </si>
  <si>
    <t>New South Wales ;  &gt;&gt; 45-54 years ;  &gt; Fewer than 4 weeks of insufficient hours ;  &gt; Females ;</t>
  </si>
  <si>
    <t>New South Wales ;  &gt;&gt; 45-54 years ;  &gt; 4-12 weeks of insufficient hours ;  Persons ;</t>
  </si>
  <si>
    <t>New South Wales ;  &gt;&gt; 45-54 years ;  &gt; 4-12 weeks of insufficient hours ;  &gt; Males ;</t>
  </si>
  <si>
    <t>New South Wales ;  &gt;&gt; 45-54 years ;  &gt; 4-12 weeks of insufficient hours ;  &gt; Females ;</t>
  </si>
  <si>
    <t>New South Wales ;  &gt;&gt; 45-54 years ;  &gt; 13-51 weeks of insufficient hours ;  Persons ;</t>
  </si>
  <si>
    <t>New South Wales ;  &gt;&gt; 45-54 years ;  &gt; 13-51 weeks of insufficient hours ;  &gt; Males ;</t>
  </si>
  <si>
    <t>New South Wales ;  &gt;&gt; 45-54 years ;  &gt; 13-51 weeks of insufficient hours ;  &gt; Females ;</t>
  </si>
  <si>
    <t>New South Wales ;  &gt;&gt; 45-54 years ;  &gt; 52 weeks and over of insufficient hours ;  Persons ;</t>
  </si>
  <si>
    <t>New South Wales ;  &gt;&gt; 45-54 years ;  &gt; 52 weeks and over of insufficient hours ;  &gt; Males ;</t>
  </si>
  <si>
    <t>New South Wales ;  &gt;&gt; 45-54 years ;  &gt; 52 weeks and over of insufficient hours ;  &gt; Females ;</t>
  </si>
  <si>
    <t>New South Wales ;  &gt;&gt; 45-54 years ;  Median duration of insufficient hours ;  Persons ;</t>
  </si>
  <si>
    <t>New South Wales ;  &gt;&gt; 45-54 years ;  Median duration of insufficient hours ;  &gt; Males ;</t>
  </si>
  <si>
    <t>New South Wales ;  &gt;&gt; 45-54 years ;  Median duration of insufficient hours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</si>
  <si>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</si>
  <si>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</si>
  <si>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</si>
  <si>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Fewer than 4 weeks of insufficient hours ;  Persons ;</t>
  </si>
  <si>
    <t>New South Wales ;  &gt;&gt; 55-64 years ;  &gt; Fewer than 4 weeks of insufficient hours ;  &gt; Males ;</t>
  </si>
  <si>
    <t>New South Wales ;  &gt;&gt; 55-64 years ;  &gt; Fewer than 4 weeks of insufficient hours ;  &gt; Females ;</t>
  </si>
  <si>
    <t>New South Wales ;  &gt;&gt; 55-64 years ;  &gt; 4-12 weeks of insufficient hours ;  Persons ;</t>
  </si>
  <si>
    <t>New South Wales ;  &gt;&gt; 55-64 years ;  &gt; 4-12 weeks of insufficient hours ;  &gt; Males ;</t>
  </si>
  <si>
    <t>New South Wales ;  &gt;&gt; 55-64 years ;  &gt; 4-12 weeks of insufficient hours ;  &gt; Females ;</t>
  </si>
  <si>
    <t>New South Wales ;  &gt;&gt; 55-64 years ;  &gt; 13-51 weeks of insufficient hours ;  Persons ;</t>
  </si>
  <si>
    <t>New South Wales ;  &gt;&gt; 55-64 years ;  &gt; 13-51 weeks of insufficient hours ;  &gt; Males ;</t>
  </si>
  <si>
    <t>New South Wales ;  &gt;&gt; 55-64 years ;  &gt; 13-51 weeks of insufficient hours ;  &gt; Females ;</t>
  </si>
  <si>
    <t>New South Wales ;  &gt;&gt; 55-64 years ;  &gt; 52 weeks and over of insufficient hours ;  Persons ;</t>
  </si>
  <si>
    <t>New South Wales ;  &gt;&gt; 55-64 years ;  &gt; 52 weeks and over of insufficient hours ;  &gt; Males ;</t>
  </si>
  <si>
    <t>New South Wales ;  &gt;&gt; 55-64 years ;  &gt; 52 weeks and over of insufficient hours ;  &gt; Females ;</t>
  </si>
  <si>
    <t>New South Wales ;  &gt;&gt; 55-64 years ;  Median duration of insufficient hours ;  Persons ;</t>
  </si>
  <si>
    <t>New South Wales ;  &gt;&gt; 55-64 years ;  Median duration of insufficient hours ;  &gt; Males ;</t>
  </si>
  <si>
    <t>New South Wales ;  &gt;&gt; 55-64 years ;  Median duration of insufficient hours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</si>
  <si>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</si>
  <si>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</si>
  <si>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</si>
  <si>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Fewer than 4 weeks of insufficient hours ;  Persons ;</t>
  </si>
  <si>
    <t>New South Wales ;  65 years and over ;  &gt; Fewer than 4 weeks of insufficient hours ;  &gt; Males ;</t>
  </si>
  <si>
    <t>New South Wales ;  65 years and over ;  &gt; Fewer than 4 weeks of insufficient hours ;  &gt; Females ;</t>
  </si>
  <si>
    <t>New South Wales ;  65 years and over ;  &gt; 4-12 weeks of insufficient hours ;  Persons ;</t>
  </si>
  <si>
    <t>New South Wales ;  65 years and over ;  &gt; 4-12 weeks of insufficient hours ;  &gt; Males ;</t>
  </si>
  <si>
    <t>New South Wales ;  65 years and over ;  &gt; 4-12 weeks of insufficient hours ;  &gt; Females ;</t>
  </si>
  <si>
    <t>New South Wales ;  65 years and over ;  &gt; 13-51 weeks of insufficient hours ;  Persons ;</t>
  </si>
  <si>
    <t>New South Wales ;  65 years and over ;  &gt; 13-51 weeks of insufficient hours ;  &gt; Males ;</t>
  </si>
  <si>
    <t>New South Wales ;  65 years and over ;  &gt; 13-51 weeks of insufficient hours ;  &gt; Females ;</t>
  </si>
  <si>
    <t>New South Wales ;  65 years and over ;  &gt; 52 weeks and over of insufficient hours ;  Persons ;</t>
  </si>
  <si>
    <t>New South Wales ;  65 years and over ;  &gt; 52 weeks and over of insufficient hours ;  &gt; Males ;</t>
  </si>
  <si>
    <t>New South Wales ;  65 years and over ;  &gt; 52 weeks and over of insufficient hours ;  &gt; Females ;</t>
  </si>
  <si>
    <t>New South Wales ;  65 years and over ;  Median duration of insufficient hours ;  Persons ;</t>
  </si>
  <si>
    <t>New South Wales ;  65 years and over ;  Median duration of insufficient hours ;  &gt; Males ;</t>
  </si>
  <si>
    <t>New South Wales ;  65 years and over ;  Median duration of insufficient hours ;  &gt; Females ;</t>
  </si>
  <si>
    <t>New South Wales ;  Family member ;  Underemployed part-time workers ;  Persons ;</t>
  </si>
  <si>
    <t>New South Wales ;  Family member ;  Underemployed part-time workers ;  &gt; Males ;</t>
  </si>
  <si>
    <t>New South Wales ;  Family member ;  Underemployed part-time workers ;  &gt; Females ;</t>
  </si>
  <si>
    <t>New South Wales ;  Family member ;  &gt; Fewer than 4 weeks of insufficient hours ;  Persons ;</t>
  </si>
  <si>
    <t>New South Wales ;  Family member ;  &gt; Fewer than 4 weeks of insufficient hours ;  &gt; Males ;</t>
  </si>
  <si>
    <t>New South Wales ;  Family member ;  &gt; Fewer than 4 weeks of insufficient hours ;  &gt; Females ;</t>
  </si>
  <si>
    <t>New South Wales ;  Family member ;  &gt; 4-12 weeks of insufficient hours ;  Persons ;</t>
  </si>
  <si>
    <t>New South Wales ;  Family member ;  &gt; 4-12 weeks of insufficient hours ;  &gt; Males ;</t>
  </si>
  <si>
    <t>New South Wales ;  Family member ;  &gt; 4-12 weeks of insufficient hours ;  &gt; Females ;</t>
  </si>
  <si>
    <t>New South Wales ;  Family member ;  &gt; 13-51 weeks of insufficient hours ;  Persons ;</t>
  </si>
  <si>
    <t>New South Wales ;  Family member ;  &gt; 13-51 weeks of insufficient hours ;  &gt; Males ;</t>
  </si>
  <si>
    <t>New South Wales ;  Family member ;  &gt; 13-51 weeks of insufficient hours ;  &gt; Females ;</t>
  </si>
  <si>
    <t>New South Wales ;  Family member ;  &gt; 52 weeks and over of insufficient hours ;  Persons ;</t>
  </si>
  <si>
    <t>New South Wales ;  Family member ;  &gt; 52 weeks and over of insufficient hours ;  &gt; Males ;</t>
  </si>
  <si>
    <t>New South Wales ;  Family member ;  &gt; 52 weeks and over of insufficient hours ;  &gt; Females ;</t>
  </si>
  <si>
    <t>New South Wales ;  Family member ;  Median duration of insufficient hours ;  Persons ;</t>
  </si>
  <si>
    <t>New South Wales ;  Family member ;  Median duration of insufficient hours ;  &gt; Males ;</t>
  </si>
  <si>
    <t>New South Wales ;  Family member ;  Median duration of insufficient hours ;  &gt; Females ;</t>
  </si>
  <si>
    <t>New South Wales ;  &gt; Husband, wife or partner ;  Underemployed part-time workers ;  Persons ;</t>
  </si>
  <si>
    <t>New South Wales ;  &gt; Husband, wife or partner ;  Underemployed part-time workers ;  &gt; Males ;</t>
  </si>
  <si>
    <t>New South Wales ;  &gt; Husband, wife or partner ;  Underemployed part-time workers ;  &gt; Females ;</t>
  </si>
  <si>
    <t>New South Wales ;  &gt; Husband, wife or partner ;  &gt; Fewer than 4 weeks of insufficient hours ;  Persons ;</t>
  </si>
  <si>
    <t>New South Wales ;  &gt; Husband, wife or partner ;  &gt; Fewer than 4 weeks of insufficient hours ;  &gt; Males ;</t>
  </si>
  <si>
    <t>New South Wales ;  &gt; Husband, wife or partner ;  &gt; Fewer than 4 weeks of insufficient hours ;  &gt; Females ;</t>
  </si>
  <si>
    <t>New South Wales ;  &gt; Husband, wife or partner ;  &gt; 4-12 weeks of insufficient hours ;  Persons ;</t>
  </si>
  <si>
    <t>New South Wales ;  &gt; Husband, wife or partner ;  &gt; 4-12 weeks of insufficient hours ;  &gt; Males ;</t>
  </si>
  <si>
    <t>New South Wales ;  &gt; Husband, wife or partner ;  &gt; 4-12 weeks of insufficient hours ;  &gt; Females ;</t>
  </si>
  <si>
    <t>New South Wales ;  &gt; Husband, wife or partner ;  &gt; 13-51 weeks of insufficient hours ;  Persons ;</t>
  </si>
  <si>
    <t>New South Wales ;  &gt; Husband, wife or partner ;  &gt; 13-51 weeks of insufficient hours ;  &gt; Males ;</t>
  </si>
  <si>
    <t>New South Wales ;  &gt; Husband, wife or partner ;  &gt; 13-51 weeks of insufficient hours ;  &gt; Females ;</t>
  </si>
  <si>
    <t>New South Wales ;  &gt; Husband, wife or partner ;  &gt; 52 weeks and over of insufficient hours ;  Persons ;</t>
  </si>
  <si>
    <t>New South Wales ;  &gt; Husband, wife or partner ;  &gt; 52 weeks and over of insufficient hours ;  &gt; Males ;</t>
  </si>
  <si>
    <t>New South Wales ;  &gt; Husband, wife or partner ;  &gt; 52 weeks and over of insufficient hours ;  &gt; Females ;</t>
  </si>
  <si>
    <t>New South Wales ;  &gt; Husband, wife or partner ;  Median duration of insufficient hours ;  Persons ;</t>
  </si>
  <si>
    <t>New South Wales ;  &gt; Husband, wife or partner ;  Median duration of insufficient hours ;  &gt; Males ;</t>
  </si>
  <si>
    <t>New South Wales ;  &gt; Husband, wife or partner ;  Median duration of insufficient hours ;  &gt; Females ;</t>
  </si>
  <si>
    <t>New South Wales ;  &gt;&gt; Husband, wife or partner with dependants ;  Underemployed part-time workers ;  Persons ;</t>
  </si>
  <si>
    <t>New South Wales ;  &gt;&gt; Husband, wife or partner with dependants ;  Underemployed part-time workers ;  &gt; Males ;</t>
  </si>
  <si>
    <t>New South Wales ;  &gt;&gt; Husband, wife or partner with dependants ;  Underemployed part-time workers ;  &gt; Females ;</t>
  </si>
  <si>
    <t>New South Wales ;  &gt;&gt; Husband, wife or partner with dependants ;  &gt; Fewer than 4 weeks of insufficient hours ;  Persons ;</t>
  </si>
  <si>
    <t>New South Wales ;  &gt;&gt; Husband, wife or partner with dependants ;  &gt; Fewer than 4 weeks of insufficient hours ;  &gt; Males ;</t>
  </si>
  <si>
    <t>New South Wales ;  &gt;&gt; Husband, wife or partner with dependants ;  &gt; Fewer than 4 weeks of insufficient hours ;  &gt; Females ;</t>
  </si>
  <si>
    <t>New South Wales ;  &gt;&gt; Husband, wife or partner with dependants ;  &gt; 4-12 weeks of insufficient hours ;  Persons ;</t>
  </si>
  <si>
    <t>New South Wales ;  &gt;&gt; Husband, wife or partner with dependants ;  &gt; 4-12 weeks of insufficient hours ;  &gt; Males ;</t>
  </si>
  <si>
    <t>New South Wales ;  &gt;&gt; Husband, wife or partner with dependants ;  &gt; 4-12 weeks of insufficient hours ;  &gt; Females ;</t>
  </si>
  <si>
    <t>New South Wales ;  &gt;&gt; Husband, wife or partner with dependants ;  &gt; 13-51 weeks of insufficient hours ;  Persons ;</t>
  </si>
  <si>
    <t>New South Wales ;  &gt;&gt; Husband, wife or partner with dependants ;  &gt; 13-51 weeks of insufficient hours ;  &gt; Males ;</t>
  </si>
  <si>
    <t>New South Wales ;  &gt;&gt; Husband, wife or partner with dependants ;  &gt; 13-51 weeks of insufficient hours ;  &gt; Females ;</t>
  </si>
  <si>
    <t>New South Wales ;  &gt;&gt; Husband, wife or partner with dependants ;  &gt; 52 weeks and over of insufficient hours ;  Persons ;</t>
  </si>
  <si>
    <t>New South Wales ;  &gt;&gt; Husband, wife or partner with dependants ;  &gt; 52 weeks and over of insufficient hours ;  &gt; Males ;</t>
  </si>
  <si>
    <t>New South Wales ;  &gt;&gt; Husband, wife or partner with dependants ;  &gt; 52 weeks and over of insufficient hours ;  &gt; Females ;</t>
  </si>
  <si>
    <t>New South Wales ;  &gt;&gt; Husband, wife or partner with dependants ;  Median duration of insufficient hours ;  Persons ;</t>
  </si>
  <si>
    <t>New South Wales ;  &gt;&gt; Husband, wife or partner with dependants ;  Median duration of insufficient hours ;  &gt; Males ;</t>
  </si>
  <si>
    <t>New South Wales ;  &gt;&gt; Husband, wife or partner with dependants ;  Median duration of insufficient hours ;  &gt; Females ;</t>
  </si>
  <si>
    <t>New South Wales ;  &gt;&gt; Husband, wife or partner without dependants ;  Underemployed part-time workers ;  Persons ;</t>
  </si>
  <si>
    <t>New South Wales ;  &gt;&gt; Husband, wife or partner without dependants ;  Underemployed part-time workers ;  &gt; Males ;</t>
  </si>
  <si>
    <t>New South Wales ;  &gt;&gt; Husband, wife or partner without dependants ;  Underemployed part-time workers ;  &gt; Females ;</t>
  </si>
  <si>
    <t>New South Wales ;  &gt;&gt; Husband, wife or partner without dependants ;  &gt; Fewer than 4 weeks of insufficient hours ;  Persons ;</t>
  </si>
  <si>
    <t>New South Wales ;  &gt;&gt; Husband, wife or partner without dependants ;  &gt; Fewer than 4 weeks of insufficient hours ;  &gt; Males ;</t>
  </si>
  <si>
    <t>New South Wales ;  &gt;&gt; Husband, wife or partner without dependants ;  &gt; Fewer than 4 weeks of insufficient hours ;  &gt; Females ;</t>
  </si>
  <si>
    <t>New South Wales ;  &gt;&gt; Husband, wife or partner without dependants ;  &gt; 4-12 weeks of insufficient hours ;  Persons ;</t>
  </si>
  <si>
    <t>New South Wales ;  &gt;&gt; Husband, wife or partner without dependants ;  &gt; 4-12 weeks of insufficient hours ;  &gt; Males ;</t>
  </si>
  <si>
    <t>New South Wales ;  &gt;&gt; Husband, wife or partner without dependants ;  &gt; 4-12 weeks of insufficient hours ;  &gt; Females ;</t>
  </si>
  <si>
    <t>New South Wales ;  &gt;&gt; Husband, wife or partner without dependants ;  &gt; 13-51 weeks of insufficient hours ;  Persons ;</t>
  </si>
  <si>
    <t>New South Wales ;  &gt;&gt; Husband, wife or partner without dependants ;  &gt; 13-51 weeks of insufficient hours ;  &gt; Males ;</t>
  </si>
  <si>
    <t>New South Wales ;  &gt;&gt; Husband, wife or partner without dependants ;  &gt; 13-51 weeks of insufficient hours ;  &gt; Females ;</t>
  </si>
  <si>
    <t>New South Wales ;  &gt;&gt; Husband, wife or partner without dependants ;  &gt; 52 weeks and over of insufficient hours ;  Persons ;</t>
  </si>
  <si>
    <t>New South Wales ;  &gt;&gt; Husband, wife or partner without dependants ;  &gt; 52 weeks and over of insufficient hours ;  &gt; Males ;</t>
  </si>
  <si>
    <t>New South Wales ;  &gt;&gt; Husband, wife or partner without dependants ;  &gt; 52 weeks and over of insufficient hours ;  &gt; Females ;</t>
  </si>
  <si>
    <t>New South Wales ;  &gt;&gt; Husband, wife or partner without dependants ;  Median duration of insufficient hours ;  Persons ;</t>
  </si>
  <si>
    <t>New South Wales ;  &gt;&gt; Husband, wife or partner without dependants ;  Median duration of insufficient hours ;  &gt; Males ;</t>
  </si>
  <si>
    <t>New South Wales ;  &gt;&gt; Husband, wife or partner without dependants ;  Median duration of insufficient hours ;  &gt; Females ;</t>
  </si>
  <si>
    <t>New South Wales ;  &gt; Lone parent ;  Underemployed part-time workers ;  Persons ;</t>
  </si>
  <si>
    <t>New South Wales ;  &gt; Lone parent ;  Underemployed part-time workers ;  &gt; Males ;</t>
  </si>
  <si>
    <t>New South Wales ;  &gt; Lone parent ;  Underemployed part-time workers ;  &gt; Females ;</t>
  </si>
  <si>
    <t>New South Wales ;  &gt; Lone parent ;  &gt; Fewer than 4 weeks of insufficient hours ;  Persons ;</t>
  </si>
  <si>
    <t>New South Wales ;  &gt; Lone parent ;  &gt; Fewer than 4 weeks of insufficient hours ;  &gt; Males ;</t>
  </si>
  <si>
    <t>New South Wales ;  &gt; Lone parent ;  &gt; Fewer than 4 weeks of insufficient hours ;  &gt; Females ;</t>
  </si>
  <si>
    <t>New South Wales ;  &gt; Lone parent ;  &gt; 4-12 weeks of insufficient hours ;  Persons ;</t>
  </si>
  <si>
    <t>New South Wales ;  &gt; Lone parent ;  &gt; 4-12 weeks of insufficient hours ;  &gt; Males ;</t>
  </si>
  <si>
    <t>New South Wales ;  &gt; Lone parent ;  &gt; 4-12 weeks of insufficient hours ;  &gt; Females ;</t>
  </si>
  <si>
    <t>New South Wales ;  &gt; Lone parent ;  &gt; 13-51 weeks of insufficient hours ;  Persons ;</t>
  </si>
  <si>
    <t>New South Wales ;  &gt; Lone parent ;  &gt; 13-51 weeks of insufficient hours ;  &gt; Males ;</t>
  </si>
  <si>
    <t>New South Wales ;  &gt; Lone parent ;  &gt; 13-51 weeks of insufficient hours ;  &gt; Females ;</t>
  </si>
  <si>
    <t>New South Wales ;  &gt; Lone parent ;  &gt; 52 weeks and over of insufficient hours ;  Persons ;</t>
  </si>
  <si>
    <t>New South Wales ;  &gt; Lone parent ;  &gt; 52 weeks and over of insufficient hours ;  &gt; Males ;</t>
  </si>
  <si>
    <t>New South Wales ;  &gt; Lone parent ;  &gt; 52 weeks and over of insufficient hours ;  &gt; Females ;</t>
  </si>
  <si>
    <t>New South Wales ;  &gt; Lone parent ;  Median duration of insufficient hours ;  Persons ;</t>
  </si>
  <si>
    <t>New South Wales ;  &gt; Lone parent ;  Median duration of insufficient hours ;  &gt; Males ;</t>
  </si>
  <si>
    <t>New South Wales ;  &gt; Lone parent ;  Median duration of insufficient hours ;  &gt; Females ;</t>
  </si>
  <si>
    <t>New South Wales ;  &gt; Dependent student ;  Underemployed part-time workers ;  Persons ;</t>
  </si>
  <si>
    <t>New South Wales ;  &gt; Dependent student ;  Underemployed part-time workers ;  &gt; Males ;</t>
  </si>
  <si>
    <t>New South Wales ;  &gt; Dependent student ;  Underemployed part-time workers ;  &gt; Females ;</t>
  </si>
  <si>
    <t>New South Wales ;  &gt; Dependent student ;  &gt; Fewer than 4 weeks of insufficient hours ;  Persons ;</t>
  </si>
  <si>
    <t>New South Wales ;  &gt; Dependent student ;  &gt; Fewer than 4 weeks of insufficient hours ;  &gt; Males ;</t>
  </si>
  <si>
    <t>New South Wales ;  &gt; Dependent student ;  &gt; Fewer than 4 weeks of insufficient hours ;  &gt; Females ;</t>
  </si>
  <si>
    <t>New South Wales ;  &gt; Dependent student ;  &gt; 4-12 weeks of insufficient hours ;  Persons ;</t>
  </si>
  <si>
    <t>New South Wales ;  &gt; Dependent student ;  &gt; 4-12 weeks of insufficient hours ;  &gt; Males ;</t>
  </si>
  <si>
    <t>New South Wales ;  &gt; Dependent student ;  &gt; 4-12 weeks of insufficient hours ;  &gt; Females ;</t>
  </si>
  <si>
    <t>New South Wales ;  &gt; Dependent student ;  &gt; 13-51 weeks of insufficient hours ;  Persons ;</t>
  </si>
  <si>
    <t>New South Wales ;  &gt; Dependent student ;  &gt; 13-51 weeks of insufficient hours ;  &gt; Males ;</t>
  </si>
  <si>
    <t>New South Wales ;  &gt; Dependent student ;  &gt; 13-51 weeks of insufficient hours ;  &gt; Females ;</t>
  </si>
  <si>
    <t>New South Wales ;  &gt; Dependent student ;  &gt; 52 weeks and over of insufficient hours ;  Persons ;</t>
  </si>
  <si>
    <t>New South Wales ;  &gt; Dependent student ;  &gt; 52 weeks and over of insufficient hours ;  &gt; Males ;</t>
  </si>
  <si>
    <t>New South Wales ;  &gt; Dependent student ;  &gt; 52 weeks and over of insufficient hours ;  &gt; Females ;</t>
  </si>
  <si>
    <t>New South Wales ;  &gt; Dependent student ;  Median duration of insufficient hours ;  Persons ;</t>
  </si>
  <si>
    <t>New South Wales ;  &gt; Dependent student ;  Median duration of insufficient hours ;  &gt; Males ;</t>
  </si>
  <si>
    <t>New South Wales ;  &gt; Dependent student ;  Median duration of insufficient hours ;  &gt; Females ;</t>
  </si>
  <si>
    <t>New South Wales ;  &gt; Non-dependent child ;  Underemployed part-time workers ;  Persons ;</t>
  </si>
  <si>
    <t>New South Wales ;  &gt; Non-dependent child ;  Underemployed part-time workers ;  &gt; Males ;</t>
  </si>
  <si>
    <t>New South Wales ;  &gt; Non-dependent child ;  Underemployed part-time workers ;  &gt; Females ;</t>
  </si>
  <si>
    <t>New South Wales ;  &gt; Non-dependent child ;  &gt; Fewer than 4 weeks of insufficient hours ;  Persons ;</t>
  </si>
  <si>
    <t>New South Wales ;  &gt; Non-dependent child ;  &gt; Fewer than 4 weeks of insufficient hours ;  &gt; Males ;</t>
  </si>
  <si>
    <t>New South Wales ;  &gt; Non-dependent child ;  &gt; Fewer than 4 weeks of insufficient hours ;  &gt; Females ;</t>
  </si>
  <si>
    <t>New South Wales ;  &gt; Non-dependent child ;  &gt; 4-12 weeks of insufficient hours ;  Persons ;</t>
  </si>
  <si>
    <t>New South Wales ;  &gt; Non-dependent child ;  &gt; 4-12 weeks of insufficient hours ;  &gt; Males ;</t>
  </si>
  <si>
    <t>New South Wales ;  &gt; Non-dependent child ;  &gt; 4-12 weeks of insufficient hours ;  &gt; Females ;</t>
  </si>
  <si>
    <t>New South Wales ;  &gt; Non-dependent child ;  &gt; 13-51 weeks of insufficient hours ;  Persons ;</t>
  </si>
  <si>
    <t>A125561712R</t>
  </si>
  <si>
    <t>A125589792V</t>
  </si>
  <si>
    <t>A125575752T</t>
  </si>
  <si>
    <t>A125553289T</t>
  </si>
  <si>
    <t>A125581369R</t>
  </si>
  <si>
    <t>A125567329J</t>
  </si>
  <si>
    <t>A125553408W</t>
  </si>
  <si>
    <t>A125581488F</t>
  </si>
  <si>
    <t>A125567448X</t>
  </si>
  <si>
    <t>A125556216J</t>
  </si>
  <si>
    <t>A125584296T</t>
  </si>
  <si>
    <t>A125570256R</t>
  </si>
  <si>
    <t>A125550600T</t>
  </si>
  <si>
    <t>A125578680W</t>
  </si>
  <si>
    <t>A125564640V</t>
  </si>
  <si>
    <t>A125559024V</t>
  </si>
  <si>
    <t>A125587104T</t>
  </si>
  <si>
    <t>A125573064A</t>
  </si>
  <si>
    <t>A125561832J</t>
  </si>
  <si>
    <t>A125589912A</t>
  </si>
  <si>
    <t>A125575872K</t>
  </si>
  <si>
    <t>A125553409X</t>
  </si>
  <si>
    <t>A125581489J</t>
  </si>
  <si>
    <t>A125567449A</t>
  </si>
  <si>
    <t>A125553416W</t>
  </si>
  <si>
    <t>A125581496F</t>
  </si>
  <si>
    <t>A125567456X</t>
  </si>
  <si>
    <t>A125556224J</t>
  </si>
  <si>
    <t>A125584304F</t>
  </si>
  <si>
    <t>A125570264R</t>
  </si>
  <si>
    <t>A125550608K</t>
  </si>
  <si>
    <t>A125578688R</t>
  </si>
  <si>
    <t>A125564648L</t>
  </si>
  <si>
    <t>A125559032V</t>
  </si>
  <si>
    <t>A125587112T</t>
  </si>
  <si>
    <t>A125573072A</t>
  </si>
  <si>
    <t>A125561840J</t>
  </si>
  <si>
    <t>A125589920A</t>
  </si>
  <si>
    <t>A125575880K</t>
  </si>
  <si>
    <t>A125553417X</t>
  </si>
  <si>
    <t>A125581497J</t>
  </si>
  <si>
    <t>A125567457A</t>
  </si>
  <si>
    <t>A125553296R</t>
  </si>
  <si>
    <t>A125581376L</t>
  </si>
  <si>
    <t>A125567336F</t>
  </si>
  <si>
    <t>A125556104R</t>
  </si>
  <si>
    <t>A125584184X</t>
  </si>
  <si>
    <t>A125570144W</t>
  </si>
  <si>
    <t>A125550488C</t>
  </si>
  <si>
    <t>A125578568W</t>
  </si>
  <si>
    <t>A125564528V</t>
  </si>
  <si>
    <t>A125558912X</t>
  </si>
  <si>
    <t>A125586992J</t>
  </si>
  <si>
    <t>A125572952F</t>
  </si>
  <si>
    <t>A125561720R</t>
  </si>
  <si>
    <t>A125589800J</t>
  </si>
  <si>
    <t>A125575760T</t>
  </si>
  <si>
    <t>A125553297T</t>
  </si>
  <si>
    <t>A125581377R</t>
  </si>
  <si>
    <t>A125567337J</t>
  </si>
  <si>
    <t>A125553304C</t>
  </si>
  <si>
    <t>A125581384L</t>
  </si>
  <si>
    <t>A125567344F</t>
  </si>
  <si>
    <t>A125556112R</t>
  </si>
  <si>
    <t>A125584192X</t>
  </si>
  <si>
    <t>A125570152W</t>
  </si>
  <si>
    <t>A125550496C</t>
  </si>
  <si>
    <t>A125578576W</t>
  </si>
  <si>
    <t>A125564536V</t>
  </si>
  <si>
    <t>A125558920X</t>
  </si>
  <si>
    <t>A125587000X</t>
  </si>
  <si>
    <t>A125572960F</t>
  </si>
  <si>
    <t>A125561728J</t>
  </si>
  <si>
    <t>A125589808A</t>
  </si>
  <si>
    <t>A125575768K</t>
  </si>
  <si>
    <t>A125553305F</t>
  </si>
  <si>
    <t>A125581385R</t>
  </si>
  <si>
    <t>A125567345J</t>
  </si>
  <si>
    <t>A125553368R</t>
  </si>
  <si>
    <t>A125581448L</t>
  </si>
  <si>
    <t>A125567408F</t>
  </si>
  <si>
    <t>A125556176A</t>
  </si>
  <si>
    <t>A125584256X</t>
  </si>
  <si>
    <t>A125570216W</t>
  </si>
  <si>
    <t>A125550560K</t>
  </si>
  <si>
    <t>A125578640C</t>
  </si>
  <si>
    <t>A125564600A</t>
  </si>
  <si>
    <t>A125558984K</t>
  </si>
  <si>
    <t>A125587064K</t>
  </si>
  <si>
    <t>A125573024J</t>
  </si>
  <si>
    <t>A125561792A</t>
  </si>
  <si>
    <t>A125589872V</t>
  </si>
  <si>
    <t>A125575832T</t>
  </si>
  <si>
    <t>A125553369T</t>
  </si>
  <si>
    <t>A125581449R</t>
  </si>
  <si>
    <t>A125567409J</t>
  </si>
  <si>
    <t>A125553240C</t>
  </si>
  <si>
    <t>A125581320A</t>
  </si>
  <si>
    <t>A125567280F</t>
  </si>
  <si>
    <t>A125556048J</t>
  </si>
  <si>
    <t>A125584128F</t>
  </si>
  <si>
    <t>A125570088R</t>
  </si>
  <si>
    <t>A125550432T</t>
  </si>
  <si>
    <t>A125578512K</t>
  </si>
  <si>
    <t>A125564472V</t>
  </si>
  <si>
    <t>A125558856T</t>
  </si>
  <si>
    <t>A125586936R</t>
  </si>
  <si>
    <t>A125572896X</t>
  </si>
  <si>
    <t>A125561664J</t>
  </si>
  <si>
    <t>A125589744A</t>
  </si>
  <si>
    <t>A125575704X</t>
  </si>
  <si>
    <t>A125553241F</t>
  </si>
  <si>
    <t>A125581321C</t>
  </si>
  <si>
    <t>A125567281J</t>
  </si>
  <si>
    <t>A125553424W</t>
  </si>
  <si>
    <t>A125581504V</t>
  </si>
  <si>
    <t>A125567464X</t>
  </si>
  <si>
    <t>A125556232J</t>
  </si>
  <si>
    <t>A125584312F</t>
  </si>
  <si>
    <t>A125570272R</t>
  </si>
  <si>
    <t>A125550616K</t>
  </si>
  <si>
    <t>A125578696R</t>
  </si>
  <si>
    <t>A125564656L</t>
  </si>
  <si>
    <t>A125559040V</t>
  </si>
  <si>
    <t>A125587120T</t>
  </si>
  <si>
    <t>A125573080A</t>
  </si>
  <si>
    <t>A125561848A</t>
  </si>
  <si>
    <t>A125589928V</t>
  </si>
  <si>
    <t>A125575888C</t>
  </si>
  <si>
    <t>A125553425X</t>
  </si>
  <si>
    <t>A125581505W</t>
  </si>
  <si>
    <t>A125567465A</t>
  </si>
  <si>
    <t>A125553312C</t>
  </si>
  <si>
    <t>A125581392L</t>
  </si>
  <si>
    <t>A125567352F</t>
  </si>
  <si>
    <t>A125556120R</t>
  </si>
  <si>
    <t>A125584200L</t>
  </si>
  <si>
    <t>A125570160W</t>
  </si>
  <si>
    <t>A125550504T</t>
  </si>
  <si>
    <t>A125578584W</t>
  </si>
  <si>
    <t>A125564544V</t>
  </si>
  <si>
    <t>A125558928T</t>
  </si>
  <si>
    <t>A125587008T</t>
  </si>
  <si>
    <t>A125572968X</t>
  </si>
  <si>
    <t>A125561736J</t>
  </si>
  <si>
    <t>A125589816A</t>
  </si>
  <si>
    <t>A125575776K</t>
  </si>
  <si>
    <t>A125553313F</t>
  </si>
  <si>
    <t>A125581393R</t>
  </si>
  <si>
    <t>A125567353J</t>
  </si>
  <si>
    <t>A125553200K</t>
  </si>
  <si>
    <t>A125581280V</t>
  </si>
  <si>
    <t>A125567240L</t>
  </si>
  <si>
    <t>A125556008R</t>
  </si>
  <si>
    <t>A125584088X</t>
  </si>
  <si>
    <t>A125570048W</t>
  </si>
  <si>
    <t>A125550392K</t>
  </si>
  <si>
    <t>A125578472C</t>
  </si>
  <si>
    <t>A125564432A</t>
  </si>
  <si>
    <t>A125558816X</t>
  </si>
  <si>
    <t>A125586896J</t>
  </si>
  <si>
    <t>A125572856F</t>
  </si>
  <si>
    <t>A125561624R</t>
  </si>
  <si>
    <t>A125589704J</t>
  </si>
  <si>
    <t>A125575664T</t>
  </si>
  <si>
    <t>A125553201L</t>
  </si>
  <si>
    <t>A125581281W</t>
  </si>
  <si>
    <t>A125567241R</t>
  </si>
  <si>
    <t>A125553320C</t>
  </si>
  <si>
    <t>A125581400A</t>
  </si>
  <si>
    <t>A125567360F</t>
  </si>
  <si>
    <t>A125556128J</t>
  </si>
  <si>
    <t>A125584208F</t>
  </si>
  <si>
    <t>A125570168R</t>
  </si>
  <si>
    <t>A125550512T</t>
  </si>
  <si>
    <t>A125578592W</t>
  </si>
  <si>
    <t>A125564552V</t>
  </si>
  <si>
    <t>A125558936T</t>
  </si>
  <si>
    <t>A125587016T</t>
  </si>
  <si>
    <t>A125572976X</t>
  </si>
  <si>
    <t>A125561744J</t>
  </si>
  <si>
    <t>A125589824A</t>
  </si>
  <si>
    <t>A125575784K</t>
  </si>
  <si>
    <t>A125553321F</t>
  </si>
  <si>
    <t>A125581401C</t>
  </si>
  <si>
    <t>A125567361J</t>
  </si>
  <si>
    <t>A125553328W</t>
  </si>
  <si>
    <t>A125581408V</t>
  </si>
  <si>
    <t>A125567368X</t>
  </si>
  <si>
    <t>A125556136J</t>
  </si>
  <si>
    <t>A125584216F</t>
  </si>
  <si>
    <t>A125570176R</t>
  </si>
  <si>
    <t>A125550520T</t>
  </si>
  <si>
    <t>A125578600K</t>
  </si>
  <si>
    <t>A125564560V</t>
  </si>
  <si>
    <t>A125558944T</t>
  </si>
  <si>
    <t>A125587024T</t>
  </si>
  <si>
    <t>A125572984X</t>
  </si>
  <si>
    <t>A125561752J</t>
  </si>
  <si>
    <t>A125589832A</t>
  </si>
  <si>
    <t>A125575792K</t>
  </si>
  <si>
    <t>A125553329X</t>
  </si>
  <si>
    <t>A125581409W</t>
  </si>
  <si>
    <t>A125567369A</t>
  </si>
  <si>
    <t>A125553448R</t>
  </si>
  <si>
    <t>A125581528L</t>
  </si>
  <si>
    <t>A125567488T</t>
  </si>
  <si>
    <t>A125556256A</t>
  </si>
  <si>
    <t>A125584336X</t>
  </si>
  <si>
    <t>A125570296J</t>
  </si>
  <si>
    <t>A125550640K</t>
  </si>
  <si>
    <t>A125578720C</t>
  </si>
  <si>
    <t>A125564680L</t>
  </si>
  <si>
    <t>A125559064L</t>
  </si>
  <si>
    <t>A125587144K</t>
  </si>
  <si>
    <t>A125573104J</t>
  </si>
  <si>
    <t>A125561872A</t>
  </si>
  <si>
    <t>A125589952V</t>
  </si>
  <si>
    <t>A125575912T</t>
  </si>
  <si>
    <t>A125553449T</t>
  </si>
  <si>
    <t>A125581529R</t>
  </si>
  <si>
    <t>A125567489V</t>
  </si>
  <si>
    <t>A125553160C</t>
  </si>
  <si>
    <t>A125581240A</t>
  </si>
  <si>
    <t>A125567200V</t>
  </si>
  <si>
    <t>A125555968F</t>
  </si>
  <si>
    <t>A125584048F</t>
  </si>
  <si>
    <t>A125570008C</t>
  </si>
  <si>
    <t>A125550352T</t>
  </si>
  <si>
    <t>A125578432K</t>
  </si>
  <si>
    <t>A125564392V</t>
  </si>
  <si>
    <t>A125558776T</t>
  </si>
  <si>
    <t>A125586856R</t>
  </si>
  <si>
    <t>A125572816L</t>
  </si>
  <si>
    <t>A125561584J</t>
  </si>
  <si>
    <t>A125589664A</t>
  </si>
  <si>
    <t>A125575624X</t>
  </si>
  <si>
    <t>A125553161F</t>
  </si>
  <si>
    <t>A125581241C</t>
  </si>
  <si>
    <t>A125567201W</t>
  </si>
  <si>
    <t>A125553432W</t>
  </si>
  <si>
    <t>A125581512V</t>
  </si>
  <si>
    <t>A125567472X</t>
  </si>
  <si>
    <t>A125556240J</t>
  </si>
  <si>
    <t>A125584320F</t>
  </si>
  <si>
    <t>A125570280R</t>
  </si>
  <si>
    <t>A125550624K</t>
  </si>
  <si>
    <t>A125578704C</t>
  </si>
  <si>
    <t>A125564664L</t>
  </si>
  <si>
    <t>A125559048L</t>
  </si>
  <si>
    <t>New South Wales ;  &gt; Non-dependent child ;  &gt; 13-51 weeks of insufficient hours ;  &gt; Males ;</t>
  </si>
  <si>
    <t>New South Wales ;  &gt; Non-dependent child ;  &gt; 13-51 weeks of insufficient hours ;  &gt; Females ;</t>
  </si>
  <si>
    <t>New South Wales ;  &gt; Non-dependent child ;  &gt; 52 weeks and over of insufficient hours ;  Persons ;</t>
  </si>
  <si>
    <t>New South Wales ;  &gt; Non-dependent child ;  &gt; 52 weeks and over of insufficient hours ;  &gt; Males ;</t>
  </si>
  <si>
    <t>New South Wales ;  &gt; Non-dependent child ;  &gt; 52 weeks and over of insufficient hours ;  &gt; Females ;</t>
  </si>
  <si>
    <t>New South Wales ;  &gt; Non-dependent child ;  Median duration of insufficient hours ;  Persons ;</t>
  </si>
  <si>
    <t>New South Wales ;  &gt; Non-dependent child ;  Median duration of insufficient hours ;  &gt; Males ;</t>
  </si>
  <si>
    <t>New South Wales ;  &gt; Non-dependent child ;  Median duration of insufficient hours ;  &gt; Females ;</t>
  </si>
  <si>
    <t>New South Wales ;  &gt; Other relative ;  Underemployed part-time workers ;  Persons ;</t>
  </si>
  <si>
    <t>New South Wales ;  &gt; Other relative ;  Underemployed part-time workers ;  &gt; Males ;</t>
  </si>
  <si>
    <t>New South Wales ;  &gt; Other relative ;  Underemployed part-time workers ;  &gt; Females ;</t>
  </si>
  <si>
    <t>New South Wales ;  &gt; Other relative ;  &gt; Fewer than 4 weeks of insufficient hours ;  Persons ;</t>
  </si>
  <si>
    <t>New South Wales ;  &gt; Other relative ;  &gt; Fewer than 4 weeks of insufficient hours ;  &gt; Males ;</t>
  </si>
  <si>
    <t>New South Wales ;  &gt; Other relative ;  &gt; Fewer than 4 weeks of insufficient hours ;  &gt; Females ;</t>
  </si>
  <si>
    <t>New South Wales ;  &gt; Other relative ;  &gt; 4-12 weeks of insufficient hours ;  Persons ;</t>
  </si>
  <si>
    <t>New South Wales ;  &gt; Other relative ;  &gt; 4-12 weeks of insufficient hours ;  &gt; Males ;</t>
  </si>
  <si>
    <t>New South Wales ;  &gt; Other relative ;  &gt; 4-12 weeks of insufficient hours ;  &gt; Females ;</t>
  </si>
  <si>
    <t>New South Wales ;  &gt; Other relative ;  &gt; 13-51 weeks of insufficient hours ;  Persons ;</t>
  </si>
  <si>
    <t>New South Wales ;  &gt; Other relative ;  &gt; 13-51 weeks of insufficient hours ;  &gt; Males ;</t>
  </si>
  <si>
    <t>New South Wales ;  &gt; Other relative ;  &gt; 13-51 weeks of insufficient hours ;  &gt; Females ;</t>
  </si>
  <si>
    <t>New South Wales ;  &gt; Other relative ;  &gt; 52 weeks and over of insufficient hours ;  Persons ;</t>
  </si>
  <si>
    <t>New South Wales ;  &gt; Other relative ;  &gt; 52 weeks and over of insufficient hours ;  &gt; Males ;</t>
  </si>
  <si>
    <t>New South Wales ;  &gt; Other relative ;  &gt; 52 weeks and over of insufficient hours ;  &gt; Females ;</t>
  </si>
  <si>
    <t>New South Wales ;  &gt; Other relative ;  Median duration of insufficient hours ;  Persons ;</t>
  </si>
  <si>
    <t>New South Wales ;  &gt; Other relative ;  Median duration of insufficient hours ;  &gt; Males ;</t>
  </si>
  <si>
    <t>New South Wales ;  &gt; Other relative ;  Median duration of insufficient hours ;  &gt; Females ;</t>
  </si>
  <si>
    <t>New South Wales ;  Not in a family ;  Underemployed part-time workers ;  Persons ;</t>
  </si>
  <si>
    <t>New South Wales ;  Not in a family ;  Underemployed part-time workers ;  &gt; Males ;</t>
  </si>
  <si>
    <t>New South Wales ;  Not in a family ;  Underemployed part-time workers ;  &gt; Females ;</t>
  </si>
  <si>
    <t>New South Wales ;  Not in a family ;  &gt; Fewer than 4 weeks of insufficient hours ;  Persons ;</t>
  </si>
  <si>
    <t>New South Wales ;  Not in a family ;  &gt; Fewer than 4 weeks of insufficient hours ;  &gt; Males ;</t>
  </si>
  <si>
    <t>New South Wales ;  Not in a family ;  &gt; Fewer than 4 weeks of insufficient hours ;  &gt; Females ;</t>
  </si>
  <si>
    <t>New South Wales ;  Not in a family ;  &gt; 4-12 weeks of insufficient hours ;  Persons ;</t>
  </si>
  <si>
    <t>New South Wales ;  Not in a family ;  &gt; 4-12 weeks of insufficient hours ;  &gt; Males ;</t>
  </si>
  <si>
    <t>New South Wales ;  Not in a family ;  &gt; 4-12 weeks of insufficient hours ;  &gt; Females ;</t>
  </si>
  <si>
    <t>New South Wales ;  Not in a family ;  &gt; 13-51 weeks of insufficient hours ;  Persons ;</t>
  </si>
  <si>
    <t>New South Wales ;  Not in a family ;  &gt; 13-51 weeks of insufficient hours ;  &gt; Males ;</t>
  </si>
  <si>
    <t>New South Wales ;  Not in a family ;  &gt; 13-51 weeks of insufficient hours ;  &gt; Females ;</t>
  </si>
  <si>
    <t>New South Wales ;  Not in a family ;  &gt; 52 weeks and over of insufficient hours ;  Persons ;</t>
  </si>
  <si>
    <t>New South Wales ;  Not in a family ;  &gt; 52 weeks and over of insufficient hours ;  &gt; Males ;</t>
  </si>
  <si>
    <t>New South Wales ;  Not in a family ;  &gt; 52 weeks and over of insufficient hours ;  &gt; Females ;</t>
  </si>
  <si>
    <t>New South Wales ;  Not in a family ;  Median duration of insufficient hours ;  Persons ;</t>
  </si>
  <si>
    <t>New South Wales ;  Not in a family ;  Median duration of insufficient hours ;  &gt; Males ;</t>
  </si>
  <si>
    <t>New South Wales ;  Not in a family ;  Median duration of insufficient hours ;  &gt; Females ;</t>
  </si>
  <si>
    <t>New South Wales ;  &gt; Person living alone ;  Underemployed part-time workers ;  Persons ;</t>
  </si>
  <si>
    <t>New South Wales ;  &gt; Person living alone ;  Underemployed part-time workers ;  &gt; Males ;</t>
  </si>
  <si>
    <t>New South Wales ;  &gt; Person living alone ;  Underemployed part-time workers ;  &gt; Females ;</t>
  </si>
  <si>
    <t>New South Wales ;  &gt; Person living alone ;  &gt; Fewer than 4 weeks of insufficient hours ;  Persons ;</t>
  </si>
  <si>
    <t>New South Wales ;  &gt; Person living alone ;  &gt; Fewer than 4 weeks of insufficient hours ;  &gt; Males ;</t>
  </si>
  <si>
    <t>New South Wales ;  &gt; Person living alone ;  &gt; Fewer than 4 weeks of insufficient hours ;  &gt; Females ;</t>
  </si>
  <si>
    <t>New South Wales ;  &gt; Person living alone ;  &gt; 4-12 weeks of insufficient hours ;  Persons ;</t>
  </si>
  <si>
    <t>New South Wales ;  &gt; Person living alone ;  &gt; 4-12 weeks of insufficient hours ;  &gt; Males ;</t>
  </si>
  <si>
    <t>New South Wales ;  &gt; Person living alone ;  &gt; 4-12 weeks of insufficient hours ;  &gt; Females ;</t>
  </si>
  <si>
    <t>New South Wales ;  &gt; Person living alone ;  &gt; 13-51 weeks of insufficient hours ;  Persons ;</t>
  </si>
  <si>
    <t>New South Wales ;  &gt; Person living alone ;  &gt; 13-51 weeks of insufficient hours ;  &gt; Males ;</t>
  </si>
  <si>
    <t>New South Wales ;  &gt; Person living alone ;  &gt; 13-51 weeks of insufficient hours ;  &gt; Females ;</t>
  </si>
  <si>
    <t>New South Wales ;  &gt; Person living alone ;  &gt; 52 weeks and over of insufficient hours ;  Persons ;</t>
  </si>
  <si>
    <t>New South Wales ;  &gt; Person living alone ;  &gt; 52 weeks and over of insufficient hours ;  &gt; Males ;</t>
  </si>
  <si>
    <t>New South Wales ;  &gt; Person living alone ;  &gt; 52 weeks and over of insufficient hours ;  &gt; Females ;</t>
  </si>
  <si>
    <t>New South Wales ;  &gt; Person living alone ;  Median duration of insufficient hours ;  Persons ;</t>
  </si>
  <si>
    <t>New South Wales ;  &gt; Person living alone ;  Median duration of insufficient hours ;  &gt; Males ;</t>
  </si>
  <si>
    <t>New South Wales ;  &gt; Person living alone ;  Median duration of insufficient hours ;  &gt; Females ;</t>
  </si>
  <si>
    <t>New South Wales ;  &gt; Person living with non-relatives ;  Underemployed part-time workers ;  Persons ;</t>
  </si>
  <si>
    <t>New South Wales ;  &gt; Person living with non-relatives ;  Underemployed part-time workers ;  &gt; Males ;</t>
  </si>
  <si>
    <t>New South Wales ;  &gt; Person living with non-relatives ;  Underemployed part-time workers ;  &gt; Females ;</t>
  </si>
  <si>
    <t>New South Wales ;  &gt; Person living with non-relatives ;  &gt; Fewer than 4 weeks of insufficient hours ;  Persons ;</t>
  </si>
  <si>
    <t>New South Wales ;  &gt; Person living with non-relatives ;  &gt; Fewer than 4 weeks of insufficient hours ;  &gt; Males ;</t>
  </si>
  <si>
    <t>New South Wales ;  &gt; Person living with non-relatives ;  &gt; Fewer than 4 weeks of insufficient hours ;  &gt; Females ;</t>
  </si>
  <si>
    <t>New South Wales ;  &gt; Person living with non-relatives ;  &gt; 4-12 weeks of insufficient hours ;  Persons ;</t>
  </si>
  <si>
    <t>New South Wales ;  &gt; Person living with non-relatives ;  &gt; 4-12 weeks of insufficient hours ;  &gt; Males ;</t>
  </si>
  <si>
    <t>New South Wales ;  &gt; Person living with non-relatives ;  &gt; 4-12 weeks of insufficient hours ;  &gt; Females ;</t>
  </si>
  <si>
    <t>New South Wales ;  &gt; Person living with non-relatives ;  &gt; 13-51 weeks of insufficient hours ;  Persons ;</t>
  </si>
  <si>
    <t>New South Wales ;  &gt; Person living with non-relatives ;  &gt; 13-51 weeks of insufficient hours ;  &gt; Males ;</t>
  </si>
  <si>
    <t>New South Wales ;  &gt; Person living with non-relatives ;  &gt; 13-51 weeks of insufficient hours ;  &gt; Females ;</t>
  </si>
  <si>
    <t>New South Wales ;  &gt; Person living with non-relatives ;  &gt; 52 weeks and over of insufficient hours ;  Persons ;</t>
  </si>
  <si>
    <t>New South Wales ;  &gt; Person living with non-relatives ;  &gt; 52 weeks and over of insufficient hours ;  &gt; Males ;</t>
  </si>
  <si>
    <t>New South Wales ;  &gt; Person living with non-relatives ;  &gt; 52 weeks and over of insufficient hours ;  &gt; Females ;</t>
  </si>
  <si>
    <t>New South Wales ;  &gt; Person living with non-relatives ;  Median duration of insufficient hours ;  Persons ;</t>
  </si>
  <si>
    <t>New South Wales ;  &gt; Person living with non-relatives ;  Median duration of insufficient hours ;  &gt; Males ;</t>
  </si>
  <si>
    <t>New South Wales ;  &gt; Person living with non-relatives ;  Median duration of insufficient hours ;  &gt; Females ;</t>
  </si>
  <si>
    <t>New South Wales ;  Relationship not determined ;  Underemployed part-time workers ;  Persons ;</t>
  </si>
  <si>
    <t>New South Wales ;  Relationship not determined ;  Underemployed part-time workers ;  &gt; Males ;</t>
  </si>
  <si>
    <t>New South Wales ;  Relationship not determined ;  Underemployed part-time workers ;  &gt; Females ;</t>
  </si>
  <si>
    <t>New South Wales ;  Relationship not determined ;  &gt; Fewer than 4 weeks of insufficient hours ;  Persons ;</t>
  </si>
  <si>
    <t>New South Wales ;  Relationship not determined ;  &gt; Fewer than 4 weeks of insufficient hours ;  &gt; Males ;</t>
  </si>
  <si>
    <t>New South Wales ;  Relationship not determined ;  &gt; Fewer than 4 weeks of insufficient hours ;  &gt; Females ;</t>
  </si>
  <si>
    <t>New South Wales ;  Relationship not determined ;  &gt; 4-12 weeks of insufficient hours ;  Persons ;</t>
  </si>
  <si>
    <t>New South Wales ;  Relationship not determined ;  &gt; 4-12 weeks of insufficient hours ;  &gt; Males ;</t>
  </si>
  <si>
    <t>New South Wales ;  Relationship not determined ;  &gt; 4-12 weeks of insufficient hours ;  &gt; Females ;</t>
  </si>
  <si>
    <t>New South Wales ;  Relationship not determined ;  &gt; 13-51 weeks of insufficient hours ;  Persons ;</t>
  </si>
  <si>
    <t>New South Wales ;  Relationship not determined ;  &gt; 13-51 weeks of insufficient hours ;  &gt; Males ;</t>
  </si>
  <si>
    <t>New South Wales ;  Relationship not determined ;  &gt; 13-51 weeks of insufficient hours ;  &gt; Females ;</t>
  </si>
  <si>
    <t>New South Wales ;  Relationship not determined ;  &gt; 52 weeks and over of insufficient hours ;  Persons ;</t>
  </si>
  <si>
    <t>New South Wales ;  Relationship not determined ;  &gt; 52 weeks and over of insufficient hours ;  &gt; Males ;</t>
  </si>
  <si>
    <t>New South Wales ;  Relationship not determined ;  &gt; 52 weeks and over of insufficient hours ;  &gt; Females ;</t>
  </si>
  <si>
    <t>New South Wales ;  Relationship not determined ;  Median duration of insufficient hours ;  Persons ;</t>
  </si>
  <si>
    <t>New South Wales ;  Relationship not determined ;  Median duration of insufficient hours ;  &gt; Males ;</t>
  </si>
  <si>
    <t>New South Wales ;  Relationship not determined ;  Median duration of insufficient hours ;  &gt; Females ;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</si>
  <si>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</si>
  <si>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</si>
  <si>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</si>
  <si>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Fewer than 4 weeks of insufficient hours ;  Persons ;</t>
  </si>
  <si>
    <t>New South Wales ;  Employee ;  &gt; Fewer than 4 weeks of insufficient hours ;  &gt; Males ;</t>
  </si>
  <si>
    <t>New South Wales ;  Employee ;  &gt; Fewer than 4 weeks of insufficient hours ;  &gt; Females ;</t>
  </si>
  <si>
    <t>New South Wales ;  Employee ;  &gt; 4-12 weeks of insufficient hours ;  Persons ;</t>
  </si>
  <si>
    <t>New South Wales ;  Employee ;  &gt; 4-12 weeks of insufficient hours ;  &gt; Males ;</t>
  </si>
  <si>
    <t>New South Wales ;  Employee ;  &gt; 4-12 weeks of insufficient hours ;  &gt; Females ;</t>
  </si>
  <si>
    <t>New South Wales ;  Employee ;  &gt; 13-51 weeks of insufficient hours ;  Persons ;</t>
  </si>
  <si>
    <t>New South Wales ;  Employee ;  &gt; 13-51 weeks of insufficient hours ;  &gt; Males ;</t>
  </si>
  <si>
    <t>New South Wales ;  Employee ;  &gt; 13-51 weeks of insufficient hours ;  &gt; Females ;</t>
  </si>
  <si>
    <t>New South Wales ;  Employee ;  &gt; 52 weeks and over of insufficient hours ;  Persons ;</t>
  </si>
  <si>
    <t>New South Wales ;  Employee ;  &gt; 52 weeks and over of insufficient hours ;  &gt; Males ;</t>
  </si>
  <si>
    <t>New South Wales ;  Employee ;  &gt; 52 weeks and over of insufficient hours ;  &gt; Females ;</t>
  </si>
  <si>
    <t>New South Wales ;  Employee ;  Median duration of insufficient hours ;  Persons ;</t>
  </si>
  <si>
    <t>New South Wales ;  Employee ;  Median duration of insufficient hours ;  &gt; Males ;</t>
  </si>
  <si>
    <t>New South Wales ;  Employee ;  Median duration of insufficient hours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</si>
  <si>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</si>
  <si>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</si>
  <si>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</si>
  <si>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Fewer than 4 weeks of insufficient hours ;  Persons ;</t>
  </si>
  <si>
    <t>New South Wales ;  &gt; Employee with paid leave entitlements ;  &gt; Fewer than 4 weeks of insufficient hours ;  &gt; Males ;</t>
  </si>
  <si>
    <t>New South Wales ;  &gt; Employee with paid leave entitlements ;  &gt; Fewer than 4 weeks of insufficient hours ;  &gt; Females ;</t>
  </si>
  <si>
    <t>New South Wales ;  &gt; Employee with paid leave entitlements ;  &gt; 4-12 weeks of insufficient hours ;  Persons ;</t>
  </si>
  <si>
    <t>New South Wales ;  &gt; Employee with paid leave entitlements ;  &gt; 4-12 weeks of insufficient hours ;  &gt; Males ;</t>
  </si>
  <si>
    <t>New South Wales ;  &gt; Employee with paid leave entitlements ;  &gt; 4-12 weeks of insufficient hours ;  &gt; Females ;</t>
  </si>
  <si>
    <t>New South Wales ;  &gt; Employee with paid leave entitlements ;  &gt; 13-51 weeks of insufficient hours ;  Persons ;</t>
  </si>
  <si>
    <t>New South Wales ;  &gt; Employee with paid leave entitlements ;  &gt; 13-51 weeks of insufficient hours ;  &gt; Males ;</t>
  </si>
  <si>
    <t>New South Wales ;  &gt; Employee with paid leave entitlements ;  &gt; 13-51 weeks of insufficient hours ;  &gt; Females ;</t>
  </si>
  <si>
    <t>New South Wales ;  &gt; Employee with paid leave entitlements ;  &gt; 52 weeks and over of insufficient hours ;  Persons ;</t>
  </si>
  <si>
    <t>New South Wales ;  &gt; Employee with paid leave entitlements ;  &gt; 52 weeks and over of insufficient hours ;  &gt; Males ;</t>
  </si>
  <si>
    <t>New South Wales ;  &gt; Employee with paid leave entitlements ;  &gt; 52 weeks and over of insufficient hours ;  &gt; Females ;</t>
  </si>
  <si>
    <t>New South Wales ;  &gt; Employee with paid leave entitlements ;  Median duration of insufficient hours ;  Persons ;</t>
  </si>
  <si>
    <t>New South Wales ;  &gt; Employee with paid leave entitlements ;  Median duration of insufficient hours ;  &gt; Males ;</t>
  </si>
  <si>
    <t>New South Wales ;  &gt; Employee with paid leave entitlements ;  Median duration of insufficient hours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</si>
  <si>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</si>
  <si>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</si>
  <si>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</si>
  <si>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Fewer than 4 weeks of insufficient hours ;  Persons ;</t>
  </si>
  <si>
    <t>New South Wales ;  &gt; Employee without paid leave entitlements ;  &gt; Fewer than 4 weeks of insufficient hours ;  &gt; Males ;</t>
  </si>
  <si>
    <t>New South Wales ;  &gt; Employee without paid leave entitlements ;  &gt; Fewer than 4 weeks of insufficient hours ;  &gt; Females ;</t>
  </si>
  <si>
    <t>New South Wales ;  &gt; Employee without paid leave entitlements ;  &gt; 4-12 weeks of insufficient hours ;  Persons ;</t>
  </si>
  <si>
    <t>New South Wales ;  &gt; Employee without paid leave entitlements ;  &gt; 4-12 weeks of insufficient hours ;  &gt; Males ;</t>
  </si>
  <si>
    <t>New South Wales ;  &gt; Employee without paid leave entitlements ;  &gt; 4-12 weeks of insufficient hours ;  &gt; Females ;</t>
  </si>
  <si>
    <t>New South Wales ;  &gt; Employee without paid leave entitlements ;  &gt; 13-51 weeks of insufficient hours ;  Persons ;</t>
  </si>
  <si>
    <t>New South Wales ;  &gt; Employee without paid leave entitlements ;  &gt; 13-51 weeks of insufficient hours ;  &gt; Males ;</t>
  </si>
  <si>
    <t>New South Wales ;  &gt; Employee without paid leave entitlements ;  &gt; 13-51 weeks of insufficient hours ;  &gt; Females ;</t>
  </si>
  <si>
    <t>New South Wales ;  &gt; Employee without paid leave entitlements ;  &gt; 52 weeks and over of insufficient hours ;  Persons ;</t>
  </si>
  <si>
    <t>New South Wales ;  &gt; Employee without paid leave entitlements ;  &gt; 52 weeks and over of insufficient hours ;  &gt; Males ;</t>
  </si>
  <si>
    <t>New South Wales ;  &gt; Employee without paid leave entitlements ;  &gt; 52 weeks and over of insufficient hours ;  &gt; Females ;</t>
  </si>
  <si>
    <t>New South Wales ;  &gt; Employee without paid leave entitlements ;  Median duration of insufficient hours ;  Persons ;</t>
  </si>
  <si>
    <t>New South Wales ;  &gt; Employee without paid leave entitlements ;  Median duration of insufficient hours ;  &gt; Males ;</t>
  </si>
  <si>
    <t>New South Wales ;  &gt; Employee without paid leave entitlements ;  Median duration of insufficient hours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</si>
  <si>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</si>
  <si>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</si>
  <si>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</si>
  <si>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Fewer than 4 weeks of insufficient hours ;  Persons ;</t>
  </si>
  <si>
    <t>New South Wales ;  Not an employee ;  &gt; Fewer than 4 weeks of insufficient hours ;  &gt; Males ;</t>
  </si>
  <si>
    <t>New South Wales ;  Not an employee ;  &gt; Fewer than 4 weeks of insufficient hours ;  &gt; Females ;</t>
  </si>
  <si>
    <t>New South Wales ;  Not an employee ;  &gt; 4-12 weeks of insufficient hours ;  Persons ;</t>
  </si>
  <si>
    <t>New South Wales ;  Not an employee ;  &gt; 4-12 weeks of insufficient hours ;  &gt; Males ;</t>
  </si>
  <si>
    <t>New South Wales ;  Not an employee ;  &gt; 4-12 weeks of insufficient hours ;  &gt; Females ;</t>
  </si>
  <si>
    <t>New South Wales ;  Not an employee ;  &gt; 13-51 weeks of insufficient hours ;  Persons ;</t>
  </si>
  <si>
    <t>New South Wales ;  Not an employee ;  &gt; 13-51 weeks of insufficient hours ;  &gt; Males ;</t>
  </si>
  <si>
    <t>New South Wales ;  Not an employee ;  &gt; 13-51 weeks of insufficient hours ;  &gt; Females ;</t>
  </si>
  <si>
    <t>New South Wales ;  Not an employee ;  &gt; 52 weeks and over of insufficient hours ;  Persons ;</t>
  </si>
  <si>
    <t>New South Wales ;  Not an employee ;  &gt; 52 weeks and over of insufficient hours ;  &gt; Males ;</t>
  </si>
  <si>
    <t>New South Wales ;  Not an employee ;  &gt; 52 weeks and over of insufficient hours ;  &gt; Females ;</t>
  </si>
  <si>
    <t>New South Wales ;  Not an employee ;  Median duration of insufficient hours ;  Persons ;</t>
  </si>
  <si>
    <t>New South Wales ;  Not an employee ;  Median duration of insufficient hours ;  &gt; Males ;</t>
  </si>
  <si>
    <t>New South Wales ;  Not an employee ;  Median duration of insufficient hours ;  &gt; Females ;</t>
  </si>
  <si>
    <t>New South Wales ;  Prefers more part-time hours ;  Underemployed part-time workers ;  Persons ;</t>
  </si>
  <si>
    <t>New South Wales ;  Prefers more part-time hours ;  Underemployed part-time workers ;  &gt; Males ;</t>
  </si>
  <si>
    <t>New South Wales ;  Prefers more part-time hours ;  Underemployed part-time workers ;  &gt; Females ;</t>
  </si>
  <si>
    <t>New South Wales ;  Prefers more part-time hours ;  &gt; Fewer than 4 weeks of insufficient hours ;  Persons ;</t>
  </si>
  <si>
    <t>New South Wales ;  Prefers more part-time hours ;  &gt; Fewer than 4 weeks of insufficient hours ;  &gt; Males ;</t>
  </si>
  <si>
    <t>New South Wales ;  Prefers more part-time hours ;  &gt; Fewer than 4 weeks of insufficient hours ;  &gt; Females ;</t>
  </si>
  <si>
    <t>New South Wales ;  Prefers more part-time hours ;  &gt; 4-12 weeks of insufficient hours ;  Persons ;</t>
  </si>
  <si>
    <t>New South Wales ;  Prefers more part-time hours ;  &gt; 4-12 weeks of insufficient hours ;  &gt; Males ;</t>
  </si>
  <si>
    <t>New South Wales ;  Prefers more part-time hours ;  &gt; 4-12 weeks of insufficient hours ;  &gt; Females ;</t>
  </si>
  <si>
    <t>New South Wales ;  Prefers more part-time hours ;  &gt; 13-51 weeks of insufficient hours ;  Persons ;</t>
  </si>
  <si>
    <t>New South Wales ;  Prefers more part-time hours ;  &gt; 13-51 weeks of insufficient hours ;  &gt; Males ;</t>
  </si>
  <si>
    <t>New South Wales ;  Prefers more part-time hours ;  &gt; 13-51 weeks of insufficient hours ;  &gt; Females ;</t>
  </si>
  <si>
    <t>New South Wales ;  Prefers more part-time hours ;  &gt; 52 weeks and over of insufficient hours ;  Persons ;</t>
  </si>
  <si>
    <t>New South Wales ;  Prefers more part-time hours ;  &gt; 52 weeks and over of insufficient hours ;  &gt; Males ;</t>
  </si>
  <si>
    <t>New South Wales ;  Prefers more part-time hours ;  &gt; 52 weeks and over of insufficient hours ;  &gt; Females ;</t>
  </si>
  <si>
    <t>New South Wales ;  Prefers more part-time hours ;  Median duration of insufficient hours ;  Persons ;</t>
  </si>
  <si>
    <t>New South Wales ;  Prefers more part-time hours ;  Median duration of insufficient hours ;  &gt; Males ;</t>
  </si>
  <si>
    <t>New South Wales ;  Prefers more part-time hours ;  Median duration of insufficient hours ;  &gt; Females ;</t>
  </si>
  <si>
    <t>New South Wales ;  Prefers full-time hours ;  Underemployed part-time workers ;  Persons ;</t>
  </si>
  <si>
    <t>New South Wales ;  Prefers full-time hours ;  Underemployed part-time workers ;  &gt; Males ;</t>
  </si>
  <si>
    <t>New South Wales ;  Prefers full-time hours ;  Underemployed part-time workers ;  &gt; Females ;</t>
  </si>
  <si>
    <t>New South Wales ;  Prefers full-time hours ;  &gt; Fewer than 4 weeks of insufficient hours ;  Persons ;</t>
  </si>
  <si>
    <t>New South Wales ;  Prefers full-time hours ;  &gt; Fewer than 4 weeks of insufficient hours ;  &gt; Males ;</t>
  </si>
  <si>
    <t>New South Wales ;  Prefers full-time hours ;  &gt; Fewer than 4 weeks of insufficient hours ;  &gt; Females ;</t>
  </si>
  <si>
    <t>New South Wales ;  Prefers full-time hours ;  &gt; 4-12 weeks of insufficient hours ;  Persons ;</t>
  </si>
  <si>
    <t>New South Wales ;  Prefers full-time hours ;  &gt; 4-12 weeks of insufficient hours ;  &gt; Males ;</t>
  </si>
  <si>
    <t>New South Wales ;  Prefers full-time hours ;  &gt; 4-12 weeks of insufficient hours ;  &gt; Females ;</t>
  </si>
  <si>
    <t>New South Wales ;  Prefers full-time hours ;  &gt; 13-51 weeks of insufficient hours ;  Persons ;</t>
  </si>
  <si>
    <t>New South Wales ;  Prefers full-time hours ;  &gt; 13-51 weeks of insufficient hours ;  &gt; Males ;</t>
  </si>
  <si>
    <t>New South Wales ;  Prefers full-time hours ;  &gt; 13-51 weeks of insufficient hours ;  &gt; Females ;</t>
  </si>
  <si>
    <t>New South Wales ;  Prefers full-time hours ;  &gt; 52 weeks and over of insufficient hours ;  Persons ;</t>
  </si>
  <si>
    <t>New South Wales ;  Prefers full-time hours ;  &gt; 52 weeks and over of insufficient hours ;  &gt; Males ;</t>
  </si>
  <si>
    <t>New South Wales ;  Prefers full-time hours ;  &gt; 52 weeks and over of insufficient hours ;  &gt; Females ;</t>
  </si>
  <si>
    <t>New South Wales ;  Prefers full-time hours ;  Median duration of insufficient hours ;  Persons ;</t>
  </si>
  <si>
    <t>New South Wales ;  Prefers full-time hours ;  Median duration of insufficient hours ;  &gt; Males ;</t>
  </si>
  <si>
    <t>New South Wales ;  Prefers full-time hours ;  Median duration of insufficient hours ;  &gt; Females ;</t>
  </si>
  <si>
    <t>New South Wales ;  &gt; Prefers less than 30 hours ;  Underemployed part-time workers ;  Persons ;</t>
  </si>
  <si>
    <t>New South Wales ;  &gt; Prefers less than 30 hours ;  Underemployed part-time workers ;  &gt; Males ;</t>
  </si>
  <si>
    <t>New South Wales ;  &gt; Prefers less than 30 hours ;  Underemployed part-time workers ;  &gt; Females ;</t>
  </si>
  <si>
    <t>New South Wales ;  &gt; Prefers less than 30 hours ;  &gt; Fewer than 4 weeks of insufficient hours ;  Persons ;</t>
  </si>
  <si>
    <t>New South Wales ;  &gt; Prefers less than 30 hours ;  &gt; Fewer than 4 weeks of insufficient hours ;  &gt; Males ;</t>
  </si>
  <si>
    <t>New South Wales ;  &gt; Prefers less than 30 hours ;  &gt; Fewer than 4 weeks of insufficient hours ;  &gt; Females ;</t>
  </si>
  <si>
    <t>New South Wales ;  &gt; Prefers less than 30 hours ;  &gt; 4-12 weeks of insufficient hours ;  Persons ;</t>
  </si>
  <si>
    <t>New South Wales ;  &gt; Prefers less than 30 hours ;  &gt; 4-12 weeks of insufficient hours ;  &gt; Males ;</t>
  </si>
  <si>
    <t>New South Wales ;  &gt; Prefers less than 30 hours ;  &gt; 4-12 weeks of insufficient hours ;  &gt; Females ;</t>
  </si>
  <si>
    <t>New South Wales ;  &gt; Prefers less than 30 hours ;  &gt; 13-51 weeks of insufficient hours ;  Persons ;</t>
  </si>
  <si>
    <t>New South Wales ;  &gt; Prefers less than 30 hours ;  &gt; 13-51 weeks of insufficient hours ;  &gt; Males ;</t>
  </si>
  <si>
    <t>New South Wales ;  &gt; Prefers less than 30 hours ;  &gt; 13-51 weeks of insufficient hours ;  &gt; Females ;</t>
  </si>
  <si>
    <t>New South Wales ;  &gt; Prefers less than 30 hours ;  &gt; 52 weeks and over of insufficient hours ;  Persons ;</t>
  </si>
  <si>
    <t>New South Wales ;  &gt; Prefers less than 30 hours ;  &gt; 52 weeks and over of insufficient hours ;  &gt; Males ;</t>
  </si>
  <si>
    <t>New South Wales ;  &gt; Prefers less than 30 hours ;  &gt; 52 weeks and over of insufficient hours ;  &gt; Females ;</t>
  </si>
  <si>
    <t>New South Wales ;  &gt; Prefers less than 30 hours ;  Median duration of insufficient hours ;  Persons ;</t>
  </si>
  <si>
    <t>New South Wales ;  &gt; Prefers less than 30 hours ;  Median duration of insufficient hours ;  &gt; Males ;</t>
  </si>
  <si>
    <t>New South Wales ;  &gt; Prefers less than 30 hours ;  Median duration of insufficient hours ;  &gt; Females ;</t>
  </si>
  <si>
    <t>New South Wales ;  &gt; Prefers 30-34 hours ;  Underemployed part-time workers ;  Persons ;</t>
  </si>
  <si>
    <t>New South Wales ;  &gt; Prefers 30-34 hours ;  Underemployed part-time workers ;  &gt; Males ;</t>
  </si>
  <si>
    <t>New South Wales ;  &gt; Prefers 30-34 hours ;  Underemployed part-time workers ;  &gt; Females ;</t>
  </si>
  <si>
    <t>New South Wales ;  &gt; Prefers 30-34 hours ;  &gt; Fewer than 4 weeks of insufficient hours ;  Persons ;</t>
  </si>
  <si>
    <t>New South Wales ;  &gt; Prefers 30-34 hours ;  &gt; Fewer than 4 weeks of insufficient hours ;  &gt; Males ;</t>
  </si>
  <si>
    <t>New South Wales ;  &gt; Prefers 30-34 hours ;  &gt; Fewer than 4 weeks of insufficient hours ;  &gt; Females ;</t>
  </si>
  <si>
    <t>New South Wales ;  &gt; Prefers 30-34 hours ;  &gt; 4-12 weeks of insufficient hours ;  Persons ;</t>
  </si>
  <si>
    <t>New South Wales ;  &gt; Prefers 30-34 hours ;  &gt; 4-12 weeks of insufficient hours ;  &gt; Males ;</t>
  </si>
  <si>
    <t>New South Wales ;  &gt; Prefers 30-34 hours ;  &gt; 4-12 weeks of insufficient hours ;  &gt; Females ;</t>
  </si>
  <si>
    <t>New South Wales ;  &gt; Prefers 30-34 hours ;  &gt; 13-51 weeks of insufficient hours ;  Persons ;</t>
  </si>
  <si>
    <t>New South Wales ;  &gt; Prefers 30-34 hours ;  &gt; 13-51 weeks of insufficient hours ;  &gt; Males ;</t>
  </si>
  <si>
    <t>New South Wales ;  &gt; Prefers 30-34 hours ;  &gt; 13-51 weeks of insufficient hours ;  &gt; Females ;</t>
  </si>
  <si>
    <t>New South Wales ;  &gt; Prefers 30-34 hours ;  &gt; 52 weeks and over of insufficient hours ;  Persons ;</t>
  </si>
  <si>
    <t>New South Wales ;  &gt; Prefers 30-34 hours ;  &gt; 52 weeks and over of insufficient hours ;  &gt; Males ;</t>
  </si>
  <si>
    <t>New South Wales ;  &gt; Prefers 30-34 hours ;  &gt; 52 weeks and over of insufficient hours ;  &gt; Females ;</t>
  </si>
  <si>
    <t>New South Wales ;  &gt; Prefers 30-34 hours ;  Median duration of insufficient hours ;  Persons ;</t>
  </si>
  <si>
    <t>New South Wales ;  &gt; Prefers 30-34 hours ;  Median duration of insufficient hours ;  &gt; Males ;</t>
  </si>
  <si>
    <t>New South Wales ;  &gt; Prefers 30-34 hours ;  Median duration of insufficient hours ;  &gt; Females ;</t>
  </si>
  <si>
    <t>New South Wales ;  &gt; Prefers 35-39 hours ;  Underemployed part-time workers ;  Persons ;</t>
  </si>
  <si>
    <t>New South Wales ;  &gt; Prefers 35-39 hours ;  Underemployed part-time workers ;  &gt; Males ;</t>
  </si>
  <si>
    <t>New South Wales ;  &gt; Prefers 35-39 hours ;  Underemployed part-time workers ;  &gt; Females ;</t>
  </si>
  <si>
    <t>New South Wales ;  &gt; Prefers 35-39 hours ;  &gt; Fewer than 4 weeks of insufficient hours ;  Persons ;</t>
  </si>
  <si>
    <t>New South Wales ;  &gt; Prefers 35-39 hours ;  &gt; Fewer than 4 weeks of insufficient hours ;  &gt; Males ;</t>
  </si>
  <si>
    <t>New South Wales ;  &gt; Prefers 35-39 hours ;  &gt; Fewer than 4 weeks of insufficient hours ;  &gt; Females ;</t>
  </si>
  <si>
    <t>New South Wales ;  &gt; Prefers 35-39 hours ;  &gt; 4-12 weeks of insufficient hours ;  Persons ;</t>
  </si>
  <si>
    <t>New South Wales ;  &gt; Prefers 35-39 hours ;  &gt; 4-12 weeks of insufficient hours ;  &gt; Males ;</t>
  </si>
  <si>
    <t>A125587128K</t>
  </si>
  <si>
    <t>A125573088V</t>
  </si>
  <si>
    <t>A125561856A</t>
  </si>
  <si>
    <t>A125589936V</t>
  </si>
  <si>
    <t>A125575896C</t>
  </si>
  <si>
    <t>A125553433X</t>
  </si>
  <si>
    <t>A125581513W</t>
  </si>
  <si>
    <t>A125567473A</t>
  </si>
  <si>
    <t>A125553440W</t>
  </si>
  <si>
    <t>A125581520V</t>
  </si>
  <si>
    <t>A125567480X</t>
  </si>
  <si>
    <t>A125556248A</t>
  </si>
  <si>
    <t>A125584328X</t>
  </si>
  <si>
    <t>A125570288J</t>
  </si>
  <si>
    <t>A125550632K</t>
  </si>
  <si>
    <t>A125578712C</t>
  </si>
  <si>
    <t>A125564672L</t>
  </si>
  <si>
    <t>A125559056L</t>
  </si>
  <si>
    <t>A125587136K</t>
  </si>
  <si>
    <t>A125573096V</t>
  </si>
  <si>
    <t>A125561864A</t>
  </si>
  <si>
    <t>A125589944V</t>
  </si>
  <si>
    <t>A125575904T</t>
  </si>
  <si>
    <t>A125553441X</t>
  </si>
  <si>
    <t>A125581521W</t>
  </si>
  <si>
    <t>A125567481A</t>
  </si>
  <si>
    <t>A125553168W</t>
  </si>
  <si>
    <t>A125581248V</t>
  </si>
  <si>
    <t>A125567208L</t>
  </si>
  <si>
    <t>A125555976F</t>
  </si>
  <si>
    <t>A125584056F</t>
  </si>
  <si>
    <t>A125570016C</t>
  </si>
  <si>
    <t>A125550360T</t>
  </si>
  <si>
    <t>A125578440K</t>
  </si>
  <si>
    <t>A125564400J</t>
  </si>
  <si>
    <t>A125558784T</t>
  </si>
  <si>
    <t>A125586864R</t>
  </si>
  <si>
    <t>A125572824L</t>
  </si>
  <si>
    <t>A125561592J</t>
  </si>
  <si>
    <t>A125589672A</t>
  </si>
  <si>
    <t>A125575632X</t>
  </si>
  <si>
    <t>A125553169X</t>
  </si>
  <si>
    <t>A125581249W</t>
  </si>
  <si>
    <t>A125567209R</t>
  </si>
  <si>
    <t>A125553248W</t>
  </si>
  <si>
    <t>A125581328V</t>
  </si>
  <si>
    <t>A125567288X</t>
  </si>
  <si>
    <t>A125556056J</t>
  </si>
  <si>
    <t>A125584136F</t>
  </si>
  <si>
    <t>A125570096R</t>
  </si>
  <si>
    <t>A125550440T</t>
  </si>
  <si>
    <t>A125578520K</t>
  </si>
  <si>
    <t>A125564480V</t>
  </si>
  <si>
    <t>A125558864T</t>
  </si>
  <si>
    <t>A125586944R</t>
  </si>
  <si>
    <t>A125572904L</t>
  </si>
  <si>
    <t>A125561672J</t>
  </si>
  <si>
    <t>A125589752A</t>
  </si>
  <si>
    <t>A125575712X</t>
  </si>
  <si>
    <t>A125553249X</t>
  </si>
  <si>
    <t>A125581329W</t>
  </si>
  <si>
    <t>A125567289A</t>
  </si>
  <si>
    <t>A125553336W</t>
  </si>
  <si>
    <t>A125581416V</t>
  </si>
  <si>
    <t>A125567376X</t>
  </si>
  <si>
    <t>A125556144J</t>
  </si>
  <si>
    <t>A125584224F</t>
  </si>
  <si>
    <t>A125570184R</t>
  </si>
  <si>
    <t>A125550528K</t>
  </si>
  <si>
    <t>A125578608C</t>
  </si>
  <si>
    <t>A125564568L</t>
  </si>
  <si>
    <t>A125558952T</t>
  </si>
  <si>
    <t>A125587032T</t>
  </si>
  <si>
    <t>A125572992X</t>
  </si>
  <si>
    <t>A125561760J</t>
  </si>
  <si>
    <t>A125589840A</t>
  </si>
  <si>
    <t>A125575800X</t>
  </si>
  <si>
    <t>A125553337X</t>
  </si>
  <si>
    <t>A125581417W</t>
  </si>
  <si>
    <t>A125567377A</t>
  </si>
  <si>
    <t>A125553456R</t>
  </si>
  <si>
    <t>A125581536L</t>
  </si>
  <si>
    <t>A125567496T</t>
  </si>
  <si>
    <t>A125556264A</t>
  </si>
  <si>
    <t>A125584344X</t>
  </si>
  <si>
    <t>A125570304W</t>
  </si>
  <si>
    <t>A125550648C</t>
  </si>
  <si>
    <t>A125578728W</t>
  </si>
  <si>
    <t>A125564688F</t>
  </si>
  <si>
    <t>A125559072L</t>
  </si>
  <si>
    <t>A125587152K</t>
  </si>
  <si>
    <t>A125573112J</t>
  </si>
  <si>
    <t>A125561880A</t>
  </si>
  <si>
    <t>A125589960V</t>
  </si>
  <si>
    <t>A125575920T</t>
  </si>
  <si>
    <t>A125553457T</t>
  </si>
  <si>
    <t>A125581537R</t>
  </si>
  <si>
    <t>A125567497V</t>
  </si>
  <si>
    <t>A125553176W</t>
  </si>
  <si>
    <t>A125581256V</t>
  </si>
  <si>
    <t>A125567216L</t>
  </si>
  <si>
    <t>A125555984F</t>
  </si>
  <si>
    <t>A125584064F</t>
  </si>
  <si>
    <t>A125570024C</t>
  </si>
  <si>
    <t>A125550368K</t>
  </si>
  <si>
    <t>A125578448C</t>
  </si>
  <si>
    <t>A125564408A</t>
  </si>
  <si>
    <t>A125558792T</t>
  </si>
  <si>
    <t>A125586872R</t>
  </si>
  <si>
    <t>A125572832L</t>
  </si>
  <si>
    <t>A125561600W</t>
  </si>
  <si>
    <t>A125589680A</t>
  </si>
  <si>
    <t>A125575640X</t>
  </si>
  <si>
    <t>A125553177X</t>
  </si>
  <si>
    <t>A125581257W</t>
  </si>
  <si>
    <t>A125567217R</t>
  </si>
  <si>
    <t>A125553376R</t>
  </si>
  <si>
    <t>A125581456L</t>
  </si>
  <si>
    <t>A125567416F</t>
  </si>
  <si>
    <t>A125556184A</t>
  </si>
  <si>
    <t>A125584264X</t>
  </si>
  <si>
    <t>A125570224W</t>
  </si>
  <si>
    <t>A125550568C</t>
  </si>
  <si>
    <t>A125578648W</t>
  </si>
  <si>
    <t>A125564608V</t>
  </si>
  <si>
    <t>A125558992K</t>
  </si>
  <si>
    <t>A125587072K</t>
  </si>
  <si>
    <t>A125573032J</t>
  </si>
  <si>
    <t>A125561800R</t>
  </si>
  <si>
    <t>A125589880V</t>
  </si>
  <si>
    <t>A125575840T</t>
  </si>
  <si>
    <t>A125553377T</t>
  </si>
  <si>
    <t>A125581457R</t>
  </si>
  <si>
    <t>A125567417J</t>
  </si>
  <si>
    <t>A125553384R</t>
  </si>
  <si>
    <t>A125581464L</t>
  </si>
  <si>
    <t>A125567424F</t>
  </si>
  <si>
    <t>A125556192A</t>
  </si>
  <si>
    <t>A125584272X</t>
  </si>
  <si>
    <t>A125570232W</t>
  </si>
  <si>
    <t>A125550576C</t>
  </si>
  <si>
    <t>A125578656W</t>
  </si>
  <si>
    <t>A125564616V</t>
  </si>
  <si>
    <t>A125559000A</t>
  </si>
  <si>
    <t>A125587080K</t>
  </si>
  <si>
    <t>A125573040J</t>
  </si>
  <si>
    <t>A125561808J</t>
  </si>
  <si>
    <t>A125589888L</t>
  </si>
  <si>
    <t>A125575848K</t>
  </si>
  <si>
    <t>A125553385T</t>
  </si>
  <si>
    <t>A125581465R</t>
  </si>
  <si>
    <t>A125567425J</t>
  </si>
  <si>
    <t>A125553216C</t>
  </si>
  <si>
    <t>A125581296L</t>
  </si>
  <si>
    <t>A125567256F</t>
  </si>
  <si>
    <t>A125556024R</t>
  </si>
  <si>
    <t>A125584104L</t>
  </si>
  <si>
    <t>A125570064W</t>
  </si>
  <si>
    <t>A125550408T</t>
  </si>
  <si>
    <t>A125578488W</t>
  </si>
  <si>
    <t>A125564448V</t>
  </si>
  <si>
    <t>A125558832X</t>
  </si>
  <si>
    <t>A125586912W</t>
  </si>
  <si>
    <t>A125572872F</t>
  </si>
  <si>
    <t>A125561640R</t>
  </si>
  <si>
    <t>A125589720J</t>
  </si>
  <si>
    <t>A125575680T</t>
  </si>
  <si>
    <t>A125553217F</t>
  </si>
  <si>
    <t>A125581297R</t>
  </si>
  <si>
    <t>A125567257J</t>
  </si>
  <si>
    <t>A125553184W</t>
  </si>
  <si>
    <t>A125581264V</t>
  </si>
  <si>
    <t>A125567224L</t>
  </si>
  <si>
    <t>A125555992F</t>
  </si>
  <si>
    <t>A125584072F</t>
  </si>
  <si>
    <t>A125570032C</t>
  </si>
  <si>
    <t>A125550376K</t>
  </si>
  <si>
    <t>A125578456C</t>
  </si>
  <si>
    <t>A125564416A</t>
  </si>
  <si>
    <t>A125558800F</t>
  </si>
  <si>
    <t>A125586880R</t>
  </si>
  <si>
    <t>A125572840L</t>
  </si>
  <si>
    <t>A125561608R</t>
  </si>
  <si>
    <t>A125589688V</t>
  </si>
  <si>
    <t>A125575648T</t>
  </si>
  <si>
    <t>A125553185X</t>
  </si>
  <si>
    <t>A125581265W</t>
  </si>
  <si>
    <t>A125567225R</t>
  </si>
  <si>
    <t>A125553256W</t>
  </si>
  <si>
    <t>A125581336V</t>
  </si>
  <si>
    <t>A125567296X</t>
  </si>
  <si>
    <t>A125556064J</t>
  </si>
  <si>
    <t>A125584144F</t>
  </si>
  <si>
    <t>A125570104C</t>
  </si>
  <si>
    <t>A125550448K</t>
  </si>
  <si>
    <t>A125578528C</t>
  </si>
  <si>
    <t>A125564488L</t>
  </si>
  <si>
    <t>A125558872T</t>
  </si>
  <si>
    <t>A125586952R</t>
  </si>
  <si>
    <t>A125572912L</t>
  </si>
  <si>
    <t>A125561680J</t>
  </si>
  <si>
    <t>A125589760A</t>
  </si>
  <si>
    <t>A125575720X</t>
  </si>
  <si>
    <t>A125553257X</t>
  </si>
  <si>
    <t>A125581337W</t>
  </si>
  <si>
    <t>A125567297A</t>
  </si>
  <si>
    <t>A125553208C</t>
  </si>
  <si>
    <t>A125581288L</t>
  </si>
  <si>
    <t>A125567248F</t>
  </si>
  <si>
    <t>A125556016R</t>
  </si>
  <si>
    <t>A125584096X</t>
  </si>
  <si>
    <t>A125570056W</t>
  </si>
  <si>
    <t>A125550400X</t>
  </si>
  <si>
    <t>A125578480C</t>
  </si>
  <si>
    <t>A125564440A</t>
  </si>
  <si>
    <t>A125558824X</t>
  </si>
  <si>
    <t>A125586904W</t>
  </si>
  <si>
    <t>A125572864F</t>
  </si>
  <si>
    <t>A125561632R</t>
  </si>
  <si>
    <t>A125589712J</t>
  </si>
  <si>
    <t>A125575672T</t>
  </si>
  <si>
    <t>A125553209F</t>
  </si>
  <si>
    <t>A125581289R</t>
  </si>
  <si>
    <t>A125567249J</t>
  </si>
  <si>
    <t>A125553264W</t>
  </si>
  <si>
    <t>A125581344V</t>
  </si>
  <si>
    <t>A125567304L</t>
  </si>
  <si>
    <t>A125556072J</t>
  </si>
  <si>
    <t>A125584152F</t>
  </si>
  <si>
    <t>A125570112C</t>
  </si>
  <si>
    <t>A125550456K</t>
  </si>
  <si>
    <t>A125578536C</t>
  </si>
  <si>
    <t>A125564496L</t>
  </si>
  <si>
    <t>A125558880T</t>
  </si>
  <si>
    <t>A125586960R</t>
  </si>
  <si>
    <t>A125572920L</t>
  </si>
  <si>
    <t>A125561688A</t>
  </si>
  <si>
    <t>A125589768V</t>
  </si>
  <si>
    <t>A125575728T</t>
  </si>
  <si>
    <t>A125553265X</t>
  </si>
  <si>
    <t>A125581345W</t>
  </si>
  <si>
    <t>A125567305R</t>
  </si>
  <si>
    <t>A125553224C</t>
  </si>
  <si>
    <t>A125581304A</t>
  </si>
  <si>
    <t>A125567264F</t>
  </si>
  <si>
    <t>A125556032R</t>
  </si>
  <si>
    <t>A125584112L</t>
  </si>
  <si>
    <t>A125570072W</t>
  </si>
  <si>
    <t>A125550416T</t>
  </si>
  <si>
    <t>A125578496W</t>
  </si>
  <si>
    <t>New South Wales ;  &gt; Prefers 35-39 hours ;  &gt; 4-12 weeks of insufficient hours ;  &gt; Females ;</t>
  </si>
  <si>
    <t>New South Wales ;  &gt; Prefers 35-39 hours ;  &gt; 13-51 weeks of insufficient hours ;  Persons ;</t>
  </si>
  <si>
    <t>New South Wales ;  &gt; Prefers 35-39 hours ;  &gt; 13-51 weeks of insufficient hours ;  &gt; Males ;</t>
  </si>
  <si>
    <t>New South Wales ;  &gt; Prefers 35-39 hours ;  &gt; 13-51 weeks of insufficient hours ;  &gt; Females ;</t>
  </si>
  <si>
    <t>New South Wales ;  &gt; Prefers 35-39 hours ;  &gt; 52 weeks and over of insufficient hours ;  Persons ;</t>
  </si>
  <si>
    <t>New South Wales ;  &gt; Prefers 35-39 hours ;  &gt; 52 weeks and over of insufficient hours ;  &gt; Males ;</t>
  </si>
  <si>
    <t>New South Wales ;  &gt; Prefers 35-39 hours ;  &gt; 52 weeks and over of insufficient hours ;  &gt; Females ;</t>
  </si>
  <si>
    <t>New South Wales ;  &gt; Prefers 35-39 hours ;  Median duration of insufficient hours ;  Persons ;</t>
  </si>
  <si>
    <t>New South Wales ;  &gt; Prefers 35-39 hours ;  Median duration of insufficient hours ;  &gt; Males ;</t>
  </si>
  <si>
    <t>New South Wales ;  &gt; Prefers 35-39 hours ;  Median duration of insufficient hours ;  &gt; Females ;</t>
  </si>
  <si>
    <t>New South Wales ;  &gt; Prefers 40 hours or more ;  Underemployed part-time workers ;  Persons ;</t>
  </si>
  <si>
    <t>New South Wales ;  &gt; Prefers 40 hours or more ;  Underemployed part-time workers ;  &gt; Males ;</t>
  </si>
  <si>
    <t>New South Wales ;  &gt; Prefers 40 hours or more ;  Underemployed part-time workers ;  &gt; Females ;</t>
  </si>
  <si>
    <t>New South Wales ;  &gt; Prefers 40 hours or more ;  &gt; Fewer than 4 weeks of insufficient hours ;  Persons ;</t>
  </si>
  <si>
    <t>New South Wales ;  &gt; Prefers 40 hours or more ;  &gt; Fewer than 4 weeks of insufficient hours ;  &gt; Males ;</t>
  </si>
  <si>
    <t>New South Wales ;  &gt; Prefers 40 hours or more ;  &gt; Fewer than 4 weeks of insufficient hours ;  &gt; Females ;</t>
  </si>
  <si>
    <t>New South Wales ;  &gt; Prefers 40 hours or more ;  &gt; 4-12 weeks of insufficient hours ;  Persons ;</t>
  </si>
  <si>
    <t>New South Wales ;  &gt; Prefers 40 hours or more ;  &gt; 4-12 weeks of insufficient hours ;  &gt; Males ;</t>
  </si>
  <si>
    <t>New South Wales ;  &gt; Prefers 40 hours or more ;  &gt; 4-12 weeks of insufficient hours ;  &gt; Females ;</t>
  </si>
  <si>
    <t>New South Wales ;  &gt; Prefers 40 hours or more ;  &gt; 13-51 weeks of insufficient hours ;  Persons ;</t>
  </si>
  <si>
    <t>New South Wales ;  &gt; Prefers 40 hours or more ;  &gt; 13-51 weeks of insufficient hours ;  &gt; Males ;</t>
  </si>
  <si>
    <t>New South Wales ;  &gt; Prefers 40 hours or more ;  &gt; 13-51 weeks of insufficient hours ;  &gt; Females ;</t>
  </si>
  <si>
    <t>New South Wales ;  &gt; Prefers 40 hours or more ;  &gt; 52 weeks and over of insufficient hours ;  Persons ;</t>
  </si>
  <si>
    <t>New South Wales ;  &gt; Prefers 40 hours or more ;  &gt; 52 weeks and over of insufficient hours ;  &gt; Males ;</t>
  </si>
  <si>
    <t>New South Wales ;  &gt; Prefers 40 hours or more ;  &gt; 52 weeks and over of insufficient hours ;  &gt; Females ;</t>
  </si>
  <si>
    <t>New South Wales ;  &gt; Prefers 40 hours or more ;  Median duration of insufficient hours ;  Persons ;</t>
  </si>
  <si>
    <t>New South Wales ;  &gt; Prefers 40 hours or more ;  Median duration of insufficient hours ;  &gt; Males ;</t>
  </si>
  <si>
    <t>New South Wales ;  &gt; Prefers 40 hours or more ;  Median duration of insufficient hours ;  &gt; Females ;</t>
  </si>
  <si>
    <t>New South Wales ;  Prefers less than 10 extra hours ;  Underemployed part-time workers ;  Persons ;</t>
  </si>
  <si>
    <t>New South Wales ;  Prefers less than 10 extra hours ;  Underemployed part-time workers ;  &gt; Males ;</t>
  </si>
  <si>
    <t>New South Wales ;  Prefers less than 10 extra hours ;  Underemployed part-time workers ;  &gt; Females ;</t>
  </si>
  <si>
    <t>New South Wales ;  Prefers less than 10 extra hours ;  &gt; Fewer than 4 weeks of insufficient hours ;  Persons ;</t>
  </si>
  <si>
    <t>New South Wales ;  Prefers less than 10 extra hours ;  &gt; Fewer than 4 weeks of insufficient hours ;  &gt; Males ;</t>
  </si>
  <si>
    <t>New South Wales ;  Prefers less than 10 extra hours ;  &gt; Fewer than 4 weeks of insufficient hours ;  &gt; Females ;</t>
  </si>
  <si>
    <t>New South Wales ;  Prefers less than 10 extra hours ;  &gt; 4-12 weeks of insufficient hours ;  Persons ;</t>
  </si>
  <si>
    <t>New South Wales ;  Prefers less than 10 extra hours ;  &gt; 4-12 weeks of insufficient hours ;  &gt; Males ;</t>
  </si>
  <si>
    <t>New South Wales ;  Prefers less than 10 extra hours ;  &gt; 4-12 weeks of insufficient hours ;  &gt; Females ;</t>
  </si>
  <si>
    <t>New South Wales ;  Prefers less than 10 extra hours ;  &gt; 13-51 weeks of insufficient hours ;  Persons ;</t>
  </si>
  <si>
    <t>New South Wales ;  Prefers less than 10 extra hours ;  &gt; 13-51 weeks of insufficient hours ;  &gt; Males ;</t>
  </si>
  <si>
    <t>New South Wales ;  Prefers less than 10 extra hours ;  &gt; 13-51 weeks of insufficient hours ;  &gt; Females ;</t>
  </si>
  <si>
    <t>New South Wales ;  Prefers less than 10 extra hours ;  &gt; 52 weeks and over of insufficient hours ;  Persons ;</t>
  </si>
  <si>
    <t>New South Wales ;  Prefers less than 10 extra hours ;  &gt; 52 weeks and over of insufficient hours ;  &gt; Males ;</t>
  </si>
  <si>
    <t>New South Wales ;  Prefers less than 10 extra hours ;  &gt; 52 weeks and over of insufficient hours ;  &gt; Females ;</t>
  </si>
  <si>
    <t>New South Wales ;  Prefers less than 10 extra hours ;  Median duration of insufficient hours ;  Persons ;</t>
  </si>
  <si>
    <t>New South Wales ;  Prefers less than 10 extra hours ;  Median duration of insufficient hours ;  &gt; Males ;</t>
  </si>
  <si>
    <t>New South Wales ;  Prefers less than 10 extra hours ;  Median duration of insufficient hours ;  &gt; Females ;</t>
  </si>
  <si>
    <t>New South Wales ;  Prefers 10-19 extra hours ;  Underemployed part-time workers ;  Persons ;</t>
  </si>
  <si>
    <t>New South Wales ;  Prefers 10-19 extra hours ;  Underemployed part-time workers ;  &gt; Males ;</t>
  </si>
  <si>
    <t>New South Wales ;  Prefers 10-19 extra hours ;  Underemployed part-time workers ;  &gt; Females ;</t>
  </si>
  <si>
    <t>New South Wales ;  Prefers 10-19 extra hours ;  &gt; Fewer than 4 weeks of insufficient hours ;  Persons ;</t>
  </si>
  <si>
    <t>New South Wales ;  Prefers 10-19 extra hours ;  &gt; Fewer than 4 weeks of insufficient hours ;  &gt; Males ;</t>
  </si>
  <si>
    <t>New South Wales ;  Prefers 10-19 extra hours ;  &gt; Fewer than 4 weeks of insufficient hours ;  &gt; Females ;</t>
  </si>
  <si>
    <t>New South Wales ;  Prefers 10-19 extra hours ;  &gt; 4-12 weeks of insufficient hours ;  Persons ;</t>
  </si>
  <si>
    <t>New South Wales ;  Prefers 10-19 extra hours ;  &gt; 4-12 weeks of insufficient hours ;  &gt; Males ;</t>
  </si>
  <si>
    <t>New South Wales ;  Prefers 10-19 extra hours ;  &gt; 4-12 weeks of insufficient hours ;  &gt; Females ;</t>
  </si>
  <si>
    <t>New South Wales ;  Prefers 10-19 extra hours ;  &gt; 13-51 weeks of insufficient hours ;  Persons ;</t>
  </si>
  <si>
    <t>New South Wales ;  Prefers 10-19 extra hours ;  &gt; 13-51 weeks of insufficient hours ;  &gt; Males ;</t>
  </si>
  <si>
    <t>New South Wales ;  Prefers 10-19 extra hours ;  &gt; 13-51 weeks of insufficient hours ;  &gt; Females ;</t>
  </si>
  <si>
    <t>New South Wales ;  Prefers 10-19 extra hours ;  &gt; 52 weeks and over of insufficient hours ;  Persons ;</t>
  </si>
  <si>
    <t>New South Wales ;  Prefers 10-19 extra hours ;  &gt; 52 weeks and over of insufficient hours ;  &gt; Males ;</t>
  </si>
  <si>
    <t>New South Wales ;  Prefers 10-19 extra hours ;  &gt; 52 weeks and over of insufficient hours ;  &gt; Females ;</t>
  </si>
  <si>
    <t>New South Wales ;  Prefers 10-19 extra hours ;  Median duration of insufficient hours ;  Persons ;</t>
  </si>
  <si>
    <t>New South Wales ;  Prefers 10-19 extra hours ;  Median duration of insufficient hours ;  &gt; Males ;</t>
  </si>
  <si>
    <t>New South Wales ;  Prefers 10-19 extra hours ;  Median duration of insufficient hours ;  &gt; Females ;</t>
  </si>
  <si>
    <t>New South Wales ;  Prefers 20-29 extra hours ;  Underemployed part-time workers ;  Persons ;</t>
  </si>
  <si>
    <t>New South Wales ;  Prefers 20-29 extra hours ;  Underemployed part-time workers ;  &gt; Males ;</t>
  </si>
  <si>
    <t>New South Wales ;  Prefers 20-29 extra hours ;  Underemployed part-time workers ;  &gt; Females ;</t>
  </si>
  <si>
    <t>New South Wales ;  Prefers 20-29 extra hours ;  &gt; Fewer than 4 weeks of insufficient hours ;  Persons ;</t>
  </si>
  <si>
    <t>New South Wales ;  Prefers 20-29 extra hours ;  &gt; Fewer than 4 weeks of insufficient hours ;  &gt; Males ;</t>
  </si>
  <si>
    <t>New South Wales ;  Prefers 20-29 extra hours ;  &gt; Fewer than 4 weeks of insufficient hours ;  &gt; Females ;</t>
  </si>
  <si>
    <t>New South Wales ;  Prefers 20-29 extra hours ;  &gt; 4-12 weeks of insufficient hours ;  Persons ;</t>
  </si>
  <si>
    <t>New South Wales ;  Prefers 20-29 extra hours ;  &gt; 4-12 weeks of insufficient hours ;  &gt; Males ;</t>
  </si>
  <si>
    <t>New South Wales ;  Prefers 20-29 extra hours ;  &gt; 4-12 weeks of insufficient hours ;  &gt; Females ;</t>
  </si>
  <si>
    <t>New South Wales ;  Prefers 20-29 extra hours ;  &gt; 13-51 weeks of insufficient hours ;  Persons ;</t>
  </si>
  <si>
    <t>New South Wales ;  Prefers 20-29 extra hours ;  &gt; 13-51 weeks of insufficient hours ;  &gt; Males ;</t>
  </si>
  <si>
    <t>New South Wales ;  Prefers 20-29 extra hours ;  &gt; 13-51 weeks of insufficient hours ;  &gt; Females ;</t>
  </si>
  <si>
    <t>New South Wales ;  Prefers 20-29 extra hours ;  &gt; 52 weeks and over of insufficient hours ;  Persons ;</t>
  </si>
  <si>
    <t>New South Wales ;  Prefers 20-29 extra hours ;  &gt; 52 weeks and over of insufficient hours ;  &gt; Males ;</t>
  </si>
  <si>
    <t>New South Wales ;  Prefers 20-29 extra hours ;  &gt; 52 weeks and over of insufficient hours ;  &gt; Females ;</t>
  </si>
  <si>
    <t>New South Wales ;  Prefers 20-29 extra hours ;  Median duration of insufficient hours ;  Persons ;</t>
  </si>
  <si>
    <t>New South Wales ;  Prefers 20-29 extra hours ;  Median duration of insufficient hours ;  &gt; Males ;</t>
  </si>
  <si>
    <t>New South Wales ;  Prefers 20-29 extra hours ;  Median duration of insufficient hours ;  &gt; Females ;</t>
  </si>
  <si>
    <t>New South Wales ;  Prefers 30 extra hours or more ;  Underemployed part-time workers ;  Persons ;</t>
  </si>
  <si>
    <t>New South Wales ;  Prefers 30 extra hours or more ;  Underemployed part-time workers ;  &gt; Males ;</t>
  </si>
  <si>
    <t>New South Wales ;  Prefers 30 extra hours or more ;  Underemployed part-time workers ;  &gt; Females ;</t>
  </si>
  <si>
    <t>New South Wales ;  Prefers 30 extra hours or more ;  &gt; Fewer than 4 weeks of insufficient hours ;  Persons ;</t>
  </si>
  <si>
    <t>New South Wales ;  Prefers 30 extra hours or more ;  &gt; Fewer than 4 weeks of insufficient hours ;  &gt; Males ;</t>
  </si>
  <si>
    <t>New South Wales ;  Prefers 30 extra hours or more ;  &gt; Fewer than 4 weeks of insufficient hours ;  &gt; Females ;</t>
  </si>
  <si>
    <t>New South Wales ;  Prefers 30 extra hours or more ;  &gt; 4-12 weeks of insufficient hours ;  Persons ;</t>
  </si>
  <si>
    <t>New South Wales ;  Prefers 30 extra hours or more ;  &gt; 4-12 weeks of insufficient hours ;  &gt; Males ;</t>
  </si>
  <si>
    <t>New South Wales ;  Prefers 30 extra hours or more ;  &gt; 4-12 weeks of insufficient hours ;  &gt; Females ;</t>
  </si>
  <si>
    <t>New South Wales ;  Prefers 30 extra hours or more ;  &gt; 13-51 weeks of insufficient hours ;  Persons ;</t>
  </si>
  <si>
    <t>New South Wales ;  Prefers 30 extra hours or more ;  &gt; 13-51 weeks of insufficient hours ;  &gt; Males ;</t>
  </si>
  <si>
    <t>New South Wales ;  Prefers 30 extra hours or more ;  &gt; 13-51 weeks of insufficient hours ;  &gt; Females ;</t>
  </si>
  <si>
    <t>New South Wales ;  Prefers 30 extra hours or more ;  &gt; 52 weeks and over of insufficient hours ;  Persons ;</t>
  </si>
  <si>
    <t>New South Wales ;  Prefers 30 extra hours or more ;  &gt; 52 weeks and over of insufficient hours ;  &gt; Males ;</t>
  </si>
  <si>
    <t>New South Wales ;  Prefers 30 extra hours or more ;  &gt; 52 weeks and over of insufficient hours ;  &gt; Females ;</t>
  </si>
  <si>
    <t>New South Wales ;  Prefers 30 extra hours or more ;  Median duration of insufficient hours ;  Persons ;</t>
  </si>
  <si>
    <t>New South Wales ;  Prefers 30 extra hours or more ;  Median duration of insufficient hours ;  &gt; Males ;</t>
  </si>
  <si>
    <t>New South Wales ;  Prefers 30 extra hours or more ;  Median duration of insufficient hours ;  &gt; Females ;</t>
  </si>
  <si>
    <t>New South Wales ;  Would prefer to change employer to work more hours ;  Underemployed part-time workers ;  Persons ;</t>
  </si>
  <si>
    <t>New South Wales ;  Would prefer to change employer to work more hours ;  Underemployed part-time workers ;  &gt; Males ;</t>
  </si>
  <si>
    <t>New South Wales ;  Would prefer to change employer to work more hours ;  Underemployed part-time workers ;  &gt; Females ;</t>
  </si>
  <si>
    <t>New South Wales ;  Would prefer to change employer to work more hours ;  &gt; Fewer than 4 weeks of insufficient hours ;  Persons ;</t>
  </si>
  <si>
    <t>New South Wales ;  Would prefer to change employer to work more hours ;  &gt; Fewer than 4 weeks of insufficient hours ;  &gt; Males ;</t>
  </si>
  <si>
    <t>New South Wales ;  Would prefer to change employer to work more hours ;  &gt; Fewer than 4 weeks of insufficient hours ;  &gt; Females ;</t>
  </si>
  <si>
    <t>New South Wales ;  Would prefer to change employer to work more hours ;  &gt; 4-12 weeks of insufficient hours ;  Persons ;</t>
  </si>
  <si>
    <t>New South Wales ;  Would prefer to change employer to work more hours ;  &gt; 4-12 weeks of insufficient hours ;  &gt; Males ;</t>
  </si>
  <si>
    <t>New South Wales ;  Would prefer to change employer to work more hours ;  &gt; 4-12 weeks of insufficient hours ;  &gt; Females ;</t>
  </si>
  <si>
    <t>New South Wales ;  Would prefer to change employer to work more hours ;  &gt; 13-51 weeks of insufficient hours ;  Persons ;</t>
  </si>
  <si>
    <t>New South Wales ;  Would prefer to change employer to work more hours ;  &gt; 13-51 weeks of insufficient hours ;  &gt; Males ;</t>
  </si>
  <si>
    <t>New South Wales ;  Would prefer to change employer to work more hours ;  &gt; 13-51 weeks of insufficient hours ;  &gt; Females ;</t>
  </si>
  <si>
    <t>New South Wales ;  Would prefer to change employer to work more hours ;  &gt; 52 weeks and over of insufficient hours ;  Persons ;</t>
  </si>
  <si>
    <t>New South Wales ;  Would prefer to change employer to work more hours ;  &gt; 52 weeks and over of insufficient hours ;  &gt; Males ;</t>
  </si>
  <si>
    <t>New South Wales ;  Would prefer to change employer to work more hours ;  &gt; 52 weeks and over of insufficient hours ;  &gt; Females ;</t>
  </si>
  <si>
    <t>New South Wales ;  Would prefer to change employer to work more hours ;  Median duration of insufficient hours ;  Persons ;</t>
  </si>
  <si>
    <t>New South Wales ;  Would prefer to change employer to work more hours ;  Median duration of insufficient hours ;  &gt; Males ;</t>
  </si>
  <si>
    <t>New South Wales ;  Would prefer to change employer to work more hours ;  Median duration of insufficient hours ;  &gt; Females ;</t>
  </si>
  <si>
    <t>New South Wales ;  Would not prefer to change employer to work more hours ;  Underemployed part-time workers ;  Persons ;</t>
  </si>
  <si>
    <t>New South Wales ;  Would not prefer to change employer to work more hours ;  Underemployed part-time workers ;  &gt; Males ;</t>
  </si>
  <si>
    <t>New South Wales ;  Would not prefer to change employer to work more hours ;  Underemployed part-time workers ;  &gt; Females ;</t>
  </si>
  <si>
    <t>New South Wales ;  Would not prefer to change employer to work more hours ;  &gt; Fewer than 4 weeks of insufficient hours ;  Persons ;</t>
  </si>
  <si>
    <t>New South Wales ;  Would not prefer to change employer to work more hours ;  &gt; Fewer than 4 weeks of insufficient hours ;  &gt; Males ;</t>
  </si>
  <si>
    <t>New South Wales ;  Would not prefer to change employer to work more hours ;  &gt; Fewer than 4 weeks of insufficient hours ;  &gt; Females ;</t>
  </si>
  <si>
    <t>New South Wales ;  Would not prefer to change employer to work more hours ;  &gt; 4-12 weeks of insufficient hours ;  Persons ;</t>
  </si>
  <si>
    <t>New South Wales ;  Would not prefer to change employer to work more hours ;  &gt; 4-12 weeks of insufficient hours ;  &gt; Males ;</t>
  </si>
  <si>
    <t>New South Wales ;  Would not prefer to change employer to work more hours ;  &gt; 4-12 weeks of insufficient hours ;  &gt; Females ;</t>
  </si>
  <si>
    <t>New South Wales ;  Would not prefer to change employer to work more hours ;  &gt; 13-51 weeks of insufficient hours ;  Persons ;</t>
  </si>
  <si>
    <t>New South Wales ;  Would not prefer to change employer to work more hours ;  &gt; 13-51 weeks of insufficient hours ;  &gt; Males ;</t>
  </si>
  <si>
    <t>New South Wales ;  Would not prefer to change employer to work more hours ;  &gt; 13-51 weeks of insufficient hours ;  &gt; Females ;</t>
  </si>
  <si>
    <t>New South Wales ;  Would not prefer to change employer to work more hours ;  &gt; 52 weeks and over of insufficient hours ;  Persons ;</t>
  </si>
  <si>
    <t>New South Wales ;  Would not prefer to change employer to work more hours ;  &gt; 52 weeks and over of insufficient hours ;  &gt; Males ;</t>
  </si>
  <si>
    <t>New South Wales ;  Would not prefer to change employer to work more hours ;  &gt; 52 weeks and over of insufficient hours ;  &gt; Females ;</t>
  </si>
  <si>
    <t>New South Wales ;  Would not prefer to change employer to work more hours ;  Median duration of insufficient hours ;  Persons ;</t>
  </si>
  <si>
    <t>New South Wales ;  Would not prefer to change employer to work more hours ;  Median duration of insufficient hours ;  &gt; Males ;</t>
  </si>
  <si>
    <t>New South Wales ;  Would not prefer to change employer to work more hours ;  Median duration of insufficient hours ;  &gt; Females ;</t>
  </si>
  <si>
    <t>New South Wales ;  No preference in changing employer to work more hours ;  Underemployed part-time workers ;  Persons ;</t>
  </si>
  <si>
    <t>New South Wales ;  No preference in changing employer to work more hours ;  Underemployed part-time workers ;  &gt; Males ;</t>
  </si>
  <si>
    <t>New South Wales ;  No preference in changing employer to work more hours ;  Underemployed part-time workers ;  &gt; Females ;</t>
  </si>
  <si>
    <t>New South Wales ;  No preference in changing employer to work more hours ;  &gt; Fewer than 4 weeks of insufficient hours ;  Persons ;</t>
  </si>
  <si>
    <t>New South Wales ;  No preference in changing employer to work more hours ;  &gt; Fewer than 4 weeks of insufficient hours ;  &gt; Males ;</t>
  </si>
  <si>
    <t>New South Wales ;  No preference in changing employer to work more hours ;  &gt; Fewer than 4 weeks of insufficient hours ;  &gt; Females ;</t>
  </si>
  <si>
    <t>New South Wales ;  No preference in changing employer to work more hours ;  &gt; 4-12 weeks of insufficient hours ;  Persons ;</t>
  </si>
  <si>
    <t>New South Wales ;  No preference in changing employer to work more hours ;  &gt; 4-12 weeks of insufficient hours ;  &gt; Males ;</t>
  </si>
  <si>
    <t>New South Wales ;  No preference in changing employer to work more hours ;  &gt; 4-12 weeks of insufficient hours ;  &gt; Females ;</t>
  </si>
  <si>
    <t>New South Wales ;  No preference in changing employer to work more hours ;  &gt; 13-51 weeks of insufficient hours ;  Persons ;</t>
  </si>
  <si>
    <t>New South Wales ;  No preference in changing employer to work more hours ;  &gt; 13-51 weeks of insufficient hours ;  &gt; Males ;</t>
  </si>
  <si>
    <t>New South Wales ;  No preference in changing employer to work more hours ;  &gt; 13-51 weeks of insufficient hours ;  &gt; Females ;</t>
  </si>
  <si>
    <t>New South Wales ;  No preference in changing employer to work more hours ;  &gt; 52 weeks and over of insufficient hours ;  Persons ;</t>
  </si>
  <si>
    <t>New South Wales ;  No preference in changing employer to work more hours ;  &gt; 52 weeks and over of insufficient hours ;  &gt; Males ;</t>
  </si>
  <si>
    <t>New South Wales ;  No preference in changing employer to work more hours ;  &gt; 52 weeks and over of insufficient hours ;  &gt; Females ;</t>
  </si>
  <si>
    <t>New South Wales ;  No preference in changing employer to work more hours ;  Median duration of insufficient hours ;  Persons ;</t>
  </si>
  <si>
    <t>New South Wales ;  No preference in changing employer to work more hours ;  Median duration of insufficient hours ;  &gt; Males ;</t>
  </si>
  <si>
    <t>New South Wales ;  No preference in changing employer to work more hours ;  Median duration of insufficient hours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</si>
  <si>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</si>
  <si>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</si>
  <si>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</si>
  <si>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Fewer than 4 weeks of insufficient hours ;  Persons ;</t>
  </si>
  <si>
    <t>Victoria ;  &gt; Fewer than 4 weeks of insufficient hours ;  &gt; Males ;</t>
  </si>
  <si>
    <t>Victoria ;  &gt; Fewer than 4 weeks of insufficient hours ;  &gt; Females ;</t>
  </si>
  <si>
    <t>Victoria ;  &gt; 4-12 weeks of insufficient hours ;  Persons ;</t>
  </si>
  <si>
    <t>Victoria ;  &gt; 4-12 weeks of insufficient hours ;  &gt; Males ;</t>
  </si>
  <si>
    <t>Victoria ;  &gt; 4-12 weeks of insufficient hours ;  &gt; Females ;</t>
  </si>
  <si>
    <t>Victoria ;  &gt; 13-51 weeks of insufficient hours ;  Persons ;</t>
  </si>
  <si>
    <t>Victoria ;  &gt; 13-51 weeks of insufficient hours ;  &gt; Males ;</t>
  </si>
  <si>
    <t>Victoria ;  &gt; 13-51 weeks of insufficient hours ;  &gt; Females ;</t>
  </si>
  <si>
    <t>Victoria ;  &gt; 52 weeks and over of insufficient hours ;  Persons ;</t>
  </si>
  <si>
    <t>Victoria ;  &gt; 52 weeks and over of insufficient hours ;  &gt; Males ;</t>
  </si>
  <si>
    <t>Victoria ;  &gt; 52 weeks and over of insufficient hours ;  &gt; Females ;</t>
  </si>
  <si>
    <t>Victoria ;  Median duration of insufficient hours ;  Persons ;</t>
  </si>
  <si>
    <t>Victoria ;  Median duration of insufficient hours ;  &gt; Males ;</t>
  </si>
  <si>
    <t>Victoria ;  Median duration of insufficient hours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</si>
  <si>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</si>
  <si>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</si>
  <si>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</si>
  <si>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Fewer than 4 weeks of insufficient hours ;  Persons ;</t>
  </si>
  <si>
    <t>Victoria ;  15-64 years ;  &gt; Fewer than 4 weeks of insufficient hours ;  &gt; Males ;</t>
  </si>
  <si>
    <t>Victoria ;  15-64 years ;  &gt; Fewer than 4 weeks of insufficient hours ;  &gt; Females ;</t>
  </si>
  <si>
    <t>Victoria ;  15-64 years ;  &gt; 4-12 weeks of insufficient hours ;  Persons ;</t>
  </si>
  <si>
    <t>Victoria ;  15-64 years ;  &gt; 4-12 weeks of insufficient hours ;  &gt; Males ;</t>
  </si>
  <si>
    <t>Victoria ;  15-64 years ;  &gt; 4-12 weeks of insufficient hours ;  &gt; Females ;</t>
  </si>
  <si>
    <t>Victoria ;  15-64 years ;  &gt; 13-51 weeks of insufficient hours ;  Persons ;</t>
  </si>
  <si>
    <t>Victoria ;  15-64 years ;  &gt; 13-51 weeks of insufficient hours ;  &gt; Males ;</t>
  </si>
  <si>
    <t>Victoria ;  15-64 years ;  &gt; 13-51 weeks of insufficient hours ;  &gt; Females ;</t>
  </si>
  <si>
    <t>Victoria ;  15-64 years ;  &gt; 52 weeks and over of insufficient hours ;  Persons ;</t>
  </si>
  <si>
    <t>Victoria ;  15-64 years ;  &gt; 52 weeks and over of insufficient hours ;  &gt; Males ;</t>
  </si>
  <si>
    <t>Victoria ;  15-64 years ;  &gt; 52 weeks and over of insufficient hours ;  &gt; Females ;</t>
  </si>
  <si>
    <t>Victoria ;  15-64 years ;  Median duration of insufficient hours ;  Persons ;</t>
  </si>
  <si>
    <t>Victoria ;  15-64 years ;  Median duration of insufficient hours ;  &gt; Males ;</t>
  </si>
  <si>
    <t>Victoria ;  15-64 years ;  Median duration of insufficient hours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</si>
  <si>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</si>
  <si>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</si>
  <si>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</si>
  <si>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Fewer than 4 weeks of insufficient hours ;  Persons ;</t>
  </si>
  <si>
    <t>Victoria ;  &gt; 15-24 years ;  &gt; Fewer than 4 weeks of insufficient hours ;  &gt; Males ;</t>
  </si>
  <si>
    <t>Victoria ;  &gt; 15-24 years ;  &gt; Fewer than 4 weeks of insufficient hours ;  &gt; Females ;</t>
  </si>
  <si>
    <t>Victoria ;  &gt; 15-24 years ;  &gt; 4-12 weeks of insufficient hours ;  Persons ;</t>
  </si>
  <si>
    <t>Victoria ;  &gt; 15-24 years ;  &gt; 4-12 weeks of insufficient hours ;  &gt; Males ;</t>
  </si>
  <si>
    <t>Victoria ;  &gt; 15-24 years ;  &gt; 4-12 weeks of insufficient hours ;  &gt; Females ;</t>
  </si>
  <si>
    <t>Victoria ;  &gt; 15-24 years ;  &gt; 13-51 weeks of insufficient hours ;  Persons ;</t>
  </si>
  <si>
    <t>Victoria ;  &gt; 15-24 years ;  &gt; 13-51 weeks of insufficient hours ;  &gt; Males ;</t>
  </si>
  <si>
    <t>Victoria ;  &gt; 15-24 years ;  &gt; 13-51 weeks of insufficient hours ;  &gt; Females ;</t>
  </si>
  <si>
    <t>Victoria ;  &gt; 15-24 years ;  &gt; 52 weeks and over of insufficient hours ;  Persons ;</t>
  </si>
  <si>
    <t>Victoria ;  &gt; 15-24 years ;  &gt; 52 weeks and over of insufficient hours ;  &gt; Males ;</t>
  </si>
  <si>
    <t>Victoria ;  &gt; 15-24 years ;  &gt; 52 weeks and over of insufficient hours ;  &gt; Females ;</t>
  </si>
  <si>
    <t>Victoria ;  &gt; 15-24 years ;  Median duration of insufficient hours ;  Persons ;</t>
  </si>
  <si>
    <t>Victoria ;  &gt; 15-24 years ;  Median duration of insufficient hours ;  &gt; Males ;</t>
  </si>
  <si>
    <t>Victoria ;  &gt; 15-24 years ;  Median duration of insufficient hours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</si>
  <si>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</si>
  <si>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</si>
  <si>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</si>
  <si>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Fewer than 4 weeks of insufficient hours ;  Persons ;</t>
  </si>
  <si>
    <t>Victoria ;  &gt; 25-44 years ;  &gt; Fewer than 4 weeks of insufficient hours ;  &gt; Males ;</t>
  </si>
  <si>
    <t>Victoria ;  &gt; 25-44 years ;  &gt; Fewer than 4 weeks of insufficient hours ;  &gt; Females ;</t>
  </si>
  <si>
    <t>Victoria ;  &gt; 25-44 years ;  &gt; 4-12 weeks of insufficient hours ;  Persons ;</t>
  </si>
  <si>
    <t>Victoria ;  &gt; 25-44 years ;  &gt; 4-12 weeks of insufficient hours ;  &gt; Males ;</t>
  </si>
  <si>
    <t>Victoria ;  &gt; 25-44 years ;  &gt; 4-12 weeks of insufficient hours ;  &gt; Females ;</t>
  </si>
  <si>
    <t>Victoria ;  &gt; 25-44 years ;  &gt; 13-51 weeks of insufficient hours ;  Persons ;</t>
  </si>
  <si>
    <t>Victoria ;  &gt; 25-44 years ;  &gt; 13-51 weeks of insufficient hours ;  &gt; Males ;</t>
  </si>
  <si>
    <t>Victoria ;  &gt; 25-44 years ;  &gt; 13-51 weeks of insufficient hours ;  &gt; Females ;</t>
  </si>
  <si>
    <t>Victoria ;  &gt; 25-44 years ;  &gt; 52 weeks and over of insufficient hours ;  Persons ;</t>
  </si>
  <si>
    <t>Victoria ;  &gt; 25-44 years ;  &gt; 52 weeks and over of insufficient hours ;  &gt; Males ;</t>
  </si>
  <si>
    <t>Victoria ;  &gt; 25-44 years ;  &gt; 52 weeks and over of insufficient hours ;  &gt; Females ;</t>
  </si>
  <si>
    <t>Victoria ;  &gt; 25-44 years ;  Median duration of insufficient hours ;  Persons ;</t>
  </si>
  <si>
    <t>Victoria ;  &gt; 25-44 years ;  Median duration of insufficient hours ;  &gt; Males ;</t>
  </si>
  <si>
    <t>Victoria ;  &gt; 25-44 years ;  Median duration of insufficient hours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</si>
  <si>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</si>
  <si>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</si>
  <si>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</si>
  <si>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Fewer than 4 weeks of insufficient hours ;  Persons ;</t>
  </si>
  <si>
    <t>Victoria ;  &gt;&gt; 25-34 years ;  &gt; Fewer than 4 weeks of insufficient hours ;  &gt; Males ;</t>
  </si>
  <si>
    <t>Victoria ;  &gt;&gt; 25-34 years ;  &gt; Fewer than 4 weeks of insufficient hours ;  &gt; Females ;</t>
  </si>
  <si>
    <t>Victoria ;  &gt;&gt; 25-34 years ;  &gt; 4-12 weeks of insufficient hours ;  Persons ;</t>
  </si>
  <si>
    <t>Victoria ;  &gt;&gt; 25-34 years ;  &gt; 4-12 weeks of insufficient hours ;  &gt; Males ;</t>
  </si>
  <si>
    <t>Victoria ;  &gt;&gt; 25-34 years ;  &gt; 4-12 weeks of insufficient hours ;  &gt; Females ;</t>
  </si>
  <si>
    <t>Victoria ;  &gt;&gt; 25-34 years ;  &gt; 13-51 weeks of insufficient hours ;  Persons ;</t>
  </si>
  <si>
    <t>Victoria ;  &gt;&gt; 25-34 years ;  &gt; 13-51 weeks of insufficient hours ;  &gt; Males ;</t>
  </si>
  <si>
    <t>Victoria ;  &gt;&gt; 25-34 years ;  &gt; 13-51 weeks of insufficient hours ;  &gt; Females ;</t>
  </si>
  <si>
    <t>Victoria ;  &gt;&gt; 25-34 years ;  &gt; 52 weeks and over of insufficient hours ;  Persons ;</t>
  </si>
  <si>
    <t>Victoria ;  &gt;&gt; 25-34 years ;  &gt; 52 weeks and over of insufficient hours ;  &gt; Males ;</t>
  </si>
  <si>
    <t>Victoria ;  &gt;&gt; 25-34 years ;  &gt; 52 weeks and over of insufficient hours ;  &gt; Females ;</t>
  </si>
  <si>
    <t>Victoria ;  &gt;&gt; 25-34 years ;  Median duration of insufficient hours ;  Persons ;</t>
  </si>
  <si>
    <t>Victoria ;  &gt;&gt; 25-34 years ;  Median duration of insufficient hours ;  &gt; Males ;</t>
  </si>
  <si>
    <t>Victoria ;  &gt;&gt; 25-34 years ;  Median duration of insufficient hours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</si>
  <si>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</si>
  <si>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</si>
  <si>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</si>
  <si>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Fewer than 4 weeks of insufficient hours ;  Persons ;</t>
  </si>
  <si>
    <t>Victoria ;  &gt;&gt; 35-44 years ;  &gt; Fewer than 4 weeks of insufficient hours ;  &gt; Males ;</t>
  </si>
  <si>
    <t>Victoria ;  &gt;&gt; 35-44 years ;  &gt; Fewer than 4 weeks of insufficient hours ;  &gt; Females ;</t>
  </si>
  <si>
    <t>A125564456V</t>
  </si>
  <si>
    <t>A125558840X</t>
  </si>
  <si>
    <t>A125586920W</t>
  </si>
  <si>
    <t>A125572880F</t>
  </si>
  <si>
    <t>A125561648J</t>
  </si>
  <si>
    <t>A125589728A</t>
  </si>
  <si>
    <t>A125575688K</t>
  </si>
  <si>
    <t>A125553225F</t>
  </si>
  <si>
    <t>A125581305C</t>
  </si>
  <si>
    <t>A125567265J</t>
  </si>
  <si>
    <t>A125553272W</t>
  </si>
  <si>
    <t>A125581352V</t>
  </si>
  <si>
    <t>A125567312L</t>
  </si>
  <si>
    <t>A125556080J</t>
  </si>
  <si>
    <t>A125584160F</t>
  </si>
  <si>
    <t>A125570120C</t>
  </si>
  <si>
    <t>A125550464K</t>
  </si>
  <si>
    <t>A125578544C</t>
  </si>
  <si>
    <t>A125564504A</t>
  </si>
  <si>
    <t>A125558888K</t>
  </si>
  <si>
    <t>A125586968J</t>
  </si>
  <si>
    <t>A125572928F</t>
  </si>
  <si>
    <t>A125561696A</t>
  </si>
  <si>
    <t>A125589776V</t>
  </si>
  <si>
    <t>A125575736T</t>
  </si>
  <si>
    <t>A125553273X</t>
  </si>
  <si>
    <t>A125581353W</t>
  </si>
  <si>
    <t>A125567313R</t>
  </si>
  <si>
    <t>A125553344W</t>
  </si>
  <si>
    <t>A125581424V</t>
  </si>
  <si>
    <t>A125567384X</t>
  </si>
  <si>
    <t>A125556152J</t>
  </si>
  <si>
    <t>A125584232F</t>
  </si>
  <si>
    <t>A125570192R</t>
  </si>
  <si>
    <t>A125550536K</t>
  </si>
  <si>
    <t>A125578616C</t>
  </si>
  <si>
    <t>A125564576L</t>
  </si>
  <si>
    <t>A125558960T</t>
  </si>
  <si>
    <t>A125587040T</t>
  </si>
  <si>
    <t>A125573000R</t>
  </si>
  <si>
    <t>A125561768A</t>
  </si>
  <si>
    <t>A125589848V</t>
  </si>
  <si>
    <t>A125575808T</t>
  </si>
  <si>
    <t>A125553345X</t>
  </si>
  <si>
    <t>A125581425W</t>
  </si>
  <si>
    <t>A125567385A</t>
  </si>
  <si>
    <t>A125553280W</t>
  </si>
  <si>
    <t>A125581360V</t>
  </si>
  <si>
    <t>A125567320L</t>
  </si>
  <si>
    <t>A125556088A</t>
  </si>
  <si>
    <t>A125584168X</t>
  </si>
  <si>
    <t>A125570128W</t>
  </si>
  <si>
    <t>A125550472K</t>
  </si>
  <si>
    <t>A125578552C</t>
  </si>
  <si>
    <t>A125564512A</t>
  </si>
  <si>
    <t>A125558896K</t>
  </si>
  <si>
    <t>A125586976J</t>
  </si>
  <si>
    <t>A125572936F</t>
  </si>
  <si>
    <t>A125561704R</t>
  </si>
  <si>
    <t>A125589784V</t>
  </si>
  <si>
    <t>A125575744T</t>
  </si>
  <si>
    <t>A125553281X</t>
  </si>
  <si>
    <t>A125581361W</t>
  </si>
  <si>
    <t>A125567321R</t>
  </si>
  <si>
    <t>A125553232C</t>
  </si>
  <si>
    <t>A125581312A</t>
  </si>
  <si>
    <t>A125567272F</t>
  </si>
  <si>
    <t>A125556040R</t>
  </si>
  <si>
    <t>A125584120L</t>
  </si>
  <si>
    <t>A125570080W</t>
  </si>
  <si>
    <t>A125550424T</t>
  </si>
  <si>
    <t>A125578504K</t>
  </si>
  <si>
    <t>A125564464V</t>
  </si>
  <si>
    <t>A125558848T</t>
  </si>
  <si>
    <t>A125586928R</t>
  </si>
  <si>
    <t>A125572888X</t>
  </si>
  <si>
    <t>A125561656J</t>
  </si>
  <si>
    <t>A125589736A</t>
  </si>
  <si>
    <t>A125575696K</t>
  </si>
  <si>
    <t>A125553233F</t>
  </si>
  <si>
    <t>A125581313C</t>
  </si>
  <si>
    <t>A125567273J</t>
  </si>
  <si>
    <t>A125553392R</t>
  </si>
  <si>
    <t>A125581472L</t>
  </si>
  <si>
    <t>A125567432F</t>
  </si>
  <si>
    <t>A125556200R</t>
  </si>
  <si>
    <t>A125584280X</t>
  </si>
  <si>
    <t>A125570240W</t>
  </si>
  <si>
    <t>A125550584C</t>
  </si>
  <si>
    <t>A125578664W</t>
  </si>
  <si>
    <t>A125564624V</t>
  </si>
  <si>
    <t>A125559008V</t>
  </si>
  <si>
    <t>A125587088C</t>
  </si>
  <si>
    <t>A125573048A</t>
  </si>
  <si>
    <t>A125561816J</t>
  </si>
  <si>
    <t>A125589896L</t>
  </si>
  <si>
    <t>A125575856K</t>
  </si>
  <si>
    <t>A125553393T</t>
  </si>
  <si>
    <t>A125581473R</t>
  </si>
  <si>
    <t>A125567433J</t>
  </si>
  <si>
    <t>A125553352W</t>
  </si>
  <si>
    <t>A125581432V</t>
  </si>
  <si>
    <t>A125567392X</t>
  </si>
  <si>
    <t>A125556160J</t>
  </si>
  <si>
    <t>A125584240F</t>
  </si>
  <si>
    <t>A125570200C</t>
  </si>
  <si>
    <t>A125550544K</t>
  </si>
  <si>
    <t>A125578624C</t>
  </si>
  <si>
    <t>A125564584L</t>
  </si>
  <si>
    <t>A125558968K</t>
  </si>
  <si>
    <t>A125587048K</t>
  </si>
  <si>
    <t>A125573008J</t>
  </si>
  <si>
    <t>A125561776A</t>
  </si>
  <si>
    <t>A125589856V</t>
  </si>
  <si>
    <t>A125575816T</t>
  </si>
  <si>
    <t>A125553353X</t>
  </si>
  <si>
    <t>A125581433W</t>
  </si>
  <si>
    <t>A125567393A</t>
  </si>
  <si>
    <t>A125553360W</t>
  </si>
  <si>
    <t>A125581440V</t>
  </si>
  <si>
    <t>A125567400L</t>
  </si>
  <si>
    <t>A125556168A</t>
  </si>
  <si>
    <t>A125584248X</t>
  </si>
  <si>
    <t>A125570208W</t>
  </si>
  <si>
    <t>A125550552K</t>
  </si>
  <si>
    <t>A125578632C</t>
  </si>
  <si>
    <t>A125564592L</t>
  </si>
  <si>
    <t>A125558976K</t>
  </si>
  <si>
    <t>A125587056K</t>
  </si>
  <si>
    <t>A125573016J</t>
  </si>
  <si>
    <t>A125561784A</t>
  </si>
  <si>
    <t>A125589864V</t>
  </si>
  <si>
    <t>A125575824T</t>
  </si>
  <si>
    <t>A125553361X</t>
  </si>
  <si>
    <t>A125581441W</t>
  </si>
  <si>
    <t>A125567401R</t>
  </si>
  <si>
    <t>A125553464R</t>
  </si>
  <si>
    <t>A125581544L</t>
  </si>
  <si>
    <t>A125567504F</t>
  </si>
  <si>
    <t>A125556272A</t>
  </si>
  <si>
    <t>A125584352X</t>
  </si>
  <si>
    <t>A125570312W</t>
  </si>
  <si>
    <t>A125550656C</t>
  </si>
  <si>
    <t>A125578736W</t>
  </si>
  <si>
    <t>A125564696F</t>
  </si>
  <si>
    <t>A125559080L</t>
  </si>
  <si>
    <t>A125587160K</t>
  </si>
  <si>
    <t>A125573120J</t>
  </si>
  <si>
    <t>A125561888V</t>
  </si>
  <si>
    <t>A125589968L</t>
  </si>
  <si>
    <t>A125575928K</t>
  </si>
  <si>
    <t>A125553465T</t>
  </si>
  <si>
    <t>A125581545R</t>
  </si>
  <si>
    <t>A125567505J</t>
  </si>
  <si>
    <t>A125551944R</t>
  </si>
  <si>
    <t>A125580024R</t>
  </si>
  <si>
    <t>A125565984T</t>
  </si>
  <si>
    <t>A125554752A</t>
  </si>
  <si>
    <t>A125582832X</t>
  </si>
  <si>
    <t>A125568792C</t>
  </si>
  <si>
    <t>A125549136A</t>
  </si>
  <si>
    <t>A125577216X</t>
  </si>
  <si>
    <t>A125563176J</t>
  </si>
  <si>
    <t>A125557560L</t>
  </si>
  <si>
    <t>A125585640K</t>
  </si>
  <si>
    <t>A125571600J</t>
  </si>
  <si>
    <t>A125560368W</t>
  </si>
  <si>
    <t>A125588448R</t>
  </si>
  <si>
    <t>A125574408L</t>
  </si>
  <si>
    <t>A125551945T</t>
  </si>
  <si>
    <t>A125580025T</t>
  </si>
  <si>
    <t>A125565985V</t>
  </si>
  <si>
    <t>A125552152K</t>
  </si>
  <si>
    <t>A125580232J</t>
  </si>
  <si>
    <t>A125566192L</t>
  </si>
  <si>
    <t>A125554960V</t>
  </si>
  <si>
    <t>A125583040V</t>
  </si>
  <si>
    <t>A125569000L</t>
  </si>
  <si>
    <t>A125549344V</t>
  </si>
  <si>
    <t>A125577424T</t>
  </si>
  <si>
    <t>A125563384A</t>
  </si>
  <si>
    <t>A125557768X</t>
  </si>
  <si>
    <t>A125585848W</t>
  </si>
  <si>
    <t>A125571808V</t>
  </si>
  <si>
    <t>A125560576R</t>
  </si>
  <si>
    <t>A125588656J</t>
  </si>
  <si>
    <t>A125574616F</t>
  </si>
  <si>
    <t>A125552153L</t>
  </si>
  <si>
    <t>A125580233K</t>
  </si>
  <si>
    <t>A125566193R</t>
  </si>
  <si>
    <t>A125552040T</t>
  </si>
  <si>
    <t>A125580120R</t>
  </si>
  <si>
    <t>A125566080V</t>
  </si>
  <si>
    <t>A125554848V</t>
  </si>
  <si>
    <t>A125582928T</t>
  </si>
  <si>
    <t>A125568888W</t>
  </si>
  <si>
    <t>A125549232A</t>
  </si>
  <si>
    <t>A125577312X</t>
  </si>
  <si>
    <t>A125563272J</t>
  </si>
  <si>
    <t>A125557656F</t>
  </si>
  <si>
    <t>A125585736C</t>
  </si>
  <si>
    <t>A125571696L</t>
  </si>
  <si>
    <t>A125560464W</t>
  </si>
  <si>
    <t>A125588544R</t>
  </si>
  <si>
    <t>A125574504L</t>
  </si>
  <si>
    <t>A125552041V</t>
  </si>
  <si>
    <t>A125580121T</t>
  </si>
  <si>
    <t>A125566081W</t>
  </si>
  <si>
    <t>A125552160K</t>
  </si>
  <si>
    <t>A125580240J</t>
  </si>
  <si>
    <t>A125566200A</t>
  </si>
  <si>
    <t>A125554968L</t>
  </si>
  <si>
    <t>A125583048L</t>
  </si>
  <si>
    <t>A125569008F</t>
  </si>
  <si>
    <t>A125549352V</t>
  </si>
  <si>
    <t>A125577432T</t>
  </si>
  <si>
    <t>A125563392A</t>
  </si>
  <si>
    <t>A125557776X</t>
  </si>
  <si>
    <t>A125585856W</t>
  </si>
  <si>
    <t>A125571816V</t>
  </si>
  <si>
    <t>A125560584R</t>
  </si>
  <si>
    <t>A125588664J</t>
  </si>
  <si>
    <t>A125574624F</t>
  </si>
  <si>
    <t>A125552161L</t>
  </si>
  <si>
    <t>A125580241K</t>
  </si>
  <si>
    <t>A125566201C</t>
  </si>
  <si>
    <t>A125552168C</t>
  </si>
  <si>
    <t>A125580248A</t>
  </si>
  <si>
    <t>A125566208V</t>
  </si>
  <si>
    <t>A125554976L</t>
  </si>
  <si>
    <t>A125583056L</t>
  </si>
  <si>
    <t>A125569016F</t>
  </si>
  <si>
    <t>A125549360V</t>
  </si>
  <si>
    <t>A125577440T</t>
  </si>
  <si>
    <t>A125563400R</t>
  </si>
  <si>
    <t>A125557784X</t>
  </si>
  <si>
    <t>A125585864W</t>
  </si>
  <si>
    <t>A125571824V</t>
  </si>
  <si>
    <t>A125560592R</t>
  </si>
  <si>
    <t>A125588672J</t>
  </si>
  <si>
    <t>A125574632F</t>
  </si>
  <si>
    <t>A125552169F</t>
  </si>
  <si>
    <t>A125580249C</t>
  </si>
  <si>
    <t>A125566209W</t>
  </si>
  <si>
    <t>A125552048K</t>
  </si>
  <si>
    <t>A125580128J</t>
  </si>
  <si>
    <t>A125566088L</t>
  </si>
  <si>
    <t>A125554856V</t>
  </si>
  <si>
    <t>A125582936T</t>
  </si>
  <si>
    <t>A125568896W</t>
  </si>
  <si>
    <t>Victoria ;  &gt;&gt; 35-44 years ;  &gt; 4-12 weeks of insufficient hours ;  Persons ;</t>
  </si>
  <si>
    <t>Victoria ;  &gt;&gt; 35-44 years ;  &gt; 4-12 weeks of insufficient hours ;  &gt; Males ;</t>
  </si>
  <si>
    <t>Victoria ;  &gt;&gt; 35-44 years ;  &gt; 4-12 weeks of insufficient hours ;  &gt; Females ;</t>
  </si>
  <si>
    <t>Victoria ;  &gt;&gt; 35-44 years ;  &gt; 13-51 weeks of insufficient hours ;  Persons ;</t>
  </si>
  <si>
    <t>Victoria ;  &gt;&gt; 35-44 years ;  &gt; 13-51 weeks of insufficient hours ;  &gt; Males ;</t>
  </si>
  <si>
    <t>Victoria ;  &gt;&gt; 35-44 years ;  &gt; 13-51 weeks of insufficient hours ;  &gt; Females ;</t>
  </si>
  <si>
    <t>Victoria ;  &gt;&gt; 35-44 years ;  &gt; 52 weeks and over of insufficient hours ;  Persons ;</t>
  </si>
  <si>
    <t>Victoria ;  &gt;&gt; 35-44 years ;  &gt; 52 weeks and over of insufficient hours ;  &gt; Males ;</t>
  </si>
  <si>
    <t>Victoria ;  &gt;&gt; 35-44 years ;  &gt; 52 weeks and over of insufficient hours ;  &gt; Females ;</t>
  </si>
  <si>
    <t>Victoria ;  &gt;&gt; 35-44 years ;  Median duration of insufficient hours ;  Persons ;</t>
  </si>
  <si>
    <t>Victoria ;  &gt;&gt; 35-44 years ;  Median duration of insufficient hours ;  &gt; Males ;</t>
  </si>
  <si>
    <t>Victoria ;  &gt;&gt; 35-44 years ;  Median duration of insufficient hours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</si>
  <si>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</si>
  <si>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</si>
  <si>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</si>
  <si>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Fewer than 4 weeks of insufficient hours ;  Persons ;</t>
  </si>
  <si>
    <t>Victoria ;  &gt; 45-64 years ;  &gt; Fewer than 4 weeks of insufficient hours ;  &gt; Males ;</t>
  </si>
  <si>
    <t>Victoria ;  &gt; 45-64 years ;  &gt; Fewer than 4 weeks of insufficient hours ;  &gt; Females ;</t>
  </si>
  <si>
    <t>Victoria ;  &gt; 45-64 years ;  &gt; 4-12 weeks of insufficient hours ;  Persons ;</t>
  </si>
  <si>
    <t>Victoria ;  &gt; 45-64 years ;  &gt; 4-12 weeks of insufficient hours ;  &gt; Males ;</t>
  </si>
  <si>
    <t>Victoria ;  &gt; 45-64 years ;  &gt; 4-12 weeks of insufficient hours ;  &gt; Females ;</t>
  </si>
  <si>
    <t>Victoria ;  &gt; 45-64 years ;  &gt; 13-51 weeks of insufficient hours ;  Persons ;</t>
  </si>
  <si>
    <t>Victoria ;  &gt; 45-64 years ;  &gt; 13-51 weeks of insufficient hours ;  &gt; Males ;</t>
  </si>
  <si>
    <t>Victoria ;  &gt; 45-64 years ;  &gt; 13-51 weeks of insufficient hours ;  &gt; Females ;</t>
  </si>
  <si>
    <t>Victoria ;  &gt; 45-64 years ;  &gt; 52 weeks and over of insufficient hours ;  Persons ;</t>
  </si>
  <si>
    <t>Victoria ;  &gt; 45-64 years ;  &gt; 52 weeks and over of insufficient hours ;  &gt; Males ;</t>
  </si>
  <si>
    <t>Victoria ;  &gt; 45-64 years ;  &gt; 52 weeks and over of insufficient hours ;  &gt; Females ;</t>
  </si>
  <si>
    <t>Victoria ;  &gt; 45-64 years ;  Median duration of insufficient hours ;  Persons ;</t>
  </si>
  <si>
    <t>Victoria ;  &gt; 45-64 years ;  Median duration of insufficient hours ;  &gt; Males ;</t>
  </si>
  <si>
    <t>Victoria ;  &gt; 45-64 years ;  Median duration of insufficient hours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</si>
  <si>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</si>
  <si>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</si>
  <si>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</si>
  <si>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Fewer than 4 weeks of insufficient hours ;  Persons ;</t>
  </si>
  <si>
    <t>Victoria ;  &gt;&gt; 45-54 years ;  &gt; Fewer than 4 weeks of insufficient hours ;  &gt; Males ;</t>
  </si>
  <si>
    <t>Victoria ;  &gt;&gt; 45-54 years ;  &gt; Fewer than 4 weeks of insufficient hours ;  &gt; Females ;</t>
  </si>
  <si>
    <t>Victoria ;  &gt;&gt; 45-54 years ;  &gt; 4-12 weeks of insufficient hours ;  Persons ;</t>
  </si>
  <si>
    <t>Victoria ;  &gt;&gt; 45-54 years ;  &gt; 4-12 weeks of insufficient hours ;  &gt; Males ;</t>
  </si>
  <si>
    <t>Victoria ;  &gt;&gt; 45-54 years ;  &gt; 4-12 weeks of insufficient hours ;  &gt; Females ;</t>
  </si>
  <si>
    <t>Victoria ;  &gt;&gt; 45-54 years ;  &gt; 13-51 weeks of insufficient hours ;  Persons ;</t>
  </si>
  <si>
    <t>Victoria ;  &gt;&gt; 45-54 years ;  &gt; 13-51 weeks of insufficient hours ;  &gt; Males ;</t>
  </si>
  <si>
    <t>Victoria ;  &gt;&gt; 45-54 years ;  &gt; 13-51 weeks of insufficient hours ;  &gt; Females ;</t>
  </si>
  <si>
    <t>Victoria ;  &gt;&gt; 45-54 years ;  &gt; 52 weeks and over of insufficient hours ;  Persons ;</t>
  </si>
  <si>
    <t>Victoria ;  &gt;&gt; 45-54 years ;  &gt; 52 weeks and over of insufficient hours ;  &gt; Males ;</t>
  </si>
  <si>
    <t>Victoria ;  &gt;&gt; 45-54 years ;  &gt; 52 weeks and over of insufficient hours ;  &gt; Females ;</t>
  </si>
  <si>
    <t>Victoria ;  &gt;&gt; 45-54 years ;  Median duration of insufficient hours ;  Persons ;</t>
  </si>
  <si>
    <t>Victoria ;  &gt;&gt; 45-54 years ;  Median duration of insufficient hours ;  &gt; Males ;</t>
  </si>
  <si>
    <t>Victoria ;  &gt;&gt; 45-54 years ;  Median duration of insufficient hours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</si>
  <si>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</si>
  <si>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</si>
  <si>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</si>
  <si>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Fewer than 4 weeks of insufficient hours ;  Persons ;</t>
  </si>
  <si>
    <t>Victoria ;  &gt;&gt; 55-64 years ;  &gt; Fewer than 4 weeks of insufficient hours ;  &gt; Males ;</t>
  </si>
  <si>
    <t>Victoria ;  &gt;&gt; 55-64 years ;  &gt; Fewer than 4 weeks of insufficient hours ;  &gt; Females ;</t>
  </si>
  <si>
    <t>Victoria ;  &gt;&gt; 55-64 years ;  &gt; 4-12 weeks of insufficient hours ;  Persons ;</t>
  </si>
  <si>
    <t>Victoria ;  &gt;&gt; 55-64 years ;  &gt; 4-12 weeks of insufficient hours ;  &gt; Males ;</t>
  </si>
  <si>
    <t>Victoria ;  &gt;&gt; 55-64 years ;  &gt; 4-12 weeks of insufficient hours ;  &gt; Females ;</t>
  </si>
  <si>
    <t>Victoria ;  &gt;&gt; 55-64 years ;  &gt; 13-51 weeks of insufficient hours ;  Persons ;</t>
  </si>
  <si>
    <t>Victoria ;  &gt;&gt; 55-64 years ;  &gt; 13-51 weeks of insufficient hours ;  &gt; Males ;</t>
  </si>
  <si>
    <t>Victoria ;  &gt;&gt; 55-64 years ;  &gt; 13-51 weeks of insufficient hours ;  &gt; Females ;</t>
  </si>
  <si>
    <t>Victoria ;  &gt;&gt; 55-64 years ;  &gt; 52 weeks and over of insufficient hours ;  Persons ;</t>
  </si>
  <si>
    <t>Victoria ;  &gt;&gt; 55-64 years ;  &gt; 52 weeks and over of insufficient hours ;  &gt; Males ;</t>
  </si>
  <si>
    <t>Victoria ;  &gt;&gt; 55-64 years ;  &gt; 52 weeks and over of insufficient hours ;  &gt; Females ;</t>
  </si>
  <si>
    <t>Victoria ;  &gt;&gt; 55-64 years ;  Median duration of insufficient hours ;  Persons ;</t>
  </si>
  <si>
    <t>Victoria ;  &gt;&gt; 55-64 years ;  Median duration of insufficient hours ;  &gt; Males ;</t>
  </si>
  <si>
    <t>Victoria ;  &gt;&gt; 55-64 years ;  Median duration of insufficient hours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</si>
  <si>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</si>
  <si>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</si>
  <si>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</si>
  <si>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Fewer than 4 weeks of insufficient hours ;  Persons ;</t>
  </si>
  <si>
    <t>Victoria ;  65 years and over ;  &gt; Fewer than 4 weeks of insufficient hours ;  &gt; Males ;</t>
  </si>
  <si>
    <t>Victoria ;  65 years and over ;  &gt; Fewer than 4 weeks of insufficient hours ;  &gt; Females ;</t>
  </si>
  <si>
    <t>Victoria ;  65 years and over ;  &gt; 4-12 weeks of insufficient hours ;  Persons ;</t>
  </si>
  <si>
    <t>Victoria ;  65 years and over ;  &gt; 4-12 weeks of insufficient hours ;  &gt; Males ;</t>
  </si>
  <si>
    <t>Victoria ;  65 years and over ;  &gt; 4-12 weeks of insufficient hours ;  &gt; Females ;</t>
  </si>
  <si>
    <t>Victoria ;  65 years and over ;  &gt; 13-51 weeks of insufficient hours ;  Persons ;</t>
  </si>
  <si>
    <t>Victoria ;  65 years and over ;  &gt; 13-51 weeks of insufficient hours ;  &gt; Males ;</t>
  </si>
  <si>
    <t>Victoria ;  65 years and over ;  &gt; 13-51 weeks of insufficient hours ;  &gt; Females ;</t>
  </si>
  <si>
    <t>Victoria ;  65 years and over ;  &gt; 52 weeks and over of insufficient hours ;  Persons ;</t>
  </si>
  <si>
    <t>Victoria ;  65 years and over ;  &gt; 52 weeks and over of insufficient hours ;  &gt; Males ;</t>
  </si>
  <si>
    <t>Victoria ;  65 years and over ;  &gt; 52 weeks and over of insufficient hours ;  &gt; Females ;</t>
  </si>
  <si>
    <t>Victoria ;  65 years and over ;  Median duration of insufficient hours ;  Persons ;</t>
  </si>
  <si>
    <t>Victoria ;  65 years and over ;  Median duration of insufficient hours ;  &gt; Males ;</t>
  </si>
  <si>
    <t>Victoria ;  65 years and over ;  Median duration of insufficient hours ;  &gt; Females ;</t>
  </si>
  <si>
    <t>Victoria ;  Family member ;  Underemployed part-time workers ;  Persons ;</t>
  </si>
  <si>
    <t>Victoria ;  Family member ;  Underemployed part-time workers ;  &gt; Males ;</t>
  </si>
  <si>
    <t>Victoria ;  Family member ;  Underemployed part-time workers ;  &gt; Females ;</t>
  </si>
  <si>
    <t>Victoria ;  Family member ;  &gt; Fewer than 4 weeks of insufficient hours ;  Persons ;</t>
  </si>
  <si>
    <t>Victoria ;  Family member ;  &gt; Fewer than 4 weeks of insufficient hours ;  &gt; Males ;</t>
  </si>
  <si>
    <t>Victoria ;  Family member ;  &gt; Fewer than 4 weeks of insufficient hours ;  &gt; Females ;</t>
  </si>
  <si>
    <t>Victoria ;  Family member ;  &gt; 4-12 weeks of insufficient hours ;  Persons ;</t>
  </si>
  <si>
    <t>Victoria ;  Family member ;  &gt; 4-12 weeks of insufficient hours ;  &gt; Males ;</t>
  </si>
  <si>
    <t>Victoria ;  Family member ;  &gt; 4-12 weeks of insufficient hours ;  &gt; Females ;</t>
  </si>
  <si>
    <t>Victoria ;  Family member ;  &gt; 13-51 weeks of insufficient hours ;  Persons ;</t>
  </si>
  <si>
    <t>Victoria ;  Family member ;  &gt; 13-51 weeks of insufficient hours ;  &gt; Males ;</t>
  </si>
  <si>
    <t>Victoria ;  Family member ;  &gt; 13-51 weeks of insufficient hours ;  &gt; Females ;</t>
  </si>
  <si>
    <t>Victoria ;  Family member ;  &gt; 52 weeks and over of insufficient hours ;  Persons ;</t>
  </si>
  <si>
    <t>Victoria ;  Family member ;  &gt; 52 weeks and over of insufficient hours ;  &gt; Males ;</t>
  </si>
  <si>
    <t>Victoria ;  Family member ;  &gt; 52 weeks and over of insufficient hours ;  &gt; Females ;</t>
  </si>
  <si>
    <t>Victoria ;  Family member ;  Median duration of insufficient hours ;  Persons ;</t>
  </si>
  <si>
    <t>Victoria ;  Family member ;  Median duration of insufficient hours ;  &gt; Males ;</t>
  </si>
  <si>
    <t>Victoria ;  Family member ;  Median duration of insufficient hours ;  &gt; Females ;</t>
  </si>
  <si>
    <t>Victoria ;  &gt; Husband, wife or partner ;  Underemployed part-time workers ;  Persons ;</t>
  </si>
  <si>
    <t>Victoria ;  &gt; Husband, wife or partner ;  Underemployed part-time workers ;  &gt; Males ;</t>
  </si>
  <si>
    <t>Victoria ;  &gt; Husband, wife or partner ;  Underemployed part-time workers ;  &gt; Females ;</t>
  </si>
  <si>
    <t>Victoria ;  &gt; Husband, wife or partner ;  &gt; Fewer than 4 weeks of insufficient hours ;  Persons ;</t>
  </si>
  <si>
    <t>Victoria ;  &gt; Husband, wife or partner ;  &gt; Fewer than 4 weeks of insufficient hours ;  &gt; Males ;</t>
  </si>
  <si>
    <t>Victoria ;  &gt; Husband, wife or partner ;  &gt; Fewer than 4 weeks of insufficient hours ;  &gt; Females ;</t>
  </si>
  <si>
    <t>Victoria ;  &gt; Husband, wife or partner ;  &gt; 4-12 weeks of insufficient hours ;  Persons ;</t>
  </si>
  <si>
    <t>Victoria ;  &gt; Husband, wife or partner ;  &gt; 4-12 weeks of insufficient hours ;  &gt; Males ;</t>
  </si>
  <si>
    <t>Victoria ;  &gt; Husband, wife or partner ;  &gt; 4-12 weeks of insufficient hours ;  &gt; Females ;</t>
  </si>
  <si>
    <t>Victoria ;  &gt; Husband, wife or partner ;  &gt; 13-51 weeks of insufficient hours ;  Persons ;</t>
  </si>
  <si>
    <t>Victoria ;  &gt; Husband, wife or partner ;  &gt; 13-51 weeks of insufficient hours ;  &gt; Males ;</t>
  </si>
  <si>
    <t>Victoria ;  &gt; Husband, wife or partner ;  &gt; 13-51 weeks of insufficient hours ;  &gt; Females ;</t>
  </si>
  <si>
    <t>Victoria ;  &gt; Husband, wife or partner ;  &gt; 52 weeks and over of insufficient hours ;  Persons ;</t>
  </si>
  <si>
    <t>Victoria ;  &gt; Husband, wife or partner ;  &gt; 52 weeks and over of insufficient hours ;  &gt; Males ;</t>
  </si>
  <si>
    <t>Victoria ;  &gt; Husband, wife or partner ;  &gt; 52 weeks and over of insufficient hours ;  &gt; Females ;</t>
  </si>
  <si>
    <t>Victoria ;  &gt; Husband, wife or partner ;  Median duration of insufficient hours ;  Persons ;</t>
  </si>
  <si>
    <t>Victoria ;  &gt; Husband, wife or partner ;  Median duration of insufficient hours ;  &gt; Males ;</t>
  </si>
  <si>
    <t>Victoria ;  &gt; Husband, wife or partner ;  Median duration of insufficient hours ;  &gt; Females ;</t>
  </si>
  <si>
    <t>Victoria ;  &gt;&gt; Husband, wife or partner with dependants ;  Underemployed part-time workers ;  Persons ;</t>
  </si>
  <si>
    <t>Victoria ;  &gt;&gt; Husband, wife or partner with dependants ;  Underemployed part-time workers ;  &gt; Males ;</t>
  </si>
  <si>
    <t>Victoria ;  &gt;&gt; Husband, wife or partner with dependants ;  Underemployed part-time workers ;  &gt; Females ;</t>
  </si>
  <si>
    <t>Victoria ;  &gt;&gt; Husband, wife or partner with dependants ;  &gt; Fewer than 4 weeks of insufficient hours ;  Persons ;</t>
  </si>
  <si>
    <t>Victoria ;  &gt;&gt; Husband, wife or partner with dependants ;  &gt; Fewer than 4 weeks of insufficient hours ;  &gt; Males ;</t>
  </si>
  <si>
    <t>Victoria ;  &gt;&gt; Husband, wife or partner with dependants ;  &gt; Fewer than 4 weeks of insufficient hours ;  &gt; Females ;</t>
  </si>
  <si>
    <t>Victoria ;  &gt;&gt; Husband, wife or partner with dependants ;  &gt; 4-12 weeks of insufficient hours ;  Persons ;</t>
  </si>
  <si>
    <t>Victoria ;  &gt;&gt; Husband, wife or partner with dependants ;  &gt; 4-12 weeks of insufficient hours ;  &gt; Males ;</t>
  </si>
  <si>
    <t>Victoria ;  &gt;&gt; Husband, wife or partner with dependants ;  &gt; 4-12 weeks of insufficient hours ;  &gt; Females ;</t>
  </si>
  <si>
    <t>Victoria ;  &gt;&gt; Husband, wife or partner with dependants ;  &gt; 13-51 weeks of insufficient hours ;  Persons ;</t>
  </si>
  <si>
    <t>Victoria ;  &gt;&gt; Husband, wife or partner with dependants ;  &gt; 13-51 weeks of insufficient hours ;  &gt; Males ;</t>
  </si>
  <si>
    <t>Victoria ;  &gt;&gt; Husband, wife or partner with dependants ;  &gt; 13-51 weeks of insufficient hours ;  &gt; Females ;</t>
  </si>
  <si>
    <t>Victoria ;  &gt;&gt; Husband, wife or partner with dependants ;  &gt; 52 weeks and over of insufficient hours ;  Persons ;</t>
  </si>
  <si>
    <t>Victoria ;  &gt;&gt; Husband, wife or partner with dependants ;  &gt; 52 weeks and over of insufficient hours ;  &gt; Males ;</t>
  </si>
  <si>
    <t>Victoria ;  &gt;&gt; Husband, wife or partner with dependants ;  &gt; 52 weeks and over of insufficient hours ;  &gt; Females ;</t>
  </si>
  <si>
    <t>Victoria ;  &gt;&gt; Husband, wife or partner with dependants ;  Median duration of insufficient hours ;  Persons ;</t>
  </si>
  <si>
    <t>Victoria ;  &gt;&gt; Husband, wife or partner with dependants ;  Median duration of insufficient hours ;  &gt; Males ;</t>
  </si>
  <si>
    <t>Victoria ;  &gt;&gt; Husband, wife or partner with dependants ;  Median duration of insufficient hours ;  &gt; Females ;</t>
  </si>
  <si>
    <t>Victoria ;  &gt;&gt; Husband, wife or partner without dependants ;  Underemployed part-time workers ;  Persons ;</t>
  </si>
  <si>
    <t>Victoria ;  &gt;&gt; Husband, wife or partner without dependants ;  Underemployed part-time workers ;  &gt; Males ;</t>
  </si>
  <si>
    <t>Victoria ;  &gt;&gt; Husband, wife or partner without dependants ;  Underemployed part-time workers ;  &gt; Females ;</t>
  </si>
  <si>
    <t>Victoria ;  &gt;&gt; Husband, wife or partner without dependants ;  &gt; Fewer than 4 weeks of insufficient hours ;  Persons ;</t>
  </si>
  <si>
    <t>Victoria ;  &gt;&gt; Husband, wife or partner without dependants ;  &gt; Fewer than 4 weeks of insufficient hours ;  &gt; Males ;</t>
  </si>
  <si>
    <t>Victoria ;  &gt;&gt; Husband, wife or partner without dependants ;  &gt; Fewer than 4 weeks of insufficient hours ;  &gt; Females ;</t>
  </si>
  <si>
    <t>Victoria ;  &gt;&gt; Husband, wife or partner without dependants ;  &gt; 4-12 weeks of insufficient hours ;  Persons ;</t>
  </si>
  <si>
    <t>Victoria ;  &gt;&gt; Husband, wife or partner without dependants ;  &gt; 4-12 weeks of insufficient hours ;  &gt; Males ;</t>
  </si>
  <si>
    <t>Victoria ;  &gt;&gt; Husband, wife or partner without dependants ;  &gt; 4-12 weeks of insufficient hours ;  &gt; Females ;</t>
  </si>
  <si>
    <t>Victoria ;  &gt;&gt; Husband, wife or partner without dependants ;  &gt; 13-51 weeks of insufficient hours ;  Persons ;</t>
  </si>
  <si>
    <t>Victoria ;  &gt;&gt; Husband, wife or partner without dependants ;  &gt; 13-51 weeks of insufficient hours ;  &gt; Males ;</t>
  </si>
  <si>
    <t>Victoria ;  &gt;&gt; Husband, wife or partner without dependants ;  &gt; 13-51 weeks of insufficient hours ;  &gt; Females ;</t>
  </si>
  <si>
    <t>Victoria ;  &gt;&gt; Husband, wife or partner without dependants ;  &gt; 52 weeks and over of insufficient hours ;  Persons ;</t>
  </si>
  <si>
    <t>Victoria ;  &gt;&gt; Husband, wife or partner without dependants ;  &gt; 52 weeks and over of insufficient hours ;  &gt; Males ;</t>
  </si>
  <si>
    <t>Victoria ;  &gt;&gt; Husband, wife or partner without dependants ;  &gt; 52 weeks and over of insufficient hours ;  &gt; Females ;</t>
  </si>
  <si>
    <t>Victoria ;  &gt;&gt; Husband, wife or partner without dependants ;  Median duration of insufficient hours ;  Persons ;</t>
  </si>
  <si>
    <t>Victoria ;  &gt;&gt; Husband, wife or partner without dependants ;  Median duration of insufficient hours ;  &gt; Males ;</t>
  </si>
  <si>
    <t>Victoria ;  &gt;&gt; Husband, wife or partner without dependants ;  Median duration of insufficient hours ;  &gt; Females ;</t>
  </si>
  <si>
    <t>Victoria ;  &gt; Lone parent ;  Underemployed part-time workers ;  Persons ;</t>
  </si>
  <si>
    <t>Victoria ;  &gt; Lone parent ;  Underemployed part-time workers ;  &gt; Males ;</t>
  </si>
  <si>
    <t>Victoria ;  &gt; Lone parent ;  Underemployed part-time workers ;  &gt; Females ;</t>
  </si>
  <si>
    <t>Victoria ;  &gt; Lone parent ;  &gt; Fewer than 4 weeks of insufficient hours ;  Persons ;</t>
  </si>
  <si>
    <t>Victoria ;  &gt; Lone parent ;  &gt; Fewer than 4 weeks of insufficient hours ;  &gt; Males ;</t>
  </si>
  <si>
    <t>Victoria ;  &gt; Lone parent ;  &gt; Fewer than 4 weeks of insufficient hours ;  &gt; Females ;</t>
  </si>
  <si>
    <t>Victoria ;  &gt; Lone parent ;  &gt; 4-12 weeks of insufficient hours ;  Persons ;</t>
  </si>
  <si>
    <t>Victoria ;  &gt; Lone parent ;  &gt; 4-12 weeks of insufficient hours ;  &gt; Males ;</t>
  </si>
  <si>
    <t>Victoria ;  &gt; Lone parent ;  &gt; 4-12 weeks of insufficient hours ;  &gt; Females ;</t>
  </si>
  <si>
    <t>Victoria ;  &gt; Lone parent ;  &gt; 13-51 weeks of insufficient hours ;  Persons ;</t>
  </si>
  <si>
    <t>Victoria ;  &gt; Lone parent ;  &gt; 13-51 weeks of insufficient hours ;  &gt; Males ;</t>
  </si>
  <si>
    <t>Victoria ;  &gt; Lone parent ;  &gt; 13-51 weeks of insufficient hours ;  &gt; Females ;</t>
  </si>
  <si>
    <t>Victoria ;  &gt; Lone parent ;  &gt; 52 weeks and over of insufficient hours ;  Persons ;</t>
  </si>
  <si>
    <t>Victoria ;  &gt; Lone parent ;  &gt; 52 weeks and over of insufficient hours ;  &gt; Males ;</t>
  </si>
  <si>
    <t>Victoria ;  &gt; Lone parent ;  &gt; 52 weeks and over of insufficient hours ;  &gt; Females ;</t>
  </si>
  <si>
    <t>Victoria ;  &gt; Lone parent ;  Median duration of insufficient hours ;  Persons ;</t>
  </si>
  <si>
    <t>Victoria ;  &gt; Lone parent ;  Median duration of insufficient hours ;  &gt; Males ;</t>
  </si>
  <si>
    <t>Victoria ;  &gt; Lone parent ;  Median duration of insufficient hours ;  &gt; Females ;</t>
  </si>
  <si>
    <t>Victoria ;  &gt; Dependent student ;  Underemployed part-time workers ;  Persons ;</t>
  </si>
  <si>
    <t>Victoria ;  &gt; Dependent student ;  Underemployed part-time workers ;  &gt; Males ;</t>
  </si>
  <si>
    <t>Victoria ;  &gt; Dependent student ;  Underemployed part-time workers ;  &gt; Females ;</t>
  </si>
  <si>
    <t>Victoria ;  &gt; Dependent student ;  &gt; Fewer than 4 weeks of insufficient hours ;  Persons ;</t>
  </si>
  <si>
    <t>Victoria ;  &gt; Dependent student ;  &gt; Fewer than 4 weeks of insufficient hours ;  &gt; Males ;</t>
  </si>
  <si>
    <t>Victoria ;  &gt; Dependent student ;  &gt; Fewer than 4 weeks of insufficient hours ;  &gt; Females ;</t>
  </si>
  <si>
    <t>Victoria ;  &gt; Dependent student ;  &gt; 4-12 weeks of insufficient hours ;  Persons ;</t>
  </si>
  <si>
    <t>Victoria ;  &gt; Dependent student ;  &gt; 4-12 weeks of insufficient hours ;  &gt; Males ;</t>
  </si>
  <si>
    <t>Victoria ;  &gt; Dependent student ;  &gt; 4-12 weeks of insufficient hours ;  &gt; Females ;</t>
  </si>
  <si>
    <t>Victoria ;  &gt; Dependent student ;  &gt; 13-51 weeks of insufficient hours ;  Persons ;</t>
  </si>
  <si>
    <t>Victoria ;  &gt; Dependent student ;  &gt; 13-51 weeks of insufficient hours ;  &gt; Males ;</t>
  </si>
  <si>
    <t>Victoria ;  &gt; Dependent student ;  &gt; 13-51 weeks of insufficient hours ;  &gt; Females ;</t>
  </si>
  <si>
    <t>Victoria ;  &gt; Dependent student ;  &gt; 52 weeks and over of insufficient hours ;  Persons ;</t>
  </si>
  <si>
    <t>Victoria ;  &gt; Dependent student ;  &gt; 52 weeks and over of insufficient hours ;  &gt; Males ;</t>
  </si>
  <si>
    <t>Victoria ;  &gt; Dependent student ;  &gt; 52 weeks and over of insufficient hours ;  &gt; Females ;</t>
  </si>
  <si>
    <t>Victoria ;  &gt; Dependent student ;  Median duration of insufficient hours ;  Persons ;</t>
  </si>
  <si>
    <t>Victoria ;  &gt; Dependent student ;  Median duration of insufficient hours ;  &gt; Males ;</t>
  </si>
  <si>
    <t>Victoria ;  &gt; Dependent student ;  Median duration of insufficient hours ;  &gt; Females ;</t>
  </si>
  <si>
    <t>Victoria ;  &gt; Non-dependent child ;  Underemployed part-time workers ;  Persons ;</t>
  </si>
  <si>
    <t>Victoria ;  &gt; Non-dependent child ;  Underemployed part-time workers ;  &gt; Males ;</t>
  </si>
  <si>
    <t>Victoria ;  &gt; Non-dependent child ;  Underemployed part-time workers ;  &gt; Females ;</t>
  </si>
  <si>
    <t>Victoria ;  &gt; Non-dependent child ;  &gt; Fewer than 4 weeks of insufficient hours ;  Persons ;</t>
  </si>
  <si>
    <t>Victoria ;  &gt; Non-dependent child ;  &gt; Fewer than 4 weeks of insufficient hours ;  &gt; Males ;</t>
  </si>
  <si>
    <t>Victoria ;  &gt; Non-dependent child ;  &gt; Fewer than 4 weeks of insufficient hours ;  &gt; Females ;</t>
  </si>
  <si>
    <t>Victoria ;  &gt; Non-dependent child ;  &gt; 4-12 weeks of insufficient hours ;  Persons ;</t>
  </si>
  <si>
    <t>Victoria ;  &gt; Non-dependent child ;  &gt; 4-12 weeks of insufficient hours ;  &gt; Males ;</t>
  </si>
  <si>
    <t>Victoria ;  &gt; Non-dependent child ;  &gt; 4-12 weeks of insufficient hours ;  &gt; Females ;</t>
  </si>
  <si>
    <t>Victoria ;  &gt; Non-dependent child ;  &gt; 13-51 weeks of insufficient hours ;  Persons ;</t>
  </si>
  <si>
    <t>Victoria ;  &gt; Non-dependent child ;  &gt; 13-51 weeks of insufficient hours ;  &gt; Males ;</t>
  </si>
  <si>
    <t>Victoria ;  &gt; Non-dependent child ;  &gt; 13-51 weeks of insufficient hours ;  &gt; Females ;</t>
  </si>
  <si>
    <t>Victoria ;  &gt; Non-dependent child ;  &gt; 52 weeks and over of insufficient hours ;  Persons ;</t>
  </si>
  <si>
    <t>Victoria ;  &gt; Non-dependent child ;  &gt; 52 weeks and over of insufficient hours ;  &gt; Males ;</t>
  </si>
  <si>
    <t>Victoria ;  &gt; Non-dependent child ;  &gt; 52 weeks and over of insufficient hours ;  &gt; Females ;</t>
  </si>
  <si>
    <t>Victoria ;  &gt; Non-dependent child ;  Median duration of insufficient hours ;  Persons ;</t>
  </si>
  <si>
    <t>Victoria ;  &gt; Non-dependent child ;  Median duration of insufficient hours ;  &gt; Males ;</t>
  </si>
  <si>
    <t>Victoria ;  &gt; Non-dependent child ;  Median duration of insufficient hours ;  &gt; Females ;</t>
  </si>
  <si>
    <t>Victoria ;  &gt; Other relative ;  Underemployed part-time workers ;  Persons ;</t>
  </si>
  <si>
    <t>Victoria ;  &gt; Other relative ;  Underemployed part-time workers ;  &gt; Males ;</t>
  </si>
  <si>
    <t>Victoria ;  &gt; Other relative ;  Underemployed part-time workers ;  &gt; Females ;</t>
  </si>
  <si>
    <t>Victoria ;  &gt; Other relative ;  &gt; Fewer than 4 weeks of insufficient hours ;  Persons ;</t>
  </si>
  <si>
    <t>Victoria ;  &gt; Other relative ;  &gt; Fewer than 4 weeks of insufficient hours ;  &gt; Males ;</t>
  </si>
  <si>
    <t>Victoria ;  &gt; Other relative ;  &gt; Fewer than 4 weeks of insufficient hours ;  &gt; Females ;</t>
  </si>
  <si>
    <t>Victoria ;  &gt; Other relative ;  &gt; 4-12 weeks of insufficient hours ;  Persons ;</t>
  </si>
  <si>
    <t>Victoria ;  &gt; Other relative ;  &gt; 4-12 weeks of insufficient hours ;  &gt; Males ;</t>
  </si>
  <si>
    <t>Victoria ;  &gt; Other relative ;  &gt; 4-12 weeks of insufficient hours ;  &gt; Females ;</t>
  </si>
  <si>
    <t>Victoria ;  &gt; Other relative ;  &gt; 13-51 weeks of insufficient hours ;  Persons ;</t>
  </si>
  <si>
    <t>Victoria ;  &gt; Other relative ;  &gt; 13-51 weeks of insufficient hours ;  &gt; Males ;</t>
  </si>
  <si>
    <t>Victoria ;  &gt; Other relative ;  &gt; 13-51 weeks of insufficient hours ;  &gt; Females ;</t>
  </si>
  <si>
    <t>Victoria ;  &gt; Other relative ;  &gt; 52 weeks and over of insufficient hours ;  Persons ;</t>
  </si>
  <si>
    <t>Victoria ;  &gt; Other relative ;  &gt; 52 weeks and over of insufficient hours ;  &gt; Males ;</t>
  </si>
  <si>
    <t>Victoria ;  &gt; Other relative ;  &gt; 52 weeks and over of insufficient hours ;  &gt; Females ;</t>
  </si>
  <si>
    <t>Victoria ;  &gt; Other relative ;  Median duration of insufficient hours ;  Persons ;</t>
  </si>
  <si>
    <t>Victoria ;  &gt; Other relative ;  Median duration of insufficient hours ;  &gt; Males ;</t>
  </si>
  <si>
    <t>Victoria ;  &gt; Other relative ;  Median duration of insufficient hours ;  &gt; Females ;</t>
  </si>
  <si>
    <t>Victoria ;  Not in a family ;  Underemployed part-time workers ;  Persons ;</t>
  </si>
  <si>
    <t>Victoria ;  Not in a family ;  Underemployed part-time workers ;  &gt; Males ;</t>
  </si>
  <si>
    <t>Victoria ;  Not in a family ;  Underemployed part-time workers ;  &gt; Females ;</t>
  </si>
  <si>
    <t>Victoria ;  Not in a family ;  &gt; Fewer than 4 weeks of insufficient hours ;  Persons ;</t>
  </si>
  <si>
    <t>Victoria ;  Not in a family ;  &gt; Fewer than 4 weeks of insufficient hours ;  &gt; Males ;</t>
  </si>
  <si>
    <t>Victoria ;  Not in a family ;  &gt; Fewer than 4 weeks of insufficient hours ;  &gt; Females ;</t>
  </si>
  <si>
    <t>Victoria ;  Not in a family ;  &gt; 4-12 weeks of insufficient hours ;  Persons ;</t>
  </si>
  <si>
    <t>Victoria ;  Not in a family ;  &gt; 4-12 weeks of insufficient hours ;  &gt; Males ;</t>
  </si>
  <si>
    <t>Victoria ;  Not in a family ;  &gt; 4-12 weeks of insufficient hours ;  &gt; Females ;</t>
  </si>
  <si>
    <t>Victoria ;  Not in a family ;  &gt; 13-51 weeks of insufficient hours ;  Persons ;</t>
  </si>
  <si>
    <t>Victoria ;  Not in a family ;  &gt; 13-51 weeks of insufficient hours ;  &gt; Males ;</t>
  </si>
  <si>
    <t>Victoria ;  Not in a family ;  &gt; 13-51 weeks of insufficient hours ;  &gt; Females ;</t>
  </si>
  <si>
    <t>Victoria ;  Not in a family ;  &gt; 52 weeks and over of insufficient hours ;  Persons ;</t>
  </si>
  <si>
    <t>Victoria ;  Not in a family ;  &gt; 52 weeks and over of insufficient hours ;  &gt; Males ;</t>
  </si>
  <si>
    <t>Victoria ;  Not in a family ;  &gt; 52 weeks and over of insufficient hours ;  &gt; Females ;</t>
  </si>
  <si>
    <t>Victoria ;  Not in a family ;  Median duration of insufficient hours ;  Persons ;</t>
  </si>
  <si>
    <t>Victoria ;  Not in a family ;  Median duration of insufficient hours ;  &gt; Males ;</t>
  </si>
  <si>
    <t>Victoria ;  Not in a family ;  Median duration of insufficient hours ;  &gt; Females ;</t>
  </si>
  <si>
    <t>Victoria ;  &gt; Person living alone ;  Underemployed part-time workers ;  Persons ;</t>
  </si>
  <si>
    <t>Victoria ;  &gt; Person living alone ;  Underemployed part-time workers ;  &gt; Males ;</t>
  </si>
  <si>
    <t>Victoria ;  &gt; Person living alone ;  Underemployed part-time workers ;  &gt; Females ;</t>
  </si>
  <si>
    <t>Victoria ;  &gt; Person living alone ;  &gt; Fewer than 4 weeks of insufficient hours ;  Persons ;</t>
  </si>
  <si>
    <t>A125549240A</t>
  </si>
  <si>
    <t>A125577320X</t>
  </si>
  <si>
    <t>A125563280J</t>
  </si>
  <si>
    <t>A125557664F</t>
  </si>
  <si>
    <t>A125585744C</t>
  </si>
  <si>
    <t>A125571704A</t>
  </si>
  <si>
    <t>A125560472W</t>
  </si>
  <si>
    <t>A125588552R</t>
  </si>
  <si>
    <t>A125574512L</t>
  </si>
  <si>
    <t>A125552049L</t>
  </si>
  <si>
    <t>A125580129K</t>
  </si>
  <si>
    <t>A125566089R</t>
  </si>
  <si>
    <t>A125552056K</t>
  </si>
  <si>
    <t>A125580136J</t>
  </si>
  <si>
    <t>A125566096L</t>
  </si>
  <si>
    <t>A125554864V</t>
  </si>
  <si>
    <t>A125582944T</t>
  </si>
  <si>
    <t>A125568904K</t>
  </si>
  <si>
    <t>A125549248V</t>
  </si>
  <si>
    <t>A125577328T</t>
  </si>
  <si>
    <t>A125563288A</t>
  </si>
  <si>
    <t>A125557672F</t>
  </si>
  <si>
    <t>A125585752C</t>
  </si>
  <si>
    <t>A125571712A</t>
  </si>
  <si>
    <t>A125560480W</t>
  </si>
  <si>
    <t>A125588560R</t>
  </si>
  <si>
    <t>A125574520L</t>
  </si>
  <si>
    <t>A125552057L</t>
  </si>
  <si>
    <t>A125580137K</t>
  </si>
  <si>
    <t>A125566097R</t>
  </si>
  <si>
    <t>A125552120T</t>
  </si>
  <si>
    <t>A125580200R</t>
  </si>
  <si>
    <t>A125566160V</t>
  </si>
  <si>
    <t>A125554928V</t>
  </si>
  <si>
    <t>A125583008V</t>
  </si>
  <si>
    <t>A125568968W</t>
  </si>
  <si>
    <t>A125549312A</t>
  </si>
  <si>
    <t>A125577392K</t>
  </si>
  <si>
    <t>A125563352J</t>
  </si>
  <si>
    <t>A125557736F</t>
  </si>
  <si>
    <t>A125585816C</t>
  </si>
  <si>
    <t>A125571776L</t>
  </si>
  <si>
    <t>A125560544W</t>
  </si>
  <si>
    <t>A125588624R</t>
  </si>
  <si>
    <t>A125574584X</t>
  </si>
  <si>
    <t>A125552121V</t>
  </si>
  <si>
    <t>A125580201T</t>
  </si>
  <si>
    <t>A125566161W</t>
  </si>
  <si>
    <t>A125551992J</t>
  </si>
  <si>
    <t>A125580072J</t>
  </si>
  <si>
    <t>A125566032A</t>
  </si>
  <si>
    <t>A125554800J</t>
  </si>
  <si>
    <t>A125582880T</t>
  </si>
  <si>
    <t>A125568840K</t>
  </si>
  <si>
    <t>A125549184V</t>
  </si>
  <si>
    <t>A125577264T</t>
  </si>
  <si>
    <t>A125563224R</t>
  </si>
  <si>
    <t>A125557608L</t>
  </si>
  <si>
    <t>A125585688W</t>
  </si>
  <si>
    <t>A125571648V</t>
  </si>
  <si>
    <t>A125560416C</t>
  </si>
  <si>
    <t>A125588496J</t>
  </si>
  <si>
    <t>A125574456F</t>
  </si>
  <si>
    <t>A125551993K</t>
  </si>
  <si>
    <t>A125580073K</t>
  </si>
  <si>
    <t>A125566033C</t>
  </si>
  <si>
    <t>A125552176C</t>
  </si>
  <si>
    <t>A125580256A</t>
  </si>
  <si>
    <t>A125566216V</t>
  </si>
  <si>
    <t>A125554984L</t>
  </si>
  <si>
    <t>A125583064L</t>
  </si>
  <si>
    <t>A125569024F</t>
  </si>
  <si>
    <t>A125549368L</t>
  </si>
  <si>
    <t>A125577448K</t>
  </si>
  <si>
    <t>A125563408J</t>
  </si>
  <si>
    <t>A125557792X</t>
  </si>
  <si>
    <t>A125585872W</t>
  </si>
  <si>
    <t>A125571832V</t>
  </si>
  <si>
    <t>A125560600C</t>
  </si>
  <si>
    <t>A125588680J</t>
  </si>
  <si>
    <t>A125574640F</t>
  </si>
  <si>
    <t>A125552177F</t>
  </si>
  <si>
    <t>A125580257C</t>
  </si>
  <si>
    <t>A125566217W</t>
  </si>
  <si>
    <t>A125552064K</t>
  </si>
  <si>
    <t>A125580144J</t>
  </si>
  <si>
    <t>A125566104A</t>
  </si>
  <si>
    <t>A125554872V</t>
  </si>
  <si>
    <t>A125582952T</t>
  </si>
  <si>
    <t>A125568912K</t>
  </si>
  <si>
    <t>A125549256V</t>
  </si>
  <si>
    <t>A125577336T</t>
  </si>
  <si>
    <t>A125563296A</t>
  </si>
  <si>
    <t>A125557680F</t>
  </si>
  <si>
    <t>A125585760C</t>
  </si>
  <si>
    <t>A125571720A</t>
  </si>
  <si>
    <t>A125560488R</t>
  </si>
  <si>
    <t>A125588568J</t>
  </si>
  <si>
    <t>A125574528F</t>
  </si>
  <si>
    <t>A125552065L</t>
  </si>
  <si>
    <t>A125580145K</t>
  </si>
  <si>
    <t>A125566105C</t>
  </si>
  <si>
    <t>A125551952R</t>
  </si>
  <si>
    <t>A125580032R</t>
  </si>
  <si>
    <t>A125565992T</t>
  </si>
  <si>
    <t>A125554760A</t>
  </si>
  <si>
    <t>A125582840X</t>
  </si>
  <si>
    <t>A125568800T</t>
  </si>
  <si>
    <t>A125549144A</t>
  </si>
  <si>
    <t>A125577224X</t>
  </si>
  <si>
    <t>A125563184J</t>
  </si>
  <si>
    <t>A125557568F</t>
  </si>
  <si>
    <t>A125585648C</t>
  </si>
  <si>
    <t>A125571608A</t>
  </si>
  <si>
    <t>A125560376W</t>
  </si>
  <si>
    <t>A125588456R</t>
  </si>
  <si>
    <t>A125574416L</t>
  </si>
  <si>
    <t>A125551953T</t>
  </si>
  <si>
    <t>A125580033T</t>
  </si>
  <si>
    <t>A125565993V</t>
  </si>
  <si>
    <t>A125552072K</t>
  </si>
  <si>
    <t>A125580152J</t>
  </si>
  <si>
    <t>A125566112A</t>
  </si>
  <si>
    <t>A125554880V</t>
  </si>
  <si>
    <t>A125582960T</t>
  </si>
  <si>
    <t>A125568920K</t>
  </si>
  <si>
    <t>A125549264V</t>
  </si>
  <si>
    <t>A125577344T</t>
  </si>
  <si>
    <t>A125563304R</t>
  </si>
  <si>
    <t>A125557688X</t>
  </si>
  <si>
    <t>A125585768W</t>
  </si>
  <si>
    <t>A125571728V</t>
  </si>
  <si>
    <t>A125560496R</t>
  </si>
  <si>
    <t>A125588576J</t>
  </si>
  <si>
    <t>A125574536F</t>
  </si>
  <si>
    <t>A125552073L</t>
  </si>
  <si>
    <t>A125580153K</t>
  </si>
  <si>
    <t>A125566113C</t>
  </si>
  <si>
    <t>A125552080K</t>
  </si>
  <si>
    <t>A125580160J</t>
  </si>
  <si>
    <t>A125566120A</t>
  </si>
  <si>
    <t>A125554888L</t>
  </si>
  <si>
    <t>A125582968K</t>
  </si>
  <si>
    <t>A125568928C</t>
  </si>
  <si>
    <t>A125549272V</t>
  </si>
  <si>
    <t>A125577352T</t>
  </si>
  <si>
    <t>A125563312R</t>
  </si>
  <si>
    <t>A125557696X</t>
  </si>
  <si>
    <t>A125585776W</t>
  </si>
  <si>
    <t>A125571736V</t>
  </si>
  <si>
    <t>A125560504C</t>
  </si>
  <si>
    <t>A125588584J</t>
  </si>
  <si>
    <t>A125574544F</t>
  </si>
  <si>
    <t>A125552081L</t>
  </si>
  <si>
    <t>A125580161K</t>
  </si>
  <si>
    <t>A125566121C</t>
  </si>
  <si>
    <t>A125552200T</t>
  </si>
  <si>
    <t>A125580280A</t>
  </si>
  <si>
    <t>A125566240V</t>
  </si>
  <si>
    <t>A125555008W</t>
  </si>
  <si>
    <t>A125583088F</t>
  </si>
  <si>
    <t>A125569048X</t>
  </si>
  <si>
    <t>A125549392L</t>
  </si>
  <si>
    <t>A125577472K</t>
  </si>
  <si>
    <t>A125563432J</t>
  </si>
  <si>
    <t>A125557816F</t>
  </si>
  <si>
    <t>A125585896R</t>
  </si>
  <si>
    <t>A125571856L</t>
  </si>
  <si>
    <t>A125560624W</t>
  </si>
  <si>
    <t>A125588704R</t>
  </si>
  <si>
    <t>A125574664X</t>
  </si>
  <si>
    <t>A125552201V</t>
  </si>
  <si>
    <t>A125580281C</t>
  </si>
  <si>
    <t>A125566241W</t>
  </si>
  <si>
    <t>A125551912W</t>
  </si>
  <si>
    <t>A125579992A</t>
  </si>
  <si>
    <t>A125565952X</t>
  </si>
  <si>
    <t>A125554720J</t>
  </si>
  <si>
    <t>A125582800F</t>
  </si>
  <si>
    <t>A125568760K</t>
  </si>
  <si>
    <t>A125549104J</t>
  </si>
  <si>
    <t>A125577184T</t>
  </si>
  <si>
    <t>A125563144R</t>
  </si>
  <si>
    <t>A125557528L</t>
  </si>
  <si>
    <t>A125585608K</t>
  </si>
  <si>
    <t>A125571568V</t>
  </si>
  <si>
    <t>A125560336C</t>
  </si>
  <si>
    <t>A125588416W</t>
  </si>
  <si>
    <t>A125574376F</t>
  </si>
  <si>
    <t>A125551913X</t>
  </si>
  <si>
    <t>A125579993C</t>
  </si>
  <si>
    <t>A125565953A</t>
  </si>
  <si>
    <t>A125552184C</t>
  </si>
  <si>
    <t>A125580264A</t>
  </si>
  <si>
    <t>A125566224V</t>
  </si>
  <si>
    <t>A125554992L</t>
  </si>
  <si>
    <t>A125583072L</t>
  </si>
  <si>
    <t>A125569032F</t>
  </si>
  <si>
    <t>A125549376L</t>
  </si>
  <si>
    <t>A125577456K</t>
  </si>
  <si>
    <t>A125563416J</t>
  </si>
  <si>
    <t>A125557800L</t>
  </si>
  <si>
    <t>A125585880W</t>
  </si>
  <si>
    <t>A125571840V</t>
  </si>
  <si>
    <t>A125560608W</t>
  </si>
  <si>
    <t>A125588688A</t>
  </si>
  <si>
    <t>A125574648X</t>
  </si>
  <si>
    <t>A125552185F</t>
  </si>
  <si>
    <t>A125580265C</t>
  </si>
  <si>
    <t>A125566225W</t>
  </si>
  <si>
    <t>A125552192C</t>
  </si>
  <si>
    <t>A125580272A</t>
  </si>
  <si>
    <t>A125566232V</t>
  </si>
  <si>
    <t>A125555000C</t>
  </si>
  <si>
    <t>A125583080L</t>
  </si>
  <si>
    <t>A125569040F</t>
  </si>
  <si>
    <t>A125549384L</t>
  </si>
  <si>
    <t>A125577464K</t>
  </si>
  <si>
    <t>A125563424J</t>
  </si>
  <si>
    <t>A125557808F</t>
  </si>
  <si>
    <t>A125585888R</t>
  </si>
  <si>
    <t>A125571848L</t>
  </si>
  <si>
    <t>A125560616W</t>
  </si>
  <si>
    <t>A125588696A</t>
  </si>
  <si>
    <t>A125574656X</t>
  </si>
  <si>
    <t>A125552193F</t>
  </si>
  <si>
    <t>A125580273C</t>
  </si>
  <si>
    <t>A125566233W</t>
  </si>
  <si>
    <t>A125551920W</t>
  </si>
  <si>
    <t>A125580000W</t>
  </si>
  <si>
    <t>A125565960X</t>
  </si>
  <si>
    <t>A125554728A</t>
  </si>
  <si>
    <t>A125582808X</t>
  </si>
  <si>
    <t>A125568768C</t>
  </si>
  <si>
    <t>A125549112J</t>
  </si>
  <si>
    <t>A125577192T</t>
  </si>
  <si>
    <t>A125563152R</t>
  </si>
  <si>
    <t>A125557536L</t>
  </si>
  <si>
    <t>A125585616K</t>
  </si>
  <si>
    <t>A125571576V</t>
  </si>
  <si>
    <t>A125560344C</t>
  </si>
  <si>
    <t>A125588424W</t>
  </si>
  <si>
    <t>A125574384F</t>
  </si>
  <si>
    <t>A125551921X</t>
  </si>
  <si>
    <t>A125580001X</t>
  </si>
  <si>
    <t>A125565961A</t>
  </si>
  <si>
    <t>A125552000X</t>
  </si>
  <si>
    <t>A125580080J</t>
  </si>
  <si>
    <t>A125566040A</t>
  </si>
  <si>
    <t>A125554808A</t>
  </si>
  <si>
    <t>Victoria ;  &gt; Person living alone ;  &gt; Fewer than 4 weeks of insufficient hours ;  &gt; Males ;</t>
  </si>
  <si>
    <t>Victoria ;  &gt; Person living alone ;  &gt; Fewer than 4 weeks of insufficient hours ;  &gt; Females ;</t>
  </si>
  <si>
    <t>Victoria ;  &gt; Person living alone ;  &gt; 4-12 weeks of insufficient hours ;  Persons ;</t>
  </si>
  <si>
    <t>Victoria ;  &gt; Person living alone ;  &gt; 4-12 weeks of insufficient hours ;  &gt; Males ;</t>
  </si>
  <si>
    <t>Victoria ;  &gt; Person living alone ;  &gt; 4-12 weeks of insufficient hours ;  &gt; Females ;</t>
  </si>
  <si>
    <t>Victoria ;  &gt; Person living alone ;  &gt; 13-51 weeks of insufficient hours ;  Persons ;</t>
  </si>
  <si>
    <t>Victoria ;  &gt; Person living alone ;  &gt; 13-51 weeks of insufficient hours ;  &gt; Males ;</t>
  </si>
  <si>
    <t>Victoria ;  &gt; Person living alone ;  &gt; 13-51 weeks of insufficient hours ;  &gt; Females ;</t>
  </si>
  <si>
    <t>Victoria ;  &gt; Person living alone ;  &gt; 52 weeks and over of insufficient hours ;  Persons ;</t>
  </si>
  <si>
    <t>Victoria ;  &gt; Person living alone ;  &gt; 52 weeks and over of insufficient hours ;  &gt; Males ;</t>
  </si>
  <si>
    <t>Victoria ;  &gt; Person living alone ;  &gt; 52 weeks and over of insufficient hours ;  &gt; Females ;</t>
  </si>
  <si>
    <t>Victoria ;  &gt; Person living alone ;  Median duration of insufficient hours ;  Persons ;</t>
  </si>
  <si>
    <t>Victoria ;  &gt; Person living alone ;  Median duration of insufficient hours ;  &gt; Males ;</t>
  </si>
  <si>
    <t>Victoria ;  &gt; Person living alone ;  Median duration of insufficient hours ;  &gt; Females ;</t>
  </si>
  <si>
    <t>Victoria ;  &gt; Person living with non-relatives ;  Underemployed part-time workers ;  Persons ;</t>
  </si>
  <si>
    <t>Victoria ;  &gt; Person living with non-relatives ;  Underemployed part-time workers ;  &gt; Males ;</t>
  </si>
  <si>
    <t>Victoria ;  &gt; Person living with non-relatives ;  Underemployed part-time workers ;  &gt; Females ;</t>
  </si>
  <si>
    <t>Victoria ;  &gt; Person living with non-relatives ;  &gt; Fewer than 4 weeks of insufficient hours ;  Persons ;</t>
  </si>
  <si>
    <t>Victoria ;  &gt; Person living with non-relatives ;  &gt; Fewer than 4 weeks of insufficient hours ;  &gt; Males ;</t>
  </si>
  <si>
    <t>Victoria ;  &gt; Person living with non-relatives ;  &gt; Fewer than 4 weeks of insufficient hours ;  &gt; Females ;</t>
  </si>
  <si>
    <t>Victoria ;  &gt; Person living with non-relatives ;  &gt; 4-12 weeks of insufficient hours ;  Persons ;</t>
  </si>
  <si>
    <t>Victoria ;  &gt; Person living with non-relatives ;  &gt; 4-12 weeks of insufficient hours ;  &gt; Males ;</t>
  </si>
  <si>
    <t>Victoria ;  &gt; Person living with non-relatives ;  &gt; 4-12 weeks of insufficient hours ;  &gt; Females ;</t>
  </si>
  <si>
    <t>Victoria ;  &gt; Person living with non-relatives ;  &gt; 13-51 weeks of insufficient hours ;  Persons ;</t>
  </si>
  <si>
    <t>Victoria ;  &gt; Person living with non-relatives ;  &gt; 13-51 weeks of insufficient hours ;  &gt; Males ;</t>
  </si>
  <si>
    <t>Victoria ;  &gt; Person living with non-relatives ;  &gt; 13-51 weeks of insufficient hours ;  &gt; Females ;</t>
  </si>
  <si>
    <t>Victoria ;  &gt; Person living with non-relatives ;  &gt; 52 weeks and over of insufficient hours ;  Persons ;</t>
  </si>
  <si>
    <t>Victoria ;  &gt; Person living with non-relatives ;  &gt; 52 weeks and over of insufficient hours ;  &gt; Males ;</t>
  </si>
  <si>
    <t>Victoria ;  &gt; Person living with non-relatives ;  &gt; 52 weeks and over of insufficient hours ;  &gt; Females ;</t>
  </si>
  <si>
    <t>Victoria ;  &gt; Person living with non-relatives ;  Median duration of insufficient hours ;  Persons ;</t>
  </si>
  <si>
    <t>Victoria ;  &gt; Person living with non-relatives ;  Median duration of insufficient hours ;  &gt; Males ;</t>
  </si>
  <si>
    <t>Victoria ;  &gt; Person living with non-relatives ;  Median duration of insufficient hours ;  &gt; Females ;</t>
  </si>
  <si>
    <t>Victoria ;  Relationship not determined ;  Underemployed part-time workers ;  Persons ;</t>
  </si>
  <si>
    <t>Victoria ;  Relationship not determined ;  Underemployed part-time workers ;  &gt; Males ;</t>
  </si>
  <si>
    <t>Victoria ;  Relationship not determined ;  Underemployed part-time workers ;  &gt; Females ;</t>
  </si>
  <si>
    <t>Victoria ;  Relationship not determined ;  &gt; Fewer than 4 weeks of insufficient hours ;  Persons ;</t>
  </si>
  <si>
    <t>Victoria ;  Relationship not determined ;  &gt; Fewer than 4 weeks of insufficient hours ;  &gt; Males ;</t>
  </si>
  <si>
    <t>Victoria ;  Relationship not determined ;  &gt; Fewer than 4 weeks of insufficient hours ;  &gt; Females ;</t>
  </si>
  <si>
    <t>Victoria ;  Relationship not determined ;  &gt; 4-12 weeks of insufficient hours ;  Persons ;</t>
  </si>
  <si>
    <t>Victoria ;  Relationship not determined ;  &gt; 4-12 weeks of insufficient hours ;  &gt; Males ;</t>
  </si>
  <si>
    <t>Victoria ;  Relationship not determined ;  &gt; 4-12 weeks of insufficient hours ;  &gt; Females ;</t>
  </si>
  <si>
    <t>Victoria ;  Relationship not determined ;  &gt; 13-51 weeks of insufficient hours ;  Persons ;</t>
  </si>
  <si>
    <t>Victoria ;  Relationship not determined ;  &gt; 13-51 weeks of insufficient hours ;  &gt; Males ;</t>
  </si>
  <si>
    <t>Victoria ;  Relationship not determined ;  &gt; 13-51 weeks of insufficient hours ;  &gt; Females ;</t>
  </si>
  <si>
    <t>Victoria ;  Relationship not determined ;  &gt; 52 weeks and over of insufficient hours ;  Persons ;</t>
  </si>
  <si>
    <t>Victoria ;  Relationship not determined ;  &gt; 52 weeks and over of insufficient hours ;  &gt; Males ;</t>
  </si>
  <si>
    <t>Victoria ;  Relationship not determined ;  &gt; 52 weeks and over of insufficient hours ;  &gt; Females ;</t>
  </si>
  <si>
    <t>Victoria ;  Relationship not determined ;  Median duration of insufficient hours ;  Persons ;</t>
  </si>
  <si>
    <t>Victoria ;  Relationship not determined ;  Median duration of insufficient hours ;  &gt; Males ;</t>
  </si>
  <si>
    <t>Victoria ;  Relationship not determined ;  Median duration of insufficient hours ;  &gt; Females ;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</si>
  <si>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</si>
  <si>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</si>
  <si>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</si>
  <si>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Fewer than 4 weeks of insufficient hours ;  Persons ;</t>
  </si>
  <si>
    <t>Victoria ;  Employee ;  &gt; Fewer than 4 weeks of insufficient hours ;  &gt; Males ;</t>
  </si>
  <si>
    <t>Victoria ;  Employee ;  &gt; Fewer than 4 weeks of insufficient hours ;  &gt; Females ;</t>
  </si>
  <si>
    <t>Victoria ;  Employee ;  &gt; 4-12 weeks of insufficient hours ;  Persons ;</t>
  </si>
  <si>
    <t>Victoria ;  Employee ;  &gt; 4-12 weeks of insufficient hours ;  &gt; Males ;</t>
  </si>
  <si>
    <t>Victoria ;  Employee ;  &gt; 4-12 weeks of insufficient hours ;  &gt; Females ;</t>
  </si>
  <si>
    <t>Victoria ;  Employee ;  &gt; 13-51 weeks of insufficient hours ;  Persons ;</t>
  </si>
  <si>
    <t>Victoria ;  Employee ;  &gt; 13-51 weeks of insufficient hours ;  &gt; Males ;</t>
  </si>
  <si>
    <t>Victoria ;  Employee ;  &gt; 13-51 weeks of insufficient hours ;  &gt; Females ;</t>
  </si>
  <si>
    <t>Victoria ;  Employee ;  &gt; 52 weeks and over of insufficient hours ;  Persons ;</t>
  </si>
  <si>
    <t>Victoria ;  Employee ;  &gt; 52 weeks and over of insufficient hours ;  &gt; Males ;</t>
  </si>
  <si>
    <t>Victoria ;  Employee ;  &gt; 52 weeks and over of insufficient hours ;  &gt; Females ;</t>
  </si>
  <si>
    <t>Victoria ;  Employee ;  Median duration of insufficient hours ;  Persons ;</t>
  </si>
  <si>
    <t>Victoria ;  Employee ;  Median duration of insufficient hours ;  &gt; Males ;</t>
  </si>
  <si>
    <t>Victoria ;  Employee ;  Median duration of insufficient hours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</si>
  <si>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</si>
  <si>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</si>
  <si>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</si>
  <si>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Fewer than 4 weeks of insufficient hours ;  Persons ;</t>
  </si>
  <si>
    <t>Victoria ;  &gt; Employee with paid leave entitlements ;  &gt; Fewer than 4 weeks of insufficient hours ;  &gt; Males ;</t>
  </si>
  <si>
    <t>Victoria ;  &gt; Employee with paid leave entitlements ;  &gt; Fewer than 4 weeks of insufficient hours ;  &gt; Females ;</t>
  </si>
  <si>
    <t>Victoria ;  &gt; Employee with paid leave entitlements ;  &gt; 4-12 weeks of insufficient hours ;  Persons ;</t>
  </si>
  <si>
    <t>Victoria ;  &gt; Employee with paid leave entitlements ;  &gt; 4-12 weeks of insufficient hours ;  &gt; Males ;</t>
  </si>
  <si>
    <t>Victoria ;  &gt; Employee with paid leave entitlements ;  &gt; 4-12 weeks of insufficient hours ;  &gt; Females ;</t>
  </si>
  <si>
    <t>Victoria ;  &gt; Employee with paid leave entitlements ;  &gt; 13-51 weeks of insufficient hours ;  Persons ;</t>
  </si>
  <si>
    <t>Victoria ;  &gt; Employee with paid leave entitlements ;  &gt; 13-51 weeks of insufficient hours ;  &gt; Males ;</t>
  </si>
  <si>
    <t>Victoria ;  &gt; Employee with paid leave entitlements ;  &gt; 13-51 weeks of insufficient hours ;  &gt; Females ;</t>
  </si>
  <si>
    <t>Victoria ;  &gt; Employee with paid leave entitlements ;  &gt; 52 weeks and over of insufficient hours ;  Persons ;</t>
  </si>
  <si>
    <t>Victoria ;  &gt; Employee with paid leave entitlements ;  &gt; 52 weeks and over of insufficient hours ;  &gt; Males ;</t>
  </si>
  <si>
    <t>Victoria ;  &gt; Employee with paid leave entitlements ;  &gt; 52 weeks and over of insufficient hours ;  &gt; Females ;</t>
  </si>
  <si>
    <t>Victoria ;  &gt; Employee with paid leave entitlements ;  Median duration of insufficient hours ;  Persons ;</t>
  </si>
  <si>
    <t>Victoria ;  &gt; Employee with paid leave entitlements ;  Median duration of insufficient hours ;  &gt; Males ;</t>
  </si>
  <si>
    <t>Victoria ;  &gt; Employee with paid leave entitlements ;  Median duration of insufficient hours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</si>
  <si>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</si>
  <si>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</si>
  <si>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</si>
  <si>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Fewer than 4 weeks of insufficient hours ;  Persons ;</t>
  </si>
  <si>
    <t>Victoria ;  &gt; Employee without paid leave entitlements ;  &gt; Fewer than 4 weeks of insufficient hours ;  &gt; Males ;</t>
  </si>
  <si>
    <t>Victoria ;  &gt; Employee without paid leave entitlements ;  &gt; Fewer than 4 weeks of insufficient hours ;  &gt; Females ;</t>
  </si>
  <si>
    <t>Victoria ;  &gt; Employee without paid leave entitlements ;  &gt; 4-12 weeks of insufficient hours ;  Persons ;</t>
  </si>
  <si>
    <t>Victoria ;  &gt; Employee without paid leave entitlements ;  &gt; 4-12 weeks of insufficient hours ;  &gt; Males ;</t>
  </si>
  <si>
    <t>Victoria ;  &gt; Employee without paid leave entitlements ;  &gt; 4-12 weeks of insufficient hours ;  &gt; Females ;</t>
  </si>
  <si>
    <t>Victoria ;  &gt; Employee without paid leave entitlements ;  &gt; 13-51 weeks of insufficient hours ;  Persons ;</t>
  </si>
  <si>
    <t>Victoria ;  &gt; Employee without paid leave entitlements ;  &gt; 13-51 weeks of insufficient hours ;  &gt; Males ;</t>
  </si>
  <si>
    <t>Victoria ;  &gt; Employee without paid leave entitlements ;  &gt; 13-51 weeks of insufficient hours ;  &gt; Females ;</t>
  </si>
  <si>
    <t>Victoria ;  &gt; Employee without paid leave entitlements ;  &gt; 52 weeks and over of insufficient hours ;  Persons ;</t>
  </si>
  <si>
    <t>Victoria ;  &gt; Employee without paid leave entitlements ;  &gt; 52 weeks and over of insufficient hours ;  &gt; Males ;</t>
  </si>
  <si>
    <t>Victoria ;  &gt; Employee without paid leave entitlements ;  &gt; 52 weeks and over of insufficient hours ;  &gt; Females ;</t>
  </si>
  <si>
    <t>Victoria ;  &gt; Employee without paid leave entitlements ;  Median duration of insufficient hours ;  Persons ;</t>
  </si>
  <si>
    <t>Victoria ;  &gt; Employee without paid leave entitlements ;  Median duration of insufficient hours ;  &gt; Males ;</t>
  </si>
  <si>
    <t>Victoria ;  &gt; Employee without paid leave entitlements ;  Median duration of insufficient hours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</si>
  <si>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</si>
  <si>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</si>
  <si>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</si>
  <si>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Fewer than 4 weeks of insufficient hours ;  Persons ;</t>
  </si>
  <si>
    <t>Victoria ;  Not an employee ;  &gt; Fewer than 4 weeks of insufficient hours ;  &gt; Males ;</t>
  </si>
  <si>
    <t>Victoria ;  Not an employee ;  &gt; Fewer than 4 weeks of insufficient hours ;  &gt; Females ;</t>
  </si>
  <si>
    <t>Victoria ;  Not an employee ;  &gt; 4-12 weeks of insufficient hours ;  Persons ;</t>
  </si>
  <si>
    <t>Victoria ;  Not an employee ;  &gt; 4-12 weeks of insufficient hours ;  &gt; Males ;</t>
  </si>
  <si>
    <t>Victoria ;  Not an employee ;  &gt; 4-12 weeks of insufficient hours ;  &gt; Females ;</t>
  </si>
  <si>
    <t>Victoria ;  Not an employee ;  &gt; 13-51 weeks of insufficient hours ;  Persons ;</t>
  </si>
  <si>
    <t>Victoria ;  Not an employee ;  &gt; 13-51 weeks of insufficient hours ;  &gt; Males ;</t>
  </si>
  <si>
    <t>Victoria ;  Not an employee ;  &gt; 13-51 weeks of insufficient hours ;  &gt; Females ;</t>
  </si>
  <si>
    <t>Victoria ;  Not an employee ;  &gt; 52 weeks and over of insufficient hours ;  Persons ;</t>
  </si>
  <si>
    <t>Victoria ;  Not an employee ;  &gt; 52 weeks and over of insufficient hours ;  &gt; Males ;</t>
  </si>
  <si>
    <t>Victoria ;  Not an employee ;  &gt; 52 weeks and over of insufficient hours ;  &gt; Females ;</t>
  </si>
  <si>
    <t>Victoria ;  Not an employee ;  Median duration of insufficient hours ;  Persons ;</t>
  </si>
  <si>
    <t>Victoria ;  Not an employee ;  Median duration of insufficient hours ;  &gt; Males ;</t>
  </si>
  <si>
    <t>Victoria ;  Not an employee ;  Median duration of insufficient hours ;  &gt; Females ;</t>
  </si>
  <si>
    <t>Victoria ;  Prefers more part-time hours ;  Underemployed part-time workers ;  Persons ;</t>
  </si>
  <si>
    <t>Victoria ;  Prefers more part-time hours ;  Underemployed part-time workers ;  &gt; Males ;</t>
  </si>
  <si>
    <t>Victoria ;  Prefers more part-time hours ;  Underemployed part-time workers ;  &gt; Females ;</t>
  </si>
  <si>
    <t>Victoria ;  Prefers more part-time hours ;  &gt; Fewer than 4 weeks of insufficient hours ;  Persons ;</t>
  </si>
  <si>
    <t>Victoria ;  Prefers more part-time hours ;  &gt; Fewer than 4 weeks of insufficient hours ;  &gt; Males ;</t>
  </si>
  <si>
    <t>Victoria ;  Prefers more part-time hours ;  &gt; Fewer than 4 weeks of insufficient hours ;  &gt; Females ;</t>
  </si>
  <si>
    <t>Victoria ;  Prefers more part-time hours ;  &gt; 4-12 weeks of insufficient hours ;  Persons ;</t>
  </si>
  <si>
    <t>Victoria ;  Prefers more part-time hours ;  &gt; 4-12 weeks of insufficient hours ;  &gt; Males ;</t>
  </si>
  <si>
    <t>Victoria ;  Prefers more part-time hours ;  &gt; 4-12 weeks of insufficient hours ;  &gt; Females ;</t>
  </si>
  <si>
    <t>Victoria ;  Prefers more part-time hours ;  &gt; 13-51 weeks of insufficient hours ;  Persons ;</t>
  </si>
  <si>
    <t>Victoria ;  Prefers more part-time hours ;  &gt; 13-51 weeks of insufficient hours ;  &gt; Males ;</t>
  </si>
  <si>
    <t>Victoria ;  Prefers more part-time hours ;  &gt; 13-51 weeks of insufficient hours ;  &gt; Females ;</t>
  </si>
  <si>
    <t>Victoria ;  Prefers more part-time hours ;  &gt; 52 weeks and over of insufficient hours ;  Persons ;</t>
  </si>
  <si>
    <t>Victoria ;  Prefers more part-time hours ;  &gt; 52 weeks and over of insufficient hours ;  &gt; Males ;</t>
  </si>
  <si>
    <t>Victoria ;  Prefers more part-time hours ;  &gt; 52 weeks and over of insufficient hours ;  &gt; Females ;</t>
  </si>
  <si>
    <t>Victoria ;  Prefers more part-time hours ;  Median duration of insufficient hours ;  Persons ;</t>
  </si>
  <si>
    <t>Victoria ;  Prefers more part-time hours ;  Median duration of insufficient hours ;  &gt; Males ;</t>
  </si>
  <si>
    <t>Victoria ;  Prefers more part-time hours ;  Median duration of insufficient hours ;  &gt; Females ;</t>
  </si>
  <si>
    <t>Victoria ;  Prefers full-time hours ;  Underemployed part-time workers ;  Persons ;</t>
  </si>
  <si>
    <t>Victoria ;  Prefers full-time hours ;  Underemployed part-time workers ;  &gt; Males ;</t>
  </si>
  <si>
    <t>Victoria ;  Prefers full-time hours ;  Underemployed part-time workers ;  &gt; Females ;</t>
  </si>
  <si>
    <t>Victoria ;  Prefers full-time hours ;  &gt; Fewer than 4 weeks of insufficient hours ;  Persons ;</t>
  </si>
  <si>
    <t>Victoria ;  Prefers full-time hours ;  &gt; Fewer than 4 weeks of insufficient hours ;  &gt; Males ;</t>
  </si>
  <si>
    <t>Victoria ;  Prefers full-time hours ;  &gt; Fewer than 4 weeks of insufficient hours ;  &gt; Females ;</t>
  </si>
  <si>
    <t>Victoria ;  Prefers full-time hours ;  &gt; 4-12 weeks of insufficient hours ;  Persons ;</t>
  </si>
  <si>
    <t>Victoria ;  Prefers full-time hours ;  &gt; 4-12 weeks of insufficient hours ;  &gt; Males ;</t>
  </si>
  <si>
    <t>Victoria ;  Prefers full-time hours ;  &gt; 4-12 weeks of insufficient hours ;  &gt; Females ;</t>
  </si>
  <si>
    <t>Victoria ;  Prefers full-time hours ;  &gt; 13-51 weeks of insufficient hours ;  Persons ;</t>
  </si>
  <si>
    <t>Victoria ;  Prefers full-time hours ;  &gt; 13-51 weeks of insufficient hours ;  &gt; Males ;</t>
  </si>
  <si>
    <t>Victoria ;  Prefers full-time hours ;  &gt; 13-51 weeks of insufficient hours ;  &gt; Females ;</t>
  </si>
  <si>
    <t>Victoria ;  Prefers full-time hours ;  &gt; 52 weeks and over of insufficient hours ;  Persons ;</t>
  </si>
  <si>
    <t>Victoria ;  Prefers full-time hours ;  &gt; 52 weeks and over of insufficient hours ;  &gt; Males ;</t>
  </si>
  <si>
    <t>Victoria ;  Prefers full-time hours ;  &gt; 52 weeks and over of insufficient hours ;  &gt; Females ;</t>
  </si>
  <si>
    <t>Victoria ;  Prefers full-time hours ;  Median duration of insufficient hours ;  Persons ;</t>
  </si>
  <si>
    <t>Victoria ;  Prefers full-time hours ;  Median duration of insufficient hours ;  &gt; Males ;</t>
  </si>
  <si>
    <t>Victoria ;  Prefers full-time hours ;  Median duration of insufficient hours ;  &gt; Females ;</t>
  </si>
  <si>
    <t>Victoria ;  &gt; Prefers less than 30 hours ;  Underemployed part-time workers ;  Persons ;</t>
  </si>
  <si>
    <t>Victoria ;  &gt; Prefers less than 30 hours ;  Underemployed part-time workers ;  &gt; Males ;</t>
  </si>
  <si>
    <t>Victoria ;  &gt; Prefers less than 30 hours ;  Underemployed part-time workers ;  &gt; Females ;</t>
  </si>
  <si>
    <t>Victoria ;  &gt; Prefers less than 30 hours ;  &gt; Fewer than 4 weeks of insufficient hours ;  Persons ;</t>
  </si>
  <si>
    <t>Victoria ;  &gt; Prefers less than 30 hours ;  &gt; Fewer than 4 weeks of insufficient hours ;  &gt; Males ;</t>
  </si>
  <si>
    <t>Victoria ;  &gt; Prefers less than 30 hours ;  &gt; Fewer than 4 weeks of insufficient hours ;  &gt; Females ;</t>
  </si>
  <si>
    <t>Victoria ;  &gt; Prefers less than 30 hours ;  &gt; 4-12 weeks of insufficient hours ;  Persons ;</t>
  </si>
  <si>
    <t>Victoria ;  &gt; Prefers less than 30 hours ;  &gt; 4-12 weeks of insufficient hours ;  &gt; Males ;</t>
  </si>
  <si>
    <t>Victoria ;  &gt; Prefers less than 30 hours ;  &gt; 4-12 weeks of insufficient hours ;  &gt; Females ;</t>
  </si>
  <si>
    <t>Victoria ;  &gt; Prefers less than 30 hours ;  &gt; 13-51 weeks of insufficient hours ;  Persons ;</t>
  </si>
  <si>
    <t>Victoria ;  &gt; Prefers less than 30 hours ;  &gt; 13-51 weeks of insufficient hours ;  &gt; Males ;</t>
  </si>
  <si>
    <t>Victoria ;  &gt; Prefers less than 30 hours ;  &gt; 13-51 weeks of insufficient hours ;  &gt; Females ;</t>
  </si>
  <si>
    <t>Victoria ;  &gt; Prefers less than 30 hours ;  &gt; 52 weeks and over of insufficient hours ;  Persons ;</t>
  </si>
  <si>
    <t>Victoria ;  &gt; Prefers less than 30 hours ;  &gt; 52 weeks and over of insufficient hours ;  &gt; Males ;</t>
  </si>
  <si>
    <t>Victoria ;  &gt; Prefers less than 30 hours ;  &gt; 52 weeks and over of insufficient hours ;  &gt; Females ;</t>
  </si>
  <si>
    <t>Victoria ;  &gt; Prefers less than 30 hours ;  Median duration of insufficient hours ;  Persons ;</t>
  </si>
  <si>
    <t>Victoria ;  &gt; Prefers less than 30 hours ;  Median duration of insufficient hours ;  &gt; Males ;</t>
  </si>
  <si>
    <t>Victoria ;  &gt; Prefers less than 30 hours ;  Median duration of insufficient hours ;  &gt; Females ;</t>
  </si>
  <si>
    <t>Victoria ;  &gt; Prefers 30-34 hours ;  Underemployed part-time workers ;  Persons ;</t>
  </si>
  <si>
    <t>Victoria ;  &gt; Prefers 30-34 hours ;  Underemployed part-time workers ;  &gt; Males ;</t>
  </si>
  <si>
    <t>Victoria ;  &gt; Prefers 30-34 hours ;  Underemployed part-time workers ;  &gt; Females ;</t>
  </si>
  <si>
    <t>Victoria ;  &gt; Prefers 30-34 hours ;  &gt; Fewer than 4 weeks of insufficient hours ;  Persons ;</t>
  </si>
  <si>
    <t>Victoria ;  &gt; Prefers 30-34 hours ;  &gt; Fewer than 4 weeks of insufficient hours ;  &gt; Males ;</t>
  </si>
  <si>
    <t>Victoria ;  &gt; Prefers 30-34 hours ;  &gt; Fewer than 4 weeks of insufficient hours ;  &gt; Females ;</t>
  </si>
  <si>
    <t>Victoria ;  &gt; Prefers 30-34 hours ;  &gt; 4-12 weeks of insufficient hours ;  Persons ;</t>
  </si>
  <si>
    <t>Victoria ;  &gt; Prefers 30-34 hours ;  &gt; 4-12 weeks of insufficient hours ;  &gt; Males ;</t>
  </si>
  <si>
    <t>Victoria ;  &gt; Prefers 30-34 hours ;  &gt; 4-12 weeks of insufficient hours ;  &gt; Females ;</t>
  </si>
  <si>
    <t>Victoria ;  &gt; Prefers 30-34 hours ;  &gt; 13-51 weeks of insufficient hours ;  Persons ;</t>
  </si>
  <si>
    <t>Victoria ;  &gt; Prefers 30-34 hours ;  &gt; 13-51 weeks of insufficient hours ;  &gt; Males ;</t>
  </si>
  <si>
    <t>Victoria ;  &gt; Prefers 30-34 hours ;  &gt; 13-51 weeks of insufficient hours ;  &gt; Females ;</t>
  </si>
  <si>
    <t>Victoria ;  &gt; Prefers 30-34 hours ;  &gt; 52 weeks and over of insufficient hours ;  Persons ;</t>
  </si>
  <si>
    <t>Victoria ;  &gt; Prefers 30-34 hours ;  &gt; 52 weeks and over of insufficient hours ;  &gt; Males ;</t>
  </si>
  <si>
    <t>Victoria ;  &gt; Prefers 30-34 hours ;  &gt; 52 weeks and over of insufficient hours ;  &gt; Females ;</t>
  </si>
  <si>
    <t>Victoria ;  &gt; Prefers 30-34 hours ;  Median duration of insufficient hours ;  Persons ;</t>
  </si>
  <si>
    <t>Victoria ;  &gt; Prefers 30-34 hours ;  Median duration of insufficient hours ;  &gt; Males ;</t>
  </si>
  <si>
    <t>Victoria ;  &gt; Prefers 30-34 hours ;  Median duration of insufficient hours ;  &gt; Females ;</t>
  </si>
  <si>
    <t>Victoria ;  &gt; Prefers 35-39 hours ;  Underemployed part-time workers ;  Persons ;</t>
  </si>
  <si>
    <t>Victoria ;  &gt; Prefers 35-39 hours ;  Underemployed part-time workers ;  &gt; Males ;</t>
  </si>
  <si>
    <t>Victoria ;  &gt; Prefers 35-39 hours ;  Underemployed part-time workers ;  &gt; Females ;</t>
  </si>
  <si>
    <t>Victoria ;  &gt; Prefers 35-39 hours ;  &gt; Fewer than 4 weeks of insufficient hours ;  Persons ;</t>
  </si>
  <si>
    <t>Victoria ;  &gt; Prefers 35-39 hours ;  &gt; Fewer than 4 weeks of insufficient hours ;  &gt; Males ;</t>
  </si>
  <si>
    <t>Victoria ;  &gt; Prefers 35-39 hours ;  &gt; Fewer than 4 weeks of insufficient hours ;  &gt; Females ;</t>
  </si>
  <si>
    <t>Victoria ;  &gt; Prefers 35-39 hours ;  &gt; 4-12 weeks of insufficient hours ;  Persons ;</t>
  </si>
  <si>
    <t>Victoria ;  &gt; Prefers 35-39 hours ;  &gt; 4-12 weeks of insufficient hours ;  &gt; Males ;</t>
  </si>
  <si>
    <t>Victoria ;  &gt; Prefers 35-39 hours ;  &gt; 4-12 weeks of insufficient hours ;  &gt; Females ;</t>
  </si>
  <si>
    <t>Victoria ;  &gt; Prefers 35-39 hours ;  &gt; 13-51 weeks of insufficient hours ;  Persons ;</t>
  </si>
  <si>
    <t>Victoria ;  &gt; Prefers 35-39 hours ;  &gt; 13-51 weeks of insufficient hours ;  &gt; Males ;</t>
  </si>
  <si>
    <t>Victoria ;  &gt; Prefers 35-39 hours ;  &gt; 13-51 weeks of insufficient hours ;  &gt; Females ;</t>
  </si>
  <si>
    <t>Victoria ;  &gt; Prefers 35-39 hours ;  &gt; 52 weeks and over of insufficient hours ;  Persons ;</t>
  </si>
  <si>
    <t>Victoria ;  &gt; Prefers 35-39 hours ;  &gt; 52 weeks and over of insufficient hours ;  &gt; Males ;</t>
  </si>
  <si>
    <t>Victoria ;  &gt; Prefers 35-39 hours ;  &gt; 52 weeks and over of insufficient hours ;  &gt; Females ;</t>
  </si>
  <si>
    <t>Victoria ;  &gt; Prefers 35-39 hours ;  Median duration of insufficient hours ;  Persons ;</t>
  </si>
  <si>
    <t>Victoria ;  &gt; Prefers 35-39 hours ;  Median duration of insufficient hours ;  &gt; Males ;</t>
  </si>
  <si>
    <t>Victoria ;  &gt; Prefers 35-39 hours ;  Median duration of insufficient hours ;  &gt; Females ;</t>
  </si>
  <si>
    <t>Victoria ;  &gt; Prefers 40 hours or more ;  Underemployed part-time workers ;  Persons ;</t>
  </si>
  <si>
    <t>Victoria ;  &gt; Prefers 40 hours or more ;  Underemployed part-time workers ;  &gt; Males ;</t>
  </si>
  <si>
    <t>Victoria ;  &gt; Prefers 40 hours or more ;  Underemployed part-time workers ;  &gt; Females ;</t>
  </si>
  <si>
    <t>Victoria ;  &gt; Prefers 40 hours or more ;  &gt; Fewer than 4 weeks of insufficient hours ;  Persons ;</t>
  </si>
  <si>
    <t>Victoria ;  &gt; Prefers 40 hours or more ;  &gt; Fewer than 4 weeks of insufficient hours ;  &gt; Males ;</t>
  </si>
  <si>
    <t>Victoria ;  &gt; Prefers 40 hours or more ;  &gt; Fewer than 4 weeks of insufficient hours ;  &gt; Females ;</t>
  </si>
  <si>
    <t>Victoria ;  &gt; Prefers 40 hours or more ;  &gt; 4-12 weeks of insufficient hours ;  Persons ;</t>
  </si>
  <si>
    <t>Victoria ;  &gt; Prefers 40 hours or more ;  &gt; 4-12 weeks of insufficient hours ;  &gt; Males ;</t>
  </si>
  <si>
    <t>Victoria ;  &gt; Prefers 40 hours or more ;  &gt; 4-12 weeks of insufficient hours ;  &gt; Females ;</t>
  </si>
  <si>
    <t>Victoria ;  &gt; Prefers 40 hours or more ;  &gt; 13-51 weeks of insufficient hours ;  Persons ;</t>
  </si>
  <si>
    <t>Victoria ;  &gt; Prefers 40 hours or more ;  &gt; 13-51 weeks of insufficient hours ;  &gt; Males ;</t>
  </si>
  <si>
    <t>Victoria ;  &gt; Prefers 40 hours or more ;  &gt; 13-51 weeks of insufficient hours ;  &gt; Females ;</t>
  </si>
  <si>
    <t>Victoria ;  &gt; Prefers 40 hours or more ;  &gt; 52 weeks and over of insufficient hours ;  Persons ;</t>
  </si>
  <si>
    <t>Victoria ;  &gt; Prefers 40 hours or more ;  &gt; 52 weeks and over of insufficient hours ;  &gt; Males ;</t>
  </si>
  <si>
    <t>Victoria ;  &gt; Prefers 40 hours or more ;  &gt; 52 weeks and over of insufficient hours ;  &gt; Females ;</t>
  </si>
  <si>
    <t>Victoria ;  &gt; Prefers 40 hours or more ;  Median duration of insufficient hours ;  Persons ;</t>
  </si>
  <si>
    <t>Victoria ;  &gt; Prefers 40 hours or more ;  Median duration of insufficient hours ;  &gt; Males ;</t>
  </si>
  <si>
    <t>Victoria ;  &gt; Prefers 40 hours or more ;  Median duration of insufficient hours ;  &gt; Females ;</t>
  </si>
  <si>
    <t>Victoria ;  Prefers less than 10 extra hours ;  Underemployed part-time workers ;  Persons ;</t>
  </si>
  <si>
    <t>Victoria ;  Prefers less than 10 extra hours ;  Underemployed part-time workers ;  &gt; Males ;</t>
  </si>
  <si>
    <t>Victoria ;  Prefers less than 10 extra hours ;  Underemployed part-time workers ;  &gt; Females ;</t>
  </si>
  <si>
    <t>Victoria ;  Prefers less than 10 extra hours ;  &gt; Fewer than 4 weeks of insufficient hours ;  Persons ;</t>
  </si>
  <si>
    <t>Victoria ;  Prefers less than 10 extra hours ;  &gt; Fewer than 4 weeks of insufficient hours ;  &gt; Males ;</t>
  </si>
  <si>
    <t>Victoria ;  Prefers less than 10 extra hours ;  &gt; Fewer than 4 weeks of insufficient hours ;  &gt; Females ;</t>
  </si>
  <si>
    <t>Victoria ;  Prefers less than 10 extra hours ;  &gt; 4-12 weeks of insufficient hours ;  Persons ;</t>
  </si>
  <si>
    <t>Victoria ;  Prefers less than 10 extra hours ;  &gt; 4-12 weeks of insufficient hours ;  &gt; Males ;</t>
  </si>
  <si>
    <t>Victoria ;  Prefers less than 10 extra hours ;  &gt; 4-12 weeks of insufficient hours ;  &gt; Females ;</t>
  </si>
  <si>
    <t>Victoria ;  Prefers less than 10 extra hours ;  &gt; 13-51 weeks of insufficient hours ;  Persons ;</t>
  </si>
  <si>
    <t>Victoria ;  Prefers less than 10 extra hours ;  &gt; 13-51 weeks of insufficient hours ;  &gt; Males ;</t>
  </si>
  <si>
    <t>Victoria ;  Prefers less than 10 extra hours ;  &gt; 13-51 weeks of insufficient hours ;  &gt; Females ;</t>
  </si>
  <si>
    <t>Victoria ;  Prefers less than 10 extra hours ;  &gt; 52 weeks and over of insufficient hours ;  Persons ;</t>
  </si>
  <si>
    <t>Victoria ;  Prefers less than 10 extra hours ;  &gt; 52 weeks and over of insufficient hours ;  &gt; Males ;</t>
  </si>
  <si>
    <t>Victoria ;  Prefers less than 10 extra hours ;  &gt; 52 weeks and over of insufficient hours ;  &gt; Females ;</t>
  </si>
  <si>
    <t>Victoria ;  Prefers less than 10 extra hours ;  Median duration of insufficient hours ;  Persons ;</t>
  </si>
  <si>
    <t>Victoria ;  Prefers less than 10 extra hours ;  Median duration of insufficient hours ;  &gt; Males ;</t>
  </si>
  <si>
    <t>Victoria ;  Prefers less than 10 extra hours ;  Median duration of insufficient hours ;  &gt; Females ;</t>
  </si>
  <si>
    <t>Victoria ;  Prefers 10-19 extra hours ;  Underemployed part-time workers ;  Persons ;</t>
  </si>
  <si>
    <t>Victoria ;  Prefers 10-19 extra hours ;  Underemployed part-time workers ;  &gt; Males ;</t>
  </si>
  <si>
    <t>A125582888K</t>
  </si>
  <si>
    <t>A125568848C</t>
  </si>
  <si>
    <t>A125549192V</t>
  </si>
  <si>
    <t>A125577272T</t>
  </si>
  <si>
    <t>A125563232R</t>
  </si>
  <si>
    <t>A125557616L</t>
  </si>
  <si>
    <t>A125585696W</t>
  </si>
  <si>
    <t>A125571656V</t>
  </si>
  <si>
    <t>A125560424C</t>
  </si>
  <si>
    <t>A125588504W</t>
  </si>
  <si>
    <t>A125574464F</t>
  </si>
  <si>
    <t>A125552001A</t>
  </si>
  <si>
    <t>A125580081K</t>
  </si>
  <si>
    <t>A125566041C</t>
  </si>
  <si>
    <t>A125552088C</t>
  </si>
  <si>
    <t>A125580168A</t>
  </si>
  <si>
    <t>A125566128V</t>
  </si>
  <si>
    <t>A125554896L</t>
  </si>
  <si>
    <t>A125582976K</t>
  </si>
  <si>
    <t>A125568936C</t>
  </si>
  <si>
    <t>A125549280V</t>
  </si>
  <si>
    <t>A125577360T</t>
  </si>
  <si>
    <t>A125563320R</t>
  </si>
  <si>
    <t>A125557704L</t>
  </si>
  <si>
    <t>A125585784W</t>
  </si>
  <si>
    <t>A125571744V</t>
  </si>
  <si>
    <t>A125560512C</t>
  </si>
  <si>
    <t>A125588592J</t>
  </si>
  <si>
    <t>A125574552F</t>
  </si>
  <si>
    <t>A125552089F</t>
  </si>
  <si>
    <t>A125580169C</t>
  </si>
  <si>
    <t>A125566129W</t>
  </si>
  <si>
    <t>A125552208K</t>
  </si>
  <si>
    <t>A125580288V</t>
  </si>
  <si>
    <t>A125566248L</t>
  </si>
  <si>
    <t>A125555016W</t>
  </si>
  <si>
    <t>A125583096F</t>
  </si>
  <si>
    <t>A125569056X</t>
  </si>
  <si>
    <t>A125549400A</t>
  </si>
  <si>
    <t>A125577480K</t>
  </si>
  <si>
    <t>A125563440J</t>
  </si>
  <si>
    <t>A125557824F</t>
  </si>
  <si>
    <t>A125585904C</t>
  </si>
  <si>
    <t>A125571864L</t>
  </si>
  <si>
    <t>A125560632W</t>
  </si>
  <si>
    <t>A125588712R</t>
  </si>
  <si>
    <t>A125574672X</t>
  </si>
  <si>
    <t>A125552209L</t>
  </si>
  <si>
    <t>A125580289W</t>
  </si>
  <si>
    <t>A125566249R</t>
  </si>
  <si>
    <t>A125551928R</t>
  </si>
  <si>
    <t>A125580008R</t>
  </si>
  <si>
    <t>A125565968T</t>
  </si>
  <si>
    <t>A125554736A</t>
  </si>
  <si>
    <t>A125582816X</t>
  </si>
  <si>
    <t>A125568776C</t>
  </si>
  <si>
    <t>A125549120J</t>
  </si>
  <si>
    <t>A125577200F</t>
  </si>
  <si>
    <t>A125563160R</t>
  </si>
  <si>
    <t>A125557544L</t>
  </si>
  <si>
    <t>A125585624K</t>
  </si>
  <si>
    <t>A125571584V</t>
  </si>
  <si>
    <t>A125560352C</t>
  </si>
  <si>
    <t>A125588432W</t>
  </si>
  <si>
    <t>A125574392F</t>
  </si>
  <si>
    <t>A125551929T</t>
  </si>
  <si>
    <t>A125580009T</t>
  </si>
  <si>
    <t>A125565969V</t>
  </si>
  <si>
    <t>A125552128K</t>
  </si>
  <si>
    <t>A125580208J</t>
  </si>
  <si>
    <t>A125566168L</t>
  </si>
  <si>
    <t>A125554936V</t>
  </si>
  <si>
    <t>A125583016V</t>
  </si>
  <si>
    <t>A125568976W</t>
  </si>
  <si>
    <t>A125549320A</t>
  </si>
  <si>
    <t>A125577400X</t>
  </si>
  <si>
    <t>A125563360J</t>
  </si>
  <si>
    <t>A125557744F</t>
  </si>
  <si>
    <t>A125585824C</t>
  </si>
  <si>
    <t>A125571784L</t>
  </si>
  <si>
    <t>A125560552W</t>
  </si>
  <si>
    <t>A125588632R</t>
  </si>
  <si>
    <t>A125574592X</t>
  </si>
  <si>
    <t>A125552129L</t>
  </si>
  <si>
    <t>A125580209K</t>
  </si>
  <si>
    <t>A125566169R</t>
  </si>
  <si>
    <t>A125552136K</t>
  </si>
  <si>
    <t>A125580216J</t>
  </si>
  <si>
    <t>A125566176L</t>
  </si>
  <si>
    <t>A125554944V</t>
  </si>
  <si>
    <t>A125583024V</t>
  </si>
  <si>
    <t>A125568984W</t>
  </si>
  <si>
    <t>A125549328V</t>
  </si>
  <si>
    <t>A125577408T</t>
  </si>
  <si>
    <t>A125563368A</t>
  </si>
  <si>
    <t>A125557752F</t>
  </si>
  <si>
    <t>A125585832C</t>
  </si>
  <si>
    <t>A125571792L</t>
  </si>
  <si>
    <t>A125560560W</t>
  </si>
  <si>
    <t>A125588640R</t>
  </si>
  <si>
    <t>A125574600L</t>
  </si>
  <si>
    <t>A125552137L</t>
  </si>
  <si>
    <t>A125580217K</t>
  </si>
  <si>
    <t>A125566177R</t>
  </si>
  <si>
    <t>A125551968J</t>
  </si>
  <si>
    <t>A125580048J</t>
  </si>
  <si>
    <t>A125566008A</t>
  </si>
  <si>
    <t>A125554776V</t>
  </si>
  <si>
    <t>A125582856T</t>
  </si>
  <si>
    <t>A125568816K</t>
  </si>
  <si>
    <t>A125549160A</t>
  </si>
  <si>
    <t>A125577240X</t>
  </si>
  <si>
    <t>A125563200W</t>
  </si>
  <si>
    <t>A125557584F</t>
  </si>
  <si>
    <t>A125585664C</t>
  </si>
  <si>
    <t>A125571624A</t>
  </si>
  <si>
    <t>A125560392W</t>
  </si>
  <si>
    <t>A125588472R</t>
  </si>
  <si>
    <t>A125574432L</t>
  </si>
  <si>
    <t>A125551969K</t>
  </si>
  <si>
    <t>A125580049K</t>
  </si>
  <si>
    <t>A125566009C</t>
  </si>
  <si>
    <t>A125551936R</t>
  </si>
  <si>
    <t>A125580016R</t>
  </si>
  <si>
    <t>A125565976T</t>
  </si>
  <si>
    <t>A125554744A</t>
  </si>
  <si>
    <t>A125582824X</t>
  </si>
  <si>
    <t>A125568784C</t>
  </si>
  <si>
    <t>A125549128A</t>
  </si>
  <si>
    <t>A125577208X</t>
  </si>
  <si>
    <t>A125563168J</t>
  </si>
  <si>
    <t>A125557552L</t>
  </si>
  <si>
    <t>A125585632K</t>
  </si>
  <si>
    <t>A125571592V</t>
  </si>
  <si>
    <t>A125560360C</t>
  </si>
  <si>
    <t>A125588440W</t>
  </si>
  <si>
    <t>A125574400V</t>
  </si>
  <si>
    <t>A125551937T</t>
  </si>
  <si>
    <t>A125580017T</t>
  </si>
  <si>
    <t>A125565977V</t>
  </si>
  <si>
    <t>A125552008T</t>
  </si>
  <si>
    <t>A125580088A</t>
  </si>
  <si>
    <t>A125566048V</t>
  </si>
  <si>
    <t>A125554816A</t>
  </si>
  <si>
    <t>A125582896K</t>
  </si>
  <si>
    <t>A125568856C</t>
  </si>
  <si>
    <t>A125549200J</t>
  </si>
  <si>
    <t>A125577280T</t>
  </si>
  <si>
    <t>A125563240R</t>
  </si>
  <si>
    <t>A125557624L</t>
  </si>
  <si>
    <t>A125585704K</t>
  </si>
  <si>
    <t>A125571664V</t>
  </si>
  <si>
    <t>A125560432C</t>
  </si>
  <si>
    <t>A125588512W</t>
  </si>
  <si>
    <t>A125574472F</t>
  </si>
  <si>
    <t>A125552009V</t>
  </si>
  <si>
    <t>A125580089C</t>
  </si>
  <si>
    <t>A125566049W</t>
  </si>
  <si>
    <t>A125551960R</t>
  </si>
  <si>
    <t>A125580040R</t>
  </si>
  <si>
    <t>A125566000J</t>
  </si>
  <si>
    <t>A125554768V</t>
  </si>
  <si>
    <t>A125582848T</t>
  </si>
  <si>
    <t>A125568808K</t>
  </si>
  <si>
    <t>A125549152A</t>
  </si>
  <si>
    <t>A125577232X</t>
  </si>
  <si>
    <t>A125563192J</t>
  </si>
  <si>
    <t>A125557576F</t>
  </si>
  <si>
    <t>A125585656C</t>
  </si>
  <si>
    <t>A125571616A</t>
  </si>
  <si>
    <t>A125560384W</t>
  </si>
  <si>
    <t>A125588464R</t>
  </si>
  <si>
    <t>A125574424L</t>
  </si>
  <si>
    <t>A125551961T</t>
  </si>
  <si>
    <t>A125580041T</t>
  </si>
  <si>
    <t>A125566001K</t>
  </si>
  <si>
    <t>A125552016T</t>
  </si>
  <si>
    <t>A125580096A</t>
  </si>
  <si>
    <t>A125566056V</t>
  </si>
  <si>
    <t>A125554824A</t>
  </si>
  <si>
    <t>A125582904X</t>
  </si>
  <si>
    <t>A125568864C</t>
  </si>
  <si>
    <t>A125549208A</t>
  </si>
  <si>
    <t>A125577288K</t>
  </si>
  <si>
    <t>A125563248J</t>
  </si>
  <si>
    <t>A125557632L</t>
  </si>
  <si>
    <t>A125585712K</t>
  </si>
  <si>
    <t>A125571672V</t>
  </si>
  <si>
    <t>A125560440C</t>
  </si>
  <si>
    <t>A125588520W</t>
  </si>
  <si>
    <t>A125574480F</t>
  </si>
  <si>
    <t>A125552017V</t>
  </si>
  <si>
    <t>A125580097C</t>
  </si>
  <si>
    <t>A125566057W</t>
  </si>
  <si>
    <t>A125551976J</t>
  </si>
  <si>
    <t>A125580056J</t>
  </si>
  <si>
    <t>A125566016A</t>
  </si>
  <si>
    <t>A125554784V</t>
  </si>
  <si>
    <t>A125582864T</t>
  </si>
  <si>
    <t>A125568824K</t>
  </si>
  <si>
    <t>A125549168V</t>
  </si>
  <si>
    <t>A125577248T</t>
  </si>
  <si>
    <t>A125563208R</t>
  </si>
  <si>
    <t>A125557592F</t>
  </si>
  <si>
    <t>A125585672C</t>
  </si>
  <si>
    <t>A125571632A</t>
  </si>
  <si>
    <t>A125560400K</t>
  </si>
  <si>
    <t>A125588480R</t>
  </si>
  <si>
    <t>A125574440L</t>
  </si>
  <si>
    <t>A125551977K</t>
  </si>
  <si>
    <t>A125580057K</t>
  </si>
  <si>
    <t>A125566017C</t>
  </si>
  <si>
    <t>A125552024T</t>
  </si>
  <si>
    <t>A125580104R</t>
  </si>
  <si>
    <t>A125566064V</t>
  </si>
  <si>
    <t>A125554832A</t>
  </si>
  <si>
    <t>A125582912X</t>
  </si>
  <si>
    <t>A125568872C</t>
  </si>
  <si>
    <t>A125549216A</t>
  </si>
  <si>
    <t>A125577296K</t>
  </si>
  <si>
    <t>A125563256J</t>
  </si>
  <si>
    <t>A125557640L</t>
  </si>
  <si>
    <t>A125585720K</t>
  </si>
  <si>
    <t>A125571680V</t>
  </si>
  <si>
    <t>A125560448W</t>
  </si>
  <si>
    <t>A125588528R</t>
  </si>
  <si>
    <t>A125574488X</t>
  </si>
  <si>
    <t>A125552025V</t>
  </si>
  <si>
    <t>A125580105T</t>
  </si>
  <si>
    <t>A125566065W</t>
  </si>
  <si>
    <t>A125552096C</t>
  </si>
  <si>
    <t>A125580176A</t>
  </si>
  <si>
    <t>A125566136V</t>
  </si>
  <si>
    <t>A125554904A</t>
  </si>
  <si>
    <t>A125582984K</t>
  </si>
  <si>
    <t>A125568944C</t>
  </si>
  <si>
    <t>A125549288L</t>
  </si>
  <si>
    <t>A125577368K</t>
  </si>
  <si>
    <t>A125563328J</t>
  </si>
  <si>
    <t>A125557712L</t>
  </si>
  <si>
    <t>A125585792W</t>
  </si>
  <si>
    <t>A125571752V</t>
  </si>
  <si>
    <t>A125560520C</t>
  </si>
  <si>
    <t>A125588600W</t>
  </si>
  <si>
    <t>A125574560F</t>
  </si>
  <si>
    <t>A125552097F</t>
  </si>
  <si>
    <t>A125580177C</t>
  </si>
  <si>
    <t>A125566137W</t>
  </si>
  <si>
    <t>A125552032T</t>
  </si>
  <si>
    <t>A125580112R</t>
  </si>
  <si>
    <t>Victoria ;  Prefers 10-19 extra hours ;  Underemployed part-time workers ;  &gt; Females ;</t>
  </si>
  <si>
    <t>Victoria ;  Prefers 10-19 extra hours ;  &gt; Fewer than 4 weeks of insufficient hours ;  Persons ;</t>
  </si>
  <si>
    <t>Victoria ;  Prefers 10-19 extra hours ;  &gt; Fewer than 4 weeks of insufficient hours ;  &gt; Males ;</t>
  </si>
  <si>
    <t>Victoria ;  Prefers 10-19 extra hours ;  &gt; Fewer than 4 weeks of insufficient hours ;  &gt; Females ;</t>
  </si>
  <si>
    <t>Victoria ;  Prefers 10-19 extra hours ;  &gt; 4-12 weeks of insufficient hours ;  Persons ;</t>
  </si>
  <si>
    <t>Victoria ;  Prefers 10-19 extra hours ;  &gt; 4-12 weeks of insufficient hours ;  &gt; Males ;</t>
  </si>
  <si>
    <t>Victoria ;  Prefers 10-19 extra hours ;  &gt; 4-12 weeks of insufficient hours ;  &gt; Females ;</t>
  </si>
  <si>
    <t>Victoria ;  Prefers 10-19 extra hours ;  &gt; 13-51 weeks of insufficient hours ;  Persons ;</t>
  </si>
  <si>
    <t>Victoria ;  Prefers 10-19 extra hours ;  &gt; 13-51 weeks of insufficient hours ;  &gt; Males ;</t>
  </si>
  <si>
    <t>Victoria ;  Prefers 10-19 extra hours ;  &gt; 13-51 weeks of insufficient hours ;  &gt; Females ;</t>
  </si>
  <si>
    <t>Victoria ;  Prefers 10-19 extra hours ;  &gt; 52 weeks and over of insufficient hours ;  Persons ;</t>
  </si>
  <si>
    <t>Victoria ;  Prefers 10-19 extra hours ;  &gt; 52 weeks and over of insufficient hours ;  &gt; Males ;</t>
  </si>
  <si>
    <t>Victoria ;  Prefers 10-19 extra hours ;  &gt; 52 weeks and over of insufficient hours ;  &gt; Females ;</t>
  </si>
  <si>
    <t>Victoria ;  Prefers 10-19 extra hours ;  Median duration of insufficient hours ;  Persons ;</t>
  </si>
  <si>
    <t>Victoria ;  Prefers 10-19 extra hours ;  Median duration of insufficient hours ;  &gt; Males ;</t>
  </si>
  <si>
    <t>Victoria ;  Prefers 10-19 extra hours ;  Median duration of insufficient hours ;  &gt; Females ;</t>
  </si>
  <si>
    <t>Victoria ;  Prefers 20-29 extra hours ;  Underemployed part-time workers ;  Persons ;</t>
  </si>
  <si>
    <t>Victoria ;  Prefers 20-29 extra hours ;  Underemployed part-time workers ;  &gt; Males ;</t>
  </si>
  <si>
    <t>Victoria ;  Prefers 20-29 extra hours ;  Underemployed part-time workers ;  &gt; Females ;</t>
  </si>
  <si>
    <t>Victoria ;  Prefers 20-29 extra hours ;  &gt; Fewer than 4 weeks of insufficient hours ;  Persons ;</t>
  </si>
  <si>
    <t>Victoria ;  Prefers 20-29 extra hours ;  &gt; Fewer than 4 weeks of insufficient hours ;  &gt; Males ;</t>
  </si>
  <si>
    <t>Victoria ;  Prefers 20-29 extra hours ;  &gt; Fewer than 4 weeks of insufficient hours ;  &gt; Females ;</t>
  </si>
  <si>
    <t>Victoria ;  Prefers 20-29 extra hours ;  &gt; 4-12 weeks of insufficient hours ;  Persons ;</t>
  </si>
  <si>
    <t>Victoria ;  Prefers 20-29 extra hours ;  &gt; 4-12 weeks of insufficient hours ;  &gt; Males ;</t>
  </si>
  <si>
    <t>Victoria ;  Prefers 20-29 extra hours ;  &gt; 4-12 weeks of insufficient hours ;  &gt; Females ;</t>
  </si>
  <si>
    <t>Victoria ;  Prefers 20-29 extra hours ;  &gt; 13-51 weeks of insufficient hours ;  Persons ;</t>
  </si>
  <si>
    <t>Victoria ;  Prefers 20-29 extra hours ;  &gt; 13-51 weeks of insufficient hours ;  &gt; Males ;</t>
  </si>
  <si>
    <t>Victoria ;  Prefers 20-29 extra hours ;  &gt; 13-51 weeks of insufficient hours ;  &gt; Females ;</t>
  </si>
  <si>
    <t>Victoria ;  Prefers 20-29 extra hours ;  &gt; 52 weeks and over of insufficient hours ;  Persons ;</t>
  </si>
  <si>
    <t>Victoria ;  Prefers 20-29 extra hours ;  &gt; 52 weeks and over of insufficient hours ;  &gt; Males ;</t>
  </si>
  <si>
    <t>Victoria ;  Prefers 20-29 extra hours ;  &gt; 52 weeks and over of insufficient hours ;  &gt; Females ;</t>
  </si>
  <si>
    <t>Victoria ;  Prefers 20-29 extra hours ;  Median duration of insufficient hours ;  Persons ;</t>
  </si>
  <si>
    <t>Victoria ;  Prefers 20-29 extra hours ;  Median duration of insufficient hours ;  &gt; Males ;</t>
  </si>
  <si>
    <t>Victoria ;  Prefers 20-29 extra hours ;  Median duration of insufficient hours ;  &gt; Females ;</t>
  </si>
  <si>
    <t>Victoria ;  Prefers 30 extra hours or more ;  Underemployed part-time workers ;  Persons ;</t>
  </si>
  <si>
    <t>Victoria ;  Prefers 30 extra hours or more ;  Underemployed part-time workers ;  &gt; Males ;</t>
  </si>
  <si>
    <t>Victoria ;  Prefers 30 extra hours or more ;  Underemployed part-time workers ;  &gt; Females ;</t>
  </si>
  <si>
    <t>Victoria ;  Prefers 30 extra hours or more ;  &gt; Fewer than 4 weeks of insufficient hours ;  Persons ;</t>
  </si>
  <si>
    <t>Victoria ;  Prefers 30 extra hours or more ;  &gt; Fewer than 4 weeks of insufficient hours ;  &gt; Males ;</t>
  </si>
  <si>
    <t>Victoria ;  Prefers 30 extra hours or more ;  &gt; Fewer than 4 weeks of insufficient hours ;  &gt; Females ;</t>
  </si>
  <si>
    <t>Victoria ;  Prefers 30 extra hours or more ;  &gt; 4-12 weeks of insufficient hours ;  Persons ;</t>
  </si>
  <si>
    <t>Victoria ;  Prefers 30 extra hours or more ;  &gt; 4-12 weeks of insufficient hours ;  &gt; Males ;</t>
  </si>
  <si>
    <t>Victoria ;  Prefers 30 extra hours or more ;  &gt; 4-12 weeks of insufficient hours ;  &gt; Females ;</t>
  </si>
  <si>
    <t>Victoria ;  Prefers 30 extra hours or more ;  &gt; 13-51 weeks of insufficient hours ;  Persons ;</t>
  </si>
  <si>
    <t>Victoria ;  Prefers 30 extra hours or more ;  &gt; 13-51 weeks of insufficient hours ;  &gt; Males ;</t>
  </si>
  <si>
    <t>Victoria ;  Prefers 30 extra hours or more ;  &gt; 13-51 weeks of insufficient hours ;  &gt; Females ;</t>
  </si>
  <si>
    <t>Victoria ;  Prefers 30 extra hours or more ;  &gt; 52 weeks and over of insufficient hours ;  Persons ;</t>
  </si>
  <si>
    <t>Victoria ;  Prefers 30 extra hours or more ;  &gt; 52 weeks and over of insufficient hours ;  &gt; Males ;</t>
  </si>
  <si>
    <t>Victoria ;  Prefers 30 extra hours or more ;  &gt; 52 weeks and over of insufficient hours ;  &gt; Females ;</t>
  </si>
  <si>
    <t>Victoria ;  Prefers 30 extra hours or more ;  Median duration of insufficient hours ;  Persons ;</t>
  </si>
  <si>
    <t>Victoria ;  Prefers 30 extra hours or more ;  Median duration of insufficient hours ;  &gt; Males ;</t>
  </si>
  <si>
    <t>Victoria ;  Prefers 30 extra hours or more ;  Median duration of insufficient hours ;  &gt; Females ;</t>
  </si>
  <si>
    <t>Victoria ;  Would prefer to change employer to work more hours ;  Underemployed part-time workers ;  Persons ;</t>
  </si>
  <si>
    <t>Victoria ;  Would prefer to change employer to work more hours ;  Underemployed part-time workers ;  &gt; Males ;</t>
  </si>
  <si>
    <t>Victoria ;  Would prefer to change employer to work more hours ;  Underemployed part-time workers ;  &gt; Females ;</t>
  </si>
  <si>
    <t>Victoria ;  Would prefer to change employer to work more hours ;  &gt; Fewer than 4 weeks of insufficient hours ;  Persons ;</t>
  </si>
  <si>
    <t>Victoria ;  Would prefer to change employer to work more hours ;  &gt; Fewer than 4 weeks of insufficient hours ;  &gt; Males ;</t>
  </si>
  <si>
    <t>Victoria ;  Would prefer to change employer to work more hours ;  &gt; Fewer than 4 weeks of insufficient hours ;  &gt; Females ;</t>
  </si>
  <si>
    <t>Victoria ;  Would prefer to change employer to work more hours ;  &gt; 4-12 weeks of insufficient hours ;  Persons ;</t>
  </si>
  <si>
    <t>Victoria ;  Would prefer to change employer to work more hours ;  &gt; 4-12 weeks of insufficient hours ;  &gt; Males ;</t>
  </si>
  <si>
    <t>Victoria ;  Would prefer to change employer to work more hours ;  &gt; 4-12 weeks of insufficient hours ;  &gt; Females ;</t>
  </si>
  <si>
    <t>Victoria ;  Would prefer to change employer to work more hours ;  &gt; 13-51 weeks of insufficient hours ;  Persons ;</t>
  </si>
  <si>
    <t>Victoria ;  Would prefer to change employer to work more hours ;  &gt; 13-51 weeks of insufficient hours ;  &gt; Males ;</t>
  </si>
  <si>
    <t>Victoria ;  Would prefer to change employer to work more hours ;  &gt; 13-51 weeks of insufficient hours ;  &gt; Females ;</t>
  </si>
  <si>
    <t>Victoria ;  Would prefer to change employer to work more hours ;  &gt; 52 weeks and over of insufficient hours ;  Persons ;</t>
  </si>
  <si>
    <t>Victoria ;  Would prefer to change employer to work more hours ;  &gt; 52 weeks and over of insufficient hours ;  &gt; Males ;</t>
  </si>
  <si>
    <t>Victoria ;  Would prefer to change employer to work more hours ;  &gt; 52 weeks and over of insufficient hours ;  &gt; Females ;</t>
  </si>
  <si>
    <t>Victoria ;  Would prefer to change employer to work more hours ;  Median duration of insufficient hours ;  Persons ;</t>
  </si>
  <si>
    <t>Victoria ;  Would prefer to change employer to work more hours ;  Median duration of insufficient hours ;  &gt; Males ;</t>
  </si>
  <si>
    <t>Victoria ;  Would prefer to change employer to work more hours ;  Median duration of insufficient hours ;  &gt; Females ;</t>
  </si>
  <si>
    <t>Victoria ;  Would not prefer to change employer to work more hours ;  Underemployed part-time workers ;  Persons ;</t>
  </si>
  <si>
    <t>Victoria ;  Would not prefer to change employer to work more hours ;  Underemployed part-time workers ;  &gt; Males ;</t>
  </si>
  <si>
    <t>Victoria ;  Would not prefer to change employer to work more hours ;  Underemployed part-time workers ;  &gt; Females ;</t>
  </si>
  <si>
    <t>Victoria ;  Would not prefer to change employer to work more hours ;  &gt; Fewer than 4 weeks of insufficient hours ;  Persons ;</t>
  </si>
  <si>
    <t>Victoria ;  Would not prefer to change employer to work more hours ;  &gt; Fewer than 4 weeks of insufficient hours ;  &gt; Males ;</t>
  </si>
  <si>
    <t>Victoria ;  Would not prefer to change employer to work more hours ;  &gt; Fewer than 4 weeks of insufficient hours ;  &gt; Females ;</t>
  </si>
  <si>
    <t>Victoria ;  Would not prefer to change employer to work more hours ;  &gt; 4-12 weeks of insufficient hours ;  Persons ;</t>
  </si>
  <si>
    <t>Victoria ;  Would not prefer to change employer to work more hours ;  &gt; 4-12 weeks of insufficient hours ;  &gt; Males ;</t>
  </si>
  <si>
    <t>Victoria ;  Would not prefer to change employer to work more hours ;  &gt; 4-12 weeks of insufficient hours ;  &gt; Females ;</t>
  </si>
  <si>
    <t>Victoria ;  Would not prefer to change employer to work more hours ;  &gt; 13-51 weeks of insufficient hours ;  Persons ;</t>
  </si>
  <si>
    <t>Victoria ;  Would not prefer to change employer to work more hours ;  &gt; 13-51 weeks of insufficient hours ;  &gt; Males ;</t>
  </si>
  <si>
    <t>Victoria ;  Would not prefer to change employer to work more hours ;  &gt; 13-51 weeks of insufficient hours ;  &gt; Females ;</t>
  </si>
  <si>
    <t>Victoria ;  Would not prefer to change employer to work more hours ;  &gt; 52 weeks and over of insufficient hours ;  Persons ;</t>
  </si>
  <si>
    <t>Victoria ;  Would not prefer to change employer to work more hours ;  &gt; 52 weeks and over of insufficient hours ;  &gt; Males ;</t>
  </si>
  <si>
    <t>Victoria ;  Would not prefer to change employer to work more hours ;  &gt; 52 weeks and over of insufficient hours ;  &gt; Females ;</t>
  </si>
  <si>
    <t>Victoria ;  Would not prefer to change employer to work more hours ;  Median duration of insufficient hours ;  Persons ;</t>
  </si>
  <si>
    <t>Victoria ;  Would not prefer to change employer to work more hours ;  Median duration of insufficient hours ;  &gt; Males ;</t>
  </si>
  <si>
    <t>Victoria ;  Would not prefer to change employer to work more hours ;  Median duration of insufficient hours ;  &gt; Females ;</t>
  </si>
  <si>
    <t>Victoria ;  No preference in changing employer to work more hours ;  Underemployed part-time workers ;  Persons ;</t>
  </si>
  <si>
    <t>Victoria ;  No preference in changing employer to work more hours ;  Underemployed part-time workers ;  &gt; Males ;</t>
  </si>
  <si>
    <t>Victoria ;  No preference in changing employer to work more hours ;  Underemployed part-time workers ;  &gt; Females ;</t>
  </si>
  <si>
    <t>Victoria ;  No preference in changing employer to work more hours ;  &gt; Fewer than 4 weeks of insufficient hours ;  Persons ;</t>
  </si>
  <si>
    <t>Victoria ;  No preference in changing employer to work more hours ;  &gt; Fewer than 4 weeks of insufficient hours ;  &gt; Males ;</t>
  </si>
  <si>
    <t>Victoria ;  No preference in changing employer to work more hours ;  &gt; Fewer than 4 weeks of insufficient hours ;  &gt; Females ;</t>
  </si>
  <si>
    <t>Victoria ;  No preference in changing employer to work more hours ;  &gt; 4-12 weeks of insufficient hours ;  Persons ;</t>
  </si>
  <si>
    <t>Victoria ;  No preference in changing employer to work more hours ;  &gt; 4-12 weeks of insufficient hours ;  &gt; Males ;</t>
  </si>
  <si>
    <t>Victoria ;  No preference in changing employer to work more hours ;  &gt; 4-12 weeks of insufficient hours ;  &gt; Females ;</t>
  </si>
  <si>
    <t>Victoria ;  No preference in changing employer to work more hours ;  &gt; 13-51 weeks of insufficient hours ;  Persons ;</t>
  </si>
  <si>
    <t>Victoria ;  No preference in changing employer to work more hours ;  &gt; 13-51 weeks of insufficient hours ;  &gt; Males ;</t>
  </si>
  <si>
    <t>Victoria ;  No preference in changing employer to work more hours ;  &gt; 13-51 weeks of insufficient hours ;  &gt; Females ;</t>
  </si>
  <si>
    <t>Victoria ;  No preference in changing employer to work more hours ;  &gt; 52 weeks and over of insufficient hours ;  Persons ;</t>
  </si>
  <si>
    <t>Victoria ;  No preference in changing employer to work more hours ;  &gt; 52 weeks and over of insufficient hours ;  &gt; Males ;</t>
  </si>
  <si>
    <t>Victoria ;  No preference in changing employer to work more hours ;  &gt; 52 weeks and over of insufficient hours ;  &gt; Females ;</t>
  </si>
  <si>
    <t>Victoria ;  No preference in changing employer to work more hours ;  Median duration of insufficient hours ;  Persons ;</t>
  </si>
  <si>
    <t>Victoria ;  No preference in changing employer to work more hours ;  Median duration of insufficient hours ;  &gt; Males ;</t>
  </si>
  <si>
    <t>Victoria ;  No preference in changing employer to work more hours ;  Median duration of insufficient hours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</si>
  <si>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</si>
  <si>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</si>
  <si>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</si>
  <si>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Fewer than 4 weeks of insufficient hours ;  Persons ;</t>
  </si>
  <si>
    <t>Queensland ;  &gt; Fewer than 4 weeks of insufficient hours ;  &gt; Males ;</t>
  </si>
  <si>
    <t>Queensland ;  &gt; Fewer than 4 weeks of insufficient hours ;  &gt; Females ;</t>
  </si>
  <si>
    <t>Queensland ;  &gt; 4-12 weeks of insufficient hours ;  Persons ;</t>
  </si>
  <si>
    <t>Queensland ;  &gt; 4-12 weeks of insufficient hours ;  &gt; Males ;</t>
  </si>
  <si>
    <t>Queensland ;  &gt; 4-12 weeks of insufficient hours ;  &gt; Females ;</t>
  </si>
  <si>
    <t>Queensland ;  &gt; 13-51 weeks of insufficient hours ;  Persons ;</t>
  </si>
  <si>
    <t>Queensland ;  &gt; 13-51 weeks of insufficient hours ;  &gt; Males ;</t>
  </si>
  <si>
    <t>Queensland ;  &gt; 13-51 weeks of insufficient hours ;  &gt; Females ;</t>
  </si>
  <si>
    <t>Queensland ;  &gt; 52 weeks and over of insufficient hours ;  Persons ;</t>
  </si>
  <si>
    <t>Queensland ;  &gt; 52 weeks and over of insufficient hours ;  &gt; Males ;</t>
  </si>
  <si>
    <t>Queensland ;  &gt; 52 weeks and over of insufficient hours ;  &gt; Females ;</t>
  </si>
  <si>
    <t>Queensland ;  Median duration of insufficient hours ;  Persons ;</t>
  </si>
  <si>
    <t>Queensland ;  Median duration of insufficient hours ;  &gt; Males ;</t>
  </si>
  <si>
    <t>Queensland ;  Median duration of insufficient hours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</si>
  <si>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</si>
  <si>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</si>
  <si>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</si>
  <si>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Fewer than 4 weeks of insufficient hours ;  Persons ;</t>
  </si>
  <si>
    <t>Queensland ;  15-64 years ;  &gt; Fewer than 4 weeks of insufficient hours ;  &gt; Males ;</t>
  </si>
  <si>
    <t>Queensland ;  15-64 years ;  &gt; Fewer than 4 weeks of insufficient hours ;  &gt; Females ;</t>
  </si>
  <si>
    <t>Queensland ;  15-64 years ;  &gt; 4-12 weeks of insufficient hours ;  Persons ;</t>
  </si>
  <si>
    <t>Queensland ;  15-64 years ;  &gt; 4-12 weeks of insufficient hours ;  &gt; Males ;</t>
  </si>
  <si>
    <t>Queensland ;  15-64 years ;  &gt; 4-12 weeks of insufficient hours ;  &gt; Females ;</t>
  </si>
  <si>
    <t>Queensland ;  15-64 years ;  &gt; 13-51 weeks of insufficient hours ;  Persons ;</t>
  </si>
  <si>
    <t>Queensland ;  15-64 years ;  &gt; 13-51 weeks of insufficient hours ;  &gt; Males ;</t>
  </si>
  <si>
    <t>Queensland ;  15-64 years ;  &gt; 13-51 weeks of insufficient hours ;  &gt; Females ;</t>
  </si>
  <si>
    <t>Queensland ;  15-64 years ;  &gt; 52 weeks and over of insufficient hours ;  Persons ;</t>
  </si>
  <si>
    <t>Queensland ;  15-64 years ;  &gt; 52 weeks and over of insufficient hours ;  &gt; Males ;</t>
  </si>
  <si>
    <t>Queensland ;  15-64 years ;  &gt; 52 weeks and over of insufficient hours ;  &gt; Females ;</t>
  </si>
  <si>
    <t>Queensland ;  15-64 years ;  Median duration of insufficient hours ;  Persons ;</t>
  </si>
  <si>
    <t>Queensland ;  15-64 years ;  Median duration of insufficient hours ;  &gt; Males ;</t>
  </si>
  <si>
    <t>Queensland ;  15-64 years ;  Median duration of insufficient hours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</si>
  <si>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</si>
  <si>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</si>
  <si>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</si>
  <si>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Fewer than 4 weeks of insufficient hours ;  Persons ;</t>
  </si>
  <si>
    <t>Queensland ;  &gt; 15-24 years ;  &gt; Fewer than 4 weeks of insufficient hours ;  &gt; Males ;</t>
  </si>
  <si>
    <t>Queensland ;  &gt; 15-24 years ;  &gt; Fewer than 4 weeks of insufficient hours ;  &gt; Females ;</t>
  </si>
  <si>
    <t>Queensland ;  &gt; 15-24 years ;  &gt; 4-12 weeks of insufficient hours ;  Persons ;</t>
  </si>
  <si>
    <t>Queensland ;  &gt; 15-24 years ;  &gt; 4-12 weeks of insufficient hours ;  &gt; Males ;</t>
  </si>
  <si>
    <t>Queensland ;  &gt; 15-24 years ;  &gt; 4-12 weeks of insufficient hours ;  &gt; Females ;</t>
  </si>
  <si>
    <t>Queensland ;  &gt; 15-24 years ;  &gt; 13-51 weeks of insufficient hours ;  Persons ;</t>
  </si>
  <si>
    <t>Queensland ;  &gt; 15-24 years ;  &gt; 13-51 weeks of insufficient hours ;  &gt; Males ;</t>
  </si>
  <si>
    <t>Queensland ;  &gt; 15-24 years ;  &gt; 13-51 weeks of insufficient hours ;  &gt; Females ;</t>
  </si>
  <si>
    <t>Queensland ;  &gt; 15-24 years ;  &gt; 52 weeks and over of insufficient hours ;  Persons ;</t>
  </si>
  <si>
    <t>Queensland ;  &gt; 15-24 years ;  &gt; 52 weeks and over of insufficient hours ;  &gt; Males ;</t>
  </si>
  <si>
    <t>Queensland ;  &gt; 15-24 years ;  &gt; 52 weeks and over of insufficient hours ;  &gt; Females ;</t>
  </si>
  <si>
    <t>Queensland ;  &gt; 15-24 years ;  Median duration of insufficient hours ;  Persons ;</t>
  </si>
  <si>
    <t>Queensland ;  &gt; 15-24 years ;  Median duration of insufficient hours ;  &gt; Males ;</t>
  </si>
  <si>
    <t>Queensland ;  &gt; 15-24 years ;  Median duration of insufficient hours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</si>
  <si>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</si>
  <si>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</si>
  <si>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</si>
  <si>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Fewer than 4 weeks of insufficient hours ;  Persons ;</t>
  </si>
  <si>
    <t>Queensland ;  &gt; 25-44 years ;  &gt; Fewer than 4 weeks of insufficient hours ;  &gt; Males ;</t>
  </si>
  <si>
    <t>Queensland ;  &gt; 25-44 years ;  &gt; Fewer than 4 weeks of insufficient hours ;  &gt; Females ;</t>
  </si>
  <si>
    <t>Queensland ;  &gt; 25-44 years ;  &gt; 4-12 weeks of insufficient hours ;  Persons ;</t>
  </si>
  <si>
    <t>Queensland ;  &gt; 25-44 years ;  &gt; 4-12 weeks of insufficient hours ;  &gt; Males ;</t>
  </si>
  <si>
    <t>Queensland ;  &gt; 25-44 years ;  &gt; 4-12 weeks of insufficient hours ;  &gt; Females ;</t>
  </si>
  <si>
    <t>Queensland ;  &gt; 25-44 years ;  &gt; 13-51 weeks of insufficient hours ;  Persons ;</t>
  </si>
  <si>
    <t>Queensland ;  &gt; 25-44 years ;  &gt; 13-51 weeks of insufficient hours ;  &gt; Males ;</t>
  </si>
  <si>
    <t>Queensland ;  &gt; 25-44 years ;  &gt; 13-51 weeks of insufficient hours ;  &gt; Females ;</t>
  </si>
  <si>
    <t>Queensland ;  &gt; 25-44 years ;  &gt; 52 weeks and over of insufficient hours ;  Persons ;</t>
  </si>
  <si>
    <t>Queensland ;  &gt; 25-44 years ;  &gt; 52 weeks and over of insufficient hours ;  &gt; Males ;</t>
  </si>
  <si>
    <t>Queensland ;  &gt; 25-44 years ;  &gt; 52 weeks and over of insufficient hours ;  &gt; Females ;</t>
  </si>
  <si>
    <t>Queensland ;  &gt; 25-44 years ;  Median duration of insufficient hours ;  Persons ;</t>
  </si>
  <si>
    <t>Queensland ;  &gt; 25-44 years ;  Median duration of insufficient hours ;  &gt; Males ;</t>
  </si>
  <si>
    <t>Queensland ;  &gt; 25-44 years ;  Median duration of insufficient hours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</si>
  <si>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</si>
  <si>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</si>
  <si>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</si>
  <si>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Fewer than 4 weeks of insufficient hours ;  Persons ;</t>
  </si>
  <si>
    <t>Queensland ;  &gt;&gt; 25-34 years ;  &gt; Fewer than 4 weeks of insufficient hours ;  &gt; Males ;</t>
  </si>
  <si>
    <t>Queensland ;  &gt;&gt; 25-34 years ;  &gt; Fewer than 4 weeks of insufficient hours ;  &gt; Females ;</t>
  </si>
  <si>
    <t>Queensland ;  &gt;&gt; 25-34 years ;  &gt; 4-12 weeks of insufficient hours ;  Persons ;</t>
  </si>
  <si>
    <t>Queensland ;  &gt;&gt; 25-34 years ;  &gt; 4-12 weeks of insufficient hours ;  &gt; Males ;</t>
  </si>
  <si>
    <t>Queensland ;  &gt;&gt; 25-34 years ;  &gt; 4-12 weeks of insufficient hours ;  &gt; Females ;</t>
  </si>
  <si>
    <t>Queensland ;  &gt;&gt; 25-34 years ;  &gt; 13-51 weeks of insufficient hours ;  Persons ;</t>
  </si>
  <si>
    <t>Queensland ;  &gt;&gt; 25-34 years ;  &gt; 13-51 weeks of insufficient hours ;  &gt; Males ;</t>
  </si>
  <si>
    <t>Queensland ;  &gt;&gt; 25-34 years ;  &gt; 13-51 weeks of insufficient hours ;  &gt; Females ;</t>
  </si>
  <si>
    <t>Queensland ;  &gt;&gt; 25-34 years ;  &gt; 52 weeks and over of insufficient hours ;  Persons ;</t>
  </si>
  <si>
    <t>Queensland ;  &gt;&gt; 25-34 years ;  &gt; 52 weeks and over of insufficient hours ;  &gt; Males ;</t>
  </si>
  <si>
    <t>Queensland ;  &gt;&gt; 25-34 years ;  &gt; 52 weeks and over of insufficient hours ;  &gt; Females ;</t>
  </si>
  <si>
    <t>Queensland ;  &gt;&gt; 25-34 years ;  Median duration of insufficient hours ;  Persons ;</t>
  </si>
  <si>
    <t>Queensland ;  &gt;&gt; 25-34 years ;  Median duration of insufficient hours ;  &gt; Males ;</t>
  </si>
  <si>
    <t>Queensland ;  &gt;&gt; 25-34 years ;  Median duration of insufficient hours ;  &gt; Females ;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</si>
  <si>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</si>
  <si>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</si>
  <si>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</si>
  <si>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Fewer than 4 weeks of insufficient hours ;  Persons ;</t>
  </si>
  <si>
    <t>Queensland ;  &gt;&gt; 35-44 years ;  &gt; Fewer than 4 weeks of insufficient hours ;  &gt; Males ;</t>
  </si>
  <si>
    <t>Queensland ;  &gt;&gt; 35-44 years ;  &gt; Fewer than 4 weeks of insufficient hours ;  &gt; Females ;</t>
  </si>
  <si>
    <t>Queensland ;  &gt;&gt; 35-44 years ;  &gt; 4-12 weeks of insufficient hours ;  Persons ;</t>
  </si>
  <si>
    <t>Queensland ;  &gt;&gt; 35-44 years ;  &gt; 4-12 weeks of insufficient hours ;  &gt; Males ;</t>
  </si>
  <si>
    <t>Queensland ;  &gt;&gt; 35-44 years ;  &gt; 4-12 weeks of insufficient hours ;  &gt; Females ;</t>
  </si>
  <si>
    <t>Queensland ;  &gt;&gt; 35-44 years ;  &gt; 13-51 weeks of insufficient hours ;  Persons ;</t>
  </si>
  <si>
    <t>Queensland ;  &gt;&gt; 35-44 years ;  &gt; 13-51 weeks of insufficient hours ;  &gt; Males ;</t>
  </si>
  <si>
    <t>Queensland ;  &gt;&gt; 35-44 years ;  &gt; 13-51 weeks of insufficient hours ;  &gt; Females ;</t>
  </si>
  <si>
    <t>Queensland ;  &gt;&gt; 35-44 years ;  &gt; 52 weeks and over of insufficient hours ;  Persons ;</t>
  </si>
  <si>
    <t>Queensland ;  &gt;&gt; 35-44 years ;  &gt; 52 weeks and over of insufficient hours ;  &gt; Males ;</t>
  </si>
  <si>
    <t>Queensland ;  &gt;&gt; 35-44 years ;  &gt; 52 weeks and over of insufficient hours ;  &gt; Females ;</t>
  </si>
  <si>
    <t>Queensland ;  &gt;&gt; 35-44 years ;  Median duration of insufficient hours ;  Persons ;</t>
  </si>
  <si>
    <t>Queensland ;  &gt;&gt; 35-44 years ;  Median duration of insufficient hours ;  &gt; Males ;</t>
  </si>
  <si>
    <t>Queensland ;  &gt;&gt; 35-44 years ;  Median duration of insufficient hours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</si>
  <si>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</si>
  <si>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</si>
  <si>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</si>
  <si>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Fewer than 4 weeks of insufficient hours ;  Persons ;</t>
  </si>
  <si>
    <t>Queensland ;  &gt; 45-64 years ;  &gt; Fewer than 4 weeks of insufficient hours ;  &gt; Males ;</t>
  </si>
  <si>
    <t>Queensland ;  &gt; 45-64 years ;  &gt; Fewer than 4 weeks of insufficient hours ;  &gt; Females ;</t>
  </si>
  <si>
    <t>Queensland ;  &gt; 45-64 years ;  &gt; 4-12 weeks of insufficient hours ;  Persons ;</t>
  </si>
  <si>
    <t>Queensland ;  &gt; 45-64 years ;  &gt; 4-12 weeks of insufficient hours ;  &gt; Males ;</t>
  </si>
  <si>
    <t>Queensland ;  &gt; 45-64 years ;  &gt; 4-12 weeks of insufficient hours ;  &gt; Females ;</t>
  </si>
  <si>
    <t>Queensland ;  &gt; 45-64 years ;  &gt; 13-51 weeks of insufficient hours ;  Persons ;</t>
  </si>
  <si>
    <t>Queensland ;  &gt; 45-64 years ;  &gt; 13-51 weeks of insufficient hours ;  &gt; Males ;</t>
  </si>
  <si>
    <t>Queensland ;  &gt; 45-64 years ;  &gt; 13-51 weeks of insufficient hours ;  &gt; Females ;</t>
  </si>
  <si>
    <t>Queensland ;  &gt; 45-64 years ;  &gt; 52 weeks and over of insufficient hours ;  Persons ;</t>
  </si>
  <si>
    <t>Queensland ;  &gt; 45-64 years ;  &gt; 52 weeks and over of insufficient hours ;  &gt; Males ;</t>
  </si>
  <si>
    <t>Queensland ;  &gt; 45-64 years ;  &gt; 52 weeks and over of insufficient hours ;  &gt; Females ;</t>
  </si>
  <si>
    <t>Queensland ;  &gt; 45-64 years ;  Median duration of insufficient hours ;  Persons ;</t>
  </si>
  <si>
    <t>Queensland ;  &gt; 45-64 years ;  Median duration of insufficient hours ;  &gt; Males ;</t>
  </si>
  <si>
    <t>Queensland ;  &gt; 45-64 years ;  Median duration of insufficient hours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</si>
  <si>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</si>
  <si>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</si>
  <si>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</si>
  <si>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Fewer than 4 weeks of insufficient hours ;  Persons ;</t>
  </si>
  <si>
    <t>Queensland ;  &gt;&gt; 45-54 years ;  &gt; Fewer than 4 weeks of insufficient hours ;  &gt; Males ;</t>
  </si>
  <si>
    <t>Queensland ;  &gt;&gt; 45-54 years ;  &gt; Fewer than 4 weeks of insufficient hours ;  &gt; Females ;</t>
  </si>
  <si>
    <t>Queensland ;  &gt;&gt; 45-54 years ;  &gt; 4-12 weeks of insufficient hours ;  Persons ;</t>
  </si>
  <si>
    <t>Queensland ;  &gt;&gt; 45-54 years ;  &gt; 4-12 weeks of insufficient hours ;  &gt; Males ;</t>
  </si>
  <si>
    <t>Queensland ;  &gt;&gt; 45-54 years ;  &gt; 4-12 weeks of insufficient hours ;  &gt; Females ;</t>
  </si>
  <si>
    <t>Queensland ;  &gt;&gt; 45-54 years ;  &gt; 13-51 weeks of insufficient hours ;  Persons ;</t>
  </si>
  <si>
    <t>Queensland ;  &gt;&gt; 45-54 years ;  &gt; 13-51 weeks of insufficient hours ;  &gt; Males ;</t>
  </si>
  <si>
    <t>Queensland ;  &gt;&gt; 45-54 years ;  &gt; 13-51 weeks of insufficient hours ;  &gt; Females ;</t>
  </si>
  <si>
    <t>Queensland ;  &gt;&gt; 45-54 years ;  &gt; 52 weeks and over of insufficient hours ;  Persons ;</t>
  </si>
  <si>
    <t>Queensland ;  &gt;&gt; 45-54 years ;  &gt; 52 weeks and over of insufficient hours ;  &gt; Males ;</t>
  </si>
  <si>
    <t>Queensland ;  &gt;&gt; 45-54 years ;  &gt; 52 weeks and over of insufficient hours ;  &gt; Females ;</t>
  </si>
  <si>
    <t>Queensland ;  &gt;&gt; 45-54 years ;  Median duration of insufficient hours ;  Persons ;</t>
  </si>
  <si>
    <t>Queensland ;  &gt;&gt; 45-54 years ;  Median duration of insufficient hours ;  &gt; Males ;</t>
  </si>
  <si>
    <t>Queensland ;  &gt;&gt; 45-54 years ;  Median duration of insufficient hours ;  &gt; Females ;</t>
  </si>
  <si>
    <t>A125566072V</t>
  </si>
  <si>
    <t>A125554840A</t>
  </si>
  <si>
    <t>A125582920X</t>
  </si>
  <si>
    <t>A125568880C</t>
  </si>
  <si>
    <t>A125549224A</t>
  </si>
  <si>
    <t>A125577304X</t>
  </si>
  <si>
    <t>A125563264J</t>
  </si>
  <si>
    <t>A125557648F</t>
  </si>
  <si>
    <t>A125585728C</t>
  </si>
  <si>
    <t>A125571688L</t>
  </si>
  <si>
    <t>A125560456W</t>
  </si>
  <si>
    <t>A125588536R</t>
  </si>
  <si>
    <t>A125574496X</t>
  </si>
  <si>
    <t>A125552033V</t>
  </si>
  <si>
    <t>A125580113T</t>
  </si>
  <si>
    <t>A125566073W</t>
  </si>
  <si>
    <t>A125551984J</t>
  </si>
  <si>
    <t>A125580064J</t>
  </si>
  <si>
    <t>A125566024A</t>
  </si>
  <si>
    <t>A125554792V</t>
  </si>
  <si>
    <t>A125582872T</t>
  </si>
  <si>
    <t>A125568832K</t>
  </si>
  <si>
    <t>A125549176V</t>
  </si>
  <si>
    <t>A125577256T</t>
  </si>
  <si>
    <t>A125563216R</t>
  </si>
  <si>
    <t>A125557600V</t>
  </si>
  <si>
    <t>A125585680C</t>
  </si>
  <si>
    <t>A125571640A</t>
  </si>
  <si>
    <t>A125560408C</t>
  </si>
  <si>
    <t>A125588488J</t>
  </si>
  <si>
    <t>A125574448F</t>
  </si>
  <si>
    <t>A125551985K</t>
  </si>
  <si>
    <t>A125580065K</t>
  </si>
  <si>
    <t>A125566025C</t>
  </si>
  <si>
    <t>A125552144K</t>
  </si>
  <si>
    <t>A125580224J</t>
  </si>
  <si>
    <t>A125566184L</t>
  </si>
  <si>
    <t>A125554952V</t>
  </si>
  <si>
    <t>A125583032V</t>
  </si>
  <si>
    <t>A125568992W</t>
  </si>
  <si>
    <t>A125549336V</t>
  </si>
  <si>
    <t>A125577416T</t>
  </si>
  <si>
    <t>A125563376A</t>
  </si>
  <si>
    <t>A125557760F</t>
  </si>
  <si>
    <t>A125585840C</t>
  </si>
  <si>
    <t>A125571800A</t>
  </si>
  <si>
    <t>A125560568R</t>
  </si>
  <si>
    <t>A125588648J</t>
  </si>
  <si>
    <t>A125574608F</t>
  </si>
  <si>
    <t>A125552145L</t>
  </si>
  <si>
    <t>A125580225K</t>
  </si>
  <si>
    <t>A125566185R</t>
  </si>
  <si>
    <t>A125552104T</t>
  </si>
  <si>
    <t>A125580184A</t>
  </si>
  <si>
    <t>A125566144V</t>
  </si>
  <si>
    <t>A125554912A</t>
  </si>
  <si>
    <t>A125582992K</t>
  </si>
  <si>
    <t>A125568952C</t>
  </si>
  <si>
    <t>A125549296L</t>
  </si>
  <si>
    <t>A125577376K</t>
  </si>
  <si>
    <t>A125563336J</t>
  </si>
  <si>
    <t>A125557720L</t>
  </si>
  <si>
    <t>A125585800K</t>
  </si>
  <si>
    <t>A125571760V</t>
  </si>
  <si>
    <t>A125560528W</t>
  </si>
  <si>
    <t>A125588608R</t>
  </si>
  <si>
    <t>A125574568X</t>
  </si>
  <si>
    <t>A125552105V</t>
  </si>
  <si>
    <t>A125580185C</t>
  </si>
  <si>
    <t>A125566145W</t>
  </si>
  <si>
    <t>A125552112T</t>
  </si>
  <si>
    <t>A125580192A</t>
  </si>
  <si>
    <t>A125566152V</t>
  </si>
  <si>
    <t>A125554920A</t>
  </si>
  <si>
    <t>A125583000A</t>
  </si>
  <si>
    <t>A125568960C</t>
  </si>
  <si>
    <t>A125549304A</t>
  </si>
  <si>
    <t>A125577384K</t>
  </si>
  <si>
    <t>A125563344J</t>
  </si>
  <si>
    <t>A125557728F</t>
  </si>
  <si>
    <t>A125585808C</t>
  </si>
  <si>
    <t>A125571768L</t>
  </si>
  <si>
    <t>A125560536W</t>
  </si>
  <si>
    <t>A125588616R</t>
  </si>
  <si>
    <t>A125574576X</t>
  </si>
  <si>
    <t>A125552113V</t>
  </si>
  <si>
    <t>A125580193C</t>
  </si>
  <si>
    <t>A125566153W</t>
  </si>
  <si>
    <t>A125552216K</t>
  </si>
  <si>
    <t>A125580296V</t>
  </si>
  <si>
    <t>A125566256L</t>
  </si>
  <si>
    <t>A125555024W</t>
  </si>
  <si>
    <t>A125583104V</t>
  </si>
  <si>
    <t>A125569064X</t>
  </si>
  <si>
    <t>A125549408V</t>
  </si>
  <si>
    <t>A125577488C</t>
  </si>
  <si>
    <t>A125563448A</t>
  </si>
  <si>
    <t>A125557832F</t>
  </si>
  <si>
    <t>A125585912C</t>
  </si>
  <si>
    <t>A125571872L</t>
  </si>
  <si>
    <t>A125560640W</t>
  </si>
  <si>
    <t>A125588720R</t>
  </si>
  <si>
    <t>A125574680X</t>
  </si>
  <si>
    <t>A125552217L</t>
  </si>
  <si>
    <t>A125580297W</t>
  </si>
  <si>
    <t>A125566257R</t>
  </si>
  <si>
    <t>A125553504W</t>
  </si>
  <si>
    <t>A125581584F</t>
  </si>
  <si>
    <t>A125567544X</t>
  </si>
  <si>
    <t>A125556312J</t>
  </si>
  <si>
    <t>A125584392T</t>
  </si>
  <si>
    <t>A125570352R</t>
  </si>
  <si>
    <t>A125550696W</t>
  </si>
  <si>
    <t>A125578776R</t>
  </si>
  <si>
    <t>A125564736L</t>
  </si>
  <si>
    <t>A125559120V</t>
  </si>
  <si>
    <t>A125587200T</t>
  </si>
  <si>
    <t>A125573160A</t>
  </si>
  <si>
    <t>A125561928A</t>
  </si>
  <si>
    <t>A125590008A</t>
  </si>
  <si>
    <t>A125575968C</t>
  </si>
  <si>
    <t>A125553505X</t>
  </si>
  <si>
    <t>A125581585J</t>
  </si>
  <si>
    <t>A125567545A</t>
  </si>
  <si>
    <t>A125553712R</t>
  </si>
  <si>
    <t>A125581792X</t>
  </si>
  <si>
    <t>A125567752T</t>
  </si>
  <si>
    <t>A125556520A</t>
  </si>
  <si>
    <t>A125584600X</t>
  </si>
  <si>
    <t>A125570560J</t>
  </si>
  <si>
    <t>A125550904C</t>
  </si>
  <si>
    <t>A125578984J</t>
  </si>
  <si>
    <t>A125564944F</t>
  </si>
  <si>
    <t>A125559328F</t>
  </si>
  <si>
    <t>A125587408C</t>
  </si>
  <si>
    <t>A125573368L</t>
  </si>
  <si>
    <t>A125562136W</t>
  </si>
  <si>
    <t>A125590216V</t>
  </si>
  <si>
    <t>A125576176X</t>
  </si>
  <si>
    <t>A125553713T</t>
  </si>
  <si>
    <t>A125581793A</t>
  </si>
  <si>
    <t>A125567753V</t>
  </si>
  <si>
    <t>A125553600W</t>
  </si>
  <si>
    <t>A125581680F</t>
  </si>
  <si>
    <t>A125567640X</t>
  </si>
  <si>
    <t>A125556408A</t>
  </si>
  <si>
    <t>A125584488K</t>
  </si>
  <si>
    <t>A125570448J</t>
  </si>
  <si>
    <t>A125550792W</t>
  </si>
  <si>
    <t>A125578872R</t>
  </si>
  <si>
    <t>A125564832L</t>
  </si>
  <si>
    <t>A125559216L</t>
  </si>
  <si>
    <t>A125587296W</t>
  </si>
  <si>
    <t>A125573256V</t>
  </si>
  <si>
    <t>A125562024C</t>
  </si>
  <si>
    <t>A125590104A</t>
  </si>
  <si>
    <t>A125576064F</t>
  </si>
  <si>
    <t>A125553601X</t>
  </si>
  <si>
    <t>A125581681J</t>
  </si>
  <si>
    <t>A125567641A</t>
  </si>
  <si>
    <t>A125553720R</t>
  </si>
  <si>
    <t>A125581800L</t>
  </si>
  <si>
    <t>A125567760T</t>
  </si>
  <si>
    <t>A125556528V</t>
  </si>
  <si>
    <t>A125584608T</t>
  </si>
  <si>
    <t>A125570568A</t>
  </si>
  <si>
    <t>A125550912C</t>
  </si>
  <si>
    <t>A125578992J</t>
  </si>
  <si>
    <t>A125564952F</t>
  </si>
  <si>
    <t>A125559336F</t>
  </si>
  <si>
    <t>A125587416C</t>
  </si>
  <si>
    <t>A125573376L</t>
  </si>
  <si>
    <t>A125562144W</t>
  </si>
  <si>
    <t>A125590224V</t>
  </si>
  <si>
    <t>A125576184X</t>
  </si>
  <si>
    <t>A125553721T</t>
  </si>
  <si>
    <t>A125581801R</t>
  </si>
  <si>
    <t>A125567761V</t>
  </si>
  <si>
    <t>A125553728J</t>
  </si>
  <si>
    <t>A125581808F</t>
  </si>
  <si>
    <t>A125567768K</t>
  </si>
  <si>
    <t>A125556536V</t>
  </si>
  <si>
    <t>A125584616T</t>
  </si>
  <si>
    <t>A125570576A</t>
  </si>
  <si>
    <t>A125550920C</t>
  </si>
  <si>
    <t>A125579000X</t>
  </si>
  <si>
    <t>A125564960F</t>
  </si>
  <si>
    <t>A125559344F</t>
  </si>
  <si>
    <t>A125587424C</t>
  </si>
  <si>
    <t>A125573384L</t>
  </si>
  <si>
    <t>A125562152W</t>
  </si>
  <si>
    <t>A125590232V</t>
  </si>
  <si>
    <t>A125576192X</t>
  </si>
  <si>
    <t>A125553729K</t>
  </si>
  <si>
    <t>A125581809J</t>
  </si>
  <si>
    <t>A125567769L</t>
  </si>
  <si>
    <t>A125553608R</t>
  </si>
  <si>
    <t>A125581688X</t>
  </si>
  <si>
    <t>A125567648T</t>
  </si>
  <si>
    <t>A125556416A</t>
  </si>
  <si>
    <t>A125584496K</t>
  </si>
  <si>
    <t>A125570456J</t>
  </si>
  <si>
    <t>A125550800K</t>
  </si>
  <si>
    <t>A125578880R</t>
  </si>
  <si>
    <t>A125564840L</t>
  </si>
  <si>
    <t>A125559224L</t>
  </si>
  <si>
    <t>A125587304K</t>
  </si>
  <si>
    <t>A125573264V</t>
  </si>
  <si>
    <t>A125562032C</t>
  </si>
  <si>
    <t>A125590112A</t>
  </si>
  <si>
    <t>A125576072F</t>
  </si>
  <si>
    <t>A125553609T</t>
  </si>
  <si>
    <t>A125581689A</t>
  </si>
  <si>
    <t>A125567649V</t>
  </si>
  <si>
    <t>A125553616R</t>
  </si>
  <si>
    <t>A125581696X</t>
  </si>
  <si>
    <t>A125567656T</t>
  </si>
  <si>
    <t>A125556424A</t>
  </si>
  <si>
    <t>A125584504X</t>
  </si>
  <si>
    <t>A125570464J</t>
  </si>
  <si>
    <t>A125550808C</t>
  </si>
  <si>
    <t>A125578888J</t>
  </si>
  <si>
    <t>A125564848F</t>
  </si>
  <si>
    <t>A125559232L</t>
  </si>
  <si>
    <t>A125587312K</t>
  </si>
  <si>
    <t>A125573272V</t>
  </si>
  <si>
    <t>A125562040C</t>
  </si>
  <si>
    <t>A125590120A</t>
  </si>
  <si>
    <t>A125576080F</t>
  </si>
  <si>
    <t>A125553617T</t>
  </si>
  <si>
    <t>A125581697A</t>
  </si>
  <si>
    <t>A125567657V</t>
  </si>
  <si>
    <t>A125553680J</t>
  </si>
  <si>
    <t>A125581760F</t>
  </si>
  <si>
    <t>A125567720X</t>
  </si>
  <si>
    <t>A125556488L</t>
  </si>
  <si>
    <t>A125584568K</t>
  </si>
  <si>
    <t>A125570528J</t>
  </si>
  <si>
    <t>A125550872W</t>
  </si>
  <si>
    <t>A125578952R</t>
  </si>
  <si>
    <t>A125564912L</t>
  </si>
  <si>
    <t>A125559296X</t>
  </si>
  <si>
    <t>A125587376W</t>
  </si>
  <si>
    <t>A125573336V</t>
  </si>
  <si>
    <t>A125562104C</t>
  </si>
  <si>
    <t>A125590184L</t>
  </si>
  <si>
    <t>A125576144F</t>
  </si>
  <si>
    <t>A125553681K</t>
  </si>
  <si>
    <t>A125581761J</t>
  </si>
  <si>
    <t>A125567721A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</si>
  <si>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</si>
  <si>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</si>
  <si>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</si>
  <si>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Fewer than 4 weeks of insufficient hours ;  Persons ;</t>
  </si>
  <si>
    <t>Queensland ;  &gt;&gt; 55-64 years ;  &gt; Fewer than 4 weeks of insufficient hours ;  &gt; Males ;</t>
  </si>
  <si>
    <t>Queensland ;  &gt;&gt; 55-64 years ;  &gt; Fewer than 4 weeks of insufficient hours ;  &gt; Females ;</t>
  </si>
  <si>
    <t>Queensland ;  &gt;&gt; 55-64 years ;  &gt; 4-12 weeks of insufficient hours ;  Persons ;</t>
  </si>
  <si>
    <t>Queensland ;  &gt;&gt; 55-64 years ;  &gt; 4-12 weeks of insufficient hours ;  &gt; Males ;</t>
  </si>
  <si>
    <t>Queensland ;  &gt;&gt; 55-64 years ;  &gt; 4-12 weeks of insufficient hours ;  &gt; Females ;</t>
  </si>
  <si>
    <t>Queensland ;  &gt;&gt; 55-64 years ;  &gt; 13-51 weeks of insufficient hours ;  Persons ;</t>
  </si>
  <si>
    <t>Queensland ;  &gt;&gt; 55-64 years ;  &gt; 13-51 weeks of insufficient hours ;  &gt; Males ;</t>
  </si>
  <si>
    <t>Queensland ;  &gt;&gt; 55-64 years ;  &gt; 13-51 weeks of insufficient hours ;  &gt; Females ;</t>
  </si>
  <si>
    <t>Queensland ;  &gt;&gt; 55-64 years ;  &gt; 52 weeks and over of insufficient hours ;  Persons ;</t>
  </si>
  <si>
    <t>Queensland ;  &gt;&gt; 55-64 years ;  &gt; 52 weeks and over of insufficient hours ;  &gt; Males ;</t>
  </si>
  <si>
    <t>Queensland ;  &gt;&gt; 55-64 years ;  &gt; 52 weeks and over of insufficient hours ;  &gt; Females ;</t>
  </si>
  <si>
    <t>Queensland ;  &gt;&gt; 55-64 years ;  Median duration of insufficient hours ;  Persons ;</t>
  </si>
  <si>
    <t>Queensland ;  &gt;&gt; 55-64 years ;  Median duration of insufficient hours ;  &gt; Males ;</t>
  </si>
  <si>
    <t>Queensland ;  &gt;&gt; 55-64 years ;  Median duration of insufficient hours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</si>
  <si>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</si>
  <si>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</si>
  <si>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</si>
  <si>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Fewer than 4 weeks of insufficient hours ;  Persons ;</t>
  </si>
  <si>
    <t>Queensland ;  65 years and over ;  &gt; Fewer than 4 weeks of insufficient hours ;  &gt; Males ;</t>
  </si>
  <si>
    <t>Queensland ;  65 years and over ;  &gt; Fewer than 4 weeks of insufficient hours ;  &gt; Females ;</t>
  </si>
  <si>
    <t>Queensland ;  65 years and over ;  &gt; 4-12 weeks of insufficient hours ;  Persons ;</t>
  </si>
  <si>
    <t>Queensland ;  65 years and over ;  &gt; 4-12 weeks of insufficient hours ;  &gt; Males ;</t>
  </si>
  <si>
    <t>Queensland ;  65 years and over ;  &gt; 4-12 weeks of insufficient hours ;  &gt; Females ;</t>
  </si>
  <si>
    <t>Queensland ;  65 years and over ;  &gt; 13-51 weeks of insufficient hours ;  Persons ;</t>
  </si>
  <si>
    <t>Queensland ;  65 years and over ;  &gt; 13-51 weeks of insufficient hours ;  &gt; Males ;</t>
  </si>
  <si>
    <t>Queensland ;  65 years and over ;  &gt; 13-51 weeks of insufficient hours ;  &gt; Females ;</t>
  </si>
  <si>
    <t>Queensland ;  65 years and over ;  &gt; 52 weeks and over of insufficient hours ;  Persons ;</t>
  </si>
  <si>
    <t>Queensland ;  65 years and over ;  &gt; 52 weeks and over of insufficient hours ;  &gt; Males ;</t>
  </si>
  <si>
    <t>Queensland ;  65 years and over ;  &gt; 52 weeks and over of insufficient hours ;  &gt; Females ;</t>
  </si>
  <si>
    <t>Queensland ;  65 years and over ;  Median duration of insufficient hours ;  Persons ;</t>
  </si>
  <si>
    <t>Queensland ;  65 years and over ;  Median duration of insufficient hours ;  &gt; Males ;</t>
  </si>
  <si>
    <t>Queensland ;  65 years and over ;  Median duration of insufficient hours ;  &gt; Females ;</t>
  </si>
  <si>
    <t>Queensland ;  Family member ;  Underemployed part-time workers ;  Persons ;</t>
  </si>
  <si>
    <t>Queensland ;  Family member ;  Underemployed part-time workers ;  &gt; Males ;</t>
  </si>
  <si>
    <t>Queensland ;  Family member ;  Underemployed part-time workers ;  &gt; Females ;</t>
  </si>
  <si>
    <t>Queensland ;  Family member ;  &gt; Fewer than 4 weeks of insufficient hours ;  Persons ;</t>
  </si>
  <si>
    <t>Queensland ;  Family member ;  &gt; Fewer than 4 weeks of insufficient hours ;  &gt; Males ;</t>
  </si>
  <si>
    <t>Queensland ;  Family member ;  &gt; Fewer than 4 weeks of insufficient hours ;  &gt; Females ;</t>
  </si>
  <si>
    <t>Queensland ;  Family member ;  &gt; 4-12 weeks of insufficient hours ;  Persons ;</t>
  </si>
  <si>
    <t>Queensland ;  Family member ;  &gt; 4-12 weeks of insufficient hours ;  &gt; Males ;</t>
  </si>
  <si>
    <t>Queensland ;  Family member ;  &gt; 4-12 weeks of insufficient hours ;  &gt; Females ;</t>
  </si>
  <si>
    <t>Queensland ;  Family member ;  &gt; 13-51 weeks of insufficient hours ;  Persons ;</t>
  </si>
  <si>
    <t>Queensland ;  Family member ;  &gt; 13-51 weeks of insufficient hours ;  &gt; Males ;</t>
  </si>
  <si>
    <t>Queensland ;  Family member ;  &gt; 13-51 weeks of insufficient hours ;  &gt; Females ;</t>
  </si>
  <si>
    <t>Queensland ;  Family member ;  &gt; 52 weeks and over of insufficient hours ;  Persons ;</t>
  </si>
  <si>
    <t>Queensland ;  Family member ;  &gt; 52 weeks and over of insufficient hours ;  &gt; Males ;</t>
  </si>
  <si>
    <t>Queensland ;  Family member ;  &gt; 52 weeks and over of insufficient hours ;  &gt; Females ;</t>
  </si>
  <si>
    <t>Queensland ;  Family member ;  Median duration of insufficient hours ;  Persons ;</t>
  </si>
  <si>
    <t>Queensland ;  Family member ;  Median duration of insufficient hours ;  &gt; Males ;</t>
  </si>
  <si>
    <t>Queensland ;  Family member ;  Median duration of insufficient hours ;  &gt; Females ;</t>
  </si>
  <si>
    <t>Queensland ;  &gt; Husband, wife or partner ;  Underemployed part-time workers ;  Persons ;</t>
  </si>
  <si>
    <t>Queensland ;  &gt; Husband, wife or partner ;  Underemployed part-time workers ;  &gt; Males ;</t>
  </si>
  <si>
    <t>Queensland ;  &gt; Husband, wife or partner ;  Underemployed part-time workers ;  &gt; Females ;</t>
  </si>
  <si>
    <t>Queensland ;  &gt; Husband, wife or partner ;  &gt; Fewer than 4 weeks of insufficient hours ;  Persons ;</t>
  </si>
  <si>
    <t>Queensland ;  &gt; Husband, wife or partner ;  &gt; Fewer than 4 weeks of insufficient hours ;  &gt; Males ;</t>
  </si>
  <si>
    <t>Queensland ;  &gt; Husband, wife or partner ;  &gt; Fewer than 4 weeks of insufficient hours ;  &gt; Females ;</t>
  </si>
  <si>
    <t>Queensland ;  &gt; Husband, wife or partner ;  &gt; 4-12 weeks of insufficient hours ;  Persons ;</t>
  </si>
  <si>
    <t>Queensland ;  &gt; Husband, wife or partner ;  &gt; 4-12 weeks of insufficient hours ;  &gt; Males ;</t>
  </si>
  <si>
    <t>Queensland ;  &gt; Husband, wife or partner ;  &gt; 4-12 weeks of insufficient hours ;  &gt; Females ;</t>
  </si>
  <si>
    <t>Queensland ;  &gt; Husband, wife or partner ;  &gt; 13-51 weeks of insufficient hours ;  Persons ;</t>
  </si>
  <si>
    <t>Queensland ;  &gt; Husband, wife or partner ;  &gt; 13-51 weeks of insufficient hours ;  &gt; Males ;</t>
  </si>
  <si>
    <t>Queensland ;  &gt; Husband, wife or partner ;  &gt; 13-51 weeks of insufficient hours ;  &gt; Females ;</t>
  </si>
  <si>
    <t>Queensland ;  &gt; Husband, wife or partner ;  &gt; 52 weeks and over of insufficient hours ;  Persons ;</t>
  </si>
  <si>
    <t>Queensland ;  &gt; Husband, wife or partner ;  &gt; 52 weeks and over of insufficient hours ;  &gt; Males ;</t>
  </si>
  <si>
    <t>Queensland ;  &gt; Husband, wife or partner ;  &gt; 52 weeks and over of insufficient hours ;  &gt; Females ;</t>
  </si>
  <si>
    <t>Queensland ;  &gt; Husband, wife or partner ;  Median duration of insufficient hours ;  Persons ;</t>
  </si>
  <si>
    <t>Queensland ;  &gt; Husband, wife or partner ;  Median duration of insufficient hours ;  &gt; Males ;</t>
  </si>
  <si>
    <t>Queensland ;  &gt; Husband, wife or partner ;  Median duration of insufficient hours ;  &gt; Females ;</t>
  </si>
  <si>
    <t>Queensland ;  &gt;&gt; Husband, wife or partner with dependants ;  Underemployed part-time workers ;  Persons ;</t>
  </si>
  <si>
    <t>Queensland ;  &gt;&gt; Husband, wife or partner with dependants ;  Underemployed part-time workers ;  &gt; Males ;</t>
  </si>
  <si>
    <t>Queensland ;  &gt;&gt; Husband, wife or partner with dependants ;  Underemployed part-time workers ;  &gt; Females ;</t>
  </si>
  <si>
    <t>Queensland ;  &gt;&gt; Husband, wife or partner with dependants ;  &gt; Fewer than 4 weeks of insufficient hours ;  Persons ;</t>
  </si>
  <si>
    <t>Queensland ;  &gt;&gt; Husband, wife or partner with dependants ;  &gt; Fewer than 4 weeks of insufficient hours ;  &gt; Males ;</t>
  </si>
  <si>
    <t>Queensland ;  &gt;&gt; Husband, wife or partner with dependants ;  &gt; Fewer than 4 weeks of insufficient hours ;  &gt; Females ;</t>
  </si>
  <si>
    <t>Queensland ;  &gt;&gt; Husband, wife or partner with dependants ;  &gt; 4-12 weeks of insufficient hours ;  Persons ;</t>
  </si>
  <si>
    <t>Queensland ;  &gt;&gt; Husband, wife or partner with dependants ;  &gt; 4-12 weeks of insufficient hours ;  &gt; Males ;</t>
  </si>
  <si>
    <t>Queensland ;  &gt;&gt; Husband, wife or partner with dependants ;  &gt; 4-12 weeks of insufficient hours ;  &gt; Females ;</t>
  </si>
  <si>
    <t>Queensland ;  &gt;&gt; Husband, wife or partner with dependants ;  &gt; 13-51 weeks of insufficient hours ;  Persons ;</t>
  </si>
  <si>
    <t>Queensland ;  &gt;&gt; Husband, wife or partner with dependants ;  &gt; 13-51 weeks of insufficient hours ;  &gt; Males ;</t>
  </si>
  <si>
    <t>Queensland ;  &gt;&gt; Husband, wife or partner with dependants ;  &gt; 13-51 weeks of insufficient hours ;  &gt; Females ;</t>
  </si>
  <si>
    <t>Queensland ;  &gt;&gt; Husband, wife or partner with dependants ;  &gt; 52 weeks and over of insufficient hours ;  Persons ;</t>
  </si>
  <si>
    <t>Queensland ;  &gt;&gt; Husband, wife or partner with dependants ;  &gt; 52 weeks and over of insufficient hours ;  &gt; Males ;</t>
  </si>
  <si>
    <t>Queensland ;  &gt;&gt; Husband, wife or partner with dependants ;  &gt; 52 weeks and over of insufficient hours ;  &gt; Females ;</t>
  </si>
  <si>
    <t>Queensland ;  &gt;&gt; Husband, wife or partner with dependants ;  Median duration of insufficient hours ;  Persons ;</t>
  </si>
  <si>
    <t>Queensland ;  &gt;&gt; Husband, wife or partner with dependants ;  Median duration of insufficient hours ;  &gt; Males ;</t>
  </si>
  <si>
    <t>Queensland ;  &gt;&gt; Husband, wife or partner with dependants ;  Median duration of insufficient hours ;  &gt; Females ;</t>
  </si>
  <si>
    <t>Queensland ;  &gt;&gt; Husband, wife or partner without dependants ;  Underemployed part-time workers ;  Persons ;</t>
  </si>
  <si>
    <t>Queensland ;  &gt;&gt; Husband, wife or partner without dependants ;  Underemployed part-time workers ;  &gt; Males ;</t>
  </si>
  <si>
    <t>Queensland ;  &gt;&gt; Husband, wife or partner without dependants ;  Underemployed part-time workers ;  &gt; Females ;</t>
  </si>
  <si>
    <t>Queensland ;  &gt;&gt; Husband, wife or partner without dependants ;  &gt; Fewer than 4 weeks of insufficient hours ;  Persons ;</t>
  </si>
  <si>
    <t>Queensland ;  &gt;&gt; Husband, wife or partner without dependants ;  &gt; Fewer than 4 weeks of insufficient hours ;  &gt; Males ;</t>
  </si>
  <si>
    <t>Queensland ;  &gt;&gt; Husband, wife or partner without dependants ;  &gt; Fewer than 4 weeks of insufficient hours ;  &gt; Females ;</t>
  </si>
  <si>
    <t>Queensland ;  &gt;&gt; Husband, wife or partner without dependants ;  &gt; 4-12 weeks of insufficient hours ;  Persons ;</t>
  </si>
  <si>
    <t>Queensland ;  &gt;&gt; Husband, wife or partner without dependants ;  &gt; 4-12 weeks of insufficient hours ;  &gt; Males ;</t>
  </si>
  <si>
    <t>Queensland ;  &gt;&gt; Husband, wife or partner without dependants ;  &gt; 4-12 weeks of insufficient hours ;  &gt; Females ;</t>
  </si>
  <si>
    <t>Queensland ;  &gt;&gt; Husband, wife or partner without dependants ;  &gt; 13-51 weeks of insufficient hours ;  Persons ;</t>
  </si>
  <si>
    <t>Queensland ;  &gt;&gt; Husband, wife or partner without dependants ;  &gt; 13-51 weeks of insufficient hours ;  &gt; Males ;</t>
  </si>
  <si>
    <t>Queensland ;  &gt;&gt; Husband, wife or partner without dependants ;  &gt; 13-51 weeks of insufficient hours ;  &gt; Females ;</t>
  </si>
  <si>
    <t>Queensland ;  &gt;&gt; Husband, wife or partner without dependants ;  &gt; 52 weeks and over of insufficient hours ;  Persons ;</t>
  </si>
  <si>
    <t>Queensland ;  &gt;&gt; Husband, wife or partner without dependants ;  &gt; 52 weeks and over of insufficient hours ;  &gt; Males ;</t>
  </si>
  <si>
    <t>Queensland ;  &gt;&gt; Husband, wife or partner without dependants ;  &gt; 52 weeks and over of insufficient hours ;  &gt; Females ;</t>
  </si>
  <si>
    <t>Queensland ;  &gt;&gt; Husband, wife or partner without dependants ;  Median duration of insufficient hours ;  Persons ;</t>
  </si>
  <si>
    <t>Queensland ;  &gt;&gt; Husband, wife or partner without dependants ;  Median duration of insufficient hours ;  &gt; Males ;</t>
  </si>
  <si>
    <t>Queensland ;  &gt;&gt; Husband, wife or partner without dependants ;  Median duration of insufficient hours ;  &gt; Females ;</t>
  </si>
  <si>
    <t>Queensland ;  &gt; Lone parent ;  Underemployed part-time workers ;  Persons ;</t>
  </si>
  <si>
    <t>Queensland ;  &gt; Lone parent ;  Underemployed part-time workers ;  &gt; Males ;</t>
  </si>
  <si>
    <t>Queensland ;  &gt; Lone parent ;  Underemployed part-time workers ;  &gt; Females ;</t>
  </si>
  <si>
    <t>Queensland ;  &gt; Lone parent ;  &gt; Fewer than 4 weeks of insufficient hours ;  Persons ;</t>
  </si>
  <si>
    <t>Queensland ;  &gt; Lone parent ;  &gt; Fewer than 4 weeks of insufficient hours ;  &gt; Males ;</t>
  </si>
  <si>
    <t>Queensland ;  &gt; Lone parent ;  &gt; Fewer than 4 weeks of insufficient hours ;  &gt; Females ;</t>
  </si>
  <si>
    <t>Queensland ;  &gt; Lone parent ;  &gt; 4-12 weeks of insufficient hours ;  Persons ;</t>
  </si>
  <si>
    <t>Queensland ;  &gt; Lone parent ;  &gt; 4-12 weeks of insufficient hours ;  &gt; Males ;</t>
  </si>
  <si>
    <t>Queensland ;  &gt; Lone parent ;  &gt; 4-12 weeks of insufficient hours ;  &gt; Females ;</t>
  </si>
  <si>
    <t>Queensland ;  &gt; Lone parent ;  &gt; 13-51 weeks of insufficient hours ;  Persons ;</t>
  </si>
  <si>
    <t>Queensland ;  &gt; Lone parent ;  &gt; 13-51 weeks of insufficient hours ;  &gt; Males ;</t>
  </si>
  <si>
    <t>Queensland ;  &gt; Lone parent ;  &gt; 13-51 weeks of insufficient hours ;  &gt; Females ;</t>
  </si>
  <si>
    <t>Queensland ;  &gt; Lone parent ;  &gt; 52 weeks and over of insufficient hours ;  Persons ;</t>
  </si>
  <si>
    <t>Queensland ;  &gt; Lone parent ;  &gt; 52 weeks and over of insufficient hours ;  &gt; Males ;</t>
  </si>
  <si>
    <t>Queensland ;  &gt; Lone parent ;  &gt; 52 weeks and over of insufficient hours ;  &gt; Females ;</t>
  </si>
  <si>
    <t>Queensland ;  &gt; Lone parent ;  Median duration of insufficient hours ;  Persons ;</t>
  </si>
  <si>
    <t>Queensland ;  &gt; Lone parent ;  Median duration of insufficient hours ;  &gt; Males ;</t>
  </si>
  <si>
    <t>Queensland ;  &gt; Lone parent ;  Median duration of insufficient hours ;  &gt; Females ;</t>
  </si>
  <si>
    <t>Queensland ;  &gt; Dependent student ;  Underemployed part-time workers ;  Persons ;</t>
  </si>
  <si>
    <t>Queensland ;  &gt; Dependent student ;  Underemployed part-time workers ;  &gt; Males ;</t>
  </si>
  <si>
    <t>Queensland ;  &gt; Dependent student ;  Underemployed part-time workers ;  &gt; Females ;</t>
  </si>
  <si>
    <t>Queensland ;  &gt; Dependent student ;  &gt; Fewer than 4 weeks of insufficient hours ;  Persons ;</t>
  </si>
  <si>
    <t>Queensland ;  &gt; Dependent student ;  &gt; Fewer than 4 weeks of insufficient hours ;  &gt; Males ;</t>
  </si>
  <si>
    <t>Queensland ;  &gt; Dependent student ;  &gt; Fewer than 4 weeks of insufficient hours ;  &gt; Females ;</t>
  </si>
  <si>
    <t>Queensland ;  &gt; Dependent student ;  &gt; 4-12 weeks of insufficient hours ;  Persons ;</t>
  </si>
  <si>
    <t>Queensland ;  &gt; Dependent student ;  &gt; 4-12 weeks of insufficient hours ;  &gt; Males ;</t>
  </si>
  <si>
    <t>Queensland ;  &gt; Dependent student ;  &gt; 4-12 weeks of insufficient hours ;  &gt; Females ;</t>
  </si>
  <si>
    <t>Queensland ;  &gt; Dependent student ;  &gt; 13-51 weeks of insufficient hours ;  Persons ;</t>
  </si>
  <si>
    <t>Queensland ;  &gt; Dependent student ;  &gt; 13-51 weeks of insufficient hours ;  &gt; Males ;</t>
  </si>
  <si>
    <t>Queensland ;  &gt; Dependent student ;  &gt; 13-51 weeks of insufficient hours ;  &gt; Females ;</t>
  </si>
  <si>
    <t>Queensland ;  &gt; Dependent student ;  &gt; 52 weeks and over of insufficient hours ;  Persons ;</t>
  </si>
  <si>
    <t>Queensland ;  &gt; Dependent student ;  &gt; 52 weeks and over of insufficient hours ;  &gt; Males ;</t>
  </si>
  <si>
    <t>Queensland ;  &gt; Dependent student ;  &gt; 52 weeks and over of insufficient hours ;  &gt; Females ;</t>
  </si>
  <si>
    <t>Queensland ;  &gt; Dependent student ;  Median duration of insufficient hours ;  Persons ;</t>
  </si>
  <si>
    <t>Queensland ;  &gt; Dependent student ;  Median duration of insufficient hours ;  &gt; Males ;</t>
  </si>
  <si>
    <t>Queensland ;  &gt; Dependent student ;  Median duration of insufficient hours ;  &gt; Females ;</t>
  </si>
  <si>
    <t>Queensland ;  &gt; Non-dependent child ;  Underemployed part-time workers ;  Persons ;</t>
  </si>
  <si>
    <t>Queensland ;  &gt; Non-dependent child ;  Underemployed part-time workers ;  &gt; Males ;</t>
  </si>
  <si>
    <t>Queensland ;  &gt; Non-dependent child ;  Underemployed part-time workers ;  &gt; Females ;</t>
  </si>
  <si>
    <t>Queensland ;  &gt; Non-dependent child ;  &gt; Fewer than 4 weeks of insufficient hours ;  Persons ;</t>
  </si>
  <si>
    <t>Queensland ;  &gt; Non-dependent child ;  &gt; Fewer than 4 weeks of insufficient hours ;  &gt; Males ;</t>
  </si>
  <si>
    <t>Queensland ;  &gt; Non-dependent child ;  &gt; Fewer than 4 weeks of insufficient hours ;  &gt; Females ;</t>
  </si>
  <si>
    <t>Queensland ;  &gt; Non-dependent child ;  &gt; 4-12 weeks of insufficient hours ;  Persons ;</t>
  </si>
  <si>
    <t>Queensland ;  &gt; Non-dependent child ;  &gt; 4-12 weeks of insufficient hours ;  &gt; Males ;</t>
  </si>
  <si>
    <t>Queensland ;  &gt; Non-dependent child ;  &gt; 4-12 weeks of insufficient hours ;  &gt; Females ;</t>
  </si>
  <si>
    <t>Queensland ;  &gt; Non-dependent child ;  &gt; 13-51 weeks of insufficient hours ;  Persons ;</t>
  </si>
  <si>
    <t>Queensland ;  &gt; Non-dependent child ;  &gt; 13-51 weeks of insufficient hours ;  &gt; Males ;</t>
  </si>
  <si>
    <t>Queensland ;  &gt; Non-dependent child ;  &gt; 13-51 weeks of insufficient hours ;  &gt; Females ;</t>
  </si>
  <si>
    <t>Queensland ;  &gt; Non-dependent child ;  &gt; 52 weeks and over of insufficient hours ;  Persons ;</t>
  </si>
  <si>
    <t>Queensland ;  &gt; Non-dependent child ;  &gt; 52 weeks and over of insufficient hours ;  &gt; Males ;</t>
  </si>
  <si>
    <t>Queensland ;  &gt; Non-dependent child ;  &gt; 52 weeks and over of insufficient hours ;  &gt; Females ;</t>
  </si>
  <si>
    <t>Queensland ;  &gt; Non-dependent child ;  Median duration of insufficient hours ;  Persons ;</t>
  </si>
  <si>
    <t>Queensland ;  &gt; Non-dependent child ;  Median duration of insufficient hours ;  &gt; Males ;</t>
  </si>
  <si>
    <t>Queensland ;  &gt; Non-dependent child ;  Median duration of insufficient hours ;  &gt; Females ;</t>
  </si>
  <si>
    <t>Queensland ;  &gt; Other relative ;  Underemployed part-time workers ;  Persons ;</t>
  </si>
  <si>
    <t>Queensland ;  &gt; Other relative ;  Underemployed part-time workers ;  &gt; Males ;</t>
  </si>
  <si>
    <t>Queensland ;  &gt; Other relative ;  Underemployed part-time workers ;  &gt; Females ;</t>
  </si>
  <si>
    <t>Queensland ;  &gt; Other relative ;  &gt; Fewer than 4 weeks of insufficient hours ;  Persons ;</t>
  </si>
  <si>
    <t>Queensland ;  &gt; Other relative ;  &gt; Fewer than 4 weeks of insufficient hours ;  &gt; Males ;</t>
  </si>
  <si>
    <t>Queensland ;  &gt; Other relative ;  &gt; Fewer than 4 weeks of insufficient hours ;  &gt; Females ;</t>
  </si>
  <si>
    <t>Queensland ;  &gt; Other relative ;  &gt; 4-12 weeks of insufficient hours ;  Persons ;</t>
  </si>
  <si>
    <t>Queensland ;  &gt; Other relative ;  &gt; 4-12 weeks of insufficient hours ;  &gt; Males ;</t>
  </si>
  <si>
    <t>Queensland ;  &gt; Other relative ;  &gt; 4-12 weeks of insufficient hours ;  &gt; Females ;</t>
  </si>
  <si>
    <t>Queensland ;  &gt; Other relative ;  &gt; 13-51 weeks of insufficient hours ;  Persons ;</t>
  </si>
  <si>
    <t>Queensland ;  &gt; Other relative ;  &gt; 13-51 weeks of insufficient hours ;  &gt; Males ;</t>
  </si>
  <si>
    <t>Queensland ;  &gt; Other relative ;  &gt; 13-51 weeks of insufficient hours ;  &gt; Females ;</t>
  </si>
  <si>
    <t>Queensland ;  &gt; Other relative ;  &gt; 52 weeks and over of insufficient hours ;  Persons ;</t>
  </si>
  <si>
    <t>Queensland ;  &gt; Other relative ;  &gt; 52 weeks and over of insufficient hours ;  &gt; Males ;</t>
  </si>
  <si>
    <t>Queensland ;  &gt; Other relative ;  &gt; 52 weeks and over of insufficient hours ;  &gt; Females ;</t>
  </si>
  <si>
    <t>Queensland ;  &gt; Other relative ;  Median duration of insufficient hours ;  Persons ;</t>
  </si>
  <si>
    <t>Queensland ;  &gt; Other relative ;  Median duration of insufficient hours ;  &gt; Males ;</t>
  </si>
  <si>
    <t>Queensland ;  &gt; Other relative ;  Median duration of insufficient hours ;  &gt; Females ;</t>
  </si>
  <si>
    <t>Queensland ;  Not in a family ;  Underemployed part-time workers ;  Persons ;</t>
  </si>
  <si>
    <t>Queensland ;  Not in a family ;  Underemployed part-time workers ;  &gt; Males ;</t>
  </si>
  <si>
    <t>Queensland ;  Not in a family ;  Underemployed part-time workers ;  &gt; Females ;</t>
  </si>
  <si>
    <t>Queensland ;  Not in a family ;  &gt; Fewer than 4 weeks of insufficient hours ;  Persons ;</t>
  </si>
  <si>
    <t>Queensland ;  Not in a family ;  &gt; Fewer than 4 weeks of insufficient hours ;  &gt; Males ;</t>
  </si>
  <si>
    <t>Queensland ;  Not in a family ;  &gt; Fewer than 4 weeks of insufficient hours ;  &gt; Females ;</t>
  </si>
  <si>
    <t>Queensland ;  Not in a family ;  &gt; 4-12 weeks of insufficient hours ;  Persons ;</t>
  </si>
  <si>
    <t>Queensland ;  Not in a family ;  &gt; 4-12 weeks of insufficient hours ;  &gt; Males ;</t>
  </si>
  <si>
    <t>Queensland ;  Not in a family ;  &gt; 4-12 weeks of insufficient hours ;  &gt; Females ;</t>
  </si>
  <si>
    <t>Queensland ;  Not in a family ;  &gt; 13-51 weeks of insufficient hours ;  Persons ;</t>
  </si>
  <si>
    <t>Queensland ;  Not in a family ;  &gt; 13-51 weeks of insufficient hours ;  &gt; Males ;</t>
  </si>
  <si>
    <t>Queensland ;  Not in a family ;  &gt; 13-51 weeks of insufficient hours ;  &gt; Females ;</t>
  </si>
  <si>
    <t>Queensland ;  Not in a family ;  &gt; 52 weeks and over of insufficient hours ;  Persons ;</t>
  </si>
  <si>
    <t>Queensland ;  Not in a family ;  &gt; 52 weeks and over of insufficient hours ;  &gt; Males ;</t>
  </si>
  <si>
    <t>Queensland ;  Not in a family ;  &gt; 52 weeks and over of insufficient hours ;  &gt; Females ;</t>
  </si>
  <si>
    <t>Queensland ;  Not in a family ;  Median duration of insufficient hours ;  Persons ;</t>
  </si>
  <si>
    <t>Queensland ;  Not in a family ;  Median duration of insufficient hours ;  &gt; Males ;</t>
  </si>
  <si>
    <t>Queensland ;  Not in a family ;  Median duration of insufficient hours ;  &gt; Females ;</t>
  </si>
  <si>
    <t>Queensland ;  &gt; Person living alone ;  Underemployed part-time workers ;  Persons ;</t>
  </si>
  <si>
    <t>Queensland ;  &gt; Person living alone ;  Underemployed part-time workers ;  &gt; Males ;</t>
  </si>
  <si>
    <t>Queensland ;  &gt; Person living alone ;  Underemployed part-time workers ;  &gt; Females ;</t>
  </si>
  <si>
    <t>Queensland ;  &gt; Person living alone ;  &gt; Fewer than 4 weeks of insufficient hours ;  Persons ;</t>
  </si>
  <si>
    <t>Queensland ;  &gt; Person living alone ;  &gt; Fewer than 4 weeks of insufficient hours ;  &gt; Males ;</t>
  </si>
  <si>
    <t>Queensland ;  &gt; Person living alone ;  &gt; Fewer than 4 weeks of insufficient hours ;  &gt; Females ;</t>
  </si>
  <si>
    <t>Queensland ;  &gt; Person living alone ;  &gt; 4-12 weeks of insufficient hours ;  Persons ;</t>
  </si>
  <si>
    <t>Queensland ;  &gt; Person living alone ;  &gt; 4-12 weeks of insufficient hours ;  &gt; Males ;</t>
  </si>
  <si>
    <t>Queensland ;  &gt; Person living alone ;  &gt; 4-12 weeks of insufficient hours ;  &gt; Females ;</t>
  </si>
  <si>
    <t>Queensland ;  &gt; Person living alone ;  &gt; 13-51 weeks of insufficient hours ;  Persons ;</t>
  </si>
  <si>
    <t>Queensland ;  &gt; Person living alone ;  &gt; 13-51 weeks of insufficient hours ;  &gt; Males ;</t>
  </si>
  <si>
    <t>Queensland ;  &gt; Person living alone ;  &gt; 13-51 weeks of insufficient hours ;  &gt; Females ;</t>
  </si>
  <si>
    <t>Queensland ;  &gt; Person living alone ;  &gt; 52 weeks and over of insufficient hours ;  Persons ;</t>
  </si>
  <si>
    <t>Queensland ;  &gt; Person living alone ;  &gt; 52 weeks and over of insufficient hours ;  &gt; Males ;</t>
  </si>
  <si>
    <t>Queensland ;  &gt; Person living alone ;  &gt; 52 weeks and over of insufficient hours ;  &gt; Females ;</t>
  </si>
  <si>
    <t>Queensland ;  &gt; Person living alone ;  Median duration of insufficient hours ;  Persons ;</t>
  </si>
  <si>
    <t>Queensland ;  &gt; Person living alone ;  Median duration of insufficient hours ;  &gt; Males ;</t>
  </si>
  <si>
    <t>Queensland ;  &gt; Person living alone ;  Median duration of insufficient hours ;  &gt; Females ;</t>
  </si>
  <si>
    <t>Queensland ;  &gt; Person living with non-relatives ;  Underemployed part-time workers ;  Persons ;</t>
  </si>
  <si>
    <t>Queensland ;  &gt; Person living with non-relatives ;  Underemployed part-time workers ;  &gt; Males ;</t>
  </si>
  <si>
    <t>Queensland ;  &gt; Person living with non-relatives ;  Underemployed part-time workers ;  &gt; Females ;</t>
  </si>
  <si>
    <t>Queensland ;  &gt; Person living with non-relatives ;  &gt; Fewer than 4 weeks of insufficient hours ;  Persons ;</t>
  </si>
  <si>
    <t>Queensland ;  &gt; Person living with non-relatives ;  &gt; Fewer than 4 weeks of insufficient hours ;  &gt; Males ;</t>
  </si>
  <si>
    <t>Queensland ;  &gt; Person living with non-relatives ;  &gt; Fewer than 4 weeks of insufficient hours ;  &gt; Females ;</t>
  </si>
  <si>
    <t>Queensland ;  &gt; Person living with non-relatives ;  &gt; 4-12 weeks of insufficient hours ;  Persons ;</t>
  </si>
  <si>
    <t>Queensland ;  &gt; Person living with non-relatives ;  &gt; 4-12 weeks of insufficient hours ;  &gt; Males ;</t>
  </si>
  <si>
    <t>Queensland ;  &gt; Person living with non-relatives ;  &gt; 4-12 weeks of insufficient hours ;  &gt; Females ;</t>
  </si>
  <si>
    <t>Queensland ;  &gt; Person living with non-relatives ;  &gt; 13-51 weeks of insufficient hours ;  Persons ;</t>
  </si>
  <si>
    <t>Queensland ;  &gt; Person living with non-relatives ;  &gt; 13-51 weeks of insufficient hours ;  &gt; Males ;</t>
  </si>
  <si>
    <t>Queensland ;  &gt; Person living with non-relatives ;  &gt; 13-51 weeks of insufficient hours ;  &gt; Females ;</t>
  </si>
  <si>
    <t>Queensland ;  &gt; Person living with non-relatives ;  &gt; 52 weeks and over of insufficient hours ;  Persons ;</t>
  </si>
  <si>
    <t>Queensland ;  &gt; Person living with non-relatives ;  &gt; 52 weeks and over of insufficient hours ;  &gt; Males ;</t>
  </si>
  <si>
    <t>Queensland ;  &gt; Person living with non-relatives ;  &gt; 52 weeks and over of insufficient hours ;  &gt; Females ;</t>
  </si>
  <si>
    <t>Queensland ;  &gt; Person living with non-relatives ;  Median duration of insufficient hours ;  Persons ;</t>
  </si>
  <si>
    <t>Queensland ;  &gt; Person living with non-relatives ;  Median duration of insufficient hours ;  &gt; Males ;</t>
  </si>
  <si>
    <t>Queensland ;  &gt; Person living with non-relatives ;  Median duration of insufficient hours ;  &gt; Females ;</t>
  </si>
  <si>
    <t>Queensland ;  Relationship not determined ;  Underemployed part-time workers ;  Persons ;</t>
  </si>
  <si>
    <t>Queensland ;  Relationship not determined ;  Underemployed part-time workers ;  &gt; Males ;</t>
  </si>
  <si>
    <t>Queensland ;  Relationship not determined ;  Underemployed part-time workers ;  &gt; Females ;</t>
  </si>
  <si>
    <t>Queensland ;  Relationship not determined ;  &gt; Fewer than 4 weeks of insufficient hours ;  Persons ;</t>
  </si>
  <si>
    <t>Queensland ;  Relationship not determined ;  &gt; Fewer than 4 weeks of insufficient hours ;  &gt; Males ;</t>
  </si>
  <si>
    <t>Queensland ;  Relationship not determined ;  &gt; Fewer than 4 weeks of insufficient hours ;  &gt; Females ;</t>
  </si>
  <si>
    <t>Queensland ;  Relationship not determined ;  &gt; 4-12 weeks of insufficient hours ;  Persons ;</t>
  </si>
  <si>
    <t>Queensland ;  Relationship not determined ;  &gt; 4-12 weeks of insufficient hours ;  &gt; Males ;</t>
  </si>
  <si>
    <t>Queensland ;  Relationship not determined ;  &gt; 4-12 weeks of insufficient hours ;  &gt; Females ;</t>
  </si>
  <si>
    <t>Queensland ;  Relationship not determined ;  &gt; 13-51 weeks of insufficient hours ;  Persons ;</t>
  </si>
  <si>
    <t>Queensland ;  Relationship not determined ;  &gt; 13-51 weeks of insufficient hours ;  &gt; Males ;</t>
  </si>
  <si>
    <t>Queensland ;  Relationship not determined ;  &gt; 13-51 weeks of insufficient hours ;  &gt; Females ;</t>
  </si>
  <si>
    <t>Queensland ;  Relationship not determined ;  &gt; 52 weeks and over of insufficient hours ;  Persons ;</t>
  </si>
  <si>
    <t>Queensland ;  Relationship not determined ;  &gt; 52 weeks and over of insufficient hours ;  &gt; Males ;</t>
  </si>
  <si>
    <t>Queensland ;  Relationship not determined ;  &gt; 52 weeks and over of insufficient hours ;  &gt; Females ;</t>
  </si>
  <si>
    <t>Queensland ;  Relationship not determined ;  Median duration of insufficient hours ;  Persons ;</t>
  </si>
  <si>
    <t>A125553552R</t>
  </si>
  <si>
    <t>A125581632L</t>
  </si>
  <si>
    <t>A125567592T</t>
  </si>
  <si>
    <t>A125556360A</t>
  </si>
  <si>
    <t>A125584440X</t>
  </si>
  <si>
    <t>A125570400W</t>
  </si>
  <si>
    <t>A125550744C</t>
  </si>
  <si>
    <t>A125578824W</t>
  </si>
  <si>
    <t>A125564784F</t>
  </si>
  <si>
    <t>A125559168F</t>
  </si>
  <si>
    <t>A125587248C</t>
  </si>
  <si>
    <t>A125573208A</t>
  </si>
  <si>
    <t>A125561976V</t>
  </si>
  <si>
    <t>A125590056V</t>
  </si>
  <si>
    <t>A125576016L</t>
  </si>
  <si>
    <t>A125553553T</t>
  </si>
  <si>
    <t>A125581633R</t>
  </si>
  <si>
    <t>A125567593V</t>
  </si>
  <si>
    <t>A125553736J</t>
  </si>
  <si>
    <t>A125581816F</t>
  </si>
  <si>
    <t>A125567776K</t>
  </si>
  <si>
    <t>A125556544V</t>
  </si>
  <si>
    <t>A125584624T</t>
  </si>
  <si>
    <t>A125570584A</t>
  </si>
  <si>
    <t>A125550928W</t>
  </si>
  <si>
    <t>A125579008T</t>
  </si>
  <si>
    <t>A125564968X</t>
  </si>
  <si>
    <t>A125559352F</t>
  </si>
  <si>
    <t>A125587432C</t>
  </si>
  <si>
    <t>A125573392L</t>
  </si>
  <si>
    <t>A125562160W</t>
  </si>
  <si>
    <t>A125590240V</t>
  </si>
  <si>
    <t>A125576200L</t>
  </si>
  <si>
    <t>A125553737K</t>
  </si>
  <si>
    <t>A125581817J</t>
  </si>
  <si>
    <t>A125567777L</t>
  </si>
  <si>
    <t>A125553624R</t>
  </si>
  <si>
    <t>A125581704L</t>
  </si>
  <si>
    <t>A125567664T</t>
  </si>
  <si>
    <t>A125556432A</t>
  </si>
  <si>
    <t>A125584512X</t>
  </si>
  <si>
    <t>A125570472J</t>
  </si>
  <si>
    <t>A125550816C</t>
  </si>
  <si>
    <t>A125578896J</t>
  </si>
  <si>
    <t>A125564856F</t>
  </si>
  <si>
    <t>A125559240L</t>
  </si>
  <si>
    <t>A125587320K</t>
  </si>
  <si>
    <t>A125573280V</t>
  </si>
  <si>
    <t>A125562048W</t>
  </si>
  <si>
    <t>A125590128V</t>
  </si>
  <si>
    <t>A125576088X</t>
  </si>
  <si>
    <t>A125553625T</t>
  </si>
  <si>
    <t>A125581705R</t>
  </si>
  <si>
    <t>A125567665V</t>
  </si>
  <si>
    <t>A125553512W</t>
  </si>
  <si>
    <t>A125581592F</t>
  </si>
  <si>
    <t>A125567552X</t>
  </si>
  <si>
    <t>A125556320J</t>
  </si>
  <si>
    <t>A125584400F</t>
  </si>
  <si>
    <t>A125570360R</t>
  </si>
  <si>
    <t>A125550704K</t>
  </si>
  <si>
    <t>A125578784R</t>
  </si>
  <si>
    <t>A125564744L</t>
  </si>
  <si>
    <t>A125559128L</t>
  </si>
  <si>
    <t>A125587208K</t>
  </si>
  <si>
    <t>A125573168V</t>
  </si>
  <si>
    <t>A125561936A</t>
  </si>
  <si>
    <t>A125590016A</t>
  </si>
  <si>
    <t>A125575976C</t>
  </si>
  <si>
    <t>A125553513X</t>
  </si>
  <si>
    <t>A125581593J</t>
  </si>
  <si>
    <t>A125567553A</t>
  </si>
  <si>
    <t>A125553632R</t>
  </si>
  <si>
    <t>A125581712L</t>
  </si>
  <si>
    <t>A125567672T</t>
  </si>
  <si>
    <t>A125556440A</t>
  </si>
  <si>
    <t>A125584520X</t>
  </si>
  <si>
    <t>A125570480J</t>
  </si>
  <si>
    <t>A125550824C</t>
  </si>
  <si>
    <t>A125578904W</t>
  </si>
  <si>
    <t>A125564864F</t>
  </si>
  <si>
    <t>A125559248F</t>
  </si>
  <si>
    <t>A125587328C</t>
  </si>
  <si>
    <t>A125573288L</t>
  </si>
  <si>
    <t>A125562056W</t>
  </si>
  <si>
    <t>A125590136V</t>
  </si>
  <si>
    <t>A125576096X</t>
  </si>
  <si>
    <t>A125553633T</t>
  </si>
  <si>
    <t>A125581713R</t>
  </si>
  <si>
    <t>A125567673V</t>
  </si>
  <si>
    <t>A125553640R</t>
  </si>
  <si>
    <t>A125581720L</t>
  </si>
  <si>
    <t>A125567680T</t>
  </si>
  <si>
    <t>A125556448V</t>
  </si>
  <si>
    <t>A125584528T</t>
  </si>
  <si>
    <t>A125570488A</t>
  </si>
  <si>
    <t>A125550832C</t>
  </si>
  <si>
    <t>A125578912W</t>
  </si>
  <si>
    <t>A125564872F</t>
  </si>
  <si>
    <t>A125559256F</t>
  </si>
  <si>
    <t>A125587336C</t>
  </si>
  <si>
    <t>A125573296L</t>
  </si>
  <si>
    <t>A125562064W</t>
  </si>
  <si>
    <t>A125590144V</t>
  </si>
  <si>
    <t>A125576104L</t>
  </si>
  <si>
    <t>A125553641T</t>
  </si>
  <si>
    <t>A125581721R</t>
  </si>
  <si>
    <t>A125567681V</t>
  </si>
  <si>
    <t>A125553760J</t>
  </si>
  <si>
    <t>A125581840F</t>
  </si>
  <si>
    <t>A125567800X</t>
  </si>
  <si>
    <t>A125556568L</t>
  </si>
  <si>
    <t>A125584648K</t>
  </si>
  <si>
    <t>A125570608J</t>
  </si>
  <si>
    <t>A125550952W</t>
  </si>
  <si>
    <t>A125579032T</t>
  </si>
  <si>
    <t>A125564992X</t>
  </si>
  <si>
    <t>A125559376X</t>
  </si>
  <si>
    <t>A125587456W</t>
  </si>
  <si>
    <t>A125573416V</t>
  </si>
  <si>
    <t>A125562184R</t>
  </si>
  <si>
    <t>A125590264L</t>
  </si>
  <si>
    <t>A125576224F</t>
  </si>
  <si>
    <t>A125553761K</t>
  </si>
  <si>
    <t>A125581841J</t>
  </si>
  <si>
    <t>A125567801A</t>
  </si>
  <si>
    <t>A125553472R</t>
  </si>
  <si>
    <t>A125581552L</t>
  </si>
  <si>
    <t>A125567512F</t>
  </si>
  <si>
    <t>A125556280A</t>
  </si>
  <si>
    <t>A125584360X</t>
  </si>
  <si>
    <t>A125570320W</t>
  </si>
  <si>
    <t>A125550664C</t>
  </si>
  <si>
    <t>A125578744W</t>
  </si>
  <si>
    <t>A125564704V</t>
  </si>
  <si>
    <t>A125559088F</t>
  </si>
  <si>
    <t>A125587168C</t>
  </si>
  <si>
    <t>A125573128A</t>
  </si>
  <si>
    <t>A125561896V</t>
  </si>
  <si>
    <t>A125589976L</t>
  </si>
  <si>
    <t>A125575936K</t>
  </si>
  <si>
    <t>A125553473T</t>
  </si>
  <si>
    <t>A125581553R</t>
  </si>
  <si>
    <t>A125567513J</t>
  </si>
  <si>
    <t>A125553744J</t>
  </si>
  <si>
    <t>A125581824F</t>
  </si>
  <si>
    <t>A125567784K</t>
  </si>
  <si>
    <t>A125556552V</t>
  </si>
  <si>
    <t>A125584632T</t>
  </si>
  <si>
    <t>A125570592A</t>
  </si>
  <si>
    <t>A125550936W</t>
  </si>
  <si>
    <t>A125579016T</t>
  </si>
  <si>
    <t>A125564976X</t>
  </si>
  <si>
    <t>A125559360F</t>
  </si>
  <si>
    <t>A125587440C</t>
  </si>
  <si>
    <t>A125573400A</t>
  </si>
  <si>
    <t>A125562168R</t>
  </si>
  <si>
    <t>A125590248L</t>
  </si>
  <si>
    <t>A125576208F</t>
  </si>
  <si>
    <t>A125553745K</t>
  </si>
  <si>
    <t>A125581825J</t>
  </si>
  <si>
    <t>A125567785L</t>
  </si>
  <si>
    <t>A125553752J</t>
  </si>
  <si>
    <t>A125581832F</t>
  </si>
  <si>
    <t>A125567792K</t>
  </si>
  <si>
    <t>A125556560V</t>
  </si>
  <si>
    <t>A125584640T</t>
  </si>
  <si>
    <t>A125570600R</t>
  </si>
  <si>
    <t>A125550944W</t>
  </si>
  <si>
    <t>A125579024T</t>
  </si>
  <si>
    <t>A125564984X</t>
  </si>
  <si>
    <t>A125559368X</t>
  </si>
  <si>
    <t>A125587448W</t>
  </si>
  <si>
    <t>A125573408V</t>
  </si>
  <si>
    <t>A125562176R</t>
  </si>
  <si>
    <t>A125590256L</t>
  </si>
  <si>
    <t>A125576216F</t>
  </si>
  <si>
    <t>A125553753K</t>
  </si>
  <si>
    <t>A125581833J</t>
  </si>
  <si>
    <t>A125567793L</t>
  </si>
  <si>
    <t>A125553480R</t>
  </si>
  <si>
    <t>A125581560L</t>
  </si>
  <si>
    <t>A125567520F</t>
  </si>
  <si>
    <t>A125556288V</t>
  </si>
  <si>
    <t>A125584368T</t>
  </si>
  <si>
    <t>A125570328R</t>
  </si>
  <si>
    <t>A125550672C</t>
  </si>
  <si>
    <t>A125578752W</t>
  </si>
  <si>
    <t>A125564712V</t>
  </si>
  <si>
    <t>A125559096F</t>
  </si>
  <si>
    <t>A125587176C</t>
  </si>
  <si>
    <t>A125573136A</t>
  </si>
  <si>
    <t>A125561904J</t>
  </si>
  <si>
    <t>A125589984L</t>
  </si>
  <si>
    <t>A125575944K</t>
  </si>
  <si>
    <t>A125553481T</t>
  </si>
  <si>
    <t>A125581561R</t>
  </si>
  <si>
    <t>A125567521J</t>
  </si>
  <si>
    <t>A125553560R</t>
  </si>
  <si>
    <t>A125581640L</t>
  </si>
  <si>
    <t>A125567600F</t>
  </si>
  <si>
    <t>A125556368V</t>
  </si>
  <si>
    <t>A125584448T</t>
  </si>
  <si>
    <t>A125570408R</t>
  </si>
  <si>
    <t>A125550752C</t>
  </si>
  <si>
    <t>A125578832W</t>
  </si>
  <si>
    <t>A125564792F</t>
  </si>
  <si>
    <t>A125559176F</t>
  </si>
  <si>
    <t>A125587256C</t>
  </si>
  <si>
    <t>A125573216A</t>
  </si>
  <si>
    <t>A125561984V</t>
  </si>
  <si>
    <t>A125590064V</t>
  </si>
  <si>
    <t>A125576024L</t>
  </si>
  <si>
    <t>A125553561T</t>
  </si>
  <si>
    <t>A125581641R</t>
  </si>
  <si>
    <t>A125567601J</t>
  </si>
  <si>
    <t>A125553648J</t>
  </si>
  <si>
    <t>A125581728F</t>
  </si>
  <si>
    <t>A125567688K</t>
  </si>
  <si>
    <t>A125556456V</t>
  </si>
  <si>
    <t>A125584536T</t>
  </si>
  <si>
    <t>A125570496A</t>
  </si>
  <si>
    <t>A125550840C</t>
  </si>
  <si>
    <t>A125578920W</t>
  </si>
  <si>
    <t>A125564880F</t>
  </si>
  <si>
    <t>A125559264F</t>
  </si>
  <si>
    <t>A125587344C</t>
  </si>
  <si>
    <t>A125573304A</t>
  </si>
  <si>
    <t>A125562072W</t>
  </si>
  <si>
    <t>A125590152V</t>
  </si>
  <si>
    <t>A125576112L</t>
  </si>
  <si>
    <t>A125553649K</t>
  </si>
  <si>
    <t>A125581729J</t>
  </si>
  <si>
    <t>A125567689L</t>
  </si>
  <si>
    <t>A125553768A</t>
  </si>
  <si>
    <t>A125581848X</t>
  </si>
  <si>
    <t>A125567808T</t>
  </si>
  <si>
    <t>A125556576L</t>
  </si>
  <si>
    <t>A125584656K</t>
  </si>
  <si>
    <t>A125570616J</t>
  </si>
  <si>
    <t>A125550960W</t>
  </si>
  <si>
    <t>A125579040T</t>
  </si>
  <si>
    <t>A125565000R</t>
  </si>
  <si>
    <t>A125559384X</t>
  </si>
  <si>
    <t>A125587464W</t>
  </si>
  <si>
    <t>A125573424V</t>
  </si>
  <si>
    <t>A125562192R</t>
  </si>
  <si>
    <t>A125590272L</t>
  </si>
  <si>
    <t>A125576232F</t>
  </si>
  <si>
    <t>A125553769C</t>
  </si>
  <si>
    <t>Queensland ;  Relationship not determined ;  Median duration of insufficient hours ;  &gt; Males ;</t>
  </si>
  <si>
    <t>Queensland ;  Relationship not determined ;  Median duration of insufficient hours ;  &gt; Females ;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</si>
  <si>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</si>
  <si>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</si>
  <si>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</si>
  <si>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Fewer than 4 weeks of insufficient hours ;  Persons ;</t>
  </si>
  <si>
    <t>Queensland ;  Employee ;  &gt; Fewer than 4 weeks of insufficient hours ;  &gt; Males ;</t>
  </si>
  <si>
    <t>Queensland ;  Employee ;  &gt; Fewer than 4 weeks of insufficient hours ;  &gt; Females ;</t>
  </si>
  <si>
    <t>Queensland ;  Employee ;  &gt; 4-12 weeks of insufficient hours ;  Persons ;</t>
  </si>
  <si>
    <t>Queensland ;  Employee ;  &gt; 4-12 weeks of insufficient hours ;  &gt; Males ;</t>
  </si>
  <si>
    <t>Queensland ;  Employee ;  &gt; 4-12 weeks of insufficient hours ;  &gt; Females ;</t>
  </si>
  <si>
    <t>Queensland ;  Employee ;  &gt; 13-51 weeks of insufficient hours ;  Persons ;</t>
  </si>
  <si>
    <t>Queensland ;  Employee ;  &gt; 13-51 weeks of insufficient hours ;  &gt; Males ;</t>
  </si>
  <si>
    <t>Queensland ;  Employee ;  &gt; 13-51 weeks of insufficient hours ;  &gt; Females ;</t>
  </si>
  <si>
    <t>Queensland ;  Employee ;  &gt; 52 weeks and over of insufficient hours ;  Persons ;</t>
  </si>
  <si>
    <t>Queensland ;  Employee ;  &gt; 52 weeks and over of insufficient hours ;  &gt; Males ;</t>
  </si>
  <si>
    <t>Queensland ;  Employee ;  &gt; 52 weeks and over of insufficient hours ;  &gt; Females ;</t>
  </si>
  <si>
    <t>Queensland ;  Employee ;  Median duration of insufficient hours ;  Persons ;</t>
  </si>
  <si>
    <t>Queensland ;  Employee ;  Median duration of insufficient hours ;  &gt; Males ;</t>
  </si>
  <si>
    <t>Queensland ;  Employee ;  Median duration of insufficient hours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</si>
  <si>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</si>
  <si>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</si>
  <si>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</si>
  <si>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Fewer than 4 weeks of insufficient hours ;  Persons ;</t>
  </si>
  <si>
    <t>Queensland ;  &gt; Employee with paid leave entitlements ;  &gt; Fewer than 4 weeks of insufficient hours ;  &gt; Males ;</t>
  </si>
  <si>
    <t>Queensland ;  &gt; Employee with paid leave entitlements ;  &gt; Fewer than 4 weeks of insufficient hours ;  &gt; Females ;</t>
  </si>
  <si>
    <t>Queensland ;  &gt; Employee with paid leave entitlements ;  &gt; 4-12 weeks of insufficient hours ;  Persons ;</t>
  </si>
  <si>
    <t>Queensland ;  &gt; Employee with paid leave entitlements ;  &gt; 4-12 weeks of insufficient hours ;  &gt; Males ;</t>
  </si>
  <si>
    <t>Queensland ;  &gt; Employee with paid leave entitlements ;  &gt; 4-12 weeks of insufficient hours ;  &gt; Females ;</t>
  </si>
  <si>
    <t>Queensland ;  &gt; Employee with paid leave entitlements ;  &gt; 13-51 weeks of insufficient hours ;  Persons ;</t>
  </si>
  <si>
    <t>Queensland ;  &gt; Employee with paid leave entitlements ;  &gt; 13-51 weeks of insufficient hours ;  &gt; Males ;</t>
  </si>
  <si>
    <t>Queensland ;  &gt; Employee with paid leave entitlements ;  &gt; 13-51 weeks of insufficient hours ;  &gt; Females ;</t>
  </si>
  <si>
    <t>Queensland ;  &gt; Employee with paid leave entitlements ;  &gt; 52 weeks and over of insufficient hours ;  Persons ;</t>
  </si>
  <si>
    <t>Queensland ;  &gt; Employee with paid leave entitlements ;  &gt; 52 weeks and over of insufficient hours ;  &gt; Males ;</t>
  </si>
  <si>
    <t>Queensland ;  &gt; Employee with paid leave entitlements ;  &gt; 52 weeks and over of insufficient hours ;  &gt; Females ;</t>
  </si>
  <si>
    <t>Queensland ;  &gt; Employee with paid leave entitlements ;  Median duration of insufficient hours ;  Persons ;</t>
  </si>
  <si>
    <t>Queensland ;  &gt; Employee with paid leave entitlements ;  Median duration of insufficient hours ;  &gt; Males ;</t>
  </si>
  <si>
    <t>Queensland ;  &gt; Employee with paid leave entitlements ;  Median duration of insufficient hours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</si>
  <si>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</si>
  <si>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</si>
  <si>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</si>
  <si>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Fewer than 4 weeks of insufficient hours ;  Persons ;</t>
  </si>
  <si>
    <t>Queensland ;  &gt; Employee without paid leave entitlements ;  &gt; Fewer than 4 weeks of insufficient hours ;  &gt; Males ;</t>
  </si>
  <si>
    <t>Queensland ;  &gt; Employee without paid leave entitlements ;  &gt; Fewer than 4 weeks of insufficient hours ;  &gt; Females ;</t>
  </si>
  <si>
    <t>Queensland ;  &gt; Employee without paid leave entitlements ;  &gt; 4-12 weeks of insufficient hours ;  Persons ;</t>
  </si>
  <si>
    <t>Queensland ;  &gt; Employee without paid leave entitlements ;  &gt; 4-12 weeks of insufficient hours ;  &gt; Males ;</t>
  </si>
  <si>
    <t>Queensland ;  &gt; Employee without paid leave entitlements ;  &gt; 4-12 weeks of insufficient hours ;  &gt; Females ;</t>
  </si>
  <si>
    <t>Queensland ;  &gt; Employee without paid leave entitlements ;  &gt; 13-51 weeks of insufficient hours ;  Persons ;</t>
  </si>
  <si>
    <t>Queensland ;  &gt; Employee without paid leave entitlements ;  &gt; 13-51 weeks of insufficient hours ;  &gt; Males ;</t>
  </si>
  <si>
    <t>Queensland ;  &gt; Employee without paid leave entitlements ;  &gt; 13-51 weeks of insufficient hours ;  &gt; Females ;</t>
  </si>
  <si>
    <t>Queensland ;  &gt; Employee without paid leave entitlements ;  &gt; 52 weeks and over of insufficient hours ;  Persons ;</t>
  </si>
  <si>
    <t>Queensland ;  &gt; Employee without paid leave entitlements ;  &gt; 52 weeks and over of insufficient hours ;  &gt; Males ;</t>
  </si>
  <si>
    <t>Queensland ;  &gt; Employee without paid leave entitlements ;  &gt; 52 weeks and over of insufficient hours ;  &gt; Females ;</t>
  </si>
  <si>
    <t>Queensland ;  &gt; Employee without paid leave entitlements ;  Median duration of insufficient hours ;  Persons ;</t>
  </si>
  <si>
    <t>Queensland ;  &gt; Employee without paid leave entitlements ;  Median duration of insufficient hours ;  &gt; Males ;</t>
  </si>
  <si>
    <t>Queensland ;  &gt; Employee without paid leave entitlements ;  Median duration of insufficient hours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</si>
  <si>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</si>
  <si>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</si>
  <si>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</si>
  <si>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Fewer than 4 weeks of insufficient hours ;  Persons ;</t>
  </si>
  <si>
    <t>Queensland ;  Not an employee ;  &gt; Fewer than 4 weeks of insufficient hours ;  &gt; Males ;</t>
  </si>
  <si>
    <t>Queensland ;  Not an employee ;  &gt; Fewer than 4 weeks of insufficient hours ;  &gt; Females ;</t>
  </si>
  <si>
    <t>Queensland ;  Not an employee ;  &gt; 4-12 weeks of insufficient hours ;  Persons ;</t>
  </si>
  <si>
    <t>Queensland ;  Not an employee ;  &gt; 4-12 weeks of insufficient hours ;  &gt; Males ;</t>
  </si>
  <si>
    <t>Queensland ;  Not an employee ;  &gt; 4-12 weeks of insufficient hours ;  &gt; Females ;</t>
  </si>
  <si>
    <t>Queensland ;  Not an employee ;  &gt; 13-51 weeks of insufficient hours ;  Persons ;</t>
  </si>
  <si>
    <t>Queensland ;  Not an employee ;  &gt; 13-51 weeks of insufficient hours ;  &gt; Males ;</t>
  </si>
  <si>
    <t>Queensland ;  Not an employee ;  &gt; 13-51 weeks of insufficient hours ;  &gt; Females ;</t>
  </si>
  <si>
    <t>Queensland ;  Not an employee ;  &gt; 52 weeks and over of insufficient hours ;  Persons ;</t>
  </si>
  <si>
    <t>Queensland ;  Not an employee ;  &gt; 52 weeks and over of insufficient hours ;  &gt; Males ;</t>
  </si>
  <si>
    <t>Queensland ;  Not an employee ;  &gt; 52 weeks and over of insufficient hours ;  &gt; Females ;</t>
  </si>
  <si>
    <t>Queensland ;  Not an employee ;  Median duration of insufficient hours ;  Persons ;</t>
  </si>
  <si>
    <t>Queensland ;  Not an employee ;  Median duration of insufficient hours ;  &gt; Males ;</t>
  </si>
  <si>
    <t>Queensland ;  Not an employee ;  Median duration of insufficient hours ;  &gt; Females ;</t>
  </si>
  <si>
    <t>Queensland ;  Prefers more part-time hours ;  Underemployed part-time workers ;  Persons ;</t>
  </si>
  <si>
    <t>Queensland ;  Prefers more part-time hours ;  Underemployed part-time workers ;  &gt; Males ;</t>
  </si>
  <si>
    <t>Queensland ;  Prefers more part-time hours ;  Underemployed part-time workers ;  &gt; Females ;</t>
  </si>
  <si>
    <t>Queensland ;  Prefers more part-time hours ;  &gt; Fewer than 4 weeks of insufficient hours ;  Persons ;</t>
  </si>
  <si>
    <t>Queensland ;  Prefers more part-time hours ;  &gt; Fewer than 4 weeks of insufficient hours ;  &gt; Males ;</t>
  </si>
  <si>
    <t>Queensland ;  Prefers more part-time hours ;  &gt; Fewer than 4 weeks of insufficient hours ;  &gt; Females ;</t>
  </si>
  <si>
    <t>Queensland ;  Prefers more part-time hours ;  &gt; 4-12 weeks of insufficient hours ;  Persons ;</t>
  </si>
  <si>
    <t>Queensland ;  Prefers more part-time hours ;  &gt; 4-12 weeks of insufficient hours ;  &gt; Males ;</t>
  </si>
  <si>
    <t>Queensland ;  Prefers more part-time hours ;  &gt; 4-12 weeks of insufficient hours ;  &gt; Females ;</t>
  </si>
  <si>
    <t>Queensland ;  Prefers more part-time hours ;  &gt; 13-51 weeks of insufficient hours ;  Persons ;</t>
  </si>
  <si>
    <t>Queensland ;  Prefers more part-time hours ;  &gt; 13-51 weeks of insufficient hours ;  &gt; Males ;</t>
  </si>
  <si>
    <t>Queensland ;  Prefers more part-time hours ;  &gt; 13-51 weeks of insufficient hours ;  &gt; Females ;</t>
  </si>
  <si>
    <t>Queensland ;  Prefers more part-time hours ;  &gt; 52 weeks and over of insufficient hours ;  Persons ;</t>
  </si>
  <si>
    <t>Queensland ;  Prefers more part-time hours ;  &gt; 52 weeks and over of insufficient hours ;  &gt; Males ;</t>
  </si>
  <si>
    <t>Queensland ;  Prefers more part-time hours ;  &gt; 52 weeks and over of insufficient hours ;  &gt; Females ;</t>
  </si>
  <si>
    <t>Queensland ;  Prefers more part-time hours ;  Median duration of insufficient hours ;  Persons ;</t>
  </si>
  <si>
    <t>Queensland ;  Prefers more part-time hours ;  Median duration of insufficient hours ;  &gt; Males ;</t>
  </si>
  <si>
    <t>Queensland ;  Prefers more part-time hours ;  Median duration of insufficient hours ;  &gt; Females ;</t>
  </si>
  <si>
    <t>Queensland ;  Prefers full-time hours ;  Underemployed part-time workers ;  Persons ;</t>
  </si>
  <si>
    <t>Queensland ;  Prefers full-time hours ;  Underemployed part-time workers ;  &gt; Males ;</t>
  </si>
  <si>
    <t>Queensland ;  Prefers full-time hours ;  Underemployed part-time workers ;  &gt; Females ;</t>
  </si>
  <si>
    <t>Queensland ;  Prefers full-time hours ;  &gt; Fewer than 4 weeks of insufficient hours ;  Persons ;</t>
  </si>
  <si>
    <t>Queensland ;  Prefers full-time hours ;  &gt; Fewer than 4 weeks of insufficient hours ;  &gt; Males ;</t>
  </si>
  <si>
    <t>Queensland ;  Prefers full-time hours ;  &gt; Fewer than 4 weeks of insufficient hours ;  &gt; Females ;</t>
  </si>
  <si>
    <t>Queensland ;  Prefers full-time hours ;  &gt; 4-12 weeks of insufficient hours ;  Persons ;</t>
  </si>
  <si>
    <t>Queensland ;  Prefers full-time hours ;  &gt; 4-12 weeks of insufficient hours ;  &gt; Males ;</t>
  </si>
  <si>
    <t>Queensland ;  Prefers full-time hours ;  &gt; 4-12 weeks of insufficient hours ;  &gt; Females ;</t>
  </si>
  <si>
    <t>Queensland ;  Prefers full-time hours ;  &gt; 13-51 weeks of insufficient hours ;  Persons ;</t>
  </si>
  <si>
    <t>Queensland ;  Prefers full-time hours ;  &gt; 13-51 weeks of insufficient hours ;  &gt; Males ;</t>
  </si>
  <si>
    <t>Queensland ;  Prefers full-time hours ;  &gt; 13-51 weeks of insufficient hours ;  &gt; Females ;</t>
  </si>
  <si>
    <t>Queensland ;  Prefers full-time hours ;  &gt; 52 weeks and over of insufficient hours ;  Persons ;</t>
  </si>
  <si>
    <t>Queensland ;  Prefers full-time hours ;  &gt; 52 weeks and over of insufficient hours ;  &gt; Males ;</t>
  </si>
  <si>
    <t>Queensland ;  Prefers full-time hours ;  &gt; 52 weeks and over of insufficient hours ;  &gt; Females ;</t>
  </si>
  <si>
    <t>Queensland ;  Prefers full-time hours ;  Median duration of insufficient hours ;  Persons ;</t>
  </si>
  <si>
    <t>Queensland ;  Prefers full-time hours ;  Median duration of insufficient hours ;  &gt; Males ;</t>
  </si>
  <si>
    <t>Queensland ;  Prefers full-time hours ;  Median duration of insufficient hours ;  &gt; Females ;</t>
  </si>
  <si>
    <t>Queensland ;  &gt; Prefers less than 30 hours ;  Underemployed part-time workers ;  Persons ;</t>
  </si>
  <si>
    <t>Queensland ;  &gt; Prefers less than 30 hours ;  Underemployed part-time workers ;  &gt; Males ;</t>
  </si>
  <si>
    <t>Queensland ;  &gt; Prefers less than 30 hours ;  Underemployed part-time workers ;  &gt; Females ;</t>
  </si>
  <si>
    <t>Queensland ;  &gt; Prefers less than 30 hours ;  &gt; Fewer than 4 weeks of insufficient hours ;  Persons ;</t>
  </si>
  <si>
    <t>Queensland ;  &gt; Prefers less than 30 hours ;  &gt; Fewer than 4 weeks of insufficient hours ;  &gt; Males ;</t>
  </si>
  <si>
    <t>Queensland ;  &gt; Prefers less than 30 hours ;  &gt; Fewer than 4 weeks of insufficient hours ;  &gt; Females ;</t>
  </si>
  <si>
    <t>Queensland ;  &gt; Prefers less than 30 hours ;  &gt; 4-12 weeks of insufficient hours ;  Persons ;</t>
  </si>
  <si>
    <t>Queensland ;  &gt; Prefers less than 30 hours ;  &gt; 4-12 weeks of insufficient hours ;  &gt; Males ;</t>
  </si>
  <si>
    <t>Queensland ;  &gt; Prefers less than 30 hours ;  &gt; 4-12 weeks of insufficient hours ;  &gt; Females ;</t>
  </si>
  <si>
    <t>Queensland ;  &gt; Prefers less than 30 hours ;  &gt; 13-51 weeks of insufficient hours ;  Persons ;</t>
  </si>
  <si>
    <t>Queensland ;  &gt; Prefers less than 30 hours ;  &gt; 13-51 weeks of insufficient hours ;  &gt; Males ;</t>
  </si>
  <si>
    <t>Queensland ;  &gt; Prefers less than 30 hours ;  &gt; 13-51 weeks of insufficient hours ;  &gt; Females ;</t>
  </si>
  <si>
    <t>Queensland ;  &gt; Prefers less than 30 hours ;  &gt; 52 weeks and over of insufficient hours ;  Persons ;</t>
  </si>
  <si>
    <t>Queensland ;  &gt; Prefers less than 30 hours ;  &gt; 52 weeks and over of insufficient hours ;  &gt; Males ;</t>
  </si>
  <si>
    <t>Queensland ;  &gt; Prefers less than 30 hours ;  &gt; 52 weeks and over of insufficient hours ;  &gt; Females ;</t>
  </si>
  <si>
    <t>Queensland ;  &gt; Prefers less than 30 hours ;  Median duration of insufficient hours ;  Persons ;</t>
  </si>
  <si>
    <t>Queensland ;  &gt; Prefers less than 30 hours ;  Median duration of insufficient hours ;  &gt; Males ;</t>
  </si>
  <si>
    <t>Queensland ;  &gt; Prefers less than 30 hours ;  Median duration of insufficient hours ;  &gt; Females ;</t>
  </si>
  <si>
    <t>Queensland ;  &gt; Prefers 30-34 hours ;  Underemployed part-time workers ;  Persons ;</t>
  </si>
  <si>
    <t>Queensland ;  &gt; Prefers 30-34 hours ;  Underemployed part-time workers ;  &gt; Males ;</t>
  </si>
  <si>
    <t>Queensland ;  &gt; Prefers 30-34 hours ;  Underemployed part-time workers ;  &gt; Females ;</t>
  </si>
  <si>
    <t>Queensland ;  &gt; Prefers 30-34 hours ;  &gt; Fewer than 4 weeks of insufficient hours ;  Persons ;</t>
  </si>
  <si>
    <t>Queensland ;  &gt; Prefers 30-34 hours ;  &gt; Fewer than 4 weeks of insufficient hours ;  &gt; Males ;</t>
  </si>
  <si>
    <t>Queensland ;  &gt; Prefers 30-34 hours ;  &gt; Fewer than 4 weeks of insufficient hours ;  &gt; Females ;</t>
  </si>
  <si>
    <t>Queensland ;  &gt; Prefers 30-34 hours ;  &gt; 4-12 weeks of insufficient hours ;  Persons ;</t>
  </si>
  <si>
    <t>Queensland ;  &gt; Prefers 30-34 hours ;  &gt; 4-12 weeks of insufficient hours ;  &gt; Males ;</t>
  </si>
  <si>
    <t>Queensland ;  &gt; Prefers 30-34 hours ;  &gt; 4-12 weeks of insufficient hours ;  &gt; Females ;</t>
  </si>
  <si>
    <t>Queensland ;  &gt; Prefers 30-34 hours ;  &gt; 13-51 weeks of insufficient hours ;  Persons ;</t>
  </si>
  <si>
    <t>Queensland ;  &gt; Prefers 30-34 hours ;  &gt; 13-51 weeks of insufficient hours ;  &gt; Males ;</t>
  </si>
  <si>
    <t>Queensland ;  &gt; Prefers 30-34 hours ;  &gt; 13-51 weeks of insufficient hours ;  &gt; Females ;</t>
  </si>
  <si>
    <t>Queensland ;  &gt; Prefers 30-34 hours ;  &gt; 52 weeks and over of insufficient hours ;  Persons ;</t>
  </si>
  <si>
    <t>Queensland ;  &gt; Prefers 30-34 hours ;  &gt; 52 weeks and over of insufficient hours ;  &gt; Males ;</t>
  </si>
  <si>
    <t>Queensland ;  &gt; Prefers 30-34 hours ;  &gt; 52 weeks and over of insufficient hours ;  &gt; Females ;</t>
  </si>
  <si>
    <t>Queensland ;  &gt; Prefers 30-34 hours ;  Median duration of insufficient hours ;  Persons ;</t>
  </si>
  <si>
    <t>Queensland ;  &gt; Prefers 30-34 hours ;  Median duration of insufficient hours ;  &gt; Males ;</t>
  </si>
  <si>
    <t>Queensland ;  &gt; Prefers 30-34 hours ;  Median duration of insufficient hours ;  &gt; Females ;</t>
  </si>
  <si>
    <t>Queensland ;  &gt; Prefers 35-39 hours ;  Underemployed part-time workers ;  Persons ;</t>
  </si>
  <si>
    <t>Queensland ;  &gt; Prefers 35-39 hours ;  Underemployed part-time workers ;  &gt; Males ;</t>
  </si>
  <si>
    <t>Queensland ;  &gt; Prefers 35-39 hours ;  Underemployed part-time workers ;  &gt; Females ;</t>
  </si>
  <si>
    <t>Queensland ;  &gt; Prefers 35-39 hours ;  &gt; Fewer than 4 weeks of insufficient hours ;  Persons ;</t>
  </si>
  <si>
    <t>Queensland ;  &gt; Prefers 35-39 hours ;  &gt; Fewer than 4 weeks of insufficient hours ;  &gt; Males ;</t>
  </si>
  <si>
    <t>Queensland ;  &gt; Prefers 35-39 hours ;  &gt; Fewer than 4 weeks of insufficient hours ;  &gt; Females ;</t>
  </si>
  <si>
    <t>Queensland ;  &gt; Prefers 35-39 hours ;  &gt; 4-12 weeks of insufficient hours ;  Persons ;</t>
  </si>
  <si>
    <t>Queensland ;  &gt; Prefers 35-39 hours ;  &gt; 4-12 weeks of insufficient hours ;  &gt; Males ;</t>
  </si>
  <si>
    <t>Queensland ;  &gt; Prefers 35-39 hours ;  &gt; 4-12 weeks of insufficient hours ;  &gt; Females ;</t>
  </si>
  <si>
    <t>Queensland ;  &gt; Prefers 35-39 hours ;  &gt; 13-51 weeks of insufficient hours ;  Persons ;</t>
  </si>
  <si>
    <t>Queensland ;  &gt; Prefers 35-39 hours ;  &gt; 13-51 weeks of insufficient hours ;  &gt; Males ;</t>
  </si>
  <si>
    <t>Queensland ;  &gt; Prefers 35-39 hours ;  &gt; 13-51 weeks of insufficient hours ;  &gt; Females ;</t>
  </si>
  <si>
    <t>Queensland ;  &gt; Prefers 35-39 hours ;  &gt; 52 weeks and over of insufficient hours ;  Persons ;</t>
  </si>
  <si>
    <t>Queensland ;  &gt; Prefers 35-39 hours ;  &gt; 52 weeks and over of insufficient hours ;  &gt; Males ;</t>
  </si>
  <si>
    <t>Queensland ;  &gt; Prefers 35-39 hours ;  &gt; 52 weeks and over of insufficient hours ;  &gt; Females ;</t>
  </si>
  <si>
    <t>Queensland ;  &gt; Prefers 35-39 hours ;  Median duration of insufficient hours ;  Persons ;</t>
  </si>
  <si>
    <t>Queensland ;  &gt; Prefers 35-39 hours ;  Median duration of insufficient hours ;  &gt; Males ;</t>
  </si>
  <si>
    <t>Queensland ;  &gt; Prefers 35-39 hours ;  Median duration of insufficient hours ;  &gt; Females ;</t>
  </si>
  <si>
    <t>Queensland ;  &gt; Prefers 40 hours or more ;  Underemployed part-time workers ;  Persons ;</t>
  </si>
  <si>
    <t>Queensland ;  &gt; Prefers 40 hours or more ;  Underemployed part-time workers ;  &gt; Males ;</t>
  </si>
  <si>
    <t>Queensland ;  &gt; Prefers 40 hours or more ;  Underemployed part-time workers ;  &gt; Females ;</t>
  </si>
  <si>
    <t>Queensland ;  &gt; Prefers 40 hours or more ;  &gt; Fewer than 4 weeks of insufficient hours ;  Persons ;</t>
  </si>
  <si>
    <t>Queensland ;  &gt; Prefers 40 hours or more ;  &gt; Fewer than 4 weeks of insufficient hours ;  &gt; Males ;</t>
  </si>
  <si>
    <t>Queensland ;  &gt; Prefers 40 hours or more ;  &gt; Fewer than 4 weeks of insufficient hours ;  &gt; Females ;</t>
  </si>
  <si>
    <t>Queensland ;  &gt; Prefers 40 hours or more ;  &gt; 4-12 weeks of insufficient hours ;  Persons ;</t>
  </si>
  <si>
    <t>Queensland ;  &gt; Prefers 40 hours or more ;  &gt; 4-12 weeks of insufficient hours ;  &gt; Males ;</t>
  </si>
  <si>
    <t>Queensland ;  &gt; Prefers 40 hours or more ;  &gt; 4-12 weeks of insufficient hours ;  &gt; Females ;</t>
  </si>
  <si>
    <t>Queensland ;  &gt; Prefers 40 hours or more ;  &gt; 13-51 weeks of insufficient hours ;  Persons ;</t>
  </si>
  <si>
    <t>Queensland ;  &gt; Prefers 40 hours or more ;  &gt; 13-51 weeks of insufficient hours ;  &gt; Males ;</t>
  </si>
  <si>
    <t>Queensland ;  &gt; Prefers 40 hours or more ;  &gt; 13-51 weeks of insufficient hours ;  &gt; Females ;</t>
  </si>
  <si>
    <t>Queensland ;  &gt; Prefers 40 hours or more ;  &gt; 52 weeks and over of insufficient hours ;  Persons ;</t>
  </si>
  <si>
    <t>Queensland ;  &gt; Prefers 40 hours or more ;  &gt; 52 weeks and over of insufficient hours ;  &gt; Males ;</t>
  </si>
  <si>
    <t>Queensland ;  &gt; Prefers 40 hours or more ;  &gt; 52 weeks and over of insufficient hours ;  &gt; Females ;</t>
  </si>
  <si>
    <t>Queensland ;  &gt; Prefers 40 hours or more ;  Median duration of insufficient hours ;  Persons ;</t>
  </si>
  <si>
    <t>Queensland ;  &gt; Prefers 40 hours or more ;  Median duration of insufficient hours ;  &gt; Males ;</t>
  </si>
  <si>
    <t>Queensland ;  &gt; Prefers 40 hours or more ;  Median duration of insufficient hours ;  &gt; Females ;</t>
  </si>
  <si>
    <t>Queensland ;  Prefers less than 10 extra hours ;  Underemployed part-time workers ;  Persons ;</t>
  </si>
  <si>
    <t>Queensland ;  Prefers less than 10 extra hours ;  Underemployed part-time workers ;  &gt; Males ;</t>
  </si>
  <si>
    <t>Queensland ;  Prefers less than 10 extra hours ;  Underemployed part-time workers ;  &gt; Females ;</t>
  </si>
  <si>
    <t>Queensland ;  Prefers less than 10 extra hours ;  &gt; Fewer than 4 weeks of insufficient hours ;  Persons ;</t>
  </si>
  <si>
    <t>Queensland ;  Prefers less than 10 extra hours ;  &gt; Fewer than 4 weeks of insufficient hours ;  &gt; Males ;</t>
  </si>
  <si>
    <t>Queensland ;  Prefers less than 10 extra hours ;  &gt; Fewer than 4 weeks of insufficient hours ;  &gt; Females ;</t>
  </si>
  <si>
    <t>Queensland ;  Prefers less than 10 extra hours ;  &gt; 4-12 weeks of insufficient hours ;  Persons ;</t>
  </si>
  <si>
    <t>Queensland ;  Prefers less than 10 extra hours ;  &gt; 4-12 weeks of insufficient hours ;  &gt; Males ;</t>
  </si>
  <si>
    <t>Queensland ;  Prefers less than 10 extra hours ;  &gt; 4-12 weeks of insufficient hours ;  &gt; Females ;</t>
  </si>
  <si>
    <t>Queensland ;  Prefers less than 10 extra hours ;  &gt; 13-51 weeks of insufficient hours ;  Persons ;</t>
  </si>
  <si>
    <t>Queensland ;  Prefers less than 10 extra hours ;  &gt; 13-51 weeks of insufficient hours ;  &gt; Males ;</t>
  </si>
  <si>
    <t>Queensland ;  Prefers less than 10 extra hours ;  &gt; 13-51 weeks of insufficient hours ;  &gt; Females ;</t>
  </si>
  <si>
    <t>Queensland ;  Prefers less than 10 extra hours ;  &gt; 52 weeks and over of insufficient hours ;  Persons ;</t>
  </si>
  <si>
    <t>Queensland ;  Prefers less than 10 extra hours ;  &gt; 52 weeks and over of insufficient hours ;  &gt; Males ;</t>
  </si>
  <si>
    <t>Queensland ;  Prefers less than 10 extra hours ;  &gt; 52 weeks and over of insufficient hours ;  &gt; Females ;</t>
  </si>
  <si>
    <t>Queensland ;  Prefers less than 10 extra hours ;  Median duration of insufficient hours ;  Persons ;</t>
  </si>
  <si>
    <t>Queensland ;  Prefers less than 10 extra hours ;  Median duration of insufficient hours ;  &gt; Males ;</t>
  </si>
  <si>
    <t>Queensland ;  Prefers less than 10 extra hours ;  Median duration of insufficient hours ;  &gt; Females ;</t>
  </si>
  <si>
    <t>Queensland ;  Prefers 10-19 extra hours ;  Underemployed part-time workers ;  Persons ;</t>
  </si>
  <si>
    <t>Queensland ;  Prefers 10-19 extra hours ;  Underemployed part-time workers ;  &gt; Males ;</t>
  </si>
  <si>
    <t>Queensland ;  Prefers 10-19 extra hours ;  Underemployed part-time workers ;  &gt; Females ;</t>
  </si>
  <si>
    <t>Queensland ;  Prefers 10-19 extra hours ;  &gt; Fewer than 4 weeks of insufficient hours ;  Persons ;</t>
  </si>
  <si>
    <t>Queensland ;  Prefers 10-19 extra hours ;  &gt; Fewer than 4 weeks of insufficient hours ;  &gt; Males ;</t>
  </si>
  <si>
    <t>Queensland ;  Prefers 10-19 extra hours ;  &gt; Fewer than 4 weeks of insufficient hours ;  &gt; Females ;</t>
  </si>
  <si>
    <t>Queensland ;  Prefers 10-19 extra hours ;  &gt; 4-12 weeks of insufficient hours ;  Persons ;</t>
  </si>
  <si>
    <t>Queensland ;  Prefers 10-19 extra hours ;  &gt; 4-12 weeks of insufficient hours ;  &gt; Males ;</t>
  </si>
  <si>
    <t>Queensland ;  Prefers 10-19 extra hours ;  &gt; 4-12 weeks of insufficient hours ;  &gt; Females ;</t>
  </si>
  <si>
    <t>Queensland ;  Prefers 10-19 extra hours ;  &gt; 13-51 weeks of insufficient hours ;  Persons ;</t>
  </si>
  <si>
    <t>Queensland ;  Prefers 10-19 extra hours ;  &gt; 13-51 weeks of insufficient hours ;  &gt; Males ;</t>
  </si>
  <si>
    <t>Queensland ;  Prefers 10-19 extra hours ;  &gt; 13-51 weeks of insufficient hours ;  &gt; Females ;</t>
  </si>
  <si>
    <t>Queensland ;  Prefers 10-19 extra hours ;  &gt; 52 weeks and over of insufficient hours ;  Persons ;</t>
  </si>
  <si>
    <t>Queensland ;  Prefers 10-19 extra hours ;  &gt; 52 weeks and over of insufficient hours ;  &gt; Males ;</t>
  </si>
  <si>
    <t>Queensland ;  Prefers 10-19 extra hours ;  &gt; 52 weeks and over of insufficient hours ;  &gt; Females ;</t>
  </si>
  <si>
    <t>Queensland ;  Prefers 10-19 extra hours ;  Median duration of insufficient hours ;  Persons ;</t>
  </si>
  <si>
    <t>Queensland ;  Prefers 10-19 extra hours ;  Median duration of insufficient hours ;  &gt; Males ;</t>
  </si>
  <si>
    <t>Queensland ;  Prefers 10-19 extra hours ;  Median duration of insufficient hours ;  &gt; Females ;</t>
  </si>
  <si>
    <t>Queensland ;  Prefers 20-29 extra hours ;  Underemployed part-time workers ;  Persons ;</t>
  </si>
  <si>
    <t>Queensland ;  Prefers 20-29 extra hours ;  Underemployed part-time workers ;  &gt; Males ;</t>
  </si>
  <si>
    <t>Queensland ;  Prefers 20-29 extra hours ;  Underemployed part-time workers ;  &gt; Females ;</t>
  </si>
  <si>
    <t>Queensland ;  Prefers 20-29 extra hours ;  &gt; Fewer than 4 weeks of insufficient hours ;  Persons ;</t>
  </si>
  <si>
    <t>Queensland ;  Prefers 20-29 extra hours ;  &gt; Fewer than 4 weeks of insufficient hours ;  &gt; Males ;</t>
  </si>
  <si>
    <t>Queensland ;  Prefers 20-29 extra hours ;  &gt; Fewer than 4 weeks of insufficient hours ;  &gt; Females ;</t>
  </si>
  <si>
    <t>Queensland ;  Prefers 20-29 extra hours ;  &gt; 4-12 weeks of insufficient hours ;  Persons ;</t>
  </si>
  <si>
    <t>Queensland ;  Prefers 20-29 extra hours ;  &gt; 4-12 weeks of insufficient hours ;  &gt; Males ;</t>
  </si>
  <si>
    <t>Queensland ;  Prefers 20-29 extra hours ;  &gt; 4-12 weeks of insufficient hours ;  &gt; Females ;</t>
  </si>
  <si>
    <t>Queensland ;  Prefers 20-29 extra hours ;  &gt; 13-51 weeks of insufficient hours ;  Persons ;</t>
  </si>
  <si>
    <t>Queensland ;  Prefers 20-29 extra hours ;  &gt; 13-51 weeks of insufficient hours ;  &gt; Males ;</t>
  </si>
  <si>
    <t>Queensland ;  Prefers 20-29 extra hours ;  &gt; 13-51 weeks of insufficient hours ;  &gt; Females ;</t>
  </si>
  <si>
    <t>Queensland ;  Prefers 20-29 extra hours ;  &gt; 52 weeks and over of insufficient hours ;  Persons ;</t>
  </si>
  <si>
    <t>Queensland ;  Prefers 20-29 extra hours ;  &gt; 52 weeks and over of insufficient hours ;  &gt; Males ;</t>
  </si>
  <si>
    <t>Queensland ;  Prefers 20-29 extra hours ;  &gt; 52 weeks and over of insufficient hours ;  &gt; Females ;</t>
  </si>
  <si>
    <t>Queensland ;  Prefers 20-29 extra hours ;  Median duration of insufficient hours ;  Persons ;</t>
  </si>
  <si>
    <t>Queensland ;  Prefers 20-29 extra hours ;  Median duration of insufficient hours ;  &gt; Males ;</t>
  </si>
  <si>
    <t>Queensland ;  Prefers 20-29 extra hours ;  Median duration of insufficient hours ;  &gt; Females ;</t>
  </si>
  <si>
    <t>Queensland ;  Prefers 30 extra hours or more ;  Underemployed part-time workers ;  Persons ;</t>
  </si>
  <si>
    <t>Queensland ;  Prefers 30 extra hours or more ;  Underemployed part-time workers ;  &gt; Males ;</t>
  </si>
  <si>
    <t>Queensland ;  Prefers 30 extra hours or more ;  Underemployed part-time workers ;  &gt; Females ;</t>
  </si>
  <si>
    <t>Queensland ;  Prefers 30 extra hours or more ;  &gt; Fewer than 4 weeks of insufficient hours ;  Persons ;</t>
  </si>
  <si>
    <t>Queensland ;  Prefers 30 extra hours or more ;  &gt; Fewer than 4 weeks of insufficient hours ;  &gt; Males ;</t>
  </si>
  <si>
    <t>Queensland ;  Prefers 30 extra hours or more ;  &gt; Fewer than 4 weeks of insufficient hours ;  &gt; Females ;</t>
  </si>
  <si>
    <t>Queensland ;  Prefers 30 extra hours or more ;  &gt; 4-12 weeks of insufficient hours ;  Persons ;</t>
  </si>
  <si>
    <t>Queensland ;  Prefers 30 extra hours or more ;  &gt; 4-12 weeks of insufficient hours ;  &gt; Males ;</t>
  </si>
  <si>
    <t>Queensland ;  Prefers 30 extra hours or more ;  &gt; 4-12 weeks of insufficient hours ;  &gt; Females ;</t>
  </si>
  <si>
    <t>Queensland ;  Prefers 30 extra hours or more ;  &gt; 13-51 weeks of insufficient hours ;  Persons ;</t>
  </si>
  <si>
    <t>Queensland ;  Prefers 30 extra hours or more ;  &gt; 13-51 weeks of insufficient hours ;  &gt; Males ;</t>
  </si>
  <si>
    <t>Queensland ;  Prefers 30 extra hours or more ;  &gt; 13-51 weeks of insufficient hours ;  &gt; Females ;</t>
  </si>
  <si>
    <t>Queensland ;  Prefers 30 extra hours or more ;  &gt; 52 weeks and over of insufficient hours ;  Persons ;</t>
  </si>
  <si>
    <t>Queensland ;  Prefers 30 extra hours or more ;  &gt; 52 weeks and over of insufficient hours ;  &gt; Males ;</t>
  </si>
  <si>
    <t>A125581849A</t>
  </si>
  <si>
    <t>A125567809V</t>
  </si>
  <si>
    <t>A125553488J</t>
  </si>
  <si>
    <t>A125581568F</t>
  </si>
  <si>
    <t>A125567528X</t>
  </si>
  <si>
    <t>A125556296V</t>
  </si>
  <si>
    <t>A125584376T</t>
  </si>
  <si>
    <t>A125570336R</t>
  </si>
  <si>
    <t>A125550680C</t>
  </si>
  <si>
    <t>A125578760W</t>
  </si>
  <si>
    <t>A125564720V</t>
  </si>
  <si>
    <t>A125559104V</t>
  </si>
  <si>
    <t>A125587184C</t>
  </si>
  <si>
    <t>A125573144A</t>
  </si>
  <si>
    <t>A125561912J</t>
  </si>
  <si>
    <t>A125589992L</t>
  </si>
  <si>
    <t>A125575952K</t>
  </si>
  <si>
    <t>A125553489K</t>
  </si>
  <si>
    <t>A125581569J</t>
  </si>
  <si>
    <t>A125567529A</t>
  </si>
  <si>
    <t>A125553688A</t>
  </si>
  <si>
    <t>A125581768X</t>
  </si>
  <si>
    <t>A125567728T</t>
  </si>
  <si>
    <t>A125556496L</t>
  </si>
  <si>
    <t>A125584576K</t>
  </si>
  <si>
    <t>A125570536J</t>
  </si>
  <si>
    <t>A125550880W</t>
  </si>
  <si>
    <t>A125578960R</t>
  </si>
  <si>
    <t>A125564920L</t>
  </si>
  <si>
    <t>A125559304L</t>
  </si>
  <si>
    <t>A125587384W</t>
  </si>
  <si>
    <t>A125573344V</t>
  </si>
  <si>
    <t>A125562112C</t>
  </si>
  <si>
    <t>A125590192L</t>
  </si>
  <si>
    <t>A125576152F</t>
  </si>
  <si>
    <t>A125553689C</t>
  </si>
  <si>
    <t>A125581769A</t>
  </si>
  <si>
    <t>A125567729V</t>
  </si>
  <si>
    <t>A125553696A</t>
  </si>
  <si>
    <t>A125581776X</t>
  </si>
  <si>
    <t>A125567736T</t>
  </si>
  <si>
    <t>A125556504A</t>
  </si>
  <si>
    <t>A125584584K</t>
  </si>
  <si>
    <t>A125570544J</t>
  </si>
  <si>
    <t>A125550888R</t>
  </si>
  <si>
    <t>A125578968J</t>
  </si>
  <si>
    <t>A125564928F</t>
  </si>
  <si>
    <t>A125559312L</t>
  </si>
  <si>
    <t>A125587392W</t>
  </si>
  <si>
    <t>A125573352V</t>
  </si>
  <si>
    <t>A125562120C</t>
  </si>
  <si>
    <t>A125590200A</t>
  </si>
  <si>
    <t>A125576160F</t>
  </si>
  <si>
    <t>A125553697C</t>
  </si>
  <si>
    <t>A125581777A</t>
  </si>
  <si>
    <t>A125567737V</t>
  </si>
  <si>
    <t>A125553528R</t>
  </si>
  <si>
    <t>A125581608L</t>
  </si>
  <si>
    <t>A125567568T</t>
  </si>
  <si>
    <t>A125556336A</t>
  </si>
  <si>
    <t>A125584416X</t>
  </si>
  <si>
    <t>A125570376J</t>
  </si>
  <si>
    <t>A125550720K</t>
  </si>
  <si>
    <t>A125578800C</t>
  </si>
  <si>
    <t>A125564760L</t>
  </si>
  <si>
    <t>A125559144L</t>
  </si>
  <si>
    <t>A125587224K</t>
  </si>
  <si>
    <t>A125573184V</t>
  </si>
  <si>
    <t>A125561952A</t>
  </si>
  <si>
    <t>A125590032A</t>
  </si>
  <si>
    <t>A125575992C</t>
  </si>
  <si>
    <t>A125553529T</t>
  </si>
  <si>
    <t>A125581609R</t>
  </si>
  <si>
    <t>A125567569V</t>
  </si>
  <si>
    <t>A125553496J</t>
  </si>
  <si>
    <t>A125581576F</t>
  </si>
  <si>
    <t>A125567536X</t>
  </si>
  <si>
    <t>A125556304J</t>
  </si>
  <si>
    <t>A125584384T</t>
  </si>
  <si>
    <t>A125570344R</t>
  </si>
  <si>
    <t>A125550688W</t>
  </si>
  <si>
    <t>A125578768R</t>
  </si>
  <si>
    <t>A125564728L</t>
  </si>
  <si>
    <t>A125559112V</t>
  </si>
  <si>
    <t>A125587192C</t>
  </si>
  <si>
    <t>A125573152A</t>
  </si>
  <si>
    <t>A125561920J</t>
  </si>
  <si>
    <t>A125590000J</t>
  </si>
  <si>
    <t>A125575960K</t>
  </si>
  <si>
    <t>A125553497K</t>
  </si>
  <si>
    <t>A125581577J</t>
  </si>
  <si>
    <t>A125567537A</t>
  </si>
  <si>
    <t>A125553568J</t>
  </si>
  <si>
    <t>A125581648F</t>
  </si>
  <si>
    <t>A125567608X</t>
  </si>
  <si>
    <t>A125556376V</t>
  </si>
  <si>
    <t>A125584456T</t>
  </si>
  <si>
    <t>A125570416R</t>
  </si>
  <si>
    <t>A125550760C</t>
  </si>
  <si>
    <t>A125578840W</t>
  </si>
  <si>
    <t>A125564800V</t>
  </si>
  <si>
    <t>A125559184F</t>
  </si>
  <si>
    <t>A125587264C</t>
  </si>
  <si>
    <t>A125573224A</t>
  </si>
  <si>
    <t>A125561992V</t>
  </si>
  <si>
    <t>A125590072V</t>
  </si>
  <si>
    <t>A125576032L</t>
  </si>
  <si>
    <t>A125553569K</t>
  </si>
  <si>
    <t>A125581649J</t>
  </si>
  <si>
    <t>A125567609A</t>
  </si>
  <si>
    <t>A125553520W</t>
  </si>
  <si>
    <t>A125581600V</t>
  </si>
  <si>
    <t>A125567560X</t>
  </si>
  <si>
    <t>A125556328A</t>
  </si>
  <si>
    <t>A125584408X</t>
  </si>
  <si>
    <t>A125570368J</t>
  </si>
  <si>
    <t>A125550712K</t>
  </si>
  <si>
    <t>A125578792R</t>
  </si>
  <si>
    <t>A125564752L</t>
  </si>
  <si>
    <t>A125559136L</t>
  </si>
  <si>
    <t>A125587216K</t>
  </si>
  <si>
    <t>A125573176V</t>
  </si>
  <si>
    <t>A125561944A</t>
  </si>
  <si>
    <t>A125590024A</t>
  </si>
  <si>
    <t>A125575984C</t>
  </si>
  <si>
    <t>A125553521X</t>
  </si>
  <si>
    <t>A125581601W</t>
  </si>
  <si>
    <t>A125567561A</t>
  </si>
  <si>
    <t>A125553576J</t>
  </si>
  <si>
    <t>A125581656F</t>
  </si>
  <si>
    <t>A125567616X</t>
  </si>
  <si>
    <t>A125556384V</t>
  </si>
  <si>
    <t>A125584464T</t>
  </si>
  <si>
    <t>A125570424R</t>
  </si>
  <si>
    <t>A125550768W</t>
  </si>
  <si>
    <t>A125578848R</t>
  </si>
  <si>
    <t>A125564808L</t>
  </si>
  <si>
    <t>A125559192F</t>
  </si>
  <si>
    <t>A125587272C</t>
  </si>
  <si>
    <t>A125573232A</t>
  </si>
  <si>
    <t>A125562000K</t>
  </si>
  <si>
    <t>A125590080V</t>
  </si>
  <si>
    <t>A125576040L</t>
  </si>
  <si>
    <t>A125553577K</t>
  </si>
  <si>
    <t>A125581657J</t>
  </si>
  <si>
    <t>A125567617A</t>
  </si>
  <si>
    <t>A125553536R</t>
  </si>
  <si>
    <t>A125581616L</t>
  </si>
  <si>
    <t>A125567576T</t>
  </si>
  <si>
    <t>A125556344A</t>
  </si>
  <si>
    <t>A125584424X</t>
  </si>
  <si>
    <t>A125570384J</t>
  </si>
  <si>
    <t>A125550728C</t>
  </si>
  <si>
    <t>A125578808W</t>
  </si>
  <si>
    <t>A125564768F</t>
  </si>
  <si>
    <t>A125559152L</t>
  </si>
  <si>
    <t>A125587232K</t>
  </si>
  <si>
    <t>A125573192V</t>
  </si>
  <si>
    <t>A125561960A</t>
  </si>
  <si>
    <t>A125590040A</t>
  </si>
  <si>
    <t>A125576000V</t>
  </si>
  <si>
    <t>A125553537T</t>
  </si>
  <si>
    <t>A125581617R</t>
  </si>
  <si>
    <t>A125567577V</t>
  </si>
  <si>
    <t>A125553584J</t>
  </si>
  <si>
    <t>A125581664F</t>
  </si>
  <si>
    <t>A125567624X</t>
  </si>
  <si>
    <t>A125556392V</t>
  </si>
  <si>
    <t>A125584472T</t>
  </si>
  <si>
    <t>A125570432R</t>
  </si>
  <si>
    <t>A125550776W</t>
  </si>
  <si>
    <t>A125578856R</t>
  </si>
  <si>
    <t>A125564816L</t>
  </si>
  <si>
    <t>A125559200V</t>
  </si>
  <si>
    <t>A125587280C</t>
  </si>
  <si>
    <t>A125573240A</t>
  </si>
  <si>
    <t>A125562008C</t>
  </si>
  <si>
    <t>A125590088L</t>
  </si>
  <si>
    <t>A125576048F</t>
  </si>
  <si>
    <t>A125553585K</t>
  </si>
  <si>
    <t>A125581665J</t>
  </si>
  <si>
    <t>A125567625A</t>
  </si>
  <si>
    <t>A125553656J</t>
  </si>
  <si>
    <t>A125581736F</t>
  </si>
  <si>
    <t>A125567696K</t>
  </si>
  <si>
    <t>A125556464V</t>
  </si>
  <si>
    <t>A125584544T</t>
  </si>
  <si>
    <t>A125570504R</t>
  </si>
  <si>
    <t>A125550848W</t>
  </si>
  <si>
    <t>A125578928R</t>
  </si>
  <si>
    <t>A125564888X</t>
  </si>
  <si>
    <t>A125559272F</t>
  </si>
  <si>
    <t>A125587352C</t>
  </si>
  <si>
    <t>A125573312A</t>
  </si>
  <si>
    <t>A125562080W</t>
  </si>
  <si>
    <t>A125590160V</t>
  </si>
  <si>
    <t>A125576120L</t>
  </si>
  <si>
    <t>A125553657K</t>
  </si>
  <si>
    <t>A125581737J</t>
  </si>
  <si>
    <t>A125567697L</t>
  </si>
  <si>
    <t>A125553592J</t>
  </si>
  <si>
    <t>A125581672F</t>
  </si>
  <si>
    <t>A125567632X</t>
  </si>
  <si>
    <t>A125556400J</t>
  </si>
  <si>
    <t>A125584480T</t>
  </si>
  <si>
    <t>A125570440R</t>
  </si>
  <si>
    <t>A125550784W</t>
  </si>
  <si>
    <t>A125578864R</t>
  </si>
  <si>
    <t>A125564824L</t>
  </si>
  <si>
    <t>A125559208L</t>
  </si>
  <si>
    <t>A125587288W</t>
  </si>
  <si>
    <t>A125573248V</t>
  </si>
  <si>
    <t>A125562016C</t>
  </si>
  <si>
    <t>A125590096L</t>
  </si>
  <si>
    <t>A125576056F</t>
  </si>
  <si>
    <t>A125553593K</t>
  </si>
  <si>
    <t>A125581673J</t>
  </si>
  <si>
    <t>A125567633A</t>
  </si>
  <si>
    <t>A125553544R</t>
  </si>
  <si>
    <t>A125581624L</t>
  </si>
  <si>
    <t>A125567584T</t>
  </si>
  <si>
    <t>A125556352A</t>
  </si>
  <si>
    <t>A125584432X</t>
  </si>
  <si>
    <t>A125570392J</t>
  </si>
  <si>
    <t>A125550736C</t>
  </si>
  <si>
    <t>A125578816W</t>
  </si>
  <si>
    <t>A125564776F</t>
  </si>
  <si>
    <t>A125559160L</t>
  </si>
  <si>
    <t>A125587240K</t>
  </si>
  <si>
    <t>A125573200J</t>
  </si>
  <si>
    <t>A125561968V</t>
  </si>
  <si>
    <t>A125590048V</t>
  </si>
  <si>
    <t>A125576008L</t>
  </si>
  <si>
    <t>A125553545T</t>
  </si>
  <si>
    <t>A125581625R</t>
  </si>
  <si>
    <t>A125567585V</t>
  </si>
  <si>
    <t>A125553704R</t>
  </si>
  <si>
    <t>A125581784X</t>
  </si>
  <si>
    <t>A125567744T</t>
  </si>
  <si>
    <t>A125556512A</t>
  </si>
  <si>
    <t>A125584592K</t>
  </si>
  <si>
    <t>A125570552J</t>
  </si>
  <si>
    <t>A125550896R</t>
  </si>
  <si>
    <t>A125578976J</t>
  </si>
  <si>
    <t>A125564936F</t>
  </si>
  <si>
    <t>A125559320L</t>
  </si>
  <si>
    <t>A125587400K</t>
  </si>
  <si>
    <t>A125573360V</t>
  </si>
  <si>
    <t>A125562128W</t>
  </si>
  <si>
    <t>A125590208V</t>
  </si>
  <si>
    <t>Queensland ;  Prefers 30 extra hours or more ;  &gt; 52 weeks and over of insufficient hours ;  &gt; Females ;</t>
  </si>
  <si>
    <t>Queensland ;  Prefers 30 extra hours or more ;  Median duration of insufficient hours ;  Persons ;</t>
  </si>
  <si>
    <t>Queensland ;  Prefers 30 extra hours or more ;  Median duration of insufficient hours ;  &gt; Males ;</t>
  </si>
  <si>
    <t>Queensland ;  Prefers 30 extra hours or more ;  Median duration of insufficient hours ;  &gt; Females ;</t>
  </si>
  <si>
    <t>Queensland ;  Would prefer to change employer to work more hours ;  Underemployed part-time workers ;  Persons ;</t>
  </si>
  <si>
    <t>Queensland ;  Would prefer to change employer to work more hours ;  Underemployed part-time workers ;  &gt; Males ;</t>
  </si>
  <si>
    <t>Queensland ;  Would prefer to change employer to work more hours ;  Underemployed part-time workers ;  &gt; Females ;</t>
  </si>
  <si>
    <t>Queensland ;  Would prefer to change employer to work more hours ;  &gt; Fewer than 4 weeks of insufficient hours ;  Persons ;</t>
  </si>
  <si>
    <t>Queensland ;  Would prefer to change employer to work more hours ;  &gt; Fewer than 4 weeks of insufficient hours ;  &gt; Males ;</t>
  </si>
  <si>
    <t>Queensland ;  Would prefer to change employer to work more hours ;  &gt; Fewer than 4 weeks of insufficient hours ;  &gt; Females ;</t>
  </si>
  <si>
    <t>Queensland ;  Would prefer to change employer to work more hours ;  &gt; 4-12 weeks of insufficient hours ;  Persons ;</t>
  </si>
  <si>
    <t>Queensland ;  Would prefer to change employer to work more hours ;  &gt; 4-12 weeks of insufficient hours ;  &gt; Males ;</t>
  </si>
  <si>
    <t>Queensland ;  Would prefer to change employer to work more hours ;  &gt; 4-12 weeks of insufficient hours ;  &gt; Females ;</t>
  </si>
  <si>
    <t>Queensland ;  Would prefer to change employer to work more hours ;  &gt; 13-51 weeks of insufficient hours ;  Persons ;</t>
  </si>
  <si>
    <t>Queensland ;  Would prefer to change employer to work more hours ;  &gt; 13-51 weeks of insufficient hours ;  &gt; Males ;</t>
  </si>
  <si>
    <t>Queensland ;  Would prefer to change employer to work more hours ;  &gt; 13-51 weeks of insufficient hours ;  &gt; Females ;</t>
  </si>
  <si>
    <t>Queensland ;  Would prefer to change employer to work more hours ;  &gt; 52 weeks and over of insufficient hours ;  Persons ;</t>
  </si>
  <si>
    <t>Queensland ;  Would prefer to change employer to work more hours ;  &gt; 52 weeks and over of insufficient hours ;  &gt; Males ;</t>
  </si>
  <si>
    <t>Queensland ;  Would prefer to change employer to work more hours ;  &gt; 52 weeks and over of insufficient hours ;  &gt; Females ;</t>
  </si>
  <si>
    <t>Queensland ;  Would prefer to change employer to work more hours ;  Median duration of insufficient hours ;  Persons ;</t>
  </si>
  <si>
    <t>Queensland ;  Would prefer to change employer to work more hours ;  Median duration of insufficient hours ;  &gt; Males ;</t>
  </si>
  <si>
    <t>Queensland ;  Would prefer to change employer to work more hours ;  Median duration of insufficient hours ;  &gt; Females ;</t>
  </si>
  <si>
    <t>Queensland ;  Would not prefer to change employer to work more hours ;  Underemployed part-time workers ;  Persons ;</t>
  </si>
  <si>
    <t>Queensland ;  Would not prefer to change employer to work more hours ;  Underemployed part-time workers ;  &gt; Males ;</t>
  </si>
  <si>
    <t>Queensland ;  Would not prefer to change employer to work more hours ;  Underemployed part-time workers ;  &gt; Females ;</t>
  </si>
  <si>
    <t>Queensland ;  Would not prefer to change employer to work more hours ;  &gt; Fewer than 4 weeks of insufficient hours ;  Persons ;</t>
  </si>
  <si>
    <t>Queensland ;  Would not prefer to change employer to work more hours ;  &gt; Fewer than 4 weeks of insufficient hours ;  &gt; Males ;</t>
  </si>
  <si>
    <t>Queensland ;  Would not prefer to change employer to work more hours ;  &gt; Fewer than 4 weeks of insufficient hours ;  &gt; Females ;</t>
  </si>
  <si>
    <t>Queensland ;  Would not prefer to change employer to work more hours ;  &gt; 4-12 weeks of insufficient hours ;  Persons ;</t>
  </si>
  <si>
    <t>Queensland ;  Would not prefer to change employer to work more hours ;  &gt; 4-12 weeks of insufficient hours ;  &gt; Males ;</t>
  </si>
  <si>
    <t>Queensland ;  Would not prefer to change employer to work more hours ;  &gt; 4-12 weeks of insufficient hours ;  &gt; Females ;</t>
  </si>
  <si>
    <t>Queensland ;  Would not prefer to change employer to work more hours ;  &gt; 13-51 weeks of insufficient hours ;  Persons ;</t>
  </si>
  <si>
    <t>Queensland ;  Would not prefer to change employer to work more hours ;  &gt; 13-51 weeks of insufficient hours ;  &gt; Males ;</t>
  </si>
  <si>
    <t>Queensland ;  Would not prefer to change employer to work more hours ;  &gt; 13-51 weeks of insufficient hours ;  &gt; Females ;</t>
  </si>
  <si>
    <t>Queensland ;  Would not prefer to change employer to work more hours ;  &gt; 52 weeks and over of insufficient hours ;  Persons ;</t>
  </si>
  <si>
    <t>Queensland ;  Would not prefer to change employer to work more hours ;  &gt; 52 weeks and over of insufficient hours ;  &gt; Males ;</t>
  </si>
  <si>
    <t>Queensland ;  Would not prefer to change employer to work more hours ;  &gt; 52 weeks and over of insufficient hours ;  &gt; Females ;</t>
  </si>
  <si>
    <t>Queensland ;  Would not prefer to change employer to work more hours ;  Median duration of insufficient hours ;  Persons ;</t>
  </si>
  <si>
    <t>Queensland ;  Would not prefer to change employer to work more hours ;  Median duration of insufficient hours ;  &gt; Males ;</t>
  </si>
  <si>
    <t>Queensland ;  Would not prefer to change employer to work more hours ;  Median duration of insufficient hours ;  &gt; Females ;</t>
  </si>
  <si>
    <t>Queensland ;  No preference in changing employer to work more hours ;  Underemployed part-time workers ;  Persons ;</t>
  </si>
  <si>
    <t>Queensland ;  No preference in changing employer to work more hours ;  Underemployed part-time workers ;  &gt; Males ;</t>
  </si>
  <si>
    <t>Queensland ;  No preference in changing employer to work more hours ;  Underemployed part-time workers ;  &gt; Females ;</t>
  </si>
  <si>
    <t>Queensland ;  No preference in changing employer to work more hours ;  &gt; Fewer than 4 weeks of insufficient hours ;  Persons ;</t>
  </si>
  <si>
    <t>Queensland ;  No preference in changing employer to work more hours ;  &gt; Fewer than 4 weeks of insufficient hours ;  &gt; Males ;</t>
  </si>
  <si>
    <t>Queensland ;  No preference in changing employer to work more hours ;  &gt; Fewer than 4 weeks of insufficient hours ;  &gt; Females ;</t>
  </si>
  <si>
    <t>Queensland ;  No preference in changing employer to work more hours ;  &gt; 4-12 weeks of insufficient hours ;  Persons ;</t>
  </si>
  <si>
    <t>Queensland ;  No preference in changing employer to work more hours ;  &gt; 4-12 weeks of insufficient hours ;  &gt; Males ;</t>
  </si>
  <si>
    <t>Queensland ;  No preference in changing employer to work more hours ;  &gt; 4-12 weeks of insufficient hours ;  &gt; Females ;</t>
  </si>
  <si>
    <t>Queensland ;  No preference in changing employer to work more hours ;  &gt; 13-51 weeks of insufficient hours ;  Persons ;</t>
  </si>
  <si>
    <t>Queensland ;  No preference in changing employer to work more hours ;  &gt; 13-51 weeks of insufficient hours ;  &gt; Males ;</t>
  </si>
  <si>
    <t>Queensland ;  No preference in changing employer to work more hours ;  &gt; 13-51 weeks of insufficient hours ;  &gt; Females ;</t>
  </si>
  <si>
    <t>Queensland ;  No preference in changing employer to work more hours ;  &gt; 52 weeks and over of insufficient hours ;  Persons ;</t>
  </si>
  <si>
    <t>Queensland ;  No preference in changing employer to work more hours ;  &gt; 52 weeks and over of insufficient hours ;  &gt; Males ;</t>
  </si>
  <si>
    <t>Queensland ;  No preference in changing employer to work more hours ;  &gt; 52 weeks and over of insufficient hours ;  &gt; Females ;</t>
  </si>
  <si>
    <t>Queensland ;  No preference in changing employer to work more hours ;  Median duration of insufficient hours ;  Persons ;</t>
  </si>
  <si>
    <t>Queensland ;  No preference in changing employer to work more hours ;  Median duration of insufficient hours ;  &gt; Males ;</t>
  </si>
  <si>
    <t>Queensland ;  No preference in changing employer to work more hours ;  Median duration of insufficient hours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</si>
  <si>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</si>
  <si>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</si>
  <si>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</si>
  <si>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Fewer than 4 weeks of insufficient hours ;  Persons ;</t>
  </si>
  <si>
    <t>South Australia ;  &gt; Fewer than 4 weeks of insufficient hours ;  &gt; Males ;</t>
  </si>
  <si>
    <t>South Australia ;  &gt; Fewer than 4 weeks of insufficient hours ;  &gt; Females ;</t>
  </si>
  <si>
    <t>South Australia ;  &gt; 4-12 weeks of insufficient hours ;  Persons ;</t>
  </si>
  <si>
    <t>South Australia ;  &gt; 4-12 weeks of insufficient hours ;  &gt; Males ;</t>
  </si>
  <si>
    <t>South Australia ;  &gt; 4-12 weeks of insufficient hours ;  &gt; Females ;</t>
  </si>
  <si>
    <t>South Australia ;  &gt; 13-51 weeks of insufficient hours ;  Persons ;</t>
  </si>
  <si>
    <t>South Australia ;  &gt; 13-51 weeks of insufficient hours ;  &gt; Males ;</t>
  </si>
  <si>
    <t>South Australia ;  &gt; 13-51 weeks of insufficient hours ;  &gt; Females ;</t>
  </si>
  <si>
    <t>South Australia ;  &gt; 52 weeks and over of insufficient hours ;  Persons ;</t>
  </si>
  <si>
    <t>South Australia ;  &gt; 52 weeks and over of insufficient hours ;  &gt; Males ;</t>
  </si>
  <si>
    <t>South Australia ;  &gt; 52 weeks and over of insufficient hours ;  &gt; Females ;</t>
  </si>
  <si>
    <t>South Australia ;  Median duration of insufficient hours ;  Persons ;</t>
  </si>
  <si>
    <t>South Australia ;  Median duration of insufficient hours ;  &gt; Males ;</t>
  </si>
  <si>
    <t>South Australia ;  Median duration of insufficient hours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</si>
  <si>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</si>
  <si>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</si>
  <si>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</si>
  <si>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Fewer than 4 weeks of insufficient hours ;  Persons ;</t>
  </si>
  <si>
    <t>South Australia ;  15-64 years ;  &gt; Fewer than 4 weeks of insufficient hours ;  &gt; Males ;</t>
  </si>
  <si>
    <t>South Australia ;  15-64 years ;  &gt; Fewer than 4 weeks of insufficient hours ;  &gt; Females ;</t>
  </si>
  <si>
    <t>South Australia ;  15-64 years ;  &gt; 4-12 weeks of insufficient hours ;  Persons ;</t>
  </si>
  <si>
    <t>South Australia ;  15-64 years ;  &gt; 4-12 weeks of insufficient hours ;  &gt; Males ;</t>
  </si>
  <si>
    <t>South Australia ;  15-64 years ;  &gt; 4-12 weeks of insufficient hours ;  &gt; Females ;</t>
  </si>
  <si>
    <t>South Australia ;  15-64 years ;  &gt; 13-51 weeks of insufficient hours ;  Persons ;</t>
  </si>
  <si>
    <t>South Australia ;  15-64 years ;  &gt; 13-51 weeks of insufficient hours ;  &gt; Males ;</t>
  </si>
  <si>
    <t>South Australia ;  15-64 years ;  &gt; 13-51 weeks of insufficient hours ;  &gt; Females ;</t>
  </si>
  <si>
    <t>South Australia ;  15-64 years ;  &gt; 52 weeks and over of insufficient hours ;  Persons ;</t>
  </si>
  <si>
    <t>South Australia ;  15-64 years ;  &gt; 52 weeks and over of insufficient hours ;  &gt; Males ;</t>
  </si>
  <si>
    <t>South Australia ;  15-64 years ;  &gt; 52 weeks and over of insufficient hours ;  &gt; Females ;</t>
  </si>
  <si>
    <t>South Australia ;  15-64 years ;  Median duration of insufficient hours ;  Persons ;</t>
  </si>
  <si>
    <t>South Australia ;  15-64 years ;  Median duration of insufficient hours ;  &gt; Males ;</t>
  </si>
  <si>
    <t>South Australia ;  15-64 years ;  Median duration of insufficient hours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</si>
  <si>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</si>
  <si>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</si>
  <si>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</si>
  <si>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Fewer than 4 weeks of insufficient hours ;  Persons ;</t>
  </si>
  <si>
    <t>South Australia ;  &gt; 15-24 years ;  &gt; Fewer than 4 weeks of insufficient hours ;  &gt; Males ;</t>
  </si>
  <si>
    <t>South Australia ;  &gt; 15-24 years ;  &gt; Fewer than 4 weeks of insufficient hours ;  &gt; Females ;</t>
  </si>
  <si>
    <t>South Australia ;  &gt; 15-24 years ;  &gt; 4-12 weeks of insufficient hours ;  Persons ;</t>
  </si>
  <si>
    <t>South Australia ;  &gt; 15-24 years ;  &gt; 4-12 weeks of insufficient hours ;  &gt; Males ;</t>
  </si>
  <si>
    <t>South Australia ;  &gt; 15-24 years ;  &gt; 4-12 weeks of insufficient hours ;  &gt; Females ;</t>
  </si>
  <si>
    <t>South Australia ;  &gt; 15-24 years ;  &gt; 13-51 weeks of insufficient hours ;  Persons ;</t>
  </si>
  <si>
    <t>South Australia ;  &gt; 15-24 years ;  &gt; 13-51 weeks of insufficient hours ;  &gt; Males ;</t>
  </si>
  <si>
    <t>South Australia ;  &gt; 15-24 years ;  &gt; 13-51 weeks of insufficient hours ;  &gt; Females ;</t>
  </si>
  <si>
    <t>South Australia ;  &gt; 15-24 years ;  &gt; 52 weeks and over of insufficient hours ;  Persons ;</t>
  </si>
  <si>
    <t>South Australia ;  &gt; 15-24 years ;  &gt; 52 weeks and over of insufficient hours ;  &gt; Males ;</t>
  </si>
  <si>
    <t>South Australia ;  &gt; 15-24 years ;  &gt; 52 weeks and over of insufficient hours ;  &gt; Females ;</t>
  </si>
  <si>
    <t>South Australia ;  &gt; 15-24 years ;  Median duration of insufficient hours ;  Persons ;</t>
  </si>
  <si>
    <t>South Australia ;  &gt; 15-24 years ;  Median duration of insufficient hours ;  &gt; Males ;</t>
  </si>
  <si>
    <t>South Australia ;  &gt; 15-24 years ;  Median duration of insufficient hours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</si>
  <si>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</si>
  <si>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</si>
  <si>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</si>
  <si>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Fewer than 4 weeks of insufficient hours ;  Persons ;</t>
  </si>
  <si>
    <t>South Australia ;  &gt; 25-44 years ;  &gt; Fewer than 4 weeks of insufficient hours ;  &gt; Males ;</t>
  </si>
  <si>
    <t>South Australia ;  &gt; 25-44 years ;  &gt; Fewer than 4 weeks of insufficient hours ;  &gt; Females ;</t>
  </si>
  <si>
    <t>South Australia ;  &gt; 25-44 years ;  &gt; 4-12 weeks of insufficient hours ;  Persons ;</t>
  </si>
  <si>
    <t>South Australia ;  &gt; 25-44 years ;  &gt; 4-12 weeks of insufficient hours ;  &gt; Males ;</t>
  </si>
  <si>
    <t>South Australia ;  &gt; 25-44 years ;  &gt; 4-12 weeks of insufficient hours ;  &gt; Females ;</t>
  </si>
  <si>
    <t>South Australia ;  &gt; 25-44 years ;  &gt; 13-51 weeks of insufficient hours ;  Persons ;</t>
  </si>
  <si>
    <t>South Australia ;  &gt; 25-44 years ;  &gt; 13-51 weeks of insufficient hours ;  &gt; Males ;</t>
  </si>
  <si>
    <t>South Australia ;  &gt; 25-44 years ;  &gt; 13-51 weeks of insufficient hours ;  &gt; Females ;</t>
  </si>
  <si>
    <t>South Australia ;  &gt; 25-44 years ;  &gt; 52 weeks and over of insufficient hours ;  Persons ;</t>
  </si>
  <si>
    <t>South Australia ;  &gt; 25-44 years ;  &gt; 52 weeks and over of insufficient hours ;  &gt; Males ;</t>
  </si>
  <si>
    <t>South Australia ;  &gt; 25-44 years ;  &gt; 52 weeks and over of insufficient hours ;  &gt; Females ;</t>
  </si>
  <si>
    <t>South Australia ;  &gt; 25-44 years ;  Median duration of insufficient hours ;  Persons ;</t>
  </si>
  <si>
    <t>South Australia ;  &gt; 25-44 years ;  Median duration of insufficient hours ;  &gt; Males ;</t>
  </si>
  <si>
    <t>South Australia ;  &gt; 25-44 years ;  Median duration of insufficient hours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</si>
  <si>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</si>
  <si>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</si>
  <si>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</si>
  <si>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Fewer than 4 weeks of insufficient hours ;  Persons ;</t>
  </si>
  <si>
    <t>South Australia ;  &gt;&gt; 25-34 years ;  &gt; Fewer than 4 weeks of insufficient hours ;  &gt; Males ;</t>
  </si>
  <si>
    <t>South Australia ;  &gt;&gt; 25-34 years ;  &gt; Fewer than 4 weeks of insufficient hours ;  &gt; Females ;</t>
  </si>
  <si>
    <t>South Australia ;  &gt;&gt; 25-34 years ;  &gt; 4-12 weeks of insufficient hours ;  Persons ;</t>
  </si>
  <si>
    <t>South Australia ;  &gt;&gt; 25-34 years ;  &gt; 4-12 weeks of insufficient hours ;  &gt; Males ;</t>
  </si>
  <si>
    <t>South Australia ;  &gt;&gt; 25-34 years ;  &gt; 4-12 weeks of insufficient hours ;  &gt; Females ;</t>
  </si>
  <si>
    <t>South Australia ;  &gt;&gt; 25-34 years ;  &gt; 13-51 weeks of insufficient hours ;  Persons ;</t>
  </si>
  <si>
    <t>South Australia ;  &gt;&gt; 25-34 years ;  &gt; 13-51 weeks of insufficient hours ;  &gt; Males ;</t>
  </si>
  <si>
    <t>South Australia ;  &gt;&gt; 25-34 years ;  &gt; 13-51 weeks of insufficient hours ;  &gt; Females ;</t>
  </si>
  <si>
    <t>South Australia ;  &gt;&gt; 25-34 years ;  &gt; 52 weeks and over of insufficient hours ;  Persons ;</t>
  </si>
  <si>
    <t>South Australia ;  &gt;&gt; 25-34 years ;  &gt; 52 weeks and over of insufficient hours ;  &gt; Males ;</t>
  </si>
  <si>
    <t>South Australia ;  &gt;&gt; 25-34 years ;  &gt; 52 weeks and over of insufficient hours ;  &gt; Females ;</t>
  </si>
  <si>
    <t>South Australia ;  &gt;&gt; 25-34 years ;  Median duration of insufficient hours ;  Persons ;</t>
  </si>
  <si>
    <t>South Australia ;  &gt;&gt; 25-34 years ;  Median duration of insufficient hours ;  &gt; Males ;</t>
  </si>
  <si>
    <t>South Australia ;  &gt;&gt; 25-34 years ;  Median duration of insufficient hours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</si>
  <si>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</si>
  <si>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</si>
  <si>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</si>
  <si>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Fewer than 4 weeks of insufficient hours ;  Persons ;</t>
  </si>
  <si>
    <t>South Australia ;  &gt;&gt; 35-44 years ;  &gt; Fewer than 4 weeks of insufficient hours ;  &gt; Males ;</t>
  </si>
  <si>
    <t>South Australia ;  &gt;&gt; 35-44 years ;  &gt; Fewer than 4 weeks of insufficient hours ;  &gt; Females ;</t>
  </si>
  <si>
    <t>South Australia ;  &gt;&gt; 35-44 years ;  &gt; 4-12 weeks of insufficient hours ;  Persons ;</t>
  </si>
  <si>
    <t>South Australia ;  &gt;&gt; 35-44 years ;  &gt; 4-12 weeks of insufficient hours ;  &gt; Males ;</t>
  </si>
  <si>
    <t>South Australia ;  &gt;&gt; 35-44 years ;  &gt; 4-12 weeks of insufficient hours ;  &gt; Females ;</t>
  </si>
  <si>
    <t>South Australia ;  &gt;&gt; 35-44 years ;  &gt; 13-51 weeks of insufficient hours ;  Persons ;</t>
  </si>
  <si>
    <t>South Australia ;  &gt;&gt; 35-44 years ;  &gt; 13-51 weeks of insufficient hours ;  &gt; Males ;</t>
  </si>
  <si>
    <t>South Australia ;  &gt;&gt; 35-44 years ;  &gt; 13-51 weeks of insufficient hours ;  &gt; Females ;</t>
  </si>
  <si>
    <t>South Australia ;  &gt;&gt; 35-44 years ;  &gt; 52 weeks and over of insufficient hours ;  Persons ;</t>
  </si>
  <si>
    <t>South Australia ;  &gt;&gt; 35-44 years ;  &gt; 52 weeks and over of insufficient hours ;  &gt; Males ;</t>
  </si>
  <si>
    <t>South Australia ;  &gt;&gt; 35-44 years ;  &gt; 52 weeks and over of insufficient hours ;  &gt; Females ;</t>
  </si>
  <si>
    <t>South Australia ;  &gt;&gt; 35-44 years ;  Median duration of insufficient hours ;  Persons ;</t>
  </si>
  <si>
    <t>South Australia ;  &gt;&gt; 35-44 years ;  Median duration of insufficient hours ;  &gt; Males ;</t>
  </si>
  <si>
    <t>South Australia ;  &gt;&gt; 35-44 years ;  Median duration of insufficient hours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</si>
  <si>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</si>
  <si>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</si>
  <si>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</si>
  <si>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Fewer than 4 weeks of insufficient hours ;  Persons ;</t>
  </si>
  <si>
    <t>South Australia ;  &gt; 45-64 years ;  &gt; Fewer than 4 weeks of insufficient hours ;  &gt; Males ;</t>
  </si>
  <si>
    <t>South Australia ;  &gt; 45-64 years ;  &gt; Fewer than 4 weeks of insufficient hours ;  &gt; Females ;</t>
  </si>
  <si>
    <t>South Australia ;  &gt; 45-64 years ;  &gt; 4-12 weeks of insufficient hours ;  Persons ;</t>
  </si>
  <si>
    <t>South Australia ;  &gt; 45-64 years ;  &gt; 4-12 weeks of insufficient hours ;  &gt; Males ;</t>
  </si>
  <si>
    <t>South Australia ;  &gt; 45-64 years ;  &gt; 4-12 weeks of insufficient hours ;  &gt; Females ;</t>
  </si>
  <si>
    <t>South Australia ;  &gt; 45-64 years ;  &gt; 13-51 weeks of insufficient hours ;  Persons ;</t>
  </si>
  <si>
    <t>South Australia ;  &gt; 45-64 years ;  &gt; 13-51 weeks of insufficient hours ;  &gt; Males ;</t>
  </si>
  <si>
    <t>South Australia ;  &gt; 45-64 years ;  &gt; 13-51 weeks of insufficient hours ;  &gt; Females ;</t>
  </si>
  <si>
    <t>South Australia ;  &gt; 45-64 years ;  &gt; 52 weeks and over of insufficient hours ;  Persons ;</t>
  </si>
  <si>
    <t>South Australia ;  &gt; 45-64 years ;  &gt; 52 weeks and over of insufficient hours ;  &gt; Males ;</t>
  </si>
  <si>
    <t>South Australia ;  &gt; 45-64 years ;  &gt; 52 weeks and over of insufficient hours ;  &gt; Females ;</t>
  </si>
  <si>
    <t>South Australia ;  &gt; 45-64 years ;  Median duration of insufficient hours ;  Persons ;</t>
  </si>
  <si>
    <t>South Australia ;  &gt; 45-64 years ;  Median duration of insufficient hours ;  &gt; Males ;</t>
  </si>
  <si>
    <t>South Australia ;  &gt; 45-64 years ;  Median duration of insufficient hours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</si>
  <si>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</si>
  <si>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</si>
  <si>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</si>
  <si>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Fewer than 4 weeks of insufficient hours ;  Persons ;</t>
  </si>
  <si>
    <t>South Australia ;  &gt;&gt; 45-54 years ;  &gt; Fewer than 4 weeks of insufficient hours ;  &gt; Males ;</t>
  </si>
  <si>
    <t>South Australia ;  &gt;&gt; 45-54 years ;  &gt; Fewer than 4 weeks of insufficient hours ;  &gt; Females ;</t>
  </si>
  <si>
    <t>South Australia ;  &gt;&gt; 45-54 years ;  &gt; 4-12 weeks of insufficient hours ;  Persons ;</t>
  </si>
  <si>
    <t>South Australia ;  &gt;&gt; 45-54 years ;  &gt; 4-12 weeks of insufficient hours ;  &gt; Males ;</t>
  </si>
  <si>
    <t>South Australia ;  &gt;&gt; 45-54 years ;  &gt; 4-12 weeks of insufficient hours ;  &gt; Females ;</t>
  </si>
  <si>
    <t>South Australia ;  &gt;&gt; 45-54 years ;  &gt; 13-51 weeks of insufficient hours ;  Persons ;</t>
  </si>
  <si>
    <t>South Australia ;  &gt;&gt; 45-54 years ;  &gt; 13-51 weeks of insufficient hours ;  &gt; Males ;</t>
  </si>
  <si>
    <t>South Australia ;  &gt;&gt; 45-54 years ;  &gt; 13-51 weeks of insufficient hours ;  &gt; Females ;</t>
  </si>
  <si>
    <t>South Australia ;  &gt;&gt; 45-54 years ;  &gt; 52 weeks and over of insufficient hours ;  Persons ;</t>
  </si>
  <si>
    <t>South Australia ;  &gt;&gt; 45-54 years ;  &gt; 52 weeks and over of insufficient hours ;  &gt; Males ;</t>
  </si>
  <si>
    <t>South Australia ;  &gt;&gt; 45-54 years ;  &gt; 52 weeks and over of insufficient hours ;  &gt; Females ;</t>
  </si>
  <si>
    <t>South Australia ;  &gt;&gt; 45-54 years ;  Median duration of insufficient hours ;  Persons ;</t>
  </si>
  <si>
    <t>South Australia ;  &gt;&gt; 45-54 years ;  Median duration of insufficient hours ;  &gt; Males ;</t>
  </si>
  <si>
    <t>South Australia ;  &gt;&gt; 45-54 years ;  Median duration of insufficient hours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</si>
  <si>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</si>
  <si>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</si>
  <si>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</si>
  <si>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Fewer than 4 weeks of insufficient hours ;  Persons ;</t>
  </si>
  <si>
    <t>South Australia ;  &gt;&gt; 55-64 years ;  &gt; Fewer than 4 weeks of insufficient hours ;  &gt; Males ;</t>
  </si>
  <si>
    <t>South Australia ;  &gt;&gt; 55-64 years ;  &gt; Fewer than 4 weeks of insufficient hours ;  &gt; Females ;</t>
  </si>
  <si>
    <t>South Australia ;  &gt;&gt; 55-64 years ;  &gt; 4-12 weeks of insufficient hours ;  Persons ;</t>
  </si>
  <si>
    <t>South Australia ;  &gt;&gt; 55-64 years ;  &gt; 4-12 weeks of insufficient hours ;  &gt; Males ;</t>
  </si>
  <si>
    <t>South Australia ;  &gt;&gt; 55-64 years ;  &gt; 4-12 weeks of insufficient hours ;  &gt; Females ;</t>
  </si>
  <si>
    <t>South Australia ;  &gt;&gt; 55-64 years ;  &gt; 13-51 weeks of insufficient hours ;  Persons ;</t>
  </si>
  <si>
    <t>South Australia ;  &gt;&gt; 55-64 years ;  &gt; 13-51 weeks of insufficient hours ;  &gt; Males ;</t>
  </si>
  <si>
    <t>South Australia ;  &gt;&gt; 55-64 years ;  &gt; 13-51 weeks of insufficient hours ;  &gt; Females ;</t>
  </si>
  <si>
    <t>South Australia ;  &gt;&gt; 55-64 years ;  &gt; 52 weeks and over of insufficient hours ;  Persons ;</t>
  </si>
  <si>
    <t>South Australia ;  &gt;&gt; 55-64 years ;  &gt; 52 weeks and over of insufficient hours ;  &gt; Males ;</t>
  </si>
  <si>
    <t>South Australia ;  &gt;&gt; 55-64 years ;  &gt; 52 weeks and over of insufficient hours ;  &gt; Females ;</t>
  </si>
  <si>
    <t>South Australia ;  &gt;&gt; 55-64 years ;  Median duration of insufficient hours ;  Persons ;</t>
  </si>
  <si>
    <t>South Australia ;  &gt;&gt; 55-64 years ;  Median duration of insufficient hours ;  &gt; Males ;</t>
  </si>
  <si>
    <t>South Australia ;  &gt;&gt; 55-64 years ;  Median duration of insufficient hours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</si>
  <si>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</si>
  <si>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</si>
  <si>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</si>
  <si>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Fewer than 4 weeks of insufficient hours ;  Persons ;</t>
  </si>
  <si>
    <t>South Australia ;  65 years and over ;  &gt; Fewer than 4 weeks of insufficient hours ;  &gt; Males ;</t>
  </si>
  <si>
    <t>South Australia ;  65 years and over ;  &gt; Fewer than 4 weeks of insufficient hours ;  &gt; Females ;</t>
  </si>
  <si>
    <t>South Australia ;  65 years and over ;  &gt; 4-12 weeks of insufficient hours ;  Persons ;</t>
  </si>
  <si>
    <t>South Australia ;  65 years and over ;  &gt; 4-12 weeks of insufficient hours ;  &gt; Males ;</t>
  </si>
  <si>
    <t>South Australia ;  65 years and over ;  &gt; 4-12 weeks of insufficient hours ;  &gt; Females ;</t>
  </si>
  <si>
    <t>South Australia ;  65 years and over ;  &gt; 13-51 weeks of insufficient hours ;  Persons ;</t>
  </si>
  <si>
    <t>South Australia ;  65 years and over ;  &gt; 13-51 weeks of insufficient hours ;  &gt; Males ;</t>
  </si>
  <si>
    <t>South Australia ;  65 years and over ;  &gt; 13-51 weeks of insufficient hours ;  &gt; Females ;</t>
  </si>
  <si>
    <t>South Australia ;  65 years and over ;  &gt; 52 weeks and over of insufficient hours ;  Persons ;</t>
  </si>
  <si>
    <t>South Australia ;  65 years and over ;  &gt; 52 weeks and over of insufficient hours ;  &gt; Males ;</t>
  </si>
  <si>
    <t>South Australia ;  65 years and over ;  &gt; 52 weeks and over of insufficient hours ;  &gt; Females ;</t>
  </si>
  <si>
    <t>South Australia ;  65 years and over ;  Median duration of insufficient hours ;  Persons ;</t>
  </si>
  <si>
    <t>South Australia ;  65 years and over ;  Median duration of insufficient hours ;  &gt; Males ;</t>
  </si>
  <si>
    <t>South Australia ;  65 years and over ;  Median duration of insufficient hours ;  &gt; Females ;</t>
  </si>
  <si>
    <t>South Australia ;  Family member ;  Underemployed part-time workers ;  Persons ;</t>
  </si>
  <si>
    <t>South Australia ;  Family member ;  Underemployed part-time workers ;  &gt; Males ;</t>
  </si>
  <si>
    <t>South Australia ;  Family member ;  Underemployed part-time workers ;  &gt; Females ;</t>
  </si>
  <si>
    <t>South Australia ;  Family member ;  &gt; Fewer than 4 weeks of insufficient hours ;  Persons ;</t>
  </si>
  <si>
    <t>South Australia ;  Family member ;  &gt; Fewer than 4 weeks of insufficient hours ;  &gt; Males ;</t>
  </si>
  <si>
    <t>South Australia ;  Family member ;  &gt; Fewer than 4 weeks of insufficient hours ;  &gt; Females ;</t>
  </si>
  <si>
    <t>South Australia ;  Family member ;  &gt; 4-12 weeks of insufficient hours ;  Persons ;</t>
  </si>
  <si>
    <t>South Australia ;  Family member ;  &gt; 4-12 weeks of insufficient hours ;  &gt; Males ;</t>
  </si>
  <si>
    <t>South Australia ;  Family member ;  &gt; 4-12 weeks of insufficient hours ;  &gt; Females ;</t>
  </si>
  <si>
    <t>South Australia ;  Family member ;  &gt; 13-51 weeks of insufficient hours ;  Persons ;</t>
  </si>
  <si>
    <t>South Australia ;  Family member ;  &gt; 13-51 weeks of insufficient hours ;  &gt; Males ;</t>
  </si>
  <si>
    <t>South Australia ;  Family member ;  &gt; 13-51 weeks of insufficient hours ;  &gt; Females ;</t>
  </si>
  <si>
    <t>A125576168X</t>
  </si>
  <si>
    <t>A125553705T</t>
  </si>
  <si>
    <t>A125581785A</t>
  </si>
  <si>
    <t>A125567745V</t>
  </si>
  <si>
    <t>A125553664J</t>
  </si>
  <si>
    <t>A125581744F</t>
  </si>
  <si>
    <t>A125567704X</t>
  </si>
  <si>
    <t>A125556472V</t>
  </si>
  <si>
    <t>A125584552T</t>
  </si>
  <si>
    <t>A125570512R</t>
  </si>
  <si>
    <t>A125550856W</t>
  </si>
  <si>
    <t>A125578936R</t>
  </si>
  <si>
    <t>A125564896X</t>
  </si>
  <si>
    <t>A125559280F</t>
  </si>
  <si>
    <t>A125587360C</t>
  </si>
  <si>
    <t>A125573320A</t>
  </si>
  <si>
    <t>A125562088R</t>
  </si>
  <si>
    <t>A125590168L</t>
  </si>
  <si>
    <t>A125576128F</t>
  </si>
  <si>
    <t>A125553665K</t>
  </si>
  <si>
    <t>A125581745J</t>
  </si>
  <si>
    <t>A125567705A</t>
  </si>
  <si>
    <t>A125553672J</t>
  </si>
  <si>
    <t>A125581752F</t>
  </si>
  <si>
    <t>A125567712X</t>
  </si>
  <si>
    <t>A125556480V</t>
  </si>
  <si>
    <t>A125584560T</t>
  </si>
  <si>
    <t>A125570520R</t>
  </si>
  <si>
    <t>A125550864W</t>
  </si>
  <si>
    <t>A125578944R</t>
  </si>
  <si>
    <t>A125564904L</t>
  </si>
  <si>
    <t>A125559288X</t>
  </si>
  <si>
    <t>A125587368W</t>
  </si>
  <si>
    <t>A125573328V</t>
  </si>
  <si>
    <t>A125562096R</t>
  </si>
  <si>
    <t>A125590176L</t>
  </si>
  <si>
    <t>A125576136F</t>
  </si>
  <si>
    <t>A125553673K</t>
  </si>
  <si>
    <t>A125581753J</t>
  </si>
  <si>
    <t>A125567713A</t>
  </si>
  <si>
    <t>A125553776A</t>
  </si>
  <si>
    <t>A125581856X</t>
  </si>
  <si>
    <t>A125567816T</t>
  </si>
  <si>
    <t>A125556584L</t>
  </si>
  <si>
    <t>A125584664K</t>
  </si>
  <si>
    <t>A125570624J</t>
  </si>
  <si>
    <t>A125550968R</t>
  </si>
  <si>
    <t>A125579048K</t>
  </si>
  <si>
    <t>A125565008J</t>
  </si>
  <si>
    <t>A125559392X</t>
  </si>
  <si>
    <t>A125587472W</t>
  </si>
  <si>
    <t>A125573432V</t>
  </si>
  <si>
    <t>A125562200C</t>
  </si>
  <si>
    <t>A125590280L</t>
  </si>
  <si>
    <t>A125576240F</t>
  </si>
  <si>
    <t>A125553777C</t>
  </si>
  <si>
    <t>A125581857A</t>
  </si>
  <si>
    <t>A125567817V</t>
  </si>
  <si>
    <t>A125553816J</t>
  </si>
  <si>
    <t>A125581896T</t>
  </si>
  <si>
    <t>A125567856K</t>
  </si>
  <si>
    <t>A125556624V</t>
  </si>
  <si>
    <t>A125584704T</t>
  </si>
  <si>
    <t>A125570664A</t>
  </si>
  <si>
    <t>A125551008X</t>
  </si>
  <si>
    <t>A125579088C</t>
  </si>
  <si>
    <t>A125565048A</t>
  </si>
  <si>
    <t>A125559432F</t>
  </si>
  <si>
    <t>A125587512C</t>
  </si>
  <si>
    <t>A125573472L</t>
  </si>
  <si>
    <t>A125562240W</t>
  </si>
  <si>
    <t>A125590320V</t>
  </si>
  <si>
    <t>A125576280X</t>
  </si>
  <si>
    <t>A125553817K</t>
  </si>
  <si>
    <t>A125581897V</t>
  </si>
  <si>
    <t>A125567857L</t>
  </si>
  <si>
    <t>A125554024C</t>
  </si>
  <si>
    <t>A125582104A</t>
  </si>
  <si>
    <t>A125568064F</t>
  </si>
  <si>
    <t>A125556832L</t>
  </si>
  <si>
    <t>A125584912K</t>
  </si>
  <si>
    <t>A125570872V</t>
  </si>
  <si>
    <t>A125551216T</t>
  </si>
  <si>
    <t>A125579296W</t>
  </si>
  <si>
    <t>A125565256V</t>
  </si>
  <si>
    <t>A125559640X</t>
  </si>
  <si>
    <t>A125587720W</t>
  </si>
  <si>
    <t>A125573680F</t>
  </si>
  <si>
    <t>A125562448J</t>
  </si>
  <si>
    <t>A125590528F</t>
  </si>
  <si>
    <t>A125576488K</t>
  </si>
  <si>
    <t>A125554025F</t>
  </si>
  <si>
    <t>A125582105C</t>
  </si>
  <si>
    <t>A125568065J</t>
  </si>
  <si>
    <t>A125553912J</t>
  </si>
  <si>
    <t>A125581992T</t>
  </si>
  <si>
    <t>A125567952K</t>
  </si>
  <si>
    <t>A125556720V</t>
  </si>
  <si>
    <t>A125584800T</t>
  </si>
  <si>
    <t>A125570760A</t>
  </si>
  <si>
    <t>A125551104X</t>
  </si>
  <si>
    <t>A125579184C</t>
  </si>
  <si>
    <t>A125565144A</t>
  </si>
  <si>
    <t>A125559528X</t>
  </si>
  <si>
    <t>A125587608W</t>
  </si>
  <si>
    <t>A125573568F</t>
  </si>
  <si>
    <t>A125562336R</t>
  </si>
  <si>
    <t>A125590416L</t>
  </si>
  <si>
    <t>A125576376T</t>
  </si>
  <si>
    <t>A125553913K</t>
  </si>
  <si>
    <t>A125581993V</t>
  </si>
  <si>
    <t>A125567953L</t>
  </si>
  <si>
    <t>A125554032C</t>
  </si>
  <si>
    <t>A125582112A</t>
  </si>
  <si>
    <t>A125568072F</t>
  </si>
  <si>
    <t>A125556840L</t>
  </si>
  <si>
    <t>A125584920K</t>
  </si>
  <si>
    <t>A125570880V</t>
  </si>
  <si>
    <t>A125551224T</t>
  </si>
  <si>
    <t>A125579304K</t>
  </si>
  <si>
    <t>A125565264V</t>
  </si>
  <si>
    <t>A125559648T</t>
  </si>
  <si>
    <t>A125587728R</t>
  </si>
  <si>
    <t>A125573688X</t>
  </si>
  <si>
    <t>A125562456J</t>
  </si>
  <si>
    <t>A125590536F</t>
  </si>
  <si>
    <t>A125576496K</t>
  </si>
  <si>
    <t>A125554033F</t>
  </si>
  <si>
    <t>A125582113C</t>
  </si>
  <si>
    <t>A125568073J</t>
  </si>
  <si>
    <t>A125554040C</t>
  </si>
  <si>
    <t>A125582120A</t>
  </si>
  <si>
    <t>A125568080F</t>
  </si>
  <si>
    <t>A125556848F</t>
  </si>
  <si>
    <t>A125584928C</t>
  </si>
  <si>
    <t>A125570888L</t>
  </si>
  <si>
    <t>A125551232T</t>
  </si>
  <si>
    <t>A125579312K</t>
  </si>
  <si>
    <t>A125565272V</t>
  </si>
  <si>
    <t>A125559656T</t>
  </si>
  <si>
    <t>A125587736R</t>
  </si>
  <si>
    <t>A125573696X</t>
  </si>
  <si>
    <t>A125562464J</t>
  </si>
  <si>
    <t>A125590544F</t>
  </si>
  <si>
    <t>A125576504X</t>
  </si>
  <si>
    <t>A125554041F</t>
  </si>
  <si>
    <t>A125582121C</t>
  </si>
  <si>
    <t>A125568081J</t>
  </si>
  <si>
    <t>A125553920J</t>
  </si>
  <si>
    <t>A125582000J</t>
  </si>
  <si>
    <t>A125567960K</t>
  </si>
  <si>
    <t>A125556728L</t>
  </si>
  <si>
    <t>A125584808K</t>
  </si>
  <si>
    <t>A125570768V</t>
  </si>
  <si>
    <t>A125551112X</t>
  </si>
  <si>
    <t>A125579192C</t>
  </si>
  <si>
    <t>A125565152A</t>
  </si>
  <si>
    <t>A125559536X</t>
  </si>
  <si>
    <t>A125587616W</t>
  </si>
  <si>
    <t>A125573576F</t>
  </si>
  <si>
    <t>A125562344R</t>
  </si>
  <si>
    <t>A125590424L</t>
  </si>
  <si>
    <t>A125576384T</t>
  </si>
  <si>
    <t>A125553921K</t>
  </si>
  <si>
    <t>A125582001K</t>
  </si>
  <si>
    <t>A125567961L</t>
  </si>
  <si>
    <t>A125553928A</t>
  </si>
  <si>
    <t>A125582008A</t>
  </si>
  <si>
    <t>A125567968C</t>
  </si>
  <si>
    <t>A125556736L</t>
  </si>
  <si>
    <t>A125584816K</t>
  </si>
  <si>
    <t>A125570776V</t>
  </si>
  <si>
    <t>A125551120X</t>
  </si>
  <si>
    <t>A125579200T</t>
  </si>
  <si>
    <t>A125565160A</t>
  </si>
  <si>
    <t>A125559544X</t>
  </si>
  <si>
    <t>A125587624W</t>
  </si>
  <si>
    <t>A125573584F</t>
  </si>
  <si>
    <t>A125562352R</t>
  </si>
  <si>
    <t>A125590432L</t>
  </si>
  <si>
    <t>A125576392T</t>
  </si>
  <si>
    <t>A125553929C</t>
  </si>
  <si>
    <t>A125582009C</t>
  </si>
  <si>
    <t>A125567969F</t>
  </si>
  <si>
    <t>A125553992V</t>
  </si>
  <si>
    <t>A125582072V</t>
  </si>
  <si>
    <t>A125568032L</t>
  </si>
  <si>
    <t>A125556800V</t>
  </si>
  <si>
    <t>A125584880C</t>
  </si>
  <si>
    <t>A125570840A</t>
  </si>
  <si>
    <t>A125551184K</t>
  </si>
  <si>
    <t>A125579264C</t>
  </si>
  <si>
    <t>A125565224A</t>
  </si>
  <si>
    <t>A125559608X</t>
  </si>
  <si>
    <t>A125587688J</t>
  </si>
  <si>
    <t>A125573648F</t>
  </si>
  <si>
    <t>A125562416R</t>
  </si>
  <si>
    <t>A125590496X</t>
  </si>
  <si>
    <t>A125576456T</t>
  </si>
  <si>
    <t>A125553993W</t>
  </si>
  <si>
    <t>A125582073W</t>
  </si>
  <si>
    <t>A125568033R</t>
  </si>
  <si>
    <t>A125553864A</t>
  </si>
  <si>
    <t>A125581944X</t>
  </si>
  <si>
    <t>A125567904T</t>
  </si>
  <si>
    <t>A125556672L</t>
  </si>
  <si>
    <t>A125584752K</t>
  </si>
  <si>
    <t>A125570712J</t>
  </si>
  <si>
    <t>A125551056T</t>
  </si>
  <si>
    <t>A125579136K</t>
  </si>
  <si>
    <t>A125565096V</t>
  </si>
  <si>
    <t>A125559480X</t>
  </si>
  <si>
    <t>A125587560W</t>
  </si>
  <si>
    <t>A125573520V</t>
  </si>
  <si>
    <t>A125562288J</t>
  </si>
  <si>
    <t>A125590368F</t>
  </si>
  <si>
    <t>A125576328X</t>
  </si>
  <si>
    <t>A125553865C</t>
  </si>
  <si>
    <t>A125581945A</t>
  </si>
  <si>
    <t>A125567905V</t>
  </si>
  <si>
    <t>A125554048W</t>
  </si>
  <si>
    <t>A125582128V</t>
  </si>
  <si>
    <t>A125568088X</t>
  </si>
  <si>
    <t>A125556856F</t>
  </si>
  <si>
    <t>A125584936C</t>
  </si>
  <si>
    <t>A125570896L</t>
  </si>
  <si>
    <t>A125551240T</t>
  </si>
  <si>
    <t>A125579320K</t>
  </si>
  <si>
    <t>A125565280V</t>
  </si>
  <si>
    <t>A125559664T</t>
  </si>
  <si>
    <t>A125587744R</t>
  </si>
  <si>
    <t>A125573704L</t>
  </si>
  <si>
    <t>A125562472J</t>
  </si>
  <si>
    <t>A125590552F</t>
  </si>
  <si>
    <t>A125576512X</t>
  </si>
  <si>
    <t>A125554049X</t>
  </si>
  <si>
    <t>A125582129W</t>
  </si>
  <si>
    <t>A125568089A</t>
  </si>
  <si>
    <t>A125553936A</t>
  </si>
  <si>
    <t>A125582016A</t>
  </si>
  <si>
    <t>A125567976C</t>
  </si>
  <si>
    <t>A125556744L</t>
  </si>
  <si>
    <t>A125584824K</t>
  </si>
  <si>
    <t>A125570784V</t>
  </si>
  <si>
    <t>A125551128T</t>
  </si>
  <si>
    <t>A125579208K</t>
  </si>
  <si>
    <t>A125565168V</t>
  </si>
  <si>
    <t>A125559552X</t>
  </si>
  <si>
    <t>A125587632W</t>
  </si>
  <si>
    <t>A125573592F</t>
  </si>
  <si>
    <t>South Australia ;  Family member ;  &gt; 52 weeks and over of insufficient hours ;  Persons ;</t>
  </si>
  <si>
    <t>South Australia ;  Family member ;  &gt; 52 weeks and over of insufficient hours ;  &gt; Males ;</t>
  </si>
  <si>
    <t>South Australia ;  Family member ;  &gt; 52 weeks and over of insufficient hours ;  &gt; Females ;</t>
  </si>
  <si>
    <t>South Australia ;  Family member ;  Median duration of insufficient hours ;  Persons ;</t>
  </si>
  <si>
    <t>South Australia ;  Family member ;  Median duration of insufficient hours ;  &gt; Males ;</t>
  </si>
  <si>
    <t>South Australia ;  Family member ;  Median duration of insufficient hours ;  &gt; Females ;</t>
  </si>
  <si>
    <t>South Australia ;  &gt; Husband, wife or partner ;  Underemployed part-time workers ;  Persons ;</t>
  </si>
  <si>
    <t>South Australia ;  &gt; Husband, wife or partner ;  Underemployed part-time workers ;  &gt; Males ;</t>
  </si>
  <si>
    <t>South Australia ;  &gt; Husband, wife or partner ;  Underemployed part-time workers ;  &gt; Females ;</t>
  </si>
  <si>
    <t>South Australia ;  &gt; Husband, wife or partner ;  &gt; Fewer than 4 weeks of insufficient hours ;  Persons ;</t>
  </si>
  <si>
    <t>South Australia ;  &gt; Husband, wife or partner ;  &gt; Fewer than 4 weeks of insufficient hours ;  &gt; Males ;</t>
  </si>
  <si>
    <t>South Australia ;  &gt; Husband, wife or partner ;  &gt; Fewer than 4 weeks of insufficient hours ;  &gt; Females ;</t>
  </si>
  <si>
    <t>South Australia ;  &gt; Husband, wife or partner ;  &gt; 4-12 weeks of insufficient hours ;  Persons ;</t>
  </si>
  <si>
    <t>South Australia ;  &gt; Husband, wife or partner ;  &gt; 4-12 weeks of insufficient hours ;  &gt; Males ;</t>
  </si>
  <si>
    <t>South Australia ;  &gt; Husband, wife or partner ;  &gt; 4-12 weeks of insufficient hours ;  &gt; Females ;</t>
  </si>
  <si>
    <t>South Australia ;  &gt; Husband, wife or partner ;  &gt; 13-51 weeks of insufficient hours ;  Persons ;</t>
  </si>
  <si>
    <t>South Australia ;  &gt; Husband, wife or partner ;  &gt; 13-51 weeks of insufficient hours ;  &gt; Males ;</t>
  </si>
  <si>
    <t>South Australia ;  &gt; Husband, wife or partner ;  &gt; 13-51 weeks of insufficient hours ;  &gt; Females ;</t>
  </si>
  <si>
    <t>South Australia ;  &gt; Husband, wife or partner ;  &gt; 52 weeks and over of insufficient hours ;  Persons ;</t>
  </si>
  <si>
    <t>South Australia ;  &gt; Husband, wife or partner ;  &gt; 52 weeks and over of insufficient hours ;  &gt; Males ;</t>
  </si>
  <si>
    <t>South Australia ;  &gt; Husband, wife or partner ;  &gt; 52 weeks and over of insufficient hours ;  &gt; Females ;</t>
  </si>
  <si>
    <t>South Australia ;  &gt; Husband, wife or partner ;  Median duration of insufficient hours ;  Persons ;</t>
  </si>
  <si>
    <t>South Australia ;  &gt; Husband, wife or partner ;  Median duration of insufficient hours ;  &gt; Males ;</t>
  </si>
  <si>
    <t>South Australia ;  &gt; Husband, wife or partner ;  Median duration of insufficient hours ;  &gt; Females ;</t>
  </si>
  <si>
    <t>South Australia ;  &gt;&gt; Husband, wife or partner with dependants ;  Underemployed part-time workers ;  Persons ;</t>
  </si>
  <si>
    <t>South Australia ;  &gt;&gt; Husband, wife or partner with dependants ;  Underemployed part-time workers ;  &gt; Males ;</t>
  </si>
  <si>
    <t>South Australia ;  &gt;&gt; Husband, wife or partner with dependants ;  Underemployed part-time workers ;  &gt; Females ;</t>
  </si>
  <si>
    <t>South Australia ;  &gt;&gt; Husband, wife or partner with dependants ;  &gt; Fewer than 4 weeks of insufficient hours ;  Persons ;</t>
  </si>
  <si>
    <t>South Australia ;  &gt;&gt; Husband, wife or partner with dependants ;  &gt; Fewer than 4 weeks of insufficient hours ;  &gt; Males ;</t>
  </si>
  <si>
    <t>South Australia ;  &gt;&gt; Husband, wife or partner with dependants ;  &gt; Fewer than 4 weeks of insufficient hours ;  &gt; Females ;</t>
  </si>
  <si>
    <t>South Australia ;  &gt;&gt; Husband, wife or partner with dependants ;  &gt; 4-12 weeks of insufficient hours ;  Persons ;</t>
  </si>
  <si>
    <t>South Australia ;  &gt;&gt; Husband, wife or partner with dependants ;  &gt; 4-12 weeks of insufficient hours ;  &gt; Males ;</t>
  </si>
  <si>
    <t>South Australia ;  &gt;&gt; Husband, wife or partner with dependants ;  &gt; 4-12 weeks of insufficient hours ;  &gt; Females ;</t>
  </si>
  <si>
    <t>South Australia ;  &gt;&gt; Husband, wife or partner with dependants ;  &gt; 13-51 weeks of insufficient hours ;  Persons ;</t>
  </si>
  <si>
    <t>South Australia ;  &gt;&gt; Husband, wife or partner with dependants ;  &gt; 13-51 weeks of insufficient hours ;  &gt; Males ;</t>
  </si>
  <si>
    <t>South Australia ;  &gt;&gt; Husband, wife or partner with dependants ;  &gt; 13-51 weeks of insufficient hours ;  &gt; Females ;</t>
  </si>
  <si>
    <t>South Australia ;  &gt;&gt; Husband, wife or partner with dependants ;  &gt; 52 weeks and over of insufficient hours ;  Persons ;</t>
  </si>
  <si>
    <t>South Australia ;  &gt;&gt; Husband, wife or partner with dependants ;  &gt; 52 weeks and over of insufficient hours ;  &gt; Males ;</t>
  </si>
  <si>
    <t>South Australia ;  &gt;&gt; Husband, wife or partner with dependants ;  &gt; 52 weeks and over of insufficient hours ;  &gt; Females ;</t>
  </si>
  <si>
    <t>South Australia ;  &gt;&gt; Husband, wife or partner with dependants ;  Median duration of insufficient hours ;  Persons ;</t>
  </si>
  <si>
    <t>South Australia ;  &gt;&gt; Husband, wife or partner with dependants ;  Median duration of insufficient hours ;  &gt; Males ;</t>
  </si>
  <si>
    <t>South Australia ;  &gt;&gt; Husband, wife or partner with dependants ;  Median duration of insufficient hours ;  &gt; Females ;</t>
  </si>
  <si>
    <t>South Australia ;  &gt;&gt; Husband, wife or partner without dependants ;  Underemployed part-time workers ;  Persons ;</t>
  </si>
  <si>
    <t>South Australia ;  &gt;&gt; Husband, wife or partner without dependants ;  Underemployed part-time workers ;  &gt; Males ;</t>
  </si>
  <si>
    <t>South Australia ;  &gt;&gt; Husband, wife or partner without dependants ;  Underemployed part-time workers ;  &gt; Females ;</t>
  </si>
  <si>
    <t>South Australia ;  &gt;&gt; Husband, wife or partner without dependants ;  &gt; Fewer than 4 weeks of insufficient hours ;  Persons ;</t>
  </si>
  <si>
    <t>South Australia ;  &gt;&gt; Husband, wife or partner without dependants ;  &gt; Fewer than 4 weeks of insufficient hours ;  &gt; Males ;</t>
  </si>
  <si>
    <t>South Australia ;  &gt;&gt; Husband, wife or partner without dependants ;  &gt; Fewer than 4 weeks of insufficient hours ;  &gt; Females ;</t>
  </si>
  <si>
    <t>South Australia ;  &gt;&gt; Husband, wife or partner without dependants ;  &gt; 4-12 weeks of insufficient hours ;  Persons ;</t>
  </si>
  <si>
    <t>South Australia ;  &gt;&gt; Husband, wife or partner without dependants ;  &gt; 4-12 weeks of insufficient hours ;  &gt; Males ;</t>
  </si>
  <si>
    <t>South Australia ;  &gt;&gt; Husband, wife or partner without dependants ;  &gt; 4-12 weeks of insufficient hours ;  &gt; Females ;</t>
  </si>
  <si>
    <t>South Australia ;  &gt;&gt; Husband, wife or partner without dependants ;  &gt; 13-51 weeks of insufficient hours ;  Persons ;</t>
  </si>
  <si>
    <t>South Australia ;  &gt;&gt; Husband, wife or partner without dependants ;  &gt; 13-51 weeks of insufficient hours ;  &gt; Males ;</t>
  </si>
  <si>
    <t>South Australia ;  &gt;&gt; Husband, wife or partner without dependants ;  &gt; 13-51 weeks of insufficient hours ;  &gt; Females ;</t>
  </si>
  <si>
    <t>South Australia ;  &gt;&gt; Husband, wife or partner without dependants ;  &gt; 52 weeks and over of insufficient hours ;  Persons ;</t>
  </si>
  <si>
    <t>South Australia ;  &gt;&gt; Husband, wife or partner without dependants ;  &gt; 52 weeks and over of insufficient hours ;  &gt; Males ;</t>
  </si>
  <si>
    <t>South Australia ;  &gt;&gt; Husband, wife or partner without dependants ;  &gt; 52 weeks and over of insufficient hours ;  &gt; Females ;</t>
  </si>
  <si>
    <t>South Australia ;  &gt;&gt; Husband, wife or partner without dependants ;  Median duration of insufficient hours ;  Persons ;</t>
  </si>
  <si>
    <t>South Australia ;  &gt;&gt; Husband, wife or partner without dependants ;  Median duration of insufficient hours ;  &gt; Males ;</t>
  </si>
  <si>
    <t>South Australia ;  &gt;&gt; Husband, wife or partner without dependants ;  Median duration of insufficient hours ;  &gt; Females ;</t>
  </si>
  <si>
    <t>South Australia ;  &gt; Lone parent ;  Underemployed part-time workers ;  Persons ;</t>
  </si>
  <si>
    <t>South Australia ;  &gt; Lone parent ;  Underemployed part-time workers ;  &gt; Males ;</t>
  </si>
  <si>
    <t>South Australia ;  &gt; Lone parent ;  Underemployed part-time workers ;  &gt; Females ;</t>
  </si>
  <si>
    <t>South Australia ;  &gt; Lone parent ;  &gt; Fewer than 4 weeks of insufficient hours ;  Persons ;</t>
  </si>
  <si>
    <t>South Australia ;  &gt; Lone parent ;  &gt; Fewer than 4 weeks of insufficient hours ;  &gt; Males ;</t>
  </si>
  <si>
    <t>South Australia ;  &gt; Lone parent ;  &gt; Fewer than 4 weeks of insufficient hours ;  &gt; Females ;</t>
  </si>
  <si>
    <t>South Australia ;  &gt; Lone parent ;  &gt; 4-12 weeks of insufficient hours ;  Persons ;</t>
  </si>
  <si>
    <t>South Australia ;  &gt; Lone parent ;  &gt; 4-12 weeks of insufficient hours ;  &gt; Males ;</t>
  </si>
  <si>
    <t>South Australia ;  &gt; Lone parent ;  &gt; 4-12 weeks of insufficient hours ;  &gt; Females ;</t>
  </si>
  <si>
    <t>South Australia ;  &gt; Lone parent ;  &gt; 13-51 weeks of insufficient hours ;  Persons ;</t>
  </si>
  <si>
    <t>South Australia ;  &gt; Lone parent ;  &gt; 13-51 weeks of insufficient hours ;  &gt; Males ;</t>
  </si>
  <si>
    <t>South Australia ;  &gt; Lone parent ;  &gt; 13-51 weeks of insufficient hours ;  &gt; Females ;</t>
  </si>
  <si>
    <t>South Australia ;  &gt; Lone parent ;  &gt; 52 weeks and over of insufficient hours ;  Persons ;</t>
  </si>
  <si>
    <t>South Australia ;  &gt; Lone parent ;  &gt; 52 weeks and over of insufficient hours ;  &gt; Males ;</t>
  </si>
  <si>
    <t>South Australia ;  &gt; Lone parent ;  &gt; 52 weeks and over of insufficient hours ;  &gt; Females ;</t>
  </si>
  <si>
    <t>South Australia ;  &gt; Lone parent ;  Median duration of insufficient hours ;  Persons ;</t>
  </si>
  <si>
    <t>South Australia ;  &gt; Lone parent ;  Median duration of insufficient hours ;  &gt; Males ;</t>
  </si>
  <si>
    <t>South Australia ;  &gt; Lone parent ;  Median duration of insufficient hours ;  &gt; Females ;</t>
  </si>
  <si>
    <t>South Australia ;  &gt; Dependent student ;  Underemployed part-time workers ;  Persons ;</t>
  </si>
  <si>
    <t>South Australia ;  &gt; Dependent student ;  Underemployed part-time workers ;  &gt; Males ;</t>
  </si>
  <si>
    <t>South Australia ;  &gt; Dependent student ;  Underemployed part-time workers ;  &gt; Females ;</t>
  </si>
  <si>
    <t>South Australia ;  &gt; Dependent student ;  &gt; Fewer than 4 weeks of insufficient hours ;  Persons ;</t>
  </si>
  <si>
    <t>South Australia ;  &gt; Dependent student ;  &gt; Fewer than 4 weeks of insufficient hours ;  &gt; Males ;</t>
  </si>
  <si>
    <t>South Australia ;  &gt; Dependent student ;  &gt; Fewer than 4 weeks of insufficient hours ;  &gt; Females ;</t>
  </si>
  <si>
    <t>South Australia ;  &gt; Dependent student ;  &gt; 4-12 weeks of insufficient hours ;  Persons ;</t>
  </si>
  <si>
    <t>South Australia ;  &gt; Dependent student ;  &gt; 4-12 weeks of insufficient hours ;  &gt; Males ;</t>
  </si>
  <si>
    <t>South Australia ;  &gt; Dependent student ;  &gt; 4-12 weeks of insufficient hours ;  &gt; Females ;</t>
  </si>
  <si>
    <t>South Australia ;  &gt; Dependent student ;  &gt; 13-51 weeks of insufficient hours ;  Persons ;</t>
  </si>
  <si>
    <t>South Australia ;  &gt; Dependent student ;  &gt; 13-51 weeks of insufficient hours ;  &gt; Males ;</t>
  </si>
  <si>
    <t>South Australia ;  &gt; Dependent student ;  &gt; 13-51 weeks of insufficient hours ;  &gt; Females ;</t>
  </si>
  <si>
    <t>South Australia ;  &gt; Dependent student ;  &gt; 52 weeks and over of insufficient hours ;  Persons ;</t>
  </si>
  <si>
    <t>South Australia ;  &gt; Dependent student ;  &gt; 52 weeks and over of insufficient hours ;  &gt; Males ;</t>
  </si>
  <si>
    <t>South Australia ;  &gt; Dependent student ;  &gt; 52 weeks and over of insufficient hours ;  &gt; Females ;</t>
  </si>
  <si>
    <t>South Australia ;  &gt; Dependent student ;  Median duration of insufficient hours ;  Persons ;</t>
  </si>
  <si>
    <t>South Australia ;  &gt; Dependent student ;  Median duration of insufficient hours ;  &gt; Males ;</t>
  </si>
  <si>
    <t>South Australia ;  &gt; Dependent student ;  Median duration of insufficient hours ;  &gt; Females ;</t>
  </si>
  <si>
    <t>South Australia ;  &gt; Non-dependent child ;  Underemployed part-time workers ;  Persons ;</t>
  </si>
  <si>
    <t>South Australia ;  &gt; Non-dependent child ;  Underemployed part-time workers ;  &gt; Males ;</t>
  </si>
  <si>
    <t>South Australia ;  &gt; Non-dependent child ;  Underemployed part-time workers ;  &gt; Females ;</t>
  </si>
  <si>
    <t>South Australia ;  &gt; Non-dependent child ;  &gt; Fewer than 4 weeks of insufficient hours ;  Persons ;</t>
  </si>
  <si>
    <t>South Australia ;  &gt; Non-dependent child ;  &gt; Fewer than 4 weeks of insufficient hours ;  &gt; Males ;</t>
  </si>
  <si>
    <t>South Australia ;  &gt; Non-dependent child ;  &gt; Fewer than 4 weeks of insufficient hours ;  &gt; Females ;</t>
  </si>
  <si>
    <t>South Australia ;  &gt; Non-dependent child ;  &gt; 4-12 weeks of insufficient hours ;  Persons ;</t>
  </si>
  <si>
    <t>South Australia ;  &gt; Non-dependent child ;  &gt; 4-12 weeks of insufficient hours ;  &gt; Males ;</t>
  </si>
  <si>
    <t>South Australia ;  &gt; Non-dependent child ;  &gt; 4-12 weeks of insufficient hours ;  &gt; Females ;</t>
  </si>
  <si>
    <t>South Australia ;  &gt; Non-dependent child ;  &gt; 13-51 weeks of insufficient hours ;  Persons ;</t>
  </si>
  <si>
    <t>South Australia ;  &gt; Non-dependent child ;  &gt; 13-51 weeks of insufficient hours ;  &gt; Males ;</t>
  </si>
  <si>
    <t>South Australia ;  &gt; Non-dependent child ;  &gt; 13-51 weeks of insufficient hours ;  &gt; Females ;</t>
  </si>
  <si>
    <t>South Australia ;  &gt; Non-dependent child ;  &gt; 52 weeks and over of insufficient hours ;  Persons ;</t>
  </si>
  <si>
    <t>South Australia ;  &gt; Non-dependent child ;  &gt; 52 weeks and over of insufficient hours ;  &gt; Males ;</t>
  </si>
  <si>
    <t>South Australia ;  &gt; Non-dependent child ;  &gt; 52 weeks and over of insufficient hours ;  &gt; Females ;</t>
  </si>
  <si>
    <t>South Australia ;  &gt; Non-dependent child ;  Median duration of insufficient hours ;  Persons ;</t>
  </si>
  <si>
    <t>South Australia ;  &gt; Non-dependent child ;  Median duration of insufficient hours ;  &gt; Males ;</t>
  </si>
  <si>
    <t>South Australia ;  &gt; Non-dependent child ;  Median duration of insufficient hours ;  &gt; Females ;</t>
  </si>
  <si>
    <t>South Australia ;  &gt; Other relative ;  Underemployed part-time workers ;  Persons ;</t>
  </si>
  <si>
    <t>South Australia ;  &gt; Other relative ;  Underemployed part-time workers ;  &gt; Males ;</t>
  </si>
  <si>
    <t>South Australia ;  &gt; Other relative ;  Underemployed part-time workers ;  &gt; Females ;</t>
  </si>
  <si>
    <t>South Australia ;  &gt; Other relative ;  &gt; Fewer than 4 weeks of insufficient hours ;  Persons ;</t>
  </si>
  <si>
    <t>South Australia ;  &gt; Other relative ;  &gt; Fewer than 4 weeks of insufficient hours ;  &gt; Males ;</t>
  </si>
  <si>
    <t>South Australia ;  &gt; Other relative ;  &gt; Fewer than 4 weeks of insufficient hours ;  &gt; Females ;</t>
  </si>
  <si>
    <t>South Australia ;  &gt; Other relative ;  &gt; 4-12 weeks of insufficient hours ;  Persons ;</t>
  </si>
  <si>
    <t>South Australia ;  &gt; Other relative ;  &gt; 4-12 weeks of insufficient hours ;  &gt; Males ;</t>
  </si>
  <si>
    <t>South Australia ;  &gt; Other relative ;  &gt; 4-12 weeks of insufficient hours ;  &gt; Females ;</t>
  </si>
  <si>
    <t>South Australia ;  &gt; Other relative ;  &gt; 13-51 weeks of insufficient hours ;  Persons ;</t>
  </si>
  <si>
    <t>South Australia ;  &gt; Other relative ;  &gt; 13-51 weeks of insufficient hours ;  &gt; Males ;</t>
  </si>
  <si>
    <t>South Australia ;  &gt; Other relative ;  &gt; 13-51 weeks of insufficient hours ;  &gt; Females ;</t>
  </si>
  <si>
    <t>South Australia ;  &gt; Other relative ;  &gt; 52 weeks and over of insufficient hours ;  Persons ;</t>
  </si>
  <si>
    <t>South Australia ;  &gt; Other relative ;  &gt; 52 weeks and over of insufficient hours ;  &gt; Males ;</t>
  </si>
  <si>
    <t>South Australia ;  &gt; Other relative ;  &gt; 52 weeks and over of insufficient hours ;  &gt; Females ;</t>
  </si>
  <si>
    <t>South Australia ;  &gt; Other relative ;  Median duration of insufficient hours ;  Persons ;</t>
  </si>
  <si>
    <t>South Australia ;  &gt; Other relative ;  Median duration of insufficient hours ;  &gt; Males ;</t>
  </si>
  <si>
    <t>South Australia ;  &gt; Other relative ;  Median duration of insufficient hours ;  &gt; Females ;</t>
  </si>
  <si>
    <t>South Australia ;  Not in a family ;  Underemployed part-time workers ;  Persons ;</t>
  </si>
  <si>
    <t>South Australia ;  Not in a family ;  Underemployed part-time workers ;  &gt; Males ;</t>
  </si>
  <si>
    <t>South Australia ;  Not in a family ;  Underemployed part-time workers ;  &gt; Females ;</t>
  </si>
  <si>
    <t>South Australia ;  Not in a family ;  &gt; Fewer than 4 weeks of insufficient hours ;  Persons ;</t>
  </si>
  <si>
    <t>South Australia ;  Not in a family ;  &gt; Fewer than 4 weeks of insufficient hours ;  &gt; Males ;</t>
  </si>
  <si>
    <t>South Australia ;  Not in a family ;  &gt; Fewer than 4 weeks of insufficient hours ;  &gt; Females ;</t>
  </si>
  <si>
    <t>South Australia ;  Not in a family ;  &gt; 4-12 weeks of insufficient hours ;  Persons ;</t>
  </si>
  <si>
    <t>South Australia ;  Not in a family ;  &gt; 4-12 weeks of insufficient hours ;  &gt; Males ;</t>
  </si>
  <si>
    <t>South Australia ;  Not in a family ;  &gt; 4-12 weeks of insufficient hours ;  &gt; Females ;</t>
  </si>
  <si>
    <t>South Australia ;  Not in a family ;  &gt; 13-51 weeks of insufficient hours ;  Persons ;</t>
  </si>
  <si>
    <t>South Australia ;  Not in a family ;  &gt; 13-51 weeks of insufficient hours ;  &gt; Males ;</t>
  </si>
  <si>
    <t>South Australia ;  Not in a family ;  &gt; 13-51 weeks of insufficient hours ;  &gt; Females ;</t>
  </si>
  <si>
    <t>South Australia ;  Not in a family ;  &gt; 52 weeks and over of insufficient hours ;  Persons ;</t>
  </si>
  <si>
    <t>South Australia ;  Not in a family ;  &gt; 52 weeks and over of insufficient hours ;  &gt; Males ;</t>
  </si>
  <si>
    <t>South Australia ;  Not in a family ;  &gt; 52 weeks and over of insufficient hours ;  &gt; Females ;</t>
  </si>
  <si>
    <t>South Australia ;  Not in a family ;  Median duration of insufficient hours ;  Persons ;</t>
  </si>
  <si>
    <t>South Australia ;  Not in a family ;  Median duration of insufficient hours ;  &gt; Males ;</t>
  </si>
  <si>
    <t>South Australia ;  Not in a family ;  Median duration of insufficient hours ;  &gt; Females ;</t>
  </si>
  <si>
    <t>South Australia ;  &gt; Person living alone ;  Underemployed part-time workers ;  Persons ;</t>
  </si>
  <si>
    <t>South Australia ;  &gt; Person living alone ;  Underemployed part-time workers ;  &gt; Males ;</t>
  </si>
  <si>
    <t>South Australia ;  &gt; Person living alone ;  Underemployed part-time workers ;  &gt; Females ;</t>
  </si>
  <si>
    <t>South Australia ;  &gt; Person living alone ;  &gt; Fewer than 4 weeks of insufficient hours ;  Persons ;</t>
  </si>
  <si>
    <t>South Australia ;  &gt; Person living alone ;  &gt; Fewer than 4 weeks of insufficient hours ;  &gt; Males ;</t>
  </si>
  <si>
    <t>South Australia ;  &gt; Person living alone ;  &gt; Fewer than 4 weeks of insufficient hours ;  &gt; Females ;</t>
  </si>
  <si>
    <t>South Australia ;  &gt; Person living alone ;  &gt; 4-12 weeks of insufficient hours ;  Persons ;</t>
  </si>
  <si>
    <t>South Australia ;  &gt; Person living alone ;  &gt; 4-12 weeks of insufficient hours ;  &gt; Males ;</t>
  </si>
  <si>
    <t>South Australia ;  &gt; Person living alone ;  &gt; 4-12 weeks of insufficient hours ;  &gt; Females ;</t>
  </si>
  <si>
    <t>South Australia ;  &gt; Person living alone ;  &gt; 13-51 weeks of insufficient hours ;  Persons ;</t>
  </si>
  <si>
    <t>South Australia ;  &gt; Person living alone ;  &gt; 13-51 weeks of insufficient hours ;  &gt; Males ;</t>
  </si>
  <si>
    <t>South Australia ;  &gt; Person living alone ;  &gt; 13-51 weeks of insufficient hours ;  &gt; Females ;</t>
  </si>
  <si>
    <t>South Australia ;  &gt; Person living alone ;  &gt; 52 weeks and over of insufficient hours ;  Persons ;</t>
  </si>
  <si>
    <t>South Australia ;  &gt; Person living alone ;  &gt; 52 weeks and over of insufficient hours ;  &gt; Males ;</t>
  </si>
  <si>
    <t>South Australia ;  &gt; Person living alone ;  &gt; 52 weeks and over of insufficient hours ;  &gt; Females ;</t>
  </si>
  <si>
    <t>South Australia ;  &gt; Person living alone ;  Median duration of insufficient hours ;  Persons ;</t>
  </si>
  <si>
    <t>South Australia ;  &gt; Person living alone ;  Median duration of insufficient hours ;  &gt; Males ;</t>
  </si>
  <si>
    <t>South Australia ;  &gt; Person living alone ;  Median duration of insufficient hours ;  &gt; Females ;</t>
  </si>
  <si>
    <t>South Australia ;  &gt; Person living with non-relatives ;  Underemployed part-time workers ;  Persons ;</t>
  </si>
  <si>
    <t>South Australia ;  &gt; Person living with non-relatives ;  Underemployed part-time workers ;  &gt; Males ;</t>
  </si>
  <si>
    <t>South Australia ;  &gt; Person living with non-relatives ;  Underemployed part-time workers ;  &gt; Females ;</t>
  </si>
  <si>
    <t>South Australia ;  &gt; Person living with non-relatives ;  &gt; Fewer than 4 weeks of insufficient hours ;  Persons ;</t>
  </si>
  <si>
    <t>South Australia ;  &gt; Person living with non-relatives ;  &gt; Fewer than 4 weeks of insufficient hours ;  &gt; Males ;</t>
  </si>
  <si>
    <t>South Australia ;  &gt; Person living with non-relatives ;  &gt; Fewer than 4 weeks of insufficient hours ;  &gt; Females ;</t>
  </si>
  <si>
    <t>South Australia ;  &gt; Person living with non-relatives ;  &gt; 4-12 weeks of insufficient hours ;  Persons ;</t>
  </si>
  <si>
    <t>South Australia ;  &gt; Person living with non-relatives ;  &gt; 4-12 weeks of insufficient hours ;  &gt; Males ;</t>
  </si>
  <si>
    <t>South Australia ;  &gt; Person living with non-relatives ;  &gt; 4-12 weeks of insufficient hours ;  &gt; Females ;</t>
  </si>
  <si>
    <t>South Australia ;  &gt; Person living with non-relatives ;  &gt; 13-51 weeks of insufficient hours ;  Persons ;</t>
  </si>
  <si>
    <t>South Australia ;  &gt; Person living with non-relatives ;  &gt; 13-51 weeks of insufficient hours ;  &gt; Males ;</t>
  </si>
  <si>
    <t>South Australia ;  &gt; Person living with non-relatives ;  &gt; 13-51 weeks of insufficient hours ;  &gt; Females ;</t>
  </si>
  <si>
    <t>South Australia ;  &gt; Person living with non-relatives ;  &gt; 52 weeks and over of insufficient hours ;  Persons ;</t>
  </si>
  <si>
    <t>South Australia ;  &gt; Person living with non-relatives ;  &gt; 52 weeks and over of insufficient hours ;  &gt; Males ;</t>
  </si>
  <si>
    <t>South Australia ;  &gt; Person living with non-relatives ;  &gt; 52 weeks and over of insufficient hours ;  &gt; Females ;</t>
  </si>
  <si>
    <t>South Australia ;  &gt; Person living with non-relatives ;  Median duration of insufficient hours ;  Persons ;</t>
  </si>
  <si>
    <t>South Australia ;  &gt; Person living with non-relatives ;  Median duration of insufficient hours ;  &gt; Males ;</t>
  </si>
  <si>
    <t>South Australia ;  &gt; Person living with non-relatives ;  Median duration of insufficient hours ;  &gt; Females ;</t>
  </si>
  <si>
    <t>South Australia ;  Relationship not determined ;  Underemployed part-time workers ;  Persons ;</t>
  </si>
  <si>
    <t>South Australia ;  Relationship not determined ;  Underemployed part-time workers ;  &gt; Males ;</t>
  </si>
  <si>
    <t>South Australia ;  Relationship not determined ;  Underemployed part-time workers ;  &gt; Females ;</t>
  </si>
  <si>
    <t>South Australia ;  Relationship not determined ;  &gt; Fewer than 4 weeks of insufficient hours ;  Persons ;</t>
  </si>
  <si>
    <t>South Australia ;  Relationship not determined ;  &gt; Fewer than 4 weeks of insufficient hours ;  &gt; Males ;</t>
  </si>
  <si>
    <t>South Australia ;  Relationship not determined ;  &gt; Fewer than 4 weeks of insufficient hours ;  &gt; Females ;</t>
  </si>
  <si>
    <t>South Australia ;  Relationship not determined ;  &gt; 4-12 weeks of insufficient hours ;  Persons ;</t>
  </si>
  <si>
    <t>South Australia ;  Relationship not determined ;  &gt; 4-12 weeks of insufficient hours ;  &gt; Males ;</t>
  </si>
  <si>
    <t>South Australia ;  Relationship not determined ;  &gt; 4-12 weeks of insufficient hours ;  &gt; Females ;</t>
  </si>
  <si>
    <t>South Australia ;  Relationship not determined ;  &gt; 13-51 weeks of insufficient hours ;  Persons ;</t>
  </si>
  <si>
    <t>South Australia ;  Relationship not determined ;  &gt; 13-51 weeks of insufficient hours ;  &gt; Males ;</t>
  </si>
  <si>
    <t>South Australia ;  Relationship not determined ;  &gt; 13-51 weeks of insufficient hours ;  &gt; Females ;</t>
  </si>
  <si>
    <t>South Australia ;  Relationship not determined ;  &gt; 52 weeks and over of insufficient hours ;  Persons ;</t>
  </si>
  <si>
    <t>South Australia ;  Relationship not determined ;  &gt; 52 weeks and over of insufficient hours ;  &gt; Males ;</t>
  </si>
  <si>
    <t>South Australia ;  Relationship not determined ;  &gt; 52 weeks and over of insufficient hours ;  &gt; Females ;</t>
  </si>
  <si>
    <t>South Australia ;  Relationship not determined ;  Median duration of insufficient hours ;  Persons ;</t>
  </si>
  <si>
    <t>South Australia ;  Relationship not determined ;  Median duration of insufficient hours ;  &gt; Males ;</t>
  </si>
  <si>
    <t>South Australia ;  Relationship not determined ;  Median duration of insufficient hours ;  &gt; Females ;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</si>
  <si>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</si>
  <si>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</si>
  <si>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</si>
  <si>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Fewer than 4 weeks of insufficient hours ;  Persons ;</t>
  </si>
  <si>
    <t>South Australia ;  Employee ;  &gt; Fewer than 4 weeks of insufficient hours ;  &gt; Males ;</t>
  </si>
  <si>
    <t>South Australia ;  Employee ;  &gt; Fewer than 4 weeks of insufficient hours ;  &gt; Females ;</t>
  </si>
  <si>
    <t>South Australia ;  Employee ;  &gt; 4-12 weeks of insufficient hours ;  Persons ;</t>
  </si>
  <si>
    <t>South Australia ;  Employee ;  &gt; 4-12 weeks of insufficient hours ;  &gt; Males ;</t>
  </si>
  <si>
    <t>South Australia ;  Employee ;  &gt; 4-12 weeks of insufficient hours ;  &gt; Females ;</t>
  </si>
  <si>
    <t>South Australia ;  Employee ;  &gt; 13-51 weeks of insufficient hours ;  Persons ;</t>
  </si>
  <si>
    <t>South Australia ;  Employee ;  &gt; 13-51 weeks of insufficient hours ;  &gt; Males ;</t>
  </si>
  <si>
    <t>South Australia ;  Employee ;  &gt; 13-51 weeks of insufficient hours ;  &gt; Females ;</t>
  </si>
  <si>
    <t>South Australia ;  Employee ;  &gt; 52 weeks and over of insufficient hours ;  Persons ;</t>
  </si>
  <si>
    <t>South Australia ;  Employee ;  &gt; 52 weeks and over of insufficient hours ;  &gt; Males ;</t>
  </si>
  <si>
    <t>South Australia ;  Employee ;  &gt; 52 weeks and over of insufficient hours ;  &gt; Females ;</t>
  </si>
  <si>
    <t>South Australia ;  Employee ;  Median duration of insufficient hours ;  Persons ;</t>
  </si>
  <si>
    <t>South Australia ;  Employee ;  Median duration of insufficient hours ;  &gt; Males ;</t>
  </si>
  <si>
    <t>South Australia ;  Employee ;  Median duration of insufficient hours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</si>
  <si>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</si>
  <si>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</si>
  <si>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</si>
  <si>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Fewer than 4 weeks of insufficient hours ;  Persons ;</t>
  </si>
  <si>
    <t>South Australia ;  &gt; Employee with paid leave entitlements ;  &gt; Fewer than 4 weeks of insufficient hours ;  &gt; Males ;</t>
  </si>
  <si>
    <t>South Australia ;  &gt; Employee with paid leave entitlements ;  &gt; Fewer than 4 weeks of insufficient hours ;  &gt; Females ;</t>
  </si>
  <si>
    <t>South Australia ;  &gt; Employee with paid leave entitlements ;  &gt; 4-12 weeks of insufficient hours ;  Persons ;</t>
  </si>
  <si>
    <t>South Australia ;  &gt; Employee with paid leave entitlements ;  &gt; 4-12 weeks of insufficient hours ;  &gt; Males ;</t>
  </si>
  <si>
    <t>South Australia ;  &gt; Employee with paid leave entitlements ;  &gt; 4-12 weeks of insufficient hours ;  &gt; Females ;</t>
  </si>
  <si>
    <t>South Australia ;  &gt; Employee with paid leave entitlements ;  &gt; 13-51 weeks of insufficient hours ;  Persons ;</t>
  </si>
  <si>
    <t>South Australia ;  &gt; Employee with paid leave entitlements ;  &gt; 13-51 weeks of insufficient hours ;  &gt; Males ;</t>
  </si>
  <si>
    <t>South Australia ;  &gt; Employee with paid leave entitlements ;  &gt; 13-51 weeks of insufficient hours ;  &gt; Females ;</t>
  </si>
  <si>
    <t>South Australia ;  &gt; Employee with paid leave entitlements ;  &gt; 52 weeks and over of insufficient hours ;  Persons ;</t>
  </si>
  <si>
    <t>South Australia ;  &gt; Employee with paid leave entitlements ;  &gt; 52 weeks and over of insufficient hours ;  &gt; Males ;</t>
  </si>
  <si>
    <t>South Australia ;  &gt; Employee with paid leave entitlements ;  &gt; 52 weeks and over of insufficient hours ;  &gt; Females ;</t>
  </si>
  <si>
    <t>South Australia ;  &gt; Employee with paid leave entitlements ;  Median duration of insufficient hours ;  Persons ;</t>
  </si>
  <si>
    <t>South Australia ;  &gt; Employee with paid leave entitlements ;  Median duration of insufficient hours ;  &gt; Males ;</t>
  </si>
  <si>
    <t>South Australia ;  &gt; Employee with paid leave entitlements ;  Median duration of insufficient hours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</si>
  <si>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</si>
  <si>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</si>
  <si>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</si>
  <si>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Fewer than 4 weeks of insufficient hours ;  Persons ;</t>
  </si>
  <si>
    <t>South Australia ;  &gt; Employee without paid leave entitlements ;  &gt; Fewer than 4 weeks of insufficient hours ;  &gt; Males ;</t>
  </si>
  <si>
    <t>South Australia ;  &gt; Employee without paid leave entitlements ;  &gt; Fewer than 4 weeks of insufficient hours ;  &gt; Females ;</t>
  </si>
  <si>
    <t>South Australia ;  &gt; Employee without paid leave entitlements ;  &gt; 4-12 weeks of insufficient hours ;  Persons ;</t>
  </si>
  <si>
    <t>South Australia ;  &gt; Employee without paid leave entitlements ;  &gt; 4-12 weeks of insufficient hours ;  &gt; Males ;</t>
  </si>
  <si>
    <t>South Australia ;  &gt; Employee without paid leave entitlements ;  &gt; 4-12 weeks of insufficient hours ;  &gt; Females ;</t>
  </si>
  <si>
    <t>South Australia ;  &gt; Employee without paid leave entitlements ;  &gt; 13-51 weeks of insufficient hours ;  Persons ;</t>
  </si>
  <si>
    <t>A125562360R</t>
  </si>
  <si>
    <t>A125590440L</t>
  </si>
  <si>
    <t>A125576400F</t>
  </si>
  <si>
    <t>A125553937C</t>
  </si>
  <si>
    <t>A125582017C</t>
  </si>
  <si>
    <t>A125567977F</t>
  </si>
  <si>
    <t>A125553824J</t>
  </si>
  <si>
    <t>A125581904F</t>
  </si>
  <si>
    <t>A125567864K</t>
  </si>
  <si>
    <t>A125556632V</t>
  </si>
  <si>
    <t>A125584712T</t>
  </si>
  <si>
    <t>A125570672A</t>
  </si>
  <si>
    <t>A125551016X</t>
  </si>
  <si>
    <t>A125579096C</t>
  </si>
  <si>
    <t>A125565056A</t>
  </si>
  <si>
    <t>A125559440F</t>
  </si>
  <si>
    <t>A125587520C</t>
  </si>
  <si>
    <t>A125573480L</t>
  </si>
  <si>
    <t>A125562248R</t>
  </si>
  <si>
    <t>A125590328L</t>
  </si>
  <si>
    <t>A125576288T</t>
  </si>
  <si>
    <t>A125553825K</t>
  </si>
  <si>
    <t>A125581905J</t>
  </si>
  <si>
    <t>A125567865L</t>
  </si>
  <si>
    <t>A125553944A</t>
  </si>
  <si>
    <t>A125582024A</t>
  </si>
  <si>
    <t>A125567984C</t>
  </si>
  <si>
    <t>A125556752L</t>
  </si>
  <si>
    <t>A125584832K</t>
  </si>
  <si>
    <t>A125570792V</t>
  </si>
  <si>
    <t>A125551136T</t>
  </si>
  <si>
    <t>A125579216K</t>
  </si>
  <si>
    <t>A125565176V</t>
  </si>
  <si>
    <t>A125559560X</t>
  </si>
  <si>
    <t>A125587640W</t>
  </si>
  <si>
    <t>A125573600V</t>
  </si>
  <si>
    <t>A125562368J</t>
  </si>
  <si>
    <t>A125590448F</t>
  </si>
  <si>
    <t>A125576408X</t>
  </si>
  <si>
    <t>A125553945C</t>
  </si>
  <si>
    <t>A125582025C</t>
  </si>
  <si>
    <t>A125567985F</t>
  </si>
  <si>
    <t>A125553952A</t>
  </si>
  <si>
    <t>A125582032A</t>
  </si>
  <si>
    <t>A125567992C</t>
  </si>
  <si>
    <t>A125556760L</t>
  </si>
  <si>
    <t>A125584840K</t>
  </si>
  <si>
    <t>A125570800J</t>
  </si>
  <si>
    <t>A125551144T</t>
  </si>
  <si>
    <t>A125579224K</t>
  </si>
  <si>
    <t>A125565184V</t>
  </si>
  <si>
    <t>A125559568T</t>
  </si>
  <si>
    <t>A125587648R</t>
  </si>
  <si>
    <t>A125573608L</t>
  </si>
  <si>
    <t>A125562376J</t>
  </si>
  <si>
    <t>A125590456F</t>
  </si>
  <si>
    <t>A125576416X</t>
  </si>
  <si>
    <t>A125553953C</t>
  </si>
  <si>
    <t>A125582033C</t>
  </si>
  <si>
    <t>A125567993F</t>
  </si>
  <si>
    <t>A125554072W</t>
  </si>
  <si>
    <t>A125582152V</t>
  </si>
  <si>
    <t>A125568112L</t>
  </si>
  <si>
    <t>A125556880F</t>
  </si>
  <si>
    <t>A125584960C</t>
  </si>
  <si>
    <t>A125570920A</t>
  </si>
  <si>
    <t>A125551264K</t>
  </si>
  <si>
    <t>A125579344C</t>
  </si>
  <si>
    <t>A125565304A</t>
  </si>
  <si>
    <t>A125559688K</t>
  </si>
  <si>
    <t>A125587768J</t>
  </si>
  <si>
    <t>A125573728F</t>
  </si>
  <si>
    <t>A125562496A</t>
  </si>
  <si>
    <t>A125590576X</t>
  </si>
  <si>
    <t>A125576536T</t>
  </si>
  <si>
    <t>A125554073X</t>
  </si>
  <si>
    <t>A125582153W</t>
  </si>
  <si>
    <t>A125568113R</t>
  </si>
  <si>
    <t>A125553784A</t>
  </si>
  <si>
    <t>A125581864X</t>
  </si>
  <si>
    <t>A125567824T</t>
  </si>
  <si>
    <t>A125556592L</t>
  </si>
  <si>
    <t>A125584672K</t>
  </si>
  <si>
    <t>A125570632J</t>
  </si>
  <si>
    <t>A125550976R</t>
  </si>
  <si>
    <t>A125579056K</t>
  </si>
  <si>
    <t>A125565016J</t>
  </si>
  <si>
    <t>A125559400L</t>
  </si>
  <si>
    <t>A125587480W</t>
  </si>
  <si>
    <t>A125573440V</t>
  </si>
  <si>
    <t>A125562208W</t>
  </si>
  <si>
    <t>A125590288F</t>
  </si>
  <si>
    <t>A125576248X</t>
  </si>
  <si>
    <t>A125553785C</t>
  </si>
  <si>
    <t>A125581865A</t>
  </si>
  <si>
    <t>A125567825V</t>
  </si>
  <si>
    <t>A125554056W</t>
  </si>
  <si>
    <t>A125582136V</t>
  </si>
  <si>
    <t>A125568096X</t>
  </si>
  <si>
    <t>A125556864F</t>
  </si>
  <si>
    <t>A125584944C</t>
  </si>
  <si>
    <t>A125570904A</t>
  </si>
  <si>
    <t>A125551248K</t>
  </si>
  <si>
    <t>A125579328C</t>
  </si>
  <si>
    <t>A125565288L</t>
  </si>
  <si>
    <t>A125559672T</t>
  </si>
  <si>
    <t>A125587752R</t>
  </si>
  <si>
    <t>A125573712L</t>
  </si>
  <si>
    <t>A125562480J</t>
  </si>
  <si>
    <t>A125590560F</t>
  </si>
  <si>
    <t>A125576520X</t>
  </si>
  <si>
    <t>A125554057X</t>
  </si>
  <si>
    <t>A125582137W</t>
  </si>
  <si>
    <t>A125568097A</t>
  </si>
  <si>
    <t>A125554064W</t>
  </si>
  <si>
    <t>A125582144V</t>
  </si>
  <si>
    <t>A125568104L</t>
  </si>
  <si>
    <t>A125556872F</t>
  </si>
  <si>
    <t>A125584952C</t>
  </si>
  <si>
    <t>A125570912A</t>
  </si>
  <si>
    <t>A125551256K</t>
  </si>
  <si>
    <t>A125579336C</t>
  </si>
  <si>
    <t>A125565296L</t>
  </si>
  <si>
    <t>A125559680T</t>
  </si>
  <si>
    <t>A125587760R</t>
  </si>
  <si>
    <t>A125573720L</t>
  </si>
  <si>
    <t>A125562488A</t>
  </si>
  <si>
    <t>A125590568X</t>
  </si>
  <si>
    <t>A125576528T</t>
  </si>
  <si>
    <t>A125554065X</t>
  </si>
  <si>
    <t>A125582145W</t>
  </si>
  <si>
    <t>A125568105R</t>
  </si>
  <si>
    <t>A125553792A</t>
  </si>
  <si>
    <t>A125581872X</t>
  </si>
  <si>
    <t>A125567832T</t>
  </si>
  <si>
    <t>A125556600A</t>
  </si>
  <si>
    <t>A125584680K</t>
  </si>
  <si>
    <t>A125570640J</t>
  </si>
  <si>
    <t>A125550984R</t>
  </si>
  <si>
    <t>A125579064K</t>
  </si>
  <si>
    <t>A125565024J</t>
  </si>
  <si>
    <t>A125559408F</t>
  </si>
  <si>
    <t>A125587488R</t>
  </si>
  <si>
    <t>A125573448L</t>
  </si>
  <si>
    <t>A125562216W</t>
  </si>
  <si>
    <t>A125590296F</t>
  </si>
  <si>
    <t>A125576256X</t>
  </si>
  <si>
    <t>A125553793C</t>
  </si>
  <si>
    <t>A125581873A</t>
  </si>
  <si>
    <t>A125567833V</t>
  </si>
  <si>
    <t>A125553872A</t>
  </si>
  <si>
    <t>A125581952X</t>
  </si>
  <si>
    <t>A125567912T</t>
  </si>
  <si>
    <t>A125556680L</t>
  </si>
  <si>
    <t>A125584760K</t>
  </si>
  <si>
    <t>A125570720J</t>
  </si>
  <si>
    <t>A125551064T</t>
  </si>
  <si>
    <t>A125579144K</t>
  </si>
  <si>
    <t>A125565104J</t>
  </si>
  <si>
    <t>A125559488T</t>
  </si>
  <si>
    <t>A125587568R</t>
  </si>
  <si>
    <t>A125573528L</t>
  </si>
  <si>
    <t>A125562296J</t>
  </si>
  <si>
    <t>A125590376F</t>
  </si>
  <si>
    <t>A125576336X</t>
  </si>
  <si>
    <t>A125553873C</t>
  </si>
  <si>
    <t>A125581953A</t>
  </si>
  <si>
    <t>A125567913V</t>
  </si>
  <si>
    <t>A125553960A</t>
  </si>
  <si>
    <t>A125582040A</t>
  </si>
  <si>
    <t>A125568000V</t>
  </si>
  <si>
    <t>A125556768F</t>
  </si>
  <si>
    <t>A125584848C</t>
  </si>
  <si>
    <t>A125570808A</t>
  </si>
  <si>
    <t>A125551152T</t>
  </si>
  <si>
    <t>A125579232K</t>
  </si>
  <si>
    <t>A125565192V</t>
  </si>
  <si>
    <t>A125559576T</t>
  </si>
  <si>
    <t>A125587656R</t>
  </si>
  <si>
    <t>A125573616L</t>
  </si>
  <si>
    <t>A125562384J</t>
  </si>
  <si>
    <t>A125590464F</t>
  </si>
  <si>
    <t>A125576424X</t>
  </si>
  <si>
    <t>A125553961C</t>
  </si>
  <si>
    <t>A125582041C</t>
  </si>
  <si>
    <t>A125568001W</t>
  </si>
  <si>
    <t>A125554080W</t>
  </si>
  <si>
    <t>A125582160V</t>
  </si>
  <si>
    <t>A125568120L</t>
  </si>
  <si>
    <t>A125556888X</t>
  </si>
  <si>
    <t>A125584968W</t>
  </si>
  <si>
    <t>A125570928V</t>
  </si>
  <si>
    <t>A125551272K</t>
  </si>
  <si>
    <t>A125579352C</t>
  </si>
  <si>
    <t>A125565312A</t>
  </si>
  <si>
    <t>A125559696K</t>
  </si>
  <si>
    <t>A125587776J</t>
  </si>
  <si>
    <t>A125573736F</t>
  </si>
  <si>
    <t>A125562504R</t>
  </si>
  <si>
    <t>A125590584X</t>
  </si>
  <si>
    <t>A125576544T</t>
  </si>
  <si>
    <t>A125554081X</t>
  </si>
  <si>
    <t>A125582161W</t>
  </si>
  <si>
    <t>A125568121R</t>
  </si>
  <si>
    <t>A125553800R</t>
  </si>
  <si>
    <t>A125581880X</t>
  </si>
  <si>
    <t>A125567840T</t>
  </si>
  <si>
    <t>A125556608V</t>
  </si>
  <si>
    <t>A125584688C</t>
  </si>
  <si>
    <t>A125570648A</t>
  </si>
  <si>
    <t>A125550992R</t>
  </si>
  <si>
    <t>A125579072K</t>
  </si>
  <si>
    <t>A125565032J</t>
  </si>
  <si>
    <t>A125559416F</t>
  </si>
  <si>
    <t>A125587496R</t>
  </si>
  <si>
    <t>A125573456L</t>
  </si>
  <si>
    <t>A125562224W</t>
  </si>
  <si>
    <t>A125590304V</t>
  </si>
  <si>
    <t>A125576264X</t>
  </si>
  <si>
    <t>A125553801T</t>
  </si>
  <si>
    <t>A125581881A</t>
  </si>
  <si>
    <t>A125567841V</t>
  </si>
  <si>
    <t>A125554000K</t>
  </si>
  <si>
    <t>A125582080V</t>
  </si>
  <si>
    <t>A125568040L</t>
  </si>
  <si>
    <t>A125556808L</t>
  </si>
  <si>
    <t>A125584888W</t>
  </si>
  <si>
    <t>A125570848V</t>
  </si>
  <si>
    <t>A125551192K</t>
  </si>
  <si>
    <t>A125579272C</t>
  </si>
  <si>
    <t>A125565232A</t>
  </si>
  <si>
    <t>A125559616X</t>
  </si>
  <si>
    <t>A125587696J</t>
  </si>
  <si>
    <t>A125573656F</t>
  </si>
  <si>
    <t>A125562424R</t>
  </si>
  <si>
    <t>A125590504L</t>
  </si>
  <si>
    <t>A125576464T</t>
  </si>
  <si>
    <t>A125554001L</t>
  </si>
  <si>
    <t>A125582081W</t>
  </si>
  <si>
    <t>A125568041R</t>
  </si>
  <si>
    <t>A125554008C</t>
  </si>
  <si>
    <t>A125582088L</t>
  </si>
  <si>
    <t>A125568048F</t>
  </si>
  <si>
    <t>A125556816L</t>
  </si>
  <si>
    <t>A125584896W</t>
  </si>
  <si>
    <t>A125570856V</t>
  </si>
  <si>
    <t>A125551200X</t>
  </si>
  <si>
    <t>A125579280C</t>
  </si>
  <si>
    <t>A125565240A</t>
  </si>
  <si>
    <t>A125559624X</t>
  </si>
  <si>
    <t>South Australia ;  &gt; Employee without paid leave entitlements ;  &gt; 13-51 weeks of insufficient hours ;  &gt; Males ;</t>
  </si>
  <si>
    <t>South Australia ;  &gt; Employee without paid leave entitlements ;  &gt; 13-51 weeks of insufficient hours ;  &gt; Females ;</t>
  </si>
  <si>
    <t>South Australia ;  &gt; Employee without paid leave entitlements ;  &gt; 52 weeks and over of insufficient hours ;  Persons ;</t>
  </si>
  <si>
    <t>South Australia ;  &gt; Employee without paid leave entitlements ;  &gt; 52 weeks and over of insufficient hours ;  &gt; Males ;</t>
  </si>
  <si>
    <t>South Australia ;  &gt; Employee without paid leave entitlements ;  &gt; 52 weeks and over of insufficient hours ;  &gt; Females ;</t>
  </si>
  <si>
    <t>South Australia ;  &gt; Employee without paid leave entitlements ;  Median duration of insufficient hours ;  Persons ;</t>
  </si>
  <si>
    <t>South Australia ;  &gt; Employee without paid leave entitlements ;  Median duration of insufficient hours ;  &gt; Males ;</t>
  </si>
  <si>
    <t>South Australia ;  &gt; Employee without paid leave entitlements ;  Median duration of insufficient hours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</si>
  <si>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</si>
  <si>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</si>
  <si>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</si>
  <si>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Fewer than 4 weeks of insufficient hours ;  Persons ;</t>
  </si>
  <si>
    <t>South Australia ;  Not an employee ;  &gt; Fewer than 4 weeks of insufficient hours ;  &gt; Males ;</t>
  </si>
  <si>
    <t>South Australia ;  Not an employee ;  &gt; Fewer than 4 weeks of insufficient hours ;  &gt; Females ;</t>
  </si>
  <si>
    <t>South Australia ;  Not an employee ;  &gt; 4-12 weeks of insufficient hours ;  Persons ;</t>
  </si>
  <si>
    <t>South Australia ;  Not an employee ;  &gt; 4-12 weeks of insufficient hours ;  &gt; Males ;</t>
  </si>
  <si>
    <t>South Australia ;  Not an employee ;  &gt; 4-12 weeks of insufficient hours ;  &gt; Females ;</t>
  </si>
  <si>
    <t>South Australia ;  Not an employee ;  &gt; 13-51 weeks of insufficient hours ;  Persons ;</t>
  </si>
  <si>
    <t>South Australia ;  Not an employee ;  &gt; 13-51 weeks of insufficient hours ;  &gt; Males ;</t>
  </si>
  <si>
    <t>South Australia ;  Not an employee ;  &gt; 13-51 weeks of insufficient hours ;  &gt; Females ;</t>
  </si>
  <si>
    <t>South Australia ;  Not an employee ;  &gt; 52 weeks and over of insufficient hours ;  Persons ;</t>
  </si>
  <si>
    <t>South Australia ;  Not an employee ;  &gt; 52 weeks and over of insufficient hours ;  &gt; Males ;</t>
  </si>
  <si>
    <t>South Australia ;  Not an employee ;  &gt; 52 weeks and over of insufficient hours ;  &gt; Females ;</t>
  </si>
  <si>
    <t>South Australia ;  Not an employee ;  Median duration of insufficient hours ;  Persons ;</t>
  </si>
  <si>
    <t>South Australia ;  Not an employee ;  Median duration of insufficient hours ;  &gt; Males ;</t>
  </si>
  <si>
    <t>South Australia ;  Not an employee ;  Median duration of insufficient hours ;  &gt; Females ;</t>
  </si>
  <si>
    <t>South Australia ;  Prefers more part-time hours ;  Underemployed part-time workers ;  Persons ;</t>
  </si>
  <si>
    <t>South Australia ;  Prefers more part-time hours ;  Underemployed part-time workers ;  &gt; Males ;</t>
  </si>
  <si>
    <t>South Australia ;  Prefers more part-time hours ;  Underemployed part-time workers ;  &gt; Females ;</t>
  </si>
  <si>
    <t>South Australia ;  Prefers more part-time hours ;  &gt; Fewer than 4 weeks of insufficient hours ;  Persons ;</t>
  </si>
  <si>
    <t>South Australia ;  Prefers more part-time hours ;  &gt; Fewer than 4 weeks of insufficient hours ;  &gt; Males ;</t>
  </si>
  <si>
    <t>South Australia ;  Prefers more part-time hours ;  &gt; Fewer than 4 weeks of insufficient hours ;  &gt; Females ;</t>
  </si>
  <si>
    <t>South Australia ;  Prefers more part-time hours ;  &gt; 4-12 weeks of insufficient hours ;  Persons ;</t>
  </si>
  <si>
    <t>South Australia ;  Prefers more part-time hours ;  &gt; 4-12 weeks of insufficient hours ;  &gt; Males ;</t>
  </si>
  <si>
    <t>South Australia ;  Prefers more part-time hours ;  &gt; 4-12 weeks of insufficient hours ;  &gt; Females ;</t>
  </si>
  <si>
    <t>South Australia ;  Prefers more part-time hours ;  &gt; 13-51 weeks of insufficient hours ;  Persons ;</t>
  </si>
  <si>
    <t>South Australia ;  Prefers more part-time hours ;  &gt; 13-51 weeks of insufficient hours ;  &gt; Males ;</t>
  </si>
  <si>
    <t>South Australia ;  Prefers more part-time hours ;  &gt; 13-51 weeks of insufficient hours ;  &gt; Females ;</t>
  </si>
  <si>
    <t>South Australia ;  Prefers more part-time hours ;  &gt; 52 weeks and over of insufficient hours ;  Persons ;</t>
  </si>
  <si>
    <t>South Australia ;  Prefers more part-time hours ;  &gt; 52 weeks and over of insufficient hours ;  &gt; Males ;</t>
  </si>
  <si>
    <t>South Australia ;  Prefers more part-time hours ;  &gt; 52 weeks and over of insufficient hours ;  &gt; Females ;</t>
  </si>
  <si>
    <t>South Australia ;  Prefers more part-time hours ;  Median duration of insufficient hours ;  Persons ;</t>
  </si>
  <si>
    <t>South Australia ;  Prefers more part-time hours ;  Median duration of insufficient hours ;  &gt; Males ;</t>
  </si>
  <si>
    <t>South Australia ;  Prefers more part-time hours ;  Median duration of insufficient hours ;  &gt; Females ;</t>
  </si>
  <si>
    <t>South Australia ;  Prefers full-time hours ;  Underemployed part-time workers ;  Persons ;</t>
  </si>
  <si>
    <t>South Australia ;  Prefers full-time hours ;  Underemployed part-time workers ;  &gt; Males ;</t>
  </si>
  <si>
    <t>South Australia ;  Prefers full-time hours ;  Underemployed part-time workers ;  &gt; Females ;</t>
  </si>
  <si>
    <t>South Australia ;  Prefers full-time hours ;  &gt; Fewer than 4 weeks of insufficient hours ;  Persons ;</t>
  </si>
  <si>
    <t>South Australia ;  Prefers full-time hours ;  &gt; Fewer than 4 weeks of insufficient hours ;  &gt; Males ;</t>
  </si>
  <si>
    <t>South Australia ;  Prefers full-time hours ;  &gt; Fewer than 4 weeks of insufficient hours ;  &gt; Females ;</t>
  </si>
  <si>
    <t>South Australia ;  Prefers full-time hours ;  &gt; 4-12 weeks of insufficient hours ;  Persons ;</t>
  </si>
  <si>
    <t>South Australia ;  Prefers full-time hours ;  &gt; 4-12 weeks of insufficient hours ;  &gt; Males ;</t>
  </si>
  <si>
    <t>South Australia ;  Prefers full-time hours ;  &gt; 4-12 weeks of insufficient hours ;  &gt; Females ;</t>
  </si>
  <si>
    <t>South Australia ;  Prefers full-time hours ;  &gt; 13-51 weeks of insufficient hours ;  Persons ;</t>
  </si>
  <si>
    <t>South Australia ;  Prefers full-time hours ;  &gt; 13-51 weeks of insufficient hours ;  &gt; Males ;</t>
  </si>
  <si>
    <t>South Australia ;  Prefers full-time hours ;  &gt; 13-51 weeks of insufficient hours ;  &gt; Females ;</t>
  </si>
  <si>
    <t>South Australia ;  Prefers full-time hours ;  &gt; 52 weeks and over of insufficient hours ;  Persons ;</t>
  </si>
  <si>
    <t>South Australia ;  Prefers full-time hours ;  &gt; 52 weeks and over of insufficient hours ;  &gt; Males ;</t>
  </si>
  <si>
    <t>South Australia ;  Prefers full-time hours ;  &gt; 52 weeks and over of insufficient hours ;  &gt; Females ;</t>
  </si>
  <si>
    <t>South Australia ;  Prefers full-time hours ;  Median duration of insufficient hours ;  Persons ;</t>
  </si>
  <si>
    <t>South Australia ;  Prefers full-time hours ;  Median duration of insufficient hours ;  &gt; Males ;</t>
  </si>
  <si>
    <t>South Australia ;  Prefers full-time hours ;  Median duration of insufficient hours ;  &gt; Females ;</t>
  </si>
  <si>
    <t>South Australia ;  &gt; Prefers less than 30 hours ;  Underemployed part-time workers ;  Persons ;</t>
  </si>
  <si>
    <t>South Australia ;  &gt; Prefers less than 30 hours ;  Underemployed part-time workers ;  &gt; Males ;</t>
  </si>
  <si>
    <t>South Australia ;  &gt; Prefers less than 30 hours ;  Underemployed part-time workers ;  &gt; Females ;</t>
  </si>
  <si>
    <t>South Australia ;  &gt; Prefers less than 30 hours ;  &gt; Fewer than 4 weeks of insufficient hours ;  Persons ;</t>
  </si>
  <si>
    <t>South Australia ;  &gt; Prefers less than 30 hours ;  &gt; Fewer than 4 weeks of insufficient hours ;  &gt; Males ;</t>
  </si>
  <si>
    <t>South Australia ;  &gt; Prefers less than 30 hours ;  &gt; Fewer than 4 weeks of insufficient hours ;  &gt; Females ;</t>
  </si>
  <si>
    <t>South Australia ;  &gt; Prefers less than 30 hours ;  &gt; 4-12 weeks of insufficient hours ;  Persons ;</t>
  </si>
  <si>
    <t>South Australia ;  &gt; Prefers less than 30 hours ;  &gt; 4-12 weeks of insufficient hours ;  &gt; Males ;</t>
  </si>
  <si>
    <t>South Australia ;  &gt; Prefers less than 30 hours ;  &gt; 4-12 weeks of insufficient hours ;  &gt; Females ;</t>
  </si>
  <si>
    <t>South Australia ;  &gt; Prefers less than 30 hours ;  &gt; 13-51 weeks of insufficient hours ;  Persons ;</t>
  </si>
  <si>
    <t>South Australia ;  &gt; Prefers less than 30 hours ;  &gt; 13-51 weeks of insufficient hours ;  &gt; Males ;</t>
  </si>
  <si>
    <t>South Australia ;  &gt; Prefers less than 30 hours ;  &gt; 13-51 weeks of insufficient hours ;  &gt; Females ;</t>
  </si>
  <si>
    <t>South Australia ;  &gt; Prefers less than 30 hours ;  &gt; 52 weeks and over of insufficient hours ;  Persons ;</t>
  </si>
  <si>
    <t>South Australia ;  &gt; Prefers less than 30 hours ;  &gt; 52 weeks and over of insufficient hours ;  &gt; Males ;</t>
  </si>
  <si>
    <t>South Australia ;  &gt; Prefers less than 30 hours ;  &gt; 52 weeks and over of insufficient hours ;  &gt; Females ;</t>
  </si>
  <si>
    <t>South Australia ;  &gt; Prefers less than 30 hours ;  Median duration of insufficient hours ;  Persons ;</t>
  </si>
  <si>
    <t>South Australia ;  &gt; Prefers less than 30 hours ;  Median duration of insufficient hours ;  &gt; Males ;</t>
  </si>
  <si>
    <t>South Australia ;  &gt; Prefers less than 30 hours ;  Median duration of insufficient hours ;  &gt; Females ;</t>
  </si>
  <si>
    <t>South Australia ;  &gt; Prefers 30-34 hours ;  Underemployed part-time workers ;  Persons ;</t>
  </si>
  <si>
    <t>South Australia ;  &gt; Prefers 30-34 hours ;  Underemployed part-time workers ;  &gt; Males ;</t>
  </si>
  <si>
    <t>South Australia ;  &gt; Prefers 30-34 hours ;  Underemployed part-time workers ;  &gt; Females ;</t>
  </si>
  <si>
    <t>South Australia ;  &gt; Prefers 30-34 hours ;  &gt; Fewer than 4 weeks of insufficient hours ;  Persons ;</t>
  </si>
  <si>
    <t>South Australia ;  &gt; Prefers 30-34 hours ;  &gt; Fewer than 4 weeks of insufficient hours ;  &gt; Males ;</t>
  </si>
  <si>
    <t>South Australia ;  &gt; Prefers 30-34 hours ;  &gt; Fewer than 4 weeks of insufficient hours ;  &gt; Females ;</t>
  </si>
  <si>
    <t>South Australia ;  &gt; Prefers 30-34 hours ;  &gt; 4-12 weeks of insufficient hours ;  Persons ;</t>
  </si>
  <si>
    <t>South Australia ;  &gt; Prefers 30-34 hours ;  &gt; 4-12 weeks of insufficient hours ;  &gt; Males ;</t>
  </si>
  <si>
    <t>South Australia ;  &gt; Prefers 30-34 hours ;  &gt; 4-12 weeks of insufficient hours ;  &gt; Females ;</t>
  </si>
  <si>
    <t>South Australia ;  &gt; Prefers 30-34 hours ;  &gt; 13-51 weeks of insufficient hours ;  Persons ;</t>
  </si>
  <si>
    <t>South Australia ;  &gt; Prefers 30-34 hours ;  &gt; 13-51 weeks of insufficient hours ;  &gt; Males ;</t>
  </si>
  <si>
    <t>South Australia ;  &gt; Prefers 30-34 hours ;  &gt; 13-51 weeks of insufficient hours ;  &gt; Females ;</t>
  </si>
  <si>
    <t>South Australia ;  &gt; Prefers 30-34 hours ;  &gt; 52 weeks and over of insufficient hours ;  Persons ;</t>
  </si>
  <si>
    <t>South Australia ;  &gt; Prefers 30-34 hours ;  &gt; 52 weeks and over of insufficient hours ;  &gt; Males ;</t>
  </si>
  <si>
    <t>South Australia ;  &gt; Prefers 30-34 hours ;  &gt; 52 weeks and over of insufficient hours ;  &gt; Females ;</t>
  </si>
  <si>
    <t>South Australia ;  &gt; Prefers 30-34 hours ;  Median duration of insufficient hours ;  Persons ;</t>
  </si>
  <si>
    <t>South Australia ;  &gt; Prefers 30-34 hours ;  Median duration of insufficient hours ;  &gt; Males ;</t>
  </si>
  <si>
    <t>South Australia ;  &gt; Prefers 30-34 hours ;  Median duration of insufficient hours ;  &gt; Females ;</t>
  </si>
  <si>
    <t>South Australia ;  &gt; Prefers 35-39 hours ;  Underemployed part-time workers ;  Persons ;</t>
  </si>
  <si>
    <t>South Australia ;  &gt; Prefers 35-39 hours ;  Underemployed part-time workers ;  &gt; Males ;</t>
  </si>
  <si>
    <t>South Australia ;  &gt; Prefers 35-39 hours ;  Underemployed part-time workers ;  &gt; Females ;</t>
  </si>
  <si>
    <t>South Australia ;  &gt; Prefers 35-39 hours ;  &gt; Fewer than 4 weeks of insufficient hours ;  Persons ;</t>
  </si>
  <si>
    <t>South Australia ;  &gt; Prefers 35-39 hours ;  &gt; Fewer than 4 weeks of insufficient hours ;  &gt; Males ;</t>
  </si>
  <si>
    <t>South Australia ;  &gt; Prefers 35-39 hours ;  &gt; Fewer than 4 weeks of insufficient hours ;  &gt; Females ;</t>
  </si>
  <si>
    <t>South Australia ;  &gt; Prefers 35-39 hours ;  &gt; 4-12 weeks of insufficient hours ;  Persons ;</t>
  </si>
  <si>
    <t>South Australia ;  &gt; Prefers 35-39 hours ;  &gt; 4-12 weeks of insufficient hours ;  &gt; Males ;</t>
  </si>
  <si>
    <t>South Australia ;  &gt; Prefers 35-39 hours ;  &gt; 4-12 weeks of insufficient hours ;  &gt; Females ;</t>
  </si>
  <si>
    <t>South Australia ;  &gt; Prefers 35-39 hours ;  &gt; 13-51 weeks of insufficient hours ;  Persons ;</t>
  </si>
  <si>
    <t>South Australia ;  &gt; Prefers 35-39 hours ;  &gt; 13-51 weeks of insufficient hours ;  &gt; Males ;</t>
  </si>
  <si>
    <t>South Australia ;  &gt; Prefers 35-39 hours ;  &gt; 13-51 weeks of insufficient hours ;  &gt; Females ;</t>
  </si>
  <si>
    <t>South Australia ;  &gt; Prefers 35-39 hours ;  &gt; 52 weeks and over of insufficient hours ;  Persons ;</t>
  </si>
  <si>
    <t>South Australia ;  &gt; Prefers 35-39 hours ;  &gt; 52 weeks and over of insufficient hours ;  &gt; Males ;</t>
  </si>
  <si>
    <t>South Australia ;  &gt; Prefers 35-39 hours ;  &gt; 52 weeks and over of insufficient hours ;  &gt; Females ;</t>
  </si>
  <si>
    <t>South Australia ;  &gt; Prefers 35-39 hours ;  Median duration of insufficient hours ;  Persons ;</t>
  </si>
  <si>
    <t>South Australia ;  &gt; Prefers 35-39 hours ;  Median duration of insufficient hours ;  &gt; Males ;</t>
  </si>
  <si>
    <t>South Australia ;  &gt; Prefers 35-39 hours ;  Median duration of insufficient hours ;  &gt; Females ;</t>
  </si>
  <si>
    <t>South Australia ;  &gt; Prefers 40 hours or more ;  Underemployed part-time workers ;  Persons ;</t>
  </si>
  <si>
    <t>South Australia ;  &gt; Prefers 40 hours or more ;  Underemployed part-time workers ;  &gt; Males ;</t>
  </si>
  <si>
    <t>South Australia ;  &gt; Prefers 40 hours or more ;  Underemployed part-time workers ;  &gt; Females ;</t>
  </si>
  <si>
    <t>South Australia ;  &gt; Prefers 40 hours or more ;  &gt; Fewer than 4 weeks of insufficient hours ;  Persons ;</t>
  </si>
  <si>
    <t>South Australia ;  &gt; Prefers 40 hours or more ;  &gt; Fewer than 4 weeks of insufficient hours ;  &gt; Males ;</t>
  </si>
  <si>
    <t>South Australia ;  &gt; Prefers 40 hours or more ;  &gt; Fewer than 4 weeks of insufficient hours ;  &gt; Females ;</t>
  </si>
  <si>
    <t>South Australia ;  &gt; Prefers 40 hours or more ;  &gt; 4-12 weeks of insufficient hours ;  Persons ;</t>
  </si>
  <si>
    <t>South Australia ;  &gt; Prefers 40 hours or more ;  &gt; 4-12 weeks of insufficient hours ;  &gt; Males ;</t>
  </si>
  <si>
    <t>South Australia ;  &gt; Prefers 40 hours or more ;  &gt; 4-12 weeks of insufficient hours ;  &gt; Females ;</t>
  </si>
  <si>
    <t>South Australia ;  &gt; Prefers 40 hours or more ;  &gt; 13-51 weeks of insufficient hours ;  Persons ;</t>
  </si>
  <si>
    <t>South Australia ;  &gt; Prefers 40 hours or more ;  &gt; 13-51 weeks of insufficient hours ;  &gt; Males ;</t>
  </si>
  <si>
    <t>South Australia ;  &gt; Prefers 40 hours or more ;  &gt; 13-51 weeks of insufficient hours ;  &gt; Females ;</t>
  </si>
  <si>
    <t>South Australia ;  &gt; Prefers 40 hours or more ;  &gt; 52 weeks and over of insufficient hours ;  Persons ;</t>
  </si>
  <si>
    <t>South Australia ;  &gt; Prefers 40 hours or more ;  &gt; 52 weeks and over of insufficient hours ;  &gt; Males ;</t>
  </si>
  <si>
    <t>South Australia ;  &gt; Prefers 40 hours or more ;  &gt; 52 weeks and over of insufficient hours ;  &gt; Females ;</t>
  </si>
  <si>
    <t>South Australia ;  &gt; Prefers 40 hours or more ;  Median duration of insufficient hours ;  Persons ;</t>
  </si>
  <si>
    <t>South Australia ;  &gt; Prefers 40 hours or more ;  Median duration of insufficient hours ;  &gt; Males ;</t>
  </si>
  <si>
    <t>South Australia ;  &gt; Prefers 40 hours or more ;  Median duration of insufficient hours ;  &gt; Females ;</t>
  </si>
  <si>
    <t>South Australia ;  Prefers less than 10 extra hours ;  Underemployed part-time workers ;  Persons ;</t>
  </si>
  <si>
    <t>South Australia ;  Prefers less than 10 extra hours ;  Underemployed part-time workers ;  &gt; Males ;</t>
  </si>
  <si>
    <t>South Australia ;  Prefers less than 10 extra hours ;  Underemployed part-time workers ;  &gt; Females ;</t>
  </si>
  <si>
    <t>South Australia ;  Prefers less than 10 extra hours ;  &gt; Fewer than 4 weeks of insufficient hours ;  Persons ;</t>
  </si>
  <si>
    <t>South Australia ;  Prefers less than 10 extra hours ;  &gt; Fewer than 4 weeks of insufficient hours ;  &gt; Males ;</t>
  </si>
  <si>
    <t>South Australia ;  Prefers less than 10 extra hours ;  &gt; Fewer than 4 weeks of insufficient hours ;  &gt; Females ;</t>
  </si>
  <si>
    <t>South Australia ;  Prefers less than 10 extra hours ;  &gt; 4-12 weeks of insufficient hours ;  Persons ;</t>
  </si>
  <si>
    <t>South Australia ;  Prefers less than 10 extra hours ;  &gt; 4-12 weeks of insufficient hours ;  &gt; Males ;</t>
  </si>
  <si>
    <t>South Australia ;  Prefers less than 10 extra hours ;  &gt; 4-12 weeks of insufficient hours ;  &gt; Females ;</t>
  </si>
  <si>
    <t>South Australia ;  Prefers less than 10 extra hours ;  &gt; 13-51 weeks of insufficient hours ;  Persons ;</t>
  </si>
  <si>
    <t>South Australia ;  Prefers less than 10 extra hours ;  &gt; 13-51 weeks of insufficient hours ;  &gt; Males ;</t>
  </si>
  <si>
    <t>South Australia ;  Prefers less than 10 extra hours ;  &gt; 13-51 weeks of insufficient hours ;  &gt; Females ;</t>
  </si>
  <si>
    <t>South Australia ;  Prefers less than 10 extra hours ;  &gt; 52 weeks and over of insufficient hours ;  Persons ;</t>
  </si>
  <si>
    <t>South Australia ;  Prefers less than 10 extra hours ;  &gt; 52 weeks and over of insufficient hours ;  &gt; Males ;</t>
  </si>
  <si>
    <t>South Australia ;  Prefers less than 10 extra hours ;  &gt; 52 weeks and over of insufficient hours ;  &gt; Females ;</t>
  </si>
  <si>
    <t>South Australia ;  Prefers less than 10 extra hours ;  Median duration of insufficient hours ;  Persons ;</t>
  </si>
  <si>
    <t>South Australia ;  Prefers less than 10 extra hours ;  Median duration of insufficient hours ;  &gt; Males ;</t>
  </si>
  <si>
    <t>South Australia ;  Prefers less than 10 extra hours ;  Median duration of insufficient hours ;  &gt; Females ;</t>
  </si>
  <si>
    <t>South Australia ;  Prefers 10-19 extra hours ;  Underemployed part-time workers ;  Persons ;</t>
  </si>
  <si>
    <t>South Australia ;  Prefers 10-19 extra hours ;  Underemployed part-time workers ;  &gt; Males ;</t>
  </si>
  <si>
    <t>South Australia ;  Prefers 10-19 extra hours ;  Underemployed part-time workers ;  &gt; Females ;</t>
  </si>
  <si>
    <t>South Australia ;  Prefers 10-19 extra hours ;  &gt; Fewer than 4 weeks of insufficient hours ;  Persons ;</t>
  </si>
  <si>
    <t>South Australia ;  Prefers 10-19 extra hours ;  &gt; Fewer than 4 weeks of insufficient hours ;  &gt; Males ;</t>
  </si>
  <si>
    <t>South Australia ;  Prefers 10-19 extra hours ;  &gt; Fewer than 4 weeks of insufficient hours ;  &gt; Females ;</t>
  </si>
  <si>
    <t>South Australia ;  Prefers 10-19 extra hours ;  &gt; 4-12 weeks of insufficient hours ;  Persons ;</t>
  </si>
  <si>
    <t>South Australia ;  Prefers 10-19 extra hours ;  &gt; 4-12 weeks of insufficient hours ;  &gt; Males ;</t>
  </si>
  <si>
    <t>South Australia ;  Prefers 10-19 extra hours ;  &gt; 4-12 weeks of insufficient hours ;  &gt; Females ;</t>
  </si>
  <si>
    <t>South Australia ;  Prefers 10-19 extra hours ;  &gt; 13-51 weeks of insufficient hours ;  Persons ;</t>
  </si>
  <si>
    <t>South Australia ;  Prefers 10-19 extra hours ;  &gt; 13-51 weeks of insufficient hours ;  &gt; Males ;</t>
  </si>
  <si>
    <t>South Australia ;  Prefers 10-19 extra hours ;  &gt; 13-51 weeks of insufficient hours ;  &gt; Females ;</t>
  </si>
  <si>
    <t>South Australia ;  Prefers 10-19 extra hours ;  &gt; 52 weeks and over of insufficient hours ;  Persons ;</t>
  </si>
  <si>
    <t>South Australia ;  Prefers 10-19 extra hours ;  &gt; 52 weeks and over of insufficient hours ;  &gt; Males ;</t>
  </si>
  <si>
    <t>South Australia ;  Prefers 10-19 extra hours ;  &gt; 52 weeks and over of insufficient hours ;  &gt; Females ;</t>
  </si>
  <si>
    <t>South Australia ;  Prefers 10-19 extra hours ;  Median duration of insufficient hours ;  Persons ;</t>
  </si>
  <si>
    <t>South Australia ;  Prefers 10-19 extra hours ;  Median duration of insufficient hours ;  &gt; Males ;</t>
  </si>
  <si>
    <t>South Australia ;  Prefers 10-19 extra hours ;  Median duration of insufficient hours ;  &gt; Females ;</t>
  </si>
  <si>
    <t>South Australia ;  Prefers 20-29 extra hours ;  Underemployed part-time workers ;  Persons ;</t>
  </si>
  <si>
    <t>South Australia ;  Prefers 20-29 extra hours ;  Underemployed part-time workers ;  &gt; Males ;</t>
  </si>
  <si>
    <t>South Australia ;  Prefers 20-29 extra hours ;  Underemployed part-time workers ;  &gt; Females ;</t>
  </si>
  <si>
    <t>South Australia ;  Prefers 20-29 extra hours ;  &gt; Fewer than 4 weeks of insufficient hours ;  Persons ;</t>
  </si>
  <si>
    <t>South Australia ;  Prefers 20-29 extra hours ;  &gt; Fewer than 4 weeks of insufficient hours ;  &gt; Males ;</t>
  </si>
  <si>
    <t>South Australia ;  Prefers 20-29 extra hours ;  &gt; Fewer than 4 weeks of insufficient hours ;  &gt; Females ;</t>
  </si>
  <si>
    <t>South Australia ;  Prefers 20-29 extra hours ;  &gt; 4-12 weeks of insufficient hours ;  Persons ;</t>
  </si>
  <si>
    <t>South Australia ;  Prefers 20-29 extra hours ;  &gt; 4-12 weeks of insufficient hours ;  &gt; Males ;</t>
  </si>
  <si>
    <t>South Australia ;  Prefers 20-29 extra hours ;  &gt; 4-12 weeks of insufficient hours ;  &gt; Females ;</t>
  </si>
  <si>
    <t>South Australia ;  Prefers 20-29 extra hours ;  &gt; 13-51 weeks of insufficient hours ;  Persons ;</t>
  </si>
  <si>
    <t>South Australia ;  Prefers 20-29 extra hours ;  &gt; 13-51 weeks of insufficient hours ;  &gt; Males ;</t>
  </si>
  <si>
    <t>South Australia ;  Prefers 20-29 extra hours ;  &gt; 13-51 weeks of insufficient hours ;  &gt; Females ;</t>
  </si>
  <si>
    <t>South Australia ;  Prefers 20-29 extra hours ;  &gt; 52 weeks and over of insufficient hours ;  Persons ;</t>
  </si>
  <si>
    <t>South Australia ;  Prefers 20-29 extra hours ;  &gt; 52 weeks and over of insufficient hours ;  &gt; Males ;</t>
  </si>
  <si>
    <t>South Australia ;  Prefers 20-29 extra hours ;  &gt; 52 weeks and over of insufficient hours ;  &gt; Females ;</t>
  </si>
  <si>
    <t>South Australia ;  Prefers 20-29 extra hours ;  Median duration of insufficient hours ;  Persons ;</t>
  </si>
  <si>
    <t>South Australia ;  Prefers 20-29 extra hours ;  Median duration of insufficient hours ;  &gt; Males ;</t>
  </si>
  <si>
    <t>South Australia ;  Prefers 20-29 extra hours ;  Median duration of insufficient hours ;  &gt; Females ;</t>
  </si>
  <si>
    <t>South Australia ;  Prefers 30 extra hours or more ;  Underemployed part-time workers ;  Persons ;</t>
  </si>
  <si>
    <t>South Australia ;  Prefers 30 extra hours or more ;  Underemployed part-time workers ;  &gt; Males ;</t>
  </si>
  <si>
    <t>South Australia ;  Prefers 30 extra hours or more ;  Underemployed part-time workers ;  &gt; Females ;</t>
  </si>
  <si>
    <t>South Australia ;  Prefers 30 extra hours or more ;  &gt; Fewer than 4 weeks of insufficient hours ;  Persons ;</t>
  </si>
  <si>
    <t>South Australia ;  Prefers 30 extra hours or more ;  &gt; Fewer than 4 weeks of insufficient hours ;  &gt; Males ;</t>
  </si>
  <si>
    <t>South Australia ;  Prefers 30 extra hours or more ;  &gt; Fewer than 4 weeks of insufficient hours ;  &gt; Females ;</t>
  </si>
  <si>
    <t>South Australia ;  Prefers 30 extra hours or more ;  &gt; 4-12 weeks of insufficient hours ;  Persons ;</t>
  </si>
  <si>
    <t>South Australia ;  Prefers 30 extra hours or more ;  &gt; 4-12 weeks of insufficient hours ;  &gt; Males ;</t>
  </si>
  <si>
    <t>South Australia ;  Prefers 30 extra hours or more ;  &gt; 4-12 weeks of insufficient hours ;  &gt; Females ;</t>
  </si>
  <si>
    <t>South Australia ;  Prefers 30 extra hours or more ;  &gt; 13-51 weeks of insufficient hours ;  Persons ;</t>
  </si>
  <si>
    <t>South Australia ;  Prefers 30 extra hours or more ;  &gt; 13-51 weeks of insufficient hours ;  &gt; Males ;</t>
  </si>
  <si>
    <t>South Australia ;  Prefers 30 extra hours or more ;  &gt; 13-51 weeks of insufficient hours ;  &gt; Females ;</t>
  </si>
  <si>
    <t>South Australia ;  Prefers 30 extra hours or more ;  &gt; 52 weeks and over of insufficient hours ;  Persons ;</t>
  </si>
  <si>
    <t>South Australia ;  Prefers 30 extra hours or more ;  &gt; 52 weeks and over of insufficient hours ;  &gt; Males ;</t>
  </si>
  <si>
    <t>South Australia ;  Prefers 30 extra hours or more ;  &gt; 52 weeks and over of insufficient hours ;  &gt; Females ;</t>
  </si>
  <si>
    <t>South Australia ;  Prefers 30 extra hours or more ;  Median duration of insufficient hours ;  Persons ;</t>
  </si>
  <si>
    <t>South Australia ;  Prefers 30 extra hours or more ;  Median duration of insufficient hours ;  &gt; Males ;</t>
  </si>
  <si>
    <t>South Australia ;  Prefers 30 extra hours or more ;  Median duration of insufficient hours ;  &gt; Females ;</t>
  </si>
  <si>
    <t>South Australia ;  Would prefer to change employer to work more hours ;  Underemployed part-time workers ;  Persons ;</t>
  </si>
  <si>
    <t>South Australia ;  Would prefer to change employer to work more hours ;  Underemployed part-time workers ;  &gt; Males ;</t>
  </si>
  <si>
    <t>South Australia ;  Would prefer to change employer to work more hours ;  Underemployed part-time workers ;  &gt; Females ;</t>
  </si>
  <si>
    <t>South Australia ;  Would prefer to change employer to work more hours ;  &gt; Fewer than 4 weeks of insufficient hours ;  Persons ;</t>
  </si>
  <si>
    <t>South Australia ;  Would prefer to change employer to work more hours ;  &gt; Fewer than 4 weeks of insufficient hours ;  &gt; Males ;</t>
  </si>
  <si>
    <t>South Australia ;  Would prefer to change employer to work more hours ;  &gt; Fewer than 4 weeks of insufficient hours ;  &gt; Females ;</t>
  </si>
  <si>
    <t>South Australia ;  Would prefer to change employer to work more hours ;  &gt; 4-12 weeks of insufficient hours ;  Persons ;</t>
  </si>
  <si>
    <t>South Australia ;  Would prefer to change employer to work more hours ;  &gt; 4-12 weeks of insufficient hours ;  &gt; Males ;</t>
  </si>
  <si>
    <t>South Australia ;  Would prefer to change employer to work more hours ;  &gt; 4-12 weeks of insufficient hours ;  &gt; Females ;</t>
  </si>
  <si>
    <t>South Australia ;  Would prefer to change employer to work more hours ;  &gt; 13-51 weeks of insufficient hours ;  Persons ;</t>
  </si>
  <si>
    <t>South Australia ;  Would prefer to change employer to work more hours ;  &gt; 13-51 weeks of insufficient hours ;  &gt; Males ;</t>
  </si>
  <si>
    <t>South Australia ;  Would prefer to change employer to work more hours ;  &gt; 13-51 weeks of insufficient hours ;  &gt; Females ;</t>
  </si>
  <si>
    <t>South Australia ;  Would prefer to change employer to work more hours ;  &gt; 52 weeks and over of insufficient hours ;  Persons ;</t>
  </si>
  <si>
    <t>South Australia ;  Would prefer to change employer to work more hours ;  &gt; 52 weeks and over of insufficient hours ;  &gt; Males ;</t>
  </si>
  <si>
    <t>South Australia ;  Would prefer to change employer to work more hours ;  &gt; 52 weeks and over of insufficient hours ;  &gt; Females ;</t>
  </si>
  <si>
    <t>South Australia ;  Would prefer to change employer to work more hours ;  Median duration of insufficient hours ;  Persons ;</t>
  </si>
  <si>
    <t>South Australia ;  Would prefer to change employer to work more hours ;  Median duration of insufficient hours ;  &gt; Males ;</t>
  </si>
  <si>
    <t>South Australia ;  Would prefer to change employer to work more hours ;  Median duration of insufficient hours ;  &gt; Females ;</t>
  </si>
  <si>
    <t>South Australia ;  Would not prefer to change employer to work more hours ;  Underemployed part-time workers ;  Persons ;</t>
  </si>
  <si>
    <t>South Australia ;  Would not prefer to change employer to work more hours ;  Underemployed part-time workers ;  &gt; Males ;</t>
  </si>
  <si>
    <t>South Australia ;  Would not prefer to change employer to work more hours ;  Underemployed part-time workers ;  &gt; Females ;</t>
  </si>
  <si>
    <t>South Australia ;  Would not prefer to change employer to work more hours ;  &gt; Fewer than 4 weeks of insufficient hours ;  Persons ;</t>
  </si>
  <si>
    <t>South Australia ;  Would not prefer to change employer to work more hours ;  &gt; Fewer than 4 weeks of insufficient hours ;  &gt; Males ;</t>
  </si>
  <si>
    <t>South Australia ;  Would not prefer to change employer to work more hours ;  &gt; Fewer than 4 weeks of insufficient hours ;  &gt; Females ;</t>
  </si>
  <si>
    <t>South Australia ;  Would not prefer to change employer to work more hours ;  &gt; 4-12 weeks of insufficient hours ;  Persons ;</t>
  </si>
  <si>
    <t>South Australia ;  Would not prefer to change employer to work more hours ;  &gt; 4-12 weeks of insufficient hours ;  &gt; Males ;</t>
  </si>
  <si>
    <t>South Australia ;  Would not prefer to change employer to work more hours ;  &gt; 4-12 weeks of insufficient hours ;  &gt; Females ;</t>
  </si>
  <si>
    <t>South Australia ;  Would not prefer to change employer to work more hours ;  &gt; 13-51 weeks of insufficient hours ;  Persons ;</t>
  </si>
  <si>
    <t>South Australia ;  Would not prefer to change employer to work more hours ;  &gt; 13-51 weeks of insufficient hours ;  &gt; Males ;</t>
  </si>
  <si>
    <t>South Australia ;  Would not prefer to change employer to work more hours ;  &gt; 13-51 weeks of insufficient hours ;  &gt; Females ;</t>
  </si>
  <si>
    <t>South Australia ;  Would not prefer to change employer to work more hours ;  &gt; 52 weeks and over of insufficient hours ;  Persons ;</t>
  </si>
  <si>
    <t>South Australia ;  Would not prefer to change employer to work more hours ;  &gt; 52 weeks and over of insufficient hours ;  &gt; Males ;</t>
  </si>
  <si>
    <t>South Australia ;  Would not prefer to change employer to work more hours ;  &gt; 52 weeks and over of insufficient hours ;  &gt; Females ;</t>
  </si>
  <si>
    <t>South Australia ;  Would not prefer to change employer to work more hours ;  Median duration of insufficient hours ;  Persons ;</t>
  </si>
  <si>
    <t>South Australia ;  Would not prefer to change employer to work more hours ;  Median duration of insufficient hours ;  &gt; Males ;</t>
  </si>
  <si>
    <t>South Australia ;  Would not prefer to change employer to work more hours ;  Median duration of insufficient hours ;  &gt; Females ;</t>
  </si>
  <si>
    <t>South Australia ;  No preference in changing employer to work more hours ;  Underemployed part-time workers ;  Persons ;</t>
  </si>
  <si>
    <t>South Australia ;  No preference in changing employer to work more hours ;  Underemployed part-time workers ;  &gt; Males ;</t>
  </si>
  <si>
    <t>South Australia ;  No preference in changing employer to work more hours ;  Underemployed part-time workers ;  &gt; Females ;</t>
  </si>
  <si>
    <t>South Australia ;  No preference in changing employer to work more hours ;  &gt; Fewer than 4 weeks of insufficient hours ;  Persons ;</t>
  </si>
  <si>
    <t>South Australia ;  No preference in changing employer to work more hours ;  &gt; Fewer than 4 weeks of insufficient hours ;  &gt; Males ;</t>
  </si>
  <si>
    <t>South Australia ;  No preference in changing employer to work more hours ;  &gt; Fewer than 4 weeks of insufficient hours ;  &gt; Females ;</t>
  </si>
  <si>
    <t>South Australia ;  No preference in changing employer to work more hours ;  &gt; 4-12 weeks of insufficient hours ;  Persons ;</t>
  </si>
  <si>
    <t>South Australia ;  No preference in changing employer to work more hours ;  &gt; 4-12 weeks of insufficient hours ;  &gt; Males ;</t>
  </si>
  <si>
    <t>A125587704W</t>
  </si>
  <si>
    <t>A125573664F</t>
  </si>
  <si>
    <t>A125562432R</t>
  </si>
  <si>
    <t>A125590512L</t>
  </si>
  <si>
    <t>A125576472T</t>
  </si>
  <si>
    <t>A125554009F</t>
  </si>
  <si>
    <t>A125582089R</t>
  </si>
  <si>
    <t>A125568049J</t>
  </si>
  <si>
    <t>A125553840J</t>
  </si>
  <si>
    <t>A125581920F</t>
  </si>
  <si>
    <t>A125567880K</t>
  </si>
  <si>
    <t>A125556648L</t>
  </si>
  <si>
    <t>A125584728K</t>
  </si>
  <si>
    <t>A125570688V</t>
  </si>
  <si>
    <t>A125551032X</t>
  </si>
  <si>
    <t>A125579112T</t>
  </si>
  <si>
    <t>A125565072A</t>
  </si>
  <si>
    <t>A125559456X</t>
  </si>
  <si>
    <t>A125587536W</t>
  </si>
  <si>
    <t>A125573496F</t>
  </si>
  <si>
    <t>A125562264R</t>
  </si>
  <si>
    <t>A125590344L</t>
  </si>
  <si>
    <t>A125576304F</t>
  </si>
  <si>
    <t>A125553841K</t>
  </si>
  <si>
    <t>A125581921J</t>
  </si>
  <si>
    <t>A125567881L</t>
  </si>
  <si>
    <t>A125553808J</t>
  </si>
  <si>
    <t>A125581888T</t>
  </si>
  <si>
    <t>A125567848K</t>
  </si>
  <si>
    <t>A125556616V</t>
  </si>
  <si>
    <t>A125584696C</t>
  </si>
  <si>
    <t>A125570656A</t>
  </si>
  <si>
    <t>A125551000F</t>
  </si>
  <si>
    <t>A125579080K</t>
  </si>
  <si>
    <t>A125565040J</t>
  </si>
  <si>
    <t>A125559424F</t>
  </si>
  <si>
    <t>A125587504C</t>
  </si>
  <si>
    <t>A125573464L</t>
  </si>
  <si>
    <t>A125562232W</t>
  </si>
  <si>
    <t>A125590312V</t>
  </si>
  <si>
    <t>A125576272X</t>
  </si>
  <si>
    <t>A125553809K</t>
  </si>
  <si>
    <t>A125581889V</t>
  </si>
  <si>
    <t>A125567849L</t>
  </si>
  <si>
    <t>A125553880A</t>
  </si>
  <si>
    <t>A125581960X</t>
  </si>
  <si>
    <t>A125567920T</t>
  </si>
  <si>
    <t>A125556688F</t>
  </si>
  <si>
    <t>A125584768C</t>
  </si>
  <si>
    <t>A125570728A</t>
  </si>
  <si>
    <t>A125551072T</t>
  </si>
  <si>
    <t>A125579152K</t>
  </si>
  <si>
    <t>A125565112J</t>
  </si>
  <si>
    <t>A125559496T</t>
  </si>
  <si>
    <t>A125587576R</t>
  </si>
  <si>
    <t>A125573536L</t>
  </si>
  <si>
    <t>A125562304W</t>
  </si>
  <si>
    <t>A125590384F</t>
  </si>
  <si>
    <t>A125576344X</t>
  </si>
  <si>
    <t>A125553881C</t>
  </si>
  <si>
    <t>A125581961A</t>
  </si>
  <si>
    <t>A125567921V</t>
  </si>
  <si>
    <t>A125553832J</t>
  </si>
  <si>
    <t>A125581912F</t>
  </si>
  <si>
    <t>A125567872K</t>
  </si>
  <si>
    <t>A125556640V</t>
  </si>
  <si>
    <t>A125584720T</t>
  </si>
  <si>
    <t>A125570680A</t>
  </si>
  <si>
    <t>A125551024X</t>
  </si>
  <si>
    <t>A125579104T</t>
  </si>
  <si>
    <t>A125565064A</t>
  </si>
  <si>
    <t>A125559448X</t>
  </si>
  <si>
    <t>A125587528W</t>
  </si>
  <si>
    <t>A125573488F</t>
  </si>
  <si>
    <t>A125562256R</t>
  </si>
  <si>
    <t>A125590336L</t>
  </si>
  <si>
    <t>A125576296T</t>
  </si>
  <si>
    <t>A125553833K</t>
  </si>
  <si>
    <t>A125581913J</t>
  </si>
  <si>
    <t>A125567873L</t>
  </si>
  <si>
    <t>A125553888V</t>
  </si>
  <si>
    <t>A125581968T</t>
  </si>
  <si>
    <t>A125567928K</t>
  </si>
  <si>
    <t>A125556696F</t>
  </si>
  <si>
    <t>A125584776C</t>
  </si>
  <si>
    <t>A125570736A</t>
  </si>
  <si>
    <t>A125551080T</t>
  </si>
  <si>
    <t>A125579160K</t>
  </si>
  <si>
    <t>A125565120J</t>
  </si>
  <si>
    <t>A125559504F</t>
  </si>
  <si>
    <t>A125587584R</t>
  </si>
  <si>
    <t>A125573544L</t>
  </si>
  <si>
    <t>A125562312W</t>
  </si>
  <si>
    <t>A125590392F</t>
  </si>
  <si>
    <t>A125576352X</t>
  </si>
  <si>
    <t>A125553889W</t>
  </si>
  <si>
    <t>A125581969V</t>
  </si>
  <si>
    <t>A125567929L</t>
  </si>
  <si>
    <t>A125553848A</t>
  </si>
  <si>
    <t>A125581928X</t>
  </si>
  <si>
    <t>A125567888C</t>
  </si>
  <si>
    <t>A125556656L</t>
  </si>
  <si>
    <t>A125584736K</t>
  </si>
  <si>
    <t>A125570696V</t>
  </si>
  <si>
    <t>A125551040X</t>
  </si>
  <si>
    <t>A125579120T</t>
  </si>
  <si>
    <t>A125565080A</t>
  </si>
  <si>
    <t>A125559464X</t>
  </si>
  <si>
    <t>A125587544W</t>
  </si>
  <si>
    <t>A125573504V</t>
  </si>
  <si>
    <t>A125562272R</t>
  </si>
  <si>
    <t>A125590352L</t>
  </si>
  <si>
    <t>A125576312F</t>
  </si>
  <si>
    <t>A125553849C</t>
  </si>
  <si>
    <t>A125581929A</t>
  </si>
  <si>
    <t>A125567889F</t>
  </si>
  <si>
    <t>A125553896V</t>
  </si>
  <si>
    <t>A125581976T</t>
  </si>
  <si>
    <t>A125567936K</t>
  </si>
  <si>
    <t>A125556704V</t>
  </si>
  <si>
    <t>A125584784C</t>
  </si>
  <si>
    <t>A125570744A</t>
  </si>
  <si>
    <t>A125551088K</t>
  </si>
  <si>
    <t>A125579168C</t>
  </si>
  <si>
    <t>A125565128A</t>
  </si>
  <si>
    <t>A125559512F</t>
  </si>
  <si>
    <t>A125587592R</t>
  </si>
  <si>
    <t>A125573552L</t>
  </si>
  <si>
    <t>A125562320W</t>
  </si>
  <si>
    <t>A125590400V</t>
  </si>
  <si>
    <t>A125576360X</t>
  </si>
  <si>
    <t>A125553897W</t>
  </si>
  <si>
    <t>A125581977V</t>
  </si>
  <si>
    <t>A125567937L</t>
  </si>
  <si>
    <t>A125553968V</t>
  </si>
  <si>
    <t>A125582048V</t>
  </si>
  <si>
    <t>A125568008L</t>
  </si>
  <si>
    <t>A125556776F</t>
  </si>
  <si>
    <t>A125584856C</t>
  </si>
  <si>
    <t>A125570816A</t>
  </si>
  <si>
    <t>A125551160T</t>
  </si>
  <si>
    <t>A125579240K</t>
  </si>
  <si>
    <t>A125565200J</t>
  </si>
  <si>
    <t>A125559584T</t>
  </si>
  <si>
    <t>A125587664R</t>
  </si>
  <si>
    <t>A125573624L</t>
  </si>
  <si>
    <t>A125562392J</t>
  </si>
  <si>
    <t>A125590472F</t>
  </si>
  <si>
    <t>A125576432X</t>
  </si>
  <si>
    <t>A125553969W</t>
  </si>
  <si>
    <t>A125582049W</t>
  </si>
  <si>
    <t>A125568009R</t>
  </si>
  <si>
    <t>A125553904J</t>
  </si>
  <si>
    <t>A125581984T</t>
  </si>
  <si>
    <t>A125567944K</t>
  </si>
  <si>
    <t>A125556712V</t>
  </si>
  <si>
    <t>A125584792C</t>
  </si>
  <si>
    <t>A125570752A</t>
  </si>
  <si>
    <t>A125551096K</t>
  </si>
  <si>
    <t>A125579176C</t>
  </si>
  <si>
    <t>A125565136A</t>
  </si>
  <si>
    <t>A125559520F</t>
  </si>
  <si>
    <t>A125587600C</t>
  </si>
  <si>
    <t>A125573560L</t>
  </si>
  <si>
    <t>A125562328R</t>
  </si>
  <si>
    <t>A125590408L</t>
  </si>
  <si>
    <t>A125576368T</t>
  </si>
  <si>
    <t>A125553905K</t>
  </si>
  <si>
    <t>A125581985V</t>
  </si>
  <si>
    <t>A125567945L</t>
  </si>
  <si>
    <t>A125553856A</t>
  </si>
  <si>
    <t>A125581936X</t>
  </si>
  <si>
    <t>A125567896C</t>
  </si>
  <si>
    <t>A125556664L</t>
  </si>
  <si>
    <t>A125584744K</t>
  </si>
  <si>
    <t>A125570704J</t>
  </si>
  <si>
    <t>A125551048T</t>
  </si>
  <si>
    <t>A125579128K</t>
  </si>
  <si>
    <t>A125565088V</t>
  </si>
  <si>
    <t>A125559472X</t>
  </si>
  <si>
    <t>A125587552W</t>
  </si>
  <si>
    <t>A125573512V</t>
  </si>
  <si>
    <t>A125562280R</t>
  </si>
  <si>
    <t>A125590360L</t>
  </si>
  <si>
    <t>A125576320F</t>
  </si>
  <si>
    <t>A125553857C</t>
  </si>
  <si>
    <t>A125581937A</t>
  </si>
  <si>
    <t>A125567897F</t>
  </si>
  <si>
    <t>A125554016C</t>
  </si>
  <si>
    <t>A125582096L</t>
  </si>
  <si>
    <t>A125568056F</t>
  </si>
  <si>
    <t>A125556824L</t>
  </si>
  <si>
    <t>A125584904K</t>
  </si>
  <si>
    <t>A125570864V</t>
  </si>
  <si>
    <t>A125551208T</t>
  </si>
  <si>
    <t>A125579288W</t>
  </si>
  <si>
    <t>A125565248V</t>
  </si>
  <si>
    <t>A125559632X</t>
  </si>
  <si>
    <t>A125587712W</t>
  </si>
  <si>
    <t>A125573672F</t>
  </si>
  <si>
    <t>A125562440R</t>
  </si>
  <si>
    <t>A125590520L</t>
  </si>
  <si>
    <t>A125576480T</t>
  </si>
  <si>
    <t>A125554017F</t>
  </si>
  <si>
    <t>A125582097R</t>
  </si>
  <si>
    <t>A125568057J</t>
  </si>
  <si>
    <t>A125553976V</t>
  </si>
  <si>
    <t>A125582056V</t>
  </si>
  <si>
    <t>A125568016L</t>
  </si>
  <si>
    <t>A125556784F</t>
  </si>
  <si>
    <t>A125584864C</t>
  </si>
  <si>
    <t>A125570824A</t>
  </si>
  <si>
    <t>A125551168K</t>
  </si>
  <si>
    <t>A125579248C</t>
  </si>
  <si>
    <t>A125565208A</t>
  </si>
  <si>
    <t>A125559592T</t>
  </si>
  <si>
    <t>A125587672R</t>
  </si>
  <si>
    <t>A125573632L</t>
  </si>
  <si>
    <t>A125562400W</t>
  </si>
  <si>
    <t>A125590480F</t>
  </si>
  <si>
    <t>A125576440X</t>
  </si>
  <si>
    <t>A125553977W</t>
  </si>
  <si>
    <t>A125582057W</t>
  </si>
  <si>
    <t>A125568017R</t>
  </si>
  <si>
    <t>A125553984V</t>
  </si>
  <si>
    <t>A125582064V</t>
  </si>
  <si>
    <t>A125568024L</t>
  </si>
  <si>
    <t>A125556792F</t>
  </si>
  <si>
    <t>A125584872C</t>
  </si>
  <si>
    <t>A125570832A</t>
  </si>
  <si>
    <t>A125551176K</t>
  </si>
  <si>
    <t>A125579256C</t>
  </si>
  <si>
    <t>A125565216A</t>
  </si>
  <si>
    <t>A125559600F</t>
  </si>
  <si>
    <t>A125587680R</t>
  </si>
  <si>
    <t>A125573640L</t>
  </si>
  <si>
    <t>A125562408R</t>
  </si>
  <si>
    <t>A125590488X</t>
  </si>
  <si>
    <t>A125576448T</t>
  </si>
  <si>
    <t>A125553985W</t>
  </si>
  <si>
    <t>A125582065W</t>
  </si>
  <si>
    <t>A125568025R</t>
  </si>
  <si>
    <t>A125554088R</t>
  </si>
  <si>
    <t>A125582168L</t>
  </si>
  <si>
    <t>A125568128F</t>
  </si>
  <si>
    <t>A125556896X</t>
  </si>
  <si>
    <t>A125584976W</t>
  </si>
  <si>
    <t>A125570936V</t>
  </si>
  <si>
    <t>A125551280K</t>
  </si>
  <si>
    <t>A125579360C</t>
  </si>
  <si>
    <t>South Australia ;  No preference in changing employer to work more hours ;  &gt; 4-12 weeks of insufficient hours ;  &gt; Females ;</t>
  </si>
  <si>
    <t>South Australia ;  No preference in changing employer to work more hours ;  &gt; 13-51 weeks of insufficient hours ;  Persons ;</t>
  </si>
  <si>
    <t>South Australia ;  No preference in changing employer to work more hours ;  &gt; 13-51 weeks of insufficient hours ;  &gt; Males ;</t>
  </si>
  <si>
    <t>South Australia ;  No preference in changing employer to work more hours ;  &gt; 13-51 weeks of insufficient hours ;  &gt; Females ;</t>
  </si>
  <si>
    <t>South Australia ;  No preference in changing employer to work more hours ;  &gt; 52 weeks and over of insufficient hours ;  Persons ;</t>
  </si>
  <si>
    <t>South Australia ;  No preference in changing employer to work more hours ;  &gt; 52 weeks and over of insufficient hours ;  &gt; Males ;</t>
  </si>
  <si>
    <t>South Australia ;  No preference in changing employer to work more hours ;  &gt; 52 weeks and over of insufficient hours ;  &gt; Females ;</t>
  </si>
  <si>
    <t>South Australia ;  No preference in changing employer to work more hours ;  Median duration of insufficient hours ;  Persons ;</t>
  </si>
  <si>
    <t>South Australia ;  No preference in changing employer to work more hours ;  Median duration of insufficient hours ;  &gt; Males ;</t>
  </si>
  <si>
    <t>South Australia ;  No preference in changing employer to work more hours ;  Median duration of insufficient hours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</si>
  <si>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</si>
  <si>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</si>
  <si>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</si>
  <si>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Fewer than 4 weeks of insufficient hours ;  Persons ;</t>
  </si>
  <si>
    <t>Western Australia ;  &gt; Fewer than 4 weeks of insufficient hours ;  &gt; Males ;</t>
  </si>
  <si>
    <t>Western Australia ;  &gt; Fewer than 4 weeks of insufficient hours ;  &gt; Females ;</t>
  </si>
  <si>
    <t>Western Australia ;  &gt; 4-12 weeks of insufficient hours ;  Persons ;</t>
  </si>
  <si>
    <t>Western Australia ;  &gt; 4-12 weeks of insufficient hours ;  &gt; Males ;</t>
  </si>
  <si>
    <t>Western Australia ;  &gt; 4-12 weeks of insufficient hours ;  &gt; Females ;</t>
  </si>
  <si>
    <t>Western Australia ;  &gt; 13-51 weeks of insufficient hours ;  Persons ;</t>
  </si>
  <si>
    <t>Western Australia ;  &gt; 13-51 weeks of insufficient hours ;  &gt; Males ;</t>
  </si>
  <si>
    <t>Western Australia ;  &gt; 13-51 weeks of insufficient hours ;  &gt; Females ;</t>
  </si>
  <si>
    <t>Western Australia ;  &gt; 52 weeks and over of insufficient hours ;  Persons ;</t>
  </si>
  <si>
    <t>Western Australia ;  &gt; 52 weeks and over of insufficient hours ;  &gt; Males ;</t>
  </si>
  <si>
    <t>Western Australia ;  &gt; 52 weeks and over of insufficient hours ;  &gt; Females ;</t>
  </si>
  <si>
    <t>Western Australia ;  Median duration of insufficient hours ;  Persons ;</t>
  </si>
  <si>
    <t>Western Australia ;  Median duration of insufficient hours ;  &gt; Males ;</t>
  </si>
  <si>
    <t>Western Australia ;  Median duration of insufficient hours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</si>
  <si>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</si>
  <si>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</si>
  <si>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</si>
  <si>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Fewer than 4 weeks of insufficient hours ;  Persons ;</t>
  </si>
  <si>
    <t>Western Australia ;  15-64 years ;  &gt; Fewer than 4 weeks of insufficient hours ;  &gt; Males ;</t>
  </si>
  <si>
    <t>Western Australia ;  15-64 years ;  &gt; Fewer than 4 weeks of insufficient hours ;  &gt; Females ;</t>
  </si>
  <si>
    <t>Western Australia ;  15-64 years ;  &gt; 4-12 weeks of insufficient hours ;  Persons ;</t>
  </si>
  <si>
    <t>Western Australia ;  15-64 years ;  &gt; 4-12 weeks of insufficient hours ;  &gt; Males ;</t>
  </si>
  <si>
    <t>Western Australia ;  15-64 years ;  &gt; 4-12 weeks of insufficient hours ;  &gt; Females ;</t>
  </si>
  <si>
    <t>Western Australia ;  15-64 years ;  &gt; 13-51 weeks of insufficient hours ;  Persons ;</t>
  </si>
  <si>
    <t>Western Australia ;  15-64 years ;  &gt; 13-51 weeks of insufficient hours ;  &gt; Males ;</t>
  </si>
  <si>
    <t>Western Australia ;  15-64 years ;  &gt; 13-51 weeks of insufficient hours ;  &gt; Females ;</t>
  </si>
  <si>
    <t>Western Australia ;  15-64 years ;  &gt; 52 weeks and over of insufficient hours ;  Persons ;</t>
  </si>
  <si>
    <t>Western Australia ;  15-64 years ;  &gt; 52 weeks and over of insufficient hours ;  &gt; Males ;</t>
  </si>
  <si>
    <t>Western Australia ;  15-64 years ;  &gt; 52 weeks and over of insufficient hours ;  &gt; Females ;</t>
  </si>
  <si>
    <t>Western Australia ;  15-64 years ;  Median duration of insufficient hours ;  Persons ;</t>
  </si>
  <si>
    <t>Western Australia ;  15-64 years ;  Median duration of insufficient hours ;  &gt; Males ;</t>
  </si>
  <si>
    <t>Western Australia ;  15-64 years ;  Median duration of insufficient hours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</si>
  <si>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</si>
  <si>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</si>
  <si>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</si>
  <si>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Fewer than 4 weeks of insufficient hours ;  Persons ;</t>
  </si>
  <si>
    <t>Western Australia ;  &gt; 15-24 years ;  &gt; Fewer than 4 weeks of insufficient hours ;  &gt; Males ;</t>
  </si>
  <si>
    <t>Western Australia ;  &gt; 15-24 years ;  &gt; Fewer than 4 weeks of insufficient hours ;  &gt; Females ;</t>
  </si>
  <si>
    <t>Western Australia ;  &gt; 15-24 years ;  &gt; 4-12 weeks of insufficient hours ;  Persons ;</t>
  </si>
  <si>
    <t>Western Australia ;  &gt; 15-24 years ;  &gt; 4-12 weeks of insufficient hours ;  &gt; Males ;</t>
  </si>
  <si>
    <t>Western Australia ;  &gt; 15-24 years ;  &gt; 4-12 weeks of insufficient hours ;  &gt; Females ;</t>
  </si>
  <si>
    <t>Western Australia ;  &gt; 15-24 years ;  &gt; 13-51 weeks of insufficient hours ;  Persons ;</t>
  </si>
  <si>
    <t>Western Australia ;  &gt; 15-24 years ;  &gt; 13-51 weeks of insufficient hours ;  &gt; Males ;</t>
  </si>
  <si>
    <t>Western Australia ;  &gt; 15-24 years ;  &gt; 13-51 weeks of insufficient hours ;  &gt; Females ;</t>
  </si>
  <si>
    <t>Western Australia ;  &gt; 15-24 years ;  &gt; 52 weeks and over of insufficient hours ;  Persons ;</t>
  </si>
  <si>
    <t>Western Australia ;  &gt; 15-24 years ;  &gt; 52 weeks and over of insufficient hours ;  &gt; Males ;</t>
  </si>
  <si>
    <t>Western Australia ;  &gt; 15-24 years ;  &gt; 52 weeks and over of insufficient hours ;  &gt; Females ;</t>
  </si>
  <si>
    <t>Western Australia ;  &gt; 15-24 years ;  Median duration of insufficient hours ;  Persons ;</t>
  </si>
  <si>
    <t>Western Australia ;  &gt; 15-24 years ;  Median duration of insufficient hours ;  &gt; Males ;</t>
  </si>
  <si>
    <t>Western Australia ;  &gt; 15-24 years ;  Median duration of insufficient hours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</si>
  <si>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</si>
  <si>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</si>
  <si>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</si>
  <si>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Fewer than 4 weeks of insufficient hours ;  Persons ;</t>
  </si>
  <si>
    <t>Western Australia ;  &gt; 25-44 years ;  &gt; Fewer than 4 weeks of insufficient hours ;  &gt; Males ;</t>
  </si>
  <si>
    <t>Western Australia ;  &gt; 25-44 years ;  &gt; Fewer than 4 weeks of insufficient hours ;  &gt; Females ;</t>
  </si>
  <si>
    <t>Western Australia ;  &gt; 25-44 years ;  &gt; 4-12 weeks of insufficient hours ;  Persons ;</t>
  </si>
  <si>
    <t>Western Australia ;  &gt; 25-44 years ;  &gt; 4-12 weeks of insufficient hours ;  &gt; Males ;</t>
  </si>
  <si>
    <t>Western Australia ;  &gt; 25-44 years ;  &gt; 4-12 weeks of insufficient hours ;  &gt; Females ;</t>
  </si>
  <si>
    <t>Western Australia ;  &gt; 25-44 years ;  &gt; 13-51 weeks of insufficient hours ;  Persons ;</t>
  </si>
  <si>
    <t>Western Australia ;  &gt; 25-44 years ;  &gt; 13-51 weeks of insufficient hours ;  &gt; Males ;</t>
  </si>
  <si>
    <t>Western Australia ;  &gt; 25-44 years ;  &gt; 13-51 weeks of insufficient hours ;  &gt; Females ;</t>
  </si>
  <si>
    <t>Western Australia ;  &gt; 25-44 years ;  &gt; 52 weeks and over of insufficient hours ;  Persons ;</t>
  </si>
  <si>
    <t>Western Australia ;  &gt; 25-44 years ;  &gt; 52 weeks and over of insufficient hours ;  &gt; Males ;</t>
  </si>
  <si>
    <t>Western Australia ;  &gt; 25-44 years ;  &gt; 52 weeks and over of insufficient hours ;  &gt; Females ;</t>
  </si>
  <si>
    <t>Western Australia ;  &gt; 25-44 years ;  Median duration of insufficient hours ;  Persons ;</t>
  </si>
  <si>
    <t>Western Australia ;  &gt; 25-44 years ;  Median duration of insufficient hours ;  &gt; Males ;</t>
  </si>
  <si>
    <t>Western Australia ;  &gt; 25-44 years ;  Median duration of insufficient hours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</si>
  <si>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</si>
  <si>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</si>
  <si>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</si>
  <si>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Fewer than 4 weeks of insufficient hours ;  Persons ;</t>
  </si>
  <si>
    <t>Western Australia ;  &gt;&gt; 25-34 years ;  &gt; Fewer than 4 weeks of insufficient hours ;  &gt; Males ;</t>
  </si>
  <si>
    <t>Western Australia ;  &gt;&gt; 25-34 years ;  &gt; Fewer than 4 weeks of insufficient hours ;  &gt; Females ;</t>
  </si>
  <si>
    <t>Western Australia ;  &gt;&gt; 25-34 years ;  &gt; 4-12 weeks of insufficient hours ;  Persons ;</t>
  </si>
  <si>
    <t>Western Australia ;  &gt;&gt; 25-34 years ;  &gt; 4-12 weeks of insufficient hours ;  &gt; Males ;</t>
  </si>
  <si>
    <t>Western Australia ;  &gt;&gt; 25-34 years ;  &gt; 4-12 weeks of insufficient hours ;  &gt; Females ;</t>
  </si>
  <si>
    <t>Western Australia ;  &gt;&gt; 25-34 years ;  &gt; 13-51 weeks of insufficient hours ;  Persons ;</t>
  </si>
  <si>
    <t>Western Australia ;  &gt;&gt; 25-34 years ;  &gt; 13-51 weeks of insufficient hours ;  &gt; Males ;</t>
  </si>
  <si>
    <t>Western Australia ;  &gt;&gt; 25-34 years ;  &gt; 13-51 weeks of insufficient hours ;  &gt; Females ;</t>
  </si>
  <si>
    <t>Western Australia ;  &gt;&gt; 25-34 years ;  &gt; 52 weeks and over of insufficient hours ;  Persons ;</t>
  </si>
  <si>
    <t>Western Australia ;  &gt;&gt; 25-34 years ;  &gt; 52 weeks and over of insufficient hours ;  &gt; Males ;</t>
  </si>
  <si>
    <t>Western Australia ;  &gt;&gt; 25-34 years ;  &gt; 52 weeks and over of insufficient hours ;  &gt; Females ;</t>
  </si>
  <si>
    <t>Western Australia ;  &gt;&gt; 25-34 years ;  Median duration of insufficient hours ;  Persons ;</t>
  </si>
  <si>
    <t>Western Australia ;  &gt;&gt; 25-34 years ;  Median duration of insufficient hours ;  &gt; Males ;</t>
  </si>
  <si>
    <t>Western Australia ;  &gt;&gt; 25-34 years ;  Median duration of insufficient hours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</si>
  <si>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</si>
  <si>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</si>
  <si>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</si>
  <si>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Fewer than 4 weeks of insufficient hours ;  Persons ;</t>
  </si>
  <si>
    <t>Western Australia ;  &gt;&gt; 35-44 years ;  &gt; Fewer than 4 weeks of insufficient hours ;  &gt; Males ;</t>
  </si>
  <si>
    <t>Western Australia ;  &gt;&gt; 35-44 years ;  &gt; Fewer than 4 weeks of insufficient hours ;  &gt; Females ;</t>
  </si>
  <si>
    <t>Western Australia ;  &gt;&gt; 35-44 years ;  &gt; 4-12 weeks of insufficient hours ;  Persons ;</t>
  </si>
  <si>
    <t>Western Australia ;  &gt;&gt; 35-44 years ;  &gt; 4-12 weeks of insufficient hours ;  &gt; Males ;</t>
  </si>
  <si>
    <t>Western Australia ;  &gt;&gt; 35-44 years ;  &gt; 4-12 weeks of insufficient hours ;  &gt; Females ;</t>
  </si>
  <si>
    <t>Western Australia ;  &gt;&gt; 35-44 years ;  &gt; 13-51 weeks of insufficient hours ;  Persons ;</t>
  </si>
  <si>
    <t>Western Australia ;  &gt;&gt; 35-44 years ;  &gt; 13-51 weeks of insufficient hours ;  &gt; Males ;</t>
  </si>
  <si>
    <t>Western Australia ;  &gt;&gt; 35-44 years ;  &gt; 13-51 weeks of insufficient hours ;  &gt; Females ;</t>
  </si>
  <si>
    <t>Western Australia ;  &gt;&gt; 35-44 years ;  &gt; 52 weeks and over of insufficient hours ;  Persons ;</t>
  </si>
  <si>
    <t>Western Australia ;  &gt;&gt; 35-44 years ;  &gt; 52 weeks and over of insufficient hours ;  &gt; Males ;</t>
  </si>
  <si>
    <t>Western Australia ;  &gt;&gt; 35-44 years ;  &gt; 52 weeks and over of insufficient hours ;  &gt; Females ;</t>
  </si>
  <si>
    <t>Western Australia ;  &gt;&gt; 35-44 years ;  Median duration of insufficient hours ;  Persons ;</t>
  </si>
  <si>
    <t>Western Australia ;  &gt;&gt; 35-44 years ;  Median duration of insufficient hours ;  &gt; Males ;</t>
  </si>
  <si>
    <t>Western Australia ;  &gt;&gt; 35-44 years ;  Median duration of insufficient hours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</si>
  <si>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</si>
  <si>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</si>
  <si>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</si>
  <si>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Fewer than 4 weeks of insufficient hours ;  Persons ;</t>
  </si>
  <si>
    <t>Western Australia ;  &gt; 45-64 years ;  &gt; Fewer than 4 weeks of insufficient hours ;  &gt; Males ;</t>
  </si>
  <si>
    <t>Western Australia ;  &gt; 45-64 years ;  &gt; Fewer than 4 weeks of insufficient hours ;  &gt; Females ;</t>
  </si>
  <si>
    <t>Western Australia ;  &gt; 45-64 years ;  &gt; 4-12 weeks of insufficient hours ;  Persons ;</t>
  </si>
  <si>
    <t>Western Australia ;  &gt; 45-64 years ;  &gt; 4-12 weeks of insufficient hours ;  &gt; Males ;</t>
  </si>
  <si>
    <t>Western Australia ;  &gt; 45-64 years ;  &gt; 4-12 weeks of insufficient hours ;  &gt; Females ;</t>
  </si>
  <si>
    <t>Western Australia ;  &gt; 45-64 years ;  &gt; 13-51 weeks of insufficient hours ;  Persons ;</t>
  </si>
  <si>
    <t>Western Australia ;  &gt; 45-64 years ;  &gt; 13-51 weeks of insufficient hours ;  &gt; Males ;</t>
  </si>
  <si>
    <t>Western Australia ;  &gt; 45-64 years ;  &gt; 13-51 weeks of insufficient hours ;  &gt; Females ;</t>
  </si>
  <si>
    <t>Western Australia ;  &gt; 45-64 years ;  &gt; 52 weeks and over of insufficient hours ;  Persons ;</t>
  </si>
  <si>
    <t>Western Australia ;  &gt; 45-64 years ;  &gt; 52 weeks and over of insufficient hours ;  &gt; Males ;</t>
  </si>
  <si>
    <t>Western Australia ;  &gt; 45-64 years ;  &gt; 52 weeks and over of insufficient hours ;  &gt; Females ;</t>
  </si>
  <si>
    <t>Western Australia ;  &gt; 45-64 years ;  Median duration of insufficient hours ;  Persons ;</t>
  </si>
  <si>
    <t>Western Australia ;  &gt; 45-64 years ;  Median duration of insufficient hours ;  &gt; Males ;</t>
  </si>
  <si>
    <t>Western Australia ;  &gt; 45-64 years ;  Median duration of insufficient hours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</si>
  <si>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</si>
  <si>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</si>
  <si>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</si>
  <si>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Fewer than 4 weeks of insufficient hours ;  Persons ;</t>
  </si>
  <si>
    <t>Western Australia ;  &gt;&gt; 45-54 years ;  &gt; Fewer than 4 weeks of insufficient hours ;  &gt; Males ;</t>
  </si>
  <si>
    <t>Western Australia ;  &gt;&gt; 45-54 years ;  &gt; Fewer than 4 weeks of insufficient hours ;  &gt; Females ;</t>
  </si>
  <si>
    <t>Western Australia ;  &gt;&gt; 45-54 years ;  &gt; 4-12 weeks of insufficient hours ;  Persons ;</t>
  </si>
  <si>
    <t>Western Australia ;  &gt;&gt; 45-54 years ;  &gt; 4-12 weeks of insufficient hours ;  &gt; Males ;</t>
  </si>
  <si>
    <t>Western Australia ;  &gt;&gt; 45-54 years ;  &gt; 4-12 weeks of insufficient hours ;  &gt; Females ;</t>
  </si>
  <si>
    <t>Western Australia ;  &gt;&gt; 45-54 years ;  &gt; 13-51 weeks of insufficient hours ;  Persons ;</t>
  </si>
  <si>
    <t>Western Australia ;  &gt;&gt; 45-54 years ;  &gt; 13-51 weeks of insufficient hours ;  &gt; Males ;</t>
  </si>
  <si>
    <t>Western Australia ;  &gt;&gt; 45-54 years ;  &gt; 13-51 weeks of insufficient hours ;  &gt; Females ;</t>
  </si>
  <si>
    <t>Western Australia ;  &gt;&gt; 45-54 years ;  &gt; 52 weeks and over of insufficient hours ;  Persons ;</t>
  </si>
  <si>
    <t>Western Australia ;  &gt;&gt; 45-54 years ;  &gt; 52 weeks and over of insufficient hours ;  &gt; Males ;</t>
  </si>
  <si>
    <t>Western Australia ;  &gt;&gt; 45-54 years ;  &gt; 52 weeks and over of insufficient hours ;  &gt; Females ;</t>
  </si>
  <si>
    <t>Western Australia ;  &gt;&gt; 45-54 years ;  Median duration of insufficient hours ;  Persons ;</t>
  </si>
  <si>
    <t>Western Australia ;  &gt;&gt; 45-54 years ;  Median duration of insufficient hours ;  &gt; Males ;</t>
  </si>
  <si>
    <t>Western Australia ;  &gt;&gt; 45-54 years ;  Median duration of insufficient hours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</si>
  <si>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</si>
  <si>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</si>
  <si>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</si>
  <si>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Fewer than 4 weeks of insufficient hours ;  Persons ;</t>
  </si>
  <si>
    <t>Western Australia ;  &gt;&gt; 55-64 years ;  &gt; Fewer than 4 weeks of insufficient hours ;  &gt; Males ;</t>
  </si>
  <si>
    <t>Western Australia ;  &gt;&gt; 55-64 years ;  &gt; Fewer than 4 weeks of insufficient hours ;  &gt; Females ;</t>
  </si>
  <si>
    <t>Western Australia ;  &gt;&gt; 55-64 years ;  &gt; 4-12 weeks of insufficient hours ;  Persons ;</t>
  </si>
  <si>
    <t>Western Australia ;  &gt;&gt; 55-64 years ;  &gt; 4-12 weeks of insufficient hours ;  &gt; Males ;</t>
  </si>
  <si>
    <t>Western Australia ;  &gt;&gt; 55-64 years ;  &gt; 4-12 weeks of insufficient hours ;  &gt; Females ;</t>
  </si>
  <si>
    <t>Western Australia ;  &gt;&gt; 55-64 years ;  &gt; 13-51 weeks of insufficient hours ;  Persons ;</t>
  </si>
  <si>
    <t>Western Australia ;  &gt;&gt; 55-64 years ;  &gt; 13-51 weeks of insufficient hours ;  &gt; Males ;</t>
  </si>
  <si>
    <t>Western Australia ;  &gt;&gt; 55-64 years ;  &gt; 13-51 weeks of insufficient hours ;  &gt; Females ;</t>
  </si>
  <si>
    <t>Western Australia ;  &gt;&gt; 55-64 years ;  &gt; 52 weeks and over of insufficient hours ;  Persons ;</t>
  </si>
  <si>
    <t>Western Australia ;  &gt;&gt; 55-64 years ;  &gt; 52 weeks and over of insufficient hours ;  &gt; Males ;</t>
  </si>
  <si>
    <t>Western Australia ;  &gt;&gt; 55-64 years ;  &gt; 52 weeks and over of insufficient hours ;  &gt; Females ;</t>
  </si>
  <si>
    <t>Western Australia ;  &gt;&gt; 55-64 years ;  Median duration of insufficient hours ;  Persons ;</t>
  </si>
  <si>
    <t>Western Australia ;  &gt;&gt; 55-64 years ;  Median duration of insufficient hours ;  &gt; Males ;</t>
  </si>
  <si>
    <t>Western Australia ;  &gt;&gt; 55-64 years ;  Median duration of insufficient hours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</si>
  <si>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</si>
  <si>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</si>
  <si>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</si>
  <si>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Fewer than 4 weeks of insufficient hours ;  Persons ;</t>
  </si>
  <si>
    <t>Western Australia ;  65 years and over ;  &gt; Fewer than 4 weeks of insufficient hours ;  &gt; Males ;</t>
  </si>
  <si>
    <t>Western Australia ;  65 years and over ;  &gt; Fewer than 4 weeks of insufficient hours ;  &gt; Females ;</t>
  </si>
  <si>
    <t>Western Australia ;  65 years and over ;  &gt; 4-12 weeks of insufficient hours ;  Persons ;</t>
  </si>
  <si>
    <t>Western Australia ;  65 years and over ;  &gt; 4-12 weeks of insufficient hours ;  &gt; Males ;</t>
  </si>
  <si>
    <t>Western Australia ;  65 years and over ;  &gt; 4-12 weeks of insufficient hours ;  &gt; Females ;</t>
  </si>
  <si>
    <t>Western Australia ;  65 years and over ;  &gt; 13-51 weeks of insufficient hours ;  Persons ;</t>
  </si>
  <si>
    <t>Western Australia ;  65 years and over ;  &gt; 13-51 weeks of insufficient hours ;  &gt; Males ;</t>
  </si>
  <si>
    <t>Western Australia ;  65 years and over ;  &gt; 13-51 weeks of insufficient hours ;  &gt; Females ;</t>
  </si>
  <si>
    <t>Western Australia ;  65 years and over ;  &gt; 52 weeks and over of insufficient hours ;  Persons ;</t>
  </si>
  <si>
    <t>Western Australia ;  65 years and over ;  &gt; 52 weeks and over of insufficient hours ;  &gt; Males ;</t>
  </si>
  <si>
    <t>Western Australia ;  65 years and over ;  &gt; 52 weeks and over of insufficient hours ;  &gt; Females ;</t>
  </si>
  <si>
    <t>Western Australia ;  65 years and over ;  Median duration of insufficient hours ;  Persons ;</t>
  </si>
  <si>
    <t>Western Australia ;  65 years and over ;  Median duration of insufficient hours ;  &gt; Males ;</t>
  </si>
  <si>
    <t>Western Australia ;  65 years and over ;  Median duration of insufficient hours ;  &gt; Females ;</t>
  </si>
  <si>
    <t>Western Australia ;  Family member ;  Underemployed part-time workers ;  Persons ;</t>
  </si>
  <si>
    <t>Western Australia ;  Family member ;  Underemployed part-time workers ;  &gt; Males ;</t>
  </si>
  <si>
    <t>Western Australia ;  Family member ;  Underemployed part-time workers ;  &gt; Females ;</t>
  </si>
  <si>
    <t>Western Australia ;  Family member ;  &gt; Fewer than 4 weeks of insufficient hours ;  Persons ;</t>
  </si>
  <si>
    <t>Western Australia ;  Family member ;  &gt; Fewer than 4 weeks of insufficient hours ;  &gt; Males ;</t>
  </si>
  <si>
    <t>Western Australia ;  Family member ;  &gt; Fewer than 4 weeks of insufficient hours ;  &gt; Females ;</t>
  </si>
  <si>
    <t>Western Australia ;  Family member ;  &gt; 4-12 weeks of insufficient hours ;  Persons ;</t>
  </si>
  <si>
    <t>Western Australia ;  Family member ;  &gt; 4-12 weeks of insufficient hours ;  &gt; Males ;</t>
  </si>
  <si>
    <t>Western Australia ;  Family member ;  &gt; 4-12 weeks of insufficient hours ;  &gt; Females ;</t>
  </si>
  <si>
    <t>Western Australia ;  Family member ;  &gt; 13-51 weeks of insufficient hours ;  Persons ;</t>
  </si>
  <si>
    <t>Western Australia ;  Family member ;  &gt; 13-51 weeks of insufficient hours ;  &gt; Males ;</t>
  </si>
  <si>
    <t>Western Australia ;  Family member ;  &gt; 13-51 weeks of insufficient hours ;  &gt; Females ;</t>
  </si>
  <si>
    <t>Western Australia ;  Family member ;  &gt; 52 weeks and over of insufficient hours ;  Persons ;</t>
  </si>
  <si>
    <t>Western Australia ;  Family member ;  &gt; 52 weeks and over of insufficient hours ;  &gt; Males ;</t>
  </si>
  <si>
    <t>Western Australia ;  Family member ;  &gt; 52 weeks and over of insufficient hours ;  &gt; Females ;</t>
  </si>
  <si>
    <t>Western Australia ;  Family member ;  Median duration of insufficient hours ;  Persons ;</t>
  </si>
  <si>
    <t>Western Australia ;  Family member ;  Median duration of insufficient hours ;  &gt; Males ;</t>
  </si>
  <si>
    <t>Western Australia ;  Family member ;  Median duration of insufficient hours ;  &gt; Females ;</t>
  </si>
  <si>
    <t>Western Australia ;  &gt; Husband, wife or partner ;  Underemployed part-time workers ;  Persons ;</t>
  </si>
  <si>
    <t>Western Australia ;  &gt; Husband, wife or partner ;  Underemployed part-time workers ;  &gt; Males ;</t>
  </si>
  <si>
    <t>Western Australia ;  &gt; Husband, wife or partner ;  Underemployed part-time workers ;  &gt; Females ;</t>
  </si>
  <si>
    <t>Western Australia ;  &gt; Husband, wife or partner ;  &gt; Fewer than 4 weeks of insufficient hours ;  Persons ;</t>
  </si>
  <si>
    <t>Western Australia ;  &gt; Husband, wife or partner ;  &gt; Fewer than 4 weeks of insufficient hours ;  &gt; Males ;</t>
  </si>
  <si>
    <t>Western Australia ;  &gt; Husband, wife or partner ;  &gt; Fewer than 4 weeks of insufficient hours ;  &gt; Females ;</t>
  </si>
  <si>
    <t>Western Australia ;  &gt; Husband, wife or partner ;  &gt; 4-12 weeks of insufficient hours ;  Persons ;</t>
  </si>
  <si>
    <t>Western Australia ;  &gt; Husband, wife or partner ;  &gt; 4-12 weeks of insufficient hours ;  &gt; Males ;</t>
  </si>
  <si>
    <t>Western Australia ;  &gt; Husband, wife or partner ;  &gt; 4-12 weeks of insufficient hours ;  &gt; Females ;</t>
  </si>
  <si>
    <t>Western Australia ;  &gt; Husband, wife or partner ;  &gt; 13-51 weeks of insufficient hours ;  Persons ;</t>
  </si>
  <si>
    <t>Western Australia ;  &gt; Husband, wife or partner ;  &gt; 13-51 weeks of insufficient hours ;  &gt; Males ;</t>
  </si>
  <si>
    <t>Western Australia ;  &gt; Husband, wife or partner ;  &gt; 13-51 weeks of insufficient hours ;  &gt; Females ;</t>
  </si>
  <si>
    <t>Western Australia ;  &gt; Husband, wife or partner ;  &gt; 52 weeks and over of insufficient hours ;  Persons ;</t>
  </si>
  <si>
    <t>Western Australia ;  &gt; Husband, wife or partner ;  &gt; 52 weeks and over of insufficient hours ;  &gt; Males ;</t>
  </si>
  <si>
    <t>Western Australia ;  &gt; Husband, wife or partner ;  &gt; 52 weeks and over of insufficient hours ;  &gt; Females ;</t>
  </si>
  <si>
    <t>Western Australia ;  &gt; Husband, wife or partner ;  Median duration of insufficient hours ;  Persons ;</t>
  </si>
  <si>
    <t>Western Australia ;  &gt; Husband, wife or partner ;  Median duration of insufficient hours ;  &gt; Males ;</t>
  </si>
  <si>
    <t>Western Australia ;  &gt; Husband, wife or partner ;  Median duration of insufficient hours ;  &gt; Females ;</t>
  </si>
  <si>
    <t>Western Australia ;  &gt;&gt; Husband, wife or partner with dependants ;  Underemployed part-time workers ;  Persons ;</t>
  </si>
  <si>
    <t>Western Australia ;  &gt;&gt; Husband, wife or partner with dependants ;  Underemployed part-time workers ;  &gt; Males ;</t>
  </si>
  <si>
    <t>Western Australia ;  &gt;&gt; Husband, wife or partner with dependants ;  Underemployed part-time workers ;  &gt; Females ;</t>
  </si>
  <si>
    <t>Western Australia ;  &gt;&gt; Husband, wife or partner with dependants ;  &gt; Fewer than 4 weeks of insufficient hours ;  Persons ;</t>
  </si>
  <si>
    <t>Western Australia ;  &gt;&gt; Husband, wife or partner with dependants ;  &gt; Fewer than 4 weeks of insufficient hours ;  &gt; Males ;</t>
  </si>
  <si>
    <t>Western Australia ;  &gt;&gt; Husband, wife or partner with dependants ;  &gt; Fewer than 4 weeks of insufficient hours ;  &gt; Females ;</t>
  </si>
  <si>
    <t>Western Australia ;  &gt;&gt; Husband, wife or partner with dependants ;  &gt; 4-12 weeks of insufficient hours ;  Persons ;</t>
  </si>
  <si>
    <t>Western Australia ;  &gt;&gt; Husband, wife or partner with dependants ;  &gt; 4-12 weeks of insufficient hours ;  &gt; Males ;</t>
  </si>
  <si>
    <t>Western Australia ;  &gt;&gt; Husband, wife or partner with dependants ;  &gt; 4-12 weeks of insufficient hours ;  &gt; Females ;</t>
  </si>
  <si>
    <t>Western Australia ;  &gt;&gt; Husband, wife or partner with dependants ;  &gt; 13-51 weeks of insufficient hours ;  Persons ;</t>
  </si>
  <si>
    <t>Western Australia ;  &gt;&gt; Husband, wife or partner with dependants ;  &gt; 13-51 weeks of insufficient hours ;  &gt; Males ;</t>
  </si>
  <si>
    <t>Western Australia ;  &gt;&gt; Husband, wife or partner with dependants ;  &gt; 13-51 weeks of insufficient hours ;  &gt; Females ;</t>
  </si>
  <si>
    <t>Western Australia ;  &gt;&gt; Husband, wife or partner with dependants ;  &gt; 52 weeks and over of insufficient hours ;  Persons ;</t>
  </si>
  <si>
    <t>Western Australia ;  &gt;&gt; Husband, wife or partner with dependants ;  &gt; 52 weeks and over of insufficient hours ;  &gt; Males ;</t>
  </si>
  <si>
    <t>Western Australia ;  &gt;&gt; Husband, wife or partner with dependants ;  &gt; 52 weeks and over of insufficient hours ;  &gt; Females ;</t>
  </si>
  <si>
    <t>Western Australia ;  &gt;&gt; Husband, wife or partner with dependants ;  Median duration of insufficient hours ;  Persons ;</t>
  </si>
  <si>
    <t>Western Australia ;  &gt;&gt; Husband, wife or partner with dependants ;  Median duration of insufficient hours ;  &gt; Males ;</t>
  </si>
  <si>
    <t>Western Australia ;  &gt;&gt; Husband, wife or partner with dependants ;  Median duration of insufficient hours ;  &gt; Females ;</t>
  </si>
  <si>
    <t>Western Australia ;  &gt;&gt; Husband, wife or partner without dependants ;  Underemployed part-time workers ;  Persons ;</t>
  </si>
  <si>
    <t>Western Australia ;  &gt;&gt; Husband, wife or partner without dependants ;  Underemployed part-time workers ;  &gt; Males ;</t>
  </si>
  <si>
    <t>Western Australia ;  &gt;&gt; Husband, wife or partner without dependants ;  Underemployed part-time workers ;  &gt; Females ;</t>
  </si>
  <si>
    <t>Western Australia ;  &gt;&gt; Husband, wife or partner without dependants ;  &gt; Fewer than 4 weeks of insufficient hours ;  Persons ;</t>
  </si>
  <si>
    <t>Western Australia ;  &gt;&gt; Husband, wife or partner without dependants ;  &gt; Fewer than 4 weeks of insufficient hours ;  &gt; Males ;</t>
  </si>
  <si>
    <t>Western Australia ;  &gt;&gt; Husband, wife or partner without dependants ;  &gt; Fewer than 4 weeks of insufficient hours ;  &gt; Females ;</t>
  </si>
  <si>
    <t>A125565320A</t>
  </si>
  <si>
    <t>A125559704X</t>
  </si>
  <si>
    <t>A125587784J</t>
  </si>
  <si>
    <t>A125573744F</t>
  </si>
  <si>
    <t>A125562512R</t>
  </si>
  <si>
    <t>A125590592X</t>
  </si>
  <si>
    <t>A125576552T</t>
  </si>
  <si>
    <t>A125554089T</t>
  </si>
  <si>
    <t>A125582169R</t>
  </si>
  <si>
    <t>A125568129J</t>
  </si>
  <si>
    <t>A125552256C</t>
  </si>
  <si>
    <t>A125580336A</t>
  </si>
  <si>
    <t>A125566296F</t>
  </si>
  <si>
    <t>A125555064R</t>
  </si>
  <si>
    <t>A125583144L</t>
  </si>
  <si>
    <t>A125569104F</t>
  </si>
  <si>
    <t>A125549448L</t>
  </si>
  <si>
    <t>A125577528K</t>
  </si>
  <si>
    <t>A125563488V</t>
  </si>
  <si>
    <t>A125557872X</t>
  </si>
  <si>
    <t>A125585952W</t>
  </si>
  <si>
    <t>A125571912V</t>
  </si>
  <si>
    <t>A125560680R</t>
  </si>
  <si>
    <t>A125588760J</t>
  </si>
  <si>
    <t>A125574720F</t>
  </si>
  <si>
    <t>A125552257F</t>
  </si>
  <si>
    <t>A125580337C</t>
  </si>
  <si>
    <t>A125566297J</t>
  </si>
  <si>
    <t>A125552464W</t>
  </si>
  <si>
    <t>A125580544V</t>
  </si>
  <si>
    <t>A125566504L</t>
  </si>
  <si>
    <t>A125555272J</t>
  </si>
  <si>
    <t>A125583352F</t>
  </si>
  <si>
    <t>A125569312X</t>
  </si>
  <si>
    <t>A125549656F</t>
  </si>
  <si>
    <t>A125577736C</t>
  </si>
  <si>
    <t>A125563696L</t>
  </si>
  <si>
    <t>A125558080V</t>
  </si>
  <si>
    <t>A125586160T</t>
  </si>
  <si>
    <t>A125572120R</t>
  </si>
  <si>
    <t>A125560888A</t>
  </si>
  <si>
    <t>A125588968V</t>
  </si>
  <si>
    <t>A125574928T</t>
  </si>
  <si>
    <t>A125552465X</t>
  </si>
  <si>
    <t>A125580545W</t>
  </si>
  <si>
    <t>A125566505R</t>
  </si>
  <si>
    <t>A125552352C</t>
  </si>
  <si>
    <t>A125580432A</t>
  </si>
  <si>
    <t>A125566392F</t>
  </si>
  <si>
    <t>A125555160R</t>
  </si>
  <si>
    <t>A125583240L</t>
  </si>
  <si>
    <t>A125569200F</t>
  </si>
  <si>
    <t>A125549544L</t>
  </si>
  <si>
    <t>A125577624K</t>
  </si>
  <si>
    <t>A125563584V</t>
  </si>
  <si>
    <t>A125557968T</t>
  </si>
  <si>
    <t>A125586048T</t>
  </si>
  <si>
    <t>A125572008R</t>
  </si>
  <si>
    <t>A125560776J</t>
  </si>
  <si>
    <t>A125588856A</t>
  </si>
  <si>
    <t>A125574816X</t>
  </si>
  <si>
    <t>A125552353F</t>
  </si>
  <si>
    <t>A125580433C</t>
  </si>
  <si>
    <t>A125566393J</t>
  </si>
  <si>
    <t>A125552472W</t>
  </si>
  <si>
    <t>A125580552V</t>
  </si>
  <si>
    <t>A125566512L</t>
  </si>
  <si>
    <t>A125555280J</t>
  </si>
  <si>
    <t>A125583360F</t>
  </si>
  <si>
    <t>A125569320X</t>
  </si>
  <si>
    <t>A125549664F</t>
  </si>
  <si>
    <t>A125577744C</t>
  </si>
  <si>
    <t>A125563704A</t>
  </si>
  <si>
    <t>A125558088L</t>
  </si>
  <si>
    <t>A125586168K</t>
  </si>
  <si>
    <t>A125572128J</t>
  </si>
  <si>
    <t>A125560896A</t>
  </si>
  <si>
    <t>A125588976V</t>
  </si>
  <si>
    <t>A125574936T</t>
  </si>
  <si>
    <t>A125552473X</t>
  </si>
  <si>
    <t>A125580553W</t>
  </si>
  <si>
    <t>A125566513R</t>
  </si>
  <si>
    <t>A125552480W</t>
  </si>
  <si>
    <t>A125580560V</t>
  </si>
  <si>
    <t>A125566520L</t>
  </si>
  <si>
    <t>A125555288A</t>
  </si>
  <si>
    <t>A125583368X</t>
  </si>
  <si>
    <t>A125569328T</t>
  </si>
  <si>
    <t>A125549672F</t>
  </si>
  <si>
    <t>A125577752C</t>
  </si>
  <si>
    <t>A125563712A</t>
  </si>
  <si>
    <t>A125558096L</t>
  </si>
  <si>
    <t>A125586176K</t>
  </si>
  <si>
    <t>A125572136J</t>
  </si>
  <si>
    <t>A125560904R</t>
  </si>
  <si>
    <t>A125588984V</t>
  </si>
  <si>
    <t>A125574944T</t>
  </si>
  <si>
    <t>A125552481X</t>
  </si>
  <si>
    <t>A125580561W</t>
  </si>
  <si>
    <t>A125566521R</t>
  </si>
  <si>
    <t>A125552360C</t>
  </si>
  <si>
    <t>A125580440A</t>
  </si>
  <si>
    <t>A125566400V</t>
  </si>
  <si>
    <t>A125555168J</t>
  </si>
  <si>
    <t>A125583248F</t>
  </si>
  <si>
    <t>A125569208X</t>
  </si>
  <si>
    <t>A125549552L</t>
  </si>
  <si>
    <t>A125577632K</t>
  </si>
  <si>
    <t>A125563592V</t>
  </si>
  <si>
    <t>A125557976T</t>
  </si>
  <si>
    <t>A125586056T</t>
  </si>
  <si>
    <t>A125572016R</t>
  </si>
  <si>
    <t>A125560784J</t>
  </si>
  <si>
    <t>A125588864A</t>
  </si>
  <si>
    <t>A125574824X</t>
  </si>
  <si>
    <t>A125552361F</t>
  </si>
  <si>
    <t>A125580441C</t>
  </si>
  <si>
    <t>A125566401W</t>
  </si>
  <si>
    <t>A125552368W</t>
  </si>
  <si>
    <t>A125580448V</t>
  </si>
  <si>
    <t>A125566408L</t>
  </si>
  <si>
    <t>A125555176J</t>
  </si>
  <si>
    <t>A125583256F</t>
  </si>
  <si>
    <t>A125569216X</t>
  </si>
  <si>
    <t>A125549560L</t>
  </si>
  <si>
    <t>A125577640K</t>
  </si>
  <si>
    <t>A125563600J</t>
  </si>
  <si>
    <t>A125557984T</t>
  </si>
  <si>
    <t>A125586064T</t>
  </si>
  <si>
    <t>A125572024R</t>
  </si>
  <si>
    <t>A125560792J</t>
  </si>
  <si>
    <t>A125588872A</t>
  </si>
  <si>
    <t>A125574832X</t>
  </si>
  <si>
    <t>A125552369X</t>
  </si>
  <si>
    <t>A125580449W</t>
  </si>
  <si>
    <t>A125566409R</t>
  </si>
  <si>
    <t>A125552432C</t>
  </si>
  <si>
    <t>A125580512A</t>
  </si>
  <si>
    <t>A125566472F</t>
  </si>
  <si>
    <t>A125555240R</t>
  </si>
  <si>
    <t>A125583320L</t>
  </si>
  <si>
    <t>A125569280T</t>
  </si>
  <si>
    <t>A125549624L</t>
  </si>
  <si>
    <t>A125577704K</t>
  </si>
  <si>
    <t>A125563664V</t>
  </si>
  <si>
    <t>A125558048V</t>
  </si>
  <si>
    <t>A125586128T</t>
  </si>
  <si>
    <t>A125572088A</t>
  </si>
  <si>
    <t>A125560856J</t>
  </si>
  <si>
    <t>A125588936A</t>
  </si>
  <si>
    <t>A125574896K</t>
  </si>
  <si>
    <t>A125552433F</t>
  </si>
  <si>
    <t>A125580513C</t>
  </si>
  <si>
    <t>A125566473J</t>
  </si>
  <si>
    <t>A125552304K</t>
  </si>
  <si>
    <t>A125580384V</t>
  </si>
  <si>
    <t>A125566344L</t>
  </si>
  <si>
    <t>A125555112W</t>
  </si>
  <si>
    <t>A125583192F</t>
  </si>
  <si>
    <t>A125569152X</t>
  </si>
  <si>
    <t>A125549496F</t>
  </si>
  <si>
    <t>A125577576C</t>
  </si>
  <si>
    <t>A125563536A</t>
  </si>
  <si>
    <t>A125557920F</t>
  </si>
  <si>
    <t>A125586000F</t>
  </si>
  <si>
    <t>A125571960L</t>
  </si>
  <si>
    <t>A125560728R</t>
  </si>
  <si>
    <t>A125588808J</t>
  </si>
  <si>
    <t>A125574768T</t>
  </si>
  <si>
    <t>A125552305L</t>
  </si>
  <si>
    <t>A125580385W</t>
  </si>
  <si>
    <t>A125566345R</t>
  </si>
  <si>
    <t>A125552488R</t>
  </si>
  <si>
    <t>A125580568L</t>
  </si>
  <si>
    <t>A125566528F</t>
  </si>
  <si>
    <t>A125555296A</t>
  </si>
  <si>
    <t>A125583376X</t>
  </si>
  <si>
    <t>A125569336T</t>
  </si>
  <si>
    <t>A125549680F</t>
  </si>
  <si>
    <t>A125577760C</t>
  </si>
  <si>
    <t>A125563720A</t>
  </si>
  <si>
    <t>A125558104A</t>
  </si>
  <si>
    <t>A125586184K</t>
  </si>
  <si>
    <t>A125572144J</t>
  </si>
  <si>
    <t>A125560912R</t>
  </si>
  <si>
    <t>A125588992V</t>
  </si>
  <si>
    <t>A125574952T</t>
  </si>
  <si>
    <t>A125552489T</t>
  </si>
  <si>
    <t>A125580569R</t>
  </si>
  <si>
    <t>A125566529J</t>
  </si>
  <si>
    <t>A125552376W</t>
  </si>
  <si>
    <t>A125580456V</t>
  </si>
  <si>
    <t>A125566416L</t>
  </si>
  <si>
    <t>A125555184J</t>
  </si>
  <si>
    <t>A125583264F</t>
  </si>
  <si>
    <t>A125569224X</t>
  </si>
  <si>
    <t>A125549568F</t>
  </si>
  <si>
    <t>A125577648C</t>
  </si>
  <si>
    <t>A125563608A</t>
  </si>
  <si>
    <t>A125557992T</t>
  </si>
  <si>
    <t>A125586072T</t>
  </si>
  <si>
    <t>A125572032R</t>
  </si>
  <si>
    <t>A125560800W</t>
  </si>
  <si>
    <t>A125588880A</t>
  </si>
  <si>
    <t>A125574840X</t>
  </si>
  <si>
    <t>A125552377X</t>
  </si>
  <si>
    <t>A125580457W</t>
  </si>
  <si>
    <t>A125566417R</t>
  </si>
  <si>
    <t>A125552264C</t>
  </si>
  <si>
    <t>A125580344A</t>
  </si>
  <si>
    <t>A125566304V</t>
  </si>
  <si>
    <t>A125555072R</t>
  </si>
  <si>
    <t>A125583152L</t>
  </si>
  <si>
    <t>A125569112F</t>
  </si>
  <si>
    <t>A125549456L</t>
  </si>
  <si>
    <t>A125577536K</t>
  </si>
  <si>
    <t>A125563496V</t>
  </si>
  <si>
    <t>A125557880X</t>
  </si>
  <si>
    <t>A125585960W</t>
  </si>
  <si>
    <t>A125571920V</t>
  </si>
  <si>
    <t>A125560688J</t>
  </si>
  <si>
    <t>A125588768A</t>
  </si>
  <si>
    <t>A125574728X</t>
  </si>
  <si>
    <t>A125552265F</t>
  </si>
  <si>
    <t>A125580345C</t>
  </si>
  <si>
    <t>A125566305W</t>
  </si>
  <si>
    <t>A125552384W</t>
  </si>
  <si>
    <t>A125580464V</t>
  </si>
  <si>
    <t>A125566424L</t>
  </si>
  <si>
    <t>A125555192J</t>
  </si>
  <si>
    <t>A125583272F</t>
  </si>
  <si>
    <t>A125569232X</t>
  </si>
  <si>
    <t>A125549576F</t>
  </si>
  <si>
    <t>A125577656C</t>
  </si>
  <si>
    <t>A125563616A</t>
  </si>
  <si>
    <t>A125558000J</t>
  </si>
  <si>
    <t>A125586080T</t>
  </si>
  <si>
    <t>A125572040R</t>
  </si>
  <si>
    <t>A125560808R</t>
  </si>
  <si>
    <t>A125588888V</t>
  </si>
  <si>
    <t>A125574848T</t>
  </si>
  <si>
    <t>A125552385X</t>
  </si>
  <si>
    <t>A125580465W</t>
  </si>
  <si>
    <t>A125566425R</t>
  </si>
  <si>
    <t>A125552392W</t>
  </si>
  <si>
    <t>A125580472V</t>
  </si>
  <si>
    <t>A125566432L</t>
  </si>
  <si>
    <t>A125555200W</t>
  </si>
  <si>
    <t>A125583280F</t>
  </si>
  <si>
    <t>A125569240X</t>
  </si>
  <si>
    <t>Western Australia ;  &gt;&gt; Husband, wife or partner without dependants ;  &gt; 4-12 weeks of insufficient hours ;  Persons ;</t>
  </si>
  <si>
    <t>Western Australia ;  &gt;&gt; Husband, wife or partner without dependants ;  &gt; 4-12 weeks of insufficient hours ;  &gt; Males ;</t>
  </si>
  <si>
    <t>Western Australia ;  &gt;&gt; Husband, wife or partner without dependants ;  &gt; 4-12 weeks of insufficient hours ;  &gt; Females ;</t>
  </si>
  <si>
    <t>Western Australia ;  &gt;&gt; Husband, wife or partner without dependants ;  &gt; 13-51 weeks of insufficient hours ;  Persons ;</t>
  </si>
  <si>
    <t>Western Australia ;  &gt;&gt; Husband, wife or partner without dependants ;  &gt; 13-51 weeks of insufficient hours ;  &gt; Males ;</t>
  </si>
  <si>
    <t>Western Australia ;  &gt;&gt; Husband, wife or partner without dependants ;  &gt; 13-51 weeks of insufficient hours ;  &gt; Females ;</t>
  </si>
  <si>
    <t>Western Australia ;  &gt;&gt; Husband, wife or partner without dependants ;  &gt; 52 weeks and over of insufficient hours ;  Persons ;</t>
  </si>
  <si>
    <t>Western Australia ;  &gt;&gt; Husband, wife or partner without dependants ;  &gt; 52 weeks and over of insufficient hours ;  &gt; Males ;</t>
  </si>
  <si>
    <t>Western Australia ;  &gt;&gt; Husband, wife or partner without dependants ;  &gt; 52 weeks and over of insufficient hours ;  &gt; Females ;</t>
  </si>
  <si>
    <t>Western Australia ;  &gt;&gt; Husband, wife or partner without dependants ;  Median duration of insufficient hours ;  Persons ;</t>
  </si>
  <si>
    <t>Western Australia ;  &gt;&gt; Husband, wife or partner without dependants ;  Median duration of insufficient hours ;  &gt; Males ;</t>
  </si>
  <si>
    <t>Western Australia ;  &gt;&gt; Husband, wife or partner without dependants ;  Median duration of insufficient hours ;  &gt; Females ;</t>
  </si>
  <si>
    <t>Western Australia ;  &gt; Lone parent ;  Underemployed part-time workers ;  Persons ;</t>
  </si>
  <si>
    <t>Western Australia ;  &gt; Lone parent ;  Underemployed part-time workers ;  &gt; Males ;</t>
  </si>
  <si>
    <t>Western Australia ;  &gt; Lone parent ;  Underemployed part-time workers ;  &gt; Females ;</t>
  </si>
  <si>
    <t>Western Australia ;  &gt; Lone parent ;  &gt; Fewer than 4 weeks of insufficient hours ;  Persons ;</t>
  </si>
  <si>
    <t>Western Australia ;  &gt; Lone parent ;  &gt; Fewer than 4 weeks of insufficient hours ;  &gt; Males ;</t>
  </si>
  <si>
    <t>Western Australia ;  &gt; Lone parent ;  &gt; Fewer than 4 weeks of insufficient hours ;  &gt; Females ;</t>
  </si>
  <si>
    <t>Western Australia ;  &gt; Lone parent ;  &gt; 4-12 weeks of insufficient hours ;  Persons ;</t>
  </si>
  <si>
    <t>Western Australia ;  &gt; Lone parent ;  &gt; 4-12 weeks of insufficient hours ;  &gt; Males ;</t>
  </si>
  <si>
    <t>Western Australia ;  &gt; Lone parent ;  &gt; 4-12 weeks of insufficient hours ;  &gt; Females ;</t>
  </si>
  <si>
    <t>Western Australia ;  &gt; Lone parent ;  &gt; 13-51 weeks of insufficient hours ;  Persons ;</t>
  </si>
  <si>
    <t>Western Australia ;  &gt; Lone parent ;  &gt; 13-51 weeks of insufficient hours ;  &gt; Males ;</t>
  </si>
  <si>
    <t>Western Australia ;  &gt; Lone parent ;  &gt; 13-51 weeks of insufficient hours ;  &gt; Females ;</t>
  </si>
  <si>
    <t>Western Australia ;  &gt; Lone parent ;  &gt; 52 weeks and over of insufficient hours ;  Persons ;</t>
  </si>
  <si>
    <t>Western Australia ;  &gt; Lone parent ;  &gt; 52 weeks and over of insufficient hours ;  &gt; Males ;</t>
  </si>
  <si>
    <t>Western Australia ;  &gt; Lone parent ;  &gt; 52 weeks and over of insufficient hours ;  &gt; Females ;</t>
  </si>
  <si>
    <t>Western Australia ;  &gt; Lone parent ;  Median duration of insufficient hours ;  Persons ;</t>
  </si>
  <si>
    <t>Western Australia ;  &gt; Lone parent ;  Median duration of insufficient hours ;  &gt; Males ;</t>
  </si>
  <si>
    <t>Western Australia ;  &gt; Lone parent ;  Median duration of insufficient hours ;  &gt; Females ;</t>
  </si>
  <si>
    <t>Western Australia ;  &gt; Dependent student ;  Underemployed part-time workers ;  Persons ;</t>
  </si>
  <si>
    <t>Western Australia ;  &gt; Dependent student ;  Underemployed part-time workers ;  &gt; Males ;</t>
  </si>
  <si>
    <t>Western Australia ;  &gt; Dependent student ;  Underemployed part-time workers ;  &gt; Females ;</t>
  </si>
  <si>
    <t>Western Australia ;  &gt; Dependent student ;  &gt; Fewer than 4 weeks of insufficient hours ;  Persons ;</t>
  </si>
  <si>
    <t>Western Australia ;  &gt; Dependent student ;  &gt; Fewer than 4 weeks of insufficient hours ;  &gt; Males ;</t>
  </si>
  <si>
    <t>Western Australia ;  &gt; Dependent student ;  &gt; Fewer than 4 weeks of insufficient hours ;  &gt; Females ;</t>
  </si>
  <si>
    <t>Western Australia ;  &gt; Dependent student ;  &gt; 4-12 weeks of insufficient hours ;  Persons ;</t>
  </si>
  <si>
    <t>Western Australia ;  &gt; Dependent student ;  &gt; 4-12 weeks of insufficient hours ;  &gt; Males ;</t>
  </si>
  <si>
    <t>Western Australia ;  &gt; Dependent student ;  &gt; 4-12 weeks of insufficient hours ;  &gt; Females ;</t>
  </si>
  <si>
    <t>Western Australia ;  &gt; Dependent student ;  &gt; 13-51 weeks of insufficient hours ;  Persons ;</t>
  </si>
  <si>
    <t>Western Australia ;  &gt; Dependent student ;  &gt; 13-51 weeks of insufficient hours ;  &gt; Males ;</t>
  </si>
  <si>
    <t>Western Australia ;  &gt; Dependent student ;  &gt; 13-51 weeks of insufficient hours ;  &gt; Females ;</t>
  </si>
  <si>
    <t>Western Australia ;  &gt; Dependent student ;  &gt; 52 weeks and over of insufficient hours ;  Persons ;</t>
  </si>
  <si>
    <t>Western Australia ;  &gt; Dependent student ;  &gt; 52 weeks and over of insufficient hours ;  &gt; Males ;</t>
  </si>
  <si>
    <t>Western Australia ;  &gt; Dependent student ;  &gt; 52 weeks and over of insufficient hours ;  &gt; Females ;</t>
  </si>
  <si>
    <t>Western Australia ;  &gt; Dependent student ;  Median duration of insufficient hours ;  Persons ;</t>
  </si>
  <si>
    <t>Western Australia ;  &gt; Dependent student ;  Median duration of insufficient hours ;  &gt; Males ;</t>
  </si>
  <si>
    <t>Western Australia ;  &gt; Dependent student ;  Median duration of insufficient hours ;  &gt; Females ;</t>
  </si>
  <si>
    <t>Western Australia ;  &gt; Non-dependent child ;  Underemployed part-time workers ;  Persons ;</t>
  </si>
  <si>
    <t>Western Australia ;  &gt; Non-dependent child ;  Underemployed part-time workers ;  &gt; Males ;</t>
  </si>
  <si>
    <t>Western Australia ;  &gt; Non-dependent child ;  Underemployed part-time workers ;  &gt; Females ;</t>
  </si>
  <si>
    <t>Western Australia ;  &gt; Non-dependent child ;  &gt; Fewer than 4 weeks of insufficient hours ;  Persons ;</t>
  </si>
  <si>
    <t>Western Australia ;  &gt; Non-dependent child ;  &gt; Fewer than 4 weeks of insufficient hours ;  &gt; Males ;</t>
  </si>
  <si>
    <t>Western Australia ;  &gt; Non-dependent child ;  &gt; Fewer than 4 weeks of insufficient hours ;  &gt; Females ;</t>
  </si>
  <si>
    <t>Western Australia ;  &gt; Non-dependent child ;  &gt; 4-12 weeks of insufficient hours ;  Persons ;</t>
  </si>
  <si>
    <t>Western Australia ;  &gt; Non-dependent child ;  &gt; 4-12 weeks of insufficient hours ;  &gt; Males ;</t>
  </si>
  <si>
    <t>Western Australia ;  &gt; Non-dependent child ;  &gt; 4-12 weeks of insufficient hours ;  &gt; Females ;</t>
  </si>
  <si>
    <t>Western Australia ;  &gt; Non-dependent child ;  &gt; 13-51 weeks of insufficient hours ;  Persons ;</t>
  </si>
  <si>
    <t>Western Australia ;  &gt; Non-dependent child ;  &gt; 13-51 weeks of insufficient hours ;  &gt; Males ;</t>
  </si>
  <si>
    <t>Western Australia ;  &gt; Non-dependent child ;  &gt; 13-51 weeks of insufficient hours ;  &gt; Females ;</t>
  </si>
  <si>
    <t>Western Australia ;  &gt; Non-dependent child ;  &gt; 52 weeks and over of insufficient hours ;  Persons ;</t>
  </si>
  <si>
    <t>Western Australia ;  &gt; Non-dependent child ;  &gt; 52 weeks and over of insufficient hours ;  &gt; Males ;</t>
  </si>
  <si>
    <t>Western Australia ;  &gt; Non-dependent child ;  &gt; 52 weeks and over of insufficient hours ;  &gt; Females ;</t>
  </si>
  <si>
    <t>Western Australia ;  &gt; Non-dependent child ;  Median duration of insufficient hours ;  Persons ;</t>
  </si>
  <si>
    <t>Western Australia ;  &gt; Non-dependent child ;  Median duration of insufficient hours ;  &gt; Males ;</t>
  </si>
  <si>
    <t>Western Australia ;  &gt; Non-dependent child ;  Median duration of insufficient hours ;  &gt; Females ;</t>
  </si>
  <si>
    <t>Western Australia ;  &gt; Other relative ;  Underemployed part-time workers ;  Persons ;</t>
  </si>
  <si>
    <t>Western Australia ;  &gt; Other relative ;  Underemployed part-time workers ;  &gt; Males ;</t>
  </si>
  <si>
    <t>Western Australia ;  &gt; Other relative ;  Underemployed part-time workers ;  &gt; Females ;</t>
  </si>
  <si>
    <t>Western Australia ;  &gt; Other relative ;  &gt; Fewer than 4 weeks of insufficient hours ;  Persons ;</t>
  </si>
  <si>
    <t>Western Australia ;  &gt; Other relative ;  &gt; Fewer than 4 weeks of insufficient hours ;  &gt; Males ;</t>
  </si>
  <si>
    <t>Western Australia ;  &gt; Other relative ;  &gt; Fewer than 4 weeks of insufficient hours ;  &gt; Females ;</t>
  </si>
  <si>
    <t>Western Australia ;  &gt; Other relative ;  &gt; 4-12 weeks of insufficient hours ;  Persons ;</t>
  </si>
  <si>
    <t>Western Australia ;  &gt; Other relative ;  &gt; 4-12 weeks of insufficient hours ;  &gt; Males ;</t>
  </si>
  <si>
    <t>Western Australia ;  &gt; Other relative ;  &gt; 4-12 weeks of insufficient hours ;  &gt; Females ;</t>
  </si>
  <si>
    <t>Western Australia ;  &gt; Other relative ;  &gt; 13-51 weeks of insufficient hours ;  Persons ;</t>
  </si>
  <si>
    <t>Western Australia ;  &gt; Other relative ;  &gt; 13-51 weeks of insufficient hours ;  &gt; Males ;</t>
  </si>
  <si>
    <t>Western Australia ;  &gt; Other relative ;  &gt; 13-51 weeks of insufficient hours ;  &gt; Females ;</t>
  </si>
  <si>
    <t>Western Australia ;  &gt; Other relative ;  &gt; 52 weeks and over of insufficient hours ;  Persons ;</t>
  </si>
  <si>
    <t>Western Australia ;  &gt; Other relative ;  &gt; 52 weeks and over of insufficient hours ;  &gt; Males ;</t>
  </si>
  <si>
    <t>Western Australia ;  &gt; Other relative ;  &gt; 52 weeks and over of insufficient hours ;  &gt; Females ;</t>
  </si>
  <si>
    <t>Western Australia ;  &gt; Other relative ;  Median duration of insufficient hours ;  Persons ;</t>
  </si>
  <si>
    <t>Western Australia ;  &gt; Other relative ;  Median duration of insufficient hours ;  &gt; Males ;</t>
  </si>
  <si>
    <t>Western Australia ;  &gt; Other relative ;  Median duration of insufficient hours ;  &gt; Females ;</t>
  </si>
  <si>
    <t>Western Australia ;  Not in a family ;  Underemployed part-time workers ;  Persons ;</t>
  </si>
  <si>
    <t>Western Australia ;  Not in a family ;  Underemployed part-time workers ;  &gt; Males ;</t>
  </si>
  <si>
    <t>Western Australia ;  Not in a family ;  Underemployed part-time workers ;  &gt; Females ;</t>
  </si>
  <si>
    <t>Western Australia ;  Not in a family ;  &gt; Fewer than 4 weeks of insufficient hours ;  Persons ;</t>
  </si>
  <si>
    <t>Western Australia ;  Not in a family ;  &gt; Fewer than 4 weeks of insufficient hours ;  &gt; Males ;</t>
  </si>
  <si>
    <t>Western Australia ;  Not in a family ;  &gt; Fewer than 4 weeks of insufficient hours ;  &gt; Females ;</t>
  </si>
  <si>
    <t>Western Australia ;  Not in a family ;  &gt; 4-12 weeks of insufficient hours ;  Persons ;</t>
  </si>
  <si>
    <t>Western Australia ;  Not in a family ;  &gt; 4-12 weeks of insufficient hours ;  &gt; Males ;</t>
  </si>
  <si>
    <t>Western Australia ;  Not in a family ;  &gt; 4-12 weeks of insufficient hours ;  &gt; Females ;</t>
  </si>
  <si>
    <t>Western Australia ;  Not in a family ;  &gt; 13-51 weeks of insufficient hours ;  Persons ;</t>
  </si>
  <si>
    <t>Western Australia ;  Not in a family ;  &gt; 13-51 weeks of insufficient hours ;  &gt; Males ;</t>
  </si>
  <si>
    <t>Western Australia ;  Not in a family ;  &gt; 13-51 weeks of insufficient hours ;  &gt; Females ;</t>
  </si>
  <si>
    <t>Western Australia ;  Not in a family ;  &gt; 52 weeks and over of insufficient hours ;  Persons ;</t>
  </si>
  <si>
    <t>Western Australia ;  Not in a family ;  &gt; 52 weeks and over of insufficient hours ;  &gt; Males ;</t>
  </si>
  <si>
    <t>Western Australia ;  Not in a family ;  &gt; 52 weeks and over of insufficient hours ;  &gt; Females ;</t>
  </si>
  <si>
    <t>Western Australia ;  Not in a family ;  Median duration of insufficient hours ;  Persons ;</t>
  </si>
  <si>
    <t>Western Australia ;  Not in a family ;  Median duration of insufficient hours ;  &gt; Males ;</t>
  </si>
  <si>
    <t>Western Australia ;  Not in a family ;  Median duration of insufficient hours ;  &gt; Females ;</t>
  </si>
  <si>
    <t>Western Australia ;  &gt; Person living alone ;  Underemployed part-time workers ;  Persons ;</t>
  </si>
  <si>
    <t>Western Australia ;  &gt; Person living alone ;  Underemployed part-time workers ;  &gt; Males ;</t>
  </si>
  <si>
    <t>Western Australia ;  &gt; Person living alone ;  Underemployed part-time workers ;  &gt; Females ;</t>
  </si>
  <si>
    <t>Western Australia ;  &gt; Person living alone ;  &gt; Fewer than 4 weeks of insufficient hours ;  Persons ;</t>
  </si>
  <si>
    <t>Western Australia ;  &gt; Person living alone ;  &gt; Fewer than 4 weeks of insufficient hours ;  &gt; Males ;</t>
  </si>
  <si>
    <t>Western Australia ;  &gt; Person living alone ;  &gt; Fewer than 4 weeks of insufficient hours ;  &gt; Females ;</t>
  </si>
  <si>
    <t>Western Australia ;  &gt; Person living alone ;  &gt; 4-12 weeks of insufficient hours ;  Persons ;</t>
  </si>
  <si>
    <t>Western Australia ;  &gt; Person living alone ;  &gt; 4-12 weeks of insufficient hours ;  &gt; Males ;</t>
  </si>
  <si>
    <t>Western Australia ;  &gt; Person living alone ;  &gt; 4-12 weeks of insufficient hours ;  &gt; Females ;</t>
  </si>
  <si>
    <t>Western Australia ;  &gt; Person living alone ;  &gt; 13-51 weeks of insufficient hours ;  Persons ;</t>
  </si>
  <si>
    <t>Western Australia ;  &gt; Person living alone ;  &gt; 13-51 weeks of insufficient hours ;  &gt; Males ;</t>
  </si>
  <si>
    <t>Western Australia ;  &gt; Person living alone ;  &gt; 13-51 weeks of insufficient hours ;  &gt; Females ;</t>
  </si>
  <si>
    <t>Western Australia ;  &gt; Person living alone ;  &gt; 52 weeks and over of insufficient hours ;  Persons ;</t>
  </si>
  <si>
    <t>Western Australia ;  &gt; Person living alone ;  &gt; 52 weeks and over of insufficient hours ;  &gt; Males ;</t>
  </si>
  <si>
    <t>Western Australia ;  &gt; Person living alone ;  &gt; 52 weeks and over of insufficient hours ;  &gt; Females ;</t>
  </si>
  <si>
    <t>Western Australia ;  &gt; Person living alone ;  Median duration of insufficient hours ;  Persons ;</t>
  </si>
  <si>
    <t>Western Australia ;  &gt; Person living alone ;  Median duration of insufficient hours ;  &gt; Males ;</t>
  </si>
  <si>
    <t>Western Australia ;  &gt; Person living alone ;  Median duration of insufficient hours ;  &gt; Females ;</t>
  </si>
  <si>
    <t>Western Australia ;  &gt; Person living with non-relatives ;  Underemployed part-time workers ;  Persons ;</t>
  </si>
  <si>
    <t>Western Australia ;  &gt; Person living with non-relatives ;  Underemployed part-time workers ;  &gt; Males ;</t>
  </si>
  <si>
    <t>Western Australia ;  &gt; Person living with non-relatives ;  Underemployed part-time workers ;  &gt; Females ;</t>
  </si>
  <si>
    <t>Western Australia ;  &gt; Person living with non-relatives ;  &gt; Fewer than 4 weeks of insufficient hours ;  Persons ;</t>
  </si>
  <si>
    <t>Western Australia ;  &gt; Person living with non-relatives ;  &gt; Fewer than 4 weeks of insufficient hours ;  &gt; Males ;</t>
  </si>
  <si>
    <t>Western Australia ;  &gt; Person living with non-relatives ;  &gt; Fewer than 4 weeks of insufficient hours ;  &gt; Females ;</t>
  </si>
  <si>
    <t>Western Australia ;  &gt; Person living with non-relatives ;  &gt; 4-12 weeks of insufficient hours ;  Persons ;</t>
  </si>
  <si>
    <t>Western Australia ;  &gt; Person living with non-relatives ;  &gt; 4-12 weeks of insufficient hours ;  &gt; Males ;</t>
  </si>
  <si>
    <t>Western Australia ;  &gt; Person living with non-relatives ;  &gt; 4-12 weeks of insufficient hours ;  &gt; Females ;</t>
  </si>
  <si>
    <t>Western Australia ;  &gt; Person living with non-relatives ;  &gt; 13-51 weeks of insufficient hours ;  Persons ;</t>
  </si>
  <si>
    <t>Western Australia ;  &gt; Person living with non-relatives ;  &gt; 13-51 weeks of insufficient hours ;  &gt; Males ;</t>
  </si>
  <si>
    <t>Western Australia ;  &gt; Person living with non-relatives ;  &gt; 13-51 weeks of insufficient hours ;  &gt; Females ;</t>
  </si>
  <si>
    <t>Western Australia ;  &gt; Person living with non-relatives ;  &gt; 52 weeks and over of insufficient hours ;  Persons ;</t>
  </si>
  <si>
    <t>Western Australia ;  &gt; Person living with non-relatives ;  &gt; 52 weeks and over of insufficient hours ;  &gt; Males ;</t>
  </si>
  <si>
    <t>Western Australia ;  &gt; Person living with non-relatives ;  &gt; 52 weeks and over of insufficient hours ;  &gt; Females ;</t>
  </si>
  <si>
    <t>Western Australia ;  &gt; Person living with non-relatives ;  Median duration of insufficient hours ;  Persons ;</t>
  </si>
  <si>
    <t>Western Australia ;  &gt; Person living with non-relatives ;  Median duration of insufficient hours ;  &gt; Males ;</t>
  </si>
  <si>
    <t>Western Australia ;  &gt; Person living with non-relatives ;  Median duration of insufficient hours ;  &gt; Females ;</t>
  </si>
  <si>
    <t>Western Australia ;  Relationship not determined ;  Underemployed part-time workers ;  Persons ;</t>
  </si>
  <si>
    <t>Western Australia ;  Relationship not determined ;  Underemployed part-time workers ;  &gt; Males ;</t>
  </si>
  <si>
    <t>Western Australia ;  Relationship not determined ;  Underemployed part-time workers ;  &gt; Females ;</t>
  </si>
  <si>
    <t>Western Australia ;  Relationship not determined ;  &gt; Fewer than 4 weeks of insufficient hours ;  Persons ;</t>
  </si>
  <si>
    <t>Western Australia ;  Relationship not determined ;  &gt; Fewer than 4 weeks of insufficient hours ;  &gt; Males ;</t>
  </si>
  <si>
    <t>Western Australia ;  Relationship not determined ;  &gt; Fewer than 4 weeks of insufficient hours ;  &gt; Females ;</t>
  </si>
  <si>
    <t>Western Australia ;  Relationship not determined ;  &gt; 4-12 weeks of insufficient hours ;  Persons ;</t>
  </si>
  <si>
    <t>Western Australia ;  Relationship not determined ;  &gt; 4-12 weeks of insufficient hours ;  &gt; Males ;</t>
  </si>
  <si>
    <t>Western Australia ;  Relationship not determined ;  &gt; 4-12 weeks of insufficient hours ;  &gt; Females ;</t>
  </si>
  <si>
    <t>Western Australia ;  Relationship not determined ;  &gt; 13-51 weeks of insufficient hours ;  Persons ;</t>
  </si>
  <si>
    <t>Western Australia ;  Relationship not determined ;  &gt; 13-51 weeks of insufficient hours ;  &gt; Males ;</t>
  </si>
  <si>
    <t>Western Australia ;  Relationship not determined ;  &gt; 13-51 weeks of insufficient hours ;  &gt; Females ;</t>
  </si>
  <si>
    <t>Western Australia ;  Relationship not determined ;  &gt; 52 weeks and over of insufficient hours ;  Persons ;</t>
  </si>
  <si>
    <t>Western Australia ;  Relationship not determined ;  &gt; 52 weeks and over of insufficient hours ;  &gt; Males ;</t>
  </si>
  <si>
    <t>Western Australia ;  Relationship not determined ;  &gt; 52 weeks and over of insufficient hours ;  &gt; Females ;</t>
  </si>
  <si>
    <t>Western Australia ;  Relationship not determined ;  Median duration of insufficient hours ;  Persons ;</t>
  </si>
  <si>
    <t>Western Australia ;  Relationship not determined ;  Median duration of insufficient hours ;  &gt; Males ;</t>
  </si>
  <si>
    <t>Western Australia ;  Relationship not determined ;  Median duration of insufficient hours ;  &gt; Females ;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</si>
  <si>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</si>
  <si>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</si>
  <si>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</si>
  <si>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Fewer than 4 weeks of insufficient hours ;  Persons ;</t>
  </si>
  <si>
    <t>Western Australia ;  Employee ;  &gt; Fewer than 4 weeks of insufficient hours ;  &gt; Males ;</t>
  </si>
  <si>
    <t>Western Australia ;  Employee ;  &gt; Fewer than 4 weeks of insufficient hours ;  &gt; Females ;</t>
  </si>
  <si>
    <t>Western Australia ;  Employee ;  &gt; 4-12 weeks of insufficient hours ;  Persons ;</t>
  </si>
  <si>
    <t>Western Australia ;  Employee ;  &gt; 4-12 weeks of insufficient hours ;  &gt; Males ;</t>
  </si>
  <si>
    <t>Western Australia ;  Employee ;  &gt; 4-12 weeks of insufficient hours ;  &gt; Females ;</t>
  </si>
  <si>
    <t>Western Australia ;  Employee ;  &gt; 13-51 weeks of insufficient hours ;  Persons ;</t>
  </si>
  <si>
    <t>Western Australia ;  Employee ;  &gt; 13-51 weeks of insufficient hours ;  &gt; Males ;</t>
  </si>
  <si>
    <t>Western Australia ;  Employee ;  &gt; 13-51 weeks of insufficient hours ;  &gt; Females ;</t>
  </si>
  <si>
    <t>Western Australia ;  Employee ;  &gt; 52 weeks and over of insufficient hours ;  Persons ;</t>
  </si>
  <si>
    <t>Western Australia ;  Employee ;  &gt; 52 weeks and over of insufficient hours ;  &gt; Males ;</t>
  </si>
  <si>
    <t>Western Australia ;  Employee ;  &gt; 52 weeks and over of insufficient hours ;  &gt; Females ;</t>
  </si>
  <si>
    <t>Western Australia ;  Employee ;  Median duration of insufficient hours ;  Persons ;</t>
  </si>
  <si>
    <t>Western Australia ;  Employee ;  Median duration of insufficient hours ;  &gt; Males ;</t>
  </si>
  <si>
    <t>Western Australia ;  Employee ;  Median duration of insufficient hours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</si>
  <si>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</si>
  <si>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</si>
  <si>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</si>
  <si>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Fewer than 4 weeks of insufficient hours ;  Persons ;</t>
  </si>
  <si>
    <t>Western Australia ;  &gt; Employee with paid leave entitlements ;  &gt; Fewer than 4 weeks of insufficient hours ;  &gt; Males ;</t>
  </si>
  <si>
    <t>Western Australia ;  &gt; Employee with paid leave entitlements ;  &gt; Fewer than 4 weeks of insufficient hours ;  &gt; Females ;</t>
  </si>
  <si>
    <t>Western Australia ;  &gt; Employee with paid leave entitlements ;  &gt; 4-12 weeks of insufficient hours ;  Persons ;</t>
  </si>
  <si>
    <t>Western Australia ;  &gt; Employee with paid leave entitlements ;  &gt; 4-12 weeks of insufficient hours ;  &gt; Males ;</t>
  </si>
  <si>
    <t>Western Australia ;  &gt; Employee with paid leave entitlements ;  &gt; 4-12 weeks of insufficient hours ;  &gt; Females ;</t>
  </si>
  <si>
    <t>Western Australia ;  &gt; Employee with paid leave entitlements ;  &gt; 13-51 weeks of insufficient hours ;  Persons ;</t>
  </si>
  <si>
    <t>Western Australia ;  &gt; Employee with paid leave entitlements ;  &gt; 13-51 weeks of insufficient hours ;  &gt; Males ;</t>
  </si>
  <si>
    <t>Western Australia ;  &gt; Employee with paid leave entitlements ;  &gt; 13-51 weeks of insufficient hours ;  &gt; Females ;</t>
  </si>
  <si>
    <t>Western Australia ;  &gt; Employee with paid leave entitlements ;  &gt; 52 weeks and over of insufficient hours ;  Persons ;</t>
  </si>
  <si>
    <t>Western Australia ;  &gt; Employee with paid leave entitlements ;  &gt; 52 weeks and over of insufficient hours ;  &gt; Males ;</t>
  </si>
  <si>
    <t>Western Australia ;  &gt; Employee with paid leave entitlements ;  &gt; 52 weeks and over of insufficient hours ;  &gt; Females ;</t>
  </si>
  <si>
    <t>Western Australia ;  &gt; Employee with paid leave entitlements ;  Median duration of insufficient hours ;  Persons ;</t>
  </si>
  <si>
    <t>Western Australia ;  &gt; Employee with paid leave entitlements ;  Median duration of insufficient hours ;  &gt; Males ;</t>
  </si>
  <si>
    <t>Western Australia ;  &gt; Employee with paid leave entitlements ;  Median duration of insufficient hours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</si>
  <si>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</si>
  <si>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</si>
  <si>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</si>
  <si>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Fewer than 4 weeks of insufficient hours ;  Persons ;</t>
  </si>
  <si>
    <t>Western Australia ;  &gt; Employee without paid leave entitlements ;  &gt; Fewer than 4 weeks of insufficient hours ;  &gt; Males ;</t>
  </si>
  <si>
    <t>Western Australia ;  &gt; Employee without paid leave entitlements ;  &gt; Fewer than 4 weeks of insufficient hours ;  &gt; Females ;</t>
  </si>
  <si>
    <t>Western Australia ;  &gt; Employee without paid leave entitlements ;  &gt; 4-12 weeks of insufficient hours ;  Persons ;</t>
  </si>
  <si>
    <t>Western Australia ;  &gt; Employee without paid leave entitlements ;  &gt; 4-12 weeks of insufficient hours ;  &gt; Males ;</t>
  </si>
  <si>
    <t>Western Australia ;  &gt; Employee without paid leave entitlements ;  &gt; 4-12 weeks of insufficient hours ;  &gt; Females ;</t>
  </si>
  <si>
    <t>Western Australia ;  &gt; Employee without paid leave entitlements ;  &gt; 13-51 weeks of insufficient hours ;  Persons ;</t>
  </si>
  <si>
    <t>Western Australia ;  &gt; Employee without paid leave entitlements ;  &gt; 13-51 weeks of insufficient hours ;  &gt; Males ;</t>
  </si>
  <si>
    <t>Western Australia ;  &gt; Employee without paid leave entitlements ;  &gt; 13-51 weeks of insufficient hours ;  &gt; Females ;</t>
  </si>
  <si>
    <t>Western Australia ;  &gt; Employee without paid leave entitlements ;  &gt; 52 weeks and over of insufficient hours ;  Persons ;</t>
  </si>
  <si>
    <t>Western Australia ;  &gt; Employee without paid leave entitlements ;  &gt; 52 weeks and over of insufficient hours ;  &gt; Males ;</t>
  </si>
  <si>
    <t>Western Australia ;  &gt; Employee without paid leave entitlements ;  &gt; 52 weeks and over of insufficient hours ;  &gt; Females ;</t>
  </si>
  <si>
    <t>Western Australia ;  &gt; Employee without paid leave entitlements ;  Median duration of insufficient hours ;  Persons ;</t>
  </si>
  <si>
    <t>Western Australia ;  &gt; Employee without paid leave entitlements ;  Median duration of insufficient hours ;  &gt; Males ;</t>
  </si>
  <si>
    <t>Western Australia ;  &gt; Employee without paid leave entitlements ;  Median duration of insufficient hours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</si>
  <si>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</si>
  <si>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</si>
  <si>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</si>
  <si>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Fewer than 4 weeks of insufficient hours ;  Persons ;</t>
  </si>
  <si>
    <t>Western Australia ;  Not an employee ;  &gt; Fewer than 4 weeks of insufficient hours ;  &gt; Males ;</t>
  </si>
  <si>
    <t>Western Australia ;  Not an employee ;  &gt; Fewer than 4 weeks of insufficient hours ;  &gt; Females ;</t>
  </si>
  <si>
    <t>Western Australia ;  Not an employee ;  &gt; 4-12 weeks of insufficient hours ;  Persons ;</t>
  </si>
  <si>
    <t>Western Australia ;  Not an employee ;  &gt; 4-12 weeks of insufficient hours ;  &gt; Males ;</t>
  </si>
  <si>
    <t>Western Australia ;  Not an employee ;  &gt; 4-12 weeks of insufficient hours ;  &gt; Females ;</t>
  </si>
  <si>
    <t>Western Australia ;  Not an employee ;  &gt; 13-51 weeks of insufficient hours ;  Persons ;</t>
  </si>
  <si>
    <t>Western Australia ;  Not an employee ;  &gt; 13-51 weeks of insufficient hours ;  &gt; Males ;</t>
  </si>
  <si>
    <t>Western Australia ;  Not an employee ;  &gt; 13-51 weeks of insufficient hours ;  &gt; Females ;</t>
  </si>
  <si>
    <t>Western Australia ;  Not an employee ;  &gt; 52 weeks and over of insufficient hours ;  Persons ;</t>
  </si>
  <si>
    <t>Western Australia ;  Not an employee ;  &gt; 52 weeks and over of insufficient hours ;  &gt; Males ;</t>
  </si>
  <si>
    <t>Western Australia ;  Not an employee ;  &gt; 52 weeks and over of insufficient hours ;  &gt; Females ;</t>
  </si>
  <si>
    <t>Western Australia ;  Not an employee ;  Median duration of insufficient hours ;  Persons ;</t>
  </si>
  <si>
    <t>Western Australia ;  Not an employee ;  Median duration of insufficient hours ;  &gt; Males ;</t>
  </si>
  <si>
    <t>Western Australia ;  Not an employee ;  Median duration of insufficient hours ;  &gt; Females ;</t>
  </si>
  <si>
    <t>Western Australia ;  Prefers more part-time hours ;  Underemployed part-time workers ;  Persons ;</t>
  </si>
  <si>
    <t>Western Australia ;  Prefers more part-time hours ;  Underemployed part-time workers ;  &gt; Males ;</t>
  </si>
  <si>
    <t>Western Australia ;  Prefers more part-time hours ;  Underemployed part-time workers ;  &gt; Females ;</t>
  </si>
  <si>
    <t>Western Australia ;  Prefers more part-time hours ;  &gt; Fewer than 4 weeks of insufficient hours ;  Persons ;</t>
  </si>
  <si>
    <t>Western Australia ;  Prefers more part-time hours ;  &gt; Fewer than 4 weeks of insufficient hours ;  &gt; Males ;</t>
  </si>
  <si>
    <t>Western Australia ;  Prefers more part-time hours ;  &gt; Fewer than 4 weeks of insufficient hours ;  &gt; Females ;</t>
  </si>
  <si>
    <t>Western Australia ;  Prefers more part-time hours ;  &gt; 4-12 weeks of insufficient hours ;  Persons ;</t>
  </si>
  <si>
    <t>Western Australia ;  Prefers more part-time hours ;  &gt; 4-12 weeks of insufficient hours ;  &gt; Males ;</t>
  </si>
  <si>
    <t>Western Australia ;  Prefers more part-time hours ;  &gt; 4-12 weeks of insufficient hours ;  &gt; Females ;</t>
  </si>
  <si>
    <t>Western Australia ;  Prefers more part-time hours ;  &gt; 13-51 weeks of insufficient hours ;  Persons ;</t>
  </si>
  <si>
    <t>Western Australia ;  Prefers more part-time hours ;  &gt; 13-51 weeks of insufficient hours ;  &gt; Males ;</t>
  </si>
  <si>
    <t>Western Australia ;  Prefers more part-time hours ;  &gt; 13-51 weeks of insufficient hours ;  &gt; Females ;</t>
  </si>
  <si>
    <t>Western Australia ;  Prefers more part-time hours ;  &gt; 52 weeks and over of insufficient hours ;  Persons ;</t>
  </si>
  <si>
    <t>Western Australia ;  Prefers more part-time hours ;  &gt; 52 weeks and over of insufficient hours ;  &gt; Males ;</t>
  </si>
  <si>
    <t>Western Australia ;  Prefers more part-time hours ;  &gt; 52 weeks and over of insufficient hours ;  &gt; Females ;</t>
  </si>
  <si>
    <t>Western Australia ;  Prefers more part-time hours ;  Median duration of insufficient hours ;  Persons ;</t>
  </si>
  <si>
    <t>Western Australia ;  Prefers more part-time hours ;  Median duration of insufficient hours ;  &gt; Males ;</t>
  </si>
  <si>
    <t>Western Australia ;  Prefers more part-time hours ;  Median duration of insufficient hours ;  &gt; Females ;</t>
  </si>
  <si>
    <t>Western Australia ;  Prefers full-time hours ;  Underemployed part-time workers ;  Persons ;</t>
  </si>
  <si>
    <t>Western Australia ;  Prefers full-time hours ;  Underemployed part-time workers ;  &gt; Males ;</t>
  </si>
  <si>
    <t>Western Australia ;  Prefers full-time hours ;  Underemployed part-time workers ;  &gt; Females ;</t>
  </si>
  <si>
    <t>Western Australia ;  Prefers full-time hours ;  &gt; Fewer than 4 weeks of insufficient hours ;  Persons ;</t>
  </si>
  <si>
    <t>A125549584F</t>
  </si>
  <si>
    <t>A125577664C</t>
  </si>
  <si>
    <t>A125563624A</t>
  </si>
  <si>
    <t>A125558008A</t>
  </si>
  <si>
    <t>A125586088K</t>
  </si>
  <si>
    <t>A125572048J</t>
  </si>
  <si>
    <t>A125560816R</t>
  </si>
  <si>
    <t>A125588896V</t>
  </si>
  <si>
    <t>A125574856T</t>
  </si>
  <si>
    <t>A125552393X</t>
  </si>
  <si>
    <t>A125580473W</t>
  </si>
  <si>
    <t>A125566433R</t>
  </si>
  <si>
    <t>A125552512C</t>
  </si>
  <si>
    <t>A125580592L</t>
  </si>
  <si>
    <t>A125566552F</t>
  </si>
  <si>
    <t>A125555320R</t>
  </si>
  <si>
    <t>A125583400L</t>
  </si>
  <si>
    <t>A125569360T</t>
  </si>
  <si>
    <t>A125549704L</t>
  </si>
  <si>
    <t>A125577784W</t>
  </si>
  <si>
    <t>A125563744V</t>
  </si>
  <si>
    <t>A125558128V</t>
  </si>
  <si>
    <t>A125586208T</t>
  </si>
  <si>
    <t>A125572168A</t>
  </si>
  <si>
    <t>A125560936J</t>
  </si>
  <si>
    <t>A125589016C</t>
  </si>
  <si>
    <t>A125574976K</t>
  </si>
  <si>
    <t>A125552513F</t>
  </si>
  <si>
    <t>A125580593R</t>
  </si>
  <si>
    <t>A125566553J</t>
  </si>
  <si>
    <t>A125552224K</t>
  </si>
  <si>
    <t>A125580304J</t>
  </si>
  <si>
    <t>A125566264L</t>
  </si>
  <si>
    <t>A125555032W</t>
  </si>
  <si>
    <t>A125583112V</t>
  </si>
  <si>
    <t>A125569072X</t>
  </si>
  <si>
    <t>A125549416V</t>
  </si>
  <si>
    <t>A125577496C</t>
  </si>
  <si>
    <t>A125563456A</t>
  </si>
  <si>
    <t>A125557840F</t>
  </si>
  <si>
    <t>A125585920C</t>
  </si>
  <si>
    <t>A125571880L</t>
  </si>
  <si>
    <t>A125560648R</t>
  </si>
  <si>
    <t>A125588728J</t>
  </si>
  <si>
    <t>A125574688T</t>
  </si>
  <si>
    <t>A125552225L</t>
  </si>
  <si>
    <t>A125580305K</t>
  </si>
  <si>
    <t>A125566265R</t>
  </si>
  <si>
    <t>A125552496R</t>
  </si>
  <si>
    <t>A125580576L</t>
  </si>
  <si>
    <t>A125566536F</t>
  </si>
  <si>
    <t>A125555304R</t>
  </si>
  <si>
    <t>A125583384X</t>
  </si>
  <si>
    <t>A125569344T</t>
  </si>
  <si>
    <t>A125549688X</t>
  </si>
  <si>
    <t>A125577768W</t>
  </si>
  <si>
    <t>A125563728V</t>
  </si>
  <si>
    <t>A125558112A</t>
  </si>
  <si>
    <t>A125586192K</t>
  </si>
  <si>
    <t>A125572152J</t>
  </si>
  <si>
    <t>A125560920R</t>
  </si>
  <si>
    <t>A125589000K</t>
  </si>
  <si>
    <t>A125574960T</t>
  </si>
  <si>
    <t>A125552497T</t>
  </si>
  <si>
    <t>A125580577R</t>
  </si>
  <si>
    <t>A125566537J</t>
  </si>
  <si>
    <t>A125552504C</t>
  </si>
  <si>
    <t>A125580584L</t>
  </si>
  <si>
    <t>A125566544F</t>
  </si>
  <si>
    <t>A125555312R</t>
  </si>
  <si>
    <t>A125583392X</t>
  </si>
  <si>
    <t>A125569352T</t>
  </si>
  <si>
    <t>A125549696X</t>
  </si>
  <si>
    <t>A125577776W</t>
  </si>
  <si>
    <t>A125563736V</t>
  </si>
  <si>
    <t>A125558120A</t>
  </si>
  <si>
    <t>A125586200X</t>
  </si>
  <si>
    <t>A125572160J</t>
  </si>
  <si>
    <t>A125560928J</t>
  </si>
  <si>
    <t>A125589008C</t>
  </si>
  <si>
    <t>A125574968K</t>
  </si>
  <si>
    <t>A125552505F</t>
  </si>
  <si>
    <t>A125580585R</t>
  </si>
  <si>
    <t>A125566545J</t>
  </si>
  <si>
    <t>A125552232K</t>
  </si>
  <si>
    <t>A125580312J</t>
  </si>
  <si>
    <t>A125566272L</t>
  </si>
  <si>
    <t>A125555040W</t>
  </si>
  <si>
    <t>A125583120V</t>
  </si>
  <si>
    <t>A125569080X</t>
  </si>
  <si>
    <t>A125549424V</t>
  </si>
  <si>
    <t>A125577504T</t>
  </si>
  <si>
    <t>A125563464A</t>
  </si>
  <si>
    <t>A125557848X</t>
  </si>
  <si>
    <t>A125585928W</t>
  </si>
  <si>
    <t>A125571888F</t>
  </si>
  <si>
    <t>A125560656R</t>
  </si>
  <si>
    <t>A125588736J</t>
  </si>
  <si>
    <t>A125574696T</t>
  </si>
  <si>
    <t>A125552233L</t>
  </si>
  <si>
    <t>A125580313K</t>
  </si>
  <si>
    <t>A125566273R</t>
  </si>
  <si>
    <t>A125552312K</t>
  </si>
  <si>
    <t>A125580392V</t>
  </si>
  <si>
    <t>A125566352L</t>
  </si>
  <si>
    <t>A125555120W</t>
  </si>
  <si>
    <t>A125583200V</t>
  </si>
  <si>
    <t>A125569160X</t>
  </si>
  <si>
    <t>A125549504V</t>
  </si>
  <si>
    <t>A125577584C</t>
  </si>
  <si>
    <t>A125563544A</t>
  </si>
  <si>
    <t>A125557928X</t>
  </si>
  <si>
    <t>A125586008X</t>
  </si>
  <si>
    <t>A125571968F</t>
  </si>
  <si>
    <t>A125560736R</t>
  </si>
  <si>
    <t>A125588816J</t>
  </si>
  <si>
    <t>A125574776T</t>
  </si>
  <si>
    <t>A125552313L</t>
  </si>
  <si>
    <t>A125580393W</t>
  </si>
  <si>
    <t>A125566353R</t>
  </si>
  <si>
    <t>A125552400K</t>
  </si>
  <si>
    <t>A125580480V</t>
  </si>
  <si>
    <t>A125566440L</t>
  </si>
  <si>
    <t>A125555208R</t>
  </si>
  <si>
    <t>A125583288X</t>
  </si>
  <si>
    <t>A125569248T</t>
  </si>
  <si>
    <t>A125549592F</t>
  </si>
  <si>
    <t>A125577672C</t>
  </si>
  <si>
    <t>A125563632A</t>
  </si>
  <si>
    <t>A125558016A</t>
  </si>
  <si>
    <t>A125586096K</t>
  </si>
  <si>
    <t>A125572056J</t>
  </si>
  <si>
    <t>A125560824R</t>
  </si>
  <si>
    <t>A125588904J</t>
  </si>
  <si>
    <t>A125574864T</t>
  </si>
  <si>
    <t>A125552401L</t>
  </si>
  <si>
    <t>A125580481W</t>
  </si>
  <si>
    <t>A125566441R</t>
  </si>
  <si>
    <t>A125552520C</t>
  </si>
  <si>
    <t>A125580600A</t>
  </si>
  <si>
    <t>A125566560F</t>
  </si>
  <si>
    <t>A125555328J</t>
  </si>
  <si>
    <t>A125583408F</t>
  </si>
  <si>
    <t>A125569368K</t>
  </si>
  <si>
    <t>A125549712L</t>
  </si>
  <si>
    <t>A125577792W</t>
  </si>
  <si>
    <t>A125563752V</t>
  </si>
  <si>
    <t>A125558136V</t>
  </si>
  <si>
    <t>A125586216T</t>
  </si>
  <si>
    <t>A125572176A</t>
  </si>
  <si>
    <t>A125560944J</t>
  </si>
  <si>
    <t>A125589024C</t>
  </si>
  <si>
    <t>A125574984K</t>
  </si>
  <si>
    <t>A125552521F</t>
  </si>
  <si>
    <t>A125580601C</t>
  </si>
  <si>
    <t>A125566561J</t>
  </si>
  <si>
    <t>A125552240K</t>
  </si>
  <si>
    <t>A125580320J</t>
  </si>
  <si>
    <t>A125566280L</t>
  </si>
  <si>
    <t>A125555048R</t>
  </si>
  <si>
    <t>A125583128L</t>
  </si>
  <si>
    <t>A125569088T</t>
  </si>
  <si>
    <t>A125549432V</t>
  </si>
  <si>
    <t>A125577512T</t>
  </si>
  <si>
    <t>A125563472A</t>
  </si>
  <si>
    <t>A125557856X</t>
  </si>
  <si>
    <t>A125585936W</t>
  </si>
  <si>
    <t>A125571896F</t>
  </si>
  <si>
    <t>A125560664R</t>
  </si>
  <si>
    <t>A125588744J</t>
  </si>
  <si>
    <t>A125574704F</t>
  </si>
  <si>
    <t>A125552241L</t>
  </si>
  <si>
    <t>A125580321K</t>
  </si>
  <si>
    <t>A125566281R</t>
  </si>
  <si>
    <t>A125552440C</t>
  </si>
  <si>
    <t>A125580520A</t>
  </si>
  <si>
    <t>A125566480F</t>
  </si>
  <si>
    <t>A125555248J</t>
  </si>
  <si>
    <t>A125583328F</t>
  </si>
  <si>
    <t>A125569288K</t>
  </si>
  <si>
    <t>A125549632L</t>
  </si>
  <si>
    <t>A125577712K</t>
  </si>
  <si>
    <t>A125563672V</t>
  </si>
  <si>
    <t>A125558056V</t>
  </si>
  <si>
    <t>A125586136T</t>
  </si>
  <si>
    <t>A125572096A</t>
  </si>
  <si>
    <t>A125560864J</t>
  </si>
  <si>
    <t>A125588944A</t>
  </si>
  <si>
    <t>A125574904X</t>
  </si>
  <si>
    <t>A125552441F</t>
  </si>
  <si>
    <t>A125580521C</t>
  </si>
  <si>
    <t>A125566481J</t>
  </si>
  <si>
    <t>A125552448W</t>
  </si>
  <si>
    <t>A125580528V</t>
  </si>
  <si>
    <t>A125566488X</t>
  </si>
  <si>
    <t>A125555256J</t>
  </si>
  <si>
    <t>A125583336F</t>
  </si>
  <si>
    <t>A125569296K</t>
  </si>
  <si>
    <t>A125549640L</t>
  </si>
  <si>
    <t>A125577720K</t>
  </si>
  <si>
    <t>A125563680V</t>
  </si>
  <si>
    <t>A125558064V</t>
  </si>
  <si>
    <t>A125586144T</t>
  </si>
  <si>
    <t>A125572104R</t>
  </si>
  <si>
    <t>A125560872J</t>
  </si>
  <si>
    <t>A125588952A</t>
  </si>
  <si>
    <t>A125574912X</t>
  </si>
  <si>
    <t>A125552449X</t>
  </si>
  <si>
    <t>A125580529W</t>
  </si>
  <si>
    <t>A125566489A</t>
  </si>
  <si>
    <t>A125552280C</t>
  </si>
  <si>
    <t>A125580360A</t>
  </si>
  <si>
    <t>A125566320V</t>
  </si>
  <si>
    <t>A125555088J</t>
  </si>
  <si>
    <t>A125583168F</t>
  </si>
  <si>
    <t>A125569128X</t>
  </si>
  <si>
    <t>A125549472L</t>
  </si>
  <si>
    <t>A125577552K</t>
  </si>
  <si>
    <t>A125563512J</t>
  </si>
  <si>
    <t>A125557896T</t>
  </si>
  <si>
    <t>A125585976R</t>
  </si>
  <si>
    <t>A125571936L</t>
  </si>
  <si>
    <t>A125560704W</t>
  </si>
  <si>
    <t>A125588784A</t>
  </si>
  <si>
    <t>A125574744X</t>
  </si>
  <si>
    <t>A125552281F</t>
  </si>
  <si>
    <t>A125580361C</t>
  </si>
  <si>
    <t>A125566321W</t>
  </si>
  <si>
    <t>A125552248C</t>
  </si>
  <si>
    <t>A125580328A</t>
  </si>
  <si>
    <t>A125566288F</t>
  </si>
  <si>
    <t>A125555056R</t>
  </si>
  <si>
    <t>A125583136L</t>
  </si>
  <si>
    <t>A125569096T</t>
  </si>
  <si>
    <t>A125549440V</t>
  </si>
  <si>
    <t>A125577520T</t>
  </si>
  <si>
    <t>A125563480A</t>
  </si>
  <si>
    <t>A125557864X</t>
  </si>
  <si>
    <t>A125585944W</t>
  </si>
  <si>
    <t>A125571904V</t>
  </si>
  <si>
    <t>A125560672R</t>
  </si>
  <si>
    <t>A125588752J</t>
  </si>
  <si>
    <t>A125574712F</t>
  </si>
  <si>
    <t>A125552249F</t>
  </si>
  <si>
    <t>A125580329C</t>
  </si>
  <si>
    <t>A125566289J</t>
  </si>
  <si>
    <t>A125552320K</t>
  </si>
  <si>
    <t>A125580400J</t>
  </si>
  <si>
    <t>A125566360L</t>
  </si>
  <si>
    <t>A125555128R</t>
  </si>
  <si>
    <t>Western Australia ;  Prefers full-time hours ;  &gt; Fewer than 4 weeks of insufficient hours ;  &gt; Males ;</t>
  </si>
  <si>
    <t>Western Australia ;  Prefers full-time hours ;  &gt; Fewer than 4 weeks of insufficient hours ;  &gt; Females ;</t>
  </si>
  <si>
    <t>Western Australia ;  Prefers full-time hours ;  &gt; 4-12 weeks of insufficient hours ;  Persons ;</t>
  </si>
  <si>
    <t>Western Australia ;  Prefers full-time hours ;  &gt; 4-12 weeks of insufficient hours ;  &gt; Males ;</t>
  </si>
  <si>
    <t>Western Australia ;  Prefers full-time hours ;  &gt; 4-12 weeks of insufficient hours ;  &gt; Females ;</t>
  </si>
  <si>
    <t>Western Australia ;  Prefers full-time hours ;  &gt; 13-51 weeks of insufficient hours ;  Persons ;</t>
  </si>
  <si>
    <t>Western Australia ;  Prefers full-time hours ;  &gt; 13-51 weeks of insufficient hours ;  &gt; Males ;</t>
  </si>
  <si>
    <t>Western Australia ;  Prefers full-time hours ;  &gt; 13-51 weeks of insufficient hours ;  &gt; Females ;</t>
  </si>
  <si>
    <t>Western Australia ;  Prefers full-time hours ;  &gt; 52 weeks and over of insufficient hours ;  Persons ;</t>
  </si>
  <si>
    <t>Western Australia ;  Prefers full-time hours ;  &gt; 52 weeks and over of insufficient hours ;  &gt; Males ;</t>
  </si>
  <si>
    <t>Western Australia ;  Prefers full-time hours ;  &gt; 52 weeks and over of insufficient hours ;  &gt; Females ;</t>
  </si>
  <si>
    <t>Western Australia ;  Prefers full-time hours ;  Median duration of insufficient hours ;  Persons ;</t>
  </si>
  <si>
    <t>Western Australia ;  Prefers full-time hours ;  Median duration of insufficient hours ;  &gt; Males ;</t>
  </si>
  <si>
    <t>Western Australia ;  Prefers full-time hours ;  Median duration of insufficient hours ;  &gt; Females ;</t>
  </si>
  <si>
    <t>Western Australia ;  &gt; Prefers less than 30 hours ;  Underemployed part-time workers ;  Persons ;</t>
  </si>
  <si>
    <t>Western Australia ;  &gt; Prefers less than 30 hours ;  Underemployed part-time workers ;  &gt; Males ;</t>
  </si>
  <si>
    <t>Western Australia ;  &gt; Prefers less than 30 hours ;  Underemployed part-time workers ;  &gt; Females ;</t>
  </si>
  <si>
    <t>Western Australia ;  &gt; Prefers less than 30 hours ;  &gt; Fewer than 4 weeks of insufficient hours ;  Persons ;</t>
  </si>
  <si>
    <t>Western Australia ;  &gt; Prefers less than 30 hours ;  &gt; Fewer than 4 weeks of insufficient hours ;  &gt; Males ;</t>
  </si>
  <si>
    <t>Western Australia ;  &gt; Prefers less than 30 hours ;  &gt; Fewer than 4 weeks of insufficient hours ;  &gt; Females ;</t>
  </si>
  <si>
    <t>Western Australia ;  &gt; Prefers less than 30 hours ;  &gt; 4-12 weeks of insufficient hours ;  Persons ;</t>
  </si>
  <si>
    <t>Western Australia ;  &gt; Prefers less than 30 hours ;  &gt; 4-12 weeks of insufficient hours ;  &gt; Males ;</t>
  </si>
  <si>
    <t>Western Australia ;  &gt; Prefers less than 30 hours ;  &gt; 4-12 weeks of insufficient hours ;  &gt; Females ;</t>
  </si>
  <si>
    <t>Western Australia ;  &gt; Prefers less than 30 hours ;  &gt; 13-51 weeks of insufficient hours ;  Persons ;</t>
  </si>
  <si>
    <t>Western Australia ;  &gt; Prefers less than 30 hours ;  &gt; 13-51 weeks of insufficient hours ;  &gt; Males ;</t>
  </si>
  <si>
    <t>Western Australia ;  &gt; Prefers less than 30 hours ;  &gt; 13-51 weeks of insufficient hours ;  &gt; Females ;</t>
  </si>
  <si>
    <t>Western Australia ;  &gt; Prefers less than 30 hours ;  &gt; 52 weeks and over of insufficient hours ;  Persons ;</t>
  </si>
  <si>
    <t>Western Australia ;  &gt; Prefers less than 30 hours ;  &gt; 52 weeks and over of insufficient hours ;  &gt; Males ;</t>
  </si>
  <si>
    <t>Western Australia ;  &gt; Prefers less than 30 hours ;  &gt; 52 weeks and over of insufficient hours ;  &gt; Females ;</t>
  </si>
  <si>
    <t>Western Australia ;  &gt; Prefers less than 30 hours ;  Median duration of insufficient hours ;  Persons ;</t>
  </si>
  <si>
    <t>Western Australia ;  &gt; Prefers less than 30 hours ;  Median duration of insufficient hours ;  &gt; Males ;</t>
  </si>
  <si>
    <t>Western Australia ;  &gt; Prefers less than 30 hours ;  Median duration of insufficient hours ;  &gt; Females ;</t>
  </si>
  <si>
    <t>Western Australia ;  &gt; Prefers 30-34 hours ;  Underemployed part-time workers ;  Persons ;</t>
  </si>
  <si>
    <t>Western Australia ;  &gt; Prefers 30-34 hours ;  Underemployed part-time workers ;  &gt; Males ;</t>
  </si>
  <si>
    <t>Western Australia ;  &gt; Prefers 30-34 hours ;  Underemployed part-time workers ;  &gt; Females ;</t>
  </si>
  <si>
    <t>Western Australia ;  &gt; Prefers 30-34 hours ;  &gt; Fewer than 4 weeks of insufficient hours ;  Persons ;</t>
  </si>
  <si>
    <t>Western Australia ;  &gt; Prefers 30-34 hours ;  &gt; Fewer than 4 weeks of insufficient hours ;  &gt; Males ;</t>
  </si>
  <si>
    <t>Western Australia ;  &gt; Prefers 30-34 hours ;  &gt; Fewer than 4 weeks of insufficient hours ;  &gt; Females ;</t>
  </si>
  <si>
    <t>Western Australia ;  &gt; Prefers 30-34 hours ;  &gt; 4-12 weeks of insufficient hours ;  Persons ;</t>
  </si>
  <si>
    <t>Western Australia ;  &gt; Prefers 30-34 hours ;  &gt; 4-12 weeks of insufficient hours ;  &gt; Males ;</t>
  </si>
  <si>
    <t>Western Australia ;  &gt; Prefers 30-34 hours ;  &gt; 4-12 weeks of insufficient hours ;  &gt; Females ;</t>
  </si>
  <si>
    <t>Western Australia ;  &gt; Prefers 30-34 hours ;  &gt; 13-51 weeks of insufficient hours ;  Persons ;</t>
  </si>
  <si>
    <t>Western Australia ;  &gt; Prefers 30-34 hours ;  &gt; 13-51 weeks of insufficient hours ;  &gt; Males ;</t>
  </si>
  <si>
    <t>Western Australia ;  &gt; Prefers 30-34 hours ;  &gt; 13-51 weeks of insufficient hours ;  &gt; Females ;</t>
  </si>
  <si>
    <t>Western Australia ;  &gt; Prefers 30-34 hours ;  &gt; 52 weeks and over of insufficient hours ;  Persons ;</t>
  </si>
  <si>
    <t>Western Australia ;  &gt; Prefers 30-34 hours ;  &gt; 52 weeks and over of insufficient hours ;  &gt; Males ;</t>
  </si>
  <si>
    <t>Western Australia ;  &gt; Prefers 30-34 hours ;  &gt; 52 weeks and over of insufficient hours ;  &gt; Females ;</t>
  </si>
  <si>
    <t>Western Australia ;  &gt; Prefers 30-34 hours ;  Median duration of insufficient hours ;  Persons ;</t>
  </si>
  <si>
    <t>Western Australia ;  &gt; Prefers 30-34 hours ;  Median duration of insufficient hours ;  &gt; Males ;</t>
  </si>
  <si>
    <t>Western Australia ;  &gt; Prefers 30-34 hours ;  Median duration of insufficient hours ;  &gt; Females ;</t>
  </si>
  <si>
    <t>Western Australia ;  &gt; Prefers 35-39 hours ;  Underemployed part-time workers ;  Persons ;</t>
  </si>
  <si>
    <t>Western Australia ;  &gt; Prefers 35-39 hours ;  Underemployed part-time workers ;  &gt; Males ;</t>
  </si>
  <si>
    <t>Western Australia ;  &gt; Prefers 35-39 hours ;  Underemployed part-time workers ;  &gt; Females ;</t>
  </si>
  <si>
    <t>Western Australia ;  &gt; Prefers 35-39 hours ;  &gt; Fewer than 4 weeks of insufficient hours ;  Persons ;</t>
  </si>
  <si>
    <t>Western Australia ;  &gt; Prefers 35-39 hours ;  &gt; Fewer than 4 weeks of insufficient hours ;  &gt; Males ;</t>
  </si>
  <si>
    <t>Western Australia ;  &gt; Prefers 35-39 hours ;  &gt; Fewer than 4 weeks of insufficient hours ;  &gt; Females ;</t>
  </si>
  <si>
    <t>Western Australia ;  &gt; Prefers 35-39 hours ;  &gt; 4-12 weeks of insufficient hours ;  Persons ;</t>
  </si>
  <si>
    <t>Western Australia ;  &gt; Prefers 35-39 hours ;  &gt; 4-12 weeks of insufficient hours ;  &gt; Males ;</t>
  </si>
  <si>
    <t>Western Australia ;  &gt; Prefers 35-39 hours ;  &gt; 4-12 weeks of insufficient hours ;  &gt; Females ;</t>
  </si>
  <si>
    <t>Western Australia ;  &gt; Prefers 35-39 hours ;  &gt; 13-51 weeks of insufficient hours ;  Persons ;</t>
  </si>
  <si>
    <t>Western Australia ;  &gt; Prefers 35-39 hours ;  &gt; 13-51 weeks of insufficient hours ;  &gt; Males ;</t>
  </si>
  <si>
    <t>Western Australia ;  &gt; Prefers 35-39 hours ;  &gt; 13-51 weeks of insufficient hours ;  &gt; Females ;</t>
  </si>
  <si>
    <t>Western Australia ;  &gt; Prefers 35-39 hours ;  &gt; 52 weeks and over of insufficient hours ;  Persons ;</t>
  </si>
  <si>
    <t>Western Australia ;  &gt; Prefers 35-39 hours ;  &gt; 52 weeks and over of insufficient hours ;  &gt; Males ;</t>
  </si>
  <si>
    <t>Western Australia ;  &gt; Prefers 35-39 hours ;  &gt; 52 weeks and over of insufficient hours ;  &gt; Females ;</t>
  </si>
  <si>
    <t>Western Australia ;  &gt; Prefers 35-39 hours ;  Median duration of insufficient hours ;  Persons ;</t>
  </si>
  <si>
    <t>Western Australia ;  &gt; Prefers 35-39 hours ;  Median duration of insufficient hours ;  &gt; Males ;</t>
  </si>
  <si>
    <t>Western Australia ;  &gt; Prefers 35-39 hours ;  Median duration of insufficient hours ;  &gt; Females ;</t>
  </si>
  <si>
    <t>Western Australia ;  &gt; Prefers 40 hours or more ;  Underemployed part-time workers ;  Persons ;</t>
  </si>
  <si>
    <t>Western Australia ;  &gt; Prefers 40 hours or more ;  Underemployed part-time workers ;  &gt; Males ;</t>
  </si>
  <si>
    <t>Western Australia ;  &gt; Prefers 40 hours or more ;  Underemployed part-time workers ;  &gt; Females ;</t>
  </si>
  <si>
    <t>Western Australia ;  &gt; Prefers 40 hours or more ;  &gt; Fewer than 4 weeks of insufficient hours ;  Persons ;</t>
  </si>
  <si>
    <t>Western Australia ;  &gt; Prefers 40 hours or more ;  &gt; Fewer than 4 weeks of insufficient hours ;  &gt; Males ;</t>
  </si>
  <si>
    <t>Western Australia ;  &gt; Prefers 40 hours or more ;  &gt; Fewer than 4 weeks of insufficient hours ;  &gt; Females ;</t>
  </si>
  <si>
    <t>Western Australia ;  &gt; Prefers 40 hours or more ;  &gt; 4-12 weeks of insufficient hours ;  Persons ;</t>
  </si>
  <si>
    <t>Western Australia ;  &gt; Prefers 40 hours or more ;  &gt; 4-12 weeks of insufficient hours ;  &gt; Males ;</t>
  </si>
  <si>
    <t>Western Australia ;  &gt; Prefers 40 hours or more ;  &gt; 4-12 weeks of insufficient hours ;  &gt; Females ;</t>
  </si>
  <si>
    <t>Western Australia ;  &gt; Prefers 40 hours or more ;  &gt; 13-51 weeks of insufficient hours ;  Persons ;</t>
  </si>
  <si>
    <t>Western Australia ;  &gt; Prefers 40 hours or more ;  &gt; 13-51 weeks of insufficient hours ;  &gt; Males ;</t>
  </si>
  <si>
    <t>Western Australia ;  &gt; Prefers 40 hours or more ;  &gt; 13-51 weeks of insufficient hours ;  &gt; Females ;</t>
  </si>
  <si>
    <t>Western Australia ;  &gt; Prefers 40 hours or more ;  &gt; 52 weeks and over of insufficient hours ;  Persons ;</t>
  </si>
  <si>
    <t>Western Australia ;  &gt; Prefers 40 hours or more ;  &gt; 52 weeks and over of insufficient hours ;  &gt; Males ;</t>
  </si>
  <si>
    <t>Western Australia ;  &gt; Prefers 40 hours or more ;  &gt; 52 weeks and over of insufficient hours ;  &gt; Females ;</t>
  </si>
  <si>
    <t>Western Australia ;  &gt; Prefers 40 hours or more ;  Median duration of insufficient hours ;  Persons ;</t>
  </si>
  <si>
    <t>Western Australia ;  &gt; Prefers 40 hours or more ;  Median duration of insufficient hours ;  &gt; Males ;</t>
  </si>
  <si>
    <t>Western Australia ;  &gt; Prefers 40 hours or more ;  Median duration of insufficient hours ;  &gt; Females ;</t>
  </si>
  <si>
    <t>Western Australia ;  Prefers less than 10 extra hours ;  Underemployed part-time workers ;  Persons ;</t>
  </si>
  <si>
    <t>Western Australia ;  Prefers less than 10 extra hours ;  Underemployed part-time workers ;  &gt; Males ;</t>
  </si>
  <si>
    <t>Western Australia ;  Prefers less than 10 extra hours ;  Underemployed part-time workers ;  &gt; Females ;</t>
  </si>
  <si>
    <t>Western Australia ;  Prefers less than 10 extra hours ;  &gt; Fewer than 4 weeks of insufficient hours ;  Persons ;</t>
  </si>
  <si>
    <t>Western Australia ;  Prefers less than 10 extra hours ;  &gt; Fewer than 4 weeks of insufficient hours ;  &gt; Males ;</t>
  </si>
  <si>
    <t>Western Australia ;  Prefers less than 10 extra hours ;  &gt; Fewer than 4 weeks of insufficient hours ;  &gt; Females ;</t>
  </si>
  <si>
    <t>Western Australia ;  Prefers less than 10 extra hours ;  &gt; 4-12 weeks of insufficient hours ;  Persons ;</t>
  </si>
  <si>
    <t>Western Australia ;  Prefers less than 10 extra hours ;  &gt; 4-12 weeks of insufficient hours ;  &gt; Males ;</t>
  </si>
  <si>
    <t>Western Australia ;  Prefers less than 10 extra hours ;  &gt; 4-12 weeks of insufficient hours ;  &gt; Females ;</t>
  </si>
  <si>
    <t>Western Australia ;  Prefers less than 10 extra hours ;  &gt; 13-51 weeks of insufficient hours ;  Persons ;</t>
  </si>
  <si>
    <t>Western Australia ;  Prefers less than 10 extra hours ;  &gt; 13-51 weeks of insufficient hours ;  &gt; Males ;</t>
  </si>
  <si>
    <t>Western Australia ;  Prefers less than 10 extra hours ;  &gt; 13-51 weeks of insufficient hours ;  &gt; Females ;</t>
  </si>
  <si>
    <t>Western Australia ;  Prefers less than 10 extra hours ;  &gt; 52 weeks and over of insufficient hours ;  Persons ;</t>
  </si>
  <si>
    <t>Western Australia ;  Prefers less than 10 extra hours ;  &gt; 52 weeks and over of insufficient hours ;  &gt; Males ;</t>
  </si>
  <si>
    <t>Western Australia ;  Prefers less than 10 extra hours ;  &gt; 52 weeks and over of insufficient hours ;  &gt; Females ;</t>
  </si>
  <si>
    <t>Western Australia ;  Prefers less than 10 extra hours ;  Median duration of insufficient hours ;  Persons ;</t>
  </si>
  <si>
    <t>Western Australia ;  Prefers less than 10 extra hours ;  Median duration of insufficient hours ;  &gt; Males ;</t>
  </si>
  <si>
    <t>Western Australia ;  Prefers less than 10 extra hours ;  Median duration of insufficient hours ;  &gt; Females ;</t>
  </si>
  <si>
    <t>Western Australia ;  Prefers 10-19 extra hours ;  Underemployed part-time workers ;  Persons ;</t>
  </si>
  <si>
    <t>Western Australia ;  Prefers 10-19 extra hours ;  Underemployed part-time workers ;  &gt; Males ;</t>
  </si>
  <si>
    <t>Western Australia ;  Prefers 10-19 extra hours ;  Underemployed part-time workers ;  &gt; Females ;</t>
  </si>
  <si>
    <t>Western Australia ;  Prefers 10-19 extra hours ;  &gt; Fewer than 4 weeks of insufficient hours ;  Persons ;</t>
  </si>
  <si>
    <t>Western Australia ;  Prefers 10-19 extra hours ;  &gt; Fewer than 4 weeks of insufficient hours ;  &gt; Males ;</t>
  </si>
  <si>
    <t>Western Australia ;  Prefers 10-19 extra hours ;  &gt; Fewer than 4 weeks of insufficient hours ;  &gt; Females ;</t>
  </si>
  <si>
    <t>Western Australia ;  Prefers 10-19 extra hours ;  &gt; 4-12 weeks of insufficient hours ;  Persons ;</t>
  </si>
  <si>
    <t>Western Australia ;  Prefers 10-19 extra hours ;  &gt; 4-12 weeks of insufficient hours ;  &gt; Males ;</t>
  </si>
  <si>
    <t>Western Australia ;  Prefers 10-19 extra hours ;  &gt; 4-12 weeks of insufficient hours ;  &gt; Females ;</t>
  </si>
  <si>
    <t>Western Australia ;  Prefers 10-19 extra hours ;  &gt; 13-51 weeks of insufficient hours ;  Persons ;</t>
  </si>
  <si>
    <t>Western Australia ;  Prefers 10-19 extra hours ;  &gt; 13-51 weeks of insufficient hours ;  &gt; Males ;</t>
  </si>
  <si>
    <t>Western Australia ;  Prefers 10-19 extra hours ;  &gt; 13-51 weeks of insufficient hours ;  &gt; Females ;</t>
  </si>
  <si>
    <t>Western Australia ;  Prefers 10-19 extra hours ;  &gt; 52 weeks and over of insufficient hours ;  Persons ;</t>
  </si>
  <si>
    <t>Western Australia ;  Prefers 10-19 extra hours ;  &gt; 52 weeks and over of insufficient hours ;  &gt; Males ;</t>
  </si>
  <si>
    <t>Western Australia ;  Prefers 10-19 extra hours ;  &gt; 52 weeks and over of insufficient hours ;  &gt; Females ;</t>
  </si>
  <si>
    <t>Western Australia ;  Prefers 10-19 extra hours ;  Median duration of insufficient hours ;  Persons ;</t>
  </si>
  <si>
    <t>Western Australia ;  Prefers 10-19 extra hours ;  Median duration of insufficient hours ;  &gt; Males ;</t>
  </si>
  <si>
    <t>Western Australia ;  Prefers 10-19 extra hours ;  Median duration of insufficient hours ;  &gt; Females ;</t>
  </si>
  <si>
    <t>Western Australia ;  Prefers 20-29 extra hours ;  Underemployed part-time workers ;  Persons ;</t>
  </si>
  <si>
    <t>Western Australia ;  Prefers 20-29 extra hours ;  Underemployed part-time workers ;  &gt; Males ;</t>
  </si>
  <si>
    <t>Western Australia ;  Prefers 20-29 extra hours ;  Underemployed part-time workers ;  &gt; Females ;</t>
  </si>
  <si>
    <t>Western Australia ;  Prefers 20-29 extra hours ;  &gt; Fewer than 4 weeks of insufficient hours ;  Persons ;</t>
  </si>
  <si>
    <t>Western Australia ;  Prefers 20-29 extra hours ;  &gt; Fewer than 4 weeks of insufficient hours ;  &gt; Males ;</t>
  </si>
  <si>
    <t>Western Australia ;  Prefers 20-29 extra hours ;  &gt; Fewer than 4 weeks of insufficient hours ;  &gt; Females ;</t>
  </si>
  <si>
    <t>Western Australia ;  Prefers 20-29 extra hours ;  &gt; 4-12 weeks of insufficient hours ;  Persons ;</t>
  </si>
  <si>
    <t>Western Australia ;  Prefers 20-29 extra hours ;  &gt; 4-12 weeks of insufficient hours ;  &gt; Males ;</t>
  </si>
  <si>
    <t>Western Australia ;  Prefers 20-29 extra hours ;  &gt; 4-12 weeks of insufficient hours ;  &gt; Females ;</t>
  </si>
  <si>
    <t>Western Australia ;  Prefers 20-29 extra hours ;  &gt; 13-51 weeks of insufficient hours ;  Persons ;</t>
  </si>
  <si>
    <t>Western Australia ;  Prefers 20-29 extra hours ;  &gt; 13-51 weeks of insufficient hours ;  &gt; Males ;</t>
  </si>
  <si>
    <t>Western Australia ;  Prefers 20-29 extra hours ;  &gt; 13-51 weeks of insufficient hours ;  &gt; Females ;</t>
  </si>
  <si>
    <t>Western Australia ;  Prefers 20-29 extra hours ;  &gt; 52 weeks and over of insufficient hours ;  Persons ;</t>
  </si>
  <si>
    <t>Western Australia ;  Prefers 20-29 extra hours ;  &gt; 52 weeks and over of insufficient hours ;  &gt; Males ;</t>
  </si>
  <si>
    <t>Western Australia ;  Prefers 20-29 extra hours ;  &gt; 52 weeks and over of insufficient hours ;  &gt; Females ;</t>
  </si>
  <si>
    <t>Western Australia ;  Prefers 20-29 extra hours ;  Median duration of insufficient hours ;  Persons ;</t>
  </si>
  <si>
    <t>Western Australia ;  Prefers 20-29 extra hours ;  Median duration of insufficient hours ;  &gt; Males ;</t>
  </si>
  <si>
    <t>Western Australia ;  Prefers 20-29 extra hours ;  Median duration of insufficient hours ;  &gt; Females ;</t>
  </si>
  <si>
    <t>Western Australia ;  Prefers 30 extra hours or more ;  Underemployed part-time workers ;  Persons ;</t>
  </si>
  <si>
    <t>Western Australia ;  Prefers 30 extra hours or more ;  Underemployed part-time workers ;  &gt; Males ;</t>
  </si>
  <si>
    <t>Western Australia ;  Prefers 30 extra hours or more ;  Underemployed part-time workers ;  &gt; Females ;</t>
  </si>
  <si>
    <t>Western Australia ;  Prefers 30 extra hours or more ;  &gt; Fewer than 4 weeks of insufficient hours ;  Persons ;</t>
  </si>
  <si>
    <t>Western Australia ;  Prefers 30 extra hours or more ;  &gt; Fewer than 4 weeks of insufficient hours ;  &gt; Males ;</t>
  </si>
  <si>
    <t>Western Australia ;  Prefers 30 extra hours or more ;  &gt; Fewer than 4 weeks of insufficient hours ;  &gt; Females ;</t>
  </si>
  <si>
    <t>Western Australia ;  Prefers 30 extra hours or more ;  &gt; 4-12 weeks of insufficient hours ;  Persons ;</t>
  </si>
  <si>
    <t>Western Australia ;  Prefers 30 extra hours or more ;  &gt; 4-12 weeks of insufficient hours ;  &gt; Males ;</t>
  </si>
  <si>
    <t>Western Australia ;  Prefers 30 extra hours or more ;  &gt; 4-12 weeks of insufficient hours ;  &gt; Females ;</t>
  </si>
  <si>
    <t>Western Australia ;  Prefers 30 extra hours or more ;  &gt; 13-51 weeks of insufficient hours ;  Persons ;</t>
  </si>
  <si>
    <t>Western Australia ;  Prefers 30 extra hours or more ;  &gt; 13-51 weeks of insufficient hours ;  &gt; Males ;</t>
  </si>
  <si>
    <t>Western Australia ;  Prefers 30 extra hours or more ;  &gt; 13-51 weeks of insufficient hours ;  &gt; Females ;</t>
  </si>
  <si>
    <t>Western Australia ;  Prefers 30 extra hours or more ;  &gt; 52 weeks and over of insufficient hours ;  Persons ;</t>
  </si>
  <si>
    <t>Western Australia ;  Prefers 30 extra hours or more ;  &gt; 52 weeks and over of insufficient hours ;  &gt; Males ;</t>
  </si>
  <si>
    <t>Western Australia ;  Prefers 30 extra hours or more ;  &gt; 52 weeks and over of insufficient hours ;  &gt; Females ;</t>
  </si>
  <si>
    <t>Western Australia ;  Prefers 30 extra hours or more ;  Median duration of insufficient hours ;  Persons ;</t>
  </si>
  <si>
    <t>Western Australia ;  Prefers 30 extra hours or more ;  Median duration of insufficient hours ;  &gt; Males ;</t>
  </si>
  <si>
    <t>Western Australia ;  Prefers 30 extra hours or more ;  Median duration of insufficient hours ;  &gt; Females ;</t>
  </si>
  <si>
    <t>Western Australia ;  Would prefer to change employer to work more hours ;  Underemployed part-time workers ;  Persons ;</t>
  </si>
  <si>
    <t>Western Australia ;  Would prefer to change employer to work more hours ;  Underemployed part-time workers ;  &gt; Males ;</t>
  </si>
  <si>
    <t>Western Australia ;  Would prefer to change employer to work more hours ;  Underemployed part-time workers ;  &gt; Females ;</t>
  </si>
  <si>
    <t>Western Australia ;  Would prefer to change employer to work more hours ;  &gt; Fewer than 4 weeks of insufficient hours ;  Persons ;</t>
  </si>
  <si>
    <t>Western Australia ;  Would prefer to change employer to work more hours ;  &gt; Fewer than 4 weeks of insufficient hours ;  &gt; Males ;</t>
  </si>
  <si>
    <t>Western Australia ;  Would prefer to change employer to work more hours ;  &gt; Fewer than 4 weeks of insufficient hours ;  &gt; Females ;</t>
  </si>
  <si>
    <t>Western Australia ;  Would prefer to change employer to work more hours ;  &gt; 4-12 weeks of insufficient hours ;  Persons ;</t>
  </si>
  <si>
    <t>Western Australia ;  Would prefer to change employer to work more hours ;  &gt; 4-12 weeks of insufficient hours ;  &gt; Males ;</t>
  </si>
  <si>
    <t>Western Australia ;  Would prefer to change employer to work more hours ;  &gt; 4-12 weeks of insufficient hours ;  &gt; Females ;</t>
  </si>
  <si>
    <t>Western Australia ;  Would prefer to change employer to work more hours ;  &gt; 13-51 weeks of insufficient hours ;  Persons ;</t>
  </si>
  <si>
    <t>Western Australia ;  Would prefer to change employer to work more hours ;  &gt; 13-51 weeks of insufficient hours ;  &gt; Males ;</t>
  </si>
  <si>
    <t>Western Australia ;  Would prefer to change employer to work more hours ;  &gt; 13-51 weeks of insufficient hours ;  &gt; Females ;</t>
  </si>
  <si>
    <t>Western Australia ;  Would prefer to change employer to work more hours ;  &gt; 52 weeks and over of insufficient hours ;  Persons ;</t>
  </si>
  <si>
    <t>Western Australia ;  Would prefer to change employer to work more hours ;  &gt; 52 weeks and over of insufficient hours ;  &gt; Males ;</t>
  </si>
  <si>
    <t>Western Australia ;  Would prefer to change employer to work more hours ;  &gt; 52 weeks and over of insufficient hours ;  &gt; Females ;</t>
  </si>
  <si>
    <t>Western Australia ;  Would prefer to change employer to work more hours ;  Median duration of insufficient hours ;  Persons ;</t>
  </si>
  <si>
    <t>Western Australia ;  Would prefer to change employer to work more hours ;  Median duration of insufficient hours ;  &gt; Males ;</t>
  </si>
  <si>
    <t>Western Australia ;  Would prefer to change employer to work more hours ;  Median duration of insufficient hours ;  &gt; Females ;</t>
  </si>
  <si>
    <t>Western Australia ;  Would not prefer to change employer to work more hours ;  Underemployed part-time workers ;  Persons ;</t>
  </si>
  <si>
    <t>Western Australia ;  Would not prefer to change employer to work more hours ;  Underemployed part-time workers ;  &gt; Males ;</t>
  </si>
  <si>
    <t>Western Australia ;  Would not prefer to change employer to work more hours ;  Underemployed part-time workers ;  &gt; Females ;</t>
  </si>
  <si>
    <t>Western Australia ;  Would not prefer to change employer to work more hours ;  &gt; Fewer than 4 weeks of insufficient hours ;  Persons ;</t>
  </si>
  <si>
    <t>Western Australia ;  Would not prefer to change employer to work more hours ;  &gt; Fewer than 4 weeks of insufficient hours ;  &gt; Males ;</t>
  </si>
  <si>
    <t>Western Australia ;  Would not prefer to change employer to work more hours ;  &gt; Fewer than 4 weeks of insufficient hours ;  &gt; Females ;</t>
  </si>
  <si>
    <t>Western Australia ;  Would not prefer to change employer to work more hours ;  &gt; 4-12 weeks of insufficient hours ;  Persons ;</t>
  </si>
  <si>
    <t>Western Australia ;  Would not prefer to change employer to work more hours ;  &gt; 4-12 weeks of insufficient hours ;  &gt; Males ;</t>
  </si>
  <si>
    <t>Western Australia ;  Would not prefer to change employer to work more hours ;  &gt; 4-12 weeks of insufficient hours ;  &gt; Females ;</t>
  </si>
  <si>
    <t>Western Australia ;  Would not prefer to change employer to work more hours ;  &gt; 13-51 weeks of insufficient hours ;  Persons ;</t>
  </si>
  <si>
    <t>Western Australia ;  Would not prefer to change employer to work more hours ;  &gt; 13-51 weeks of insufficient hours ;  &gt; Males ;</t>
  </si>
  <si>
    <t>Western Australia ;  Would not prefer to change employer to work more hours ;  &gt; 13-51 weeks of insufficient hours ;  &gt; Females ;</t>
  </si>
  <si>
    <t>Western Australia ;  Would not prefer to change employer to work more hours ;  &gt; 52 weeks and over of insufficient hours ;  Persons ;</t>
  </si>
  <si>
    <t>Western Australia ;  Would not prefer to change employer to work more hours ;  &gt; 52 weeks and over of insufficient hours ;  &gt; Males ;</t>
  </si>
  <si>
    <t>Western Australia ;  Would not prefer to change employer to work more hours ;  &gt; 52 weeks and over of insufficient hours ;  &gt; Females ;</t>
  </si>
  <si>
    <t>Western Australia ;  Would not prefer to change employer to work more hours ;  Median duration of insufficient hours ;  Persons ;</t>
  </si>
  <si>
    <t>Western Australia ;  Would not prefer to change employer to work more hours ;  Median duration of insufficient hours ;  &gt; Males ;</t>
  </si>
  <si>
    <t>Western Australia ;  Would not prefer to change employer to work more hours ;  Median duration of insufficient hours ;  &gt; Females ;</t>
  </si>
  <si>
    <t>Western Australia ;  No preference in changing employer to work more hours ;  Underemployed part-time workers ;  Persons ;</t>
  </si>
  <si>
    <t>Western Australia ;  No preference in changing employer to work more hours ;  Underemployed part-time workers ;  &gt; Males ;</t>
  </si>
  <si>
    <t>Western Australia ;  No preference in changing employer to work more hours ;  Underemployed part-time workers ;  &gt; Females ;</t>
  </si>
  <si>
    <t>Western Australia ;  No preference in changing employer to work more hours ;  &gt; Fewer than 4 weeks of insufficient hours ;  Persons ;</t>
  </si>
  <si>
    <t>Western Australia ;  No preference in changing employer to work more hours ;  &gt; Fewer than 4 weeks of insufficient hours ;  &gt; Males ;</t>
  </si>
  <si>
    <t>Western Australia ;  No preference in changing employer to work more hours ;  &gt; Fewer than 4 weeks of insufficient hours ;  &gt; Females ;</t>
  </si>
  <si>
    <t>Western Australia ;  No preference in changing employer to work more hours ;  &gt; 4-12 weeks of insufficient hours ;  Persons ;</t>
  </si>
  <si>
    <t>Western Australia ;  No preference in changing employer to work more hours ;  &gt; 4-12 weeks of insufficient hours ;  &gt; Males ;</t>
  </si>
  <si>
    <t>Western Australia ;  No preference in changing employer to work more hours ;  &gt; 4-12 weeks of insufficient hours ;  &gt; Females ;</t>
  </si>
  <si>
    <t>Western Australia ;  No preference in changing employer to work more hours ;  &gt; 13-51 weeks of insufficient hours ;  Persons ;</t>
  </si>
  <si>
    <t>Western Australia ;  No preference in changing employer to work more hours ;  &gt; 13-51 weeks of insufficient hours ;  &gt; Males ;</t>
  </si>
  <si>
    <t>Western Australia ;  No preference in changing employer to work more hours ;  &gt; 13-51 weeks of insufficient hours ;  &gt; Females ;</t>
  </si>
  <si>
    <t>Western Australia ;  No preference in changing employer to work more hours ;  &gt; 52 weeks and over of insufficient hours ;  Persons ;</t>
  </si>
  <si>
    <t>Western Australia ;  No preference in changing employer to work more hours ;  &gt; 52 weeks and over of insufficient hours ;  &gt; Males ;</t>
  </si>
  <si>
    <t>Western Australia ;  No preference in changing employer to work more hours ;  &gt; 52 weeks and over of insufficient hours ;  &gt; Females ;</t>
  </si>
  <si>
    <t>Western Australia ;  No preference in changing employer to work more hours ;  Median duration of insufficient hours ;  Persons ;</t>
  </si>
  <si>
    <t>Western Australia ;  No preference in changing employer to work more hours ;  Median duration of insufficient hours ;  &gt; Males ;</t>
  </si>
  <si>
    <t>Western Australia ;  No preference in changing employer to work more hours ;  Median duration of insufficient hours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</si>
  <si>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</si>
  <si>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</si>
  <si>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</si>
  <si>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Fewer than 4 weeks of insufficient hours ;  Persons ;</t>
  </si>
  <si>
    <t>Tasmania ;  &gt; Fewer than 4 weeks of insufficient hours ;  &gt; Males ;</t>
  </si>
  <si>
    <t>Tasmania ;  &gt; Fewer than 4 weeks of insufficient hours ;  &gt; Females ;</t>
  </si>
  <si>
    <t>Tasmania ;  &gt; 4-12 weeks of insufficient hours ;  Persons ;</t>
  </si>
  <si>
    <t>Tasmania ;  &gt; 4-12 weeks of insufficient hours ;  &gt; Males ;</t>
  </si>
  <si>
    <t>Tasmania ;  &gt; 4-12 weeks of insufficient hours ;  &gt; Females ;</t>
  </si>
  <si>
    <t>Tasmania ;  &gt; 13-51 weeks of insufficient hours ;  Persons ;</t>
  </si>
  <si>
    <t>Tasmania ;  &gt; 13-51 weeks of insufficient hours ;  &gt; Males ;</t>
  </si>
  <si>
    <t>Tasmania ;  &gt; 13-51 weeks of insufficient hours ;  &gt; Females ;</t>
  </si>
  <si>
    <t>Tasmania ;  &gt; 52 weeks and over of insufficient hours ;  Persons ;</t>
  </si>
  <si>
    <t>Tasmania ;  &gt; 52 weeks and over of insufficient hours ;  &gt; Males ;</t>
  </si>
  <si>
    <t>Tasmania ;  &gt; 52 weeks and over of insufficient hours ;  &gt; Females ;</t>
  </si>
  <si>
    <t>Tasmania ;  Median duration of insufficient hours ;  Persons ;</t>
  </si>
  <si>
    <t>Tasmania ;  Median duration of insufficient hours ;  &gt; Males ;</t>
  </si>
  <si>
    <t>Tasmania ;  Median duration of insufficient hours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</si>
  <si>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</si>
  <si>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</si>
  <si>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</si>
  <si>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Fewer than 4 weeks of insufficient hours ;  Persons ;</t>
  </si>
  <si>
    <t>Tasmania ;  15-64 years ;  &gt; Fewer than 4 weeks of insufficient hours ;  &gt; Males ;</t>
  </si>
  <si>
    <t>Tasmania ;  15-64 years ;  &gt; Fewer than 4 weeks of insufficient hours ;  &gt; Females ;</t>
  </si>
  <si>
    <t>Tasmania ;  15-64 years ;  &gt; 4-12 weeks of insufficient hours ;  Persons ;</t>
  </si>
  <si>
    <t>Tasmania ;  15-64 years ;  &gt; 4-12 weeks of insufficient hours ;  &gt; Males ;</t>
  </si>
  <si>
    <t>Tasmania ;  15-64 years ;  &gt; 4-12 weeks of insufficient hours ;  &gt; Females ;</t>
  </si>
  <si>
    <t>Tasmania ;  15-64 years ;  &gt; 13-51 weeks of insufficient hours ;  Persons ;</t>
  </si>
  <si>
    <t>Tasmania ;  15-64 years ;  &gt; 13-51 weeks of insufficient hours ;  &gt; Males ;</t>
  </si>
  <si>
    <t>Tasmania ;  15-64 years ;  &gt; 13-51 weeks of insufficient hours ;  &gt; Females ;</t>
  </si>
  <si>
    <t>Tasmania ;  15-64 years ;  &gt; 52 weeks and over of insufficient hours ;  Persons ;</t>
  </si>
  <si>
    <t>Tasmania ;  15-64 years ;  &gt; 52 weeks and over of insufficient hours ;  &gt; Males ;</t>
  </si>
  <si>
    <t>Tasmania ;  15-64 years ;  &gt; 52 weeks and over of insufficient hours ;  &gt; Females ;</t>
  </si>
  <si>
    <t>Tasmania ;  15-64 years ;  Median duration of insufficient hours ;  Persons ;</t>
  </si>
  <si>
    <t>Tasmania ;  15-64 years ;  Median duration of insufficient hours ;  &gt; Males ;</t>
  </si>
  <si>
    <t>Tasmania ;  15-64 years ;  Median duration of insufficient hours ;  &gt; Females ;</t>
  </si>
  <si>
    <t>Tasmania ;  &gt; 15-24 years ;  Underemployed part-time workers ;  Persons ;</t>
  </si>
  <si>
    <t>Tasmania ;  &gt; 15-24 years ;  Underemployed part-time workers ;  &gt; Males ;</t>
  </si>
  <si>
    <t>A125583208L</t>
  </si>
  <si>
    <t>A125569168T</t>
  </si>
  <si>
    <t>A125549512V</t>
  </si>
  <si>
    <t>A125577592C</t>
  </si>
  <si>
    <t>A125563552A</t>
  </si>
  <si>
    <t>A125557936X</t>
  </si>
  <si>
    <t>A125586016X</t>
  </si>
  <si>
    <t>A125571976F</t>
  </si>
  <si>
    <t>A125560744R</t>
  </si>
  <si>
    <t>A125588824J</t>
  </si>
  <si>
    <t>A125574784T</t>
  </si>
  <si>
    <t>A125552321L</t>
  </si>
  <si>
    <t>A125580401K</t>
  </si>
  <si>
    <t>A125566361R</t>
  </si>
  <si>
    <t>A125552272C</t>
  </si>
  <si>
    <t>A125580352A</t>
  </si>
  <si>
    <t>A125566312V</t>
  </si>
  <si>
    <t>A125555080R</t>
  </si>
  <si>
    <t>A125583160L</t>
  </si>
  <si>
    <t>A125569120F</t>
  </si>
  <si>
    <t>A125549464L</t>
  </si>
  <si>
    <t>A125577544K</t>
  </si>
  <si>
    <t>A125563504J</t>
  </si>
  <si>
    <t>A125557888T</t>
  </si>
  <si>
    <t>A125585968R</t>
  </si>
  <si>
    <t>A125571928L</t>
  </si>
  <si>
    <t>A125560696J</t>
  </si>
  <si>
    <t>A125588776A</t>
  </si>
  <si>
    <t>A125574736X</t>
  </si>
  <si>
    <t>A125552273F</t>
  </si>
  <si>
    <t>A125580353C</t>
  </si>
  <si>
    <t>A125566313W</t>
  </si>
  <si>
    <t>A125552328C</t>
  </si>
  <si>
    <t>A125580408A</t>
  </si>
  <si>
    <t>A125566368F</t>
  </si>
  <si>
    <t>A125555136R</t>
  </si>
  <si>
    <t>A125583216L</t>
  </si>
  <si>
    <t>A125569176T</t>
  </si>
  <si>
    <t>A125549520V</t>
  </si>
  <si>
    <t>A125577600T</t>
  </si>
  <si>
    <t>A125563560A</t>
  </si>
  <si>
    <t>A125557944X</t>
  </si>
  <si>
    <t>A125586024X</t>
  </si>
  <si>
    <t>A125571984F</t>
  </si>
  <si>
    <t>A125560752R</t>
  </si>
  <si>
    <t>A125588832J</t>
  </si>
  <si>
    <t>A125574792T</t>
  </si>
  <si>
    <t>A125552329F</t>
  </si>
  <si>
    <t>A125580409C</t>
  </si>
  <si>
    <t>A125566369J</t>
  </si>
  <si>
    <t>A125552288W</t>
  </si>
  <si>
    <t>A125580368V</t>
  </si>
  <si>
    <t>A125566328L</t>
  </si>
  <si>
    <t>A125555096J</t>
  </si>
  <si>
    <t>A125583176F</t>
  </si>
  <si>
    <t>A125569136X</t>
  </si>
  <si>
    <t>A125549480L</t>
  </si>
  <si>
    <t>A125577560K</t>
  </si>
  <si>
    <t>A125563520J</t>
  </si>
  <si>
    <t>A125557904F</t>
  </si>
  <si>
    <t>A125585984R</t>
  </si>
  <si>
    <t>A125571944L</t>
  </si>
  <si>
    <t>A125560712W</t>
  </si>
  <si>
    <t>A125588792A</t>
  </si>
  <si>
    <t>A125574752X</t>
  </si>
  <si>
    <t>A125552289X</t>
  </si>
  <si>
    <t>A125580369W</t>
  </si>
  <si>
    <t>A125566329R</t>
  </si>
  <si>
    <t>A125552336C</t>
  </si>
  <si>
    <t>A125580416A</t>
  </si>
  <si>
    <t>A125566376F</t>
  </si>
  <si>
    <t>A125555144R</t>
  </si>
  <si>
    <t>A125583224L</t>
  </si>
  <si>
    <t>A125569184T</t>
  </si>
  <si>
    <t>A125549528L</t>
  </si>
  <si>
    <t>A125577608K</t>
  </si>
  <si>
    <t>A125563568V</t>
  </si>
  <si>
    <t>A125557952X</t>
  </si>
  <si>
    <t>A125586032X</t>
  </si>
  <si>
    <t>A125571992F</t>
  </si>
  <si>
    <t>A125560760R</t>
  </si>
  <si>
    <t>A125588840J</t>
  </si>
  <si>
    <t>A125574800F</t>
  </si>
  <si>
    <t>A125552337F</t>
  </si>
  <si>
    <t>A125580417C</t>
  </si>
  <si>
    <t>A125566377J</t>
  </si>
  <si>
    <t>A125552408C</t>
  </si>
  <si>
    <t>A125580488L</t>
  </si>
  <si>
    <t>A125566448F</t>
  </si>
  <si>
    <t>A125555216R</t>
  </si>
  <si>
    <t>A125583296X</t>
  </si>
  <si>
    <t>A125569256T</t>
  </si>
  <si>
    <t>A125549600V</t>
  </si>
  <si>
    <t>A125577680C</t>
  </si>
  <si>
    <t>A125563640A</t>
  </si>
  <si>
    <t>A125558024A</t>
  </si>
  <si>
    <t>A125586104X</t>
  </si>
  <si>
    <t>A125572064J</t>
  </si>
  <si>
    <t>A125560832R</t>
  </si>
  <si>
    <t>A125588912J</t>
  </si>
  <si>
    <t>A125574872T</t>
  </si>
  <si>
    <t>A125552409F</t>
  </si>
  <si>
    <t>A125580489R</t>
  </si>
  <si>
    <t>A125566449J</t>
  </si>
  <si>
    <t>A125552344C</t>
  </si>
  <si>
    <t>A125580424A</t>
  </si>
  <si>
    <t>A125566384F</t>
  </si>
  <si>
    <t>A125555152R</t>
  </si>
  <si>
    <t>A125583232L</t>
  </si>
  <si>
    <t>A125569192T</t>
  </si>
  <si>
    <t>A125549536L</t>
  </si>
  <si>
    <t>A125577616K</t>
  </si>
  <si>
    <t>A125563576V</t>
  </si>
  <si>
    <t>A125557960X</t>
  </si>
  <si>
    <t>A125586040X</t>
  </si>
  <si>
    <t>A125572000W</t>
  </si>
  <si>
    <t>A125560768J</t>
  </si>
  <si>
    <t>A125588848A</t>
  </si>
  <si>
    <t>A125574808X</t>
  </si>
  <si>
    <t>A125552345F</t>
  </si>
  <si>
    <t>A125580425C</t>
  </si>
  <si>
    <t>A125566385J</t>
  </si>
  <si>
    <t>A125552296W</t>
  </si>
  <si>
    <t>A125580376V</t>
  </si>
  <si>
    <t>A125566336L</t>
  </si>
  <si>
    <t>A125555104W</t>
  </si>
  <si>
    <t>A125583184F</t>
  </si>
  <si>
    <t>A125569144X</t>
  </si>
  <si>
    <t>A125549488F</t>
  </si>
  <si>
    <t>A125577568C</t>
  </si>
  <si>
    <t>A125563528A</t>
  </si>
  <si>
    <t>A125557912F</t>
  </si>
  <si>
    <t>A125585992R</t>
  </si>
  <si>
    <t>A125571952L</t>
  </si>
  <si>
    <t>A125560720W</t>
  </si>
  <si>
    <t>A125588800R</t>
  </si>
  <si>
    <t>A125574760X</t>
  </si>
  <si>
    <t>A125552297X</t>
  </si>
  <si>
    <t>A125580377W</t>
  </si>
  <si>
    <t>A125566337R</t>
  </si>
  <si>
    <t>A125552456W</t>
  </si>
  <si>
    <t>A125580536V</t>
  </si>
  <si>
    <t>A125566496X</t>
  </si>
  <si>
    <t>A125555264J</t>
  </si>
  <si>
    <t>A125583344F</t>
  </si>
  <si>
    <t>A125569304X</t>
  </si>
  <si>
    <t>A125549648F</t>
  </si>
  <si>
    <t>A125577728C</t>
  </si>
  <si>
    <t>A125563688L</t>
  </si>
  <si>
    <t>A125558072V</t>
  </si>
  <si>
    <t>A125586152T</t>
  </si>
  <si>
    <t>A125572112R</t>
  </si>
  <si>
    <t>A125560880J</t>
  </si>
  <si>
    <t>A125588960A</t>
  </si>
  <si>
    <t>A125574920X</t>
  </si>
  <si>
    <t>A125552457X</t>
  </si>
  <si>
    <t>A125580537W</t>
  </si>
  <si>
    <t>A125566497A</t>
  </si>
  <si>
    <t>A125552416C</t>
  </si>
  <si>
    <t>A125580496L</t>
  </si>
  <si>
    <t>A125566456F</t>
  </si>
  <si>
    <t>A125555224R</t>
  </si>
  <si>
    <t>A125583304L</t>
  </si>
  <si>
    <t>A125569264T</t>
  </si>
  <si>
    <t>A125549608L</t>
  </si>
  <si>
    <t>A125577688W</t>
  </si>
  <si>
    <t>A125563648V</t>
  </si>
  <si>
    <t>A125558032A</t>
  </si>
  <si>
    <t>A125586112X</t>
  </si>
  <si>
    <t>A125572072J</t>
  </si>
  <si>
    <t>A125560840R</t>
  </si>
  <si>
    <t>A125588920J</t>
  </si>
  <si>
    <t>A125574880T</t>
  </si>
  <si>
    <t>A125552417F</t>
  </si>
  <si>
    <t>A125580497R</t>
  </si>
  <si>
    <t>A125566457J</t>
  </si>
  <si>
    <t>A125552424C</t>
  </si>
  <si>
    <t>A125580504A</t>
  </si>
  <si>
    <t>A125566464F</t>
  </si>
  <si>
    <t>A125555232R</t>
  </si>
  <si>
    <t>A125583312L</t>
  </si>
  <si>
    <t>A125569272T</t>
  </si>
  <si>
    <t>A125549616L</t>
  </si>
  <si>
    <t>A125577696W</t>
  </si>
  <si>
    <t>A125563656V</t>
  </si>
  <si>
    <t>A125558040A</t>
  </si>
  <si>
    <t>A125586120X</t>
  </si>
  <si>
    <t>A125572080J</t>
  </si>
  <si>
    <t>A125560848J</t>
  </si>
  <si>
    <t>A125588928A</t>
  </si>
  <si>
    <t>A125574888K</t>
  </si>
  <si>
    <t>A125552425F</t>
  </si>
  <si>
    <t>A125580505C</t>
  </si>
  <si>
    <t>A125566465J</t>
  </si>
  <si>
    <t>A125552528W</t>
  </si>
  <si>
    <t>A125580608V</t>
  </si>
  <si>
    <t>A125566568X</t>
  </si>
  <si>
    <t>A125555336J</t>
  </si>
  <si>
    <t>A125583416F</t>
  </si>
  <si>
    <t>A125569376K</t>
  </si>
  <si>
    <t>A125549720L</t>
  </si>
  <si>
    <t>A125577800K</t>
  </si>
  <si>
    <t>A125563760V</t>
  </si>
  <si>
    <t>A125558144V</t>
  </si>
  <si>
    <t>A125586224T</t>
  </si>
  <si>
    <t>A125572184A</t>
  </si>
  <si>
    <t>A125560952J</t>
  </si>
  <si>
    <t>A125589032C</t>
  </si>
  <si>
    <t>A125574992K</t>
  </si>
  <si>
    <t>A125552529X</t>
  </si>
  <si>
    <t>A125580609W</t>
  </si>
  <si>
    <t>A125566569A</t>
  </si>
  <si>
    <t>A125552568R</t>
  </si>
  <si>
    <t>A125580648L</t>
  </si>
  <si>
    <t>A125566608F</t>
  </si>
  <si>
    <t>A125555376A</t>
  </si>
  <si>
    <t>A125583456X</t>
  </si>
  <si>
    <t>A125569416T</t>
  </si>
  <si>
    <t>A125549760F</t>
  </si>
  <si>
    <t>A125577840C</t>
  </si>
  <si>
    <t>A125563800A</t>
  </si>
  <si>
    <t>A125558184L</t>
  </si>
  <si>
    <t>A125586264K</t>
  </si>
  <si>
    <t>A125572224J</t>
  </si>
  <si>
    <t>A125560992A</t>
  </si>
  <si>
    <t>A125589072W</t>
  </si>
  <si>
    <t>A125575032V</t>
  </si>
  <si>
    <t>A125552569T</t>
  </si>
  <si>
    <t>A125580649R</t>
  </si>
  <si>
    <t>A125566609J</t>
  </si>
  <si>
    <t>A125552776J</t>
  </si>
  <si>
    <t>A125580856F</t>
  </si>
  <si>
    <t>A125566816X</t>
  </si>
  <si>
    <t>A125555584V</t>
  </si>
  <si>
    <t>A125583664T</t>
  </si>
  <si>
    <t>A125569624K</t>
  </si>
  <si>
    <t>A125549968T</t>
  </si>
  <si>
    <t>A125578048T</t>
  </si>
  <si>
    <t>A125564008R</t>
  </si>
  <si>
    <t>A125558392F</t>
  </si>
  <si>
    <t>A125586472C</t>
  </si>
  <si>
    <t>A125572432A</t>
  </si>
  <si>
    <t>A125561200K</t>
  </si>
  <si>
    <t>A125589280R</t>
  </si>
  <si>
    <t>A125575240L</t>
  </si>
  <si>
    <t>A125552777K</t>
  </si>
  <si>
    <t>A125580857J</t>
  </si>
  <si>
    <t>A125566817A</t>
  </si>
  <si>
    <t>A125552664R</t>
  </si>
  <si>
    <t>A125580744L</t>
  </si>
  <si>
    <t>Tasmania ;  &gt; 15-24 years ;  Underemployed part-time workers ;  &gt; Females ;</t>
  </si>
  <si>
    <t>Tasmania ;  &gt; 15-24 years ;  &gt; Fewer than 4 weeks of insufficient hours ;  Persons ;</t>
  </si>
  <si>
    <t>Tasmania ;  &gt; 15-24 years ;  &gt; Fewer than 4 weeks of insufficient hours ;  &gt; Males ;</t>
  </si>
  <si>
    <t>Tasmania ;  &gt; 15-24 years ;  &gt; Fewer than 4 weeks of insufficient hours ;  &gt; Females ;</t>
  </si>
  <si>
    <t>Tasmania ;  &gt; 15-24 years ;  &gt; 4-12 weeks of insufficient hours ;  Persons ;</t>
  </si>
  <si>
    <t>Tasmania ;  &gt; 15-24 years ;  &gt; 4-12 weeks of insufficient hours ;  &gt; Males ;</t>
  </si>
  <si>
    <t>Tasmania ;  &gt; 15-24 years ;  &gt; 4-12 weeks of insufficient hours ;  &gt; Females ;</t>
  </si>
  <si>
    <t>Tasmania ;  &gt; 15-24 years ;  &gt; 13-51 weeks of insufficient hours ;  Persons ;</t>
  </si>
  <si>
    <t>Tasmania ;  &gt; 15-24 years ;  &gt; 13-51 weeks of insufficient hours ;  &gt; Males ;</t>
  </si>
  <si>
    <t>Tasmania ;  &gt; 15-24 years ;  &gt; 13-51 weeks of insufficient hours ;  &gt; Females ;</t>
  </si>
  <si>
    <t>Tasmania ;  &gt; 15-24 years ;  &gt; 52 weeks and over of insufficient hours ;  Persons ;</t>
  </si>
  <si>
    <t>Tasmania ;  &gt; 15-24 years ;  &gt; 52 weeks and over of insufficient hours ;  &gt; Males ;</t>
  </si>
  <si>
    <t>Tasmania ;  &gt; 15-24 years ;  &gt; 52 weeks and over of insufficient hours ;  &gt; Females ;</t>
  </si>
  <si>
    <t>Tasmania ;  &gt; 15-24 years ;  Median duration of insufficient hours ;  Persons ;</t>
  </si>
  <si>
    <t>Tasmania ;  &gt; 15-24 years ;  Median duration of insufficient hours ;  &gt; Males ;</t>
  </si>
  <si>
    <t>Tasmania ;  &gt; 15-24 years ;  Median duration of insufficient hours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</si>
  <si>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</si>
  <si>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</si>
  <si>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</si>
  <si>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Fewer than 4 weeks of insufficient hours ;  Persons ;</t>
  </si>
  <si>
    <t>Tasmania ;  &gt; 25-44 years ;  &gt; Fewer than 4 weeks of insufficient hours ;  &gt; Males ;</t>
  </si>
  <si>
    <t>Tasmania ;  &gt; 25-44 years ;  &gt; Fewer than 4 weeks of insufficient hours ;  &gt; Females ;</t>
  </si>
  <si>
    <t>Tasmania ;  &gt; 25-44 years ;  &gt; 4-12 weeks of insufficient hours ;  Persons ;</t>
  </si>
  <si>
    <t>Tasmania ;  &gt; 25-44 years ;  &gt; 4-12 weeks of insufficient hours ;  &gt; Males ;</t>
  </si>
  <si>
    <t>Tasmania ;  &gt; 25-44 years ;  &gt; 4-12 weeks of insufficient hours ;  &gt; Females ;</t>
  </si>
  <si>
    <t>Tasmania ;  &gt; 25-44 years ;  &gt; 13-51 weeks of insufficient hours ;  Persons ;</t>
  </si>
  <si>
    <t>Tasmania ;  &gt; 25-44 years ;  &gt; 13-51 weeks of insufficient hours ;  &gt; Males ;</t>
  </si>
  <si>
    <t>Tasmania ;  &gt; 25-44 years ;  &gt; 13-51 weeks of insufficient hours ;  &gt; Females ;</t>
  </si>
  <si>
    <t>Tasmania ;  &gt; 25-44 years ;  &gt; 52 weeks and over of insufficient hours ;  Persons ;</t>
  </si>
  <si>
    <t>Tasmania ;  &gt; 25-44 years ;  &gt; 52 weeks and over of insufficient hours ;  &gt; Males ;</t>
  </si>
  <si>
    <t>Tasmania ;  &gt; 25-44 years ;  &gt; 52 weeks and over of insufficient hours ;  &gt; Females ;</t>
  </si>
  <si>
    <t>Tasmania ;  &gt; 25-44 years ;  Median duration of insufficient hours ;  Persons ;</t>
  </si>
  <si>
    <t>Tasmania ;  &gt; 25-44 years ;  Median duration of insufficient hours ;  &gt; Males ;</t>
  </si>
  <si>
    <t>Tasmania ;  &gt; 25-44 years ;  Median duration of insufficient hours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</si>
  <si>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</si>
  <si>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</si>
  <si>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</si>
  <si>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Fewer than 4 weeks of insufficient hours ;  Persons ;</t>
  </si>
  <si>
    <t>Tasmania ;  &gt;&gt; 25-34 years ;  &gt; Fewer than 4 weeks of insufficient hours ;  &gt; Males ;</t>
  </si>
  <si>
    <t>Tasmania ;  &gt;&gt; 25-34 years ;  &gt; Fewer than 4 weeks of insufficient hours ;  &gt; Females ;</t>
  </si>
  <si>
    <t>Tasmania ;  &gt;&gt; 25-34 years ;  &gt; 4-12 weeks of insufficient hours ;  Persons ;</t>
  </si>
  <si>
    <t>Tasmania ;  &gt;&gt; 25-34 years ;  &gt; 4-12 weeks of insufficient hours ;  &gt; Males ;</t>
  </si>
  <si>
    <t>Tasmania ;  &gt;&gt; 25-34 years ;  &gt; 4-12 weeks of insufficient hours ;  &gt; Females ;</t>
  </si>
  <si>
    <t>Tasmania ;  &gt;&gt; 25-34 years ;  &gt; 13-51 weeks of insufficient hours ;  Persons ;</t>
  </si>
  <si>
    <t>Tasmania ;  &gt;&gt; 25-34 years ;  &gt; 13-51 weeks of insufficient hours ;  &gt; Males ;</t>
  </si>
  <si>
    <t>Tasmania ;  &gt;&gt; 25-34 years ;  &gt; 13-51 weeks of insufficient hours ;  &gt; Females ;</t>
  </si>
  <si>
    <t>Tasmania ;  &gt;&gt; 25-34 years ;  &gt; 52 weeks and over of insufficient hours ;  Persons ;</t>
  </si>
  <si>
    <t>Tasmania ;  &gt;&gt; 25-34 years ;  &gt; 52 weeks and over of insufficient hours ;  &gt; Males ;</t>
  </si>
  <si>
    <t>Tasmania ;  &gt;&gt; 25-34 years ;  &gt; 52 weeks and over of insufficient hours ;  &gt; Females ;</t>
  </si>
  <si>
    <t>Tasmania ;  &gt;&gt; 25-34 years ;  Median duration of insufficient hours ;  Persons ;</t>
  </si>
  <si>
    <t>Tasmania ;  &gt;&gt; 25-34 years ;  Median duration of insufficient hours ;  &gt; Males ;</t>
  </si>
  <si>
    <t>Tasmania ;  &gt;&gt; 25-34 years ;  Median duration of insufficient hours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</si>
  <si>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</si>
  <si>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</si>
  <si>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</si>
  <si>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Fewer than 4 weeks of insufficient hours ;  Persons ;</t>
  </si>
  <si>
    <t>Tasmania ;  &gt;&gt; 35-44 years ;  &gt; Fewer than 4 weeks of insufficient hours ;  &gt; Males ;</t>
  </si>
  <si>
    <t>Tasmania ;  &gt;&gt; 35-44 years ;  &gt; Fewer than 4 weeks of insufficient hours ;  &gt; Females ;</t>
  </si>
  <si>
    <t>Tasmania ;  &gt;&gt; 35-44 years ;  &gt; 4-12 weeks of insufficient hours ;  Persons ;</t>
  </si>
  <si>
    <t>Tasmania ;  &gt;&gt; 35-44 years ;  &gt; 4-12 weeks of insufficient hours ;  &gt; Males ;</t>
  </si>
  <si>
    <t>Tasmania ;  &gt;&gt; 35-44 years ;  &gt; 4-12 weeks of insufficient hours ;  &gt; Females ;</t>
  </si>
  <si>
    <t>Tasmania ;  &gt;&gt; 35-44 years ;  &gt; 13-51 weeks of insufficient hours ;  Persons ;</t>
  </si>
  <si>
    <t>Tasmania ;  &gt;&gt; 35-44 years ;  &gt; 13-51 weeks of insufficient hours ;  &gt; Males ;</t>
  </si>
  <si>
    <t>Tasmania ;  &gt;&gt; 35-44 years ;  &gt; 13-51 weeks of insufficient hours ;  &gt; Females ;</t>
  </si>
  <si>
    <t>Tasmania ;  &gt;&gt; 35-44 years ;  &gt; 52 weeks and over of insufficient hours ;  Persons ;</t>
  </si>
  <si>
    <t>Tasmania ;  &gt;&gt; 35-44 years ;  &gt; 52 weeks and over of insufficient hours ;  &gt; Males ;</t>
  </si>
  <si>
    <t>Tasmania ;  &gt;&gt; 35-44 years ;  &gt; 52 weeks and over of insufficient hours ;  &gt; Females ;</t>
  </si>
  <si>
    <t>Tasmania ;  &gt;&gt; 35-44 years ;  Median duration of insufficient hours ;  Persons ;</t>
  </si>
  <si>
    <t>Tasmania ;  &gt;&gt; 35-44 years ;  Median duration of insufficient hours ;  &gt; Males ;</t>
  </si>
  <si>
    <t>Tasmania ;  &gt;&gt; 35-44 years ;  Median duration of insufficient hours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</si>
  <si>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</si>
  <si>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</si>
  <si>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</si>
  <si>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Fewer than 4 weeks of insufficient hours ;  Persons ;</t>
  </si>
  <si>
    <t>Tasmania ;  &gt; 45-64 years ;  &gt; Fewer than 4 weeks of insufficient hours ;  &gt; Males ;</t>
  </si>
  <si>
    <t>Tasmania ;  &gt; 45-64 years ;  &gt; Fewer than 4 weeks of insufficient hours ;  &gt; Females ;</t>
  </si>
  <si>
    <t>Tasmania ;  &gt; 45-64 years ;  &gt; 4-12 weeks of insufficient hours ;  Persons ;</t>
  </si>
  <si>
    <t>Tasmania ;  &gt; 45-64 years ;  &gt; 4-12 weeks of insufficient hours ;  &gt; Males ;</t>
  </si>
  <si>
    <t>Tasmania ;  &gt; 45-64 years ;  &gt; 4-12 weeks of insufficient hours ;  &gt; Females ;</t>
  </si>
  <si>
    <t>Tasmania ;  &gt; 45-64 years ;  &gt; 13-51 weeks of insufficient hours ;  Persons ;</t>
  </si>
  <si>
    <t>Tasmania ;  &gt; 45-64 years ;  &gt; 13-51 weeks of insufficient hours ;  &gt; Males ;</t>
  </si>
  <si>
    <t>Tasmania ;  &gt; 45-64 years ;  &gt; 13-51 weeks of insufficient hours ;  &gt; Females ;</t>
  </si>
  <si>
    <t>Tasmania ;  &gt; 45-64 years ;  &gt; 52 weeks and over of insufficient hours ;  Persons ;</t>
  </si>
  <si>
    <t>Tasmania ;  &gt; 45-64 years ;  &gt; 52 weeks and over of insufficient hours ;  &gt; Males ;</t>
  </si>
  <si>
    <t>Tasmania ;  &gt; 45-64 years ;  &gt; 52 weeks and over of insufficient hours ;  &gt; Females ;</t>
  </si>
  <si>
    <t>Tasmania ;  &gt; 45-64 years ;  Median duration of insufficient hours ;  Persons ;</t>
  </si>
  <si>
    <t>Tasmania ;  &gt; 45-64 years ;  Median duration of insufficient hours ;  &gt; Males ;</t>
  </si>
  <si>
    <t>Tasmania ;  &gt; 45-64 years ;  Median duration of insufficient hours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</si>
  <si>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</si>
  <si>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</si>
  <si>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</si>
  <si>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Fewer than 4 weeks of insufficient hours ;  Persons ;</t>
  </si>
  <si>
    <t>Tasmania ;  &gt;&gt; 45-54 years ;  &gt; Fewer than 4 weeks of insufficient hours ;  &gt; Males ;</t>
  </si>
  <si>
    <t>Tasmania ;  &gt;&gt; 45-54 years ;  &gt; Fewer than 4 weeks of insufficient hours ;  &gt; Females ;</t>
  </si>
  <si>
    <t>Tasmania ;  &gt;&gt; 45-54 years ;  &gt; 4-12 weeks of insufficient hours ;  Persons ;</t>
  </si>
  <si>
    <t>Tasmania ;  &gt;&gt; 45-54 years ;  &gt; 4-12 weeks of insufficient hours ;  &gt; Males ;</t>
  </si>
  <si>
    <t>Tasmania ;  &gt;&gt; 45-54 years ;  &gt; 4-12 weeks of insufficient hours ;  &gt; Females ;</t>
  </si>
  <si>
    <t>Tasmania ;  &gt;&gt; 45-54 years ;  &gt; 13-51 weeks of insufficient hours ;  Persons ;</t>
  </si>
  <si>
    <t>Tasmania ;  &gt;&gt; 45-54 years ;  &gt; 13-51 weeks of insufficient hours ;  &gt; Males ;</t>
  </si>
  <si>
    <t>Tasmania ;  &gt;&gt; 45-54 years ;  &gt; 13-51 weeks of insufficient hours ;  &gt; Females ;</t>
  </si>
  <si>
    <t>Tasmania ;  &gt;&gt; 45-54 years ;  &gt; 52 weeks and over of insufficient hours ;  Persons ;</t>
  </si>
  <si>
    <t>Tasmania ;  &gt;&gt; 45-54 years ;  &gt; 52 weeks and over of insufficient hours ;  &gt; Males ;</t>
  </si>
  <si>
    <t>Tasmania ;  &gt;&gt; 45-54 years ;  &gt; 52 weeks and over of insufficient hours ;  &gt; Females ;</t>
  </si>
  <si>
    <t>Tasmania ;  &gt;&gt; 45-54 years ;  Median duration of insufficient hours ;  Persons ;</t>
  </si>
  <si>
    <t>Tasmania ;  &gt;&gt; 45-54 years ;  Median duration of insufficient hours ;  &gt; Males ;</t>
  </si>
  <si>
    <t>Tasmania ;  &gt;&gt; 45-54 years ;  Median duration of insufficient hours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</si>
  <si>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</si>
  <si>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</si>
  <si>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</si>
  <si>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Fewer than 4 weeks of insufficient hours ;  Persons ;</t>
  </si>
  <si>
    <t>Tasmania ;  &gt;&gt; 55-64 years ;  &gt; Fewer than 4 weeks of insufficient hours ;  &gt; Males ;</t>
  </si>
  <si>
    <t>Tasmania ;  &gt;&gt; 55-64 years ;  &gt; Fewer than 4 weeks of insufficient hours ;  &gt; Females ;</t>
  </si>
  <si>
    <t>Tasmania ;  &gt;&gt; 55-64 years ;  &gt; 4-12 weeks of insufficient hours ;  Persons ;</t>
  </si>
  <si>
    <t>Tasmania ;  &gt;&gt; 55-64 years ;  &gt; 4-12 weeks of insufficient hours ;  &gt; Males ;</t>
  </si>
  <si>
    <t>Tasmania ;  &gt;&gt; 55-64 years ;  &gt; 4-12 weeks of insufficient hours ;  &gt; Females ;</t>
  </si>
  <si>
    <t>Tasmania ;  &gt;&gt; 55-64 years ;  &gt; 13-51 weeks of insufficient hours ;  Persons ;</t>
  </si>
  <si>
    <t>Tasmania ;  &gt;&gt; 55-64 years ;  &gt; 13-51 weeks of insufficient hours ;  &gt; Males ;</t>
  </si>
  <si>
    <t>Tasmania ;  &gt;&gt; 55-64 years ;  &gt; 13-51 weeks of insufficient hours ;  &gt; Females ;</t>
  </si>
  <si>
    <t>Tasmania ;  &gt;&gt; 55-64 years ;  &gt; 52 weeks and over of insufficient hours ;  Persons ;</t>
  </si>
  <si>
    <t>Tasmania ;  &gt;&gt; 55-64 years ;  &gt; 52 weeks and over of insufficient hours ;  &gt; Males ;</t>
  </si>
  <si>
    <t>Tasmania ;  &gt;&gt; 55-64 years ;  &gt; 52 weeks and over of insufficient hours ;  &gt; Females ;</t>
  </si>
  <si>
    <t>Tasmania ;  &gt;&gt; 55-64 years ;  Median duration of insufficient hours ;  Persons ;</t>
  </si>
  <si>
    <t>Tasmania ;  &gt;&gt; 55-64 years ;  Median duration of insufficient hours ;  &gt; Males ;</t>
  </si>
  <si>
    <t>Tasmania ;  &gt;&gt; 55-64 years ;  Median duration of insufficient hours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</si>
  <si>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</si>
  <si>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</si>
  <si>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</si>
  <si>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Fewer than 4 weeks of insufficient hours ;  Persons ;</t>
  </si>
  <si>
    <t>Tasmania ;  65 years and over ;  &gt; Fewer than 4 weeks of insufficient hours ;  &gt; Males ;</t>
  </si>
  <si>
    <t>Tasmania ;  65 years and over ;  &gt; Fewer than 4 weeks of insufficient hours ;  &gt; Females ;</t>
  </si>
  <si>
    <t>Tasmania ;  65 years and over ;  &gt; 4-12 weeks of insufficient hours ;  Persons ;</t>
  </si>
  <si>
    <t>Tasmania ;  65 years and over ;  &gt; 4-12 weeks of insufficient hours ;  &gt; Males ;</t>
  </si>
  <si>
    <t>Tasmania ;  65 years and over ;  &gt; 4-12 weeks of insufficient hours ;  &gt; Females ;</t>
  </si>
  <si>
    <t>Tasmania ;  65 years and over ;  &gt; 13-51 weeks of insufficient hours ;  Persons ;</t>
  </si>
  <si>
    <t>Tasmania ;  65 years and over ;  &gt; 13-51 weeks of insufficient hours ;  &gt; Males ;</t>
  </si>
  <si>
    <t>Tasmania ;  65 years and over ;  &gt; 13-51 weeks of insufficient hours ;  &gt; Females ;</t>
  </si>
  <si>
    <t>Tasmania ;  65 years and over ;  &gt; 52 weeks and over of insufficient hours ;  Persons ;</t>
  </si>
  <si>
    <t>Tasmania ;  65 years and over ;  &gt; 52 weeks and over of insufficient hours ;  &gt; Males ;</t>
  </si>
  <si>
    <t>Tasmania ;  65 years and over ;  &gt; 52 weeks and over of insufficient hours ;  &gt; Females ;</t>
  </si>
  <si>
    <t>Tasmania ;  65 years and over ;  Median duration of insufficient hours ;  Persons ;</t>
  </si>
  <si>
    <t>Tasmania ;  65 years and over ;  Median duration of insufficient hours ;  &gt; Males ;</t>
  </si>
  <si>
    <t>Tasmania ;  65 years and over ;  Median duration of insufficient hours ;  &gt; Females ;</t>
  </si>
  <si>
    <t>Tasmania ;  Family member ;  Underemployed part-time workers ;  Persons ;</t>
  </si>
  <si>
    <t>Tasmania ;  Family member ;  Underemployed part-time workers ;  &gt; Males ;</t>
  </si>
  <si>
    <t>Tasmania ;  Family member ;  Underemployed part-time workers ;  &gt; Females ;</t>
  </si>
  <si>
    <t>Tasmania ;  Family member ;  &gt; Fewer than 4 weeks of insufficient hours ;  Persons ;</t>
  </si>
  <si>
    <t>Tasmania ;  Family member ;  &gt; Fewer than 4 weeks of insufficient hours ;  &gt; Males ;</t>
  </si>
  <si>
    <t>Tasmania ;  Family member ;  &gt; Fewer than 4 weeks of insufficient hours ;  &gt; Females ;</t>
  </si>
  <si>
    <t>Tasmania ;  Family member ;  &gt; 4-12 weeks of insufficient hours ;  Persons ;</t>
  </si>
  <si>
    <t>Tasmania ;  Family member ;  &gt; 4-12 weeks of insufficient hours ;  &gt; Males ;</t>
  </si>
  <si>
    <t>Tasmania ;  Family member ;  &gt; 4-12 weeks of insufficient hours ;  &gt; Females ;</t>
  </si>
  <si>
    <t>Tasmania ;  Family member ;  &gt; 13-51 weeks of insufficient hours ;  Persons ;</t>
  </si>
  <si>
    <t>Tasmania ;  Family member ;  &gt; 13-51 weeks of insufficient hours ;  &gt; Males ;</t>
  </si>
  <si>
    <t>Tasmania ;  Family member ;  &gt; 13-51 weeks of insufficient hours ;  &gt; Females ;</t>
  </si>
  <si>
    <t>Tasmania ;  Family member ;  &gt; 52 weeks and over of insufficient hours ;  Persons ;</t>
  </si>
  <si>
    <t>Tasmania ;  Family member ;  &gt; 52 weeks and over of insufficient hours ;  &gt; Males ;</t>
  </si>
  <si>
    <t>Tasmania ;  Family member ;  &gt; 52 weeks and over of insufficient hours ;  &gt; Females ;</t>
  </si>
  <si>
    <t>Tasmania ;  Family member ;  Median duration of insufficient hours ;  Persons ;</t>
  </si>
  <si>
    <t>Tasmania ;  Family member ;  Median duration of insufficient hours ;  &gt; Males ;</t>
  </si>
  <si>
    <t>Tasmania ;  Family member ;  Median duration of insufficient hours ;  &gt; Females ;</t>
  </si>
  <si>
    <t>Tasmania ;  &gt; Husband, wife or partner ;  Underemployed part-time workers ;  Persons ;</t>
  </si>
  <si>
    <t>Tasmania ;  &gt; Husband, wife or partner ;  Underemployed part-time workers ;  &gt; Males ;</t>
  </si>
  <si>
    <t>Tasmania ;  &gt; Husband, wife or partner ;  Underemployed part-time workers ;  &gt; Females ;</t>
  </si>
  <si>
    <t>Tasmania ;  &gt; Husband, wife or partner ;  &gt; Fewer than 4 weeks of insufficient hours ;  Persons ;</t>
  </si>
  <si>
    <t>Tasmania ;  &gt; Husband, wife or partner ;  &gt; Fewer than 4 weeks of insufficient hours ;  &gt; Males ;</t>
  </si>
  <si>
    <t>Tasmania ;  &gt; Husband, wife or partner ;  &gt; Fewer than 4 weeks of insufficient hours ;  &gt; Females ;</t>
  </si>
  <si>
    <t>Tasmania ;  &gt; Husband, wife or partner ;  &gt; 4-12 weeks of insufficient hours ;  Persons ;</t>
  </si>
  <si>
    <t>Tasmania ;  &gt; Husband, wife or partner ;  &gt; 4-12 weeks of insufficient hours ;  &gt; Males ;</t>
  </si>
  <si>
    <t>Tasmania ;  &gt; Husband, wife or partner ;  &gt; 4-12 weeks of insufficient hours ;  &gt; Females ;</t>
  </si>
  <si>
    <t>Tasmania ;  &gt; Husband, wife or partner ;  &gt; 13-51 weeks of insufficient hours ;  Persons ;</t>
  </si>
  <si>
    <t>Tasmania ;  &gt; Husband, wife or partner ;  &gt; 13-51 weeks of insufficient hours ;  &gt; Males ;</t>
  </si>
  <si>
    <t>Tasmania ;  &gt; Husband, wife or partner ;  &gt; 13-51 weeks of insufficient hours ;  &gt; Females ;</t>
  </si>
  <si>
    <t>Tasmania ;  &gt; Husband, wife or partner ;  &gt; 52 weeks and over of insufficient hours ;  Persons ;</t>
  </si>
  <si>
    <t>Tasmania ;  &gt; Husband, wife or partner ;  &gt; 52 weeks and over of insufficient hours ;  &gt; Males ;</t>
  </si>
  <si>
    <t>Tasmania ;  &gt; Husband, wife or partner ;  &gt; 52 weeks and over of insufficient hours ;  &gt; Females ;</t>
  </si>
  <si>
    <t>Tasmania ;  &gt; Husband, wife or partner ;  Median duration of insufficient hours ;  Persons ;</t>
  </si>
  <si>
    <t>Tasmania ;  &gt; Husband, wife or partner ;  Median duration of insufficient hours ;  &gt; Males ;</t>
  </si>
  <si>
    <t>Tasmania ;  &gt; Husband, wife or partner ;  Median duration of insufficient hours ;  &gt; Females ;</t>
  </si>
  <si>
    <t>Tasmania ;  &gt;&gt; Husband, wife or partner with dependants ;  Underemployed part-time workers ;  Persons ;</t>
  </si>
  <si>
    <t>Tasmania ;  &gt;&gt; Husband, wife or partner with dependants ;  Underemployed part-time workers ;  &gt; Males ;</t>
  </si>
  <si>
    <t>Tasmania ;  &gt;&gt; Husband, wife or partner with dependants ;  Underemployed part-time workers ;  &gt; Females ;</t>
  </si>
  <si>
    <t>Tasmania ;  &gt;&gt; Husband, wife or partner with dependants ;  &gt; Fewer than 4 weeks of insufficient hours ;  Persons ;</t>
  </si>
  <si>
    <t>Tasmania ;  &gt;&gt; Husband, wife or partner with dependants ;  &gt; Fewer than 4 weeks of insufficient hours ;  &gt; Males ;</t>
  </si>
  <si>
    <t>Tasmania ;  &gt;&gt; Husband, wife or partner with dependants ;  &gt; Fewer than 4 weeks of insufficient hours ;  &gt; Females ;</t>
  </si>
  <si>
    <t>Tasmania ;  &gt;&gt; Husband, wife or partner with dependants ;  &gt; 4-12 weeks of insufficient hours ;  Persons ;</t>
  </si>
  <si>
    <t>Tasmania ;  &gt;&gt; Husband, wife or partner with dependants ;  &gt; 4-12 weeks of insufficient hours ;  &gt; Males ;</t>
  </si>
  <si>
    <t>Tasmania ;  &gt;&gt; Husband, wife or partner with dependants ;  &gt; 4-12 weeks of insufficient hours ;  &gt; Females ;</t>
  </si>
  <si>
    <t>Tasmania ;  &gt;&gt; Husband, wife or partner with dependants ;  &gt; 13-51 weeks of insufficient hours ;  Persons ;</t>
  </si>
  <si>
    <t>Tasmania ;  &gt;&gt; Husband, wife or partner with dependants ;  &gt; 13-51 weeks of insufficient hours ;  &gt; Males ;</t>
  </si>
  <si>
    <t>Tasmania ;  &gt;&gt; Husband, wife or partner with dependants ;  &gt; 13-51 weeks of insufficient hours ;  &gt; Females ;</t>
  </si>
  <si>
    <t>Tasmania ;  &gt;&gt; Husband, wife or partner with dependants ;  &gt; 52 weeks and over of insufficient hours ;  Persons ;</t>
  </si>
  <si>
    <t>Tasmania ;  &gt;&gt; Husband, wife or partner with dependants ;  &gt; 52 weeks and over of insufficient hours ;  &gt; Males ;</t>
  </si>
  <si>
    <t>Tasmania ;  &gt;&gt; Husband, wife or partner with dependants ;  &gt; 52 weeks and over of insufficient hours ;  &gt; Females ;</t>
  </si>
  <si>
    <t>Tasmania ;  &gt;&gt; Husband, wife or partner with dependants ;  Median duration of insufficient hours ;  Persons ;</t>
  </si>
  <si>
    <t>Tasmania ;  &gt;&gt; Husband, wife or partner with dependants ;  Median duration of insufficient hours ;  &gt; Males ;</t>
  </si>
  <si>
    <t>Tasmania ;  &gt;&gt; Husband, wife or partner with dependants ;  Median duration of insufficient hours ;  &gt; Females ;</t>
  </si>
  <si>
    <t>Tasmania ;  &gt;&gt; Husband, wife or partner without dependants ;  Underemployed part-time workers ;  Persons ;</t>
  </si>
  <si>
    <t>Tasmania ;  &gt;&gt; Husband, wife or partner without dependants ;  Underemployed part-time workers ;  &gt; Males ;</t>
  </si>
  <si>
    <t>Tasmania ;  &gt;&gt; Husband, wife or partner without dependants ;  Underemployed part-time workers ;  &gt; Females ;</t>
  </si>
  <si>
    <t>Tasmania ;  &gt;&gt; Husband, wife or partner without dependants ;  &gt; Fewer than 4 weeks of insufficient hours ;  Persons ;</t>
  </si>
  <si>
    <t>Tasmania ;  &gt;&gt; Husband, wife or partner without dependants ;  &gt; Fewer than 4 weeks of insufficient hours ;  &gt; Males ;</t>
  </si>
  <si>
    <t>Tasmania ;  &gt;&gt; Husband, wife or partner without dependants ;  &gt; Fewer than 4 weeks of insufficient hours ;  &gt; Females ;</t>
  </si>
  <si>
    <t>Tasmania ;  &gt;&gt; Husband, wife or partner without dependants ;  &gt; 4-12 weeks of insufficient hours ;  Persons ;</t>
  </si>
  <si>
    <t>Tasmania ;  &gt;&gt; Husband, wife or partner without dependants ;  &gt; 4-12 weeks of insufficient hours ;  &gt; Males ;</t>
  </si>
  <si>
    <t>Tasmania ;  &gt;&gt; Husband, wife or partner without dependants ;  &gt; 4-12 weeks of insufficient hours ;  &gt; Females ;</t>
  </si>
  <si>
    <t>Tasmania ;  &gt;&gt; Husband, wife or partner without dependants ;  &gt; 13-51 weeks of insufficient hours ;  Persons ;</t>
  </si>
  <si>
    <t>Tasmania ;  &gt;&gt; Husband, wife or partner without dependants ;  &gt; 13-51 weeks of insufficient hours ;  &gt; Males ;</t>
  </si>
  <si>
    <t>Tasmania ;  &gt;&gt; Husband, wife or partner without dependants ;  &gt; 13-51 weeks of insufficient hours ;  &gt; Females ;</t>
  </si>
  <si>
    <t>Tasmania ;  &gt;&gt; Husband, wife or partner without dependants ;  &gt; 52 weeks and over of insufficient hours ;  Persons ;</t>
  </si>
  <si>
    <t>Tasmania ;  &gt;&gt; Husband, wife or partner without dependants ;  &gt; 52 weeks and over of insufficient hours ;  &gt; Males ;</t>
  </si>
  <si>
    <t>Tasmania ;  &gt;&gt; Husband, wife or partner without dependants ;  &gt; 52 weeks and over of insufficient hours ;  &gt; Females ;</t>
  </si>
  <si>
    <t>Tasmania ;  &gt;&gt; Husband, wife or partner without dependants ;  Median duration of insufficient hours ;  Persons ;</t>
  </si>
  <si>
    <t>Tasmania ;  &gt;&gt; Husband, wife or partner without dependants ;  Median duration of insufficient hours ;  &gt; Males ;</t>
  </si>
  <si>
    <t>Tasmania ;  &gt;&gt; Husband, wife or partner without dependants ;  Median duration of insufficient hours ;  &gt; Females ;</t>
  </si>
  <si>
    <t>Tasmania ;  &gt; Lone parent ;  Underemployed part-time workers ;  Persons ;</t>
  </si>
  <si>
    <t>Tasmania ;  &gt; Lone parent ;  Underemployed part-time workers ;  &gt; Males ;</t>
  </si>
  <si>
    <t>Tasmania ;  &gt; Lone parent ;  Underemployed part-time workers ;  &gt; Females ;</t>
  </si>
  <si>
    <t>Tasmania ;  &gt; Lone parent ;  &gt; Fewer than 4 weeks of insufficient hours ;  Persons ;</t>
  </si>
  <si>
    <t>Tasmania ;  &gt; Lone parent ;  &gt; Fewer than 4 weeks of insufficient hours ;  &gt; Males ;</t>
  </si>
  <si>
    <t>Tasmania ;  &gt; Lone parent ;  &gt; Fewer than 4 weeks of insufficient hours ;  &gt; Females ;</t>
  </si>
  <si>
    <t>Tasmania ;  &gt; Lone parent ;  &gt; 4-12 weeks of insufficient hours ;  Persons ;</t>
  </si>
  <si>
    <t>Tasmania ;  &gt; Lone parent ;  &gt; 4-12 weeks of insufficient hours ;  &gt; Males ;</t>
  </si>
  <si>
    <t>Tasmania ;  &gt; Lone parent ;  &gt; 4-12 weeks of insufficient hours ;  &gt; Females ;</t>
  </si>
  <si>
    <t>Tasmania ;  &gt; Lone parent ;  &gt; 13-51 weeks of insufficient hours ;  Persons ;</t>
  </si>
  <si>
    <t>Tasmania ;  &gt; Lone parent ;  &gt; 13-51 weeks of insufficient hours ;  &gt; Males ;</t>
  </si>
  <si>
    <t>Tasmania ;  &gt; Lone parent ;  &gt; 13-51 weeks of insufficient hours ;  &gt; Females ;</t>
  </si>
  <si>
    <t>Tasmania ;  &gt; Lone parent ;  &gt; 52 weeks and over of insufficient hours ;  Persons ;</t>
  </si>
  <si>
    <t>Tasmania ;  &gt; Lone parent ;  &gt; 52 weeks and over of insufficient hours ;  &gt; Males ;</t>
  </si>
  <si>
    <t>Tasmania ;  &gt; Lone parent ;  &gt; 52 weeks and over of insufficient hours ;  &gt; Females ;</t>
  </si>
  <si>
    <t>Tasmania ;  &gt; Lone parent ;  Median duration of insufficient hours ;  Persons ;</t>
  </si>
  <si>
    <t>Tasmania ;  &gt; Lone parent ;  Median duration of insufficient hours ;  &gt; Males ;</t>
  </si>
  <si>
    <t>Tasmania ;  &gt; Lone parent ;  Median duration of insufficient hours ;  &gt; Females ;</t>
  </si>
  <si>
    <t>Tasmania ;  &gt; Dependent student ;  Underemployed part-time workers ;  Persons ;</t>
  </si>
  <si>
    <t>Tasmania ;  &gt; Dependent student ;  Underemployed part-time workers ;  &gt; Males ;</t>
  </si>
  <si>
    <t>Tasmania ;  &gt; Dependent student ;  Underemployed part-time workers ;  &gt; Females ;</t>
  </si>
  <si>
    <t>Tasmania ;  &gt; Dependent student ;  &gt; Fewer than 4 weeks of insufficient hours ;  Persons ;</t>
  </si>
  <si>
    <t>Tasmania ;  &gt; Dependent student ;  &gt; Fewer than 4 weeks of insufficient hours ;  &gt; Males ;</t>
  </si>
  <si>
    <t>Tasmania ;  &gt; Dependent student ;  &gt; Fewer than 4 weeks of insufficient hours ;  &gt; Females ;</t>
  </si>
  <si>
    <t>Tasmania ;  &gt; Dependent student ;  &gt; 4-12 weeks of insufficient hours ;  Persons ;</t>
  </si>
  <si>
    <t>Tasmania ;  &gt; Dependent student ;  &gt; 4-12 weeks of insufficient hours ;  &gt; Males ;</t>
  </si>
  <si>
    <t>Tasmania ;  &gt; Dependent student ;  &gt; 4-12 weeks of insufficient hours ;  &gt; Females ;</t>
  </si>
  <si>
    <t>Tasmania ;  &gt; Dependent student ;  &gt; 13-51 weeks of insufficient hours ;  Persons ;</t>
  </si>
  <si>
    <t>Tasmania ;  &gt; Dependent student ;  &gt; 13-51 weeks of insufficient hours ;  &gt; Males ;</t>
  </si>
  <si>
    <t>Tasmania ;  &gt; Dependent student ;  &gt; 13-51 weeks of insufficient hours ;  &gt; Females ;</t>
  </si>
  <si>
    <t>Tasmania ;  &gt; Dependent student ;  &gt; 52 weeks and over of insufficient hours ;  Persons ;</t>
  </si>
  <si>
    <t>Tasmania ;  &gt; Dependent student ;  &gt; 52 weeks and over of insufficient hours ;  &gt; Males ;</t>
  </si>
  <si>
    <t>Tasmania ;  &gt; Dependent student ;  &gt; 52 weeks and over of insufficient hours ;  &gt; Females ;</t>
  </si>
  <si>
    <t>Tasmania ;  &gt; Dependent student ;  Median duration of insufficient hours ;  Persons ;</t>
  </si>
  <si>
    <t>Tasmania ;  &gt; Dependent student ;  Median duration of insufficient hours ;  &gt; Males ;</t>
  </si>
  <si>
    <t>Tasmania ;  &gt; Dependent student ;  Median duration of insufficient hours ;  &gt; Females ;</t>
  </si>
  <si>
    <t>A125566704F</t>
  </si>
  <si>
    <t>A125555472A</t>
  </si>
  <si>
    <t>A125583552X</t>
  </si>
  <si>
    <t>A125569512T</t>
  </si>
  <si>
    <t>A125549856X</t>
  </si>
  <si>
    <t>A125577936W</t>
  </si>
  <si>
    <t>A125563896F</t>
  </si>
  <si>
    <t>A125558280L</t>
  </si>
  <si>
    <t>A125586360K</t>
  </si>
  <si>
    <t>A125572320J</t>
  </si>
  <si>
    <t>A125561088W</t>
  </si>
  <si>
    <t>A125589168R</t>
  </si>
  <si>
    <t>A125575128L</t>
  </si>
  <si>
    <t>A125552665T</t>
  </si>
  <si>
    <t>A125580745R</t>
  </si>
  <si>
    <t>A125566705J</t>
  </si>
  <si>
    <t>A125552784J</t>
  </si>
  <si>
    <t>A125580864F</t>
  </si>
  <si>
    <t>A125566824X</t>
  </si>
  <si>
    <t>A125555592V</t>
  </si>
  <si>
    <t>A125583672T</t>
  </si>
  <si>
    <t>A125569632K</t>
  </si>
  <si>
    <t>A125549976T</t>
  </si>
  <si>
    <t>A125578056T</t>
  </si>
  <si>
    <t>A125564016R</t>
  </si>
  <si>
    <t>A125558400V</t>
  </si>
  <si>
    <t>A125586480C</t>
  </si>
  <si>
    <t>A125572440A</t>
  </si>
  <si>
    <t>A125561208C</t>
  </si>
  <si>
    <t>A125589288J</t>
  </si>
  <si>
    <t>A125575248F</t>
  </si>
  <si>
    <t>A125552785K</t>
  </si>
  <si>
    <t>A125580865J</t>
  </si>
  <si>
    <t>A125566825A</t>
  </si>
  <si>
    <t>A125552792J</t>
  </si>
  <si>
    <t>A125580872F</t>
  </si>
  <si>
    <t>A125566832X</t>
  </si>
  <si>
    <t>A125555600J</t>
  </si>
  <si>
    <t>A125583680T</t>
  </si>
  <si>
    <t>A125569640K</t>
  </si>
  <si>
    <t>A125549984T</t>
  </si>
  <si>
    <t>A125578064T</t>
  </si>
  <si>
    <t>A125564024R</t>
  </si>
  <si>
    <t>A125558408L</t>
  </si>
  <si>
    <t>A125586488W</t>
  </si>
  <si>
    <t>A125572448V</t>
  </si>
  <si>
    <t>A125561216C</t>
  </si>
  <si>
    <t>A125589296J</t>
  </si>
  <si>
    <t>A125575256F</t>
  </si>
  <si>
    <t>A125552793K</t>
  </si>
  <si>
    <t>A125580873J</t>
  </si>
  <si>
    <t>A125566833A</t>
  </si>
  <si>
    <t>A125552672R</t>
  </si>
  <si>
    <t>A125580752L</t>
  </si>
  <si>
    <t>A125566712F</t>
  </si>
  <si>
    <t>A125555480A</t>
  </si>
  <si>
    <t>A125583560X</t>
  </si>
  <si>
    <t>A125569520T</t>
  </si>
  <si>
    <t>A125549864X</t>
  </si>
  <si>
    <t>A125577944W</t>
  </si>
  <si>
    <t>A125563904V</t>
  </si>
  <si>
    <t>A125558288F</t>
  </si>
  <si>
    <t>A125586368C</t>
  </si>
  <si>
    <t>A125572328A</t>
  </si>
  <si>
    <t>A125561096W</t>
  </si>
  <si>
    <t>A125589176R</t>
  </si>
  <si>
    <t>A125575136L</t>
  </si>
  <si>
    <t>A125552673T</t>
  </si>
  <si>
    <t>A125580753R</t>
  </si>
  <si>
    <t>A125566713J</t>
  </si>
  <si>
    <t>A125552680R</t>
  </si>
  <si>
    <t>A125580760L</t>
  </si>
  <si>
    <t>A125566720F</t>
  </si>
  <si>
    <t>A125555488V</t>
  </si>
  <si>
    <t>A125583568T</t>
  </si>
  <si>
    <t>A125569528K</t>
  </si>
  <si>
    <t>A125549872X</t>
  </si>
  <si>
    <t>A125577952W</t>
  </si>
  <si>
    <t>A125563912V</t>
  </si>
  <si>
    <t>A125558296F</t>
  </si>
  <si>
    <t>A125586376C</t>
  </si>
  <si>
    <t>A125572336A</t>
  </si>
  <si>
    <t>A125561104K</t>
  </si>
  <si>
    <t>A125589184R</t>
  </si>
  <si>
    <t>A125575144L</t>
  </si>
  <si>
    <t>A125552681T</t>
  </si>
  <si>
    <t>A125580761R</t>
  </si>
  <si>
    <t>A125566721J</t>
  </si>
  <si>
    <t>A125552744R</t>
  </si>
  <si>
    <t>A125580824L</t>
  </si>
  <si>
    <t>A125566784T</t>
  </si>
  <si>
    <t>A125555552A</t>
  </si>
  <si>
    <t>A125583632X</t>
  </si>
  <si>
    <t>A125569592C</t>
  </si>
  <si>
    <t>A125549936X</t>
  </si>
  <si>
    <t>A125578016X</t>
  </si>
  <si>
    <t>A125563976F</t>
  </si>
  <si>
    <t>A125558360L</t>
  </si>
  <si>
    <t>A125586440K</t>
  </si>
  <si>
    <t>A125572400J</t>
  </si>
  <si>
    <t>A125561168W</t>
  </si>
  <si>
    <t>A125589248R</t>
  </si>
  <si>
    <t>A125575208L</t>
  </si>
  <si>
    <t>A125552745T</t>
  </si>
  <si>
    <t>A125580825R</t>
  </si>
  <si>
    <t>A125566785V</t>
  </si>
  <si>
    <t>A125552616W</t>
  </si>
  <si>
    <t>A125580696F</t>
  </si>
  <si>
    <t>A125566656X</t>
  </si>
  <si>
    <t>A125555424J</t>
  </si>
  <si>
    <t>A125583504F</t>
  </si>
  <si>
    <t>A125569464K</t>
  </si>
  <si>
    <t>A125549808F</t>
  </si>
  <si>
    <t>A125577888R</t>
  </si>
  <si>
    <t>A125563848L</t>
  </si>
  <si>
    <t>A125558232V</t>
  </si>
  <si>
    <t>A125586312T</t>
  </si>
  <si>
    <t>A125572272A</t>
  </si>
  <si>
    <t>A125561040K</t>
  </si>
  <si>
    <t>A125589120C</t>
  </si>
  <si>
    <t>A125575080L</t>
  </si>
  <si>
    <t>A125552617X</t>
  </si>
  <si>
    <t>A125580697J</t>
  </si>
  <si>
    <t>A125566657A</t>
  </si>
  <si>
    <t>A125552800W</t>
  </si>
  <si>
    <t>A125580880F</t>
  </si>
  <si>
    <t>A125566840X</t>
  </si>
  <si>
    <t>A125555608A</t>
  </si>
  <si>
    <t>A125583688K</t>
  </si>
  <si>
    <t>A125569648C</t>
  </si>
  <si>
    <t>A125549992T</t>
  </si>
  <si>
    <t>A125578072T</t>
  </si>
  <si>
    <t>A125564032R</t>
  </si>
  <si>
    <t>A125558416L</t>
  </si>
  <si>
    <t>A125586496W</t>
  </si>
  <si>
    <t>A125572456V</t>
  </si>
  <si>
    <t>A125561224C</t>
  </si>
  <si>
    <t>A125589304W</t>
  </si>
  <si>
    <t>A125575264F</t>
  </si>
  <si>
    <t>A125552801X</t>
  </si>
  <si>
    <t>A125580881J</t>
  </si>
  <si>
    <t>A125566841A</t>
  </si>
  <si>
    <t>A125552688J</t>
  </si>
  <si>
    <t>A125580768F</t>
  </si>
  <si>
    <t>A125566728X</t>
  </si>
  <si>
    <t>A125555496V</t>
  </si>
  <si>
    <t>A125583576T</t>
  </si>
  <si>
    <t>A125569536K</t>
  </si>
  <si>
    <t>A125549880X</t>
  </si>
  <si>
    <t>A125577960W</t>
  </si>
  <si>
    <t>A125563920V</t>
  </si>
  <si>
    <t>A125558304V</t>
  </si>
  <si>
    <t>A125586384C</t>
  </si>
  <si>
    <t>A125572344A</t>
  </si>
  <si>
    <t>A125561112K</t>
  </si>
  <si>
    <t>A125589192R</t>
  </si>
  <si>
    <t>A125575152L</t>
  </si>
  <si>
    <t>A125552689K</t>
  </si>
  <si>
    <t>A125580769J</t>
  </si>
  <si>
    <t>A125566729A</t>
  </si>
  <si>
    <t>A125552576R</t>
  </si>
  <si>
    <t>A125580656L</t>
  </si>
  <si>
    <t>A125566616F</t>
  </si>
  <si>
    <t>A125555384A</t>
  </si>
  <si>
    <t>A125583464X</t>
  </si>
  <si>
    <t>A125569424T</t>
  </si>
  <si>
    <t>A125549768X</t>
  </si>
  <si>
    <t>A125577848W</t>
  </si>
  <si>
    <t>A125563808V</t>
  </si>
  <si>
    <t>A125558192L</t>
  </si>
  <si>
    <t>A125586272K</t>
  </si>
  <si>
    <t>A125572232J</t>
  </si>
  <si>
    <t>A125561000T</t>
  </si>
  <si>
    <t>A125589080W</t>
  </si>
  <si>
    <t>A125575040V</t>
  </si>
  <si>
    <t>A125552577T</t>
  </si>
  <si>
    <t>A125580657R</t>
  </si>
  <si>
    <t>A125566617J</t>
  </si>
  <si>
    <t>A125552696J</t>
  </si>
  <si>
    <t>A125580776F</t>
  </si>
  <si>
    <t>A125566736X</t>
  </si>
  <si>
    <t>A125555504J</t>
  </si>
  <si>
    <t>A125583584T</t>
  </si>
  <si>
    <t>A125569544K</t>
  </si>
  <si>
    <t>A125549888T</t>
  </si>
  <si>
    <t>A125577968R</t>
  </si>
  <si>
    <t>A125563928L</t>
  </si>
  <si>
    <t>A125558312V</t>
  </si>
  <si>
    <t>A125586392C</t>
  </si>
  <si>
    <t>A125572352A</t>
  </si>
  <si>
    <t>A125561120K</t>
  </si>
  <si>
    <t>A125589200C</t>
  </si>
  <si>
    <t>A125575160L</t>
  </si>
  <si>
    <t>A125552697K</t>
  </si>
  <si>
    <t>A125580777J</t>
  </si>
  <si>
    <t>A125566737A</t>
  </si>
  <si>
    <t>A125552704W</t>
  </si>
  <si>
    <t>A125580784F</t>
  </si>
  <si>
    <t>A125566744X</t>
  </si>
  <si>
    <t>A125555512J</t>
  </si>
  <si>
    <t>A125583592T</t>
  </si>
  <si>
    <t>A125569552K</t>
  </si>
  <si>
    <t>A125549896T</t>
  </si>
  <si>
    <t>A125577976R</t>
  </si>
  <si>
    <t>A125563936L</t>
  </si>
  <si>
    <t>A125558320V</t>
  </si>
  <si>
    <t>A125586400T</t>
  </si>
  <si>
    <t>A125572360A</t>
  </si>
  <si>
    <t>A125561128C</t>
  </si>
  <si>
    <t>A125589208W</t>
  </si>
  <si>
    <t>A125575168F</t>
  </si>
  <si>
    <t>A125552705X</t>
  </si>
  <si>
    <t>A125580785J</t>
  </si>
  <si>
    <t>A125566745A</t>
  </si>
  <si>
    <t>A125552824R</t>
  </si>
  <si>
    <t>A125580904L</t>
  </si>
  <si>
    <t>A125566864T</t>
  </si>
  <si>
    <t>A125555632A</t>
  </si>
  <si>
    <t>A125583712X</t>
  </si>
  <si>
    <t>A125569672C</t>
  </si>
  <si>
    <t>A125550016F</t>
  </si>
  <si>
    <t>A125578096K</t>
  </si>
  <si>
    <t>A125564056J</t>
  </si>
  <si>
    <t>A125558440L</t>
  </si>
  <si>
    <t>A125586520K</t>
  </si>
  <si>
    <t>A125572480V</t>
  </si>
  <si>
    <t>A125561248W</t>
  </si>
  <si>
    <t>A125589328R</t>
  </si>
  <si>
    <t>A125575288X</t>
  </si>
  <si>
    <t>A125552825T</t>
  </si>
  <si>
    <t>A125580905R</t>
  </si>
  <si>
    <t>A125566865V</t>
  </si>
  <si>
    <t>A125552536W</t>
  </si>
  <si>
    <t>A125580616V</t>
  </si>
  <si>
    <t>A125566576X</t>
  </si>
  <si>
    <t>A125555344J</t>
  </si>
  <si>
    <t>A125583424F</t>
  </si>
  <si>
    <t>A125569384K</t>
  </si>
  <si>
    <t>A125549728F</t>
  </si>
  <si>
    <t>A125577808C</t>
  </si>
  <si>
    <t>A125563768L</t>
  </si>
  <si>
    <t>A125558152V</t>
  </si>
  <si>
    <t>A125586232T</t>
  </si>
  <si>
    <t>A125572192A</t>
  </si>
  <si>
    <t>A125560960J</t>
  </si>
  <si>
    <t>A125589040C</t>
  </si>
  <si>
    <t>A125575000A</t>
  </si>
  <si>
    <t>A125552537X</t>
  </si>
  <si>
    <t>A125580617W</t>
  </si>
  <si>
    <t>A125566577A</t>
  </si>
  <si>
    <t>Tasmania ;  &gt; Non-dependent child ;  Underemployed part-time workers ;  Persons ;</t>
  </si>
  <si>
    <t>Tasmania ;  &gt; Non-dependent child ;  Underemployed part-time workers ;  &gt; Males ;</t>
  </si>
  <si>
    <t>Tasmania ;  &gt; Non-dependent child ;  Underemployed part-time workers ;  &gt; Females ;</t>
  </si>
  <si>
    <t>Tasmania ;  &gt; Non-dependent child ;  &gt; Fewer than 4 weeks of insufficient hours ;  Persons ;</t>
  </si>
  <si>
    <t>Tasmania ;  &gt; Non-dependent child ;  &gt; Fewer than 4 weeks of insufficient hours ;  &gt; Males ;</t>
  </si>
  <si>
    <t>Tasmania ;  &gt; Non-dependent child ;  &gt; Fewer than 4 weeks of insufficient hours ;  &gt; Females ;</t>
  </si>
  <si>
    <t>Tasmania ;  &gt; Non-dependent child ;  &gt; 4-12 weeks of insufficient hours ;  Persons ;</t>
  </si>
  <si>
    <t>Tasmania ;  &gt; Non-dependent child ;  &gt; 4-12 weeks of insufficient hours ;  &gt; Males ;</t>
  </si>
  <si>
    <t>Tasmania ;  &gt; Non-dependent child ;  &gt; 4-12 weeks of insufficient hours ;  &gt; Females ;</t>
  </si>
  <si>
    <t>Tasmania ;  &gt; Non-dependent child ;  &gt; 13-51 weeks of insufficient hours ;  Persons ;</t>
  </si>
  <si>
    <t>Tasmania ;  &gt; Non-dependent child ;  &gt; 13-51 weeks of insufficient hours ;  &gt; Males ;</t>
  </si>
  <si>
    <t>Tasmania ;  &gt; Non-dependent child ;  &gt; 13-51 weeks of insufficient hours ;  &gt; Females ;</t>
  </si>
  <si>
    <t>Tasmania ;  &gt; Non-dependent child ;  &gt; 52 weeks and over of insufficient hours ;  Persons ;</t>
  </si>
  <si>
    <t>Tasmania ;  &gt; Non-dependent child ;  &gt; 52 weeks and over of insufficient hours ;  &gt; Males ;</t>
  </si>
  <si>
    <t>Tasmania ;  &gt; Non-dependent child ;  &gt; 52 weeks and over of insufficient hours ;  &gt; Females ;</t>
  </si>
  <si>
    <t>Tasmania ;  &gt; Non-dependent child ;  Median duration of insufficient hours ;  Persons ;</t>
  </si>
  <si>
    <t>Tasmania ;  &gt; Non-dependent child ;  Median duration of insufficient hours ;  &gt; Males ;</t>
  </si>
  <si>
    <t>Tasmania ;  &gt; Non-dependent child ;  Median duration of insufficient hours ;  &gt; Females ;</t>
  </si>
  <si>
    <t>Tasmania ;  &gt; Other relative ;  Underemployed part-time workers ;  Persons ;</t>
  </si>
  <si>
    <t>Tasmania ;  &gt; Other relative ;  Underemployed part-time workers ;  &gt; Males ;</t>
  </si>
  <si>
    <t>Tasmania ;  &gt; Other relative ;  Underemployed part-time workers ;  &gt; Females ;</t>
  </si>
  <si>
    <t>Tasmania ;  &gt; Other relative ;  &gt; Fewer than 4 weeks of insufficient hours ;  Persons ;</t>
  </si>
  <si>
    <t>Tasmania ;  &gt; Other relative ;  &gt; Fewer than 4 weeks of insufficient hours ;  &gt; Males ;</t>
  </si>
  <si>
    <t>Tasmania ;  &gt; Other relative ;  &gt; Fewer than 4 weeks of insufficient hours ;  &gt; Females ;</t>
  </si>
  <si>
    <t>Tasmania ;  &gt; Other relative ;  &gt; 4-12 weeks of insufficient hours ;  Persons ;</t>
  </si>
  <si>
    <t>Tasmania ;  &gt; Other relative ;  &gt; 4-12 weeks of insufficient hours ;  &gt; Males ;</t>
  </si>
  <si>
    <t>Tasmania ;  &gt; Other relative ;  &gt; 4-12 weeks of insufficient hours ;  &gt; Females ;</t>
  </si>
  <si>
    <t>Tasmania ;  &gt; Other relative ;  &gt; 13-51 weeks of insufficient hours ;  Persons ;</t>
  </si>
  <si>
    <t>Tasmania ;  &gt; Other relative ;  &gt; 13-51 weeks of insufficient hours ;  &gt; Males ;</t>
  </si>
  <si>
    <t>Tasmania ;  &gt; Other relative ;  &gt; 13-51 weeks of insufficient hours ;  &gt; Females ;</t>
  </si>
  <si>
    <t>Tasmania ;  &gt; Other relative ;  &gt; 52 weeks and over of insufficient hours ;  Persons ;</t>
  </si>
  <si>
    <t>Tasmania ;  &gt; Other relative ;  &gt; 52 weeks and over of insufficient hours ;  &gt; Males ;</t>
  </si>
  <si>
    <t>Tasmania ;  &gt; Other relative ;  &gt; 52 weeks and over of insufficient hours ;  &gt; Females ;</t>
  </si>
  <si>
    <t>Tasmania ;  &gt; Other relative ;  Median duration of insufficient hours ;  Persons ;</t>
  </si>
  <si>
    <t>Tasmania ;  &gt; Other relative ;  Median duration of insufficient hours ;  &gt; Males ;</t>
  </si>
  <si>
    <t>Tasmania ;  &gt; Other relative ;  Median duration of insufficient hours ;  &gt; Females ;</t>
  </si>
  <si>
    <t>Tasmania ;  Not in a family ;  Underemployed part-time workers ;  Persons ;</t>
  </si>
  <si>
    <t>Tasmania ;  Not in a family ;  Underemployed part-time workers ;  &gt; Males ;</t>
  </si>
  <si>
    <t>Tasmania ;  Not in a family ;  Underemployed part-time workers ;  &gt; Females ;</t>
  </si>
  <si>
    <t>Tasmania ;  Not in a family ;  &gt; Fewer than 4 weeks of insufficient hours ;  Persons ;</t>
  </si>
  <si>
    <t>Tasmania ;  Not in a family ;  &gt; Fewer than 4 weeks of insufficient hours ;  &gt; Males ;</t>
  </si>
  <si>
    <t>Tasmania ;  Not in a family ;  &gt; Fewer than 4 weeks of insufficient hours ;  &gt; Females ;</t>
  </si>
  <si>
    <t>Tasmania ;  Not in a family ;  &gt; 4-12 weeks of insufficient hours ;  Persons ;</t>
  </si>
  <si>
    <t>Tasmania ;  Not in a family ;  &gt; 4-12 weeks of insufficient hours ;  &gt; Males ;</t>
  </si>
  <si>
    <t>Tasmania ;  Not in a family ;  &gt; 4-12 weeks of insufficient hours ;  &gt; Females ;</t>
  </si>
  <si>
    <t>Tasmania ;  Not in a family ;  &gt; 13-51 weeks of insufficient hours ;  Persons ;</t>
  </si>
  <si>
    <t>Tasmania ;  Not in a family ;  &gt; 13-51 weeks of insufficient hours ;  &gt; Males ;</t>
  </si>
  <si>
    <t>Tasmania ;  Not in a family ;  &gt; 13-51 weeks of insufficient hours ;  &gt; Females ;</t>
  </si>
  <si>
    <t>Tasmania ;  Not in a family ;  &gt; 52 weeks and over of insufficient hours ;  Persons ;</t>
  </si>
  <si>
    <t>Tasmania ;  Not in a family ;  &gt; 52 weeks and over of insufficient hours ;  &gt; Males ;</t>
  </si>
  <si>
    <t>Tasmania ;  Not in a family ;  &gt; 52 weeks and over of insufficient hours ;  &gt; Females ;</t>
  </si>
  <si>
    <t>Tasmania ;  Not in a family ;  Median duration of insufficient hours ;  Persons ;</t>
  </si>
  <si>
    <t>Tasmania ;  Not in a family ;  Median duration of insufficient hours ;  &gt; Males ;</t>
  </si>
  <si>
    <t>Tasmania ;  Not in a family ;  Median duration of insufficient hours ;  &gt; Females ;</t>
  </si>
  <si>
    <t>Tasmania ;  &gt; Person living alone ;  Underemployed part-time workers ;  Persons ;</t>
  </si>
  <si>
    <t>Tasmania ;  &gt; Person living alone ;  Underemployed part-time workers ;  &gt; Males ;</t>
  </si>
  <si>
    <t>Tasmania ;  &gt; Person living alone ;  Underemployed part-time workers ;  &gt; Females ;</t>
  </si>
  <si>
    <t>Tasmania ;  &gt; Person living alone ;  &gt; Fewer than 4 weeks of insufficient hours ;  Persons ;</t>
  </si>
  <si>
    <t>Tasmania ;  &gt; Person living alone ;  &gt; Fewer than 4 weeks of insufficient hours ;  &gt; Males ;</t>
  </si>
  <si>
    <t>Tasmania ;  &gt; Person living alone ;  &gt; Fewer than 4 weeks of insufficient hours ;  &gt; Females ;</t>
  </si>
  <si>
    <t>Tasmania ;  &gt; Person living alone ;  &gt; 4-12 weeks of insufficient hours ;  Persons ;</t>
  </si>
  <si>
    <t>Tasmania ;  &gt; Person living alone ;  &gt; 4-12 weeks of insufficient hours ;  &gt; Males ;</t>
  </si>
  <si>
    <t>Tasmania ;  &gt; Person living alone ;  &gt; 4-12 weeks of insufficient hours ;  &gt; Females ;</t>
  </si>
  <si>
    <t>Tasmania ;  &gt; Person living alone ;  &gt; 13-51 weeks of insufficient hours ;  Persons ;</t>
  </si>
  <si>
    <t>Tasmania ;  &gt; Person living alone ;  &gt; 13-51 weeks of insufficient hours ;  &gt; Males ;</t>
  </si>
  <si>
    <t>Tasmania ;  &gt; Person living alone ;  &gt; 13-51 weeks of insufficient hours ;  &gt; Females ;</t>
  </si>
  <si>
    <t>Tasmania ;  &gt; Person living alone ;  &gt; 52 weeks and over of insufficient hours ;  Persons ;</t>
  </si>
  <si>
    <t>Tasmania ;  &gt; Person living alone ;  &gt; 52 weeks and over of insufficient hours ;  &gt; Males ;</t>
  </si>
  <si>
    <t>Tasmania ;  &gt; Person living alone ;  &gt; 52 weeks and over of insufficient hours ;  &gt; Females ;</t>
  </si>
  <si>
    <t>Tasmania ;  &gt; Person living alone ;  Median duration of insufficient hours ;  Persons ;</t>
  </si>
  <si>
    <t>Tasmania ;  &gt; Person living alone ;  Median duration of insufficient hours ;  &gt; Males ;</t>
  </si>
  <si>
    <t>Tasmania ;  &gt; Person living alone ;  Median duration of insufficient hours ;  &gt; Females ;</t>
  </si>
  <si>
    <t>Tasmania ;  &gt; Person living with non-relatives ;  Underemployed part-time workers ;  Persons ;</t>
  </si>
  <si>
    <t>Tasmania ;  &gt; Person living with non-relatives ;  Underemployed part-time workers ;  &gt; Males ;</t>
  </si>
  <si>
    <t>Tasmania ;  &gt; Person living with non-relatives ;  Underemployed part-time workers ;  &gt; Females ;</t>
  </si>
  <si>
    <t>Tasmania ;  &gt; Person living with non-relatives ;  &gt; Fewer than 4 weeks of insufficient hours ;  Persons ;</t>
  </si>
  <si>
    <t>Tasmania ;  &gt; Person living with non-relatives ;  &gt; Fewer than 4 weeks of insufficient hours ;  &gt; Males ;</t>
  </si>
  <si>
    <t>Tasmania ;  &gt; Person living with non-relatives ;  &gt; Fewer than 4 weeks of insufficient hours ;  &gt; Females ;</t>
  </si>
  <si>
    <t>Tasmania ;  &gt; Person living with non-relatives ;  &gt; 4-12 weeks of insufficient hours ;  Persons ;</t>
  </si>
  <si>
    <t>Tasmania ;  &gt; Person living with non-relatives ;  &gt; 4-12 weeks of insufficient hours ;  &gt; Males ;</t>
  </si>
  <si>
    <t>Tasmania ;  &gt; Person living with non-relatives ;  &gt; 4-12 weeks of insufficient hours ;  &gt; Females ;</t>
  </si>
  <si>
    <t>Tasmania ;  &gt; Person living with non-relatives ;  &gt; 13-51 weeks of insufficient hours ;  Persons ;</t>
  </si>
  <si>
    <t>Tasmania ;  &gt; Person living with non-relatives ;  &gt; 13-51 weeks of insufficient hours ;  &gt; Males ;</t>
  </si>
  <si>
    <t>Tasmania ;  &gt; Person living with non-relatives ;  &gt; 13-51 weeks of insufficient hours ;  &gt; Females ;</t>
  </si>
  <si>
    <t>Tasmania ;  &gt; Person living with non-relatives ;  &gt; 52 weeks and over of insufficient hours ;  Persons ;</t>
  </si>
  <si>
    <t>Tasmania ;  &gt; Person living with non-relatives ;  &gt; 52 weeks and over of insufficient hours ;  &gt; Males ;</t>
  </si>
  <si>
    <t>Tasmania ;  &gt; Person living with non-relatives ;  &gt; 52 weeks and over of insufficient hours ;  &gt; Females ;</t>
  </si>
  <si>
    <t>Tasmania ;  &gt; Person living with non-relatives ;  Median duration of insufficient hours ;  Persons ;</t>
  </si>
  <si>
    <t>Tasmania ;  &gt; Person living with non-relatives ;  Median duration of insufficient hours ;  &gt; Males ;</t>
  </si>
  <si>
    <t>Tasmania ;  &gt; Person living with non-relatives ;  Median duration of insufficient hours ;  &gt; Females ;</t>
  </si>
  <si>
    <t>Tasmania ;  Relationship not determined ;  Underemployed part-time workers ;  Persons ;</t>
  </si>
  <si>
    <t>Tasmania ;  Relationship not determined ;  Underemployed part-time workers ;  &gt; Males ;</t>
  </si>
  <si>
    <t>Tasmania ;  Relationship not determined ;  Underemployed part-time workers ;  &gt; Females ;</t>
  </si>
  <si>
    <t>Tasmania ;  Relationship not determined ;  &gt; Fewer than 4 weeks of insufficient hours ;  Persons ;</t>
  </si>
  <si>
    <t>Tasmania ;  Relationship not determined ;  &gt; Fewer than 4 weeks of insufficient hours ;  &gt; Males ;</t>
  </si>
  <si>
    <t>Tasmania ;  Relationship not determined ;  &gt; Fewer than 4 weeks of insufficient hours ;  &gt; Females ;</t>
  </si>
  <si>
    <t>Tasmania ;  Relationship not determined ;  &gt; 4-12 weeks of insufficient hours ;  Persons ;</t>
  </si>
  <si>
    <t>Tasmania ;  Relationship not determined ;  &gt; 4-12 weeks of insufficient hours ;  &gt; Males ;</t>
  </si>
  <si>
    <t>Tasmania ;  Relationship not determined ;  &gt; 4-12 weeks of insufficient hours ;  &gt; Females ;</t>
  </si>
  <si>
    <t>Tasmania ;  Relationship not determined ;  &gt; 13-51 weeks of insufficient hours ;  Persons ;</t>
  </si>
  <si>
    <t>Tasmania ;  Relationship not determined ;  &gt; 13-51 weeks of insufficient hours ;  &gt; Males ;</t>
  </si>
  <si>
    <t>Tasmania ;  Relationship not determined ;  &gt; 13-51 weeks of insufficient hours ;  &gt; Females ;</t>
  </si>
  <si>
    <t>Tasmania ;  Relationship not determined ;  &gt; 52 weeks and over of insufficient hours ;  Persons ;</t>
  </si>
  <si>
    <t>Tasmania ;  Relationship not determined ;  &gt; 52 weeks and over of insufficient hours ;  &gt; Males ;</t>
  </si>
  <si>
    <t>Tasmania ;  Relationship not determined ;  &gt; 52 weeks and over of insufficient hours ;  &gt; Females ;</t>
  </si>
  <si>
    <t>Tasmania ;  Relationship not determined ;  Median duration of insufficient hours ;  Persons ;</t>
  </si>
  <si>
    <t>Tasmania ;  Relationship not determined ;  Median duration of insufficient hours ;  &gt; Males ;</t>
  </si>
  <si>
    <t>Tasmania ;  Relationship not determined ;  Median duration of insufficient hours ;  &gt; Females ;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</si>
  <si>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</si>
  <si>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</si>
  <si>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</si>
  <si>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Fewer than 4 weeks of insufficient hours ;  Persons ;</t>
  </si>
  <si>
    <t>Tasmania ;  Employee ;  &gt; Fewer than 4 weeks of insufficient hours ;  &gt; Males ;</t>
  </si>
  <si>
    <t>Tasmania ;  Employee ;  &gt; Fewer than 4 weeks of insufficient hours ;  &gt; Females ;</t>
  </si>
  <si>
    <t>Tasmania ;  Employee ;  &gt; 4-12 weeks of insufficient hours ;  Persons ;</t>
  </si>
  <si>
    <t>Tasmania ;  Employee ;  &gt; 4-12 weeks of insufficient hours ;  &gt; Males ;</t>
  </si>
  <si>
    <t>Tasmania ;  Employee ;  &gt; 4-12 weeks of insufficient hours ;  &gt; Females ;</t>
  </si>
  <si>
    <t>Tasmania ;  Employee ;  &gt; 13-51 weeks of insufficient hours ;  Persons ;</t>
  </si>
  <si>
    <t>Tasmania ;  Employee ;  &gt; 13-51 weeks of insufficient hours ;  &gt; Males ;</t>
  </si>
  <si>
    <t>Tasmania ;  Employee ;  &gt; 13-51 weeks of insufficient hours ;  &gt; Females ;</t>
  </si>
  <si>
    <t>Tasmania ;  Employee ;  &gt; 52 weeks and over of insufficient hours ;  Persons ;</t>
  </si>
  <si>
    <t>Tasmania ;  Employee ;  &gt; 52 weeks and over of insufficient hours ;  &gt; Males ;</t>
  </si>
  <si>
    <t>Tasmania ;  Employee ;  &gt; 52 weeks and over of insufficient hours ;  &gt; Females ;</t>
  </si>
  <si>
    <t>Tasmania ;  Employee ;  Median duration of insufficient hours ;  Persons ;</t>
  </si>
  <si>
    <t>Tasmania ;  Employee ;  Median duration of insufficient hours ;  &gt; Males ;</t>
  </si>
  <si>
    <t>Tasmania ;  Employee ;  Median duration of insufficient hours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</si>
  <si>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</si>
  <si>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</si>
  <si>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</si>
  <si>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Fewer than 4 weeks of insufficient hours ;  Persons ;</t>
  </si>
  <si>
    <t>Tasmania ;  &gt; Employee with paid leave entitlements ;  &gt; Fewer than 4 weeks of insufficient hours ;  &gt; Males ;</t>
  </si>
  <si>
    <t>Tasmania ;  &gt; Employee with paid leave entitlements ;  &gt; Fewer than 4 weeks of insufficient hours ;  &gt; Females ;</t>
  </si>
  <si>
    <t>Tasmania ;  &gt; Employee with paid leave entitlements ;  &gt; 4-12 weeks of insufficient hours ;  Persons ;</t>
  </si>
  <si>
    <t>Tasmania ;  &gt; Employee with paid leave entitlements ;  &gt; 4-12 weeks of insufficient hours ;  &gt; Males ;</t>
  </si>
  <si>
    <t>Tasmania ;  &gt; Employee with paid leave entitlements ;  &gt; 4-12 weeks of insufficient hours ;  &gt; Females ;</t>
  </si>
  <si>
    <t>Tasmania ;  &gt; Employee with paid leave entitlements ;  &gt; 13-51 weeks of insufficient hours ;  Persons ;</t>
  </si>
  <si>
    <t>Tasmania ;  &gt; Employee with paid leave entitlements ;  &gt; 13-51 weeks of insufficient hours ;  &gt; Males ;</t>
  </si>
  <si>
    <t>Tasmania ;  &gt; Employee with paid leave entitlements ;  &gt; 13-51 weeks of insufficient hours ;  &gt; Females ;</t>
  </si>
  <si>
    <t>Tasmania ;  &gt; Employee with paid leave entitlements ;  &gt; 52 weeks and over of insufficient hours ;  Persons ;</t>
  </si>
  <si>
    <t>Tasmania ;  &gt; Employee with paid leave entitlements ;  &gt; 52 weeks and over of insufficient hours ;  &gt; Males ;</t>
  </si>
  <si>
    <t>Tasmania ;  &gt; Employee with paid leave entitlements ;  &gt; 52 weeks and over of insufficient hours ;  &gt; Females ;</t>
  </si>
  <si>
    <t>Tasmania ;  &gt; Employee with paid leave entitlements ;  Median duration of insufficient hours ;  Persons ;</t>
  </si>
  <si>
    <t>Tasmania ;  &gt; Employee with paid leave entitlements ;  Median duration of insufficient hours ;  &gt; Males ;</t>
  </si>
  <si>
    <t>Tasmania ;  &gt; Employee with paid leave entitlements ;  Median duration of insufficient hours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</si>
  <si>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</si>
  <si>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</si>
  <si>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</si>
  <si>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Fewer than 4 weeks of insufficient hours ;  Persons ;</t>
  </si>
  <si>
    <t>Tasmania ;  &gt; Employee without paid leave entitlements ;  &gt; Fewer than 4 weeks of insufficient hours ;  &gt; Males ;</t>
  </si>
  <si>
    <t>Tasmania ;  &gt; Employee without paid leave entitlements ;  &gt; Fewer than 4 weeks of insufficient hours ;  &gt; Females ;</t>
  </si>
  <si>
    <t>Tasmania ;  &gt; Employee without paid leave entitlements ;  &gt; 4-12 weeks of insufficient hours ;  Persons ;</t>
  </si>
  <si>
    <t>Tasmania ;  &gt; Employee without paid leave entitlements ;  &gt; 4-12 weeks of insufficient hours ;  &gt; Males ;</t>
  </si>
  <si>
    <t>Tasmania ;  &gt; Employee without paid leave entitlements ;  &gt; 4-12 weeks of insufficient hours ;  &gt; Females ;</t>
  </si>
  <si>
    <t>Tasmania ;  &gt; Employee without paid leave entitlements ;  &gt; 13-51 weeks of insufficient hours ;  Persons ;</t>
  </si>
  <si>
    <t>Tasmania ;  &gt; Employee without paid leave entitlements ;  &gt; 13-51 weeks of insufficient hours ;  &gt; Males ;</t>
  </si>
  <si>
    <t>Tasmania ;  &gt; Employee without paid leave entitlements ;  &gt; 13-51 weeks of insufficient hours ;  &gt; Females ;</t>
  </si>
  <si>
    <t>Tasmania ;  &gt; Employee without paid leave entitlements ;  &gt; 52 weeks and over of insufficient hours ;  Persons ;</t>
  </si>
  <si>
    <t>Tasmania ;  &gt; Employee without paid leave entitlements ;  &gt; 52 weeks and over of insufficient hours ;  &gt; Males ;</t>
  </si>
  <si>
    <t>Tasmania ;  &gt; Employee without paid leave entitlements ;  &gt; 52 weeks and over of insufficient hours ;  &gt; Females ;</t>
  </si>
  <si>
    <t>Tasmania ;  &gt; Employee without paid leave entitlements ;  Median duration of insufficient hours ;  Persons ;</t>
  </si>
  <si>
    <t>Tasmania ;  &gt; Employee without paid leave entitlements ;  Median duration of insufficient hours ;  &gt; Males ;</t>
  </si>
  <si>
    <t>Tasmania ;  &gt; Employee without paid leave entitlements ;  Median duration of insufficient hours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</si>
  <si>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</si>
  <si>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</si>
  <si>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</si>
  <si>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Fewer than 4 weeks of insufficient hours ;  Persons ;</t>
  </si>
  <si>
    <t>Tasmania ;  Not an employee ;  &gt; Fewer than 4 weeks of insufficient hours ;  &gt; Males ;</t>
  </si>
  <si>
    <t>Tasmania ;  Not an employee ;  &gt; Fewer than 4 weeks of insufficient hours ;  &gt; Females ;</t>
  </si>
  <si>
    <t>Tasmania ;  Not an employee ;  &gt; 4-12 weeks of insufficient hours ;  Persons ;</t>
  </si>
  <si>
    <t>Tasmania ;  Not an employee ;  &gt; 4-12 weeks of insufficient hours ;  &gt; Males ;</t>
  </si>
  <si>
    <t>Tasmania ;  Not an employee ;  &gt; 4-12 weeks of insufficient hours ;  &gt; Females ;</t>
  </si>
  <si>
    <t>Tasmania ;  Not an employee ;  &gt; 13-51 weeks of insufficient hours ;  Persons ;</t>
  </si>
  <si>
    <t>Tasmania ;  Not an employee ;  &gt; 13-51 weeks of insufficient hours ;  &gt; Males ;</t>
  </si>
  <si>
    <t>Tasmania ;  Not an employee ;  &gt; 13-51 weeks of insufficient hours ;  &gt; Females ;</t>
  </si>
  <si>
    <t>Tasmania ;  Not an employee ;  &gt; 52 weeks and over of insufficient hours ;  Persons ;</t>
  </si>
  <si>
    <t>Tasmania ;  Not an employee ;  &gt; 52 weeks and over of insufficient hours ;  &gt; Males ;</t>
  </si>
  <si>
    <t>Tasmania ;  Not an employee ;  &gt; 52 weeks and over of insufficient hours ;  &gt; Females ;</t>
  </si>
  <si>
    <t>Tasmania ;  Not an employee ;  Median duration of insufficient hours ;  Persons ;</t>
  </si>
  <si>
    <t>Tasmania ;  Not an employee ;  Median duration of insufficient hours ;  &gt; Males ;</t>
  </si>
  <si>
    <t>Tasmania ;  Not an employee ;  Median duration of insufficient hours ;  &gt; Females ;</t>
  </si>
  <si>
    <t>Tasmania ;  Prefers more part-time hours ;  Underemployed part-time workers ;  Persons ;</t>
  </si>
  <si>
    <t>Tasmania ;  Prefers more part-time hours ;  Underemployed part-time workers ;  &gt; Males ;</t>
  </si>
  <si>
    <t>Tasmania ;  Prefers more part-time hours ;  Underemployed part-time workers ;  &gt; Females ;</t>
  </si>
  <si>
    <t>Tasmania ;  Prefers more part-time hours ;  &gt; Fewer than 4 weeks of insufficient hours ;  Persons ;</t>
  </si>
  <si>
    <t>Tasmania ;  Prefers more part-time hours ;  &gt; Fewer than 4 weeks of insufficient hours ;  &gt; Males ;</t>
  </si>
  <si>
    <t>Tasmania ;  Prefers more part-time hours ;  &gt; Fewer than 4 weeks of insufficient hours ;  &gt; Females ;</t>
  </si>
  <si>
    <t>Tasmania ;  Prefers more part-time hours ;  &gt; 4-12 weeks of insufficient hours ;  Persons ;</t>
  </si>
  <si>
    <t>Tasmania ;  Prefers more part-time hours ;  &gt; 4-12 weeks of insufficient hours ;  &gt; Males ;</t>
  </si>
  <si>
    <t>Tasmania ;  Prefers more part-time hours ;  &gt; 4-12 weeks of insufficient hours ;  &gt; Females ;</t>
  </si>
  <si>
    <t>Tasmania ;  Prefers more part-time hours ;  &gt; 13-51 weeks of insufficient hours ;  Persons ;</t>
  </si>
  <si>
    <t>Tasmania ;  Prefers more part-time hours ;  &gt; 13-51 weeks of insufficient hours ;  &gt; Males ;</t>
  </si>
  <si>
    <t>Tasmania ;  Prefers more part-time hours ;  &gt; 13-51 weeks of insufficient hours ;  &gt; Females ;</t>
  </si>
  <si>
    <t>Tasmania ;  Prefers more part-time hours ;  &gt; 52 weeks and over of insufficient hours ;  Persons ;</t>
  </si>
  <si>
    <t>Tasmania ;  Prefers more part-time hours ;  &gt; 52 weeks and over of insufficient hours ;  &gt; Males ;</t>
  </si>
  <si>
    <t>Tasmania ;  Prefers more part-time hours ;  &gt; 52 weeks and over of insufficient hours ;  &gt; Females ;</t>
  </si>
  <si>
    <t>Tasmania ;  Prefers more part-time hours ;  Median duration of insufficient hours ;  Persons ;</t>
  </si>
  <si>
    <t>Tasmania ;  Prefers more part-time hours ;  Median duration of insufficient hours ;  &gt; Males ;</t>
  </si>
  <si>
    <t>Tasmania ;  Prefers more part-time hours ;  Median duration of insufficient hours ;  &gt; Females ;</t>
  </si>
  <si>
    <t>Tasmania ;  Prefers full-time hours ;  Underemployed part-time workers ;  Persons ;</t>
  </si>
  <si>
    <t>Tasmania ;  Prefers full-time hours ;  Underemployed part-time workers ;  &gt; Males ;</t>
  </si>
  <si>
    <t>Tasmania ;  Prefers full-time hours ;  Underemployed part-time workers ;  &gt; Females ;</t>
  </si>
  <si>
    <t>Tasmania ;  Prefers full-time hours ;  &gt; Fewer than 4 weeks of insufficient hours ;  Persons ;</t>
  </si>
  <si>
    <t>Tasmania ;  Prefers full-time hours ;  &gt; Fewer than 4 weeks of insufficient hours ;  &gt; Males ;</t>
  </si>
  <si>
    <t>Tasmania ;  Prefers full-time hours ;  &gt; Fewer than 4 weeks of insufficient hours ;  &gt; Females ;</t>
  </si>
  <si>
    <t>Tasmania ;  Prefers full-time hours ;  &gt; 4-12 weeks of insufficient hours ;  Persons ;</t>
  </si>
  <si>
    <t>Tasmania ;  Prefers full-time hours ;  &gt; 4-12 weeks of insufficient hours ;  &gt; Males ;</t>
  </si>
  <si>
    <t>Tasmania ;  Prefers full-time hours ;  &gt; 4-12 weeks of insufficient hours ;  &gt; Females ;</t>
  </si>
  <si>
    <t>Tasmania ;  Prefers full-time hours ;  &gt; 13-51 weeks of insufficient hours ;  Persons ;</t>
  </si>
  <si>
    <t>Tasmania ;  Prefers full-time hours ;  &gt; 13-51 weeks of insufficient hours ;  &gt; Males ;</t>
  </si>
  <si>
    <t>Tasmania ;  Prefers full-time hours ;  &gt; 13-51 weeks of insufficient hours ;  &gt; Females ;</t>
  </si>
  <si>
    <t>Tasmania ;  Prefers full-time hours ;  &gt; 52 weeks and over of insufficient hours ;  Persons ;</t>
  </si>
  <si>
    <t>Tasmania ;  Prefers full-time hours ;  &gt; 52 weeks and over of insufficient hours ;  &gt; Males ;</t>
  </si>
  <si>
    <t>Tasmania ;  Prefers full-time hours ;  &gt; 52 weeks and over of insufficient hours ;  &gt; Females ;</t>
  </si>
  <si>
    <t>Tasmania ;  Prefers full-time hours ;  Median duration of insufficient hours ;  Persons ;</t>
  </si>
  <si>
    <t>Tasmania ;  Prefers full-time hours ;  Median duration of insufficient hours ;  &gt; Males ;</t>
  </si>
  <si>
    <t>Tasmania ;  Prefers full-time hours ;  Median duration of insufficient hours ;  &gt; Females ;</t>
  </si>
  <si>
    <t>Tasmania ;  &gt; Prefers less than 30 hours ;  Underemployed part-time workers ;  Persons ;</t>
  </si>
  <si>
    <t>Tasmania ;  &gt; Prefers less than 30 hours ;  Underemployed part-time workers ;  &gt; Males ;</t>
  </si>
  <si>
    <t>Tasmania ;  &gt; Prefers less than 30 hours ;  Underemployed part-time workers ;  &gt; Females ;</t>
  </si>
  <si>
    <t>Tasmania ;  &gt; Prefers less than 30 hours ;  &gt; Fewer than 4 weeks of insufficient hours ;  Persons ;</t>
  </si>
  <si>
    <t>Tasmania ;  &gt; Prefers less than 30 hours ;  &gt; Fewer than 4 weeks of insufficient hours ;  &gt; Males ;</t>
  </si>
  <si>
    <t>Tasmania ;  &gt; Prefers less than 30 hours ;  &gt; Fewer than 4 weeks of insufficient hours ;  &gt; Females ;</t>
  </si>
  <si>
    <t>Tasmania ;  &gt; Prefers less than 30 hours ;  &gt; 4-12 weeks of insufficient hours ;  Persons ;</t>
  </si>
  <si>
    <t>Tasmania ;  &gt; Prefers less than 30 hours ;  &gt; 4-12 weeks of insufficient hours ;  &gt; Males ;</t>
  </si>
  <si>
    <t>Tasmania ;  &gt; Prefers less than 30 hours ;  &gt; 4-12 weeks of insufficient hours ;  &gt; Females ;</t>
  </si>
  <si>
    <t>Tasmania ;  &gt; Prefers less than 30 hours ;  &gt; 13-51 weeks of insufficient hours ;  Persons ;</t>
  </si>
  <si>
    <t>Tasmania ;  &gt; Prefers less than 30 hours ;  &gt; 13-51 weeks of insufficient hours ;  &gt; Males ;</t>
  </si>
  <si>
    <t>Tasmania ;  &gt; Prefers less than 30 hours ;  &gt; 13-51 weeks of insufficient hours ;  &gt; Females ;</t>
  </si>
  <si>
    <t>Tasmania ;  &gt; Prefers less than 30 hours ;  &gt; 52 weeks and over of insufficient hours ;  Persons ;</t>
  </si>
  <si>
    <t>Tasmania ;  &gt; Prefers less than 30 hours ;  &gt; 52 weeks and over of insufficient hours ;  &gt; Males ;</t>
  </si>
  <si>
    <t>Tasmania ;  &gt; Prefers less than 30 hours ;  &gt; 52 weeks and over of insufficient hours ;  &gt; Females ;</t>
  </si>
  <si>
    <t>Tasmania ;  &gt; Prefers less than 30 hours ;  Median duration of insufficient hours ;  Persons ;</t>
  </si>
  <si>
    <t>Tasmania ;  &gt; Prefers less than 30 hours ;  Median duration of insufficient hours ;  &gt; Males ;</t>
  </si>
  <si>
    <t>Tasmania ;  &gt; Prefers less than 30 hours ;  Median duration of insufficient hours ;  &gt; Females ;</t>
  </si>
  <si>
    <t>Tasmania ;  &gt; Prefers 30-34 hours ;  Underemployed part-time workers ;  Persons ;</t>
  </si>
  <si>
    <t>Tasmania ;  &gt; Prefers 30-34 hours ;  Underemployed part-time workers ;  &gt; Males ;</t>
  </si>
  <si>
    <t>Tasmania ;  &gt; Prefers 30-34 hours ;  Underemployed part-time workers ;  &gt; Females ;</t>
  </si>
  <si>
    <t>Tasmania ;  &gt; Prefers 30-34 hours ;  &gt; Fewer than 4 weeks of insufficient hours ;  Persons ;</t>
  </si>
  <si>
    <t>Tasmania ;  &gt; Prefers 30-34 hours ;  &gt; Fewer than 4 weeks of insufficient hours ;  &gt; Males ;</t>
  </si>
  <si>
    <t>Tasmania ;  &gt; Prefers 30-34 hours ;  &gt; Fewer than 4 weeks of insufficient hours ;  &gt; Females ;</t>
  </si>
  <si>
    <t>Tasmania ;  &gt; Prefers 30-34 hours ;  &gt; 4-12 weeks of insufficient hours ;  Persons ;</t>
  </si>
  <si>
    <t>Tasmania ;  &gt; Prefers 30-34 hours ;  &gt; 4-12 weeks of insufficient hours ;  &gt; Males ;</t>
  </si>
  <si>
    <t>Tasmania ;  &gt; Prefers 30-34 hours ;  &gt; 4-12 weeks of insufficient hours ;  &gt; Females ;</t>
  </si>
  <si>
    <t>Tasmania ;  &gt; Prefers 30-34 hours ;  &gt; 13-51 weeks of insufficient hours ;  Persons ;</t>
  </si>
  <si>
    <t>Tasmania ;  &gt; Prefers 30-34 hours ;  &gt; 13-51 weeks of insufficient hours ;  &gt; Males ;</t>
  </si>
  <si>
    <t>Tasmania ;  &gt; Prefers 30-34 hours ;  &gt; 13-51 weeks of insufficient hours ;  &gt; Females ;</t>
  </si>
  <si>
    <t>Tasmania ;  &gt; Prefers 30-34 hours ;  &gt; 52 weeks and over of insufficient hours ;  Persons ;</t>
  </si>
  <si>
    <t>Tasmania ;  &gt; Prefers 30-34 hours ;  &gt; 52 weeks and over of insufficient hours ;  &gt; Males ;</t>
  </si>
  <si>
    <t>Tasmania ;  &gt; Prefers 30-34 hours ;  &gt; 52 weeks and over of insufficient hours ;  &gt; Females ;</t>
  </si>
  <si>
    <t>Tasmania ;  &gt; Prefers 30-34 hours ;  Median duration of insufficient hours ;  Persons ;</t>
  </si>
  <si>
    <t>A125552808R</t>
  </si>
  <si>
    <t>A125580888X</t>
  </si>
  <si>
    <t>A125566848T</t>
  </si>
  <si>
    <t>A125555616A</t>
  </si>
  <si>
    <t>A125583696K</t>
  </si>
  <si>
    <t>A125569656C</t>
  </si>
  <si>
    <t>A125550000L</t>
  </si>
  <si>
    <t>A125578080T</t>
  </si>
  <si>
    <t>A125564040R</t>
  </si>
  <si>
    <t>A125558424L</t>
  </si>
  <si>
    <t>A125586504K</t>
  </si>
  <si>
    <t>A125572464V</t>
  </si>
  <si>
    <t>A125561232C</t>
  </si>
  <si>
    <t>A125589312W</t>
  </si>
  <si>
    <t>A125575272F</t>
  </si>
  <si>
    <t>A125552809T</t>
  </si>
  <si>
    <t>A125580889A</t>
  </si>
  <si>
    <t>A125566849V</t>
  </si>
  <si>
    <t>A125552816R</t>
  </si>
  <si>
    <t>A125580896X</t>
  </si>
  <si>
    <t>A125566856T</t>
  </si>
  <si>
    <t>A125555624A</t>
  </si>
  <si>
    <t>A125583704X</t>
  </si>
  <si>
    <t>A125569664C</t>
  </si>
  <si>
    <t>A125550008F</t>
  </si>
  <si>
    <t>A125578088K</t>
  </si>
  <si>
    <t>A125564048J</t>
  </si>
  <si>
    <t>A125558432L</t>
  </si>
  <si>
    <t>A125586512K</t>
  </si>
  <si>
    <t>A125572472V</t>
  </si>
  <si>
    <t>A125561240C</t>
  </si>
  <si>
    <t>A125589320W</t>
  </si>
  <si>
    <t>A125575280F</t>
  </si>
  <si>
    <t>A125552817T</t>
  </si>
  <si>
    <t>A125580897A</t>
  </si>
  <si>
    <t>A125566857V</t>
  </si>
  <si>
    <t>A125552544W</t>
  </si>
  <si>
    <t>A125580624V</t>
  </si>
  <si>
    <t>A125566584X</t>
  </si>
  <si>
    <t>A125555352J</t>
  </si>
  <si>
    <t>A125583432F</t>
  </si>
  <si>
    <t>A125569392K</t>
  </si>
  <si>
    <t>A125549736F</t>
  </si>
  <si>
    <t>A125577816C</t>
  </si>
  <si>
    <t>A125563776L</t>
  </si>
  <si>
    <t>A125558160V</t>
  </si>
  <si>
    <t>A125586240T</t>
  </si>
  <si>
    <t>A125572200R</t>
  </si>
  <si>
    <t>A125560968A</t>
  </si>
  <si>
    <t>A125589048W</t>
  </si>
  <si>
    <t>A125575008V</t>
  </si>
  <si>
    <t>A125552545X</t>
  </si>
  <si>
    <t>A125580625W</t>
  </si>
  <si>
    <t>A125566585A</t>
  </si>
  <si>
    <t>A125552624W</t>
  </si>
  <si>
    <t>A125580704V</t>
  </si>
  <si>
    <t>A125566664X</t>
  </si>
  <si>
    <t>A125555432J</t>
  </si>
  <si>
    <t>A125583512F</t>
  </si>
  <si>
    <t>A125569472K</t>
  </si>
  <si>
    <t>A125549816F</t>
  </si>
  <si>
    <t>A125577896R</t>
  </si>
  <si>
    <t>A125563856L</t>
  </si>
  <si>
    <t>A125558240V</t>
  </si>
  <si>
    <t>A125586320T</t>
  </si>
  <si>
    <t>A125572280A</t>
  </si>
  <si>
    <t>A125561048C</t>
  </si>
  <si>
    <t>A125589128W</t>
  </si>
  <si>
    <t>A125575088F</t>
  </si>
  <si>
    <t>A125552625X</t>
  </si>
  <si>
    <t>A125580705W</t>
  </si>
  <si>
    <t>A125566665A</t>
  </si>
  <si>
    <t>A125552712W</t>
  </si>
  <si>
    <t>A125580792F</t>
  </si>
  <si>
    <t>A125566752X</t>
  </si>
  <si>
    <t>A125555520J</t>
  </si>
  <si>
    <t>A125583600F</t>
  </si>
  <si>
    <t>A125569560K</t>
  </si>
  <si>
    <t>A125549904F</t>
  </si>
  <si>
    <t>A125577984R</t>
  </si>
  <si>
    <t>A125563944L</t>
  </si>
  <si>
    <t>A125558328L</t>
  </si>
  <si>
    <t>A125586408K</t>
  </si>
  <si>
    <t>A125572368V</t>
  </si>
  <si>
    <t>A125561136C</t>
  </si>
  <si>
    <t>A125589216W</t>
  </si>
  <si>
    <t>A125575176F</t>
  </si>
  <si>
    <t>A125552713X</t>
  </si>
  <si>
    <t>A125580793J</t>
  </si>
  <si>
    <t>A125566753A</t>
  </si>
  <si>
    <t>A125552832R</t>
  </si>
  <si>
    <t>A125580912L</t>
  </si>
  <si>
    <t>A125566872T</t>
  </si>
  <si>
    <t>A125555640A</t>
  </si>
  <si>
    <t>A125583720X</t>
  </si>
  <si>
    <t>A125569680C</t>
  </si>
  <si>
    <t>A125550024F</t>
  </si>
  <si>
    <t>A125578104X</t>
  </si>
  <si>
    <t>A125564064J</t>
  </si>
  <si>
    <t>A125558448F</t>
  </si>
  <si>
    <t>A125586528C</t>
  </si>
  <si>
    <t>A125572488L</t>
  </si>
  <si>
    <t>A125561256W</t>
  </si>
  <si>
    <t>A125589336R</t>
  </si>
  <si>
    <t>A125575296X</t>
  </si>
  <si>
    <t>A125552833T</t>
  </si>
  <si>
    <t>A125580913R</t>
  </si>
  <si>
    <t>A125566873V</t>
  </si>
  <si>
    <t>A125552552W</t>
  </si>
  <si>
    <t>A125580632V</t>
  </si>
  <si>
    <t>A125566592X</t>
  </si>
  <si>
    <t>A125555360J</t>
  </si>
  <si>
    <t>A125583440F</t>
  </si>
  <si>
    <t>A125569400X</t>
  </si>
  <si>
    <t>A125549744F</t>
  </si>
  <si>
    <t>A125577824C</t>
  </si>
  <si>
    <t>A125563784L</t>
  </si>
  <si>
    <t>A125558168L</t>
  </si>
  <si>
    <t>A125586248K</t>
  </si>
  <si>
    <t>A125572208J</t>
  </si>
  <si>
    <t>A125560976A</t>
  </si>
  <si>
    <t>A125589056W</t>
  </si>
  <si>
    <t>A125575016V</t>
  </si>
  <si>
    <t>A125552553X</t>
  </si>
  <si>
    <t>A125580633W</t>
  </si>
  <si>
    <t>A125566593A</t>
  </si>
  <si>
    <t>A125552752R</t>
  </si>
  <si>
    <t>A125580832L</t>
  </si>
  <si>
    <t>A125566792T</t>
  </si>
  <si>
    <t>A125555560A</t>
  </si>
  <si>
    <t>A125583640X</t>
  </si>
  <si>
    <t>A125569600T</t>
  </si>
  <si>
    <t>A125549944X</t>
  </si>
  <si>
    <t>A125578024X</t>
  </si>
  <si>
    <t>A125563984F</t>
  </si>
  <si>
    <t>A125558368F</t>
  </si>
  <si>
    <t>A125586448C</t>
  </si>
  <si>
    <t>A125572408A</t>
  </si>
  <si>
    <t>A125561176W</t>
  </si>
  <si>
    <t>A125589256R</t>
  </si>
  <si>
    <t>A125575216L</t>
  </si>
  <si>
    <t>A125552753T</t>
  </si>
  <si>
    <t>A125580833R</t>
  </si>
  <si>
    <t>A125566793V</t>
  </si>
  <si>
    <t>A125552760R</t>
  </si>
  <si>
    <t>A125580840L</t>
  </si>
  <si>
    <t>A125566800F</t>
  </si>
  <si>
    <t>A125555568V</t>
  </si>
  <si>
    <t>A125583648T</t>
  </si>
  <si>
    <t>A125569608K</t>
  </si>
  <si>
    <t>A125549952X</t>
  </si>
  <si>
    <t>A125578032X</t>
  </si>
  <si>
    <t>A125563992F</t>
  </si>
  <si>
    <t>A125558376F</t>
  </si>
  <si>
    <t>A125586456C</t>
  </si>
  <si>
    <t>A125572416A</t>
  </si>
  <si>
    <t>A125561184W</t>
  </si>
  <si>
    <t>A125589264R</t>
  </si>
  <si>
    <t>A125575224L</t>
  </si>
  <si>
    <t>A125552761T</t>
  </si>
  <si>
    <t>A125580841R</t>
  </si>
  <si>
    <t>A125566801J</t>
  </si>
  <si>
    <t>A125552592R</t>
  </si>
  <si>
    <t>A125580672L</t>
  </si>
  <si>
    <t>A125566632F</t>
  </si>
  <si>
    <t>A125555400R</t>
  </si>
  <si>
    <t>A125583480X</t>
  </si>
  <si>
    <t>A125569440T</t>
  </si>
  <si>
    <t>A125549784X</t>
  </si>
  <si>
    <t>A125577864W</t>
  </si>
  <si>
    <t>A125563824V</t>
  </si>
  <si>
    <t>A125558208V</t>
  </si>
  <si>
    <t>A125586288C</t>
  </si>
  <si>
    <t>A125572248A</t>
  </si>
  <si>
    <t>A125561016K</t>
  </si>
  <si>
    <t>A125589096R</t>
  </si>
  <si>
    <t>A125575056L</t>
  </si>
  <si>
    <t>A125552593T</t>
  </si>
  <si>
    <t>A125580673R</t>
  </si>
  <si>
    <t>A125566633J</t>
  </si>
  <si>
    <t>A125552560W</t>
  </si>
  <si>
    <t>A125580640V</t>
  </si>
  <si>
    <t>A125566600L</t>
  </si>
  <si>
    <t>A125555368A</t>
  </si>
  <si>
    <t>A125583448X</t>
  </si>
  <si>
    <t>A125569408T</t>
  </si>
  <si>
    <t>A125549752F</t>
  </si>
  <si>
    <t>A125577832C</t>
  </si>
  <si>
    <t>A125563792L</t>
  </si>
  <si>
    <t>A125558176L</t>
  </si>
  <si>
    <t>A125586256K</t>
  </si>
  <si>
    <t>A125572216J</t>
  </si>
  <si>
    <t>A125560984A</t>
  </si>
  <si>
    <t>A125589064W</t>
  </si>
  <si>
    <t>A125575024V</t>
  </si>
  <si>
    <t>A125552561X</t>
  </si>
  <si>
    <t>A125580641W</t>
  </si>
  <si>
    <t>A125566601R</t>
  </si>
  <si>
    <t>A125552632W</t>
  </si>
  <si>
    <t>A125580712V</t>
  </si>
  <si>
    <t>A125566672X</t>
  </si>
  <si>
    <t>A125555440J</t>
  </si>
  <si>
    <t>A125583520F</t>
  </si>
  <si>
    <t>A125569480K</t>
  </si>
  <si>
    <t>A125549824F</t>
  </si>
  <si>
    <t>A125577904C</t>
  </si>
  <si>
    <t>A125563864L</t>
  </si>
  <si>
    <t>A125558248L</t>
  </si>
  <si>
    <t>A125586328K</t>
  </si>
  <si>
    <t>A125572288V</t>
  </si>
  <si>
    <t>A125561056C</t>
  </si>
  <si>
    <t>A125589136W</t>
  </si>
  <si>
    <t>A125575096F</t>
  </si>
  <si>
    <t>A125552633X</t>
  </si>
  <si>
    <t>A125580713W</t>
  </si>
  <si>
    <t>A125566673A</t>
  </si>
  <si>
    <t>A125552584R</t>
  </si>
  <si>
    <t>A125580664L</t>
  </si>
  <si>
    <t>A125566624F</t>
  </si>
  <si>
    <t>A125555392A</t>
  </si>
  <si>
    <t>A125583472X</t>
  </si>
  <si>
    <t>A125569432T</t>
  </si>
  <si>
    <t>A125549776X</t>
  </si>
  <si>
    <t>A125577856W</t>
  </si>
  <si>
    <t>A125563816V</t>
  </si>
  <si>
    <t>A125558200A</t>
  </si>
  <si>
    <t>A125586280K</t>
  </si>
  <si>
    <t>A125572240J</t>
  </si>
  <si>
    <t>A125561008K</t>
  </si>
  <si>
    <t>A125589088R</t>
  </si>
  <si>
    <t>A125575048L</t>
  </si>
  <si>
    <t>A125552585T</t>
  </si>
  <si>
    <t>A125580665R</t>
  </si>
  <si>
    <t>A125566625J</t>
  </si>
  <si>
    <t>A125552640W</t>
  </si>
  <si>
    <t>A125580720V</t>
  </si>
  <si>
    <t>A125566680X</t>
  </si>
  <si>
    <t>A125555448A</t>
  </si>
  <si>
    <t>A125583528X</t>
  </si>
  <si>
    <t>A125569488C</t>
  </si>
  <si>
    <t>A125549832F</t>
  </si>
  <si>
    <t>A125577912C</t>
  </si>
  <si>
    <t>A125563872L</t>
  </si>
  <si>
    <t>A125558256L</t>
  </si>
  <si>
    <t>A125586336K</t>
  </si>
  <si>
    <t>A125572296V</t>
  </si>
  <si>
    <t>A125561064C</t>
  </si>
  <si>
    <t>A125589144W</t>
  </si>
  <si>
    <t>A125575104V</t>
  </si>
  <si>
    <t>A125552641X</t>
  </si>
  <si>
    <t>Tasmania ;  &gt; Prefers 30-34 hours ;  Median duration of insufficient hours ;  &gt; Males ;</t>
  </si>
  <si>
    <t>Tasmania ;  &gt; Prefers 30-34 hours ;  Median duration of insufficient hours ;  &gt; Females ;</t>
  </si>
  <si>
    <t>Tasmania ;  &gt; Prefers 35-39 hours ;  Underemployed part-time workers ;  Persons ;</t>
  </si>
  <si>
    <t>Tasmania ;  &gt; Prefers 35-39 hours ;  Underemployed part-time workers ;  &gt; Males ;</t>
  </si>
  <si>
    <t>Tasmania ;  &gt; Prefers 35-39 hours ;  Underemployed part-time workers ;  &gt; Females ;</t>
  </si>
  <si>
    <t>Tasmania ;  &gt; Prefers 35-39 hours ;  &gt; Fewer than 4 weeks of insufficient hours ;  Persons ;</t>
  </si>
  <si>
    <t>Tasmania ;  &gt; Prefers 35-39 hours ;  &gt; Fewer than 4 weeks of insufficient hours ;  &gt; Males ;</t>
  </si>
  <si>
    <t>Tasmania ;  &gt; Prefers 35-39 hours ;  &gt; Fewer than 4 weeks of insufficient hours ;  &gt; Females ;</t>
  </si>
  <si>
    <t>Tasmania ;  &gt; Prefers 35-39 hours ;  &gt; 4-12 weeks of insufficient hours ;  Persons ;</t>
  </si>
  <si>
    <t>Tasmania ;  &gt; Prefers 35-39 hours ;  &gt; 4-12 weeks of insufficient hours ;  &gt; Males ;</t>
  </si>
  <si>
    <t>Tasmania ;  &gt; Prefers 35-39 hours ;  &gt; 4-12 weeks of insufficient hours ;  &gt; Females ;</t>
  </si>
  <si>
    <t>Tasmania ;  &gt; Prefers 35-39 hours ;  &gt; 13-51 weeks of insufficient hours ;  Persons ;</t>
  </si>
  <si>
    <t>Tasmania ;  &gt; Prefers 35-39 hours ;  &gt; 13-51 weeks of insufficient hours ;  &gt; Males ;</t>
  </si>
  <si>
    <t>Tasmania ;  &gt; Prefers 35-39 hours ;  &gt; 13-51 weeks of insufficient hours ;  &gt; Females ;</t>
  </si>
  <si>
    <t>Tasmania ;  &gt; Prefers 35-39 hours ;  &gt; 52 weeks and over of insufficient hours ;  Persons ;</t>
  </si>
  <si>
    <t>Tasmania ;  &gt; Prefers 35-39 hours ;  &gt; 52 weeks and over of insufficient hours ;  &gt; Males ;</t>
  </si>
  <si>
    <t>Tasmania ;  &gt; Prefers 35-39 hours ;  &gt; 52 weeks and over of insufficient hours ;  &gt; Females ;</t>
  </si>
  <si>
    <t>Tasmania ;  &gt; Prefers 35-39 hours ;  Median duration of insufficient hours ;  Persons ;</t>
  </si>
  <si>
    <t>Tasmania ;  &gt; Prefers 35-39 hours ;  Median duration of insufficient hours ;  &gt; Males ;</t>
  </si>
  <si>
    <t>Tasmania ;  &gt; Prefers 35-39 hours ;  Median duration of insufficient hours ;  &gt; Females ;</t>
  </si>
  <si>
    <t>Tasmania ;  &gt; Prefers 40 hours or more ;  Underemployed part-time workers ;  Persons ;</t>
  </si>
  <si>
    <t>Tasmania ;  &gt; Prefers 40 hours or more ;  Underemployed part-time workers ;  &gt; Males ;</t>
  </si>
  <si>
    <t>Tasmania ;  &gt; Prefers 40 hours or more ;  Underemployed part-time workers ;  &gt; Females ;</t>
  </si>
  <si>
    <t>Tasmania ;  &gt; Prefers 40 hours or more ;  &gt; Fewer than 4 weeks of insufficient hours ;  Persons ;</t>
  </si>
  <si>
    <t>Tasmania ;  &gt; Prefers 40 hours or more ;  &gt; Fewer than 4 weeks of insufficient hours ;  &gt; Males ;</t>
  </si>
  <si>
    <t>Tasmania ;  &gt; Prefers 40 hours or more ;  &gt; Fewer than 4 weeks of insufficient hours ;  &gt; Females ;</t>
  </si>
  <si>
    <t>Tasmania ;  &gt; Prefers 40 hours or more ;  &gt; 4-12 weeks of insufficient hours ;  Persons ;</t>
  </si>
  <si>
    <t>Tasmania ;  &gt; Prefers 40 hours or more ;  &gt; 4-12 weeks of insufficient hours ;  &gt; Males ;</t>
  </si>
  <si>
    <t>Tasmania ;  &gt; Prefers 40 hours or more ;  &gt; 4-12 weeks of insufficient hours ;  &gt; Females ;</t>
  </si>
  <si>
    <t>Tasmania ;  &gt; Prefers 40 hours or more ;  &gt; 13-51 weeks of insufficient hours ;  Persons ;</t>
  </si>
  <si>
    <t>Tasmania ;  &gt; Prefers 40 hours or more ;  &gt; 13-51 weeks of insufficient hours ;  &gt; Males ;</t>
  </si>
  <si>
    <t>Tasmania ;  &gt; Prefers 40 hours or more ;  &gt; 13-51 weeks of insufficient hours ;  &gt; Females ;</t>
  </si>
  <si>
    <t>Tasmania ;  &gt; Prefers 40 hours or more ;  &gt; 52 weeks and over of insufficient hours ;  Persons ;</t>
  </si>
  <si>
    <t>Tasmania ;  &gt; Prefers 40 hours or more ;  &gt; 52 weeks and over of insufficient hours ;  &gt; Males ;</t>
  </si>
  <si>
    <t>Tasmania ;  &gt; Prefers 40 hours or more ;  &gt; 52 weeks and over of insufficient hours ;  &gt; Females ;</t>
  </si>
  <si>
    <t>Tasmania ;  &gt; Prefers 40 hours or more ;  Median duration of insufficient hours ;  Persons ;</t>
  </si>
  <si>
    <t>Tasmania ;  &gt; Prefers 40 hours or more ;  Median duration of insufficient hours ;  &gt; Males ;</t>
  </si>
  <si>
    <t>Tasmania ;  &gt; Prefers 40 hours or more ;  Median duration of insufficient hours ;  &gt; Females ;</t>
  </si>
  <si>
    <t>Tasmania ;  Prefers less than 10 extra hours ;  Underemployed part-time workers ;  Persons ;</t>
  </si>
  <si>
    <t>Tasmania ;  Prefers less than 10 extra hours ;  Underemployed part-time workers ;  &gt; Males ;</t>
  </si>
  <si>
    <t>Tasmania ;  Prefers less than 10 extra hours ;  Underemployed part-time workers ;  &gt; Females ;</t>
  </si>
  <si>
    <t>Tasmania ;  Prefers less than 10 extra hours ;  &gt; Fewer than 4 weeks of insufficient hours ;  Persons ;</t>
  </si>
  <si>
    <t>Tasmania ;  Prefers less than 10 extra hours ;  &gt; Fewer than 4 weeks of insufficient hours ;  &gt; Males ;</t>
  </si>
  <si>
    <t>Tasmania ;  Prefers less than 10 extra hours ;  &gt; Fewer than 4 weeks of insufficient hours ;  &gt; Females ;</t>
  </si>
  <si>
    <t>Tasmania ;  Prefers less than 10 extra hours ;  &gt; 4-12 weeks of insufficient hours ;  Persons ;</t>
  </si>
  <si>
    <t>Tasmania ;  Prefers less than 10 extra hours ;  &gt; 4-12 weeks of insufficient hours ;  &gt; Males ;</t>
  </si>
  <si>
    <t>Tasmania ;  Prefers less than 10 extra hours ;  &gt; 4-12 weeks of insufficient hours ;  &gt; Females ;</t>
  </si>
  <si>
    <t>Tasmania ;  Prefers less than 10 extra hours ;  &gt; 13-51 weeks of insufficient hours ;  Persons ;</t>
  </si>
  <si>
    <t>Tasmania ;  Prefers less than 10 extra hours ;  &gt; 13-51 weeks of insufficient hours ;  &gt; Males ;</t>
  </si>
  <si>
    <t>Tasmania ;  Prefers less than 10 extra hours ;  &gt; 13-51 weeks of insufficient hours ;  &gt; Females ;</t>
  </si>
  <si>
    <t>Tasmania ;  Prefers less than 10 extra hours ;  &gt; 52 weeks and over of insufficient hours ;  Persons ;</t>
  </si>
  <si>
    <t>Tasmania ;  Prefers less than 10 extra hours ;  &gt; 52 weeks and over of insufficient hours ;  &gt; Males ;</t>
  </si>
  <si>
    <t>Tasmania ;  Prefers less than 10 extra hours ;  &gt; 52 weeks and over of insufficient hours ;  &gt; Females ;</t>
  </si>
  <si>
    <t>Tasmania ;  Prefers less than 10 extra hours ;  Median duration of insufficient hours ;  Persons ;</t>
  </si>
  <si>
    <t>Tasmania ;  Prefers less than 10 extra hours ;  Median duration of insufficient hours ;  &gt; Males ;</t>
  </si>
  <si>
    <t>Tasmania ;  Prefers less than 10 extra hours ;  Median duration of insufficient hours ;  &gt; Females ;</t>
  </si>
  <si>
    <t>Tasmania ;  Prefers 10-19 extra hours ;  Underemployed part-time workers ;  Persons ;</t>
  </si>
  <si>
    <t>Tasmania ;  Prefers 10-19 extra hours ;  Underemployed part-time workers ;  &gt; Males ;</t>
  </si>
  <si>
    <t>Tasmania ;  Prefers 10-19 extra hours ;  Underemployed part-time workers ;  &gt; Females ;</t>
  </si>
  <si>
    <t>Tasmania ;  Prefers 10-19 extra hours ;  &gt; Fewer than 4 weeks of insufficient hours ;  Persons ;</t>
  </si>
  <si>
    <t>Tasmania ;  Prefers 10-19 extra hours ;  &gt; Fewer than 4 weeks of insufficient hours ;  &gt; Males ;</t>
  </si>
  <si>
    <t>Tasmania ;  Prefers 10-19 extra hours ;  &gt; Fewer than 4 weeks of insufficient hours ;  &gt; Females ;</t>
  </si>
  <si>
    <t>Tasmania ;  Prefers 10-19 extra hours ;  &gt; 4-12 weeks of insufficient hours ;  Persons ;</t>
  </si>
  <si>
    <t>Tasmania ;  Prefers 10-19 extra hours ;  &gt; 4-12 weeks of insufficient hours ;  &gt; Males ;</t>
  </si>
  <si>
    <t>Tasmania ;  Prefers 10-19 extra hours ;  &gt; 4-12 weeks of insufficient hours ;  &gt; Females ;</t>
  </si>
  <si>
    <t>Tasmania ;  Prefers 10-19 extra hours ;  &gt; 13-51 weeks of insufficient hours ;  Persons ;</t>
  </si>
  <si>
    <t>Tasmania ;  Prefers 10-19 extra hours ;  &gt; 13-51 weeks of insufficient hours ;  &gt; Males ;</t>
  </si>
  <si>
    <t>Tasmania ;  Prefers 10-19 extra hours ;  &gt; 13-51 weeks of insufficient hours ;  &gt; Females ;</t>
  </si>
  <si>
    <t>Tasmania ;  Prefers 10-19 extra hours ;  &gt; 52 weeks and over of insufficient hours ;  Persons ;</t>
  </si>
  <si>
    <t>Tasmania ;  Prefers 10-19 extra hours ;  &gt; 52 weeks and over of insufficient hours ;  &gt; Males ;</t>
  </si>
  <si>
    <t>Tasmania ;  Prefers 10-19 extra hours ;  &gt; 52 weeks and over of insufficient hours ;  &gt; Females ;</t>
  </si>
  <si>
    <t>Tasmania ;  Prefers 10-19 extra hours ;  Median duration of insufficient hours ;  Persons ;</t>
  </si>
  <si>
    <t>Tasmania ;  Prefers 10-19 extra hours ;  Median duration of insufficient hours ;  &gt; Males ;</t>
  </si>
  <si>
    <t>Tasmania ;  Prefers 10-19 extra hours ;  Median duration of insufficient hours ;  &gt; Females ;</t>
  </si>
  <si>
    <t>Tasmania ;  Prefers 20-29 extra hours ;  Underemployed part-time workers ;  Persons ;</t>
  </si>
  <si>
    <t>Tasmania ;  Prefers 20-29 extra hours ;  Underemployed part-time workers ;  &gt; Males ;</t>
  </si>
  <si>
    <t>Tasmania ;  Prefers 20-29 extra hours ;  Underemployed part-time workers ;  &gt; Females ;</t>
  </si>
  <si>
    <t>Tasmania ;  Prefers 20-29 extra hours ;  &gt; Fewer than 4 weeks of insufficient hours ;  Persons ;</t>
  </si>
  <si>
    <t>Tasmania ;  Prefers 20-29 extra hours ;  &gt; Fewer than 4 weeks of insufficient hours ;  &gt; Males ;</t>
  </si>
  <si>
    <t>Tasmania ;  Prefers 20-29 extra hours ;  &gt; Fewer than 4 weeks of insufficient hours ;  &gt; Females ;</t>
  </si>
  <si>
    <t>Tasmania ;  Prefers 20-29 extra hours ;  &gt; 4-12 weeks of insufficient hours ;  Persons ;</t>
  </si>
  <si>
    <t>Tasmania ;  Prefers 20-29 extra hours ;  &gt; 4-12 weeks of insufficient hours ;  &gt; Males ;</t>
  </si>
  <si>
    <t>Tasmania ;  Prefers 20-29 extra hours ;  &gt; 4-12 weeks of insufficient hours ;  &gt; Females ;</t>
  </si>
  <si>
    <t>Tasmania ;  Prefers 20-29 extra hours ;  &gt; 13-51 weeks of insufficient hours ;  Persons ;</t>
  </si>
  <si>
    <t>Tasmania ;  Prefers 20-29 extra hours ;  &gt; 13-51 weeks of insufficient hours ;  &gt; Males ;</t>
  </si>
  <si>
    <t>Tasmania ;  Prefers 20-29 extra hours ;  &gt; 13-51 weeks of insufficient hours ;  &gt; Females ;</t>
  </si>
  <si>
    <t>Tasmania ;  Prefers 20-29 extra hours ;  &gt; 52 weeks and over of insufficient hours ;  Persons ;</t>
  </si>
  <si>
    <t>Tasmania ;  Prefers 20-29 extra hours ;  &gt; 52 weeks and over of insufficient hours ;  &gt; Males ;</t>
  </si>
  <si>
    <t>Tasmania ;  Prefers 20-29 extra hours ;  &gt; 52 weeks and over of insufficient hours ;  &gt; Females ;</t>
  </si>
  <si>
    <t>Tasmania ;  Prefers 20-29 extra hours ;  Median duration of insufficient hours ;  Persons ;</t>
  </si>
  <si>
    <t>Tasmania ;  Prefers 20-29 extra hours ;  Median duration of insufficient hours ;  &gt; Males ;</t>
  </si>
  <si>
    <t>Tasmania ;  Prefers 20-29 extra hours ;  Median duration of insufficient hours ;  &gt; Females ;</t>
  </si>
  <si>
    <t>Tasmania ;  Prefers 30 extra hours or more ;  Underemployed part-time workers ;  Persons ;</t>
  </si>
  <si>
    <t>Tasmania ;  Prefers 30 extra hours or more ;  Underemployed part-time workers ;  &gt; Males ;</t>
  </si>
  <si>
    <t>Tasmania ;  Prefers 30 extra hours or more ;  Underemployed part-time workers ;  &gt; Females ;</t>
  </si>
  <si>
    <t>Tasmania ;  Prefers 30 extra hours or more ;  &gt; Fewer than 4 weeks of insufficient hours ;  Persons ;</t>
  </si>
  <si>
    <t>Tasmania ;  Prefers 30 extra hours or more ;  &gt; Fewer than 4 weeks of insufficient hours ;  &gt; Males ;</t>
  </si>
  <si>
    <t>Tasmania ;  Prefers 30 extra hours or more ;  &gt; Fewer than 4 weeks of insufficient hours ;  &gt; Females ;</t>
  </si>
  <si>
    <t>Tasmania ;  Prefers 30 extra hours or more ;  &gt; 4-12 weeks of insufficient hours ;  Persons ;</t>
  </si>
  <si>
    <t>Tasmania ;  Prefers 30 extra hours or more ;  &gt; 4-12 weeks of insufficient hours ;  &gt; Males ;</t>
  </si>
  <si>
    <t>Tasmania ;  Prefers 30 extra hours or more ;  &gt; 4-12 weeks of insufficient hours ;  &gt; Females ;</t>
  </si>
  <si>
    <t>Tasmania ;  Prefers 30 extra hours or more ;  &gt; 13-51 weeks of insufficient hours ;  Persons ;</t>
  </si>
  <si>
    <t>Tasmania ;  Prefers 30 extra hours or more ;  &gt; 13-51 weeks of insufficient hours ;  &gt; Males ;</t>
  </si>
  <si>
    <t>Tasmania ;  Prefers 30 extra hours or more ;  &gt; 13-51 weeks of insufficient hours ;  &gt; Females ;</t>
  </si>
  <si>
    <t>Tasmania ;  Prefers 30 extra hours or more ;  &gt; 52 weeks and over of insufficient hours ;  Persons ;</t>
  </si>
  <si>
    <t>Tasmania ;  Prefers 30 extra hours or more ;  &gt; 52 weeks and over of insufficient hours ;  &gt; Males ;</t>
  </si>
  <si>
    <t>Tasmania ;  Prefers 30 extra hours or more ;  &gt; 52 weeks and over of insufficient hours ;  &gt; Females ;</t>
  </si>
  <si>
    <t>Tasmania ;  Prefers 30 extra hours or more ;  Median duration of insufficient hours ;  Persons ;</t>
  </si>
  <si>
    <t>Tasmania ;  Prefers 30 extra hours or more ;  Median duration of insufficient hours ;  &gt; Males ;</t>
  </si>
  <si>
    <t>Tasmania ;  Prefers 30 extra hours or more ;  Median duration of insufficient hours ;  &gt; Females ;</t>
  </si>
  <si>
    <t>Tasmania ;  Would prefer to change employer to work more hours ;  Underemployed part-time workers ;  Persons ;</t>
  </si>
  <si>
    <t>Tasmania ;  Would prefer to change employer to work more hours ;  Underemployed part-time workers ;  &gt; Males ;</t>
  </si>
  <si>
    <t>Tasmania ;  Would prefer to change employer to work more hours ;  Underemployed part-time workers ;  &gt; Females ;</t>
  </si>
  <si>
    <t>Tasmania ;  Would prefer to change employer to work more hours ;  &gt; Fewer than 4 weeks of insufficient hours ;  Persons ;</t>
  </si>
  <si>
    <t>Tasmania ;  Would prefer to change employer to work more hours ;  &gt; Fewer than 4 weeks of insufficient hours ;  &gt; Males ;</t>
  </si>
  <si>
    <t>Tasmania ;  Would prefer to change employer to work more hours ;  &gt; Fewer than 4 weeks of insufficient hours ;  &gt; Females ;</t>
  </si>
  <si>
    <t>Tasmania ;  Would prefer to change employer to work more hours ;  &gt; 4-12 weeks of insufficient hours ;  Persons ;</t>
  </si>
  <si>
    <t>Tasmania ;  Would prefer to change employer to work more hours ;  &gt; 4-12 weeks of insufficient hours ;  &gt; Males ;</t>
  </si>
  <si>
    <t>Tasmania ;  Would prefer to change employer to work more hours ;  &gt; 4-12 weeks of insufficient hours ;  &gt; Females ;</t>
  </si>
  <si>
    <t>Tasmania ;  Would prefer to change employer to work more hours ;  &gt; 13-51 weeks of insufficient hours ;  Persons ;</t>
  </si>
  <si>
    <t>Tasmania ;  Would prefer to change employer to work more hours ;  &gt; 13-51 weeks of insufficient hours ;  &gt; Males ;</t>
  </si>
  <si>
    <t>Tasmania ;  Would prefer to change employer to work more hours ;  &gt; 13-51 weeks of insufficient hours ;  &gt; Females ;</t>
  </si>
  <si>
    <t>Tasmania ;  Would prefer to change employer to work more hours ;  &gt; 52 weeks and over of insufficient hours ;  Persons ;</t>
  </si>
  <si>
    <t>Tasmania ;  Would prefer to change employer to work more hours ;  &gt; 52 weeks and over of insufficient hours ;  &gt; Males ;</t>
  </si>
  <si>
    <t>Tasmania ;  Would prefer to change employer to work more hours ;  &gt; 52 weeks and over of insufficient hours ;  &gt; Females ;</t>
  </si>
  <si>
    <t>Tasmania ;  Would prefer to change employer to work more hours ;  Median duration of insufficient hours ;  Persons ;</t>
  </si>
  <si>
    <t>Tasmania ;  Would prefer to change employer to work more hours ;  Median duration of insufficient hours ;  &gt; Males ;</t>
  </si>
  <si>
    <t>Tasmania ;  Would prefer to change employer to work more hours ;  Median duration of insufficient hours ;  &gt; Females ;</t>
  </si>
  <si>
    <t>Tasmania ;  Would not prefer to change employer to work more hours ;  Underemployed part-time workers ;  Persons ;</t>
  </si>
  <si>
    <t>Tasmania ;  Would not prefer to change employer to work more hours ;  Underemployed part-time workers ;  &gt; Males ;</t>
  </si>
  <si>
    <t>Tasmania ;  Would not prefer to change employer to work more hours ;  Underemployed part-time workers ;  &gt; Females ;</t>
  </si>
  <si>
    <t>Tasmania ;  Would not prefer to change employer to work more hours ;  &gt; Fewer than 4 weeks of insufficient hours ;  Persons ;</t>
  </si>
  <si>
    <t>Tasmania ;  Would not prefer to change employer to work more hours ;  &gt; Fewer than 4 weeks of insufficient hours ;  &gt; Males ;</t>
  </si>
  <si>
    <t>Tasmania ;  Would not prefer to change employer to work more hours ;  &gt; Fewer than 4 weeks of insufficient hours ;  &gt; Females ;</t>
  </si>
  <si>
    <t>Tasmania ;  Would not prefer to change employer to work more hours ;  &gt; 4-12 weeks of insufficient hours ;  Persons ;</t>
  </si>
  <si>
    <t>Tasmania ;  Would not prefer to change employer to work more hours ;  &gt; 4-12 weeks of insufficient hours ;  &gt; Males ;</t>
  </si>
  <si>
    <t>Tasmania ;  Would not prefer to change employer to work more hours ;  &gt; 4-12 weeks of insufficient hours ;  &gt; Females ;</t>
  </si>
  <si>
    <t>Tasmania ;  Would not prefer to change employer to work more hours ;  &gt; 13-51 weeks of insufficient hours ;  Persons ;</t>
  </si>
  <si>
    <t>Tasmania ;  Would not prefer to change employer to work more hours ;  &gt; 13-51 weeks of insufficient hours ;  &gt; Males ;</t>
  </si>
  <si>
    <t>Tasmania ;  Would not prefer to change employer to work more hours ;  &gt; 13-51 weeks of insufficient hours ;  &gt; Females ;</t>
  </si>
  <si>
    <t>Tasmania ;  Would not prefer to change employer to work more hours ;  &gt; 52 weeks and over of insufficient hours ;  Persons ;</t>
  </si>
  <si>
    <t>Tasmania ;  Would not prefer to change employer to work more hours ;  &gt; 52 weeks and over of insufficient hours ;  &gt; Males ;</t>
  </si>
  <si>
    <t>Tasmania ;  Would not prefer to change employer to work more hours ;  &gt; 52 weeks and over of insufficient hours ;  &gt; Females ;</t>
  </si>
  <si>
    <t>Tasmania ;  Would not prefer to change employer to work more hours ;  Median duration of insufficient hours ;  Persons ;</t>
  </si>
  <si>
    <t>Tasmania ;  Would not prefer to change employer to work more hours ;  Median duration of insufficient hours ;  &gt; Males ;</t>
  </si>
  <si>
    <t>Tasmania ;  Would not prefer to change employer to work more hours ;  Median duration of insufficient hours ;  &gt; Females ;</t>
  </si>
  <si>
    <t>Tasmania ;  No preference in changing employer to work more hours ;  Underemployed part-time workers ;  Persons ;</t>
  </si>
  <si>
    <t>Tasmania ;  No preference in changing employer to work more hours ;  Underemployed part-time workers ;  &gt; Males ;</t>
  </si>
  <si>
    <t>Tasmania ;  No preference in changing employer to work more hours ;  Underemployed part-time workers ;  &gt; Females ;</t>
  </si>
  <si>
    <t>Tasmania ;  No preference in changing employer to work more hours ;  &gt; Fewer than 4 weeks of insufficient hours ;  Persons ;</t>
  </si>
  <si>
    <t>Tasmania ;  No preference in changing employer to work more hours ;  &gt; Fewer than 4 weeks of insufficient hours ;  &gt; Males ;</t>
  </si>
  <si>
    <t>Tasmania ;  No preference in changing employer to work more hours ;  &gt; Fewer than 4 weeks of insufficient hours ;  &gt; Females ;</t>
  </si>
  <si>
    <t>Tasmania ;  No preference in changing employer to work more hours ;  &gt; 4-12 weeks of insufficient hours ;  Persons ;</t>
  </si>
  <si>
    <t>Tasmania ;  No preference in changing employer to work more hours ;  &gt; 4-12 weeks of insufficient hours ;  &gt; Males ;</t>
  </si>
  <si>
    <t>Tasmania ;  No preference in changing employer to work more hours ;  &gt; 4-12 weeks of insufficient hours ;  &gt; Females ;</t>
  </si>
  <si>
    <t>Tasmania ;  No preference in changing employer to work more hours ;  &gt; 13-51 weeks of insufficient hours ;  Persons ;</t>
  </si>
  <si>
    <t>Tasmania ;  No preference in changing employer to work more hours ;  &gt; 13-51 weeks of insufficient hours ;  &gt; Males ;</t>
  </si>
  <si>
    <t>Tasmania ;  No preference in changing employer to work more hours ;  &gt; 13-51 weeks of insufficient hours ;  &gt; Females ;</t>
  </si>
  <si>
    <t>Tasmania ;  No preference in changing employer to work more hours ;  &gt; 52 weeks and over of insufficient hours ;  Persons ;</t>
  </si>
  <si>
    <t>Tasmania ;  No preference in changing employer to work more hours ;  &gt; 52 weeks and over of insufficient hours ;  &gt; Males ;</t>
  </si>
  <si>
    <t>Tasmania ;  No preference in changing employer to work more hours ;  &gt; 52 weeks and over of insufficient hours ;  &gt; Females ;</t>
  </si>
  <si>
    <t>Tasmania ;  No preference in changing employer to work more hours ;  Median duration of insufficient hours ;  Persons ;</t>
  </si>
  <si>
    <t>Tasmania ;  No preference in changing employer to work more hours ;  Median duration of insufficient hours ;  &gt; Males ;</t>
  </si>
  <si>
    <t>Tasmania ;  No preference in changing employer to work more hours ;  Median duration of insufficient hours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</si>
  <si>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</si>
  <si>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</si>
  <si>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</si>
  <si>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Fewer than 4 weeks of insufficient hours ;  Persons ;</t>
  </si>
  <si>
    <t>Northern Territory ;  &gt; Fewer than 4 weeks of insufficient hours ;  &gt; Males ;</t>
  </si>
  <si>
    <t>Northern Territory ;  &gt; Fewer than 4 weeks of insufficient hours ;  &gt; Females ;</t>
  </si>
  <si>
    <t>Northern Territory ;  &gt; 4-12 weeks of insufficient hours ;  Persons ;</t>
  </si>
  <si>
    <t>Northern Territory ;  &gt; 4-12 weeks of insufficient hours ;  &gt; Males ;</t>
  </si>
  <si>
    <t>Northern Territory ;  &gt; 4-12 weeks of insufficient hours ;  &gt; Females ;</t>
  </si>
  <si>
    <t>Northern Territory ;  &gt; 13-51 weeks of insufficient hours ;  Persons ;</t>
  </si>
  <si>
    <t>Northern Territory ;  &gt; 13-51 weeks of insufficient hours ;  &gt; Males ;</t>
  </si>
  <si>
    <t>Northern Territory ;  &gt; 13-51 weeks of insufficient hours ;  &gt; Females ;</t>
  </si>
  <si>
    <t>Northern Territory ;  &gt; 52 weeks and over of insufficient hours ;  Persons ;</t>
  </si>
  <si>
    <t>Northern Territory ;  &gt; 52 weeks and over of insufficient hours ;  &gt; Males ;</t>
  </si>
  <si>
    <t>Northern Territory ;  &gt; 52 weeks and over of insufficient hours ;  &gt; Females ;</t>
  </si>
  <si>
    <t>Northern Territory ;  Median duration of insufficient hours ;  Persons ;</t>
  </si>
  <si>
    <t>Northern Territory ;  Median duration of insufficient hours ;  &gt; Males ;</t>
  </si>
  <si>
    <t>Northern Territory ;  Median duration of insufficient hours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</si>
  <si>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</si>
  <si>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</si>
  <si>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</si>
  <si>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Fewer than 4 weeks of insufficient hours ;  Persons ;</t>
  </si>
  <si>
    <t>Northern Territory ;  15-64 years ;  &gt; Fewer than 4 weeks of insufficient hours ;  &gt; Males ;</t>
  </si>
  <si>
    <t>Northern Territory ;  15-64 years ;  &gt; Fewer than 4 weeks of insufficient hours ;  &gt; Females ;</t>
  </si>
  <si>
    <t>Northern Territory ;  15-64 years ;  &gt; 4-12 weeks of insufficient hours ;  Persons ;</t>
  </si>
  <si>
    <t>Northern Territory ;  15-64 years ;  &gt; 4-12 weeks of insufficient hours ;  &gt; Males ;</t>
  </si>
  <si>
    <t>Northern Territory ;  15-64 years ;  &gt; 4-12 weeks of insufficient hours ;  &gt; Females ;</t>
  </si>
  <si>
    <t>Northern Territory ;  15-64 years ;  &gt; 13-51 weeks of insufficient hours ;  Persons ;</t>
  </si>
  <si>
    <t>Northern Territory ;  15-64 years ;  &gt; 13-51 weeks of insufficient hours ;  &gt; Males ;</t>
  </si>
  <si>
    <t>Northern Territory ;  15-64 years ;  &gt; 13-51 weeks of insufficient hours ;  &gt; Females ;</t>
  </si>
  <si>
    <t>Northern Territory ;  15-64 years ;  &gt; 52 weeks and over of insufficient hours ;  Persons ;</t>
  </si>
  <si>
    <t>Northern Territory ;  15-64 years ;  &gt; 52 weeks and over of insufficient hours ;  &gt; Males ;</t>
  </si>
  <si>
    <t>Northern Territory ;  15-64 years ;  &gt; 52 weeks and over of insufficient hours ;  &gt; Females ;</t>
  </si>
  <si>
    <t>Northern Territory ;  15-64 years ;  Median duration of insufficient hours ;  Persons ;</t>
  </si>
  <si>
    <t>Northern Territory ;  15-64 years ;  Median duration of insufficient hours ;  &gt; Males ;</t>
  </si>
  <si>
    <t>Northern Territory ;  15-64 years ;  Median duration of insufficient hours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</si>
  <si>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</si>
  <si>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</si>
  <si>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</si>
  <si>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Fewer than 4 weeks of insufficient hours ;  Persons ;</t>
  </si>
  <si>
    <t>Northern Territory ;  &gt; 15-24 years ;  &gt; Fewer than 4 weeks of insufficient hours ;  &gt; Males ;</t>
  </si>
  <si>
    <t>Northern Territory ;  &gt; 15-24 years ;  &gt; Fewer than 4 weeks of insufficient hours ;  &gt; Females ;</t>
  </si>
  <si>
    <t>Northern Territory ;  &gt; 15-24 years ;  &gt; 4-12 weeks of insufficient hours ;  Persons ;</t>
  </si>
  <si>
    <t>Northern Territory ;  &gt; 15-24 years ;  &gt; 4-12 weeks of insufficient hours ;  &gt; Males ;</t>
  </si>
  <si>
    <t>Northern Territory ;  &gt; 15-24 years ;  &gt; 4-12 weeks of insufficient hours ;  &gt; Females ;</t>
  </si>
  <si>
    <t>Northern Territory ;  &gt; 15-24 years ;  &gt; 13-51 weeks of insufficient hours ;  Persons ;</t>
  </si>
  <si>
    <t>Northern Territory ;  &gt; 15-24 years ;  &gt; 13-51 weeks of insufficient hours ;  &gt; Males ;</t>
  </si>
  <si>
    <t>Northern Territory ;  &gt; 15-24 years ;  &gt; 13-51 weeks of insufficient hours ;  &gt; Females ;</t>
  </si>
  <si>
    <t>Northern Territory ;  &gt; 15-24 years ;  &gt; 52 weeks and over of insufficient hours ;  Persons ;</t>
  </si>
  <si>
    <t>Northern Territory ;  &gt; 15-24 years ;  &gt; 52 weeks and over of insufficient hours ;  &gt; Males ;</t>
  </si>
  <si>
    <t>Northern Territory ;  &gt; 15-24 years ;  &gt; 52 weeks and over of insufficient hours ;  &gt; Females ;</t>
  </si>
  <si>
    <t>Northern Territory ;  &gt; 15-24 years ;  Median duration of insufficient hours ;  Persons ;</t>
  </si>
  <si>
    <t>Northern Territory ;  &gt; 15-24 years ;  Median duration of insufficient hours ;  &gt; Males ;</t>
  </si>
  <si>
    <t>Northern Territory ;  &gt; 15-24 years ;  Median duration of insufficient hours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</si>
  <si>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</si>
  <si>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</si>
  <si>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</si>
  <si>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Fewer than 4 weeks of insufficient hours ;  Persons ;</t>
  </si>
  <si>
    <t>Northern Territory ;  &gt; 25-44 years ;  &gt; Fewer than 4 weeks of insufficient hours ;  &gt; Males ;</t>
  </si>
  <si>
    <t>Northern Territory ;  &gt; 25-44 years ;  &gt; Fewer than 4 weeks of insufficient hours ;  &gt; Females ;</t>
  </si>
  <si>
    <t>Northern Territory ;  &gt; 25-44 years ;  &gt; 4-12 weeks of insufficient hours ;  Persons ;</t>
  </si>
  <si>
    <t>Northern Territory ;  &gt; 25-44 years ;  &gt; 4-12 weeks of insufficient hours ;  &gt; Males ;</t>
  </si>
  <si>
    <t>Northern Territory ;  &gt; 25-44 years ;  &gt; 4-12 weeks of insufficient hours ;  &gt; Females ;</t>
  </si>
  <si>
    <t>Northern Territory ;  &gt; 25-44 years ;  &gt; 13-51 weeks of insufficient hours ;  Persons ;</t>
  </si>
  <si>
    <t>Northern Territory ;  &gt; 25-44 years ;  &gt; 13-51 weeks of insufficient hours ;  &gt; Males ;</t>
  </si>
  <si>
    <t>Northern Territory ;  &gt; 25-44 years ;  &gt; 13-51 weeks of insufficient hours ;  &gt; Females ;</t>
  </si>
  <si>
    <t>Northern Territory ;  &gt; 25-44 years ;  &gt; 52 weeks and over of insufficient hours ;  Persons ;</t>
  </si>
  <si>
    <t>Northern Territory ;  &gt; 25-44 years ;  &gt; 52 weeks and over of insufficient hours ;  &gt; Males ;</t>
  </si>
  <si>
    <t>Northern Territory ;  &gt; 25-44 years ;  &gt; 52 weeks and over of insufficient hours ;  &gt; Females ;</t>
  </si>
  <si>
    <t>Northern Territory ;  &gt; 25-44 years ;  Median duration of insufficient hours ;  Persons ;</t>
  </si>
  <si>
    <t>Northern Territory ;  &gt; 25-44 years ;  Median duration of insufficient hours ;  &gt; Males ;</t>
  </si>
  <si>
    <t>Northern Territory ;  &gt; 25-44 years ;  Median duration of insufficient hours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</si>
  <si>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</si>
  <si>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</si>
  <si>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</si>
  <si>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Fewer than 4 weeks of insufficient hours ;  Persons ;</t>
  </si>
  <si>
    <t>Northern Territory ;  &gt;&gt; 25-34 years ;  &gt; Fewer than 4 weeks of insufficient hours ;  &gt; Males ;</t>
  </si>
  <si>
    <t>Northern Territory ;  &gt;&gt; 25-34 years ;  &gt; Fewer than 4 weeks of insufficient hours ;  &gt; Females ;</t>
  </si>
  <si>
    <t>Northern Territory ;  &gt;&gt; 25-34 years ;  &gt; 4-12 weeks of insufficient hours ;  Persons ;</t>
  </si>
  <si>
    <t>Northern Territory ;  &gt;&gt; 25-34 years ;  &gt; 4-12 weeks of insufficient hours ;  &gt; Males ;</t>
  </si>
  <si>
    <t>Northern Territory ;  &gt;&gt; 25-34 years ;  &gt; 4-12 weeks of insufficient hours ;  &gt; Females ;</t>
  </si>
  <si>
    <t>Northern Territory ;  &gt;&gt; 25-34 years ;  &gt; 13-51 weeks of insufficient hours ;  Persons ;</t>
  </si>
  <si>
    <t>Northern Territory ;  &gt;&gt; 25-34 years ;  &gt; 13-51 weeks of insufficient hours ;  &gt; Males ;</t>
  </si>
  <si>
    <t>Northern Territory ;  &gt;&gt; 25-34 years ;  &gt; 13-51 weeks of insufficient hours ;  &gt; Females ;</t>
  </si>
  <si>
    <t>Northern Territory ;  &gt;&gt; 25-34 years ;  &gt; 52 weeks and over of insufficient hours ;  Persons ;</t>
  </si>
  <si>
    <t>Northern Territory ;  &gt;&gt; 25-34 years ;  &gt; 52 weeks and over of insufficient hours ;  &gt; Males ;</t>
  </si>
  <si>
    <t>A125580721W</t>
  </si>
  <si>
    <t>A125566681A</t>
  </si>
  <si>
    <t>A125552600C</t>
  </si>
  <si>
    <t>A125580680L</t>
  </si>
  <si>
    <t>A125566640F</t>
  </si>
  <si>
    <t>A125555408J</t>
  </si>
  <si>
    <t>A125583488T</t>
  </si>
  <si>
    <t>A125569448K</t>
  </si>
  <si>
    <t>A125549792X</t>
  </si>
  <si>
    <t>A125577872W</t>
  </si>
  <si>
    <t>A125563832V</t>
  </si>
  <si>
    <t>A125558216V</t>
  </si>
  <si>
    <t>A125586296C</t>
  </si>
  <si>
    <t>A125572256A</t>
  </si>
  <si>
    <t>A125561024K</t>
  </si>
  <si>
    <t>A125589104C</t>
  </si>
  <si>
    <t>A125575064L</t>
  </si>
  <si>
    <t>A125552601F</t>
  </si>
  <si>
    <t>A125580681R</t>
  </si>
  <si>
    <t>A125566641J</t>
  </si>
  <si>
    <t>A125552648R</t>
  </si>
  <si>
    <t>A125580728L</t>
  </si>
  <si>
    <t>A125566688T</t>
  </si>
  <si>
    <t>A125555456A</t>
  </si>
  <si>
    <t>A125583536X</t>
  </si>
  <si>
    <t>A125569496C</t>
  </si>
  <si>
    <t>A125549840F</t>
  </si>
  <si>
    <t>A125577920C</t>
  </si>
  <si>
    <t>A125563880L</t>
  </si>
  <si>
    <t>A125558264L</t>
  </si>
  <si>
    <t>A125586344K</t>
  </si>
  <si>
    <t>A125572304J</t>
  </si>
  <si>
    <t>A125561072C</t>
  </si>
  <si>
    <t>A125589152W</t>
  </si>
  <si>
    <t>A125575112V</t>
  </si>
  <si>
    <t>A125552649T</t>
  </si>
  <si>
    <t>A125580729R</t>
  </si>
  <si>
    <t>A125566689V</t>
  </si>
  <si>
    <t>A125552720W</t>
  </si>
  <si>
    <t>A125580800V</t>
  </si>
  <si>
    <t>A125566760X</t>
  </si>
  <si>
    <t>A125555528A</t>
  </si>
  <si>
    <t>A125583608X</t>
  </si>
  <si>
    <t>A125569568C</t>
  </si>
  <si>
    <t>A125549912F</t>
  </si>
  <si>
    <t>A125577992R</t>
  </si>
  <si>
    <t>A125563952L</t>
  </si>
  <si>
    <t>A125558336L</t>
  </si>
  <si>
    <t>A125586416K</t>
  </si>
  <si>
    <t>A125572376V</t>
  </si>
  <si>
    <t>A125561144C</t>
  </si>
  <si>
    <t>A125589224W</t>
  </si>
  <si>
    <t>A125575184F</t>
  </si>
  <si>
    <t>A125552721X</t>
  </si>
  <si>
    <t>A125580801W</t>
  </si>
  <si>
    <t>A125566761A</t>
  </si>
  <si>
    <t>A125552656R</t>
  </si>
  <si>
    <t>A125580736L</t>
  </si>
  <si>
    <t>A125566696T</t>
  </si>
  <si>
    <t>A125555464A</t>
  </si>
  <si>
    <t>A125583544X</t>
  </si>
  <si>
    <t>A125569504T</t>
  </si>
  <si>
    <t>A125549848X</t>
  </si>
  <si>
    <t>A125577928W</t>
  </si>
  <si>
    <t>A125563888F</t>
  </si>
  <si>
    <t>A125558272L</t>
  </si>
  <si>
    <t>A125586352K</t>
  </si>
  <si>
    <t>A125572312J</t>
  </si>
  <si>
    <t>A125561080C</t>
  </si>
  <si>
    <t>A125589160W</t>
  </si>
  <si>
    <t>A125575120V</t>
  </si>
  <si>
    <t>A125552657T</t>
  </si>
  <si>
    <t>A125580737R</t>
  </si>
  <si>
    <t>A125566697V</t>
  </si>
  <si>
    <t>A125552608W</t>
  </si>
  <si>
    <t>A125580688F</t>
  </si>
  <si>
    <t>A125566648X</t>
  </si>
  <si>
    <t>A125555416J</t>
  </si>
  <si>
    <t>A125583496T</t>
  </si>
  <si>
    <t>A125569456K</t>
  </si>
  <si>
    <t>A125549800L</t>
  </si>
  <si>
    <t>A125577880W</t>
  </si>
  <si>
    <t>A125563840V</t>
  </si>
  <si>
    <t>A125558224V</t>
  </si>
  <si>
    <t>A125586304T</t>
  </si>
  <si>
    <t>A125572264A</t>
  </si>
  <si>
    <t>A125561032K</t>
  </si>
  <si>
    <t>A125589112C</t>
  </si>
  <si>
    <t>A125575072L</t>
  </si>
  <si>
    <t>A125552609X</t>
  </si>
  <si>
    <t>A125580689J</t>
  </si>
  <si>
    <t>A125566649A</t>
  </si>
  <si>
    <t>A125552768J</t>
  </si>
  <si>
    <t>A125580848F</t>
  </si>
  <si>
    <t>A125566808X</t>
  </si>
  <si>
    <t>A125555576V</t>
  </si>
  <si>
    <t>A125583656T</t>
  </si>
  <si>
    <t>A125569616K</t>
  </si>
  <si>
    <t>A125549960X</t>
  </si>
  <si>
    <t>A125578040X</t>
  </si>
  <si>
    <t>A125564000W</t>
  </si>
  <si>
    <t>A125558384F</t>
  </si>
  <si>
    <t>A125586464C</t>
  </si>
  <si>
    <t>A125572424A</t>
  </si>
  <si>
    <t>A125561192W</t>
  </si>
  <si>
    <t>A125589272R</t>
  </si>
  <si>
    <t>A125575232L</t>
  </si>
  <si>
    <t>A125552769K</t>
  </si>
  <si>
    <t>A125580849J</t>
  </si>
  <si>
    <t>A125566809A</t>
  </si>
  <si>
    <t>A125552728R</t>
  </si>
  <si>
    <t>A125580808L</t>
  </si>
  <si>
    <t>A125566768T</t>
  </si>
  <si>
    <t>A125555536A</t>
  </si>
  <si>
    <t>A125583616X</t>
  </si>
  <si>
    <t>A125569576C</t>
  </si>
  <si>
    <t>A125549920F</t>
  </si>
  <si>
    <t>A125578000F</t>
  </si>
  <si>
    <t>A125563960L</t>
  </si>
  <si>
    <t>A125558344L</t>
  </si>
  <si>
    <t>A125586424K</t>
  </si>
  <si>
    <t>A125572384V</t>
  </si>
  <si>
    <t>A125561152C</t>
  </si>
  <si>
    <t>A125589232W</t>
  </si>
  <si>
    <t>A125575192F</t>
  </si>
  <si>
    <t>A125552729T</t>
  </si>
  <si>
    <t>A125580809R</t>
  </si>
  <si>
    <t>A125566769V</t>
  </si>
  <si>
    <t>A125552736R</t>
  </si>
  <si>
    <t>A125580816L</t>
  </si>
  <si>
    <t>A125566776T</t>
  </si>
  <si>
    <t>A125555544A</t>
  </si>
  <si>
    <t>A125583624X</t>
  </si>
  <si>
    <t>A125569584C</t>
  </si>
  <si>
    <t>A125549928X</t>
  </si>
  <si>
    <t>A125578008X</t>
  </si>
  <si>
    <t>A125563968F</t>
  </si>
  <si>
    <t>A125558352L</t>
  </si>
  <si>
    <t>A125586432K</t>
  </si>
  <si>
    <t>A125572392V</t>
  </si>
  <si>
    <t>A125561160C</t>
  </si>
  <si>
    <t>A125589240W</t>
  </si>
  <si>
    <t>A125575200V</t>
  </si>
  <si>
    <t>A125552737T</t>
  </si>
  <si>
    <t>A125580817R</t>
  </si>
  <si>
    <t>A125566777V</t>
  </si>
  <si>
    <t>A125552840R</t>
  </si>
  <si>
    <t>A125580920L</t>
  </si>
  <si>
    <t>A125566880T</t>
  </si>
  <si>
    <t>A125555648V</t>
  </si>
  <si>
    <t>A125583728T</t>
  </si>
  <si>
    <t>A125569688W</t>
  </si>
  <si>
    <t>A125550032F</t>
  </si>
  <si>
    <t>A125578112X</t>
  </si>
  <si>
    <t>A125564072J</t>
  </si>
  <si>
    <t>A125558456F</t>
  </si>
  <si>
    <t>A125586536C</t>
  </si>
  <si>
    <t>A125572496L</t>
  </si>
  <si>
    <t>A125561264W</t>
  </si>
  <si>
    <t>A125589344R</t>
  </si>
  <si>
    <t>A125575304L</t>
  </si>
  <si>
    <t>A125552841T</t>
  </si>
  <si>
    <t>A125580921R</t>
  </si>
  <si>
    <t>A125566881V</t>
  </si>
  <si>
    <t>A125552880J</t>
  </si>
  <si>
    <t>A125580960F</t>
  </si>
  <si>
    <t>A125566920X</t>
  </si>
  <si>
    <t>A125555688L</t>
  </si>
  <si>
    <t>A125583768K</t>
  </si>
  <si>
    <t>A125569728C</t>
  </si>
  <si>
    <t>A125550072X</t>
  </si>
  <si>
    <t>A125578152T</t>
  </si>
  <si>
    <t>A125564112R</t>
  </si>
  <si>
    <t>A125558496X</t>
  </si>
  <si>
    <t>A125586576W</t>
  </si>
  <si>
    <t>A125572536V</t>
  </si>
  <si>
    <t>A125561304C</t>
  </si>
  <si>
    <t>A125589384J</t>
  </si>
  <si>
    <t>A125575344F</t>
  </si>
  <si>
    <t>A125552881K</t>
  </si>
  <si>
    <t>A125580961J</t>
  </si>
  <si>
    <t>A125566921A</t>
  </si>
  <si>
    <t>A125553088W</t>
  </si>
  <si>
    <t>A125581168V</t>
  </si>
  <si>
    <t>A125567128L</t>
  </si>
  <si>
    <t>A125555896F</t>
  </si>
  <si>
    <t>A125583976C</t>
  </si>
  <si>
    <t>A125569936W</t>
  </si>
  <si>
    <t>A125550280T</t>
  </si>
  <si>
    <t>A125578360K</t>
  </si>
  <si>
    <t>A125564320J</t>
  </si>
  <si>
    <t>A125558704F</t>
  </si>
  <si>
    <t>A125586784R</t>
  </si>
  <si>
    <t>A125572744L</t>
  </si>
  <si>
    <t>A125561512W</t>
  </si>
  <si>
    <t>A125589592A</t>
  </si>
  <si>
    <t>A125575552X</t>
  </si>
  <si>
    <t>A125553089X</t>
  </si>
  <si>
    <t>A125581169W</t>
  </si>
  <si>
    <t>A125567129R</t>
  </si>
  <si>
    <t>A125552976A</t>
  </si>
  <si>
    <t>A125581056A</t>
  </si>
  <si>
    <t>A125567016V</t>
  </si>
  <si>
    <t>A125555784L</t>
  </si>
  <si>
    <t>A125583864K</t>
  </si>
  <si>
    <t>A125569824C</t>
  </si>
  <si>
    <t>A125550168T</t>
  </si>
  <si>
    <t>A125578248K</t>
  </si>
  <si>
    <t>A125564208J</t>
  </si>
  <si>
    <t>A125558592X</t>
  </si>
  <si>
    <t>A125586672W</t>
  </si>
  <si>
    <t>A125572632V</t>
  </si>
  <si>
    <t>A125561400C</t>
  </si>
  <si>
    <t>A125589480J</t>
  </si>
  <si>
    <t>A125575440F</t>
  </si>
  <si>
    <t>A125552977C</t>
  </si>
  <si>
    <t>A125581057C</t>
  </si>
  <si>
    <t>A125567017W</t>
  </si>
  <si>
    <t>A125553096W</t>
  </si>
  <si>
    <t>A125581176V</t>
  </si>
  <si>
    <t>A125567136L</t>
  </si>
  <si>
    <t>A125555904V</t>
  </si>
  <si>
    <t>A125583984C</t>
  </si>
  <si>
    <t>A125569944W</t>
  </si>
  <si>
    <t>A125550288K</t>
  </si>
  <si>
    <t>A125578368C</t>
  </si>
  <si>
    <t>A125564328A</t>
  </si>
  <si>
    <t>A125558712F</t>
  </si>
  <si>
    <t>A125586792R</t>
  </si>
  <si>
    <t>A125572752L</t>
  </si>
  <si>
    <t>A125561520W</t>
  </si>
  <si>
    <t>A125589600R</t>
  </si>
  <si>
    <t>A125575560X</t>
  </si>
  <si>
    <t>A125553097X</t>
  </si>
  <si>
    <t>A125581177W</t>
  </si>
  <si>
    <t>A125567137R</t>
  </si>
  <si>
    <t>A125553104K</t>
  </si>
  <si>
    <t>A125581184V</t>
  </si>
  <si>
    <t>A125567144L</t>
  </si>
  <si>
    <t>A125555912V</t>
  </si>
  <si>
    <t>A125583992C</t>
  </si>
  <si>
    <t>A125569952W</t>
  </si>
  <si>
    <t>A125550296K</t>
  </si>
  <si>
    <t>A125578376C</t>
  </si>
  <si>
    <t>A125564336A</t>
  </si>
  <si>
    <t>A125558720F</t>
  </si>
  <si>
    <t>A125586800C</t>
  </si>
  <si>
    <t>A125572760L</t>
  </si>
  <si>
    <t>A125561528R</t>
  </si>
  <si>
    <t>A125589608J</t>
  </si>
  <si>
    <t>Northern Territory ;  &gt;&gt; 25-34 years ;  &gt; 52 weeks and over of insufficient hours ;  &gt; Females ;</t>
  </si>
  <si>
    <t>Northern Territory ;  &gt;&gt; 25-34 years ;  Median duration of insufficient hours ;  Persons ;</t>
  </si>
  <si>
    <t>Northern Territory ;  &gt;&gt; 25-34 years ;  Median duration of insufficient hours ;  &gt; Males ;</t>
  </si>
  <si>
    <t>Northern Territory ;  &gt;&gt; 25-34 years ;  Median duration of insufficient hours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</si>
  <si>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</si>
  <si>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</si>
  <si>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</si>
  <si>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Fewer than 4 weeks of insufficient hours ;  Persons ;</t>
  </si>
  <si>
    <t>Northern Territory ;  &gt;&gt; 35-44 years ;  &gt; Fewer than 4 weeks of insufficient hours ;  &gt; Males ;</t>
  </si>
  <si>
    <t>Northern Territory ;  &gt;&gt; 35-44 years ;  &gt; Fewer than 4 weeks of insufficient hours ;  &gt; Females ;</t>
  </si>
  <si>
    <t>Northern Territory ;  &gt;&gt; 35-44 years ;  &gt; 4-12 weeks of insufficient hours ;  Persons ;</t>
  </si>
  <si>
    <t>Northern Territory ;  &gt;&gt; 35-44 years ;  &gt; 4-12 weeks of insufficient hours ;  &gt; Males ;</t>
  </si>
  <si>
    <t>Northern Territory ;  &gt;&gt; 35-44 years ;  &gt; 4-12 weeks of insufficient hours ;  &gt; Females ;</t>
  </si>
  <si>
    <t>Northern Territory ;  &gt;&gt; 35-44 years ;  &gt; 13-51 weeks of insufficient hours ;  Persons ;</t>
  </si>
  <si>
    <t>Northern Territory ;  &gt;&gt; 35-44 years ;  &gt; 13-51 weeks of insufficient hours ;  &gt; Males ;</t>
  </si>
  <si>
    <t>Northern Territory ;  &gt;&gt; 35-44 years ;  &gt; 13-51 weeks of insufficient hours ;  &gt; Females ;</t>
  </si>
  <si>
    <t>Northern Territory ;  &gt;&gt; 35-44 years ;  &gt; 52 weeks and over of insufficient hours ;  Persons ;</t>
  </si>
  <si>
    <t>Northern Territory ;  &gt;&gt; 35-44 years ;  &gt; 52 weeks and over of insufficient hours ;  &gt; Males ;</t>
  </si>
  <si>
    <t>Northern Territory ;  &gt;&gt; 35-44 years ;  &gt; 52 weeks and over of insufficient hours ;  &gt; Females ;</t>
  </si>
  <si>
    <t>Northern Territory ;  &gt;&gt; 35-44 years ;  Median duration of insufficient hours ;  Persons ;</t>
  </si>
  <si>
    <t>Northern Territory ;  &gt;&gt; 35-44 years ;  Median duration of insufficient hours ;  &gt; Males ;</t>
  </si>
  <si>
    <t>Northern Territory ;  &gt;&gt; 35-44 years ;  Median duration of insufficient hours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</si>
  <si>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</si>
  <si>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</si>
  <si>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</si>
  <si>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Fewer than 4 weeks of insufficient hours ;  Persons ;</t>
  </si>
  <si>
    <t>Northern Territory ;  &gt; 45-64 years ;  &gt; Fewer than 4 weeks of insufficient hours ;  &gt; Males ;</t>
  </si>
  <si>
    <t>Northern Territory ;  &gt; 45-64 years ;  &gt; Fewer than 4 weeks of insufficient hours ;  &gt; Females ;</t>
  </si>
  <si>
    <t>Northern Territory ;  &gt; 45-64 years ;  &gt; 4-12 weeks of insufficient hours ;  Persons ;</t>
  </si>
  <si>
    <t>Northern Territory ;  &gt; 45-64 years ;  &gt; 4-12 weeks of insufficient hours ;  &gt; Males ;</t>
  </si>
  <si>
    <t>Northern Territory ;  &gt; 45-64 years ;  &gt; 4-12 weeks of insufficient hours ;  &gt; Females ;</t>
  </si>
  <si>
    <t>Northern Territory ;  &gt; 45-64 years ;  &gt; 13-51 weeks of insufficient hours ;  Persons ;</t>
  </si>
  <si>
    <t>Northern Territory ;  &gt; 45-64 years ;  &gt; 13-51 weeks of insufficient hours ;  &gt; Males ;</t>
  </si>
  <si>
    <t>Northern Territory ;  &gt; 45-64 years ;  &gt; 13-51 weeks of insufficient hours ;  &gt; Females ;</t>
  </si>
  <si>
    <t>Northern Territory ;  &gt; 45-64 years ;  &gt; 52 weeks and over of insufficient hours ;  Persons ;</t>
  </si>
  <si>
    <t>Northern Territory ;  &gt; 45-64 years ;  &gt; 52 weeks and over of insufficient hours ;  &gt; Males ;</t>
  </si>
  <si>
    <t>Northern Territory ;  &gt; 45-64 years ;  &gt; 52 weeks and over of insufficient hours ;  &gt; Females ;</t>
  </si>
  <si>
    <t>Northern Territory ;  &gt; 45-64 years ;  Median duration of insufficient hours ;  Persons ;</t>
  </si>
  <si>
    <t>Northern Territory ;  &gt; 45-64 years ;  Median duration of insufficient hours ;  &gt; Males ;</t>
  </si>
  <si>
    <t>Northern Territory ;  &gt; 45-64 years ;  Median duration of insufficient hours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</si>
  <si>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</si>
  <si>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</si>
  <si>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</si>
  <si>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Fewer than 4 weeks of insufficient hours ;  Persons ;</t>
  </si>
  <si>
    <t>Northern Territory ;  &gt;&gt; 45-54 years ;  &gt; Fewer than 4 weeks of insufficient hours ;  &gt; Males ;</t>
  </si>
  <si>
    <t>Northern Territory ;  &gt;&gt; 45-54 years ;  &gt; Fewer than 4 weeks of insufficient hours ;  &gt; Females ;</t>
  </si>
  <si>
    <t>Northern Territory ;  &gt;&gt; 45-54 years ;  &gt; 4-12 weeks of insufficient hours ;  Persons ;</t>
  </si>
  <si>
    <t>Northern Territory ;  &gt;&gt; 45-54 years ;  &gt; 4-12 weeks of insufficient hours ;  &gt; Males ;</t>
  </si>
  <si>
    <t>Northern Territory ;  &gt;&gt; 45-54 years ;  &gt; 4-12 weeks of insufficient hours ;  &gt; Females ;</t>
  </si>
  <si>
    <t>Northern Territory ;  &gt;&gt; 45-54 years ;  &gt; 13-51 weeks of insufficient hours ;  Persons ;</t>
  </si>
  <si>
    <t>Northern Territory ;  &gt;&gt; 45-54 years ;  &gt; 13-51 weeks of insufficient hours ;  &gt; Males ;</t>
  </si>
  <si>
    <t>Northern Territory ;  &gt;&gt; 45-54 years ;  &gt; 13-51 weeks of insufficient hours ;  &gt; Females ;</t>
  </si>
  <si>
    <t>Northern Territory ;  &gt;&gt; 45-54 years ;  &gt; 52 weeks and over of insufficient hours ;  Persons ;</t>
  </si>
  <si>
    <t>Northern Territory ;  &gt;&gt; 45-54 years ;  &gt; 52 weeks and over of insufficient hours ;  &gt; Males ;</t>
  </si>
  <si>
    <t>Northern Territory ;  &gt;&gt; 45-54 years ;  &gt; 52 weeks and over of insufficient hours ;  &gt; Females ;</t>
  </si>
  <si>
    <t>Northern Territory ;  &gt;&gt; 45-54 years ;  Median duration of insufficient hours ;  Persons ;</t>
  </si>
  <si>
    <t>Northern Territory ;  &gt;&gt; 45-54 years ;  Median duration of insufficient hours ;  &gt; Males ;</t>
  </si>
  <si>
    <t>Northern Territory ;  &gt;&gt; 45-54 years ;  Median duration of insufficient hours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</si>
  <si>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</si>
  <si>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</si>
  <si>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</si>
  <si>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Fewer than 4 weeks of insufficient hours ;  Persons ;</t>
  </si>
  <si>
    <t>Northern Territory ;  &gt;&gt; 55-64 years ;  &gt; Fewer than 4 weeks of insufficient hours ;  &gt; Males ;</t>
  </si>
  <si>
    <t>Northern Territory ;  &gt;&gt; 55-64 years ;  &gt; Fewer than 4 weeks of insufficient hours ;  &gt; Females ;</t>
  </si>
  <si>
    <t>Northern Territory ;  &gt;&gt; 55-64 years ;  &gt; 4-12 weeks of insufficient hours ;  Persons ;</t>
  </si>
  <si>
    <t>Northern Territory ;  &gt;&gt; 55-64 years ;  &gt; 4-12 weeks of insufficient hours ;  &gt; Males ;</t>
  </si>
  <si>
    <t>Northern Territory ;  &gt;&gt; 55-64 years ;  &gt; 4-12 weeks of insufficient hours ;  &gt; Females ;</t>
  </si>
  <si>
    <t>Northern Territory ;  &gt;&gt; 55-64 years ;  &gt; 13-51 weeks of insufficient hours ;  Persons ;</t>
  </si>
  <si>
    <t>Northern Territory ;  &gt;&gt; 55-64 years ;  &gt; 13-51 weeks of insufficient hours ;  &gt; Males ;</t>
  </si>
  <si>
    <t>Northern Territory ;  &gt;&gt; 55-64 years ;  &gt; 13-51 weeks of insufficient hours ;  &gt; Females ;</t>
  </si>
  <si>
    <t>Northern Territory ;  &gt;&gt; 55-64 years ;  &gt; 52 weeks and over of insufficient hours ;  Persons ;</t>
  </si>
  <si>
    <t>Northern Territory ;  &gt;&gt; 55-64 years ;  &gt; 52 weeks and over of insufficient hours ;  &gt; Males ;</t>
  </si>
  <si>
    <t>Northern Territory ;  &gt;&gt; 55-64 years ;  &gt; 52 weeks and over of insufficient hours ;  &gt; Females ;</t>
  </si>
  <si>
    <t>Northern Territory ;  &gt;&gt; 55-64 years ;  Median duration of insufficient hours ;  Persons ;</t>
  </si>
  <si>
    <t>Northern Territory ;  &gt;&gt; 55-64 years ;  Median duration of insufficient hours ;  &gt; Males ;</t>
  </si>
  <si>
    <t>Northern Territory ;  &gt;&gt; 55-64 years ;  Median duration of insufficient hours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</si>
  <si>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</si>
  <si>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</si>
  <si>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</si>
  <si>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Fewer than 4 weeks of insufficient hours ;  Persons ;</t>
  </si>
  <si>
    <t>Northern Territory ;  65 years and over ;  &gt; Fewer than 4 weeks of insufficient hours ;  &gt; Males ;</t>
  </si>
  <si>
    <t>Northern Territory ;  65 years and over ;  &gt; Fewer than 4 weeks of insufficient hours ;  &gt; Females ;</t>
  </si>
  <si>
    <t>Northern Territory ;  65 years and over ;  &gt; 4-12 weeks of insufficient hours ;  Persons ;</t>
  </si>
  <si>
    <t>Northern Territory ;  65 years and over ;  &gt; 4-12 weeks of insufficient hours ;  &gt; Males ;</t>
  </si>
  <si>
    <t>Northern Territory ;  65 years and over ;  &gt; 4-12 weeks of insufficient hours ;  &gt; Females ;</t>
  </si>
  <si>
    <t>Northern Territory ;  65 years and over ;  &gt; 13-51 weeks of insufficient hours ;  Persons ;</t>
  </si>
  <si>
    <t>Northern Territory ;  65 years and over ;  &gt; 13-51 weeks of insufficient hours ;  &gt; Males ;</t>
  </si>
  <si>
    <t>Northern Territory ;  65 years and over ;  &gt; 13-51 weeks of insufficient hours ;  &gt; Females ;</t>
  </si>
  <si>
    <t>Northern Territory ;  65 years and over ;  &gt; 52 weeks and over of insufficient hours ;  Persons ;</t>
  </si>
  <si>
    <t>Northern Territory ;  65 years and over ;  &gt; 52 weeks and over of insufficient hours ;  &gt; Males ;</t>
  </si>
  <si>
    <t>Northern Territory ;  65 years and over ;  &gt; 52 weeks and over of insufficient hours ;  &gt; Females ;</t>
  </si>
  <si>
    <t>Northern Territory ;  65 years and over ;  Median duration of insufficient hours ;  Persons ;</t>
  </si>
  <si>
    <t>Northern Territory ;  65 years and over ;  Median duration of insufficient hours ;  &gt; Males ;</t>
  </si>
  <si>
    <t>Northern Territory ;  65 years and over ;  Median duration of insufficient hours ;  &gt; Females ;</t>
  </si>
  <si>
    <t>Northern Territory ;  Family member ;  Underemployed part-time workers ;  Persons ;</t>
  </si>
  <si>
    <t>Northern Territory ;  Family member ;  Underemployed part-time workers ;  &gt; Males ;</t>
  </si>
  <si>
    <t>Northern Territory ;  Family member ;  Underemployed part-time workers ;  &gt; Females ;</t>
  </si>
  <si>
    <t>Northern Territory ;  Family member ;  &gt; Fewer than 4 weeks of insufficient hours ;  Persons ;</t>
  </si>
  <si>
    <t>Northern Territory ;  Family member ;  &gt; Fewer than 4 weeks of insufficient hours ;  &gt; Males ;</t>
  </si>
  <si>
    <t>Northern Territory ;  Family member ;  &gt; Fewer than 4 weeks of insufficient hours ;  &gt; Females ;</t>
  </si>
  <si>
    <t>Northern Territory ;  Family member ;  &gt; 4-12 weeks of insufficient hours ;  Persons ;</t>
  </si>
  <si>
    <t>Northern Territory ;  Family member ;  &gt; 4-12 weeks of insufficient hours ;  &gt; Males ;</t>
  </si>
  <si>
    <t>Northern Territory ;  Family member ;  &gt; 4-12 weeks of insufficient hours ;  &gt; Females ;</t>
  </si>
  <si>
    <t>Northern Territory ;  Family member ;  &gt; 13-51 weeks of insufficient hours ;  Persons ;</t>
  </si>
  <si>
    <t>Northern Territory ;  Family member ;  &gt; 13-51 weeks of insufficient hours ;  &gt; Males ;</t>
  </si>
  <si>
    <t>Northern Territory ;  Family member ;  &gt; 13-51 weeks of insufficient hours ;  &gt; Females ;</t>
  </si>
  <si>
    <t>Northern Territory ;  Family member ;  &gt; 52 weeks and over of insufficient hours ;  Persons ;</t>
  </si>
  <si>
    <t>Northern Territory ;  Family member ;  &gt; 52 weeks and over of insufficient hours ;  &gt; Males ;</t>
  </si>
  <si>
    <t>Northern Territory ;  Family member ;  &gt; 52 weeks and over of insufficient hours ;  &gt; Females ;</t>
  </si>
  <si>
    <t>Northern Territory ;  Family member ;  Median duration of insufficient hours ;  Persons ;</t>
  </si>
  <si>
    <t>Northern Territory ;  Family member ;  Median duration of insufficient hours ;  &gt; Males ;</t>
  </si>
  <si>
    <t>Northern Territory ;  Family member ;  Median duration of insufficient hours ;  &gt; Females ;</t>
  </si>
  <si>
    <t>Northern Territory ;  &gt; Husband, wife or partner ;  Underemployed part-time workers ;  Persons ;</t>
  </si>
  <si>
    <t>Northern Territory ;  &gt; Husband, wife or partner ;  Underemployed part-time workers ;  &gt; Males ;</t>
  </si>
  <si>
    <t>Northern Territory ;  &gt; Husband, wife or partner ;  Underemployed part-time workers ;  &gt; Females ;</t>
  </si>
  <si>
    <t>Northern Territory ;  &gt; Husband, wife or partner ;  &gt; Fewer than 4 weeks of insufficient hours ;  Persons ;</t>
  </si>
  <si>
    <t>Northern Territory ;  &gt; Husband, wife or partner ;  &gt; Fewer than 4 weeks of insufficient hours ;  &gt; Males ;</t>
  </si>
  <si>
    <t>Northern Territory ;  &gt; Husband, wife or partner ;  &gt; Fewer than 4 weeks of insufficient hours ;  &gt; Females ;</t>
  </si>
  <si>
    <t>Northern Territory ;  &gt; Husband, wife or partner ;  &gt; 4-12 weeks of insufficient hours ;  Persons ;</t>
  </si>
  <si>
    <t>Northern Territory ;  &gt; Husband, wife or partner ;  &gt; 4-12 weeks of insufficient hours ;  &gt; Males ;</t>
  </si>
  <si>
    <t>Northern Territory ;  &gt; Husband, wife or partner ;  &gt; 4-12 weeks of insufficient hours ;  &gt; Females ;</t>
  </si>
  <si>
    <t>Northern Territory ;  &gt; Husband, wife or partner ;  &gt; 13-51 weeks of insufficient hours ;  Persons ;</t>
  </si>
  <si>
    <t>Northern Territory ;  &gt; Husband, wife or partner ;  &gt; 13-51 weeks of insufficient hours ;  &gt; Males ;</t>
  </si>
  <si>
    <t>Northern Territory ;  &gt; Husband, wife or partner ;  &gt; 13-51 weeks of insufficient hours ;  &gt; Females ;</t>
  </si>
  <si>
    <t>Northern Territory ;  &gt; Husband, wife or partner ;  &gt; 52 weeks and over of insufficient hours ;  Persons ;</t>
  </si>
  <si>
    <t>Northern Territory ;  &gt; Husband, wife or partner ;  &gt; 52 weeks and over of insufficient hours ;  &gt; Males ;</t>
  </si>
  <si>
    <t>Northern Territory ;  &gt; Husband, wife or partner ;  &gt; 52 weeks and over of insufficient hours ;  &gt; Females ;</t>
  </si>
  <si>
    <t>Northern Territory ;  &gt; Husband, wife or partner ;  Median duration of insufficient hours ;  Persons ;</t>
  </si>
  <si>
    <t>Northern Territory ;  &gt; Husband, wife or partner ;  Median duration of insufficient hours ;  &gt; Males ;</t>
  </si>
  <si>
    <t>Northern Territory ;  &gt; Husband, wife or partner ;  Median duration of insufficient hours ;  &gt; Females ;</t>
  </si>
  <si>
    <t>Northern Territory ;  &gt;&gt; Husband, wife or partner with dependants ;  Underemployed part-time workers ;  Persons ;</t>
  </si>
  <si>
    <t>Northern Territory ;  &gt;&gt; Husband, wife or partner with dependants ;  Underemployed part-time workers ;  &gt; Males ;</t>
  </si>
  <si>
    <t>Northern Territory ;  &gt;&gt; Husband, wife or partner with dependants ;  Underemployed part-time workers ;  &gt; Females ;</t>
  </si>
  <si>
    <t>Northern Territory ;  &gt;&gt; Husband, wife or partner with dependants ;  &gt; Fewer than 4 weeks of insufficient hours ;  Persons ;</t>
  </si>
  <si>
    <t>Northern Territory ;  &gt;&gt; Husband, wife or partner with dependants ;  &gt; Fewer than 4 weeks of insufficient hours ;  &gt; Males ;</t>
  </si>
  <si>
    <t>Northern Territory ;  &gt;&gt; Husband, wife or partner with dependants ;  &gt; Fewer than 4 weeks of insufficient hours ;  &gt; Females ;</t>
  </si>
  <si>
    <t>Northern Territory ;  &gt;&gt; Husband, wife or partner with dependants ;  &gt; 4-12 weeks of insufficient hours ;  Persons ;</t>
  </si>
  <si>
    <t>Northern Territory ;  &gt;&gt; Husband, wife or partner with dependants ;  &gt; 4-12 weeks of insufficient hours ;  &gt; Males ;</t>
  </si>
  <si>
    <t>Northern Territory ;  &gt;&gt; Husband, wife or partner with dependants ;  &gt; 4-12 weeks of insufficient hours ;  &gt; Females ;</t>
  </si>
  <si>
    <t>Northern Territory ;  &gt;&gt; Husband, wife or partner with dependants ;  &gt; 13-51 weeks of insufficient hours ;  Persons ;</t>
  </si>
  <si>
    <t>Northern Territory ;  &gt;&gt; Husband, wife or partner with dependants ;  &gt; 13-51 weeks of insufficient hours ;  &gt; Males ;</t>
  </si>
  <si>
    <t>Northern Territory ;  &gt;&gt; Husband, wife or partner with dependants ;  &gt; 13-51 weeks of insufficient hours ;  &gt; Females ;</t>
  </si>
  <si>
    <t>Northern Territory ;  &gt;&gt; Husband, wife or partner with dependants ;  &gt; 52 weeks and over of insufficient hours ;  Persons ;</t>
  </si>
  <si>
    <t>Northern Territory ;  &gt;&gt; Husband, wife or partner with dependants ;  &gt; 52 weeks and over of insufficient hours ;  &gt; Males ;</t>
  </si>
  <si>
    <t>Northern Territory ;  &gt;&gt; Husband, wife or partner with dependants ;  &gt; 52 weeks and over of insufficient hours ;  &gt; Females ;</t>
  </si>
  <si>
    <t>Northern Territory ;  &gt;&gt; Husband, wife or partner with dependants ;  Median duration of insufficient hours ;  Persons ;</t>
  </si>
  <si>
    <t>Northern Territory ;  &gt;&gt; Husband, wife or partner with dependants ;  Median duration of insufficient hours ;  &gt; Males ;</t>
  </si>
  <si>
    <t>Northern Territory ;  &gt;&gt; Husband, wife or partner with dependants ;  Median duration of insufficient hours ;  &gt; Females ;</t>
  </si>
  <si>
    <t>Northern Territory ;  &gt;&gt; Husband, wife or partner without dependants ;  Underemployed part-time workers ;  Persons ;</t>
  </si>
  <si>
    <t>Northern Territory ;  &gt;&gt; Husband, wife or partner without dependants ;  Underemployed part-time workers ;  &gt; Males ;</t>
  </si>
  <si>
    <t>Northern Territory ;  &gt;&gt; Husband, wife or partner without dependants ;  Underemployed part-time workers ;  &gt; Females ;</t>
  </si>
  <si>
    <t>Northern Territory ;  &gt;&gt; Husband, wife or partner without dependants ;  &gt; Fewer than 4 weeks of insufficient hours ;  Persons ;</t>
  </si>
  <si>
    <t>Northern Territory ;  &gt;&gt; Husband, wife or partner without dependants ;  &gt; Fewer than 4 weeks of insufficient hours ;  &gt; Males ;</t>
  </si>
  <si>
    <t>Northern Territory ;  &gt;&gt; Husband, wife or partner without dependants ;  &gt; Fewer than 4 weeks of insufficient hours ;  &gt; Females ;</t>
  </si>
  <si>
    <t>Northern Territory ;  &gt;&gt; Husband, wife or partner without dependants ;  &gt; 4-12 weeks of insufficient hours ;  Persons ;</t>
  </si>
  <si>
    <t>Northern Territory ;  &gt;&gt; Husband, wife or partner without dependants ;  &gt; 4-12 weeks of insufficient hours ;  &gt; Males ;</t>
  </si>
  <si>
    <t>Northern Territory ;  &gt;&gt; Husband, wife or partner without dependants ;  &gt; 4-12 weeks of insufficient hours ;  &gt; Females ;</t>
  </si>
  <si>
    <t>Northern Territory ;  &gt;&gt; Husband, wife or partner without dependants ;  &gt; 13-51 weeks of insufficient hours ;  Persons ;</t>
  </si>
  <si>
    <t>Northern Territory ;  &gt;&gt; Husband, wife or partner without dependants ;  &gt; 13-51 weeks of insufficient hours ;  &gt; Males ;</t>
  </si>
  <si>
    <t>Northern Territory ;  &gt;&gt; Husband, wife or partner without dependants ;  &gt; 13-51 weeks of insufficient hours ;  &gt; Females ;</t>
  </si>
  <si>
    <t>Northern Territory ;  &gt;&gt; Husband, wife or partner without dependants ;  &gt; 52 weeks and over of insufficient hours ;  Persons ;</t>
  </si>
  <si>
    <t>Northern Territory ;  &gt;&gt; Husband, wife or partner without dependants ;  &gt; 52 weeks and over of insufficient hours ;  &gt; Males ;</t>
  </si>
  <si>
    <t>Northern Territory ;  &gt;&gt; Husband, wife or partner without dependants ;  &gt; 52 weeks and over of insufficient hours ;  &gt; Females ;</t>
  </si>
  <si>
    <t>Northern Territory ;  &gt;&gt; Husband, wife or partner without dependants ;  Median duration of insufficient hours ;  Persons ;</t>
  </si>
  <si>
    <t>Northern Territory ;  &gt;&gt; Husband, wife or partner without dependants ;  Median duration of insufficient hours ;  &gt; Males ;</t>
  </si>
  <si>
    <t>Northern Territory ;  &gt;&gt; Husband, wife or partner without dependants ;  Median duration of insufficient hours ;  &gt; Females ;</t>
  </si>
  <si>
    <t>Northern Territory ;  &gt; Lone parent ;  Underemployed part-time workers ;  Persons ;</t>
  </si>
  <si>
    <t>Northern Territory ;  &gt; Lone parent ;  Underemployed part-time workers ;  &gt; Males ;</t>
  </si>
  <si>
    <t>Northern Territory ;  &gt; Lone parent ;  Underemployed part-time workers ;  &gt; Females ;</t>
  </si>
  <si>
    <t>Northern Territory ;  &gt; Lone parent ;  &gt; Fewer than 4 weeks of insufficient hours ;  Persons ;</t>
  </si>
  <si>
    <t>Northern Territory ;  &gt; Lone parent ;  &gt; Fewer than 4 weeks of insufficient hours ;  &gt; Males ;</t>
  </si>
  <si>
    <t>Northern Territory ;  &gt; Lone parent ;  &gt; Fewer than 4 weeks of insufficient hours ;  &gt; Females ;</t>
  </si>
  <si>
    <t>Northern Territory ;  &gt; Lone parent ;  &gt; 4-12 weeks of insufficient hours ;  Persons ;</t>
  </si>
  <si>
    <t>Northern Territory ;  &gt; Lone parent ;  &gt; 4-12 weeks of insufficient hours ;  &gt; Males ;</t>
  </si>
  <si>
    <t>Northern Territory ;  &gt; Lone parent ;  &gt; 4-12 weeks of insufficient hours ;  &gt; Females ;</t>
  </si>
  <si>
    <t>Northern Territory ;  &gt; Lone parent ;  &gt; 13-51 weeks of insufficient hours ;  Persons ;</t>
  </si>
  <si>
    <t>Northern Territory ;  &gt; Lone parent ;  &gt; 13-51 weeks of insufficient hours ;  &gt; Males ;</t>
  </si>
  <si>
    <t>Northern Territory ;  &gt; Lone parent ;  &gt; 13-51 weeks of insufficient hours ;  &gt; Females ;</t>
  </si>
  <si>
    <t>Northern Territory ;  &gt; Lone parent ;  &gt; 52 weeks and over of insufficient hours ;  Persons ;</t>
  </si>
  <si>
    <t>Northern Territory ;  &gt; Lone parent ;  &gt; 52 weeks and over of insufficient hours ;  &gt; Males ;</t>
  </si>
  <si>
    <t>Northern Territory ;  &gt; Lone parent ;  &gt; 52 weeks and over of insufficient hours ;  &gt; Females ;</t>
  </si>
  <si>
    <t>Northern Territory ;  &gt; Lone parent ;  Median duration of insufficient hours ;  Persons ;</t>
  </si>
  <si>
    <t>Northern Territory ;  &gt; Lone parent ;  Median duration of insufficient hours ;  &gt; Males ;</t>
  </si>
  <si>
    <t>Northern Territory ;  &gt; Lone parent ;  Median duration of insufficient hours ;  &gt; Females ;</t>
  </si>
  <si>
    <t>Northern Territory ;  &gt; Dependent student ;  Underemployed part-time workers ;  Persons ;</t>
  </si>
  <si>
    <t>Northern Territory ;  &gt; Dependent student ;  Underemployed part-time workers ;  &gt; Males ;</t>
  </si>
  <si>
    <t>Northern Territory ;  &gt; Dependent student ;  Underemployed part-time workers ;  &gt; Females ;</t>
  </si>
  <si>
    <t>Northern Territory ;  &gt; Dependent student ;  &gt; Fewer than 4 weeks of insufficient hours ;  Persons ;</t>
  </si>
  <si>
    <t>Northern Territory ;  &gt; Dependent student ;  &gt; Fewer than 4 weeks of insufficient hours ;  &gt; Males ;</t>
  </si>
  <si>
    <t>Northern Territory ;  &gt; Dependent student ;  &gt; Fewer than 4 weeks of insufficient hours ;  &gt; Females ;</t>
  </si>
  <si>
    <t>Northern Territory ;  &gt; Dependent student ;  &gt; 4-12 weeks of insufficient hours ;  Persons ;</t>
  </si>
  <si>
    <t>Northern Territory ;  &gt; Dependent student ;  &gt; 4-12 weeks of insufficient hours ;  &gt; Males ;</t>
  </si>
  <si>
    <t>Northern Territory ;  &gt; Dependent student ;  &gt; 4-12 weeks of insufficient hours ;  &gt; Females ;</t>
  </si>
  <si>
    <t>Northern Territory ;  &gt; Dependent student ;  &gt; 13-51 weeks of insufficient hours ;  Persons ;</t>
  </si>
  <si>
    <t>Northern Territory ;  &gt; Dependent student ;  &gt; 13-51 weeks of insufficient hours ;  &gt; Males ;</t>
  </si>
  <si>
    <t>Northern Territory ;  &gt; Dependent student ;  &gt; 13-51 weeks of insufficient hours ;  &gt; Females ;</t>
  </si>
  <si>
    <t>Northern Territory ;  &gt; Dependent student ;  &gt; 52 weeks and over of insufficient hours ;  Persons ;</t>
  </si>
  <si>
    <t>Northern Territory ;  &gt; Dependent student ;  &gt; 52 weeks and over of insufficient hours ;  &gt; Males ;</t>
  </si>
  <si>
    <t>Northern Territory ;  &gt; Dependent student ;  &gt; 52 weeks and over of insufficient hours ;  &gt; Females ;</t>
  </si>
  <si>
    <t>Northern Territory ;  &gt; Dependent student ;  Median duration of insufficient hours ;  Persons ;</t>
  </si>
  <si>
    <t>Northern Territory ;  &gt; Dependent student ;  Median duration of insufficient hours ;  &gt; Males ;</t>
  </si>
  <si>
    <t>Northern Territory ;  &gt; Dependent student ;  Median duration of insufficient hours ;  &gt; Females ;</t>
  </si>
  <si>
    <t>Northern Territory ;  &gt; Non-dependent child ;  Underemployed part-time workers ;  Persons ;</t>
  </si>
  <si>
    <t>Northern Territory ;  &gt; Non-dependent child ;  Underemployed part-time workers ;  &gt; Males ;</t>
  </si>
  <si>
    <t>Northern Territory ;  &gt; Non-dependent child ;  Underemployed part-time workers ;  &gt; Females ;</t>
  </si>
  <si>
    <t>Northern Territory ;  &gt; Non-dependent child ;  &gt; Fewer than 4 weeks of insufficient hours ;  Persons ;</t>
  </si>
  <si>
    <t>Northern Territory ;  &gt; Non-dependent child ;  &gt; Fewer than 4 weeks of insufficient hours ;  &gt; Males ;</t>
  </si>
  <si>
    <t>Northern Territory ;  &gt; Non-dependent child ;  &gt; Fewer than 4 weeks of insufficient hours ;  &gt; Females ;</t>
  </si>
  <si>
    <t>Northern Territory ;  &gt; Non-dependent child ;  &gt; 4-12 weeks of insufficient hours ;  Persons ;</t>
  </si>
  <si>
    <t>Northern Territory ;  &gt; Non-dependent child ;  &gt; 4-12 weeks of insufficient hours ;  &gt; Males ;</t>
  </si>
  <si>
    <t>Northern Territory ;  &gt; Non-dependent child ;  &gt; 4-12 weeks of insufficient hours ;  &gt; Females ;</t>
  </si>
  <si>
    <t>Northern Territory ;  &gt; Non-dependent child ;  &gt; 13-51 weeks of insufficient hours ;  Persons ;</t>
  </si>
  <si>
    <t>Northern Territory ;  &gt; Non-dependent child ;  &gt; 13-51 weeks of insufficient hours ;  &gt; Males ;</t>
  </si>
  <si>
    <t>Northern Territory ;  &gt; Non-dependent child ;  &gt; 13-51 weeks of insufficient hours ;  &gt; Females ;</t>
  </si>
  <si>
    <t>Northern Territory ;  &gt; Non-dependent child ;  &gt; 52 weeks and over of insufficient hours ;  Persons ;</t>
  </si>
  <si>
    <t>Northern Territory ;  &gt; Non-dependent child ;  &gt; 52 weeks and over of insufficient hours ;  &gt; Males ;</t>
  </si>
  <si>
    <t>Northern Territory ;  &gt; Non-dependent child ;  &gt; 52 weeks and over of insufficient hours ;  &gt; Females ;</t>
  </si>
  <si>
    <t>Northern Territory ;  &gt; Non-dependent child ;  Median duration of insufficient hours ;  Persons ;</t>
  </si>
  <si>
    <t>Northern Territory ;  &gt; Non-dependent child ;  Median duration of insufficient hours ;  &gt; Males ;</t>
  </si>
  <si>
    <t>Northern Territory ;  &gt; Non-dependent child ;  Median duration of insufficient hours ;  &gt; Females ;</t>
  </si>
  <si>
    <t>Northern Territory ;  &gt; Other relative ;  Underemployed part-time workers ;  Persons ;</t>
  </si>
  <si>
    <t>Northern Territory ;  &gt; Other relative ;  Underemployed part-time workers ;  &gt; Males ;</t>
  </si>
  <si>
    <t>Northern Territory ;  &gt; Other relative ;  Underemployed part-time workers ;  &gt; Females ;</t>
  </si>
  <si>
    <t>Northern Territory ;  &gt; Other relative ;  &gt; Fewer than 4 weeks of insufficient hours ;  Persons ;</t>
  </si>
  <si>
    <t>Northern Territory ;  &gt; Other relative ;  &gt; Fewer than 4 weeks of insufficient hours ;  &gt; Males ;</t>
  </si>
  <si>
    <t>Northern Territory ;  &gt; Other relative ;  &gt; Fewer than 4 weeks of insufficient hours ;  &gt; Females ;</t>
  </si>
  <si>
    <t>Northern Territory ;  &gt; Other relative ;  &gt; 4-12 weeks of insufficient hours ;  Persons ;</t>
  </si>
  <si>
    <t>Northern Territory ;  &gt; Other relative ;  &gt; 4-12 weeks of insufficient hours ;  &gt; Males ;</t>
  </si>
  <si>
    <t>Northern Territory ;  &gt; Other relative ;  &gt; 4-12 weeks of insufficient hours ;  &gt; Females ;</t>
  </si>
  <si>
    <t>Northern Territory ;  &gt; Other relative ;  &gt; 13-51 weeks of insufficient hours ;  Persons ;</t>
  </si>
  <si>
    <t>Northern Territory ;  &gt; Other relative ;  &gt; 13-51 weeks of insufficient hours ;  &gt; Males ;</t>
  </si>
  <si>
    <t>Northern Territory ;  &gt; Other relative ;  &gt; 13-51 weeks of insufficient hours ;  &gt; Females ;</t>
  </si>
  <si>
    <t>Northern Territory ;  &gt; Other relative ;  &gt; 52 weeks and over of insufficient hours ;  Persons ;</t>
  </si>
  <si>
    <t>Northern Territory ;  &gt; Other relative ;  &gt; 52 weeks and over of insufficient hours ;  &gt; Males ;</t>
  </si>
  <si>
    <t>Northern Territory ;  &gt; Other relative ;  &gt; 52 weeks and over of insufficient hours ;  &gt; Females ;</t>
  </si>
  <si>
    <t>Northern Territory ;  &gt; Other relative ;  Median duration of insufficient hours ;  Persons ;</t>
  </si>
  <si>
    <t>Northern Territory ;  &gt; Other relative ;  Median duration of insufficient hours ;  &gt; Males ;</t>
  </si>
  <si>
    <t>Northern Territory ;  &gt; Other relative ;  Median duration of insufficient hours ;  &gt; Females ;</t>
  </si>
  <si>
    <t>Northern Territory ;  Not in a family ;  Underemployed part-time workers ;  Persons ;</t>
  </si>
  <si>
    <t>Northern Territory ;  Not in a family ;  Underemployed part-time workers ;  &gt; Males ;</t>
  </si>
  <si>
    <t>Northern Territory ;  Not in a family ;  Underemployed part-time workers ;  &gt; Females ;</t>
  </si>
  <si>
    <t>Northern Territory ;  Not in a family ;  &gt; Fewer than 4 weeks of insufficient hours ;  Persons ;</t>
  </si>
  <si>
    <t>Northern Territory ;  Not in a family ;  &gt; Fewer than 4 weeks of insufficient hours ;  &gt; Males ;</t>
  </si>
  <si>
    <t>Northern Territory ;  Not in a family ;  &gt; Fewer than 4 weeks of insufficient hours ;  &gt; Females ;</t>
  </si>
  <si>
    <t>Northern Territory ;  Not in a family ;  &gt; 4-12 weeks of insufficient hours ;  Persons ;</t>
  </si>
  <si>
    <t>Northern Territory ;  Not in a family ;  &gt; 4-12 weeks of insufficient hours ;  &gt; Males ;</t>
  </si>
  <si>
    <t>Northern Territory ;  Not in a family ;  &gt; 4-12 weeks of insufficient hours ;  &gt; Females ;</t>
  </si>
  <si>
    <t>Northern Territory ;  Not in a family ;  &gt; 13-51 weeks of insufficient hours ;  Persons ;</t>
  </si>
  <si>
    <t>Northern Territory ;  Not in a family ;  &gt; 13-51 weeks of insufficient hours ;  &gt; Males ;</t>
  </si>
  <si>
    <t>Northern Territory ;  Not in a family ;  &gt; 13-51 weeks of insufficient hours ;  &gt; Females ;</t>
  </si>
  <si>
    <t>A125575568T</t>
  </si>
  <si>
    <t>A125553105L</t>
  </si>
  <si>
    <t>A125581185W</t>
  </si>
  <si>
    <t>A125567145R</t>
  </si>
  <si>
    <t>A125552984A</t>
  </si>
  <si>
    <t>A125581064A</t>
  </si>
  <si>
    <t>A125567024V</t>
  </si>
  <si>
    <t>A125555792L</t>
  </si>
  <si>
    <t>A125583872K</t>
  </si>
  <si>
    <t>A125569832C</t>
  </si>
  <si>
    <t>A125550176T</t>
  </si>
  <si>
    <t>A125578256K</t>
  </si>
  <si>
    <t>A125564216J</t>
  </si>
  <si>
    <t>A125558600L</t>
  </si>
  <si>
    <t>A125586680W</t>
  </si>
  <si>
    <t>A125572640V</t>
  </si>
  <si>
    <t>A125561408W</t>
  </si>
  <si>
    <t>A125589488A</t>
  </si>
  <si>
    <t>A125575448X</t>
  </si>
  <si>
    <t>A125552985C</t>
  </si>
  <si>
    <t>A125581065C</t>
  </si>
  <si>
    <t>A125567025W</t>
  </si>
  <si>
    <t>A125552992A</t>
  </si>
  <si>
    <t>A125581072A</t>
  </si>
  <si>
    <t>A125567032V</t>
  </si>
  <si>
    <t>A125555800A</t>
  </si>
  <si>
    <t>A125583880K</t>
  </si>
  <si>
    <t>A125569840C</t>
  </si>
  <si>
    <t>A125550184T</t>
  </si>
  <si>
    <t>A125578264K</t>
  </si>
  <si>
    <t>A125564224J</t>
  </si>
  <si>
    <t>A125558608F</t>
  </si>
  <si>
    <t>A125586688R</t>
  </si>
  <si>
    <t>A125572648L</t>
  </si>
  <si>
    <t>A125561416W</t>
  </si>
  <si>
    <t>A125589496A</t>
  </si>
  <si>
    <t>A125575456X</t>
  </si>
  <si>
    <t>A125552993C</t>
  </si>
  <si>
    <t>A125581073C</t>
  </si>
  <si>
    <t>A125567033W</t>
  </si>
  <si>
    <t>A125553056C</t>
  </si>
  <si>
    <t>A125581136A</t>
  </si>
  <si>
    <t>A125567096F</t>
  </si>
  <si>
    <t>A125555864L</t>
  </si>
  <si>
    <t>A125583944K</t>
  </si>
  <si>
    <t>A125569904C</t>
  </si>
  <si>
    <t>A125550248T</t>
  </si>
  <si>
    <t>A125578328K</t>
  </si>
  <si>
    <t>A125564288V</t>
  </si>
  <si>
    <t>A125558672X</t>
  </si>
  <si>
    <t>A125586752W</t>
  </si>
  <si>
    <t>A125572712V</t>
  </si>
  <si>
    <t>A125561480R</t>
  </si>
  <si>
    <t>A125589560J</t>
  </si>
  <si>
    <t>A125575520F</t>
  </si>
  <si>
    <t>A125553057F</t>
  </si>
  <si>
    <t>A125581137C</t>
  </si>
  <si>
    <t>A125567097J</t>
  </si>
  <si>
    <t>A125552928J</t>
  </si>
  <si>
    <t>A125581008J</t>
  </si>
  <si>
    <t>A125566968K</t>
  </si>
  <si>
    <t>A125555736V</t>
  </si>
  <si>
    <t>A125583816T</t>
  </si>
  <si>
    <t>A125569776W</t>
  </si>
  <si>
    <t>A125550120F</t>
  </si>
  <si>
    <t>A125578200X</t>
  </si>
  <si>
    <t>A125564160J</t>
  </si>
  <si>
    <t>A125558544F</t>
  </si>
  <si>
    <t>A125586624C</t>
  </si>
  <si>
    <t>A125572584L</t>
  </si>
  <si>
    <t>A125561352W</t>
  </si>
  <si>
    <t>A125589432R</t>
  </si>
  <si>
    <t>A125575392X</t>
  </si>
  <si>
    <t>A125552929K</t>
  </si>
  <si>
    <t>A125581009K</t>
  </si>
  <si>
    <t>A125566969L</t>
  </si>
  <si>
    <t>A125553112K</t>
  </si>
  <si>
    <t>A125581192V</t>
  </si>
  <si>
    <t>A125567152L</t>
  </si>
  <si>
    <t>A125555920V</t>
  </si>
  <si>
    <t>A125584000V</t>
  </si>
  <si>
    <t>A125569960W</t>
  </si>
  <si>
    <t>A125550304X</t>
  </si>
  <si>
    <t>A125578384C</t>
  </si>
  <si>
    <t>A125564344A</t>
  </si>
  <si>
    <t>A125558728X</t>
  </si>
  <si>
    <t>A125586808W</t>
  </si>
  <si>
    <t>A125572768F</t>
  </si>
  <si>
    <t>A125561536R</t>
  </si>
  <si>
    <t>A125589616J</t>
  </si>
  <si>
    <t>A125575576T</t>
  </si>
  <si>
    <t>A125553113L</t>
  </si>
  <si>
    <t>A125581193W</t>
  </si>
  <si>
    <t>A125567153R</t>
  </si>
  <si>
    <t>A125553000T</t>
  </si>
  <si>
    <t>A125581080A</t>
  </si>
  <si>
    <t>A125567040V</t>
  </si>
  <si>
    <t>A125555808V</t>
  </si>
  <si>
    <t>A125583888C</t>
  </si>
  <si>
    <t>A125569848W</t>
  </si>
  <si>
    <t>A125550192T</t>
  </si>
  <si>
    <t>A125578272K</t>
  </si>
  <si>
    <t>A125564232J</t>
  </si>
  <si>
    <t>A125558616F</t>
  </si>
  <si>
    <t>A125586696R</t>
  </si>
  <si>
    <t>A125572656L</t>
  </si>
  <si>
    <t>A125561424W</t>
  </si>
  <si>
    <t>A125589504R</t>
  </si>
  <si>
    <t>A125575464X</t>
  </si>
  <si>
    <t>A125553001V</t>
  </si>
  <si>
    <t>A125581081C</t>
  </si>
  <si>
    <t>A125567041W</t>
  </si>
  <si>
    <t>A125552888A</t>
  </si>
  <si>
    <t>A125580968X</t>
  </si>
  <si>
    <t>A125566928T</t>
  </si>
  <si>
    <t>A125555696L</t>
  </si>
  <si>
    <t>A125583776K</t>
  </si>
  <si>
    <t>A125569736C</t>
  </si>
  <si>
    <t>A125550080X</t>
  </si>
  <si>
    <t>A125578160T</t>
  </si>
  <si>
    <t>A125564120R</t>
  </si>
  <si>
    <t>A125558504L</t>
  </si>
  <si>
    <t>A125586584W</t>
  </si>
  <si>
    <t>A125572544V</t>
  </si>
  <si>
    <t>A125561312C</t>
  </si>
  <si>
    <t>A125589392J</t>
  </si>
  <si>
    <t>A125575352F</t>
  </si>
  <si>
    <t>A125552889C</t>
  </si>
  <si>
    <t>A125580969A</t>
  </si>
  <si>
    <t>A125566929V</t>
  </si>
  <si>
    <t>A125553008K</t>
  </si>
  <si>
    <t>A125581088V</t>
  </si>
  <si>
    <t>A125567048L</t>
  </si>
  <si>
    <t>A125555816V</t>
  </si>
  <si>
    <t>A125583896C</t>
  </si>
  <si>
    <t>A125569856W</t>
  </si>
  <si>
    <t>A125550200F</t>
  </si>
  <si>
    <t>A125578280K</t>
  </si>
  <si>
    <t>A125564240J</t>
  </si>
  <si>
    <t>A125558624F</t>
  </si>
  <si>
    <t>A125586704C</t>
  </si>
  <si>
    <t>A125572664L</t>
  </si>
  <si>
    <t>A125561432W</t>
  </si>
  <si>
    <t>A125589512R</t>
  </si>
  <si>
    <t>A125575472X</t>
  </si>
  <si>
    <t>A125553009L</t>
  </si>
  <si>
    <t>A125581089W</t>
  </si>
  <si>
    <t>A125567049R</t>
  </si>
  <si>
    <t>A125553016K</t>
  </si>
  <si>
    <t>A125581096V</t>
  </si>
  <si>
    <t>A125567056L</t>
  </si>
  <si>
    <t>A125555824V</t>
  </si>
  <si>
    <t>A125583904T</t>
  </si>
  <si>
    <t>A125569864W</t>
  </si>
  <si>
    <t>A125550208X</t>
  </si>
  <si>
    <t>A125578288C</t>
  </si>
  <si>
    <t>A125564248A</t>
  </si>
  <si>
    <t>A125558632F</t>
  </si>
  <si>
    <t>A125586712C</t>
  </si>
  <si>
    <t>A125572672L</t>
  </si>
  <si>
    <t>A125561440W</t>
  </si>
  <si>
    <t>A125589520R</t>
  </si>
  <si>
    <t>A125575480X</t>
  </si>
  <si>
    <t>A125553017L</t>
  </si>
  <si>
    <t>A125581097W</t>
  </si>
  <si>
    <t>A125567057R</t>
  </si>
  <si>
    <t>A125553136C</t>
  </si>
  <si>
    <t>A125581216A</t>
  </si>
  <si>
    <t>A125567176F</t>
  </si>
  <si>
    <t>A125555944L</t>
  </si>
  <si>
    <t>A125584024L</t>
  </si>
  <si>
    <t>A125569984R</t>
  </si>
  <si>
    <t>A125550328T</t>
  </si>
  <si>
    <t>A125578408K</t>
  </si>
  <si>
    <t>A125564368V</t>
  </si>
  <si>
    <t>A125558752X</t>
  </si>
  <si>
    <t>A125586832W</t>
  </si>
  <si>
    <t>A125572792F</t>
  </si>
  <si>
    <t>A125561560R</t>
  </si>
  <si>
    <t>A125589640J</t>
  </si>
  <si>
    <t>A125575600F</t>
  </si>
  <si>
    <t>A125553137F</t>
  </si>
  <si>
    <t>A125581217C</t>
  </si>
  <si>
    <t>A125567177J</t>
  </si>
  <si>
    <t>A125552848J</t>
  </si>
  <si>
    <t>A125580928F</t>
  </si>
  <si>
    <t>A125566888K</t>
  </si>
  <si>
    <t>A125555656V</t>
  </si>
  <si>
    <t>A125583736T</t>
  </si>
  <si>
    <t>A125569696W</t>
  </si>
  <si>
    <t>A125550040F</t>
  </si>
  <si>
    <t>A125578120X</t>
  </si>
  <si>
    <t>A125564080J</t>
  </si>
  <si>
    <t>A125558464F</t>
  </si>
  <si>
    <t>A125586544C</t>
  </si>
  <si>
    <t>A125572504A</t>
  </si>
  <si>
    <t>A125561272W</t>
  </si>
  <si>
    <t>A125589352R</t>
  </si>
  <si>
    <t>A125575312L</t>
  </si>
  <si>
    <t>A125552849K</t>
  </si>
  <si>
    <t>A125580929J</t>
  </si>
  <si>
    <t>A125566889L</t>
  </si>
  <si>
    <t>A125553120K</t>
  </si>
  <si>
    <t>A125581200J</t>
  </si>
  <si>
    <t>A125567160L</t>
  </si>
  <si>
    <t>A125555928L</t>
  </si>
  <si>
    <t>A125584008L</t>
  </si>
  <si>
    <t>A125569968R</t>
  </si>
  <si>
    <t>A125550312X</t>
  </si>
  <si>
    <t>A125578392C</t>
  </si>
  <si>
    <t>A125564352A</t>
  </si>
  <si>
    <t>A125558736X</t>
  </si>
  <si>
    <t>A125586816W</t>
  </si>
  <si>
    <t>A125572776F</t>
  </si>
  <si>
    <t>A125561544R</t>
  </si>
  <si>
    <t>A125589624J</t>
  </si>
  <si>
    <t>A125575584T</t>
  </si>
  <si>
    <t>A125553121L</t>
  </si>
  <si>
    <t>A125581201K</t>
  </si>
  <si>
    <t>A125567161R</t>
  </si>
  <si>
    <t>A125553128C</t>
  </si>
  <si>
    <t>A125581208A</t>
  </si>
  <si>
    <t>A125567168F</t>
  </si>
  <si>
    <t>A125555936L</t>
  </si>
  <si>
    <t>A125584016L</t>
  </si>
  <si>
    <t>A125569976R</t>
  </si>
  <si>
    <t>A125550320X</t>
  </si>
  <si>
    <t>A125578400T</t>
  </si>
  <si>
    <t>A125564360A</t>
  </si>
  <si>
    <t>A125558744X</t>
  </si>
  <si>
    <t>A125586824W</t>
  </si>
  <si>
    <t>A125572784F</t>
  </si>
  <si>
    <t>A125561552R</t>
  </si>
  <si>
    <t>A125589632J</t>
  </si>
  <si>
    <t>A125575592T</t>
  </si>
  <si>
    <t>A125553129F</t>
  </si>
  <si>
    <t>A125581209C</t>
  </si>
  <si>
    <t>A125567169J</t>
  </si>
  <si>
    <t>A125552856J</t>
  </si>
  <si>
    <t>A125580936F</t>
  </si>
  <si>
    <t>A125566896K</t>
  </si>
  <si>
    <t>A125555664V</t>
  </si>
  <si>
    <t>A125583744T</t>
  </si>
  <si>
    <t>A125569704K</t>
  </si>
  <si>
    <t>A125550048X</t>
  </si>
  <si>
    <t>A125578128T</t>
  </si>
  <si>
    <t>A125564088A</t>
  </si>
  <si>
    <t>A125558472F</t>
  </si>
  <si>
    <t>A125586552C</t>
  </si>
  <si>
    <t>A125572512A</t>
  </si>
  <si>
    <t>Northern Territory ;  Not in a family ;  &gt; 52 weeks and over of insufficient hours ;  Persons ;</t>
  </si>
  <si>
    <t>Northern Territory ;  Not in a family ;  &gt; 52 weeks and over of insufficient hours ;  &gt; Males ;</t>
  </si>
  <si>
    <t>Northern Territory ;  Not in a family ;  &gt; 52 weeks and over of insufficient hours ;  &gt; Females ;</t>
  </si>
  <si>
    <t>Northern Territory ;  Not in a family ;  Median duration of insufficient hours ;  Persons ;</t>
  </si>
  <si>
    <t>Northern Territory ;  Not in a family ;  Median duration of insufficient hours ;  &gt; Males ;</t>
  </si>
  <si>
    <t>Northern Territory ;  Not in a family ;  Median duration of insufficient hours ;  &gt; Females ;</t>
  </si>
  <si>
    <t>Northern Territory ;  &gt; Person living alone ;  Underemployed part-time workers ;  Persons ;</t>
  </si>
  <si>
    <t>Northern Territory ;  &gt; Person living alone ;  Underemployed part-time workers ;  &gt; Males ;</t>
  </si>
  <si>
    <t>Northern Territory ;  &gt; Person living alone ;  Underemployed part-time workers ;  &gt; Females ;</t>
  </si>
  <si>
    <t>Northern Territory ;  &gt; Person living alone ;  &gt; Fewer than 4 weeks of insufficient hours ;  Persons ;</t>
  </si>
  <si>
    <t>Northern Territory ;  &gt; Person living alone ;  &gt; Fewer than 4 weeks of insufficient hours ;  &gt; Males ;</t>
  </si>
  <si>
    <t>Northern Territory ;  &gt; Person living alone ;  &gt; Fewer than 4 weeks of insufficient hours ;  &gt; Females ;</t>
  </si>
  <si>
    <t>Northern Territory ;  &gt; Person living alone ;  &gt; 4-12 weeks of insufficient hours ;  Persons ;</t>
  </si>
  <si>
    <t>Northern Territory ;  &gt; Person living alone ;  &gt; 4-12 weeks of insufficient hours ;  &gt; Males ;</t>
  </si>
  <si>
    <t>Northern Territory ;  &gt; Person living alone ;  &gt; 4-12 weeks of insufficient hours ;  &gt; Females ;</t>
  </si>
  <si>
    <t>Northern Territory ;  &gt; Person living alone ;  &gt; 13-51 weeks of insufficient hours ;  Persons ;</t>
  </si>
  <si>
    <t>Northern Territory ;  &gt; Person living alone ;  &gt; 13-51 weeks of insufficient hours ;  &gt; Males ;</t>
  </si>
  <si>
    <t>Northern Territory ;  &gt; Person living alone ;  &gt; 13-51 weeks of insufficient hours ;  &gt; Females ;</t>
  </si>
  <si>
    <t>Northern Territory ;  &gt; Person living alone ;  &gt; 52 weeks and over of insufficient hours ;  Persons ;</t>
  </si>
  <si>
    <t>Northern Territory ;  &gt; Person living alone ;  &gt; 52 weeks and over of insufficient hours ;  &gt; Males ;</t>
  </si>
  <si>
    <t>Northern Territory ;  &gt; Person living alone ;  &gt; 52 weeks and over of insufficient hours ;  &gt; Females ;</t>
  </si>
  <si>
    <t>Northern Territory ;  &gt; Person living alone ;  Median duration of insufficient hours ;  Persons ;</t>
  </si>
  <si>
    <t>Northern Territory ;  &gt; Person living alone ;  Median duration of insufficient hours ;  &gt; Males ;</t>
  </si>
  <si>
    <t>Northern Territory ;  &gt; Person living alone ;  Median duration of insufficient hours ;  &gt; Females ;</t>
  </si>
  <si>
    <t>Northern Territory ;  &gt; Person living with non-relatives ;  Underemployed part-time workers ;  Persons ;</t>
  </si>
  <si>
    <t>Northern Territory ;  &gt; Person living with non-relatives ;  Underemployed part-time workers ;  &gt; Males ;</t>
  </si>
  <si>
    <t>Northern Territory ;  &gt; Person living with non-relatives ;  Underemployed part-time workers ;  &gt; Females ;</t>
  </si>
  <si>
    <t>Northern Territory ;  &gt; Person living with non-relatives ;  &gt; Fewer than 4 weeks of insufficient hours ;  Persons ;</t>
  </si>
  <si>
    <t>Northern Territory ;  &gt; Person living with non-relatives ;  &gt; Fewer than 4 weeks of insufficient hours ;  &gt; Males ;</t>
  </si>
  <si>
    <t>Northern Territory ;  &gt; Person living with non-relatives ;  &gt; Fewer than 4 weeks of insufficient hours ;  &gt; Females ;</t>
  </si>
  <si>
    <t>Northern Territory ;  &gt; Person living with non-relatives ;  &gt; 4-12 weeks of insufficient hours ;  Persons ;</t>
  </si>
  <si>
    <t>Northern Territory ;  &gt; Person living with non-relatives ;  &gt; 4-12 weeks of insufficient hours ;  &gt; Males ;</t>
  </si>
  <si>
    <t>Northern Territory ;  &gt; Person living with non-relatives ;  &gt; 4-12 weeks of insufficient hours ;  &gt; Females ;</t>
  </si>
  <si>
    <t>Northern Territory ;  &gt; Person living with non-relatives ;  &gt; 13-51 weeks of insufficient hours ;  Persons ;</t>
  </si>
  <si>
    <t>Northern Territory ;  &gt; Person living with non-relatives ;  &gt; 13-51 weeks of insufficient hours ;  &gt; Males ;</t>
  </si>
  <si>
    <t>Northern Territory ;  &gt; Person living with non-relatives ;  &gt; 13-51 weeks of insufficient hours ;  &gt; Females ;</t>
  </si>
  <si>
    <t>Northern Territory ;  &gt; Person living with non-relatives ;  &gt; 52 weeks and over of insufficient hours ;  Persons ;</t>
  </si>
  <si>
    <t>Northern Territory ;  &gt; Person living with non-relatives ;  &gt; 52 weeks and over of insufficient hours ;  &gt; Males ;</t>
  </si>
  <si>
    <t>Northern Territory ;  &gt; Person living with non-relatives ;  &gt; 52 weeks and over of insufficient hours ;  &gt; Females ;</t>
  </si>
  <si>
    <t>Northern Territory ;  &gt; Person living with non-relatives ;  Median duration of insufficient hours ;  Persons ;</t>
  </si>
  <si>
    <t>Northern Territory ;  &gt; Person living with non-relatives ;  Median duration of insufficient hours ;  &gt; Males ;</t>
  </si>
  <si>
    <t>Northern Territory ;  &gt; Person living with non-relatives ;  Median duration of insufficient hours ;  &gt; Females ;</t>
  </si>
  <si>
    <t>Northern Territory ;  Relationship not determined ;  Underemployed part-time workers ;  Persons ;</t>
  </si>
  <si>
    <t>Northern Territory ;  Relationship not determined ;  Underemployed part-time workers ;  &gt; Males ;</t>
  </si>
  <si>
    <t>Northern Territory ;  Relationship not determined ;  Underemployed part-time workers ;  &gt; Females ;</t>
  </si>
  <si>
    <t>Northern Territory ;  Relationship not determined ;  &gt; Fewer than 4 weeks of insufficient hours ;  Persons ;</t>
  </si>
  <si>
    <t>Northern Territory ;  Relationship not determined ;  &gt; Fewer than 4 weeks of insufficient hours ;  &gt; Males ;</t>
  </si>
  <si>
    <t>Northern Territory ;  Relationship not determined ;  &gt; Fewer than 4 weeks of insufficient hours ;  &gt; Females ;</t>
  </si>
  <si>
    <t>Northern Territory ;  Relationship not determined ;  &gt; 4-12 weeks of insufficient hours ;  Persons ;</t>
  </si>
  <si>
    <t>Northern Territory ;  Relationship not determined ;  &gt; 4-12 weeks of insufficient hours ;  &gt; Males ;</t>
  </si>
  <si>
    <t>Northern Territory ;  Relationship not determined ;  &gt; 4-12 weeks of insufficient hours ;  &gt; Females ;</t>
  </si>
  <si>
    <t>Northern Territory ;  Relationship not determined ;  &gt; 13-51 weeks of insufficient hours ;  Persons ;</t>
  </si>
  <si>
    <t>Northern Territory ;  Relationship not determined ;  &gt; 13-51 weeks of insufficient hours ;  &gt; Males ;</t>
  </si>
  <si>
    <t>Northern Territory ;  Relationship not determined ;  &gt; 13-51 weeks of insufficient hours ;  &gt; Females ;</t>
  </si>
  <si>
    <t>Northern Territory ;  Relationship not determined ;  &gt; 52 weeks and over of insufficient hours ;  Persons ;</t>
  </si>
  <si>
    <t>Northern Territory ;  Relationship not determined ;  &gt; 52 weeks and over of insufficient hours ;  &gt; Males ;</t>
  </si>
  <si>
    <t>Northern Territory ;  Relationship not determined ;  &gt; 52 weeks and over of insufficient hours ;  &gt; Females ;</t>
  </si>
  <si>
    <t>Northern Territory ;  Relationship not determined ;  Median duration of insufficient hours ;  Persons ;</t>
  </si>
  <si>
    <t>Northern Territory ;  Relationship not determined ;  Median duration of insufficient hours ;  &gt; Males ;</t>
  </si>
  <si>
    <t>Northern Territory ;  Relationship not determined ;  Median duration of insufficient hours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</si>
  <si>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</si>
  <si>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</si>
  <si>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</si>
  <si>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Fewer than 4 weeks of insufficient hours ;  Persons ;</t>
  </si>
  <si>
    <t>Northern Territory ;  Employee ;  &gt; Fewer than 4 weeks of insufficient hours ;  &gt; Males ;</t>
  </si>
  <si>
    <t>Northern Territory ;  Employee ;  &gt; Fewer than 4 weeks of insufficient hours ;  &gt; Females ;</t>
  </si>
  <si>
    <t>Northern Territory ;  Employee ;  &gt; 4-12 weeks of insufficient hours ;  Persons ;</t>
  </si>
  <si>
    <t>Northern Territory ;  Employee ;  &gt; 4-12 weeks of insufficient hours ;  &gt; Males ;</t>
  </si>
  <si>
    <t>Northern Territory ;  Employee ;  &gt; 4-12 weeks of insufficient hours ;  &gt; Females ;</t>
  </si>
  <si>
    <t>Northern Territory ;  Employee ;  &gt; 13-51 weeks of insufficient hours ;  Persons ;</t>
  </si>
  <si>
    <t>Northern Territory ;  Employee ;  &gt; 13-51 weeks of insufficient hours ;  &gt; Males ;</t>
  </si>
  <si>
    <t>Northern Territory ;  Employee ;  &gt; 13-51 weeks of insufficient hours ;  &gt; Females ;</t>
  </si>
  <si>
    <t>Northern Territory ;  Employee ;  &gt; 52 weeks and over of insufficient hours ;  Persons ;</t>
  </si>
  <si>
    <t>Northern Territory ;  Employee ;  &gt; 52 weeks and over of insufficient hours ;  &gt; Males ;</t>
  </si>
  <si>
    <t>Northern Territory ;  Employee ;  &gt; 52 weeks and over of insufficient hours ;  &gt; Females ;</t>
  </si>
  <si>
    <t>Northern Territory ;  Employee ;  Median duration of insufficient hours ;  Persons ;</t>
  </si>
  <si>
    <t>Northern Territory ;  Employee ;  Median duration of insufficient hours ;  &gt; Males ;</t>
  </si>
  <si>
    <t>Northern Territory ;  Employee ;  Median duration of insufficient hours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</si>
  <si>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</si>
  <si>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</si>
  <si>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</si>
  <si>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Fewer than 4 weeks of insufficient hours ;  Persons ;</t>
  </si>
  <si>
    <t>Northern Territory ;  &gt; Employee with paid leave entitlements ;  &gt; Fewer than 4 weeks of insufficient hours ;  &gt; Males ;</t>
  </si>
  <si>
    <t>Northern Territory ;  &gt; Employee with paid leave entitlements ;  &gt; Fewer than 4 weeks of insufficient hours ;  &gt; Females ;</t>
  </si>
  <si>
    <t>Northern Territory ;  &gt; Employee with paid leave entitlements ;  &gt; 4-12 weeks of insufficient hours ;  Persons ;</t>
  </si>
  <si>
    <t>Northern Territory ;  &gt; Employee with paid leave entitlements ;  &gt; 4-12 weeks of insufficient hours ;  &gt; Males ;</t>
  </si>
  <si>
    <t>Northern Territory ;  &gt; Employee with paid leave entitlements ;  &gt; 4-12 weeks of insufficient hours ;  &gt; Females ;</t>
  </si>
  <si>
    <t>Northern Territory ;  &gt; Employee with paid leave entitlements ;  &gt; 13-51 weeks of insufficient hours ;  Persons ;</t>
  </si>
  <si>
    <t>Northern Territory ;  &gt; Employee with paid leave entitlements ;  &gt; 13-51 weeks of insufficient hours ;  &gt; Males ;</t>
  </si>
  <si>
    <t>Northern Territory ;  &gt; Employee with paid leave entitlements ;  &gt; 13-51 weeks of insufficient hours ;  &gt; Females ;</t>
  </si>
  <si>
    <t>Northern Territory ;  &gt; Employee with paid leave entitlements ;  &gt; 52 weeks and over of insufficient hours ;  Persons ;</t>
  </si>
  <si>
    <t>Northern Territory ;  &gt; Employee with paid leave entitlements ;  &gt; 52 weeks and over of insufficient hours ;  &gt; Males ;</t>
  </si>
  <si>
    <t>Northern Territory ;  &gt; Employee with paid leave entitlements ;  &gt; 52 weeks and over of insufficient hours ;  &gt; Females ;</t>
  </si>
  <si>
    <t>Northern Territory ;  &gt; Employee with paid leave entitlements ;  Median duration of insufficient hours ;  Persons ;</t>
  </si>
  <si>
    <t>Northern Territory ;  &gt; Employee with paid leave entitlements ;  Median duration of insufficient hours ;  &gt; Males ;</t>
  </si>
  <si>
    <t>Northern Territory ;  &gt; Employee with paid leave entitlements ;  Median duration of insufficient hours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</si>
  <si>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</si>
  <si>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</si>
  <si>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</si>
  <si>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Fewer than 4 weeks of insufficient hours ;  Persons ;</t>
  </si>
  <si>
    <t>Northern Territory ;  &gt; Employee without paid leave entitlements ;  &gt; Fewer than 4 weeks of insufficient hours ;  &gt; Males ;</t>
  </si>
  <si>
    <t>Northern Territory ;  &gt; Employee without paid leave entitlements ;  &gt; Fewer than 4 weeks of insufficient hours ;  &gt; Females ;</t>
  </si>
  <si>
    <t>Northern Territory ;  &gt; Employee without paid leave entitlements ;  &gt; 4-12 weeks of insufficient hours ;  Persons ;</t>
  </si>
  <si>
    <t>Northern Territory ;  &gt; Employee without paid leave entitlements ;  &gt; 4-12 weeks of insufficient hours ;  &gt; Males ;</t>
  </si>
  <si>
    <t>Northern Territory ;  &gt; Employee without paid leave entitlements ;  &gt; 4-12 weeks of insufficient hours ;  &gt; Females ;</t>
  </si>
  <si>
    <t>Northern Territory ;  &gt; Employee without paid leave entitlements ;  &gt; 13-51 weeks of insufficient hours ;  Persons ;</t>
  </si>
  <si>
    <t>Northern Territory ;  &gt; Employee without paid leave entitlements ;  &gt; 13-51 weeks of insufficient hours ;  &gt; Males ;</t>
  </si>
  <si>
    <t>Northern Territory ;  &gt; Employee without paid leave entitlements ;  &gt; 13-51 weeks of insufficient hours ;  &gt; Females ;</t>
  </si>
  <si>
    <t>Northern Territory ;  &gt; Employee without paid leave entitlements ;  &gt; 52 weeks and over of insufficient hours ;  Persons ;</t>
  </si>
  <si>
    <t>Northern Territory ;  &gt; Employee without paid leave entitlements ;  &gt; 52 weeks and over of insufficient hours ;  &gt; Males ;</t>
  </si>
  <si>
    <t>Northern Territory ;  &gt; Employee without paid leave entitlements ;  &gt; 52 weeks and over of insufficient hours ;  &gt; Females ;</t>
  </si>
  <si>
    <t>Northern Territory ;  &gt; Employee without paid leave entitlements ;  Median duration of insufficient hours ;  Persons ;</t>
  </si>
  <si>
    <t>Northern Territory ;  &gt; Employee without paid leave entitlements ;  Median duration of insufficient hours ;  &gt; Males ;</t>
  </si>
  <si>
    <t>Northern Territory ;  &gt; Employee without paid leave entitlements ;  Median duration of insufficient hours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</si>
  <si>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</si>
  <si>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</si>
  <si>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</si>
  <si>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Fewer than 4 weeks of insufficient hours ;  Persons ;</t>
  </si>
  <si>
    <t>Northern Territory ;  Not an employee ;  &gt; Fewer than 4 weeks of insufficient hours ;  &gt; Males ;</t>
  </si>
  <si>
    <t>Northern Territory ;  Not an employee ;  &gt; Fewer than 4 weeks of insufficient hours ;  &gt; Females ;</t>
  </si>
  <si>
    <t>Northern Territory ;  Not an employee ;  &gt; 4-12 weeks of insufficient hours ;  Persons ;</t>
  </si>
  <si>
    <t>Northern Territory ;  Not an employee ;  &gt; 4-12 weeks of insufficient hours ;  &gt; Males ;</t>
  </si>
  <si>
    <t>Northern Territory ;  Not an employee ;  &gt; 4-12 weeks of insufficient hours ;  &gt; Females ;</t>
  </si>
  <si>
    <t>Northern Territory ;  Not an employee ;  &gt; 13-51 weeks of insufficient hours ;  Persons ;</t>
  </si>
  <si>
    <t>Northern Territory ;  Not an employee ;  &gt; 13-51 weeks of insufficient hours ;  &gt; Males ;</t>
  </si>
  <si>
    <t>Northern Territory ;  Not an employee ;  &gt; 13-51 weeks of insufficient hours ;  &gt; Females ;</t>
  </si>
  <si>
    <t>Northern Territory ;  Not an employee ;  &gt; 52 weeks and over of insufficient hours ;  Persons ;</t>
  </si>
  <si>
    <t>Northern Territory ;  Not an employee ;  &gt; 52 weeks and over of insufficient hours ;  &gt; Males ;</t>
  </si>
  <si>
    <t>Northern Territory ;  Not an employee ;  &gt; 52 weeks and over of insufficient hours ;  &gt; Females ;</t>
  </si>
  <si>
    <t>Northern Territory ;  Not an employee ;  Median duration of insufficient hours ;  Persons ;</t>
  </si>
  <si>
    <t>Northern Territory ;  Not an employee ;  Median duration of insufficient hours ;  &gt; Males ;</t>
  </si>
  <si>
    <t>Northern Territory ;  Not an employee ;  Median duration of insufficient hours ;  &gt; Females ;</t>
  </si>
  <si>
    <t>Northern Territory ;  Prefers more part-time hours ;  Underemployed part-time workers ;  Persons ;</t>
  </si>
  <si>
    <t>Northern Territory ;  Prefers more part-time hours ;  Underemployed part-time workers ;  &gt; Males ;</t>
  </si>
  <si>
    <t>Northern Territory ;  Prefers more part-time hours ;  Underemployed part-time workers ;  &gt; Females ;</t>
  </si>
  <si>
    <t>Northern Territory ;  Prefers more part-time hours ;  &gt; Fewer than 4 weeks of insufficient hours ;  Persons ;</t>
  </si>
  <si>
    <t>Northern Territory ;  Prefers more part-time hours ;  &gt; Fewer than 4 weeks of insufficient hours ;  &gt; Males ;</t>
  </si>
  <si>
    <t>Northern Territory ;  Prefers more part-time hours ;  &gt; Fewer than 4 weeks of insufficient hours ;  &gt; Females ;</t>
  </si>
  <si>
    <t>Northern Territory ;  Prefers more part-time hours ;  &gt; 4-12 weeks of insufficient hours ;  Persons ;</t>
  </si>
  <si>
    <t>Northern Territory ;  Prefers more part-time hours ;  &gt; 4-12 weeks of insufficient hours ;  &gt; Males ;</t>
  </si>
  <si>
    <t>Northern Territory ;  Prefers more part-time hours ;  &gt; 4-12 weeks of insufficient hours ;  &gt; Females ;</t>
  </si>
  <si>
    <t>Northern Territory ;  Prefers more part-time hours ;  &gt; 13-51 weeks of insufficient hours ;  Persons ;</t>
  </si>
  <si>
    <t>Northern Territory ;  Prefers more part-time hours ;  &gt; 13-51 weeks of insufficient hours ;  &gt; Males ;</t>
  </si>
  <si>
    <t>Northern Territory ;  Prefers more part-time hours ;  &gt; 13-51 weeks of insufficient hours ;  &gt; Females ;</t>
  </si>
  <si>
    <t>Northern Territory ;  Prefers more part-time hours ;  &gt; 52 weeks and over of insufficient hours ;  Persons ;</t>
  </si>
  <si>
    <t>Northern Territory ;  Prefers more part-time hours ;  &gt; 52 weeks and over of insufficient hours ;  &gt; Males ;</t>
  </si>
  <si>
    <t>Northern Territory ;  Prefers more part-time hours ;  &gt; 52 weeks and over of insufficient hours ;  &gt; Females ;</t>
  </si>
  <si>
    <t>Northern Territory ;  Prefers more part-time hours ;  Median duration of insufficient hours ;  Persons ;</t>
  </si>
  <si>
    <t>Northern Territory ;  Prefers more part-time hours ;  Median duration of insufficient hours ;  &gt; Males ;</t>
  </si>
  <si>
    <t>Northern Territory ;  Prefers more part-time hours ;  Median duration of insufficient hours ;  &gt; Females ;</t>
  </si>
  <si>
    <t>Northern Territory ;  Prefers full-time hours ;  Underemployed part-time workers ;  Persons ;</t>
  </si>
  <si>
    <t>Northern Territory ;  Prefers full-time hours ;  Underemployed part-time workers ;  &gt; Males ;</t>
  </si>
  <si>
    <t>Northern Territory ;  Prefers full-time hours ;  Underemployed part-time workers ;  &gt; Females ;</t>
  </si>
  <si>
    <t>Northern Territory ;  Prefers full-time hours ;  &gt; Fewer than 4 weeks of insufficient hours ;  Persons ;</t>
  </si>
  <si>
    <t>Northern Territory ;  Prefers full-time hours ;  &gt; Fewer than 4 weeks of insufficient hours ;  &gt; Males ;</t>
  </si>
  <si>
    <t>Northern Territory ;  Prefers full-time hours ;  &gt; Fewer than 4 weeks of insufficient hours ;  &gt; Females ;</t>
  </si>
  <si>
    <t>Northern Territory ;  Prefers full-time hours ;  &gt; 4-12 weeks of insufficient hours ;  Persons ;</t>
  </si>
  <si>
    <t>Northern Territory ;  Prefers full-time hours ;  &gt; 4-12 weeks of insufficient hours ;  &gt; Males ;</t>
  </si>
  <si>
    <t>Northern Territory ;  Prefers full-time hours ;  &gt; 4-12 weeks of insufficient hours ;  &gt; Females ;</t>
  </si>
  <si>
    <t>Northern Territory ;  Prefers full-time hours ;  &gt; 13-51 weeks of insufficient hours ;  Persons ;</t>
  </si>
  <si>
    <t>Northern Territory ;  Prefers full-time hours ;  &gt; 13-51 weeks of insufficient hours ;  &gt; Males ;</t>
  </si>
  <si>
    <t>Northern Territory ;  Prefers full-time hours ;  &gt; 13-51 weeks of insufficient hours ;  &gt; Females ;</t>
  </si>
  <si>
    <t>Northern Territory ;  Prefers full-time hours ;  &gt; 52 weeks and over of insufficient hours ;  Persons ;</t>
  </si>
  <si>
    <t>Northern Territory ;  Prefers full-time hours ;  &gt; 52 weeks and over of insufficient hours ;  &gt; Males ;</t>
  </si>
  <si>
    <t>Northern Territory ;  Prefers full-time hours ;  &gt; 52 weeks and over of insufficient hours ;  &gt; Females ;</t>
  </si>
  <si>
    <t>Northern Territory ;  Prefers full-time hours ;  Median duration of insufficient hours ;  Persons ;</t>
  </si>
  <si>
    <t>Northern Territory ;  Prefers full-time hours ;  Median duration of insufficient hours ;  &gt; Males ;</t>
  </si>
  <si>
    <t>Northern Territory ;  Prefers full-time hours ;  Median duration of insufficient hours ;  &gt; Females ;</t>
  </si>
  <si>
    <t>Northern Territory ;  &gt; Prefers less than 30 hours ;  Underemployed part-time workers ;  Persons ;</t>
  </si>
  <si>
    <t>Northern Territory ;  &gt; Prefers less than 30 hours ;  Underemployed part-time workers ;  &gt; Males ;</t>
  </si>
  <si>
    <t>Northern Territory ;  &gt; Prefers less than 30 hours ;  Underemployed part-time workers ;  &gt; Females ;</t>
  </si>
  <si>
    <t>Northern Territory ;  &gt; Prefers less than 30 hours ;  &gt; Fewer than 4 weeks of insufficient hours ;  Persons ;</t>
  </si>
  <si>
    <t>Northern Territory ;  &gt; Prefers less than 30 hours ;  &gt; Fewer than 4 weeks of insufficient hours ;  &gt; Males ;</t>
  </si>
  <si>
    <t>Northern Territory ;  &gt; Prefers less than 30 hours ;  &gt; Fewer than 4 weeks of insufficient hours ;  &gt; Females ;</t>
  </si>
  <si>
    <t>Northern Territory ;  &gt; Prefers less than 30 hours ;  &gt; 4-12 weeks of insufficient hours ;  Persons ;</t>
  </si>
  <si>
    <t>Northern Territory ;  &gt; Prefers less than 30 hours ;  &gt; 4-12 weeks of insufficient hours ;  &gt; Males ;</t>
  </si>
  <si>
    <t>Northern Territory ;  &gt; Prefers less than 30 hours ;  &gt; 4-12 weeks of insufficient hours ;  &gt; Females ;</t>
  </si>
  <si>
    <t>Northern Territory ;  &gt; Prefers less than 30 hours ;  &gt; 13-51 weeks of insufficient hours ;  Persons ;</t>
  </si>
  <si>
    <t>Northern Territory ;  &gt; Prefers less than 30 hours ;  &gt; 13-51 weeks of insufficient hours ;  &gt; Males ;</t>
  </si>
  <si>
    <t>Northern Territory ;  &gt; Prefers less than 30 hours ;  &gt; 13-51 weeks of insufficient hours ;  &gt; Females ;</t>
  </si>
  <si>
    <t>Northern Territory ;  &gt; Prefers less than 30 hours ;  &gt; 52 weeks and over of insufficient hours ;  Persons ;</t>
  </si>
  <si>
    <t>Northern Territory ;  &gt; Prefers less than 30 hours ;  &gt; 52 weeks and over of insufficient hours ;  &gt; Males ;</t>
  </si>
  <si>
    <t>Northern Territory ;  &gt; Prefers less than 30 hours ;  &gt; 52 weeks and over of insufficient hours ;  &gt; Females ;</t>
  </si>
  <si>
    <t>Northern Territory ;  &gt; Prefers less than 30 hours ;  Median duration of insufficient hours ;  Persons ;</t>
  </si>
  <si>
    <t>Northern Territory ;  &gt; Prefers less than 30 hours ;  Median duration of insufficient hours ;  &gt; Males ;</t>
  </si>
  <si>
    <t>Northern Territory ;  &gt; Prefers less than 30 hours ;  Median duration of insufficient hours ;  &gt; Females ;</t>
  </si>
  <si>
    <t>Northern Territory ;  &gt; Prefers 30-34 hours ;  Underemployed part-time workers ;  Persons ;</t>
  </si>
  <si>
    <t>Northern Territory ;  &gt; Prefers 30-34 hours ;  Underemployed part-time workers ;  &gt; Males ;</t>
  </si>
  <si>
    <t>Northern Territory ;  &gt; Prefers 30-34 hours ;  Underemployed part-time workers ;  &gt; Females ;</t>
  </si>
  <si>
    <t>Northern Territory ;  &gt; Prefers 30-34 hours ;  &gt; Fewer than 4 weeks of insufficient hours ;  Persons ;</t>
  </si>
  <si>
    <t>Northern Territory ;  &gt; Prefers 30-34 hours ;  &gt; Fewer than 4 weeks of insufficient hours ;  &gt; Males ;</t>
  </si>
  <si>
    <t>Northern Territory ;  &gt; Prefers 30-34 hours ;  &gt; Fewer than 4 weeks of insufficient hours ;  &gt; Females ;</t>
  </si>
  <si>
    <t>Northern Territory ;  &gt; Prefers 30-34 hours ;  &gt; 4-12 weeks of insufficient hours ;  Persons ;</t>
  </si>
  <si>
    <t>Northern Territory ;  &gt; Prefers 30-34 hours ;  &gt; 4-12 weeks of insufficient hours ;  &gt; Males ;</t>
  </si>
  <si>
    <t>Northern Territory ;  &gt; Prefers 30-34 hours ;  &gt; 4-12 weeks of insufficient hours ;  &gt; Females ;</t>
  </si>
  <si>
    <t>Northern Territory ;  &gt; Prefers 30-34 hours ;  &gt; 13-51 weeks of insufficient hours ;  Persons ;</t>
  </si>
  <si>
    <t>Northern Territory ;  &gt; Prefers 30-34 hours ;  &gt; 13-51 weeks of insufficient hours ;  &gt; Males ;</t>
  </si>
  <si>
    <t>Northern Territory ;  &gt; Prefers 30-34 hours ;  &gt; 13-51 weeks of insufficient hours ;  &gt; Females ;</t>
  </si>
  <si>
    <t>Northern Territory ;  &gt; Prefers 30-34 hours ;  &gt; 52 weeks and over of insufficient hours ;  Persons ;</t>
  </si>
  <si>
    <t>Northern Territory ;  &gt; Prefers 30-34 hours ;  &gt; 52 weeks and over of insufficient hours ;  &gt; Males ;</t>
  </si>
  <si>
    <t>Northern Territory ;  &gt; Prefers 30-34 hours ;  &gt; 52 weeks and over of insufficient hours ;  &gt; Females ;</t>
  </si>
  <si>
    <t>Northern Territory ;  &gt; Prefers 30-34 hours ;  Median duration of insufficient hours ;  Persons ;</t>
  </si>
  <si>
    <t>Northern Territory ;  &gt; Prefers 30-34 hours ;  Median duration of insufficient hours ;  &gt; Males ;</t>
  </si>
  <si>
    <t>Northern Territory ;  &gt; Prefers 30-34 hours ;  Median duration of insufficient hours ;  &gt; Females ;</t>
  </si>
  <si>
    <t>Northern Territory ;  &gt; Prefers 35-39 hours ;  Underemployed part-time workers ;  Persons ;</t>
  </si>
  <si>
    <t>Northern Territory ;  &gt; Prefers 35-39 hours ;  Underemployed part-time workers ;  &gt; Males ;</t>
  </si>
  <si>
    <t>Northern Territory ;  &gt; Prefers 35-39 hours ;  Underemployed part-time workers ;  &gt; Females ;</t>
  </si>
  <si>
    <t>Northern Territory ;  &gt; Prefers 35-39 hours ;  &gt; Fewer than 4 weeks of insufficient hours ;  Persons ;</t>
  </si>
  <si>
    <t>Northern Territory ;  &gt; Prefers 35-39 hours ;  &gt; Fewer than 4 weeks of insufficient hours ;  &gt; Males ;</t>
  </si>
  <si>
    <t>Northern Territory ;  &gt; Prefers 35-39 hours ;  &gt; Fewer than 4 weeks of insufficient hours ;  &gt; Females ;</t>
  </si>
  <si>
    <t>Northern Territory ;  &gt; Prefers 35-39 hours ;  &gt; 4-12 weeks of insufficient hours ;  Persons ;</t>
  </si>
  <si>
    <t>Northern Territory ;  &gt; Prefers 35-39 hours ;  &gt; 4-12 weeks of insufficient hours ;  &gt; Males ;</t>
  </si>
  <si>
    <t>Northern Territory ;  &gt; Prefers 35-39 hours ;  &gt; 4-12 weeks of insufficient hours ;  &gt; Females ;</t>
  </si>
  <si>
    <t>Northern Territory ;  &gt; Prefers 35-39 hours ;  &gt; 13-51 weeks of insufficient hours ;  Persons ;</t>
  </si>
  <si>
    <t>Northern Territory ;  &gt; Prefers 35-39 hours ;  &gt; 13-51 weeks of insufficient hours ;  &gt; Males ;</t>
  </si>
  <si>
    <t>Northern Territory ;  &gt; Prefers 35-39 hours ;  &gt; 13-51 weeks of insufficient hours ;  &gt; Females ;</t>
  </si>
  <si>
    <t>Northern Territory ;  &gt; Prefers 35-39 hours ;  &gt; 52 weeks and over of insufficient hours ;  Persons ;</t>
  </si>
  <si>
    <t>Northern Territory ;  &gt; Prefers 35-39 hours ;  &gt; 52 weeks and over of insufficient hours ;  &gt; Males ;</t>
  </si>
  <si>
    <t>Northern Territory ;  &gt; Prefers 35-39 hours ;  &gt; 52 weeks and over of insufficient hours ;  &gt; Females ;</t>
  </si>
  <si>
    <t>Northern Territory ;  &gt; Prefers 35-39 hours ;  Median duration of insufficient hours ;  Persons ;</t>
  </si>
  <si>
    <t>Northern Territory ;  &gt; Prefers 35-39 hours ;  Median duration of insufficient hours ;  &gt; Males ;</t>
  </si>
  <si>
    <t>Northern Territory ;  &gt; Prefers 35-39 hours ;  Median duration of insufficient hours ;  &gt; Females ;</t>
  </si>
  <si>
    <t>Northern Territory ;  &gt; Prefers 40 hours or more ;  Underemployed part-time workers ;  Persons ;</t>
  </si>
  <si>
    <t>Northern Territory ;  &gt; Prefers 40 hours or more ;  Underemployed part-time workers ;  &gt; Males ;</t>
  </si>
  <si>
    <t>Northern Territory ;  &gt; Prefers 40 hours or more ;  Underemployed part-time workers ;  &gt; Females ;</t>
  </si>
  <si>
    <t>Northern Territory ;  &gt; Prefers 40 hours or more ;  &gt; Fewer than 4 weeks of insufficient hours ;  Persons ;</t>
  </si>
  <si>
    <t>Northern Territory ;  &gt; Prefers 40 hours or more ;  &gt; Fewer than 4 weeks of insufficient hours ;  &gt; Males ;</t>
  </si>
  <si>
    <t>Northern Territory ;  &gt; Prefers 40 hours or more ;  &gt; Fewer than 4 weeks of insufficient hours ;  &gt; Females ;</t>
  </si>
  <si>
    <t>Northern Territory ;  &gt; Prefers 40 hours or more ;  &gt; 4-12 weeks of insufficient hours ;  Persons ;</t>
  </si>
  <si>
    <t>Northern Territory ;  &gt; Prefers 40 hours or more ;  &gt; 4-12 weeks of insufficient hours ;  &gt; Males ;</t>
  </si>
  <si>
    <t>Northern Territory ;  &gt; Prefers 40 hours or more ;  &gt; 4-12 weeks of insufficient hours ;  &gt; Females ;</t>
  </si>
  <si>
    <t>Northern Territory ;  &gt; Prefers 40 hours or more ;  &gt; 13-51 weeks of insufficient hours ;  Persons ;</t>
  </si>
  <si>
    <t>Northern Territory ;  &gt; Prefers 40 hours or more ;  &gt; 13-51 weeks of insufficient hours ;  &gt; Males ;</t>
  </si>
  <si>
    <t>Northern Territory ;  &gt; Prefers 40 hours or more ;  &gt; 13-51 weeks of insufficient hours ;  &gt; Females ;</t>
  </si>
  <si>
    <t>Northern Territory ;  &gt; Prefers 40 hours or more ;  &gt; 52 weeks and over of insufficient hours ;  Persons ;</t>
  </si>
  <si>
    <t>Northern Territory ;  &gt; Prefers 40 hours or more ;  &gt; 52 weeks and over of insufficient hours ;  &gt; Males ;</t>
  </si>
  <si>
    <t>Northern Territory ;  &gt; Prefers 40 hours or more ;  &gt; 52 weeks and over of insufficient hours ;  &gt; Females ;</t>
  </si>
  <si>
    <t>Northern Territory ;  &gt; Prefers 40 hours or more ;  Median duration of insufficient hours ;  Persons ;</t>
  </si>
  <si>
    <t>Northern Territory ;  &gt; Prefers 40 hours or more ;  Median duration of insufficient hours ;  &gt; Males ;</t>
  </si>
  <si>
    <t>Northern Territory ;  &gt; Prefers 40 hours or more ;  Median duration of insufficient hours ;  &gt; Females ;</t>
  </si>
  <si>
    <t>Northern Territory ;  Prefers less than 10 extra hours ;  Underemployed part-time workers ;  Persons ;</t>
  </si>
  <si>
    <t>Northern Territory ;  Prefers less than 10 extra hours ;  Underemployed part-time workers ;  &gt; Males ;</t>
  </si>
  <si>
    <t>Northern Territory ;  Prefers less than 10 extra hours ;  Underemployed part-time workers ;  &gt; Females ;</t>
  </si>
  <si>
    <t>Northern Territory ;  Prefers less than 10 extra hours ;  &gt; Fewer than 4 weeks of insufficient hours ;  Persons ;</t>
  </si>
  <si>
    <t>Northern Territory ;  Prefers less than 10 extra hours ;  &gt; Fewer than 4 weeks of insufficient hours ;  &gt; Males ;</t>
  </si>
  <si>
    <t>Northern Territory ;  Prefers less than 10 extra hours ;  &gt; Fewer than 4 weeks of insufficient hours ;  &gt; Females ;</t>
  </si>
  <si>
    <t>Northern Territory ;  Prefers less than 10 extra hours ;  &gt; 4-12 weeks of insufficient hours ;  Persons ;</t>
  </si>
  <si>
    <t>Northern Territory ;  Prefers less than 10 extra hours ;  &gt; 4-12 weeks of insufficient hours ;  &gt; Males ;</t>
  </si>
  <si>
    <t>Northern Territory ;  Prefers less than 10 extra hours ;  &gt; 4-12 weeks of insufficient hours ;  &gt; Females ;</t>
  </si>
  <si>
    <t>Northern Territory ;  Prefers less than 10 extra hours ;  &gt; 13-51 weeks of insufficient hours ;  Persons ;</t>
  </si>
  <si>
    <t>A125561280W</t>
  </si>
  <si>
    <t>A125589360R</t>
  </si>
  <si>
    <t>A125575320L</t>
  </si>
  <si>
    <t>A125552857K</t>
  </si>
  <si>
    <t>A125580937J</t>
  </si>
  <si>
    <t>A125566897L</t>
  </si>
  <si>
    <t>A125552936J</t>
  </si>
  <si>
    <t>A125581016J</t>
  </si>
  <si>
    <t>A125566976K</t>
  </si>
  <si>
    <t>A125555744V</t>
  </si>
  <si>
    <t>A125583824T</t>
  </si>
  <si>
    <t>A125569784W</t>
  </si>
  <si>
    <t>A125550128X</t>
  </si>
  <si>
    <t>A125578208T</t>
  </si>
  <si>
    <t>A125564168A</t>
  </si>
  <si>
    <t>A125558552F</t>
  </si>
  <si>
    <t>A125586632C</t>
  </si>
  <si>
    <t>A125572592L</t>
  </si>
  <si>
    <t>A125561360W</t>
  </si>
  <si>
    <t>A125589440R</t>
  </si>
  <si>
    <t>A125575400L</t>
  </si>
  <si>
    <t>A125552937K</t>
  </si>
  <si>
    <t>A125581017K</t>
  </si>
  <si>
    <t>A125566977L</t>
  </si>
  <si>
    <t>A125553024K</t>
  </si>
  <si>
    <t>A125581104J</t>
  </si>
  <si>
    <t>A125567064L</t>
  </si>
  <si>
    <t>A125555832V</t>
  </si>
  <si>
    <t>A125583912T</t>
  </si>
  <si>
    <t>A125569872W</t>
  </si>
  <si>
    <t>A125550216X</t>
  </si>
  <si>
    <t>A125578296C</t>
  </si>
  <si>
    <t>A125564256A</t>
  </si>
  <si>
    <t>A125558640F</t>
  </si>
  <si>
    <t>A125586720C</t>
  </si>
  <si>
    <t>A125572680L</t>
  </si>
  <si>
    <t>A125561448R</t>
  </si>
  <si>
    <t>A125589528J</t>
  </si>
  <si>
    <t>A125575488T</t>
  </si>
  <si>
    <t>A125553025L</t>
  </si>
  <si>
    <t>A125581105K</t>
  </si>
  <si>
    <t>A125567065R</t>
  </si>
  <si>
    <t>A125553144C</t>
  </si>
  <si>
    <t>A125581224A</t>
  </si>
  <si>
    <t>A125567184F</t>
  </si>
  <si>
    <t>A125555952L</t>
  </si>
  <si>
    <t>A125584032L</t>
  </si>
  <si>
    <t>A125569992R</t>
  </si>
  <si>
    <t>A125550336T</t>
  </si>
  <si>
    <t>A125578416K</t>
  </si>
  <si>
    <t>A125564376V</t>
  </si>
  <si>
    <t>A125558760X</t>
  </si>
  <si>
    <t>A125586840W</t>
  </si>
  <si>
    <t>A125572800V</t>
  </si>
  <si>
    <t>A125561568J</t>
  </si>
  <si>
    <t>A125589648A</t>
  </si>
  <si>
    <t>A125575608X</t>
  </si>
  <si>
    <t>A125553145F</t>
  </si>
  <si>
    <t>A125581225C</t>
  </si>
  <si>
    <t>A125567185J</t>
  </si>
  <si>
    <t>A125552864J</t>
  </si>
  <si>
    <t>A125580944F</t>
  </si>
  <si>
    <t>A125566904X</t>
  </si>
  <si>
    <t>A125555672V</t>
  </si>
  <si>
    <t>A125583752T</t>
  </si>
  <si>
    <t>A125569712K</t>
  </si>
  <si>
    <t>A125550056X</t>
  </si>
  <si>
    <t>A125578136T</t>
  </si>
  <si>
    <t>A125564096A</t>
  </si>
  <si>
    <t>A125558480F</t>
  </si>
  <si>
    <t>A125586560C</t>
  </si>
  <si>
    <t>A125572520A</t>
  </si>
  <si>
    <t>A125561288R</t>
  </si>
  <si>
    <t>A125589368J</t>
  </si>
  <si>
    <t>A125575328F</t>
  </si>
  <si>
    <t>A125552865K</t>
  </si>
  <si>
    <t>A125580945J</t>
  </si>
  <si>
    <t>A125566905A</t>
  </si>
  <si>
    <t>A125553064C</t>
  </si>
  <si>
    <t>A125581144A</t>
  </si>
  <si>
    <t>A125567104V</t>
  </si>
  <si>
    <t>A125555872L</t>
  </si>
  <si>
    <t>A125583952K</t>
  </si>
  <si>
    <t>A125569912C</t>
  </si>
  <si>
    <t>A125550256T</t>
  </si>
  <si>
    <t>A125578336K</t>
  </si>
  <si>
    <t>A125564296V</t>
  </si>
  <si>
    <t>A125558680X</t>
  </si>
  <si>
    <t>A125586760W</t>
  </si>
  <si>
    <t>A125572720V</t>
  </si>
  <si>
    <t>A125561488J</t>
  </si>
  <si>
    <t>A125589568A</t>
  </si>
  <si>
    <t>A125575528X</t>
  </si>
  <si>
    <t>A125553065F</t>
  </si>
  <si>
    <t>A125581145C</t>
  </si>
  <si>
    <t>A125567105W</t>
  </si>
  <si>
    <t>A125553072C</t>
  </si>
  <si>
    <t>A125581152A</t>
  </si>
  <si>
    <t>A125567112V</t>
  </si>
  <si>
    <t>A125555880L</t>
  </si>
  <si>
    <t>A125583960K</t>
  </si>
  <si>
    <t>A125569920C</t>
  </si>
  <si>
    <t>A125550264T</t>
  </si>
  <si>
    <t>A125578344K</t>
  </si>
  <si>
    <t>A125564304J</t>
  </si>
  <si>
    <t>A125558688T</t>
  </si>
  <si>
    <t>A125586768R</t>
  </si>
  <si>
    <t>A125572728L</t>
  </si>
  <si>
    <t>A125561496J</t>
  </si>
  <si>
    <t>A125589576A</t>
  </si>
  <si>
    <t>A125575536X</t>
  </si>
  <si>
    <t>A125553073F</t>
  </si>
  <si>
    <t>A125581153C</t>
  </si>
  <si>
    <t>A125567113W</t>
  </si>
  <si>
    <t>A125552904R</t>
  </si>
  <si>
    <t>A125580984X</t>
  </si>
  <si>
    <t>A125566944T</t>
  </si>
  <si>
    <t>A125555712A</t>
  </si>
  <si>
    <t>A125583792K</t>
  </si>
  <si>
    <t>A125569752C</t>
  </si>
  <si>
    <t>A125550096T</t>
  </si>
  <si>
    <t>A125578176K</t>
  </si>
  <si>
    <t>A125564136J</t>
  </si>
  <si>
    <t>A125558520L</t>
  </si>
  <si>
    <t>A125586600K</t>
  </si>
  <si>
    <t>A125572560V</t>
  </si>
  <si>
    <t>A125561328W</t>
  </si>
  <si>
    <t>A125589408R</t>
  </si>
  <si>
    <t>A125575368X</t>
  </si>
  <si>
    <t>A125552905T</t>
  </si>
  <si>
    <t>A125580985A</t>
  </si>
  <si>
    <t>A125566945V</t>
  </si>
  <si>
    <t>A125552872J</t>
  </si>
  <si>
    <t>A125580952F</t>
  </si>
  <si>
    <t>A125566912X</t>
  </si>
  <si>
    <t>A125555680V</t>
  </si>
  <si>
    <t>A125583760T</t>
  </si>
  <si>
    <t>A125569720K</t>
  </si>
  <si>
    <t>A125550064X</t>
  </si>
  <si>
    <t>A125578144T</t>
  </si>
  <si>
    <t>A125564104R</t>
  </si>
  <si>
    <t>A125558488X</t>
  </si>
  <si>
    <t>A125586568W</t>
  </si>
  <si>
    <t>A125572528V</t>
  </si>
  <si>
    <t>A125561296R</t>
  </si>
  <si>
    <t>A125589376J</t>
  </si>
  <si>
    <t>A125575336F</t>
  </si>
  <si>
    <t>A125552873K</t>
  </si>
  <si>
    <t>A125580953J</t>
  </si>
  <si>
    <t>A125566913A</t>
  </si>
  <si>
    <t>A125552944J</t>
  </si>
  <si>
    <t>A125581024J</t>
  </si>
  <si>
    <t>A125566984K</t>
  </si>
  <si>
    <t>A125555752V</t>
  </si>
  <si>
    <t>A125583832T</t>
  </si>
  <si>
    <t>A125569792W</t>
  </si>
  <si>
    <t>A125550136X</t>
  </si>
  <si>
    <t>A125578216T</t>
  </si>
  <si>
    <t>A125564176A</t>
  </si>
  <si>
    <t>A125558560F</t>
  </si>
  <si>
    <t>A125586640C</t>
  </si>
  <si>
    <t>A125572600A</t>
  </si>
  <si>
    <t>A125561368R</t>
  </si>
  <si>
    <t>A125589448J</t>
  </si>
  <si>
    <t>A125575408F</t>
  </si>
  <si>
    <t>A125552945K</t>
  </si>
  <si>
    <t>A125581025K</t>
  </si>
  <si>
    <t>A125566985L</t>
  </si>
  <si>
    <t>A125552896A</t>
  </si>
  <si>
    <t>A125580976X</t>
  </si>
  <si>
    <t>A125566936T</t>
  </si>
  <si>
    <t>A125555704A</t>
  </si>
  <si>
    <t>A125583784K</t>
  </si>
  <si>
    <t>A125569744C</t>
  </si>
  <si>
    <t>A125550088T</t>
  </si>
  <si>
    <t>A125578168K</t>
  </si>
  <si>
    <t>A125564128J</t>
  </si>
  <si>
    <t>A125558512L</t>
  </si>
  <si>
    <t>A125586592W</t>
  </si>
  <si>
    <t>A125572552V</t>
  </si>
  <si>
    <t>A125561320C</t>
  </si>
  <si>
    <t>A125589400W</t>
  </si>
  <si>
    <t>A125575360F</t>
  </si>
  <si>
    <t>A125552897C</t>
  </si>
  <si>
    <t>A125580977A</t>
  </si>
  <si>
    <t>A125566937V</t>
  </si>
  <si>
    <t>A125552952J</t>
  </si>
  <si>
    <t>A125581032J</t>
  </si>
  <si>
    <t>A125566992K</t>
  </si>
  <si>
    <t>A125555760V</t>
  </si>
  <si>
    <t>A125583840T</t>
  </si>
  <si>
    <t>A125569800K</t>
  </si>
  <si>
    <t>A125550144X</t>
  </si>
  <si>
    <t>A125578224T</t>
  </si>
  <si>
    <t>A125564184A</t>
  </si>
  <si>
    <t>A125558568X</t>
  </si>
  <si>
    <t>A125586648W</t>
  </si>
  <si>
    <t>A125572608V</t>
  </si>
  <si>
    <t>A125561376R</t>
  </si>
  <si>
    <t>A125589456J</t>
  </si>
  <si>
    <t>A125575416F</t>
  </si>
  <si>
    <t>A125552953K</t>
  </si>
  <si>
    <t>A125581033K</t>
  </si>
  <si>
    <t>A125566993L</t>
  </si>
  <si>
    <t>A125552912R</t>
  </si>
  <si>
    <t>A125580992X</t>
  </si>
  <si>
    <t>A125566952T</t>
  </si>
  <si>
    <t>A125555720A</t>
  </si>
  <si>
    <t>A125583800X</t>
  </si>
  <si>
    <t>A125569760C</t>
  </si>
  <si>
    <t>A125550104F</t>
  </si>
  <si>
    <t>A125578184K</t>
  </si>
  <si>
    <t>A125564144J</t>
  </si>
  <si>
    <t>A125558528F</t>
  </si>
  <si>
    <t>A125586608C</t>
  </si>
  <si>
    <t>A125572568L</t>
  </si>
  <si>
    <t>A125561336W</t>
  </si>
  <si>
    <t>A125589416R</t>
  </si>
  <si>
    <t>A125575376X</t>
  </si>
  <si>
    <t>A125552913T</t>
  </si>
  <si>
    <t>A125580993A</t>
  </si>
  <si>
    <t>A125566953V</t>
  </si>
  <si>
    <t>A125552960J</t>
  </si>
  <si>
    <t>A125581040J</t>
  </si>
  <si>
    <t>A125567000A</t>
  </si>
  <si>
    <t>A125555768L</t>
  </si>
  <si>
    <t>A125583848K</t>
  </si>
  <si>
    <t>A125569808C</t>
  </si>
  <si>
    <t>A125550152X</t>
  </si>
  <si>
    <t>A125578232T</t>
  </si>
  <si>
    <t>A125564192A</t>
  </si>
  <si>
    <t>A125558576X</t>
  </si>
  <si>
    <t>A125586656W</t>
  </si>
  <si>
    <t>A125572616V</t>
  </si>
  <si>
    <t>A125561384R</t>
  </si>
  <si>
    <t>A125589464J</t>
  </si>
  <si>
    <t>A125575424F</t>
  </si>
  <si>
    <t>A125552961K</t>
  </si>
  <si>
    <t>A125581041K</t>
  </si>
  <si>
    <t>A125567001C</t>
  </si>
  <si>
    <t>A125553032K</t>
  </si>
  <si>
    <t>A125581112J</t>
  </si>
  <si>
    <t>A125567072L</t>
  </si>
  <si>
    <t>A125555840V</t>
  </si>
  <si>
    <t>A125583920T</t>
  </si>
  <si>
    <t>A125569880W</t>
  </si>
  <si>
    <t>A125550224X</t>
  </si>
  <si>
    <t>A125578304T</t>
  </si>
  <si>
    <t>A125564264A</t>
  </si>
  <si>
    <t>A125558648X</t>
  </si>
  <si>
    <t>Northern Territory ;  Prefers less than 10 extra hours ;  &gt; 13-51 weeks of insufficient hours ;  &gt; Males ;</t>
  </si>
  <si>
    <t>Northern Territory ;  Prefers less than 10 extra hours ;  &gt; 13-51 weeks of insufficient hours ;  &gt; Females ;</t>
  </si>
  <si>
    <t>Northern Territory ;  Prefers less than 10 extra hours ;  &gt; 52 weeks and over of insufficient hours ;  Persons ;</t>
  </si>
  <si>
    <t>Northern Territory ;  Prefers less than 10 extra hours ;  &gt; 52 weeks and over of insufficient hours ;  &gt; Males ;</t>
  </si>
  <si>
    <t>Northern Territory ;  Prefers less than 10 extra hours ;  &gt; 52 weeks and over of insufficient hours ;  &gt; Females ;</t>
  </si>
  <si>
    <t>Northern Territory ;  Prefers less than 10 extra hours ;  Median duration of insufficient hours ;  Persons ;</t>
  </si>
  <si>
    <t>Northern Territory ;  Prefers less than 10 extra hours ;  Median duration of insufficient hours ;  &gt; Males ;</t>
  </si>
  <si>
    <t>Northern Territory ;  Prefers less than 10 extra hours ;  Median duration of insufficient hours ;  &gt; Females ;</t>
  </si>
  <si>
    <t>Northern Territory ;  Prefers 10-19 extra hours ;  Underemployed part-time workers ;  Persons ;</t>
  </si>
  <si>
    <t>Northern Territory ;  Prefers 10-19 extra hours ;  Underemployed part-time workers ;  &gt; Males ;</t>
  </si>
  <si>
    <t>Northern Territory ;  Prefers 10-19 extra hours ;  Underemployed part-time workers ;  &gt; Females ;</t>
  </si>
  <si>
    <t>Northern Territory ;  Prefers 10-19 extra hours ;  &gt; Fewer than 4 weeks of insufficient hours ;  Persons ;</t>
  </si>
  <si>
    <t>Northern Territory ;  Prefers 10-19 extra hours ;  &gt; Fewer than 4 weeks of insufficient hours ;  &gt; Males ;</t>
  </si>
  <si>
    <t>Northern Territory ;  Prefers 10-19 extra hours ;  &gt; Fewer than 4 weeks of insufficient hours ;  &gt; Females ;</t>
  </si>
  <si>
    <t>Northern Territory ;  Prefers 10-19 extra hours ;  &gt; 4-12 weeks of insufficient hours ;  Persons ;</t>
  </si>
  <si>
    <t>Northern Territory ;  Prefers 10-19 extra hours ;  &gt; 4-12 weeks of insufficient hours ;  &gt; Males ;</t>
  </si>
  <si>
    <t>Northern Territory ;  Prefers 10-19 extra hours ;  &gt; 4-12 weeks of insufficient hours ;  &gt; Females ;</t>
  </si>
  <si>
    <t>Northern Territory ;  Prefers 10-19 extra hours ;  &gt; 13-51 weeks of insufficient hours ;  Persons ;</t>
  </si>
  <si>
    <t>Northern Territory ;  Prefers 10-19 extra hours ;  &gt; 13-51 weeks of insufficient hours ;  &gt; Males ;</t>
  </si>
  <si>
    <t>Northern Territory ;  Prefers 10-19 extra hours ;  &gt; 13-51 weeks of insufficient hours ;  &gt; Females ;</t>
  </si>
  <si>
    <t>Northern Territory ;  Prefers 10-19 extra hours ;  &gt; 52 weeks and over of insufficient hours ;  Persons ;</t>
  </si>
  <si>
    <t>Northern Territory ;  Prefers 10-19 extra hours ;  &gt; 52 weeks and over of insufficient hours ;  &gt; Males ;</t>
  </si>
  <si>
    <t>Northern Territory ;  Prefers 10-19 extra hours ;  &gt; 52 weeks and over of insufficient hours ;  &gt; Females ;</t>
  </si>
  <si>
    <t>Northern Territory ;  Prefers 10-19 extra hours ;  Median duration of insufficient hours ;  Persons ;</t>
  </si>
  <si>
    <t>Northern Territory ;  Prefers 10-19 extra hours ;  Median duration of insufficient hours ;  &gt; Males ;</t>
  </si>
  <si>
    <t>Northern Territory ;  Prefers 10-19 extra hours ;  Median duration of insufficient hours ;  &gt; Females ;</t>
  </si>
  <si>
    <t>Northern Territory ;  Prefers 20-29 extra hours ;  Underemployed part-time workers ;  Persons ;</t>
  </si>
  <si>
    <t>Northern Territory ;  Prefers 20-29 extra hours ;  Underemployed part-time workers ;  &gt; Males ;</t>
  </si>
  <si>
    <t>Northern Territory ;  Prefers 20-29 extra hours ;  Underemployed part-time workers ;  &gt; Females ;</t>
  </si>
  <si>
    <t>Northern Territory ;  Prefers 20-29 extra hours ;  &gt; Fewer than 4 weeks of insufficient hours ;  Persons ;</t>
  </si>
  <si>
    <t>Northern Territory ;  Prefers 20-29 extra hours ;  &gt; Fewer than 4 weeks of insufficient hours ;  &gt; Males ;</t>
  </si>
  <si>
    <t>Northern Territory ;  Prefers 20-29 extra hours ;  &gt; Fewer than 4 weeks of insufficient hours ;  &gt; Females ;</t>
  </si>
  <si>
    <t>Northern Territory ;  Prefers 20-29 extra hours ;  &gt; 4-12 weeks of insufficient hours ;  Persons ;</t>
  </si>
  <si>
    <t>Northern Territory ;  Prefers 20-29 extra hours ;  &gt; 4-12 weeks of insufficient hours ;  &gt; Males ;</t>
  </si>
  <si>
    <t>Northern Territory ;  Prefers 20-29 extra hours ;  &gt; 4-12 weeks of insufficient hours ;  &gt; Females ;</t>
  </si>
  <si>
    <t>Northern Territory ;  Prefers 20-29 extra hours ;  &gt; 13-51 weeks of insufficient hours ;  Persons ;</t>
  </si>
  <si>
    <t>Northern Territory ;  Prefers 20-29 extra hours ;  &gt; 13-51 weeks of insufficient hours ;  &gt; Males ;</t>
  </si>
  <si>
    <t>Northern Territory ;  Prefers 20-29 extra hours ;  &gt; 13-51 weeks of insufficient hours ;  &gt; Females ;</t>
  </si>
  <si>
    <t>Northern Territory ;  Prefers 20-29 extra hours ;  &gt; 52 weeks and over of insufficient hours ;  Persons ;</t>
  </si>
  <si>
    <t>Northern Territory ;  Prefers 20-29 extra hours ;  &gt; 52 weeks and over of insufficient hours ;  &gt; Males ;</t>
  </si>
  <si>
    <t>Northern Territory ;  Prefers 20-29 extra hours ;  &gt; 52 weeks and over of insufficient hours ;  &gt; Females ;</t>
  </si>
  <si>
    <t>Northern Territory ;  Prefers 20-29 extra hours ;  Median duration of insufficient hours ;  Persons ;</t>
  </si>
  <si>
    <t>Northern Territory ;  Prefers 20-29 extra hours ;  Median duration of insufficient hours ;  &gt; Males ;</t>
  </si>
  <si>
    <t>Northern Territory ;  Prefers 20-29 extra hours ;  Median duration of insufficient hours ;  &gt; Females ;</t>
  </si>
  <si>
    <t>Northern Territory ;  Prefers 30 extra hours or more ;  Underemployed part-time workers ;  Persons ;</t>
  </si>
  <si>
    <t>Northern Territory ;  Prefers 30 extra hours or more ;  Underemployed part-time workers ;  &gt; Males ;</t>
  </si>
  <si>
    <t>Northern Territory ;  Prefers 30 extra hours or more ;  Underemployed part-time workers ;  &gt; Females ;</t>
  </si>
  <si>
    <t>Northern Territory ;  Prefers 30 extra hours or more ;  &gt; Fewer than 4 weeks of insufficient hours ;  Persons ;</t>
  </si>
  <si>
    <t>Northern Territory ;  Prefers 30 extra hours or more ;  &gt; Fewer than 4 weeks of insufficient hours ;  &gt; Males ;</t>
  </si>
  <si>
    <t>Northern Territory ;  Prefers 30 extra hours or more ;  &gt; Fewer than 4 weeks of insufficient hours ;  &gt; Females ;</t>
  </si>
  <si>
    <t>Northern Territory ;  Prefers 30 extra hours or more ;  &gt; 4-12 weeks of insufficient hours ;  Persons ;</t>
  </si>
  <si>
    <t>Northern Territory ;  Prefers 30 extra hours or more ;  &gt; 4-12 weeks of insufficient hours ;  &gt; Males ;</t>
  </si>
  <si>
    <t>Northern Territory ;  Prefers 30 extra hours or more ;  &gt; 4-12 weeks of insufficient hours ;  &gt; Females ;</t>
  </si>
  <si>
    <t>Northern Territory ;  Prefers 30 extra hours or more ;  &gt; 13-51 weeks of insufficient hours ;  Persons ;</t>
  </si>
  <si>
    <t>Northern Territory ;  Prefers 30 extra hours or more ;  &gt; 13-51 weeks of insufficient hours ;  &gt; Males ;</t>
  </si>
  <si>
    <t>Northern Territory ;  Prefers 30 extra hours or more ;  &gt; 13-51 weeks of insufficient hours ;  &gt; Females ;</t>
  </si>
  <si>
    <t>Northern Territory ;  Prefers 30 extra hours or more ;  &gt; 52 weeks and over of insufficient hours ;  Persons ;</t>
  </si>
  <si>
    <t>Northern Territory ;  Prefers 30 extra hours or more ;  &gt; 52 weeks and over of insufficient hours ;  &gt; Males ;</t>
  </si>
  <si>
    <t>Northern Territory ;  Prefers 30 extra hours or more ;  &gt; 52 weeks and over of insufficient hours ;  &gt; Females ;</t>
  </si>
  <si>
    <t>Northern Territory ;  Prefers 30 extra hours or more ;  Median duration of insufficient hours ;  Persons ;</t>
  </si>
  <si>
    <t>Northern Territory ;  Prefers 30 extra hours or more ;  Median duration of insufficient hours ;  &gt; Males ;</t>
  </si>
  <si>
    <t>Northern Territory ;  Prefers 30 extra hours or more ;  Median duration of insufficient hours ;  &gt; Females ;</t>
  </si>
  <si>
    <t>Northern Territory ;  Would prefer to change employer to work more hours ;  Underemployed part-time workers ;  Persons ;</t>
  </si>
  <si>
    <t>Northern Territory ;  Would prefer to change employer to work more hours ;  Underemployed part-time workers ;  &gt; Males ;</t>
  </si>
  <si>
    <t>Northern Territory ;  Would prefer to change employer to work more hours ;  Underemployed part-time workers ;  &gt; Females ;</t>
  </si>
  <si>
    <t>Northern Territory ;  Would prefer to change employer to work more hours ;  &gt; Fewer than 4 weeks of insufficient hours ;  Persons ;</t>
  </si>
  <si>
    <t>Northern Territory ;  Would prefer to change employer to work more hours ;  &gt; Fewer than 4 weeks of insufficient hours ;  &gt; Males ;</t>
  </si>
  <si>
    <t>Northern Territory ;  Would prefer to change employer to work more hours ;  &gt; Fewer than 4 weeks of insufficient hours ;  &gt; Females ;</t>
  </si>
  <si>
    <t>Northern Territory ;  Would prefer to change employer to work more hours ;  &gt; 4-12 weeks of insufficient hours ;  Persons ;</t>
  </si>
  <si>
    <t>Northern Territory ;  Would prefer to change employer to work more hours ;  &gt; 4-12 weeks of insufficient hours ;  &gt; Males ;</t>
  </si>
  <si>
    <t>Northern Territory ;  Would prefer to change employer to work more hours ;  &gt; 4-12 weeks of insufficient hours ;  &gt; Females ;</t>
  </si>
  <si>
    <t>Northern Territory ;  Would prefer to change employer to work more hours ;  &gt; 13-51 weeks of insufficient hours ;  Persons ;</t>
  </si>
  <si>
    <t>Northern Territory ;  Would prefer to change employer to work more hours ;  &gt; 13-51 weeks of insufficient hours ;  &gt; Males ;</t>
  </si>
  <si>
    <t>Northern Territory ;  Would prefer to change employer to work more hours ;  &gt; 13-51 weeks of insufficient hours ;  &gt; Females ;</t>
  </si>
  <si>
    <t>Northern Territory ;  Would prefer to change employer to work more hours ;  &gt; 52 weeks and over of insufficient hours ;  Persons ;</t>
  </si>
  <si>
    <t>Northern Territory ;  Would prefer to change employer to work more hours ;  &gt; 52 weeks and over of insufficient hours ;  &gt; Males ;</t>
  </si>
  <si>
    <t>Northern Territory ;  Would prefer to change employer to work more hours ;  &gt; 52 weeks and over of insufficient hours ;  &gt; Females ;</t>
  </si>
  <si>
    <t>Northern Territory ;  Would prefer to change employer to work more hours ;  Median duration of insufficient hours ;  Persons ;</t>
  </si>
  <si>
    <t>Northern Territory ;  Would prefer to change employer to work more hours ;  Median duration of insufficient hours ;  &gt; Males ;</t>
  </si>
  <si>
    <t>Northern Territory ;  Would prefer to change employer to work more hours ;  Median duration of insufficient hours ;  &gt; Females ;</t>
  </si>
  <si>
    <t>Northern Territory ;  Would not prefer to change employer to work more hours ;  Underemployed part-time workers ;  Persons ;</t>
  </si>
  <si>
    <t>Northern Territory ;  Would not prefer to change employer to work more hours ;  Underemployed part-time workers ;  &gt; Males ;</t>
  </si>
  <si>
    <t>Northern Territory ;  Would not prefer to change employer to work more hours ;  Underemployed part-time workers ;  &gt; Females ;</t>
  </si>
  <si>
    <t>Northern Territory ;  Would not prefer to change employer to work more hours ;  &gt; Fewer than 4 weeks of insufficient hours ;  Persons ;</t>
  </si>
  <si>
    <t>Northern Territory ;  Would not prefer to change employer to work more hours ;  &gt; Fewer than 4 weeks of insufficient hours ;  &gt; Males ;</t>
  </si>
  <si>
    <t>Northern Territory ;  Would not prefer to change employer to work more hours ;  &gt; Fewer than 4 weeks of insufficient hours ;  &gt; Females ;</t>
  </si>
  <si>
    <t>Northern Territory ;  Would not prefer to change employer to work more hours ;  &gt; 4-12 weeks of insufficient hours ;  Persons ;</t>
  </si>
  <si>
    <t>Northern Territory ;  Would not prefer to change employer to work more hours ;  &gt; 4-12 weeks of insufficient hours ;  &gt; Males ;</t>
  </si>
  <si>
    <t>Northern Territory ;  Would not prefer to change employer to work more hours ;  &gt; 4-12 weeks of insufficient hours ;  &gt; Females ;</t>
  </si>
  <si>
    <t>Northern Territory ;  Would not prefer to change employer to work more hours ;  &gt; 13-51 weeks of insufficient hours ;  Persons ;</t>
  </si>
  <si>
    <t>Northern Territory ;  Would not prefer to change employer to work more hours ;  &gt; 13-51 weeks of insufficient hours ;  &gt; Males ;</t>
  </si>
  <si>
    <t>Northern Territory ;  Would not prefer to change employer to work more hours ;  &gt; 13-51 weeks of insufficient hours ;  &gt; Females ;</t>
  </si>
  <si>
    <t>Northern Territory ;  Would not prefer to change employer to work more hours ;  &gt; 52 weeks and over of insufficient hours ;  Persons ;</t>
  </si>
  <si>
    <t>Northern Territory ;  Would not prefer to change employer to work more hours ;  &gt; 52 weeks and over of insufficient hours ;  &gt; Males ;</t>
  </si>
  <si>
    <t>Northern Territory ;  Would not prefer to change employer to work more hours ;  &gt; 52 weeks and over of insufficient hours ;  &gt; Females ;</t>
  </si>
  <si>
    <t>Northern Territory ;  Would not prefer to change employer to work more hours ;  Median duration of insufficient hours ;  Persons ;</t>
  </si>
  <si>
    <t>Northern Territory ;  Would not prefer to change employer to work more hours ;  Median duration of insufficient hours ;  &gt; Males ;</t>
  </si>
  <si>
    <t>Northern Territory ;  Would not prefer to change employer to work more hours ;  Median duration of insufficient hours ;  &gt; Females ;</t>
  </si>
  <si>
    <t>Northern Territory ;  No preference in changing employer to work more hours ;  Underemployed part-time workers ;  Persons ;</t>
  </si>
  <si>
    <t>Northern Territory ;  No preference in changing employer to work more hours ;  Underemployed part-time workers ;  &gt; Males ;</t>
  </si>
  <si>
    <t>Northern Territory ;  No preference in changing employer to work more hours ;  Underemployed part-time workers ;  &gt; Females ;</t>
  </si>
  <si>
    <t>Northern Territory ;  No preference in changing employer to work more hours ;  &gt; Fewer than 4 weeks of insufficient hours ;  Persons ;</t>
  </si>
  <si>
    <t>Northern Territory ;  No preference in changing employer to work more hours ;  &gt; Fewer than 4 weeks of insufficient hours ;  &gt; Males ;</t>
  </si>
  <si>
    <t>Northern Territory ;  No preference in changing employer to work more hours ;  &gt; Fewer than 4 weeks of insufficient hours ;  &gt; Females ;</t>
  </si>
  <si>
    <t>Northern Territory ;  No preference in changing employer to work more hours ;  &gt; 4-12 weeks of insufficient hours ;  Persons ;</t>
  </si>
  <si>
    <t>Northern Territory ;  No preference in changing employer to work more hours ;  &gt; 4-12 weeks of insufficient hours ;  &gt; Males ;</t>
  </si>
  <si>
    <t>Northern Territory ;  No preference in changing employer to work more hours ;  &gt; 4-12 weeks of insufficient hours ;  &gt; Females ;</t>
  </si>
  <si>
    <t>Northern Territory ;  No preference in changing employer to work more hours ;  &gt; 13-51 weeks of insufficient hours ;  Persons ;</t>
  </si>
  <si>
    <t>Northern Territory ;  No preference in changing employer to work more hours ;  &gt; 13-51 weeks of insufficient hours ;  &gt; Males ;</t>
  </si>
  <si>
    <t>Northern Territory ;  No preference in changing employer to work more hours ;  &gt; 13-51 weeks of insufficient hours ;  &gt; Females ;</t>
  </si>
  <si>
    <t>Northern Territory ;  No preference in changing employer to work more hours ;  &gt; 52 weeks and over of insufficient hours ;  Persons ;</t>
  </si>
  <si>
    <t>Northern Territory ;  No preference in changing employer to work more hours ;  &gt; 52 weeks and over of insufficient hours ;  &gt; Males ;</t>
  </si>
  <si>
    <t>Northern Territory ;  No preference in changing employer to work more hours ;  &gt; 52 weeks and over of insufficient hours ;  &gt; Females ;</t>
  </si>
  <si>
    <t>Northern Territory ;  No preference in changing employer to work more hours ;  Median duration of insufficient hours ;  Persons ;</t>
  </si>
  <si>
    <t>Northern Territory ;  No preference in changing employer to work more hours ;  Median duration of insufficient hours ;  &gt; Males ;</t>
  </si>
  <si>
    <t>Northern Territory ;  No preference in changing employer to work more hours ;  Median duration of insufficient hours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</si>
  <si>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</si>
  <si>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</si>
  <si>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</si>
  <si>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Fewer than 4 weeks of insufficient hours ;  Persons ;</t>
  </si>
  <si>
    <t>Australian Capital Territory ;  &gt; Fewer than 4 weeks of insufficient hours ;  &gt; Males ;</t>
  </si>
  <si>
    <t>Australian Capital Territory ;  &gt; Fewer than 4 weeks of insufficient hours ;  &gt; Females ;</t>
  </si>
  <si>
    <t>Australian Capital Territory ;  &gt; 4-12 weeks of insufficient hours ;  Persons ;</t>
  </si>
  <si>
    <t>Australian Capital Territory ;  &gt; 4-12 weeks of insufficient hours ;  &gt; Males ;</t>
  </si>
  <si>
    <t>Australian Capital Territory ;  &gt; 4-12 weeks of insufficient hours ;  &gt; Females ;</t>
  </si>
  <si>
    <t>Australian Capital Territory ;  &gt; 13-51 weeks of insufficient hours ;  Persons ;</t>
  </si>
  <si>
    <t>Australian Capital Territory ;  &gt; 13-51 weeks of insufficient hours ;  &gt; Males ;</t>
  </si>
  <si>
    <t>Australian Capital Territory ;  &gt; 13-51 weeks of insufficient hours ;  &gt; Females ;</t>
  </si>
  <si>
    <t>Australian Capital Territory ;  &gt; 52 weeks and over of insufficient hours ;  Persons ;</t>
  </si>
  <si>
    <t>Australian Capital Territory ;  &gt; 52 weeks and over of insufficient hours ;  &gt; Males ;</t>
  </si>
  <si>
    <t>Australian Capital Territory ;  &gt; 52 weeks and over of insufficient hours ;  &gt; Females ;</t>
  </si>
  <si>
    <t>Australian Capital Territory ;  Median duration of insufficient hours ;  Persons ;</t>
  </si>
  <si>
    <t>Australian Capital Territory ;  Median duration of insufficient hours ;  &gt; Males ;</t>
  </si>
  <si>
    <t>Australian Capital Territory ;  Median duration of insufficient hours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</si>
  <si>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</si>
  <si>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</si>
  <si>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</si>
  <si>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Fewer than 4 weeks of insufficient hours ;  Persons ;</t>
  </si>
  <si>
    <t>Australian Capital Territory ;  15-64 years ;  &gt; Fewer than 4 weeks of insufficient hours ;  &gt; Males ;</t>
  </si>
  <si>
    <t>Australian Capital Territory ;  15-64 years ;  &gt; Fewer than 4 weeks of insufficient hours ;  &gt; Females ;</t>
  </si>
  <si>
    <t>Australian Capital Territory ;  15-64 years ;  &gt; 4-12 weeks of insufficient hours ;  Persons ;</t>
  </si>
  <si>
    <t>Australian Capital Territory ;  15-64 years ;  &gt; 4-12 weeks of insufficient hours ;  &gt; Males ;</t>
  </si>
  <si>
    <t>Australian Capital Territory ;  15-64 years ;  &gt; 4-12 weeks of insufficient hours ;  &gt; Females ;</t>
  </si>
  <si>
    <t>Australian Capital Territory ;  15-64 years ;  &gt; 13-51 weeks of insufficient hours ;  Persons ;</t>
  </si>
  <si>
    <t>Australian Capital Territory ;  15-64 years ;  &gt; 13-51 weeks of insufficient hours ;  &gt; Males ;</t>
  </si>
  <si>
    <t>Australian Capital Territory ;  15-64 years ;  &gt; 13-51 weeks of insufficient hours ;  &gt; Females ;</t>
  </si>
  <si>
    <t>Australian Capital Territory ;  15-64 years ;  &gt; 52 weeks and over of insufficient hours ;  Persons ;</t>
  </si>
  <si>
    <t>Australian Capital Territory ;  15-64 years ;  &gt; 52 weeks and over of insufficient hours ;  &gt; Males ;</t>
  </si>
  <si>
    <t>Australian Capital Territory ;  15-64 years ;  &gt; 52 weeks and over of insufficient hours ;  &gt; Females ;</t>
  </si>
  <si>
    <t>Australian Capital Territory ;  15-64 years ;  Median duration of insufficient hours ;  Persons ;</t>
  </si>
  <si>
    <t>Australian Capital Territory ;  15-64 years ;  Median duration of insufficient hours ;  &gt; Males ;</t>
  </si>
  <si>
    <t>Australian Capital Territory ;  15-64 years ;  Median duration of insufficient hours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</si>
  <si>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</si>
  <si>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</si>
  <si>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</si>
  <si>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Fewer than 4 weeks of insufficient hours ;  Persons ;</t>
  </si>
  <si>
    <t>Australian Capital Territory ;  &gt; 15-24 years ;  &gt; Fewer than 4 weeks of insufficient hours ;  &gt; Males ;</t>
  </si>
  <si>
    <t>Australian Capital Territory ;  &gt; 15-24 years ;  &gt; Fewer than 4 weeks of insufficient hours ;  &gt; Females ;</t>
  </si>
  <si>
    <t>Australian Capital Territory ;  &gt; 15-24 years ;  &gt; 4-12 weeks of insufficient hours ;  Persons ;</t>
  </si>
  <si>
    <t>Australian Capital Territory ;  &gt; 15-24 years ;  &gt; 4-12 weeks of insufficient hours ;  &gt; Males ;</t>
  </si>
  <si>
    <t>Australian Capital Territory ;  &gt; 15-24 years ;  &gt; 4-12 weeks of insufficient hours ;  &gt; Females ;</t>
  </si>
  <si>
    <t>Australian Capital Territory ;  &gt; 15-24 years ;  &gt; 13-51 weeks of insufficient hours ;  Persons ;</t>
  </si>
  <si>
    <t>Australian Capital Territory ;  &gt; 15-24 years ;  &gt; 13-51 weeks of insufficient hours ;  &gt; Males ;</t>
  </si>
  <si>
    <t>Australian Capital Territory ;  &gt; 15-24 years ;  &gt; 13-51 weeks of insufficient hours ;  &gt; Females ;</t>
  </si>
  <si>
    <t>Australian Capital Territory ;  &gt; 15-24 years ;  &gt; 52 weeks and over of insufficient hours ;  Persons ;</t>
  </si>
  <si>
    <t>Australian Capital Territory ;  &gt; 15-24 years ;  &gt; 52 weeks and over of insufficient hours ;  &gt; Males ;</t>
  </si>
  <si>
    <t>Australian Capital Territory ;  &gt; 15-24 years ;  &gt; 52 weeks and over of insufficient hours ;  &gt; Females ;</t>
  </si>
  <si>
    <t>Australian Capital Territory ;  &gt; 15-24 years ;  Median duration of insufficient hours ;  Persons ;</t>
  </si>
  <si>
    <t>Australian Capital Territory ;  &gt; 15-24 years ;  Median duration of insufficient hours ;  &gt; Males ;</t>
  </si>
  <si>
    <t>Australian Capital Territory ;  &gt; 15-24 years ;  Median duration of insufficient hours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</si>
  <si>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</si>
  <si>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</si>
  <si>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</si>
  <si>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Fewer than 4 weeks of insufficient hours ;  Persons ;</t>
  </si>
  <si>
    <t>Australian Capital Territory ;  &gt; 25-44 years ;  &gt; Fewer than 4 weeks of insufficient hours ;  &gt; Males ;</t>
  </si>
  <si>
    <t>Australian Capital Territory ;  &gt; 25-44 years ;  &gt; Fewer than 4 weeks of insufficient hours ;  &gt; Females ;</t>
  </si>
  <si>
    <t>Australian Capital Territory ;  &gt; 25-44 years ;  &gt; 4-12 weeks of insufficient hours ;  Persons ;</t>
  </si>
  <si>
    <t>Australian Capital Territory ;  &gt; 25-44 years ;  &gt; 4-12 weeks of insufficient hours ;  &gt; Males ;</t>
  </si>
  <si>
    <t>Australian Capital Territory ;  &gt; 25-44 years ;  &gt; 4-12 weeks of insufficient hours ;  &gt; Females ;</t>
  </si>
  <si>
    <t>Australian Capital Territory ;  &gt; 25-44 years ;  &gt; 13-51 weeks of insufficient hours ;  Persons ;</t>
  </si>
  <si>
    <t>Australian Capital Territory ;  &gt; 25-44 years ;  &gt; 13-51 weeks of insufficient hours ;  &gt; Males ;</t>
  </si>
  <si>
    <t>Australian Capital Territory ;  &gt; 25-44 years ;  &gt; 13-51 weeks of insufficient hours ;  &gt; Females ;</t>
  </si>
  <si>
    <t>Australian Capital Territory ;  &gt; 25-44 years ;  &gt; 52 weeks and over of insufficient hours ;  Persons ;</t>
  </si>
  <si>
    <t>Australian Capital Territory ;  &gt; 25-44 years ;  &gt; 52 weeks and over of insufficient hours ;  &gt; Males ;</t>
  </si>
  <si>
    <t>Australian Capital Territory ;  &gt; 25-44 years ;  &gt; 52 weeks and over of insufficient hours ;  &gt; Females ;</t>
  </si>
  <si>
    <t>Australian Capital Territory ;  &gt; 25-44 years ;  Median duration of insufficient hours ;  Persons ;</t>
  </si>
  <si>
    <t>Australian Capital Territory ;  &gt; 25-44 years ;  Median duration of insufficient hours ;  &gt; Males ;</t>
  </si>
  <si>
    <t>Australian Capital Territory ;  &gt; 25-44 years ;  Median duration of insufficient hours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</si>
  <si>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</si>
  <si>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</si>
  <si>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</si>
  <si>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Fewer than 4 weeks of insufficient hours ;  Persons ;</t>
  </si>
  <si>
    <t>Australian Capital Territory ;  &gt;&gt; 25-34 years ;  &gt; Fewer than 4 weeks of insufficient hours ;  &gt; Males ;</t>
  </si>
  <si>
    <t>Australian Capital Territory ;  &gt;&gt; 25-34 years ;  &gt; Fewer than 4 weeks of insufficient hours ;  &gt; Females ;</t>
  </si>
  <si>
    <t>Australian Capital Territory ;  &gt;&gt; 25-34 years ;  &gt; 4-12 weeks of insufficient hours ;  Persons ;</t>
  </si>
  <si>
    <t>Australian Capital Territory ;  &gt;&gt; 25-34 years ;  &gt; 4-12 weeks of insufficient hours ;  &gt; Males ;</t>
  </si>
  <si>
    <t>Australian Capital Territory ;  &gt;&gt; 25-34 years ;  &gt; 4-12 weeks of insufficient hours ;  &gt; Females ;</t>
  </si>
  <si>
    <t>Australian Capital Territory ;  &gt;&gt; 25-34 years ;  &gt; 13-51 weeks of insufficient hours ;  Persons ;</t>
  </si>
  <si>
    <t>Australian Capital Territory ;  &gt;&gt; 25-34 years ;  &gt; 13-51 weeks of insufficient hours ;  &gt; Males ;</t>
  </si>
  <si>
    <t>Australian Capital Territory ;  &gt;&gt; 25-34 years ;  &gt; 13-51 weeks of insufficient hours ;  &gt; Females ;</t>
  </si>
  <si>
    <t>Australian Capital Territory ;  &gt;&gt; 25-34 years ;  &gt; 52 weeks and over of insufficient hours ;  Persons ;</t>
  </si>
  <si>
    <t>Australian Capital Territory ;  &gt;&gt; 25-34 years ;  &gt; 52 weeks and over of insufficient hours ;  &gt; Males ;</t>
  </si>
  <si>
    <t>Australian Capital Territory ;  &gt;&gt; 25-34 years ;  &gt; 52 weeks and over of insufficient hours ;  &gt; Females ;</t>
  </si>
  <si>
    <t>Australian Capital Territory ;  &gt;&gt; 25-34 years ;  Median duration of insufficient hours ;  Persons ;</t>
  </si>
  <si>
    <t>Australian Capital Territory ;  &gt;&gt; 25-34 years ;  Median duration of insufficient hours ;  &gt; Males ;</t>
  </si>
  <si>
    <t>Australian Capital Territory ;  &gt;&gt; 25-34 years ;  Median duration of insufficient hours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</si>
  <si>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</si>
  <si>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</si>
  <si>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</si>
  <si>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Fewer than 4 weeks of insufficient hours ;  Persons ;</t>
  </si>
  <si>
    <t>Australian Capital Territory ;  &gt;&gt; 35-44 years ;  &gt; Fewer than 4 weeks of insufficient hours ;  &gt; Males ;</t>
  </si>
  <si>
    <t>Australian Capital Territory ;  &gt;&gt; 35-44 years ;  &gt; Fewer than 4 weeks of insufficient hours ;  &gt; Females ;</t>
  </si>
  <si>
    <t>Australian Capital Territory ;  &gt;&gt; 35-44 years ;  &gt; 4-12 weeks of insufficient hours ;  Persons ;</t>
  </si>
  <si>
    <t>Australian Capital Territory ;  &gt;&gt; 35-44 years ;  &gt; 4-12 weeks of insufficient hours ;  &gt; Males ;</t>
  </si>
  <si>
    <t>Australian Capital Territory ;  &gt;&gt; 35-44 years ;  &gt; 4-12 weeks of insufficient hours ;  &gt; Females ;</t>
  </si>
  <si>
    <t>Australian Capital Territory ;  &gt;&gt; 35-44 years ;  &gt; 13-51 weeks of insufficient hours ;  Persons ;</t>
  </si>
  <si>
    <t>Australian Capital Territory ;  &gt;&gt; 35-44 years ;  &gt; 13-51 weeks of insufficient hours ;  &gt; Males ;</t>
  </si>
  <si>
    <t>Australian Capital Territory ;  &gt;&gt; 35-44 years ;  &gt; 13-51 weeks of insufficient hours ;  &gt; Females ;</t>
  </si>
  <si>
    <t>Australian Capital Territory ;  &gt;&gt; 35-44 years ;  &gt; 52 weeks and over of insufficient hours ;  Persons ;</t>
  </si>
  <si>
    <t>Australian Capital Territory ;  &gt;&gt; 35-44 years ;  &gt; 52 weeks and over of insufficient hours ;  &gt; Males ;</t>
  </si>
  <si>
    <t>Australian Capital Territory ;  &gt;&gt; 35-44 years ;  &gt; 52 weeks and over of insufficient hours ;  &gt; Females ;</t>
  </si>
  <si>
    <t>Australian Capital Territory ;  &gt;&gt; 35-44 years ;  Median duration of insufficient hours ;  Persons ;</t>
  </si>
  <si>
    <t>Australian Capital Territory ;  &gt;&gt; 35-44 years ;  Median duration of insufficient hours ;  &gt; Males ;</t>
  </si>
  <si>
    <t>Australian Capital Territory ;  &gt;&gt; 35-44 years ;  Median duration of insufficient hours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</si>
  <si>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</si>
  <si>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</si>
  <si>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</si>
  <si>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Fewer than 4 weeks of insufficient hours ;  Persons ;</t>
  </si>
  <si>
    <t>Australian Capital Territory ;  &gt; 45-64 years ;  &gt; Fewer than 4 weeks of insufficient hours ;  &gt; Males ;</t>
  </si>
  <si>
    <t>Australian Capital Territory ;  &gt; 45-64 years ;  &gt; Fewer than 4 weeks of insufficient hours ;  &gt; Females ;</t>
  </si>
  <si>
    <t>Australian Capital Territory ;  &gt; 45-64 years ;  &gt; 4-12 weeks of insufficient hours ;  Persons ;</t>
  </si>
  <si>
    <t>Australian Capital Territory ;  &gt; 45-64 years ;  &gt; 4-12 weeks of insufficient hours ;  &gt; Males ;</t>
  </si>
  <si>
    <t>Australian Capital Territory ;  &gt; 45-64 years ;  &gt; 4-12 weeks of insufficient hours ;  &gt; Females ;</t>
  </si>
  <si>
    <t>Australian Capital Territory ;  &gt; 45-64 years ;  &gt; 13-51 weeks of insufficient hours ;  Persons ;</t>
  </si>
  <si>
    <t>Australian Capital Territory ;  &gt; 45-64 years ;  &gt; 13-51 weeks of insufficient hours ;  &gt; Males ;</t>
  </si>
  <si>
    <t>Australian Capital Territory ;  &gt; 45-64 years ;  &gt; 13-51 weeks of insufficient hours ;  &gt; Females ;</t>
  </si>
  <si>
    <t>Australian Capital Territory ;  &gt; 45-64 years ;  &gt; 52 weeks and over of insufficient hours ;  Persons ;</t>
  </si>
  <si>
    <t>Australian Capital Territory ;  &gt; 45-64 years ;  &gt; 52 weeks and over of insufficient hours ;  &gt; Males ;</t>
  </si>
  <si>
    <t>Australian Capital Territory ;  &gt; 45-64 years ;  &gt; 52 weeks and over of insufficient hours ;  &gt; Females ;</t>
  </si>
  <si>
    <t>Australian Capital Territory ;  &gt; 45-64 years ;  Median duration of insufficient hours ;  Persons ;</t>
  </si>
  <si>
    <t>Australian Capital Territory ;  &gt; 45-64 years ;  Median duration of insufficient hours ;  &gt; Males ;</t>
  </si>
  <si>
    <t>Australian Capital Territory ;  &gt; 45-64 years ;  Median duration of insufficient hours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</si>
  <si>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</si>
  <si>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</si>
  <si>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</si>
  <si>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Fewer than 4 weeks of insufficient hours ;  Persons ;</t>
  </si>
  <si>
    <t>Australian Capital Territory ;  &gt;&gt; 45-54 years ;  &gt; Fewer than 4 weeks of insufficient hours ;  &gt; Males ;</t>
  </si>
  <si>
    <t>Australian Capital Territory ;  &gt;&gt; 45-54 years ;  &gt; Fewer than 4 weeks of insufficient hours ;  &gt; Females ;</t>
  </si>
  <si>
    <t>Australian Capital Territory ;  &gt;&gt; 45-54 years ;  &gt; 4-12 weeks of insufficient hours ;  Persons ;</t>
  </si>
  <si>
    <t>Australian Capital Territory ;  &gt;&gt; 45-54 years ;  &gt; 4-12 weeks of insufficient hours ;  &gt; Males ;</t>
  </si>
  <si>
    <t>A125586728W</t>
  </si>
  <si>
    <t>A125572688F</t>
  </si>
  <si>
    <t>A125561456R</t>
  </si>
  <si>
    <t>A125589536J</t>
  </si>
  <si>
    <t>A125575496T</t>
  </si>
  <si>
    <t>A125553033L</t>
  </si>
  <si>
    <t>A125581113K</t>
  </si>
  <si>
    <t>A125567073R</t>
  </si>
  <si>
    <t>A125552968A</t>
  </si>
  <si>
    <t>A125581048A</t>
  </si>
  <si>
    <t>A125567008V</t>
  </si>
  <si>
    <t>A125555776L</t>
  </si>
  <si>
    <t>A125583856K</t>
  </si>
  <si>
    <t>A125569816C</t>
  </si>
  <si>
    <t>A125550160X</t>
  </si>
  <si>
    <t>A125578240T</t>
  </si>
  <si>
    <t>A125564200R</t>
  </si>
  <si>
    <t>A125558584X</t>
  </si>
  <si>
    <t>A125586664W</t>
  </si>
  <si>
    <t>A125572624V</t>
  </si>
  <si>
    <t>A125561392R</t>
  </si>
  <si>
    <t>A125589472J</t>
  </si>
  <si>
    <t>A125575432F</t>
  </si>
  <si>
    <t>A125552969C</t>
  </si>
  <si>
    <t>A125581049C</t>
  </si>
  <si>
    <t>A125567009W</t>
  </si>
  <si>
    <t>A125552920R</t>
  </si>
  <si>
    <t>A125581000R</t>
  </si>
  <si>
    <t>A125566960T</t>
  </si>
  <si>
    <t>A125555728V</t>
  </si>
  <si>
    <t>A125583808T</t>
  </si>
  <si>
    <t>A125569768W</t>
  </si>
  <si>
    <t>A125550112F</t>
  </si>
  <si>
    <t>A125578192K</t>
  </si>
  <si>
    <t>A125564152J</t>
  </si>
  <si>
    <t>A125558536F</t>
  </si>
  <si>
    <t>A125586616C</t>
  </si>
  <si>
    <t>A125572576L</t>
  </si>
  <si>
    <t>A125561344W</t>
  </si>
  <si>
    <t>A125589424R</t>
  </si>
  <si>
    <t>A125575384X</t>
  </si>
  <si>
    <t>A125552921T</t>
  </si>
  <si>
    <t>A125581001T</t>
  </si>
  <si>
    <t>A125566961V</t>
  </si>
  <si>
    <t>A125553080C</t>
  </si>
  <si>
    <t>A125581160A</t>
  </si>
  <si>
    <t>A125567120V</t>
  </si>
  <si>
    <t>A125555888F</t>
  </si>
  <si>
    <t>A125583968C</t>
  </si>
  <si>
    <t>A125569928W</t>
  </si>
  <si>
    <t>A125550272T</t>
  </si>
  <si>
    <t>A125578352K</t>
  </si>
  <si>
    <t>A125564312J</t>
  </si>
  <si>
    <t>A125558696T</t>
  </si>
  <si>
    <t>A125586776R</t>
  </si>
  <si>
    <t>A125572736L</t>
  </si>
  <si>
    <t>A125561504W</t>
  </si>
  <si>
    <t>A125589584A</t>
  </si>
  <si>
    <t>A125575544X</t>
  </si>
  <si>
    <t>A125553081F</t>
  </si>
  <si>
    <t>A125581161C</t>
  </si>
  <si>
    <t>A125567121W</t>
  </si>
  <si>
    <t>A125553040K</t>
  </si>
  <si>
    <t>A125581120J</t>
  </si>
  <si>
    <t>A125567080L</t>
  </si>
  <si>
    <t>A125555848L</t>
  </si>
  <si>
    <t>A125583928K</t>
  </si>
  <si>
    <t>A125569888R</t>
  </si>
  <si>
    <t>A125550232X</t>
  </si>
  <si>
    <t>A125578312T</t>
  </si>
  <si>
    <t>A125564272A</t>
  </si>
  <si>
    <t>A125558656X</t>
  </si>
  <si>
    <t>A125586736W</t>
  </si>
  <si>
    <t>A125572696F</t>
  </si>
  <si>
    <t>A125561464R</t>
  </si>
  <si>
    <t>A125589544J</t>
  </si>
  <si>
    <t>A125575504F</t>
  </si>
  <si>
    <t>A125553041L</t>
  </si>
  <si>
    <t>A125581121K</t>
  </si>
  <si>
    <t>A125567081R</t>
  </si>
  <si>
    <t>A125553048C</t>
  </si>
  <si>
    <t>A125581128A</t>
  </si>
  <si>
    <t>A125567088F</t>
  </si>
  <si>
    <t>A125555856L</t>
  </si>
  <si>
    <t>A125583936K</t>
  </si>
  <si>
    <t>A125569896R</t>
  </si>
  <si>
    <t>A125550240X</t>
  </si>
  <si>
    <t>A125578320T</t>
  </si>
  <si>
    <t>A125564280A</t>
  </si>
  <si>
    <t>A125558664X</t>
  </si>
  <si>
    <t>A125586744W</t>
  </si>
  <si>
    <t>A125572704V</t>
  </si>
  <si>
    <t>A125561472R</t>
  </si>
  <si>
    <t>A125589552J</t>
  </si>
  <si>
    <t>A125575512F</t>
  </si>
  <si>
    <t>A125553049F</t>
  </si>
  <si>
    <t>A125581129C</t>
  </si>
  <si>
    <t>A125567089J</t>
  </si>
  <si>
    <t>A125553152C</t>
  </si>
  <si>
    <t>A125581232A</t>
  </si>
  <si>
    <t>A125567192F</t>
  </si>
  <si>
    <t>A125555960L</t>
  </si>
  <si>
    <t>A125584040L</t>
  </si>
  <si>
    <t>A125570000K</t>
  </si>
  <si>
    <t>A125550344T</t>
  </si>
  <si>
    <t>A125578424K</t>
  </si>
  <si>
    <t>A125564384V</t>
  </si>
  <si>
    <t>A125558768T</t>
  </si>
  <si>
    <t>A125586848R</t>
  </si>
  <si>
    <t>A125572808L</t>
  </si>
  <si>
    <t>A125561576J</t>
  </si>
  <si>
    <t>A125589656A</t>
  </si>
  <si>
    <t>A125575616X</t>
  </si>
  <si>
    <t>A125553153F</t>
  </si>
  <si>
    <t>A125581233C</t>
  </si>
  <si>
    <t>A125567193J</t>
  </si>
  <si>
    <t>A125551632C</t>
  </si>
  <si>
    <t>A125579712W</t>
  </si>
  <si>
    <t>A125565672F</t>
  </si>
  <si>
    <t>A125554440R</t>
  </si>
  <si>
    <t>A125582520L</t>
  </si>
  <si>
    <t>A125568480T</t>
  </si>
  <si>
    <t>A125548824L</t>
  </si>
  <si>
    <t>A125576904K</t>
  </si>
  <si>
    <t>A125562864V</t>
  </si>
  <si>
    <t>A125557248V</t>
  </si>
  <si>
    <t>A125585328T</t>
  </si>
  <si>
    <t>A125571288A</t>
  </si>
  <si>
    <t>A125560056K</t>
  </si>
  <si>
    <t>A125588136C</t>
  </si>
  <si>
    <t>A125574096L</t>
  </si>
  <si>
    <t>A125551633F</t>
  </si>
  <si>
    <t>A125579713X</t>
  </si>
  <si>
    <t>A125565673J</t>
  </si>
  <si>
    <t>A125551840W</t>
  </si>
  <si>
    <t>A125579920R</t>
  </si>
  <si>
    <t>A125565880X</t>
  </si>
  <si>
    <t>A125554648A</t>
  </si>
  <si>
    <t>A125582728X</t>
  </si>
  <si>
    <t>A125568688C</t>
  </si>
  <si>
    <t>A125549032J</t>
  </si>
  <si>
    <t>A125577112F</t>
  </si>
  <si>
    <t>A125563072R</t>
  </si>
  <si>
    <t>A125557456L</t>
  </si>
  <si>
    <t>A125585536K</t>
  </si>
  <si>
    <t>A125571496V</t>
  </si>
  <si>
    <t>A125560264C</t>
  </si>
  <si>
    <t>A125588344W</t>
  </si>
  <si>
    <t>A125574304V</t>
  </si>
  <si>
    <t>A125551841X</t>
  </si>
  <si>
    <t>A125579921T</t>
  </si>
  <si>
    <t>A125565881A</t>
  </si>
  <si>
    <t>A125551728W</t>
  </si>
  <si>
    <t>A125579808R</t>
  </si>
  <si>
    <t>A125565768X</t>
  </si>
  <si>
    <t>A125554536J</t>
  </si>
  <si>
    <t>A125582616F</t>
  </si>
  <si>
    <t>A125568576K</t>
  </si>
  <si>
    <t>A125548920L</t>
  </si>
  <si>
    <t>A125577000L</t>
  </si>
  <si>
    <t>A125562960V</t>
  </si>
  <si>
    <t>A125557344V</t>
  </si>
  <si>
    <t>A125585424T</t>
  </si>
  <si>
    <t>A125571384A</t>
  </si>
  <si>
    <t>A125560152K</t>
  </si>
  <si>
    <t>A125588232C</t>
  </si>
  <si>
    <t>A125574192L</t>
  </si>
  <si>
    <t>A125551729X</t>
  </si>
  <si>
    <t>A125579809T</t>
  </si>
  <si>
    <t>A125565769A</t>
  </si>
  <si>
    <t>A125551848R</t>
  </si>
  <si>
    <t>A125579928J</t>
  </si>
  <si>
    <t>A125565888T</t>
  </si>
  <si>
    <t>A125554656A</t>
  </si>
  <si>
    <t>A125582736X</t>
  </si>
  <si>
    <t>A125568696C</t>
  </si>
  <si>
    <t>A125549040J</t>
  </si>
  <si>
    <t>A125577120F</t>
  </si>
  <si>
    <t>A125563080R</t>
  </si>
  <si>
    <t>A125557464L</t>
  </si>
  <si>
    <t>A125585544K</t>
  </si>
  <si>
    <t>A125571504J</t>
  </si>
  <si>
    <t>A125560272C</t>
  </si>
  <si>
    <t>A125588352W</t>
  </si>
  <si>
    <t>A125574312V</t>
  </si>
  <si>
    <t>A125551849T</t>
  </si>
  <si>
    <t>A125579929K</t>
  </si>
  <si>
    <t>A125565889V</t>
  </si>
  <si>
    <t>A125551856R</t>
  </si>
  <si>
    <t>A125579936J</t>
  </si>
  <si>
    <t>A125565896T</t>
  </si>
  <si>
    <t>A125554664A</t>
  </si>
  <si>
    <t>A125582744X</t>
  </si>
  <si>
    <t>A125568704T</t>
  </si>
  <si>
    <t>A125549048A</t>
  </si>
  <si>
    <t>A125577128X</t>
  </si>
  <si>
    <t>A125563088J</t>
  </si>
  <si>
    <t>A125557472L</t>
  </si>
  <si>
    <t>A125585552K</t>
  </si>
  <si>
    <t>A125571512J</t>
  </si>
  <si>
    <t>A125560280C</t>
  </si>
  <si>
    <t>A125588360W</t>
  </si>
  <si>
    <t>A125574320V</t>
  </si>
  <si>
    <t>A125551857T</t>
  </si>
  <si>
    <t>A125579937K</t>
  </si>
  <si>
    <t>A125565897V</t>
  </si>
  <si>
    <t>A125551736W</t>
  </si>
  <si>
    <t>A125579816R</t>
  </si>
  <si>
    <t>A125565776X</t>
  </si>
  <si>
    <t>A125554544J</t>
  </si>
  <si>
    <t>A125582624F</t>
  </si>
  <si>
    <t>A125568584K</t>
  </si>
  <si>
    <t>A125548928F</t>
  </si>
  <si>
    <t>A125577008F</t>
  </si>
  <si>
    <t>A125562968L</t>
  </si>
  <si>
    <t>A125557352V</t>
  </si>
  <si>
    <t>A125585432T</t>
  </si>
  <si>
    <t>A125571392A</t>
  </si>
  <si>
    <t>A125560160K</t>
  </si>
  <si>
    <t>A125588240C</t>
  </si>
  <si>
    <t>A125574200A</t>
  </si>
  <si>
    <t>A125551737X</t>
  </si>
  <si>
    <t>A125579817T</t>
  </si>
  <si>
    <t>A125565777A</t>
  </si>
  <si>
    <t>A125551744W</t>
  </si>
  <si>
    <t>A125579824R</t>
  </si>
  <si>
    <t>A125565784X</t>
  </si>
  <si>
    <t>A125554552J</t>
  </si>
  <si>
    <t>A125582632F</t>
  </si>
  <si>
    <t>A125568592K</t>
  </si>
  <si>
    <t>A125548936F</t>
  </si>
  <si>
    <t>A125577016F</t>
  </si>
  <si>
    <t>A125562976L</t>
  </si>
  <si>
    <t>A125557360V</t>
  </si>
  <si>
    <t>A125585440T</t>
  </si>
  <si>
    <t>A125571400R</t>
  </si>
  <si>
    <t>A125560168C</t>
  </si>
  <si>
    <t>A125588248W</t>
  </si>
  <si>
    <t>A125574208V</t>
  </si>
  <si>
    <t>A125551745X</t>
  </si>
  <si>
    <t>A125579825T</t>
  </si>
  <si>
    <t>A125565785A</t>
  </si>
  <si>
    <t>A125551808W</t>
  </si>
  <si>
    <t>A125579888A</t>
  </si>
  <si>
    <t>A125565848X</t>
  </si>
  <si>
    <t>A125554616J</t>
  </si>
  <si>
    <t>A125582696T</t>
  </si>
  <si>
    <t>A125568656K</t>
  </si>
  <si>
    <t>A125549000R</t>
  </si>
  <si>
    <t>A125577080X</t>
  </si>
  <si>
    <t>Australian Capital Territory ;  &gt;&gt; 45-54 years ;  &gt; 4-12 weeks of insufficient hours ;  &gt; Females ;</t>
  </si>
  <si>
    <t>Australian Capital Territory ;  &gt;&gt; 45-54 years ;  &gt; 13-51 weeks of insufficient hours ;  Persons ;</t>
  </si>
  <si>
    <t>Australian Capital Territory ;  &gt;&gt; 45-54 years ;  &gt; 13-51 weeks of insufficient hours ;  &gt; Males ;</t>
  </si>
  <si>
    <t>Australian Capital Territory ;  &gt;&gt; 45-54 years ;  &gt; 13-51 weeks of insufficient hours ;  &gt; Females ;</t>
  </si>
  <si>
    <t>Australian Capital Territory ;  &gt;&gt; 45-54 years ;  &gt; 52 weeks and over of insufficient hours ;  Persons ;</t>
  </si>
  <si>
    <t>Australian Capital Territory ;  &gt;&gt; 45-54 years ;  &gt; 52 weeks and over of insufficient hours ;  &gt; Males ;</t>
  </si>
  <si>
    <t>Australian Capital Territory ;  &gt;&gt; 45-54 years ;  &gt; 52 weeks and over of insufficient hours ;  &gt; Females ;</t>
  </si>
  <si>
    <t>Australian Capital Territory ;  &gt;&gt; 45-54 years ;  Median duration of insufficient hours ;  Persons ;</t>
  </si>
  <si>
    <t>Australian Capital Territory ;  &gt;&gt; 45-54 years ;  Median duration of insufficient hours ;  &gt; Males ;</t>
  </si>
  <si>
    <t>Australian Capital Territory ;  &gt;&gt; 45-54 years ;  Median duration of insufficient hours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</si>
  <si>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</si>
  <si>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</si>
  <si>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</si>
  <si>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Fewer than 4 weeks of insufficient hours ;  Persons ;</t>
  </si>
  <si>
    <t>Australian Capital Territory ;  &gt;&gt; 55-64 years ;  &gt; Fewer than 4 weeks of insufficient hours ;  &gt; Males ;</t>
  </si>
  <si>
    <t>Australian Capital Territory ;  &gt;&gt; 55-64 years ;  &gt; Fewer than 4 weeks of insufficient hours ;  &gt; Females ;</t>
  </si>
  <si>
    <t>Australian Capital Territory ;  &gt;&gt; 55-64 years ;  &gt; 4-12 weeks of insufficient hours ;  Persons ;</t>
  </si>
  <si>
    <t>Australian Capital Territory ;  &gt;&gt; 55-64 years ;  &gt; 4-12 weeks of insufficient hours ;  &gt; Males ;</t>
  </si>
  <si>
    <t>Australian Capital Territory ;  &gt;&gt; 55-64 years ;  &gt; 4-12 weeks of insufficient hours ;  &gt; Females ;</t>
  </si>
  <si>
    <t>Australian Capital Territory ;  &gt;&gt; 55-64 years ;  &gt; 13-51 weeks of insufficient hours ;  Persons ;</t>
  </si>
  <si>
    <t>Australian Capital Territory ;  &gt;&gt; 55-64 years ;  &gt; 13-51 weeks of insufficient hours ;  &gt; Males ;</t>
  </si>
  <si>
    <t>Australian Capital Territory ;  &gt;&gt; 55-64 years ;  &gt; 13-51 weeks of insufficient hours ;  &gt; Females ;</t>
  </si>
  <si>
    <t>Australian Capital Territory ;  &gt;&gt; 55-64 years ;  &gt; 52 weeks and over of insufficient hours ;  Persons ;</t>
  </si>
  <si>
    <t>Australian Capital Territory ;  &gt;&gt; 55-64 years ;  &gt; 52 weeks and over of insufficient hours ;  &gt; Males ;</t>
  </si>
  <si>
    <t>Australian Capital Territory ;  &gt;&gt; 55-64 years ;  &gt; 52 weeks and over of insufficient hours ;  &gt; Females ;</t>
  </si>
  <si>
    <t>Australian Capital Territory ;  &gt;&gt; 55-64 years ;  Median duration of insufficient hours ;  Persons ;</t>
  </si>
  <si>
    <t>Australian Capital Territory ;  &gt;&gt; 55-64 years ;  Median duration of insufficient hours ;  &gt; Males ;</t>
  </si>
  <si>
    <t>Australian Capital Territory ;  &gt;&gt; 55-64 years ;  Median duration of insufficient hours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</si>
  <si>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</si>
  <si>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</si>
  <si>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</si>
  <si>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Fewer than 4 weeks of insufficient hours ;  Persons ;</t>
  </si>
  <si>
    <t>Australian Capital Territory ;  65 years and over ;  &gt; Fewer than 4 weeks of insufficient hours ;  &gt; Males ;</t>
  </si>
  <si>
    <t>Australian Capital Territory ;  65 years and over ;  &gt; Fewer than 4 weeks of insufficient hours ;  &gt; Females ;</t>
  </si>
  <si>
    <t>Australian Capital Territory ;  65 years and over ;  &gt; 4-12 weeks of insufficient hours ;  Persons ;</t>
  </si>
  <si>
    <t>Australian Capital Territory ;  65 years and over ;  &gt; 4-12 weeks of insufficient hours ;  &gt; Males ;</t>
  </si>
  <si>
    <t>Australian Capital Territory ;  65 years and over ;  &gt; 4-12 weeks of insufficient hours ;  &gt; Females ;</t>
  </si>
  <si>
    <t>Australian Capital Territory ;  65 years and over ;  &gt; 13-51 weeks of insufficient hours ;  Persons ;</t>
  </si>
  <si>
    <t>Australian Capital Territory ;  65 years and over ;  &gt; 13-51 weeks of insufficient hours ;  &gt; Males ;</t>
  </si>
  <si>
    <t>Australian Capital Territory ;  65 years and over ;  &gt; 13-51 weeks of insufficient hours ;  &gt; Females ;</t>
  </si>
  <si>
    <t>Australian Capital Territory ;  65 years and over ;  &gt; 52 weeks and over of insufficient hours ;  Persons ;</t>
  </si>
  <si>
    <t>Australian Capital Territory ;  65 years and over ;  &gt; 52 weeks and over of insufficient hours ;  &gt; Males ;</t>
  </si>
  <si>
    <t>Australian Capital Territory ;  65 years and over ;  &gt; 52 weeks and over of insufficient hours ;  &gt; Females ;</t>
  </si>
  <si>
    <t>Australian Capital Territory ;  65 years and over ;  Median duration of insufficient hours ;  Persons ;</t>
  </si>
  <si>
    <t>Australian Capital Territory ;  65 years and over ;  Median duration of insufficient hours ;  &gt; Males ;</t>
  </si>
  <si>
    <t>Australian Capital Territory ;  65 years and over ;  Median duration of insufficient hours ;  &gt; Females ;</t>
  </si>
  <si>
    <t>Australian Capital Territory ;  Family member ;  Underemployed part-time workers ;  Persons ;</t>
  </si>
  <si>
    <t>Australian Capital Territory ;  Family member ;  Underemployed part-time workers ;  &gt; Males ;</t>
  </si>
  <si>
    <t>Australian Capital Territory ;  Family member ;  Underemployed part-time workers ;  &gt; Females ;</t>
  </si>
  <si>
    <t>Australian Capital Territory ;  Family member ;  &gt; Fewer than 4 weeks of insufficient hours ;  Persons ;</t>
  </si>
  <si>
    <t>Australian Capital Territory ;  Family member ;  &gt; Fewer than 4 weeks of insufficient hours ;  &gt; Males ;</t>
  </si>
  <si>
    <t>Australian Capital Territory ;  Family member ;  &gt; Fewer than 4 weeks of insufficient hours ;  &gt; Females ;</t>
  </si>
  <si>
    <t>Australian Capital Territory ;  Family member ;  &gt; 4-12 weeks of insufficient hours ;  Persons ;</t>
  </si>
  <si>
    <t>Australian Capital Territory ;  Family member ;  &gt; 4-12 weeks of insufficient hours ;  &gt; Males ;</t>
  </si>
  <si>
    <t>Australian Capital Territory ;  Family member ;  &gt; 4-12 weeks of insufficient hours ;  &gt; Females ;</t>
  </si>
  <si>
    <t>Australian Capital Territory ;  Family member ;  &gt; 13-51 weeks of insufficient hours ;  Persons ;</t>
  </si>
  <si>
    <t>Australian Capital Territory ;  Family member ;  &gt; 13-51 weeks of insufficient hours ;  &gt; Males ;</t>
  </si>
  <si>
    <t>Australian Capital Territory ;  Family member ;  &gt; 13-51 weeks of insufficient hours ;  &gt; Females ;</t>
  </si>
  <si>
    <t>Australian Capital Territory ;  Family member ;  &gt; 52 weeks and over of insufficient hours ;  Persons ;</t>
  </si>
  <si>
    <t>Australian Capital Territory ;  Family member ;  &gt; 52 weeks and over of insufficient hours ;  &gt; Males ;</t>
  </si>
  <si>
    <t>Australian Capital Territory ;  Family member ;  &gt; 52 weeks and over of insufficient hours ;  &gt; Females ;</t>
  </si>
  <si>
    <t>Australian Capital Territory ;  Family member ;  Median duration of insufficient hours ;  Persons ;</t>
  </si>
  <si>
    <t>Australian Capital Territory ;  Family member ;  Median duration of insufficient hours ;  &gt; Males ;</t>
  </si>
  <si>
    <t>Australian Capital Territory ;  Family member ;  Median duration of insufficient hours ;  &gt; Females ;</t>
  </si>
  <si>
    <t>Australian Capital Territory ;  &gt; Husband, wife or partner ;  Underemployed part-time workers ;  Persons ;</t>
  </si>
  <si>
    <t>Australian Capital Territory ;  &gt; Husband, wife or partner ;  Underemployed part-time workers ;  &gt; Males ;</t>
  </si>
  <si>
    <t>Australian Capital Territory ;  &gt; Husband, wife or partner ;  Underemployed part-time workers ;  &gt; Females ;</t>
  </si>
  <si>
    <t>Australian Capital Territory ;  &gt; Husband, wife or partner ;  &gt; Fewer than 4 weeks of insufficient hours ;  Persons ;</t>
  </si>
  <si>
    <t>Australian Capital Territory ;  &gt; Husband, wife or partner ;  &gt; Fewer than 4 weeks of insufficient hours ;  &gt; Males ;</t>
  </si>
  <si>
    <t>Australian Capital Territory ;  &gt; Husband, wife or partner ;  &gt; Fewer than 4 weeks of insufficient hours ;  &gt; Females ;</t>
  </si>
  <si>
    <t>Australian Capital Territory ;  &gt; Husband, wife or partner ;  &gt; 4-12 weeks of insufficient hours ;  Persons ;</t>
  </si>
  <si>
    <t>Australian Capital Territory ;  &gt; Husband, wife or partner ;  &gt; 4-12 weeks of insufficient hours ;  &gt; Males ;</t>
  </si>
  <si>
    <t>Australian Capital Territory ;  &gt; Husband, wife or partner ;  &gt; 4-12 weeks of insufficient hours ;  &gt; Females ;</t>
  </si>
  <si>
    <t>Australian Capital Territory ;  &gt; Husband, wife or partner ;  &gt; 13-51 weeks of insufficient hours ;  Persons ;</t>
  </si>
  <si>
    <t>Australian Capital Territory ;  &gt; Husband, wife or partner ;  &gt; 13-51 weeks of insufficient hours ;  &gt; Males ;</t>
  </si>
  <si>
    <t>Australian Capital Territory ;  &gt; Husband, wife or partner ;  &gt; 13-51 weeks of insufficient hours ;  &gt; Females ;</t>
  </si>
  <si>
    <t>Australian Capital Territory ;  &gt; Husband, wife or partner ;  &gt; 52 weeks and over of insufficient hours ;  Persons ;</t>
  </si>
  <si>
    <t>Australian Capital Territory ;  &gt; Husband, wife or partner ;  &gt; 52 weeks and over of insufficient hours ;  &gt; Males ;</t>
  </si>
  <si>
    <t>Australian Capital Territory ;  &gt; Husband, wife or partner ;  &gt; 52 weeks and over of insufficient hours ;  &gt; Females ;</t>
  </si>
  <si>
    <t>Australian Capital Territory ;  &gt; Husband, wife or partner ;  Median duration of insufficient hours ;  Persons ;</t>
  </si>
  <si>
    <t>Australian Capital Territory ;  &gt; Husband, wife or partner ;  Median duration of insufficient hours ;  &gt; Males ;</t>
  </si>
  <si>
    <t>Australian Capital Territory ;  &gt; Husband, wife or partner ;  Median duration of insufficient hours ;  &gt; Females ;</t>
  </si>
  <si>
    <t>Australian Capital Territory ;  &gt;&gt; Husband, wife or partner with dependants ;  Underemployed part-time workers ;  Persons ;</t>
  </si>
  <si>
    <t>Australian Capital Territory ;  &gt;&gt; Husband, wife or partner with dependants ;  Underemployed part-time workers ;  &gt; Males ;</t>
  </si>
  <si>
    <t>Australian Capital Territory ;  &gt;&gt; Husband, wife or partner with dependants ;  Underemployed part-time workers ;  &gt; Females ;</t>
  </si>
  <si>
    <t>Australian Capital Territory ;  &gt;&gt; Husband, wife or partner with dependants ;  &gt; Fewer than 4 weeks of insufficient hours ;  Persons ;</t>
  </si>
  <si>
    <t>Australian Capital Territory ;  &gt;&gt; Husband, wife or partner with dependants ;  &gt; Fewer than 4 weeks of insufficient hours ;  &gt; Males ;</t>
  </si>
  <si>
    <t>Australian Capital Territory ;  &gt;&gt; Husband, wife or partner with dependants ;  &gt; Fewer than 4 weeks of insufficient hours ;  &gt; Females ;</t>
  </si>
  <si>
    <t>Australian Capital Territory ;  &gt;&gt; Husband, wife or partner with dependants ;  &gt; 4-12 weeks of insufficient hours ;  Persons ;</t>
  </si>
  <si>
    <t>Australian Capital Territory ;  &gt;&gt; Husband, wife or partner with dependants ;  &gt; 4-12 weeks of insufficient hours ;  &gt; Males ;</t>
  </si>
  <si>
    <t>Australian Capital Territory ;  &gt;&gt; Husband, wife or partner with dependants ;  &gt; 4-12 weeks of insufficient hours ;  &gt; Females ;</t>
  </si>
  <si>
    <t>Australian Capital Territory ;  &gt;&gt; Husband, wife or partner with dependants ;  &gt; 13-51 weeks of insufficient hours ;  Persons ;</t>
  </si>
  <si>
    <t>Australian Capital Territory ;  &gt;&gt; Husband, wife or partner with dependants ;  &gt; 13-51 weeks of insufficient hours ;  &gt; Males ;</t>
  </si>
  <si>
    <t>Australian Capital Territory ;  &gt;&gt; Husband, wife or partner with dependants ;  &gt; 13-51 weeks of insufficient hours ;  &gt; Females ;</t>
  </si>
  <si>
    <t>Australian Capital Territory ;  &gt;&gt; Husband, wife or partner with dependants ;  &gt; 52 weeks and over of insufficient hours ;  Persons ;</t>
  </si>
  <si>
    <t>Australian Capital Territory ;  &gt;&gt; Husband, wife or partner with dependants ;  &gt; 52 weeks and over of insufficient hours ;  &gt; Males ;</t>
  </si>
  <si>
    <t>Australian Capital Territory ;  &gt;&gt; Husband, wife or partner with dependants ;  &gt; 52 weeks and over of insufficient hours ;  &gt; Females ;</t>
  </si>
  <si>
    <t>Australian Capital Territory ;  &gt;&gt; Husband, wife or partner with dependants ;  Median duration of insufficient hours ;  Persons ;</t>
  </si>
  <si>
    <t>Australian Capital Territory ;  &gt;&gt; Husband, wife or partner with dependants ;  Median duration of insufficient hours ;  &gt; Males ;</t>
  </si>
  <si>
    <t>Australian Capital Territory ;  &gt;&gt; Husband, wife or partner with dependants ;  Median duration of insufficient hours ;  &gt; Females ;</t>
  </si>
  <si>
    <t>Australian Capital Territory ;  &gt;&gt; Husband, wife or partner without dependants ;  Underemployed part-time workers ;  Persons ;</t>
  </si>
  <si>
    <t>Australian Capital Territory ;  &gt;&gt; Husband, wife or partner without dependants ;  Underemployed part-time workers ;  &gt; Males ;</t>
  </si>
  <si>
    <t>Australian Capital Territory ;  &gt;&gt; Husband, wife or partner without dependants ;  Underemployed part-time workers ;  &gt; Females ;</t>
  </si>
  <si>
    <t>Australian Capital Territory ;  &gt;&gt; Husband, wife or partner without dependants ;  &gt; Fewer than 4 weeks of insufficient hours ;  Persons ;</t>
  </si>
  <si>
    <t>Australian Capital Territory ;  &gt;&gt; Husband, wife or partner without dependants ;  &gt; Fewer than 4 weeks of insufficient hours ;  &gt; Males ;</t>
  </si>
  <si>
    <t>Australian Capital Territory ;  &gt;&gt; Husband, wife or partner without dependants ;  &gt; Fewer than 4 weeks of insufficient hours ;  &gt; Females ;</t>
  </si>
  <si>
    <t>Australian Capital Territory ;  &gt;&gt; Husband, wife or partner without dependants ;  &gt; 4-12 weeks of insufficient hours ;  Persons ;</t>
  </si>
  <si>
    <t>Australian Capital Territory ;  &gt;&gt; Husband, wife or partner without dependants ;  &gt; 4-12 weeks of insufficient hours ;  &gt; Males ;</t>
  </si>
  <si>
    <t>Australian Capital Territory ;  &gt;&gt; Husband, wife or partner without dependants ;  &gt; 4-12 weeks of insufficient hours ;  &gt; Females ;</t>
  </si>
  <si>
    <t>Australian Capital Territory ;  &gt;&gt; Husband, wife or partner without dependants ;  &gt; 13-51 weeks of insufficient hours ;  Persons ;</t>
  </si>
  <si>
    <t>Australian Capital Territory ;  &gt;&gt; Husband, wife or partner without dependants ;  &gt; 13-51 weeks of insufficient hours ;  &gt; Males ;</t>
  </si>
  <si>
    <t>Australian Capital Territory ;  &gt;&gt; Husband, wife or partner without dependants ;  &gt; 13-51 weeks of insufficient hours ;  &gt; Females ;</t>
  </si>
  <si>
    <t>Australian Capital Territory ;  &gt;&gt; Husband, wife or partner without dependants ;  &gt; 52 weeks and over of insufficient hours ;  Persons ;</t>
  </si>
  <si>
    <t>Australian Capital Territory ;  &gt;&gt; Husband, wife or partner without dependants ;  &gt; 52 weeks and over of insufficient hours ;  &gt; Males ;</t>
  </si>
  <si>
    <t>Australian Capital Territory ;  &gt;&gt; Husband, wife or partner without dependants ;  &gt; 52 weeks and over of insufficient hours ;  &gt; Females ;</t>
  </si>
  <si>
    <t>Australian Capital Territory ;  &gt;&gt; Husband, wife or partner without dependants ;  Median duration of insufficient hours ;  Persons ;</t>
  </si>
  <si>
    <t>Australian Capital Territory ;  &gt;&gt; Husband, wife or partner without dependants ;  Median duration of insufficient hours ;  &gt; Males ;</t>
  </si>
  <si>
    <t>Australian Capital Territory ;  &gt;&gt; Husband, wife or partner without dependants ;  Median duration of insufficient hours ;  &gt; Females ;</t>
  </si>
  <si>
    <t>Australian Capital Territory ;  &gt; Lone parent ;  Underemployed part-time workers ;  Persons ;</t>
  </si>
  <si>
    <t>Australian Capital Territory ;  &gt; Lone parent ;  Underemployed part-time workers ;  &gt; Males ;</t>
  </si>
  <si>
    <t>Australian Capital Territory ;  &gt; Lone parent ;  Underemployed part-time workers ;  &gt; Females ;</t>
  </si>
  <si>
    <t>Australian Capital Territory ;  &gt; Lone parent ;  &gt; Fewer than 4 weeks of insufficient hours ;  Persons ;</t>
  </si>
  <si>
    <t>Australian Capital Territory ;  &gt; Lone parent ;  &gt; Fewer than 4 weeks of insufficient hours ;  &gt; Males ;</t>
  </si>
  <si>
    <t>Australian Capital Territory ;  &gt; Lone parent ;  &gt; Fewer than 4 weeks of insufficient hours ;  &gt; Females ;</t>
  </si>
  <si>
    <t>Australian Capital Territory ;  &gt; Lone parent ;  &gt; 4-12 weeks of insufficient hours ;  Persons ;</t>
  </si>
  <si>
    <t>Australian Capital Territory ;  &gt; Lone parent ;  &gt; 4-12 weeks of insufficient hours ;  &gt; Males ;</t>
  </si>
  <si>
    <t>Australian Capital Territory ;  &gt; Lone parent ;  &gt; 4-12 weeks of insufficient hours ;  &gt; Females ;</t>
  </si>
  <si>
    <t>Australian Capital Territory ;  &gt; Lone parent ;  &gt; 13-51 weeks of insufficient hours ;  Persons ;</t>
  </si>
  <si>
    <t>Australian Capital Territory ;  &gt; Lone parent ;  &gt; 13-51 weeks of insufficient hours ;  &gt; Males ;</t>
  </si>
  <si>
    <t>Australian Capital Territory ;  &gt; Lone parent ;  &gt; 13-51 weeks of insufficient hours ;  &gt; Females ;</t>
  </si>
  <si>
    <t>Australian Capital Territory ;  &gt; Lone parent ;  &gt; 52 weeks and over of insufficient hours ;  Persons ;</t>
  </si>
  <si>
    <t>Australian Capital Territory ;  &gt; Lone parent ;  &gt; 52 weeks and over of insufficient hours ;  &gt; Males ;</t>
  </si>
  <si>
    <t>Australian Capital Territory ;  &gt; Lone parent ;  &gt; 52 weeks and over of insufficient hours ;  &gt; Females ;</t>
  </si>
  <si>
    <t>Australian Capital Territory ;  &gt; Lone parent ;  Median duration of insufficient hours ;  Persons ;</t>
  </si>
  <si>
    <t>Australian Capital Territory ;  &gt; Lone parent ;  Median duration of insufficient hours ;  &gt; Males ;</t>
  </si>
  <si>
    <t>Australian Capital Territory ;  &gt; Lone parent ;  Median duration of insufficient hours ;  &gt; Females ;</t>
  </si>
  <si>
    <t>Australian Capital Territory ;  &gt; Dependent student ;  Underemployed part-time workers ;  Persons ;</t>
  </si>
  <si>
    <t>Australian Capital Territory ;  &gt; Dependent student ;  Underemployed part-time workers ;  &gt; Males ;</t>
  </si>
  <si>
    <t>Australian Capital Territory ;  &gt; Dependent student ;  Underemployed part-time workers ;  &gt; Females ;</t>
  </si>
  <si>
    <t>Australian Capital Territory ;  &gt; Dependent student ;  &gt; Fewer than 4 weeks of insufficient hours ;  Persons ;</t>
  </si>
  <si>
    <t>Australian Capital Territory ;  &gt; Dependent student ;  &gt; Fewer than 4 weeks of insufficient hours ;  &gt; Males ;</t>
  </si>
  <si>
    <t>Australian Capital Territory ;  &gt; Dependent student ;  &gt; Fewer than 4 weeks of insufficient hours ;  &gt; Females ;</t>
  </si>
  <si>
    <t>Australian Capital Territory ;  &gt; Dependent student ;  &gt; 4-12 weeks of insufficient hours ;  Persons ;</t>
  </si>
  <si>
    <t>Australian Capital Territory ;  &gt; Dependent student ;  &gt; 4-12 weeks of insufficient hours ;  &gt; Males ;</t>
  </si>
  <si>
    <t>Australian Capital Territory ;  &gt; Dependent student ;  &gt; 4-12 weeks of insufficient hours ;  &gt; Females ;</t>
  </si>
  <si>
    <t>Australian Capital Territory ;  &gt; Dependent student ;  &gt; 13-51 weeks of insufficient hours ;  Persons ;</t>
  </si>
  <si>
    <t>Australian Capital Territory ;  &gt; Dependent student ;  &gt; 13-51 weeks of insufficient hours ;  &gt; Males ;</t>
  </si>
  <si>
    <t>Australian Capital Territory ;  &gt; Dependent student ;  &gt; 13-51 weeks of insufficient hours ;  &gt; Females ;</t>
  </si>
  <si>
    <t>Australian Capital Territory ;  &gt; Dependent student ;  &gt; 52 weeks and over of insufficient hours ;  Persons ;</t>
  </si>
  <si>
    <t>Australian Capital Territory ;  &gt; Dependent student ;  &gt; 52 weeks and over of insufficient hours ;  &gt; Males ;</t>
  </si>
  <si>
    <t>Australian Capital Territory ;  &gt; Dependent student ;  &gt; 52 weeks and over of insufficient hours ;  &gt; Females ;</t>
  </si>
  <si>
    <t>Australian Capital Territory ;  &gt; Dependent student ;  Median duration of insufficient hours ;  Persons ;</t>
  </si>
  <si>
    <t>Australian Capital Territory ;  &gt; Dependent student ;  Median duration of insufficient hours ;  &gt; Males ;</t>
  </si>
  <si>
    <t>Australian Capital Territory ;  &gt; Dependent student ;  Median duration of insufficient hours ;  &gt; Females ;</t>
  </si>
  <si>
    <t>Australian Capital Territory ;  &gt; Non-dependent child ;  Underemployed part-time workers ;  Persons ;</t>
  </si>
  <si>
    <t>Australian Capital Territory ;  &gt; Non-dependent child ;  Underemployed part-time workers ;  &gt; Males ;</t>
  </si>
  <si>
    <t>Australian Capital Territory ;  &gt; Non-dependent child ;  Underemployed part-time workers ;  &gt; Females ;</t>
  </si>
  <si>
    <t>Australian Capital Territory ;  &gt; Non-dependent child ;  &gt; Fewer than 4 weeks of insufficient hours ;  Persons ;</t>
  </si>
  <si>
    <t>Australian Capital Territory ;  &gt; Non-dependent child ;  &gt; Fewer than 4 weeks of insufficient hours ;  &gt; Males ;</t>
  </si>
  <si>
    <t>Australian Capital Territory ;  &gt; Non-dependent child ;  &gt; Fewer than 4 weeks of insufficient hours ;  &gt; Females ;</t>
  </si>
  <si>
    <t>Australian Capital Territory ;  &gt; Non-dependent child ;  &gt; 4-12 weeks of insufficient hours ;  Persons ;</t>
  </si>
  <si>
    <t>Australian Capital Territory ;  &gt; Non-dependent child ;  &gt; 4-12 weeks of insufficient hours ;  &gt; Males ;</t>
  </si>
  <si>
    <t>Australian Capital Territory ;  &gt; Non-dependent child ;  &gt; 4-12 weeks of insufficient hours ;  &gt; Females ;</t>
  </si>
  <si>
    <t>Australian Capital Territory ;  &gt; Non-dependent child ;  &gt; 13-51 weeks of insufficient hours ;  Persons ;</t>
  </si>
  <si>
    <t>Australian Capital Territory ;  &gt; Non-dependent child ;  &gt; 13-51 weeks of insufficient hours ;  &gt; Males ;</t>
  </si>
  <si>
    <t>Australian Capital Territory ;  &gt; Non-dependent child ;  &gt; 13-51 weeks of insufficient hours ;  &gt; Females ;</t>
  </si>
  <si>
    <t>Australian Capital Territory ;  &gt; Non-dependent child ;  &gt; 52 weeks and over of insufficient hours ;  Persons ;</t>
  </si>
  <si>
    <t>Australian Capital Territory ;  &gt; Non-dependent child ;  &gt; 52 weeks and over of insufficient hours ;  &gt; Males ;</t>
  </si>
  <si>
    <t>Australian Capital Territory ;  &gt; Non-dependent child ;  &gt; 52 weeks and over of insufficient hours ;  &gt; Females ;</t>
  </si>
  <si>
    <t>Australian Capital Territory ;  &gt; Non-dependent child ;  Median duration of insufficient hours ;  Persons ;</t>
  </si>
  <si>
    <t>Australian Capital Territory ;  &gt; Non-dependent child ;  Median duration of insufficient hours ;  &gt; Males ;</t>
  </si>
  <si>
    <t>Australian Capital Territory ;  &gt; Non-dependent child ;  Median duration of insufficient hours ;  &gt; Females ;</t>
  </si>
  <si>
    <t>Australian Capital Territory ;  &gt; Other relative ;  Underemployed part-time workers ;  Persons ;</t>
  </si>
  <si>
    <t>Australian Capital Territory ;  &gt; Other relative ;  Underemployed part-time workers ;  &gt; Males ;</t>
  </si>
  <si>
    <t>Australian Capital Territory ;  &gt; Other relative ;  Underemployed part-time workers ;  &gt; Females ;</t>
  </si>
  <si>
    <t>Australian Capital Territory ;  &gt; Other relative ;  &gt; Fewer than 4 weeks of insufficient hours ;  Persons ;</t>
  </si>
  <si>
    <t>Australian Capital Territory ;  &gt; Other relative ;  &gt; Fewer than 4 weeks of insufficient hours ;  &gt; Males ;</t>
  </si>
  <si>
    <t>Australian Capital Territory ;  &gt; Other relative ;  &gt; Fewer than 4 weeks of insufficient hours ;  &gt; Females ;</t>
  </si>
  <si>
    <t>Australian Capital Territory ;  &gt; Other relative ;  &gt; 4-12 weeks of insufficient hours ;  Persons ;</t>
  </si>
  <si>
    <t>Australian Capital Territory ;  &gt; Other relative ;  &gt; 4-12 weeks of insufficient hours ;  &gt; Males ;</t>
  </si>
  <si>
    <t>Australian Capital Territory ;  &gt; Other relative ;  &gt; 4-12 weeks of insufficient hours ;  &gt; Females ;</t>
  </si>
  <si>
    <t>Australian Capital Territory ;  &gt; Other relative ;  &gt; 13-51 weeks of insufficient hours ;  Persons ;</t>
  </si>
  <si>
    <t>Australian Capital Territory ;  &gt; Other relative ;  &gt; 13-51 weeks of insufficient hours ;  &gt; Males ;</t>
  </si>
  <si>
    <t>Australian Capital Territory ;  &gt; Other relative ;  &gt; 13-51 weeks of insufficient hours ;  &gt; Females ;</t>
  </si>
  <si>
    <t>Australian Capital Territory ;  &gt; Other relative ;  &gt; 52 weeks and over of insufficient hours ;  Persons ;</t>
  </si>
  <si>
    <t>Australian Capital Territory ;  &gt; Other relative ;  &gt; 52 weeks and over of insufficient hours ;  &gt; Males ;</t>
  </si>
  <si>
    <t>Australian Capital Territory ;  &gt; Other relative ;  &gt; 52 weeks and over of insufficient hours ;  &gt; Females ;</t>
  </si>
  <si>
    <t>Australian Capital Territory ;  &gt; Other relative ;  Median duration of insufficient hours ;  Persons ;</t>
  </si>
  <si>
    <t>Australian Capital Territory ;  &gt; Other relative ;  Median duration of insufficient hours ;  &gt; Males ;</t>
  </si>
  <si>
    <t>Australian Capital Territory ;  &gt; Other relative ;  Median duration of insufficient hours ;  &gt; Females ;</t>
  </si>
  <si>
    <t>Australian Capital Territory ;  Not in a family ;  Underemployed part-time workers ;  Persons ;</t>
  </si>
  <si>
    <t>Australian Capital Territory ;  Not in a family ;  Underemployed part-time workers ;  &gt; Males ;</t>
  </si>
  <si>
    <t>Australian Capital Territory ;  Not in a family ;  Underemployed part-time workers ;  &gt; Females ;</t>
  </si>
  <si>
    <t>Australian Capital Territory ;  Not in a family ;  &gt; Fewer than 4 weeks of insufficient hours ;  Persons ;</t>
  </si>
  <si>
    <t>Australian Capital Territory ;  Not in a family ;  &gt; Fewer than 4 weeks of insufficient hours ;  &gt; Males ;</t>
  </si>
  <si>
    <t>Australian Capital Territory ;  Not in a family ;  &gt; Fewer than 4 weeks of insufficient hours ;  &gt; Females ;</t>
  </si>
  <si>
    <t>Australian Capital Territory ;  Not in a family ;  &gt; 4-12 weeks of insufficient hours ;  Persons ;</t>
  </si>
  <si>
    <t>Australian Capital Territory ;  Not in a family ;  &gt; 4-12 weeks of insufficient hours ;  &gt; Males ;</t>
  </si>
  <si>
    <t>Australian Capital Territory ;  Not in a family ;  &gt; 4-12 weeks of insufficient hours ;  &gt; Females ;</t>
  </si>
  <si>
    <t>Australian Capital Territory ;  Not in a family ;  &gt; 13-51 weeks of insufficient hours ;  Persons ;</t>
  </si>
  <si>
    <t>Australian Capital Territory ;  Not in a family ;  &gt; 13-51 weeks of insufficient hours ;  &gt; Males ;</t>
  </si>
  <si>
    <t>Australian Capital Territory ;  Not in a family ;  &gt; 13-51 weeks of insufficient hours ;  &gt; Females ;</t>
  </si>
  <si>
    <t>Australian Capital Territory ;  Not in a family ;  &gt; 52 weeks and over of insufficient hours ;  Persons ;</t>
  </si>
  <si>
    <t>Australian Capital Territory ;  Not in a family ;  &gt; 52 weeks and over of insufficient hours ;  &gt; Males ;</t>
  </si>
  <si>
    <t>Australian Capital Territory ;  Not in a family ;  &gt; 52 weeks and over of insufficient hours ;  &gt; Females ;</t>
  </si>
  <si>
    <t>Australian Capital Territory ;  Not in a family ;  Median duration of insufficient hours ;  Persons ;</t>
  </si>
  <si>
    <t>Australian Capital Territory ;  Not in a family ;  Median duration of insufficient hours ;  &gt; Males ;</t>
  </si>
  <si>
    <t>Australian Capital Territory ;  Not in a family ;  Median duration of insufficient hours ;  &gt; Females ;</t>
  </si>
  <si>
    <t>Australian Capital Territory ;  &gt; Person living alone ;  Underemployed part-time workers ;  Persons ;</t>
  </si>
  <si>
    <t>Australian Capital Territory ;  &gt; Person living alone ;  Underemployed part-time workers ;  &gt; Males ;</t>
  </si>
  <si>
    <t>Australian Capital Territory ;  &gt; Person living alone ;  Underemployed part-time workers ;  &gt; Females ;</t>
  </si>
  <si>
    <t>Australian Capital Territory ;  &gt; Person living alone ;  &gt; Fewer than 4 weeks of insufficient hours ;  Persons ;</t>
  </si>
  <si>
    <t>Australian Capital Territory ;  &gt; Person living alone ;  &gt; Fewer than 4 weeks of insufficient hours ;  &gt; Males ;</t>
  </si>
  <si>
    <t>Australian Capital Territory ;  &gt; Person living alone ;  &gt; Fewer than 4 weeks of insufficient hours ;  &gt; Females ;</t>
  </si>
  <si>
    <t>Australian Capital Territory ;  &gt; Person living alone ;  &gt; 4-12 weeks of insufficient hours ;  Persons ;</t>
  </si>
  <si>
    <t>Australian Capital Territory ;  &gt; Person living alone ;  &gt; 4-12 weeks of insufficient hours ;  &gt; Males ;</t>
  </si>
  <si>
    <t>Australian Capital Territory ;  &gt; Person living alone ;  &gt; 4-12 weeks of insufficient hours ;  &gt; Females ;</t>
  </si>
  <si>
    <t>Australian Capital Territory ;  &gt; Person living alone ;  &gt; 13-51 weeks of insufficient hours ;  Persons ;</t>
  </si>
  <si>
    <t>Australian Capital Territory ;  &gt; Person living alone ;  &gt; 13-51 weeks of insufficient hours ;  &gt; Males ;</t>
  </si>
  <si>
    <t>Australian Capital Territory ;  &gt; Person living alone ;  &gt; 13-51 weeks of insufficient hours ;  &gt; Females ;</t>
  </si>
  <si>
    <t>Australian Capital Territory ;  &gt; Person living alone ;  &gt; 52 weeks and over of insufficient hours ;  Persons ;</t>
  </si>
  <si>
    <t>Australian Capital Territory ;  &gt; Person living alone ;  &gt; 52 weeks and over of insufficient hours ;  &gt; Males ;</t>
  </si>
  <si>
    <t>Australian Capital Territory ;  &gt; Person living alone ;  &gt; 52 weeks and over of insufficient hours ;  &gt; Females ;</t>
  </si>
  <si>
    <t>Australian Capital Territory ;  &gt; Person living alone ;  Median duration of insufficient hours ;  Persons ;</t>
  </si>
  <si>
    <t>Australian Capital Territory ;  &gt; Person living alone ;  Median duration of insufficient hours ;  &gt; Males ;</t>
  </si>
  <si>
    <t>Australian Capital Territory ;  &gt; Person living alone ;  Median duration of insufficient hours ;  &gt; Females ;</t>
  </si>
  <si>
    <t>Australian Capital Territory ;  &gt; Person living with non-relatives ;  Underemployed part-time workers ;  Persons ;</t>
  </si>
  <si>
    <t>Australian Capital Territory ;  &gt; Person living with non-relatives ;  Underemployed part-time workers ;  &gt; Males ;</t>
  </si>
  <si>
    <t>Australian Capital Territory ;  &gt; Person living with non-relatives ;  Underemployed part-time workers ;  &gt; Females ;</t>
  </si>
  <si>
    <t>Australian Capital Territory ;  &gt; Person living with non-relatives ;  &gt; Fewer than 4 weeks of insufficient hours ;  Persons ;</t>
  </si>
  <si>
    <t>Australian Capital Territory ;  &gt; Person living with non-relatives ;  &gt; Fewer than 4 weeks of insufficient hours ;  &gt; Males ;</t>
  </si>
  <si>
    <t>Australian Capital Territory ;  &gt; Person living with non-relatives ;  &gt; Fewer than 4 weeks of insufficient hours ;  &gt; Females ;</t>
  </si>
  <si>
    <t>Australian Capital Territory ;  &gt; Person living with non-relatives ;  &gt; 4-12 weeks of insufficient hours ;  Persons ;</t>
  </si>
  <si>
    <t>Australian Capital Territory ;  &gt; Person living with non-relatives ;  &gt; 4-12 weeks of insufficient hours ;  &gt; Males ;</t>
  </si>
  <si>
    <t>Australian Capital Territory ;  &gt; Person living with non-relatives ;  &gt; 4-12 weeks of insufficient hours ;  &gt; Females ;</t>
  </si>
  <si>
    <t>Australian Capital Territory ;  &gt; Person living with non-relatives ;  &gt; 13-51 weeks of insufficient hours ;  Persons ;</t>
  </si>
  <si>
    <t>Australian Capital Territory ;  &gt; Person living with non-relatives ;  &gt; 13-51 weeks of insufficient hours ;  &gt; Males ;</t>
  </si>
  <si>
    <t>Australian Capital Territory ;  &gt; Person living with non-relatives ;  &gt; 13-51 weeks of insufficient hours ;  &gt; Females ;</t>
  </si>
  <si>
    <t>Australian Capital Territory ;  &gt; Person living with non-relatives ;  &gt; 52 weeks and over of insufficient hours ;  Persons ;</t>
  </si>
  <si>
    <t>Australian Capital Territory ;  &gt; Person living with non-relatives ;  &gt; 52 weeks and over of insufficient hours ;  &gt; Males ;</t>
  </si>
  <si>
    <t>Australian Capital Territory ;  &gt; Person living with non-relatives ;  &gt; 52 weeks and over of insufficient hours ;  &gt; Females ;</t>
  </si>
  <si>
    <t>Australian Capital Territory ;  &gt; Person living with non-relatives ;  Median duration of insufficient hours ;  Persons ;</t>
  </si>
  <si>
    <t>Australian Capital Territory ;  &gt; Person living with non-relatives ;  Median duration of insufficient hours ;  &gt; Males ;</t>
  </si>
  <si>
    <t>Australian Capital Territory ;  &gt; Person living with non-relatives ;  Median duration of insufficient hours ;  &gt; Females ;</t>
  </si>
  <si>
    <t>Australian Capital Territory ;  Relationship not determined ;  Underemployed part-time workers ;  Persons ;</t>
  </si>
  <si>
    <t>Australian Capital Territory ;  Relationship not determined ;  Underemployed part-time workers ;  &gt; Males ;</t>
  </si>
  <si>
    <t>Australian Capital Territory ;  Relationship not determined ;  Underemployed part-time workers ;  &gt; Females ;</t>
  </si>
  <si>
    <t>Australian Capital Territory ;  Relationship not determined ;  &gt; Fewer than 4 weeks of insufficient hours ;  Persons ;</t>
  </si>
  <si>
    <t>Australian Capital Territory ;  Relationship not determined ;  &gt; Fewer than 4 weeks of insufficient hours ;  &gt; Males ;</t>
  </si>
  <si>
    <t>Australian Capital Territory ;  Relationship not determined ;  &gt; Fewer than 4 weeks of insufficient hours ;  &gt; Females ;</t>
  </si>
  <si>
    <t>A125563040W</t>
  </si>
  <si>
    <t>A125557424V</t>
  </si>
  <si>
    <t>A125585504T</t>
  </si>
  <si>
    <t>A125571464A</t>
  </si>
  <si>
    <t>A125560232K</t>
  </si>
  <si>
    <t>A125588312C</t>
  </si>
  <si>
    <t>A125574272L</t>
  </si>
  <si>
    <t>A125551809X</t>
  </si>
  <si>
    <t>A125579889C</t>
  </si>
  <si>
    <t>A125565849A</t>
  </si>
  <si>
    <t>A125551680W</t>
  </si>
  <si>
    <t>A125579760R</t>
  </si>
  <si>
    <t>A125565720L</t>
  </si>
  <si>
    <t>A125554488A</t>
  </si>
  <si>
    <t>A125582568X</t>
  </si>
  <si>
    <t>A125568528T</t>
  </si>
  <si>
    <t>A125548872F</t>
  </si>
  <si>
    <t>A125576952C</t>
  </si>
  <si>
    <t>A125562912A</t>
  </si>
  <si>
    <t>A125557296L</t>
  </si>
  <si>
    <t>A125585376K</t>
  </si>
  <si>
    <t>A125571336J</t>
  </si>
  <si>
    <t>A125560104T</t>
  </si>
  <si>
    <t>A125588184W</t>
  </si>
  <si>
    <t>A125574144V</t>
  </si>
  <si>
    <t>A125551681X</t>
  </si>
  <si>
    <t>A125579761T</t>
  </si>
  <si>
    <t>A125565721R</t>
  </si>
  <si>
    <t>A125551864R</t>
  </si>
  <si>
    <t>A125579944J</t>
  </si>
  <si>
    <t>A125565904F</t>
  </si>
  <si>
    <t>A125554672A</t>
  </si>
  <si>
    <t>A125582752X</t>
  </si>
  <si>
    <t>A125568712T</t>
  </si>
  <si>
    <t>A125549056A</t>
  </si>
  <si>
    <t>A125577136X</t>
  </si>
  <si>
    <t>A125563096J</t>
  </si>
  <si>
    <t>A125557480L</t>
  </si>
  <si>
    <t>A125585560K</t>
  </si>
  <si>
    <t>A125571520J</t>
  </si>
  <si>
    <t>A125560288W</t>
  </si>
  <si>
    <t>A125588368R</t>
  </si>
  <si>
    <t>A125574328L</t>
  </si>
  <si>
    <t>A125551865T</t>
  </si>
  <si>
    <t>A125579945K</t>
  </si>
  <si>
    <t>A125565905J</t>
  </si>
  <si>
    <t>A125551752W</t>
  </si>
  <si>
    <t>A125579832R</t>
  </si>
  <si>
    <t>A125565792X</t>
  </si>
  <si>
    <t>A125554560J</t>
  </si>
  <si>
    <t>A125582640F</t>
  </si>
  <si>
    <t>A125568600X</t>
  </si>
  <si>
    <t>A125548944F</t>
  </si>
  <si>
    <t>A125577024F</t>
  </si>
  <si>
    <t>A125562984L</t>
  </si>
  <si>
    <t>A125557368L</t>
  </si>
  <si>
    <t>A125585448K</t>
  </si>
  <si>
    <t>A125571408J</t>
  </si>
  <si>
    <t>A125560176C</t>
  </si>
  <si>
    <t>A125588256W</t>
  </si>
  <si>
    <t>A125574216V</t>
  </si>
  <si>
    <t>A125551753X</t>
  </si>
  <si>
    <t>A125579833T</t>
  </si>
  <si>
    <t>A125565793A</t>
  </si>
  <si>
    <t>A125551640C</t>
  </si>
  <si>
    <t>A125579720W</t>
  </si>
  <si>
    <t>A125565680F</t>
  </si>
  <si>
    <t>A125554448J</t>
  </si>
  <si>
    <t>A125582528F</t>
  </si>
  <si>
    <t>A125568488K</t>
  </si>
  <si>
    <t>A125548832L</t>
  </si>
  <si>
    <t>A125576912K</t>
  </si>
  <si>
    <t>A125562872V</t>
  </si>
  <si>
    <t>A125557256V</t>
  </si>
  <si>
    <t>A125585336T</t>
  </si>
  <si>
    <t>A125571296A</t>
  </si>
  <si>
    <t>A125560064K</t>
  </si>
  <si>
    <t>A125588144C</t>
  </si>
  <si>
    <t>A125574104A</t>
  </si>
  <si>
    <t>A125551641F</t>
  </si>
  <si>
    <t>A125579721X</t>
  </si>
  <si>
    <t>A125565681J</t>
  </si>
  <si>
    <t>A125551760W</t>
  </si>
  <si>
    <t>A125579840R</t>
  </si>
  <si>
    <t>A125565800L</t>
  </si>
  <si>
    <t>A125554568A</t>
  </si>
  <si>
    <t>A125582648X</t>
  </si>
  <si>
    <t>A125568608T</t>
  </si>
  <si>
    <t>A125548952F</t>
  </si>
  <si>
    <t>A125577032F</t>
  </si>
  <si>
    <t>A125562992L</t>
  </si>
  <si>
    <t>A125557376L</t>
  </si>
  <si>
    <t>A125585456K</t>
  </si>
  <si>
    <t>A125571416J</t>
  </si>
  <si>
    <t>A125560184C</t>
  </si>
  <si>
    <t>A125588264W</t>
  </si>
  <si>
    <t>A125574224V</t>
  </si>
  <si>
    <t>A125551761X</t>
  </si>
  <si>
    <t>A125579841T</t>
  </si>
  <si>
    <t>A125565801R</t>
  </si>
  <si>
    <t>A125551768R</t>
  </si>
  <si>
    <t>A125579848J</t>
  </si>
  <si>
    <t>A125565808F</t>
  </si>
  <si>
    <t>A125554576A</t>
  </si>
  <si>
    <t>A125582656X</t>
  </si>
  <si>
    <t>A125568616T</t>
  </si>
  <si>
    <t>A125548960F</t>
  </si>
  <si>
    <t>A125577040F</t>
  </si>
  <si>
    <t>A125563000C</t>
  </si>
  <si>
    <t>A125557384L</t>
  </si>
  <si>
    <t>A125585464K</t>
  </si>
  <si>
    <t>A125571424J</t>
  </si>
  <si>
    <t>A125560192C</t>
  </si>
  <si>
    <t>A125588272W</t>
  </si>
  <si>
    <t>A125574232V</t>
  </si>
  <si>
    <t>A125551769T</t>
  </si>
  <si>
    <t>A125579849K</t>
  </si>
  <si>
    <t>A125565809J</t>
  </si>
  <si>
    <t>A125551888J</t>
  </si>
  <si>
    <t>A125579968A</t>
  </si>
  <si>
    <t>A125565928X</t>
  </si>
  <si>
    <t>A125554696V</t>
  </si>
  <si>
    <t>A125582776T</t>
  </si>
  <si>
    <t>A125568736K</t>
  </si>
  <si>
    <t>A125549080A</t>
  </si>
  <si>
    <t>A125577160X</t>
  </si>
  <si>
    <t>A125563120W</t>
  </si>
  <si>
    <t>A125557504V</t>
  </si>
  <si>
    <t>A125585584C</t>
  </si>
  <si>
    <t>A125571544A</t>
  </si>
  <si>
    <t>A125560312K</t>
  </si>
  <si>
    <t>A125588392R</t>
  </si>
  <si>
    <t>A125574352L</t>
  </si>
  <si>
    <t>A125551889K</t>
  </si>
  <si>
    <t>A125579969C</t>
  </si>
  <si>
    <t>A125565929A</t>
  </si>
  <si>
    <t>A125551600K</t>
  </si>
  <si>
    <t>A125579680R</t>
  </si>
  <si>
    <t>A125565640L</t>
  </si>
  <si>
    <t>A125554408R</t>
  </si>
  <si>
    <t>A125582488X</t>
  </si>
  <si>
    <t>A125568448T</t>
  </si>
  <si>
    <t>A125548792F</t>
  </si>
  <si>
    <t>A125576872C</t>
  </si>
  <si>
    <t>A125562832A</t>
  </si>
  <si>
    <t>A125557216A</t>
  </si>
  <si>
    <t>A125585296K</t>
  </si>
  <si>
    <t>A125571256J</t>
  </si>
  <si>
    <t>A125560024T</t>
  </si>
  <si>
    <t>A125588104K</t>
  </si>
  <si>
    <t>A125574064V</t>
  </si>
  <si>
    <t>A125551601L</t>
  </si>
  <si>
    <t>A125579681T</t>
  </si>
  <si>
    <t>A125565641R</t>
  </si>
  <si>
    <t>A125551872R</t>
  </si>
  <si>
    <t>A125579952J</t>
  </si>
  <si>
    <t>A125565912F</t>
  </si>
  <si>
    <t>A125554680A</t>
  </si>
  <si>
    <t>A125582760X</t>
  </si>
  <si>
    <t>A125568720T</t>
  </si>
  <si>
    <t>A125549064A</t>
  </si>
  <si>
    <t>A125577144X</t>
  </si>
  <si>
    <t>A125563104W</t>
  </si>
  <si>
    <t>A125557488F</t>
  </si>
  <si>
    <t>A125585568C</t>
  </si>
  <si>
    <t>A125571528A</t>
  </si>
  <si>
    <t>A125560296W</t>
  </si>
  <si>
    <t>A125588376R</t>
  </si>
  <si>
    <t>A125574336L</t>
  </si>
  <si>
    <t>A125551873T</t>
  </si>
  <si>
    <t>A125579953K</t>
  </si>
  <si>
    <t>A125565913J</t>
  </si>
  <si>
    <t>A125551880R</t>
  </si>
  <si>
    <t>A125579960J</t>
  </si>
  <si>
    <t>A125565920F</t>
  </si>
  <si>
    <t>A125554688V</t>
  </si>
  <si>
    <t>A125582768T</t>
  </si>
  <si>
    <t>A125568728K</t>
  </si>
  <si>
    <t>A125549072A</t>
  </si>
  <si>
    <t>A125577152X</t>
  </si>
  <si>
    <t>A125563112W</t>
  </si>
  <si>
    <t>A125557496F</t>
  </si>
  <si>
    <t>A125585576C</t>
  </si>
  <si>
    <t>A125571536A</t>
  </si>
  <si>
    <t>A125560304K</t>
  </si>
  <si>
    <t>A125588384R</t>
  </si>
  <si>
    <t>A125574344L</t>
  </si>
  <si>
    <t>A125551881T</t>
  </si>
  <si>
    <t>A125579961K</t>
  </si>
  <si>
    <t>A125565921J</t>
  </si>
  <si>
    <t>A125551608C</t>
  </si>
  <si>
    <t>A125579688J</t>
  </si>
  <si>
    <t>A125565648F</t>
  </si>
  <si>
    <t>A125554416R</t>
  </si>
  <si>
    <t>A125582496X</t>
  </si>
  <si>
    <t>A125568456T</t>
  </si>
  <si>
    <t>A125548800V</t>
  </si>
  <si>
    <t>A125576880C</t>
  </si>
  <si>
    <t>A125562840A</t>
  </si>
  <si>
    <t>A125557224A</t>
  </si>
  <si>
    <t>A125585304X</t>
  </si>
  <si>
    <t>A125571264J</t>
  </si>
  <si>
    <t>A125560032T</t>
  </si>
  <si>
    <t>A125588112K</t>
  </si>
  <si>
    <t>A125574072V</t>
  </si>
  <si>
    <t>A125551609F</t>
  </si>
  <si>
    <t>A125579689K</t>
  </si>
  <si>
    <t>A125565649J</t>
  </si>
  <si>
    <t>A125551688R</t>
  </si>
  <si>
    <t>A125579768J</t>
  </si>
  <si>
    <t>A125565728F</t>
  </si>
  <si>
    <t>A125554496A</t>
  </si>
  <si>
    <t>A125582576X</t>
  </si>
  <si>
    <t>A125568536T</t>
  </si>
  <si>
    <t>A125548880F</t>
  </si>
  <si>
    <t>A125576960C</t>
  </si>
  <si>
    <t>A125562920A</t>
  </si>
  <si>
    <t>A125557304A</t>
  </si>
  <si>
    <t>A125585384K</t>
  </si>
  <si>
    <t>A125571344J</t>
  </si>
  <si>
    <t>A125560112T</t>
  </si>
  <si>
    <t>A125588192W</t>
  </si>
  <si>
    <t>A125574152V</t>
  </si>
  <si>
    <t>A125551689T</t>
  </si>
  <si>
    <t>A125579769K</t>
  </si>
  <si>
    <t>A125565729J</t>
  </si>
  <si>
    <t>A125551776R</t>
  </si>
  <si>
    <t>A125579856J</t>
  </si>
  <si>
    <t>A125565816F</t>
  </si>
  <si>
    <t>A125554584A</t>
  </si>
  <si>
    <t>A125582664X</t>
  </si>
  <si>
    <t>A125568624T</t>
  </si>
  <si>
    <t>A125548968X</t>
  </si>
  <si>
    <t>A125577048X</t>
  </si>
  <si>
    <t>A125563008W</t>
  </si>
  <si>
    <t>A125557392L</t>
  </si>
  <si>
    <t>A125585472K</t>
  </si>
  <si>
    <t>A125571432J</t>
  </si>
  <si>
    <t>A125560200T</t>
  </si>
  <si>
    <t>A125588280W</t>
  </si>
  <si>
    <t>A125574240V</t>
  </si>
  <si>
    <t>A125551777T</t>
  </si>
  <si>
    <t>A125579857K</t>
  </si>
  <si>
    <t>A125565817J</t>
  </si>
  <si>
    <t>A125551896J</t>
  </si>
  <si>
    <t>A125579976A</t>
  </si>
  <si>
    <t>A125565936X</t>
  </si>
  <si>
    <t>A125554704J</t>
  </si>
  <si>
    <t>A125582784T</t>
  </si>
  <si>
    <t>A125568744K</t>
  </si>
  <si>
    <t>Australian Capital Territory ;  Relationship not determined ;  &gt; 4-12 weeks of insufficient hours ;  Persons ;</t>
  </si>
  <si>
    <t>Australian Capital Territory ;  Relationship not determined ;  &gt; 4-12 weeks of insufficient hours ;  &gt; Males ;</t>
  </si>
  <si>
    <t>Australian Capital Territory ;  Relationship not determined ;  &gt; 4-12 weeks of insufficient hours ;  &gt; Females ;</t>
  </si>
  <si>
    <t>Australian Capital Territory ;  Relationship not determined ;  &gt; 13-51 weeks of insufficient hours ;  Persons ;</t>
  </si>
  <si>
    <t>Australian Capital Territory ;  Relationship not determined ;  &gt; 13-51 weeks of insufficient hours ;  &gt; Males ;</t>
  </si>
  <si>
    <t>Australian Capital Territory ;  Relationship not determined ;  &gt; 13-51 weeks of insufficient hours ;  &gt; Females ;</t>
  </si>
  <si>
    <t>Australian Capital Territory ;  Relationship not determined ;  &gt; 52 weeks and over of insufficient hours ;  Persons ;</t>
  </si>
  <si>
    <t>Australian Capital Territory ;  Relationship not determined ;  &gt; 52 weeks and over of insufficient hours ;  &gt; Males ;</t>
  </si>
  <si>
    <t>Australian Capital Territory ;  Relationship not determined ;  &gt; 52 weeks and over of insufficient hours ;  &gt; Females ;</t>
  </si>
  <si>
    <t>Australian Capital Territory ;  Relationship not determined ;  Median duration of insufficient hours ;  Persons ;</t>
  </si>
  <si>
    <t>Australian Capital Territory ;  Relationship not determined ;  Median duration of insufficient hours ;  &gt; Males ;</t>
  </si>
  <si>
    <t>Australian Capital Territory ;  Relationship not determined ;  Median duration of insufficient hours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</si>
  <si>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</si>
  <si>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</si>
  <si>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</si>
  <si>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Fewer than 4 weeks of insufficient hours ;  Persons ;</t>
  </si>
  <si>
    <t>Australian Capital Territory ;  Employee ;  &gt; Fewer than 4 weeks of insufficient hours ;  &gt; Males ;</t>
  </si>
  <si>
    <t>Australian Capital Territory ;  Employee ;  &gt; Fewer than 4 weeks of insufficient hours ;  &gt; Females ;</t>
  </si>
  <si>
    <t>Australian Capital Territory ;  Employee ;  &gt; 4-12 weeks of insufficient hours ;  Persons ;</t>
  </si>
  <si>
    <t>Australian Capital Territory ;  Employee ;  &gt; 4-12 weeks of insufficient hours ;  &gt; Males ;</t>
  </si>
  <si>
    <t>Australian Capital Territory ;  Employee ;  &gt; 4-12 weeks of insufficient hours ;  &gt; Females ;</t>
  </si>
  <si>
    <t>Australian Capital Territory ;  Employee ;  &gt; 13-51 weeks of insufficient hours ;  Persons ;</t>
  </si>
  <si>
    <t>Australian Capital Territory ;  Employee ;  &gt; 13-51 weeks of insufficient hours ;  &gt; Males ;</t>
  </si>
  <si>
    <t>Australian Capital Territory ;  Employee ;  &gt; 13-51 weeks of insufficient hours ;  &gt; Females ;</t>
  </si>
  <si>
    <t>Australian Capital Territory ;  Employee ;  &gt; 52 weeks and over of insufficient hours ;  Persons ;</t>
  </si>
  <si>
    <t>Australian Capital Territory ;  Employee ;  &gt; 52 weeks and over of insufficient hours ;  &gt; Males ;</t>
  </si>
  <si>
    <t>Australian Capital Territory ;  Employee ;  &gt; 52 weeks and over of insufficient hours ;  &gt; Females ;</t>
  </si>
  <si>
    <t>Australian Capital Territory ;  Employee ;  Median duration of insufficient hours ;  Persons ;</t>
  </si>
  <si>
    <t>Australian Capital Territory ;  Employee ;  Median duration of insufficient hours ;  &gt; Males ;</t>
  </si>
  <si>
    <t>Australian Capital Territory ;  Employee ;  Median duration of insufficient hours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</si>
  <si>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</si>
  <si>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</si>
  <si>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</si>
  <si>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Fewer than 4 weeks of insufficient hours ;  Persons ;</t>
  </si>
  <si>
    <t>Australian Capital Territory ;  &gt; Employee with paid leave entitlements ;  &gt; Fewer than 4 weeks of insufficient hours ;  &gt; Males ;</t>
  </si>
  <si>
    <t>Australian Capital Territory ;  &gt; Employee with paid leave entitlements ;  &gt; Fewer than 4 weeks of insufficient hours ;  &gt; Females ;</t>
  </si>
  <si>
    <t>Australian Capital Territory ;  &gt; Employee with paid leave entitlements ;  &gt; 4-12 weeks of insufficient hours ;  Persons ;</t>
  </si>
  <si>
    <t>Australian Capital Territory ;  &gt; Employee with paid leave entitlements ;  &gt; 4-12 weeks of insufficient hours ;  &gt; Males ;</t>
  </si>
  <si>
    <t>Australian Capital Territory ;  &gt; Employee with paid leave entitlements ;  &gt; 4-12 weeks of insufficient hours ;  &gt; Females ;</t>
  </si>
  <si>
    <t>Australian Capital Territory ;  &gt; Employee with paid leave entitlements ;  &gt; 13-51 weeks of insufficient hours ;  Persons ;</t>
  </si>
  <si>
    <t>Australian Capital Territory ;  &gt; Employee with paid leave entitlements ;  &gt; 13-51 weeks of insufficient hours ;  &gt; Males ;</t>
  </si>
  <si>
    <t>Australian Capital Territory ;  &gt; Employee with paid leave entitlements ;  &gt; 13-51 weeks of insufficient hours ;  &gt; Females ;</t>
  </si>
  <si>
    <t>Australian Capital Territory ;  &gt; Employee with paid leave entitlements ;  &gt; 52 weeks and over of insufficient hours ;  Persons ;</t>
  </si>
  <si>
    <t>Australian Capital Territory ;  &gt; Employee with paid leave entitlements ;  &gt; 52 weeks and over of insufficient hours ;  &gt; Males ;</t>
  </si>
  <si>
    <t>Australian Capital Territory ;  &gt; Employee with paid leave entitlements ;  &gt; 52 weeks and over of insufficient hours ;  &gt; Females ;</t>
  </si>
  <si>
    <t>Australian Capital Territory ;  &gt; Employee with paid leave entitlements ;  Median duration of insufficient hours ;  Persons ;</t>
  </si>
  <si>
    <t>Australian Capital Territory ;  &gt; Employee with paid leave entitlements ;  Median duration of insufficient hours ;  &gt; Males ;</t>
  </si>
  <si>
    <t>Australian Capital Territory ;  &gt; Employee with paid leave entitlements ;  Median duration of insufficient hours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</si>
  <si>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</si>
  <si>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</si>
  <si>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</si>
  <si>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Fewer than 4 weeks of insufficient hours ;  Persons ;</t>
  </si>
  <si>
    <t>Australian Capital Territory ;  &gt; Employee without paid leave entitlements ;  &gt; Fewer than 4 weeks of insufficient hours ;  &gt; Males ;</t>
  </si>
  <si>
    <t>Australian Capital Territory ;  &gt; Employee without paid leave entitlements ;  &gt; Fewer than 4 weeks of insufficient hours ;  &gt; Females ;</t>
  </si>
  <si>
    <t>Australian Capital Territory ;  &gt; Employee without paid leave entitlements ;  &gt; 4-12 weeks of insufficient hours ;  Persons ;</t>
  </si>
  <si>
    <t>Australian Capital Territory ;  &gt; Employee without paid leave entitlements ;  &gt; 4-12 weeks of insufficient hours ;  &gt; Males ;</t>
  </si>
  <si>
    <t>Australian Capital Territory ;  &gt; Employee without paid leave entitlements ;  &gt; 4-12 weeks of insufficient hours ;  &gt; Females ;</t>
  </si>
  <si>
    <t>Australian Capital Territory ;  &gt; Employee without paid leave entitlements ;  &gt; 13-51 weeks of insufficient hours ;  Persons ;</t>
  </si>
  <si>
    <t>Australian Capital Territory ;  &gt; Employee without paid leave entitlements ;  &gt; 13-51 weeks of insufficient hours ;  &gt; Males ;</t>
  </si>
  <si>
    <t>Australian Capital Territory ;  &gt; Employee without paid leave entitlements ;  &gt; 13-51 weeks of insufficient hours ;  &gt; Females ;</t>
  </si>
  <si>
    <t>Australian Capital Territory ;  &gt; Employee without paid leave entitlements ;  &gt; 52 weeks and over of insufficient hours ;  Persons ;</t>
  </si>
  <si>
    <t>Australian Capital Territory ;  &gt; Employee without paid leave entitlements ;  &gt; 52 weeks and over of insufficient hours ;  &gt; Males ;</t>
  </si>
  <si>
    <t>Australian Capital Territory ;  &gt; Employee without paid leave entitlements ;  &gt; 52 weeks and over of insufficient hours ;  &gt; Females ;</t>
  </si>
  <si>
    <t>Australian Capital Territory ;  &gt; Employee without paid leave entitlements ;  Median duration of insufficient hours ;  Persons ;</t>
  </si>
  <si>
    <t>Australian Capital Territory ;  &gt; Employee without paid leave entitlements ;  Median duration of insufficient hours ;  &gt; Males ;</t>
  </si>
  <si>
    <t>Australian Capital Territory ;  &gt; Employee without paid leave entitlements ;  Median duration of insufficient hours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</si>
  <si>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</si>
  <si>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</si>
  <si>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</si>
  <si>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Fewer than 4 weeks of insufficient hours ;  Persons ;</t>
  </si>
  <si>
    <t>Australian Capital Territory ;  Not an employee ;  &gt; Fewer than 4 weeks of insufficient hours ;  &gt; Males ;</t>
  </si>
  <si>
    <t>Australian Capital Territory ;  Not an employee ;  &gt; Fewer than 4 weeks of insufficient hours ;  &gt; Females ;</t>
  </si>
  <si>
    <t>Australian Capital Territory ;  Not an employee ;  &gt; 4-12 weeks of insufficient hours ;  Persons ;</t>
  </si>
  <si>
    <t>Australian Capital Territory ;  Not an employee ;  &gt; 4-12 weeks of insufficient hours ;  &gt; Males ;</t>
  </si>
  <si>
    <t>Australian Capital Territory ;  Not an employee ;  &gt; 4-12 weeks of insufficient hours ;  &gt; Females ;</t>
  </si>
  <si>
    <t>Australian Capital Territory ;  Not an employee ;  &gt; 13-51 weeks of insufficient hours ;  Persons ;</t>
  </si>
  <si>
    <t>Australian Capital Territory ;  Not an employee ;  &gt; 13-51 weeks of insufficient hours ;  &gt; Males ;</t>
  </si>
  <si>
    <t>Australian Capital Territory ;  Not an employee ;  &gt; 13-51 weeks of insufficient hours ;  &gt; Females ;</t>
  </si>
  <si>
    <t>Australian Capital Territory ;  Not an employee ;  &gt; 52 weeks and over of insufficient hours ;  Persons ;</t>
  </si>
  <si>
    <t>Australian Capital Territory ;  Not an employee ;  &gt; 52 weeks and over of insufficient hours ;  &gt; Males ;</t>
  </si>
  <si>
    <t>Australian Capital Territory ;  Not an employee ;  &gt; 52 weeks and over of insufficient hours ;  &gt; Females ;</t>
  </si>
  <si>
    <t>Australian Capital Territory ;  Not an employee ;  Median duration of insufficient hours ;  Persons ;</t>
  </si>
  <si>
    <t>Australian Capital Territory ;  Not an employee ;  Median duration of insufficient hours ;  &gt; Males ;</t>
  </si>
  <si>
    <t>Australian Capital Territory ;  Not an employee ;  Median duration of insufficient hours ;  &gt; Females ;</t>
  </si>
  <si>
    <t>Australian Capital Territory ;  Prefers more part-time hours ;  Underemployed part-time workers ;  Persons ;</t>
  </si>
  <si>
    <t>Australian Capital Territory ;  Prefers more part-time hours ;  Underemployed part-time workers ;  &gt; Males ;</t>
  </si>
  <si>
    <t>Australian Capital Territory ;  Prefers more part-time hours ;  Underemployed part-time workers ;  &gt; Females ;</t>
  </si>
  <si>
    <t>Australian Capital Territory ;  Prefers more part-time hours ;  &gt; Fewer than 4 weeks of insufficient hours ;  Persons ;</t>
  </si>
  <si>
    <t>Australian Capital Territory ;  Prefers more part-time hours ;  &gt; Fewer than 4 weeks of insufficient hours ;  &gt; Males ;</t>
  </si>
  <si>
    <t>Australian Capital Territory ;  Prefers more part-time hours ;  &gt; Fewer than 4 weeks of insufficient hours ;  &gt; Females ;</t>
  </si>
  <si>
    <t>Australian Capital Territory ;  Prefers more part-time hours ;  &gt; 4-12 weeks of insufficient hours ;  Persons ;</t>
  </si>
  <si>
    <t>Australian Capital Territory ;  Prefers more part-time hours ;  &gt; 4-12 weeks of insufficient hours ;  &gt; Males ;</t>
  </si>
  <si>
    <t>Australian Capital Territory ;  Prefers more part-time hours ;  &gt; 4-12 weeks of insufficient hours ;  &gt; Females ;</t>
  </si>
  <si>
    <t>Australian Capital Territory ;  Prefers more part-time hours ;  &gt; 13-51 weeks of insufficient hours ;  Persons ;</t>
  </si>
  <si>
    <t>Australian Capital Territory ;  Prefers more part-time hours ;  &gt; 13-51 weeks of insufficient hours ;  &gt; Males ;</t>
  </si>
  <si>
    <t>Australian Capital Territory ;  Prefers more part-time hours ;  &gt; 13-51 weeks of insufficient hours ;  &gt; Females ;</t>
  </si>
  <si>
    <t>Australian Capital Territory ;  Prefers more part-time hours ;  &gt; 52 weeks and over of insufficient hours ;  Persons ;</t>
  </si>
  <si>
    <t>Australian Capital Territory ;  Prefers more part-time hours ;  &gt; 52 weeks and over of insufficient hours ;  &gt; Males ;</t>
  </si>
  <si>
    <t>Australian Capital Territory ;  Prefers more part-time hours ;  &gt; 52 weeks and over of insufficient hours ;  &gt; Females ;</t>
  </si>
  <si>
    <t>Australian Capital Territory ;  Prefers more part-time hours ;  Median duration of insufficient hours ;  Persons ;</t>
  </si>
  <si>
    <t>Australian Capital Territory ;  Prefers more part-time hours ;  Median duration of insufficient hours ;  &gt; Males ;</t>
  </si>
  <si>
    <t>Australian Capital Territory ;  Prefers more part-time hours ;  Median duration of insufficient hours ;  &gt; Females ;</t>
  </si>
  <si>
    <t>Australian Capital Territory ;  Prefers full-time hours ;  Underemployed part-time workers ;  Persons ;</t>
  </si>
  <si>
    <t>Australian Capital Territory ;  Prefers full-time hours ;  Underemployed part-time workers ;  &gt; Males ;</t>
  </si>
  <si>
    <t>Australian Capital Territory ;  Prefers full-time hours ;  Underemployed part-time workers ;  &gt; Females ;</t>
  </si>
  <si>
    <t>Australian Capital Territory ;  Prefers full-time hours ;  &gt; Fewer than 4 weeks of insufficient hours ;  Persons ;</t>
  </si>
  <si>
    <t>Australian Capital Territory ;  Prefers full-time hours ;  &gt; Fewer than 4 weeks of insufficient hours ;  &gt; Males ;</t>
  </si>
  <si>
    <t>Australian Capital Territory ;  Prefers full-time hours ;  &gt; Fewer than 4 weeks of insufficient hours ;  &gt; Females ;</t>
  </si>
  <si>
    <t>Australian Capital Territory ;  Prefers full-time hours ;  &gt; 4-12 weeks of insufficient hours ;  Persons ;</t>
  </si>
  <si>
    <t>Australian Capital Territory ;  Prefers full-time hours ;  &gt; 4-12 weeks of insufficient hours ;  &gt; Males ;</t>
  </si>
  <si>
    <t>Australian Capital Territory ;  Prefers full-time hours ;  &gt; 4-12 weeks of insufficient hours ;  &gt; Females ;</t>
  </si>
  <si>
    <t>Australian Capital Territory ;  Prefers full-time hours ;  &gt; 13-51 weeks of insufficient hours ;  Persons ;</t>
  </si>
  <si>
    <t>Australian Capital Territory ;  Prefers full-time hours ;  &gt; 13-51 weeks of insufficient hours ;  &gt; Males ;</t>
  </si>
  <si>
    <t>Australian Capital Territory ;  Prefers full-time hours ;  &gt; 13-51 weeks of insufficient hours ;  &gt; Females ;</t>
  </si>
  <si>
    <t>Australian Capital Territory ;  Prefers full-time hours ;  &gt; 52 weeks and over of insufficient hours ;  Persons ;</t>
  </si>
  <si>
    <t>Australian Capital Territory ;  Prefers full-time hours ;  &gt; 52 weeks and over of insufficient hours ;  &gt; Males ;</t>
  </si>
  <si>
    <t>Australian Capital Territory ;  Prefers full-time hours ;  &gt; 52 weeks and over of insufficient hours ;  &gt; Females ;</t>
  </si>
  <si>
    <t>Australian Capital Territory ;  Prefers full-time hours ;  Median duration of insufficient hours ;  Persons ;</t>
  </si>
  <si>
    <t>Australian Capital Territory ;  Prefers full-time hours ;  Median duration of insufficient hours ;  &gt; Males ;</t>
  </si>
  <si>
    <t>Australian Capital Territory ;  Prefers full-time hours ;  Median duration of insufficient hours ;  &gt; Females ;</t>
  </si>
  <si>
    <t>Australian Capital Territory ;  &gt; Prefers less than 30 hours ;  Underemployed part-time workers ;  Persons ;</t>
  </si>
  <si>
    <t>Australian Capital Territory ;  &gt; Prefers less than 30 hours ;  Underemployed part-time workers ;  &gt; Males ;</t>
  </si>
  <si>
    <t>Australian Capital Territory ;  &gt; Prefers less than 30 hours ;  Underemployed part-time workers ;  &gt; Females ;</t>
  </si>
  <si>
    <t>Australian Capital Territory ;  &gt; Prefers less than 30 hours ;  &gt; Fewer than 4 weeks of insufficient hours ;  Persons ;</t>
  </si>
  <si>
    <t>Australian Capital Territory ;  &gt; Prefers less than 30 hours ;  &gt; Fewer than 4 weeks of insufficient hours ;  &gt; Males ;</t>
  </si>
  <si>
    <t>Australian Capital Territory ;  &gt; Prefers less than 30 hours ;  &gt; Fewer than 4 weeks of insufficient hours ;  &gt; Females ;</t>
  </si>
  <si>
    <t>Australian Capital Territory ;  &gt; Prefers less than 30 hours ;  &gt; 4-12 weeks of insufficient hours ;  Persons ;</t>
  </si>
  <si>
    <t>Australian Capital Territory ;  &gt; Prefers less than 30 hours ;  &gt; 4-12 weeks of insufficient hours ;  &gt; Males ;</t>
  </si>
  <si>
    <t>Australian Capital Territory ;  &gt; Prefers less than 30 hours ;  &gt; 4-12 weeks of insufficient hours ;  &gt; Females ;</t>
  </si>
  <si>
    <t>Australian Capital Territory ;  &gt; Prefers less than 30 hours ;  &gt; 13-51 weeks of insufficient hours ;  Persons ;</t>
  </si>
  <si>
    <t>Australian Capital Territory ;  &gt; Prefers less than 30 hours ;  &gt; 13-51 weeks of insufficient hours ;  &gt; Males ;</t>
  </si>
  <si>
    <t>Australian Capital Territory ;  &gt; Prefers less than 30 hours ;  &gt; 13-51 weeks of insufficient hours ;  &gt; Females ;</t>
  </si>
  <si>
    <t>Australian Capital Territory ;  &gt; Prefers less than 30 hours ;  &gt; 52 weeks and over of insufficient hours ;  Persons ;</t>
  </si>
  <si>
    <t>Australian Capital Territory ;  &gt; Prefers less than 30 hours ;  &gt; 52 weeks and over of insufficient hours ;  &gt; Males ;</t>
  </si>
  <si>
    <t>Australian Capital Territory ;  &gt; Prefers less than 30 hours ;  &gt; 52 weeks and over of insufficient hours ;  &gt; Females ;</t>
  </si>
  <si>
    <t>Australian Capital Territory ;  &gt; Prefers less than 30 hours ;  Median duration of insufficient hours ;  Persons ;</t>
  </si>
  <si>
    <t>Australian Capital Territory ;  &gt; Prefers less than 30 hours ;  Median duration of insufficient hours ;  &gt; Males ;</t>
  </si>
  <si>
    <t>Australian Capital Territory ;  &gt; Prefers less than 30 hours ;  Median duration of insufficient hours ;  &gt; Females ;</t>
  </si>
  <si>
    <t>Australian Capital Territory ;  &gt; Prefers 30-34 hours ;  Underemployed part-time workers ;  Persons ;</t>
  </si>
  <si>
    <t>Australian Capital Territory ;  &gt; Prefers 30-34 hours ;  Underemployed part-time workers ;  &gt; Males ;</t>
  </si>
  <si>
    <t>Australian Capital Territory ;  &gt; Prefers 30-34 hours ;  Underemployed part-time workers ;  &gt; Females ;</t>
  </si>
  <si>
    <t>Australian Capital Territory ;  &gt; Prefers 30-34 hours ;  &gt; Fewer than 4 weeks of insufficient hours ;  Persons ;</t>
  </si>
  <si>
    <t>Australian Capital Territory ;  &gt; Prefers 30-34 hours ;  &gt; Fewer than 4 weeks of insufficient hours ;  &gt; Males ;</t>
  </si>
  <si>
    <t>Australian Capital Territory ;  &gt; Prefers 30-34 hours ;  &gt; Fewer than 4 weeks of insufficient hours ;  &gt; Females ;</t>
  </si>
  <si>
    <t>Australian Capital Territory ;  &gt; Prefers 30-34 hours ;  &gt; 4-12 weeks of insufficient hours ;  Persons ;</t>
  </si>
  <si>
    <t>Australian Capital Territory ;  &gt; Prefers 30-34 hours ;  &gt; 4-12 weeks of insufficient hours ;  &gt; Males ;</t>
  </si>
  <si>
    <t>Australian Capital Territory ;  &gt; Prefers 30-34 hours ;  &gt; 4-12 weeks of insufficient hours ;  &gt; Females ;</t>
  </si>
  <si>
    <t>Australian Capital Territory ;  &gt; Prefers 30-34 hours ;  &gt; 13-51 weeks of insufficient hours ;  Persons ;</t>
  </si>
  <si>
    <t>Australian Capital Territory ;  &gt; Prefers 30-34 hours ;  &gt; 13-51 weeks of insufficient hours ;  &gt; Males ;</t>
  </si>
  <si>
    <t>Australian Capital Territory ;  &gt; Prefers 30-34 hours ;  &gt; 13-51 weeks of insufficient hours ;  &gt; Females ;</t>
  </si>
  <si>
    <t>Australian Capital Territory ;  &gt; Prefers 30-34 hours ;  &gt; 52 weeks and over of insufficient hours ;  Persons ;</t>
  </si>
  <si>
    <t>Australian Capital Territory ;  &gt; Prefers 30-34 hours ;  &gt; 52 weeks and over of insufficient hours ;  &gt; Males ;</t>
  </si>
  <si>
    <t>Australian Capital Territory ;  &gt; Prefers 30-34 hours ;  &gt; 52 weeks and over of insufficient hours ;  &gt; Females ;</t>
  </si>
  <si>
    <t>Australian Capital Territory ;  &gt; Prefers 30-34 hours ;  Median duration of insufficient hours ;  Persons ;</t>
  </si>
  <si>
    <t>Australian Capital Territory ;  &gt; Prefers 30-34 hours ;  Median duration of insufficient hours ;  &gt; Males ;</t>
  </si>
  <si>
    <t>Australian Capital Territory ;  &gt; Prefers 30-34 hours ;  Median duration of insufficient hours ;  &gt; Females ;</t>
  </si>
  <si>
    <t>Australian Capital Territory ;  &gt; Prefers 35-39 hours ;  Underemployed part-time workers ;  Persons ;</t>
  </si>
  <si>
    <t>Australian Capital Territory ;  &gt; Prefers 35-39 hours ;  Underemployed part-time workers ;  &gt; Males ;</t>
  </si>
  <si>
    <t>Australian Capital Territory ;  &gt; Prefers 35-39 hours ;  Underemployed part-time workers ;  &gt; Females ;</t>
  </si>
  <si>
    <t>Australian Capital Territory ;  &gt; Prefers 35-39 hours ;  &gt; Fewer than 4 weeks of insufficient hours ;  Persons ;</t>
  </si>
  <si>
    <t>Australian Capital Territory ;  &gt; Prefers 35-39 hours ;  &gt; Fewer than 4 weeks of insufficient hours ;  &gt; Males ;</t>
  </si>
  <si>
    <t>Australian Capital Territory ;  &gt; Prefers 35-39 hours ;  &gt; Fewer than 4 weeks of insufficient hours ;  &gt; Females ;</t>
  </si>
  <si>
    <t>Australian Capital Territory ;  &gt; Prefers 35-39 hours ;  &gt; 4-12 weeks of insufficient hours ;  Persons ;</t>
  </si>
  <si>
    <t>Australian Capital Territory ;  &gt; Prefers 35-39 hours ;  &gt; 4-12 weeks of insufficient hours ;  &gt; Males ;</t>
  </si>
  <si>
    <t>Australian Capital Territory ;  &gt; Prefers 35-39 hours ;  &gt; 4-12 weeks of insufficient hours ;  &gt; Females ;</t>
  </si>
  <si>
    <t>Australian Capital Territory ;  &gt; Prefers 35-39 hours ;  &gt; 13-51 weeks of insufficient hours ;  Persons ;</t>
  </si>
  <si>
    <t>Australian Capital Territory ;  &gt; Prefers 35-39 hours ;  &gt; 13-51 weeks of insufficient hours ;  &gt; Males ;</t>
  </si>
  <si>
    <t>Australian Capital Territory ;  &gt; Prefers 35-39 hours ;  &gt; 13-51 weeks of insufficient hours ;  &gt; Females ;</t>
  </si>
  <si>
    <t>Australian Capital Territory ;  &gt; Prefers 35-39 hours ;  &gt; 52 weeks and over of insufficient hours ;  Persons ;</t>
  </si>
  <si>
    <t>Australian Capital Territory ;  &gt; Prefers 35-39 hours ;  &gt; 52 weeks and over of insufficient hours ;  &gt; Males ;</t>
  </si>
  <si>
    <t>Australian Capital Territory ;  &gt; Prefers 35-39 hours ;  &gt; 52 weeks and over of insufficient hours ;  &gt; Females ;</t>
  </si>
  <si>
    <t>Australian Capital Territory ;  &gt; Prefers 35-39 hours ;  Median duration of insufficient hours ;  Persons ;</t>
  </si>
  <si>
    <t>Australian Capital Territory ;  &gt; Prefers 35-39 hours ;  Median duration of insufficient hours ;  &gt; Males ;</t>
  </si>
  <si>
    <t>Australian Capital Territory ;  &gt; Prefers 35-39 hours ;  Median duration of insufficient hours ;  &gt; Females ;</t>
  </si>
  <si>
    <t>Australian Capital Territory ;  &gt; Prefers 40 hours or more ;  Underemployed part-time workers ;  Persons ;</t>
  </si>
  <si>
    <t>Australian Capital Territory ;  &gt; Prefers 40 hours or more ;  Underemployed part-time workers ;  &gt; Males ;</t>
  </si>
  <si>
    <t>Australian Capital Territory ;  &gt; Prefers 40 hours or more ;  Underemployed part-time workers ;  &gt; Females ;</t>
  </si>
  <si>
    <t>Australian Capital Territory ;  &gt; Prefers 40 hours or more ;  &gt; Fewer than 4 weeks of insufficient hours ;  Persons ;</t>
  </si>
  <si>
    <t>Australian Capital Territory ;  &gt; Prefers 40 hours or more ;  &gt; Fewer than 4 weeks of insufficient hours ;  &gt; Males ;</t>
  </si>
  <si>
    <t>Australian Capital Territory ;  &gt; Prefers 40 hours or more ;  &gt; Fewer than 4 weeks of insufficient hours ;  &gt; Females ;</t>
  </si>
  <si>
    <t>Australian Capital Territory ;  &gt; Prefers 40 hours or more ;  &gt; 4-12 weeks of insufficient hours ;  Persons ;</t>
  </si>
  <si>
    <t>Australian Capital Territory ;  &gt; Prefers 40 hours or more ;  &gt; 4-12 weeks of insufficient hours ;  &gt; Males ;</t>
  </si>
  <si>
    <t>Australian Capital Territory ;  &gt; Prefers 40 hours or more ;  &gt; 4-12 weeks of insufficient hours ;  &gt; Females ;</t>
  </si>
  <si>
    <t>Australian Capital Territory ;  &gt; Prefers 40 hours or more ;  &gt; 13-51 weeks of insufficient hours ;  Persons ;</t>
  </si>
  <si>
    <t>Australian Capital Territory ;  &gt; Prefers 40 hours or more ;  &gt; 13-51 weeks of insufficient hours ;  &gt; Males ;</t>
  </si>
  <si>
    <t>Australian Capital Territory ;  &gt; Prefers 40 hours or more ;  &gt; 13-51 weeks of insufficient hours ;  &gt; Females ;</t>
  </si>
  <si>
    <t>Australian Capital Territory ;  &gt; Prefers 40 hours or more ;  &gt; 52 weeks and over of insufficient hours ;  Persons ;</t>
  </si>
  <si>
    <t>Australian Capital Territory ;  &gt; Prefers 40 hours or more ;  &gt; 52 weeks and over of insufficient hours ;  &gt; Males ;</t>
  </si>
  <si>
    <t>Australian Capital Territory ;  &gt; Prefers 40 hours or more ;  &gt; 52 weeks and over of insufficient hours ;  &gt; Females ;</t>
  </si>
  <si>
    <t>Australian Capital Territory ;  &gt; Prefers 40 hours or more ;  Median duration of insufficient hours ;  Persons ;</t>
  </si>
  <si>
    <t>Australian Capital Territory ;  &gt; Prefers 40 hours or more ;  Median duration of insufficient hours ;  &gt; Males ;</t>
  </si>
  <si>
    <t>Australian Capital Territory ;  &gt; Prefers 40 hours or more ;  Median duration of insufficient hours ;  &gt; Females ;</t>
  </si>
  <si>
    <t>Australian Capital Territory ;  Prefers less than 10 extra hours ;  Underemployed part-time workers ;  Persons ;</t>
  </si>
  <si>
    <t>Australian Capital Territory ;  Prefers less than 10 extra hours ;  Underemployed part-time workers ;  &gt; Males ;</t>
  </si>
  <si>
    <t>Australian Capital Territory ;  Prefers less than 10 extra hours ;  Underemployed part-time workers ;  &gt; Females ;</t>
  </si>
  <si>
    <t>Australian Capital Territory ;  Prefers less than 10 extra hours ;  &gt; Fewer than 4 weeks of insufficient hours ;  Persons ;</t>
  </si>
  <si>
    <t>Australian Capital Territory ;  Prefers less than 10 extra hours ;  &gt; Fewer than 4 weeks of insufficient hours ;  &gt; Males ;</t>
  </si>
  <si>
    <t>Australian Capital Territory ;  Prefers less than 10 extra hours ;  &gt; Fewer than 4 weeks of insufficient hours ;  &gt; Females ;</t>
  </si>
  <si>
    <t>Australian Capital Territory ;  Prefers less than 10 extra hours ;  &gt; 4-12 weeks of insufficient hours ;  Persons ;</t>
  </si>
  <si>
    <t>Australian Capital Territory ;  Prefers less than 10 extra hours ;  &gt; 4-12 weeks of insufficient hours ;  &gt; Males ;</t>
  </si>
  <si>
    <t>Australian Capital Territory ;  Prefers less than 10 extra hours ;  &gt; 4-12 weeks of insufficient hours ;  &gt; Females ;</t>
  </si>
  <si>
    <t>Australian Capital Territory ;  Prefers less than 10 extra hours ;  &gt; 13-51 weeks of insufficient hours ;  Persons ;</t>
  </si>
  <si>
    <t>Australian Capital Territory ;  Prefers less than 10 extra hours ;  &gt; 13-51 weeks of insufficient hours ;  &gt; Males ;</t>
  </si>
  <si>
    <t>Australian Capital Territory ;  Prefers less than 10 extra hours ;  &gt; 13-51 weeks of insufficient hours ;  &gt; Females ;</t>
  </si>
  <si>
    <t>Australian Capital Territory ;  Prefers less than 10 extra hours ;  &gt; 52 weeks and over of insufficient hours ;  Persons ;</t>
  </si>
  <si>
    <t>Australian Capital Territory ;  Prefers less than 10 extra hours ;  &gt; 52 weeks and over of insufficient hours ;  &gt; Males ;</t>
  </si>
  <si>
    <t>Australian Capital Territory ;  Prefers less than 10 extra hours ;  &gt; 52 weeks and over of insufficient hours ;  &gt; Females ;</t>
  </si>
  <si>
    <t>Australian Capital Territory ;  Prefers less than 10 extra hours ;  Median duration of insufficient hours ;  Persons ;</t>
  </si>
  <si>
    <t>Australian Capital Territory ;  Prefers less than 10 extra hours ;  Median duration of insufficient hours ;  &gt; Males ;</t>
  </si>
  <si>
    <t>Australian Capital Territory ;  Prefers less than 10 extra hours ;  Median duration of insufficient hours ;  &gt; Females ;</t>
  </si>
  <si>
    <t>Australian Capital Territory ;  Prefers 10-19 extra hours ;  Underemployed part-time workers ;  Persons ;</t>
  </si>
  <si>
    <t>Australian Capital Territory ;  Prefers 10-19 extra hours ;  Underemployed part-time workers ;  &gt; Males ;</t>
  </si>
  <si>
    <t>Australian Capital Territory ;  Prefers 10-19 extra hours ;  Underemployed part-time workers ;  &gt; Females ;</t>
  </si>
  <si>
    <t>Australian Capital Territory ;  Prefers 10-19 extra hours ;  &gt; Fewer than 4 weeks of insufficient hours ;  Persons ;</t>
  </si>
  <si>
    <t>Australian Capital Territory ;  Prefers 10-19 extra hours ;  &gt; Fewer than 4 weeks of insufficient hours ;  &gt; Males ;</t>
  </si>
  <si>
    <t>Australian Capital Territory ;  Prefers 10-19 extra hours ;  &gt; Fewer than 4 weeks of insufficient hours ;  &gt; Females ;</t>
  </si>
  <si>
    <t>Australian Capital Territory ;  Prefers 10-19 extra hours ;  &gt; 4-12 weeks of insufficient hours ;  Persons ;</t>
  </si>
  <si>
    <t>Australian Capital Territory ;  Prefers 10-19 extra hours ;  &gt; 4-12 weeks of insufficient hours ;  &gt; Males ;</t>
  </si>
  <si>
    <t>Australian Capital Territory ;  Prefers 10-19 extra hours ;  &gt; 4-12 weeks of insufficient hours ;  &gt; Females ;</t>
  </si>
  <si>
    <t>Australian Capital Territory ;  Prefers 10-19 extra hours ;  &gt; 13-51 weeks of insufficient hours ;  Persons ;</t>
  </si>
  <si>
    <t>Australian Capital Territory ;  Prefers 10-19 extra hours ;  &gt; 13-51 weeks of insufficient hours ;  &gt; Males ;</t>
  </si>
  <si>
    <t>Australian Capital Territory ;  Prefers 10-19 extra hours ;  &gt; 13-51 weeks of insufficient hours ;  &gt; Females ;</t>
  </si>
  <si>
    <t>Australian Capital Territory ;  Prefers 10-19 extra hours ;  &gt; 52 weeks and over of insufficient hours ;  Persons ;</t>
  </si>
  <si>
    <t>Australian Capital Territory ;  Prefers 10-19 extra hours ;  &gt; 52 weeks and over of insufficient hours ;  &gt; Males ;</t>
  </si>
  <si>
    <t>Australian Capital Territory ;  Prefers 10-19 extra hours ;  &gt; 52 weeks and over of insufficient hours ;  &gt; Females ;</t>
  </si>
  <si>
    <t>Australian Capital Territory ;  Prefers 10-19 extra hours ;  Median duration of insufficient hours ;  Persons ;</t>
  </si>
  <si>
    <t>Australian Capital Territory ;  Prefers 10-19 extra hours ;  Median duration of insufficient hours ;  &gt; Males ;</t>
  </si>
  <si>
    <t>Australian Capital Territory ;  Prefers 10-19 extra hours ;  Median duration of insufficient hours ;  &gt; Females ;</t>
  </si>
  <si>
    <t>Australian Capital Territory ;  Prefers 20-29 extra hours ;  Underemployed part-time workers ;  Persons ;</t>
  </si>
  <si>
    <t>Australian Capital Territory ;  Prefers 20-29 extra hours ;  Underemployed part-time workers ;  &gt; Males ;</t>
  </si>
  <si>
    <t>Australian Capital Territory ;  Prefers 20-29 extra hours ;  Underemployed part-time workers ;  &gt; Females ;</t>
  </si>
  <si>
    <t>Australian Capital Territory ;  Prefers 20-29 extra hours ;  &gt; Fewer than 4 weeks of insufficient hours ;  Persons ;</t>
  </si>
  <si>
    <t>Australian Capital Territory ;  Prefers 20-29 extra hours ;  &gt; Fewer than 4 weeks of insufficient hours ;  &gt; Males ;</t>
  </si>
  <si>
    <t>Australian Capital Territory ;  Prefers 20-29 extra hours ;  &gt; Fewer than 4 weeks of insufficient hours ;  &gt; Females ;</t>
  </si>
  <si>
    <t>Australian Capital Territory ;  Prefers 20-29 extra hours ;  &gt; 4-12 weeks of insufficient hours ;  Persons ;</t>
  </si>
  <si>
    <t>Australian Capital Territory ;  Prefers 20-29 extra hours ;  &gt; 4-12 weeks of insufficient hours ;  &gt; Males ;</t>
  </si>
  <si>
    <t>Australian Capital Territory ;  Prefers 20-29 extra hours ;  &gt; 4-12 weeks of insufficient hours ;  &gt; Females ;</t>
  </si>
  <si>
    <t>Australian Capital Territory ;  Prefers 20-29 extra hours ;  &gt; 13-51 weeks of insufficient hours ;  Persons ;</t>
  </si>
  <si>
    <t>Australian Capital Territory ;  Prefers 20-29 extra hours ;  &gt; 13-51 weeks of insufficient hours ;  &gt; Males ;</t>
  </si>
  <si>
    <t>Australian Capital Territory ;  Prefers 20-29 extra hours ;  &gt; 13-51 weeks of insufficient hours ;  &gt; Females ;</t>
  </si>
  <si>
    <t>Australian Capital Territory ;  Prefers 20-29 extra hours ;  &gt; 52 weeks and over of insufficient hours ;  Persons ;</t>
  </si>
  <si>
    <t>Australian Capital Territory ;  Prefers 20-29 extra hours ;  &gt; 52 weeks and over of insufficient hours ;  &gt; Males ;</t>
  </si>
  <si>
    <t>Australian Capital Territory ;  Prefers 20-29 extra hours ;  &gt; 52 weeks and over of insufficient hours ;  &gt; Females ;</t>
  </si>
  <si>
    <t>Australian Capital Territory ;  Prefers 20-29 extra hours ;  Median duration of insufficient hours ;  Persons ;</t>
  </si>
  <si>
    <t>Australian Capital Territory ;  Prefers 20-29 extra hours ;  Median duration of insufficient hours ;  &gt; Males ;</t>
  </si>
  <si>
    <t>Australian Capital Territory ;  Prefers 20-29 extra hours ;  Median duration of insufficient hours ;  &gt; Females ;</t>
  </si>
  <si>
    <t>Australian Capital Territory ;  Prefers 30 extra hours or more ;  Underemployed part-time workers ;  Persons ;</t>
  </si>
  <si>
    <t>Australian Capital Territory ;  Prefers 30 extra hours or more ;  Underemployed part-time workers ;  &gt; Males ;</t>
  </si>
  <si>
    <t>Australian Capital Territory ;  Prefers 30 extra hours or more ;  Underemployed part-time workers ;  &gt; Females ;</t>
  </si>
  <si>
    <t>Australian Capital Territory ;  Prefers 30 extra hours or more ;  &gt; Fewer than 4 weeks of insufficient hours ;  Persons ;</t>
  </si>
  <si>
    <t>A125549088V</t>
  </si>
  <si>
    <t>A125577168T</t>
  </si>
  <si>
    <t>A125563128R</t>
  </si>
  <si>
    <t>A125557512V</t>
  </si>
  <si>
    <t>A125585592C</t>
  </si>
  <si>
    <t>A125571552A</t>
  </si>
  <si>
    <t>A125560320K</t>
  </si>
  <si>
    <t>A125588400C</t>
  </si>
  <si>
    <t>A125574360L</t>
  </si>
  <si>
    <t>A125551897K</t>
  </si>
  <si>
    <t>A125579977C</t>
  </si>
  <si>
    <t>A125565937A</t>
  </si>
  <si>
    <t>A125551616C</t>
  </si>
  <si>
    <t>A125579696J</t>
  </si>
  <si>
    <t>A125565656F</t>
  </si>
  <si>
    <t>A125554424R</t>
  </si>
  <si>
    <t>A125582504L</t>
  </si>
  <si>
    <t>A125568464T</t>
  </si>
  <si>
    <t>A125548808L</t>
  </si>
  <si>
    <t>A125576888W</t>
  </si>
  <si>
    <t>A125562848V</t>
  </si>
  <si>
    <t>A125557232A</t>
  </si>
  <si>
    <t>A125585312X</t>
  </si>
  <si>
    <t>A125571272J</t>
  </si>
  <si>
    <t>A125560040T</t>
  </si>
  <si>
    <t>A125588120K</t>
  </si>
  <si>
    <t>A125574080V</t>
  </si>
  <si>
    <t>A125551617F</t>
  </si>
  <si>
    <t>A125579697K</t>
  </si>
  <si>
    <t>A125565657J</t>
  </si>
  <si>
    <t>A125551816W</t>
  </si>
  <si>
    <t>A125579896A</t>
  </si>
  <si>
    <t>A125565856X</t>
  </si>
  <si>
    <t>A125554624J</t>
  </si>
  <si>
    <t>A125582704F</t>
  </si>
  <si>
    <t>A125568664K</t>
  </si>
  <si>
    <t>A125549008J</t>
  </si>
  <si>
    <t>A125577088T</t>
  </si>
  <si>
    <t>A125563048R</t>
  </si>
  <si>
    <t>A125557432V</t>
  </si>
  <si>
    <t>A125585512T</t>
  </si>
  <si>
    <t>A125571472A</t>
  </si>
  <si>
    <t>A125560240K</t>
  </si>
  <si>
    <t>A125588320C</t>
  </si>
  <si>
    <t>A125574280L</t>
  </si>
  <si>
    <t>A125551817X</t>
  </si>
  <si>
    <t>A125579897C</t>
  </si>
  <si>
    <t>A125565857A</t>
  </si>
  <si>
    <t>A125551824W</t>
  </si>
  <si>
    <t>A125579904R</t>
  </si>
  <si>
    <t>A125565864X</t>
  </si>
  <si>
    <t>A125554632J</t>
  </si>
  <si>
    <t>A125582712F</t>
  </si>
  <si>
    <t>A125568672K</t>
  </si>
  <si>
    <t>A125549016J</t>
  </si>
  <si>
    <t>A125577096T</t>
  </si>
  <si>
    <t>A125563056R</t>
  </si>
  <si>
    <t>A125557440V</t>
  </si>
  <si>
    <t>A125585520T</t>
  </si>
  <si>
    <t>A125571480A</t>
  </si>
  <si>
    <t>A125560248C</t>
  </si>
  <si>
    <t>A125588328W</t>
  </si>
  <si>
    <t>A125574288F</t>
  </si>
  <si>
    <t>A125551825X</t>
  </si>
  <si>
    <t>A125579905T</t>
  </si>
  <si>
    <t>A125565865A</t>
  </si>
  <si>
    <t>A125551656W</t>
  </si>
  <si>
    <t>A125579736R</t>
  </si>
  <si>
    <t>A125565696X</t>
  </si>
  <si>
    <t>A125554464J</t>
  </si>
  <si>
    <t>A125582544F</t>
  </si>
  <si>
    <t>A125568504X</t>
  </si>
  <si>
    <t>A125548848F</t>
  </si>
  <si>
    <t>A125576928C</t>
  </si>
  <si>
    <t>A125562888L</t>
  </si>
  <si>
    <t>A125557272V</t>
  </si>
  <si>
    <t>A125585352T</t>
  </si>
  <si>
    <t>A125571312R</t>
  </si>
  <si>
    <t>A125560080K</t>
  </si>
  <si>
    <t>A125588160C</t>
  </si>
  <si>
    <t>A125574120A</t>
  </si>
  <si>
    <t>A125551657X</t>
  </si>
  <si>
    <t>A125579737T</t>
  </si>
  <si>
    <t>A125565697A</t>
  </si>
  <si>
    <t>A125551624C</t>
  </si>
  <si>
    <t>A125579704W</t>
  </si>
  <si>
    <t>A125565664F</t>
  </si>
  <si>
    <t>A125554432R</t>
  </si>
  <si>
    <t>A125582512L</t>
  </si>
  <si>
    <t>A125568472T</t>
  </si>
  <si>
    <t>A125548816L</t>
  </si>
  <si>
    <t>A125576896W</t>
  </si>
  <si>
    <t>A125562856V</t>
  </si>
  <si>
    <t>A125557240A</t>
  </si>
  <si>
    <t>A125585320X</t>
  </si>
  <si>
    <t>A125571280J</t>
  </si>
  <si>
    <t>A125560048K</t>
  </si>
  <si>
    <t>A125588128C</t>
  </si>
  <si>
    <t>A125574088L</t>
  </si>
  <si>
    <t>A125551625F</t>
  </si>
  <si>
    <t>A125579705X</t>
  </si>
  <si>
    <t>A125565665J</t>
  </si>
  <si>
    <t>A125551696R</t>
  </si>
  <si>
    <t>A125579776J</t>
  </si>
  <si>
    <t>A125565736F</t>
  </si>
  <si>
    <t>A125554504R</t>
  </si>
  <si>
    <t>A125582584X</t>
  </si>
  <si>
    <t>A125568544T</t>
  </si>
  <si>
    <t>A125548888X</t>
  </si>
  <si>
    <t>A125576968W</t>
  </si>
  <si>
    <t>A125562928V</t>
  </si>
  <si>
    <t>A125557312A</t>
  </si>
  <si>
    <t>A125585392K</t>
  </si>
  <si>
    <t>A125571352J</t>
  </si>
  <si>
    <t>A125560120T</t>
  </si>
  <si>
    <t>A125588200K</t>
  </si>
  <si>
    <t>A125574160V</t>
  </si>
  <si>
    <t>A125551697T</t>
  </si>
  <si>
    <t>A125579777K</t>
  </si>
  <si>
    <t>A125565737J</t>
  </si>
  <si>
    <t>A125551648W</t>
  </si>
  <si>
    <t>A125579728R</t>
  </si>
  <si>
    <t>A125565688X</t>
  </si>
  <si>
    <t>A125554456J</t>
  </si>
  <si>
    <t>A125582536F</t>
  </si>
  <si>
    <t>A125568496K</t>
  </si>
  <si>
    <t>A125548840L</t>
  </si>
  <si>
    <t>A125576920K</t>
  </si>
  <si>
    <t>A125562880V</t>
  </si>
  <si>
    <t>A125557264V</t>
  </si>
  <si>
    <t>A125585344T</t>
  </si>
  <si>
    <t>A125571304R</t>
  </si>
  <si>
    <t>A125560072K</t>
  </si>
  <si>
    <t>A125588152C</t>
  </si>
  <si>
    <t>A125574112A</t>
  </si>
  <si>
    <t>A125551649X</t>
  </si>
  <si>
    <t>A125579729T</t>
  </si>
  <si>
    <t>A125565689A</t>
  </si>
  <si>
    <t>A125551704C</t>
  </si>
  <si>
    <t>A125579784J</t>
  </si>
  <si>
    <t>A125565744F</t>
  </si>
  <si>
    <t>A125554512R</t>
  </si>
  <si>
    <t>A125582592X</t>
  </si>
  <si>
    <t>A125568552T</t>
  </si>
  <si>
    <t>A125548896X</t>
  </si>
  <si>
    <t>A125576976W</t>
  </si>
  <si>
    <t>A125562936V</t>
  </si>
  <si>
    <t>A125557320A</t>
  </si>
  <si>
    <t>A125585400X</t>
  </si>
  <si>
    <t>A125571360J</t>
  </si>
  <si>
    <t>A125560128K</t>
  </si>
  <si>
    <t>A125588208C</t>
  </si>
  <si>
    <t>A125574168L</t>
  </si>
  <si>
    <t>A125551705F</t>
  </si>
  <si>
    <t>A125579785K</t>
  </si>
  <si>
    <t>A125565745J</t>
  </si>
  <si>
    <t>A125551664W</t>
  </si>
  <si>
    <t>A125579744R</t>
  </si>
  <si>
    <t>A125565704L</t>
  </si>
  <si>
    <t>A125554472J</t>
  </si>
  <si>
    <t>A125582552F</t>
  </si>
  <si>
    <t>A125568512X</t>
  </si>
  <si>
    <t>A125548856F</t>
  </si>
  <si>
    <t>A125576936C</t>
  </si>
  <si>
    <t>A125562896L</t>
  </si>
  <si>
    <t>A125557280V</t>
  </si>
  <si>
    <t>A125585360T</t>
  </si>
  <si>
    <t>A125571320R</t>
  </si>
  <si>
    <t>A125560088C</t>
  </si>
  <si>
    <t>A125588168W</t>
  </si>
  <si>
    <t>A125574128V</t>
  </si>
  <si>
    <t>A125551665X</t>
  </si>
  <si>
    <t>A125579745T</t>
  </si>
  <si>
    <t>A125565705R</t>
  </si>
  <si>
    <t>A125551712C</t>
  </si>
  <si>
    <t>A125579792J</t>
  </si>
  <si>
    <t>A125565752F</t>
  </si>
  <si>
    <t>A125554520R</t>
  </si>
  <si>
    <t>A125582600L</t>
  </si>
  <si>
    <t>A125568560T</t>
  </si>
  <si>
    <t>A125548904L</t>
  </si>
  <si>
    <t>A125576984W</t>
  </si>
  <si>
    <t>A125562944V</t>
  </si>
  <si>
    <t>A125557328V</t>
  </si>
  <si>
    <t>A125585408T</t>
  </si>
  <si>
    <t>A125571368A</t>
  </si>
  <si>
    <t>A125560136K</t>
  </si>
  <si>
    <t>A125588216C</t>
  </si>
  <si>
    <t>A125574176L</t>
  </si>
  <si>
    <t>A125551713F</t>
  </si>
  <si>
    <t>A125579793K</t>
  </si>
  <si>
    <t>A125565753J</t>
  </si>
  <si>
    <t>A125551784R</t>
  </si>
  <si>
    <t>A125579864J</t>
  </si>
  <si>
    <t>A125565824F</t>
  </si>
  <si>
    <t>A125554592A</t>
  </si>
  <si>
    <t>A125582672X</t>
  </si>
  <si>
    <t>A125568632T</t>
  </si>
  <si>
    <t>A125548976X</t>
  </si>
  <si>
    <t>A125577056X</t>
  </si>
  <si>
    <t>A125563016W</t>
  </si>
  <si>
    <t>A125557400A</t>
  </si>
  <si>
    <t>A125585480K</t>
  </si>
  <si>
    <t>A125571440J</t>
  </si>
  <si>
    <t>A125560208K</t>
  </si>
  <si>
    <t>A125588288R</t>
  </si>
  <si>
    <t>A125574248L</t>
  </si>
  <si>
    <t>A125551785T</t>
  </si>
  <si>
    <t>A125579865K</t>
  </si>
  <si>
    <t>A125565825J</t>
  </si>
  <si>
    <t>A125551720C</t>
  </si>
  <si>
    <t>A125579800W</t>
  </si>
  <si>
    <t>A125565760F</t>
  </si>
  <si>
    <t>A125554528J</t>
  </si>
  <si>
    <t>A125582608F</t>
  </si>
  <si>
    <t>A125568568K</t>
  </si>
  <si>
    <t>A125548912L</t>
  </si>
  <si>
    <t>A125576992W</t>
  </si>
  <si>
    <t>A125562952V</t>
  </si>
  <si>
    <t>A125557336V</t>
  </si>
  <si>
    <t>A125585416T</t>
  </si>
  <si>
    <t>A125571376A</t>
  </si>
  <si>
    <t>A125560144K</t>
  </si>
  <si>
    <t>A125588224C</t>
  </si>
  <si>
    <t>A125574184L</t>
  </si>
  <si>
    <t>A125551721F</t>
  </si>
  <si>
    <t>A125579801X</t>
  </si>
  <si>
    <t>A125565761J</t>
  </si>
  <si>
    <t>A125551672W</t>
  </si>
  <si>
    <t>A125579752R</t>
  </si>
  <si>
    <t>A125565712L</t>
  </si>
  <si>
    <t>A125554480J</t>
  </si>
  <si>
    <t>A125582560F</t>
  </si>
  <si>
    <t>A125568520X</t>
  </si>
  <si>
    <t>A125548864F</t>
  </si>
  <si>
    <t>A125576944C</t>
  </si>
  <si>
    <t>A125562904A</t>
  </si>
  <si>
    <t>A125557288L</t>
  </si>
  <si>
    <t>A125585368K</t>
  </si>
  <si>
    <t>A125571328J</t>
  </si>
  <si>
    <t>A125560096C</t>
  </si>
  <si>
    <t>A125588176W</t>
  </si>
  <si>
    <t>A125574136V</t>
  </si>
  <si>
    <t>A125551673X</t>
  </si>
  <si>
    <t>A125579753T</t>
  </si>
  <si>
    <t>A125565713R</t>
  </si>
  <si>
    <t>A125551832W</t>
  </si>
  <si>
    <t>A125579912R</t>
  </si>
  <si>
    <t>A125565872X</t>
  </si>
  <si>
    <t>A125554640J</t>
  </si>
  <si>
    <t>Australian Capital Territory ;  Prefers 30 extra hours or more ;  &gt; Fewer than 4 weeks of insufficient hours ;  &gt; Males ;</t>
  </si>
  <si>
    <t>Australian Capital Territory ;  Prefers 30 extra hours or more ;  &gt; Fewer than 4 weeks of insufficient hours ;  &gt; Females ;</t>
  </si>
  <si>
    <t>Australian Capital Territory ;  Prefers 30 extra hours or more ;  &gt; 4-12 weeks of insufficient hours ;  Persons ;</t>
  </si>
  <si>
    <t>Australian Capital Territory ;  Prefers 30 extra hours or more ;  &gt; 4-12 weeks of insufficient hours ;  &gt; Males ;</t>
  </si>
  <si>
    <t>Australian Capital Territory ;  Prefers 30 extra hours or more ;  &gt; 4-12 weeks of insufficient hours ;  &gt; Females ;</t>
  </si>
  <si>
    <t>Australian Capital Territory ;  Prefers 30 extra hours or more ;  &gt; 13-51 weeks of insufficient hours ;  Persons ;</t>
  </si>
  <si>
    <t>Australian Capital Territory ;  Prefers 30 extra hours or more ;  &gt; 13-51 weeks of insufficient hours ;  &gt; Males ;</t>
  </si>
  <si>
    <t>Australian Capital Territory ;  Prefers 30 extra hours or more ;  &gt; 13-51 weeks of insufficient hours ;  &gt; Females ;</t>
  </si>
  <si>
    <t>Australian Capital Territory ;  Prefers 30 extra hours or more ;  &gt; 52 weeks and over of insufficient hours ;  Persons ;</t>
  </si>
  <si>
    <t>Australian Capital Territory ;  Prefers 30 extra hours or more ;  &gt; 52 weeks and over of insufficient hours ;  &gt; Males ;</t>
  </si>
  <si>
    <t>Australian Capital Territory ;  Prefers 30 extra hours or more ;  &gt; 52 weeks and over of insufficient hours ;  &gt; Females ;</t>
  </si>
  <si>
    <t>Australian Capital Territory ;  Prefers 30 extra hours or more ;  Median duration of insufficient hours ;  Persons ;</t>
  </si>
  <si>
    <t>Australian Capital Territory ;  Prefers 30 extra hours or more ;  Median duration of insufficient hours ;  &gt; Males ;</t>
  </si>
  <si>
    <t>Australian Capital Territory ;  Prefers 30 extra hours or more ;  Median duration of insufficient hours ;  &gt; Females ;</t>
  </si>
  <si>
    <t>Australian Capital Territory ;  Would prefer to change employer to work more hours ;  Underemployed part-time workers ;  Persons ;</t>
  </si>
  <si>
    <t>Australian Capital Territory ;  Would prefer to change employer to work more hours ;  Underemployed part-time workers ;  &gt; Males ;</t>
  </si>
  <si>
    <t>Australian Capital Territory ;  Would prefer to change employer to work more hours ;  Underemployed part-time workers ;  &gt; Females ;</t>
  </si>
  <si>
    <t>Australian Capital Territory ;  Would prefer to change employer to work more hours ;  &gt; Fewer than 4 weeks of insufficient hours ;  Persons ;</t>
  </si>
  <si>
    <t>Australian Capital Territory ;  Would prefer to change employer to work more hours ;  &gt; Fewer than 4 weeks of insufficient hours ;  &gt; Males ;</t>
  </si>
  <si>
    <t>Australian Capital Territory ;  Would prefer to change employer to work more hours ;  &gt; Fewer than 4 weeks of insufficient hours ;  &gt; Females ;</t>
  </si>
  <si>
    <t>Australian Capital Territory ;  Would prefer to change employer to work more hours ;  &gt; 4-12 weeks of insufficient hours ;  Persons ;</t>
  </si>
  <si>
    <t>Australian Capital Territory ;  Would prefer to change employer to work more hours ;  &gt; 4-12 weeks of insufficient hours ;  &gt; Males ;</t>
  </si>
  <si>
    <t>Australian Capital Territory ;  Would prefer to change employer to work more hours ;  &gt; 4-12 weeks of insufficient hours ;  &gt; Females ;</t>
  </si>
  <si>
    <t>Australian Capital Territory ;  Would prefer to change employer to work more hours ;  &gt; 13-51 weeks of insufficient hours ;  Persons ;</t>
  </si>
  <si>
    <t>Australian Capital Territory ;  Would prefer to change employer to work more hours ;  &gt; 13-51 weeks of insufficient hours ;  &gt; Males ;</t>
  </si>
  <si>
    <t>Australian Capital Territory ;  Would prefer to change employer to work more hours ;  &gt; 13-51 weeks of insufficient hours ;  &gt; Females ;</t>
  </si>
  <si>
    <t>Australian Capital Territory ;  Would prefer to change employer to work more hours ;  &gt; 52 weeks and over of insufficient hours ;  Persons ;</t>
  </si>
  <si>
    <t>Australian Capital Territory ;  Would prefer to change employer to work more hours ;  &gt; 52 weeks and over of insufficient hours ;  &gt; Males ;</t>
  </si>
  <si>
    <t>Australian Capital Territory ;  Would prefer to change employer to work more hours ;  &gt; 52 weeks and over of insufficient hours ;  &gt; Females ;</t>
  </si>
  <si>
    <t>Australian Capital Territory ;  Would prefer to change employer to work more hours ;  Median duration of insufficient hours ;  Persons ;</t>
  </si>
  <si>
    <t>Australian Capital Territory ;  Would prefer to change employer to work more hours ;  Median duration of insufficient hours ;  &gt; Males ;</t>
  </si>
  <si>
    <t>Australian Capital Territory ;  Would prefer to change employer to work more hours ;  Median duration of insufficient hours ;  &gt; Females ;</t>
  </si>
  <si>
    <t>Australian Capital Territory ;  Would not prefer to change employer to work more hours ;  Underemployed part-time workers ;  Persons ;</t>
  </si>
  <si>
    <t>Australian Capital Territory ;  Would not prefer to change employer to work more hours ;  Underemployed part-time workers ;  &gt; Males ;</t>
  </si>
  <si>
    <t>Australian Capital Territory ;  Would not prefer to change employer to work more hours ;  Underemployed part-time workers ;  &gt; Females ;</t>
  </si>
  <si>
    <t>Australian Capital Territory ;  Would not prefer to change employer to work more hours ;  &gt; Fewer than 4 weeks of insufficient hours ;  Persons ;</t>
  </si>
  <si>
    <t>Australian Capital Territory ;  Would not prefer to change employer to work more hours ;  &gt; Fewer than 4 weeks of insufficient hours ;  &gt; Males ;</t>
  </si>
  <si>
    <t>Australian Capital Territory ;  Would not prefer to change employer to work more hours ;  &gt; Fewer than 4 weeks of insufficient hours ;  &gt; Females ;</t>
  </si>
  <si>
    <t>Australian Capital Territory ;  Would not prefer to change employer to work more hours ;  &gt; 4-12 weeks of insufficient hours ;  Persons ;</t>
  </si>
  <si>
    <t>Australian Capital Territory ;  Would not prefer to change employer to work more hours ;  &gt; 4-12 weeks of insufficient hours ;  &gt; Males ;</t>
  </si>
  <si>
    <t>Australian Capital Territory ;  Would not prefer to change employer to work more hours ;  &gt; 4-12 weeks of insufficient hours ;  &gt; Females ;</t>
  </si>
  <si>
    <t>Australian Capital Territory ;  Would not prefer to change employer to work more hours ;  &gt; 13-51 weeks of insufficient hours ;  Persons ;</t>
  </si>
  <si>
    <t>Australian Capital Territory ;  Would not prefer to change employer to work more hours ;  &gt; 13-51 weeks of insufficient hours ;  &gt; Males ;</t>
  </si>
  <si>
    <t>Australian Capital Territory ;  Would not prefer to change employer to work more hours ;  &gt; 13-51 weeks of insufficient hours ;  &gt; Females ;</t>
  </si>
  <si>
    <t>Australian Capital Territory ;  Would not prefer to change employer to work more hours ;  &gt; 52 weeks and over of insufficient hours ;  Persons ;</t>
  </si>
  <si>
    <t>Australian Capital Territory ;  Would not prefer to change employer to work more hours ;  &gt; 52 weeks and over of insufficient hours ;  &gt; Males ;</t>
  </si>
  <si>
    <t>Australian Capital Territory ;  Would not prefer to change employer to work more hours ;  &gt; 52 weeks and over of insufficient hours ;  &gt; Females ;</t>
  </si>
  <si>
    <t>Australian Capital Territory ;  Would not prefer to change employer to work more hours ;  Median duration of insufficient hours ;  Persons ;</t>
  </si>
  <si>
    <t>Australian Capital Territory ;  Would not prefer to change employer to work more hours ;  Median duration of insufficient hours ;  &gt; Males ;</t>
  </si>
  <si>
    <t>Australian Capital Territory ;  Would not prefer to change employer to work more hours ;  Median duration of insufficient hours ;  &gt; Females ;</t>
  </si>
  <si>
    <t>Australian Capital Territory ;  No preference in changing employer to work more hours ;  Underemployed part-time workers ;  Persons ;</t>
  </si>
  <si>
    <t>Australian Capital Territory ;  No preference in changing employer to work more hours ;  Underemployed part-time workers ;  &gt; Males ;</t>
  </si>
  <si>
    <t>Australian Capital Territory ;  No preference in changing employer to work more hours ;  Underemployed part-time workers ;  &gt; Females ;</t>
  </si>
  <si>
    <t>Australian Capital Territory ;  No preference in changing employer to work more hours ;  &gt; Fewer than 4 weeks of insufficient hours ;  Persons ;</t>
  </si>
  <si>
    <t>Australian Capital Territory ;  No preference in changing employer to work more hours ;  &gt; Fewer than 4 weeks of insufficient hours ;  &gt; Males ;</t>
  </si>
  <si>
    <t>Australian Capital Territory ;  No preference in changing employer to work more hours ;  &gt; Fewer than 4 weeks of insufficient hours ;  &gt; Females ;</t>
  </si>
  <si>
    <t>Australian Capital Territory ;  No preference in changing employer to work more hours ;  &gt; 4-12 weeks of insufficient hours ;  Persons ;</t>
  </si>
  <si>
    <t>Australian Capital Territory ;  No preference in changing employer to work more hours ;  &gt; 4-12 weeks of insufficient hours ;  &gt; Males ;</t>
  </si>
  <si>
    <t>Australian Capital Territory ;  No preference in changing employer to work more hours ;  &gt; 4-12 weeks of insufficient hours ;  &gt; Females ;</t>
  </si>
  <si>
    <t>Australian Capital Territory ;  No preference in changing employer to work more hours ;  &gt; 13-51 weeks of insufficient hours ;  Persons ;</t>
  </si>
  <si>
    <t>Australian Capital Territory ;  No preference in changing employer to work more hours ;  &gt; 13-51 weeks of insufficient hours ;  &gt; Males ;</t>
  </si>
  <si>
    <t>Australian Capital Territory ;  No preference in changing employer to work more hours ;  &gt; 13-51 weeks of insufficient hours ;  &gt; Females ;</t>
  </si>
  <si>
    <t>Australian Capital Territory ;  No preference in changing employer to work more hours ;  &gt; 52 weeks and over of insufficient hours ;  Persons ;</t>
  </si>
  <si>
    <t>Australian Capital Territory ;  No preference in changing employer to work more hours ;  &gt; 52 weeks and over of insufficient hours ;  &gt; Males ;</t>
  </si>
  <si>
    <t>Australian Capital Territory ;  No preference in changing employer to work more hours ;  &gt; 52 weeks and over of insufficient hours ;  &gt; Females ;</t>
  </si>
  <si>
    <t>Australian Capital Territory ;  No preference in changing employer to work more hours ;  Median duration of insufficient hours ;  Persons ;</t>
  </si>
  <si>
    <t>Australian Capital Territory ;  No preference in changing employer to work more hours ;  Median duration of insufficient hours ;  &gt; Males ;</t>
  </si>
  <si>
    <t>Australian Capital Territory ;  No preference in changing employer to work more hours ;  Median duration of insufficient hours ;  &gt; Females ;</t>
  </si>
  <si>
    <t>A125582720F</t>
  </si>
  <si>
    <t>A125568680K</t>
  </si>
  <si>
    <t>A125549024J</t>
  </si>
  <si>
    <t>A125577104F</t>
  </si>
  <si>
    <t>A125563064R</t>
  </si>
  <si>
    <t>A125557448L</t>
  </si>
  <si>
    <t>A125585528K</t>
  </si>
  <si>
    <t>A125571488V</t>
  </si>
  <si>
    <t>A125560256C</t>
  </si>
  <si>
    <t>A125588336W</t>
  </si>
  <si>
    <t>A125574296F</t>
  </si>
  <si>
    <t>A125551833X</t>
  </si>
  <si>
    <t>A125579913T</t>
  </si>
  <si>
    <t>A125565873A</t>
  </si>
  <si>
    <t>A125551792R</t>
  </si>
  <si>
    <t>A125579872J</t>
  </si>
  <si>
    <t>A125565832F</t>
  </si>
  <si>
    <t>A125554600R</t>
  </si>
  <si>
    <t>A125582680X</t>
  </si>
  <si>
    <t>A125568640T</t>
  </si>
  <si>
    <t>A125548984X</t>
  </si>
  <si>
    <t>A125577064X</t>
  </si>
  <si>
    <t>A125563024W</t>
  </si>
  <si>
    <t>A125557408V</t>
  </si>
  <si>
    <t>A125585488C</t>
  </si>
  <si>
    <t>A125571448A</t>
  </si>
  <si>
    <t>A125560216K</t>
  </si>
  <si>
    <t>A125588296R</t>
  </si>
  <si>
    <t>A125574256L</t>
  </si>
  <si>
    <t>A125551793T</t>
  </si>
  <si>
    <t>A125579873K</t>
  </si>
  <si>
    <t>A125565833J</t>
  </si>
  <si>
    <t>A125551800C</t>
  </si>
  <si>
    <t>A125579880J</t>
  </si>
  <si>
    <t>A125565840F</t>
  </si>
  <si>
    <t>A125554608J</t>
  </si>
  <si>
    <t>A125582688T</t>
  </si>
  <si>
    <t>A125568648K</t>
  </si>
  <si>
    <t>A125548992X</t>
  </si>
  <si>
    <t>A125577072X</t>
  </si>
  <si>
    <t>A125563032W</t>
  </si>
  <si>
    <t>A125557416V</t>
  </si>
  <si>
    <t>A125585496C</t>
  </si>
  <si>
    <t>A125571456A</t>
  </si>
  <si>
    <t>A125560224K</t>
  </si>
  <si>
    <t>A125588304C</t>
  </si>
  <si>
    <t>A125574264L</t>
  </si>
  <si>
    <t>A125551801F</t>
  </si>
  <si>
    <t>A125579881K</t>
  </si>
  <si>
    <t>A125565841J</t>
  </si>
  <si>
    <t>A125551904W</t>
  </si>
  <si>
    <t>A125579984A</t>
  </si>
  <si>
    <t>A125565944X</t>
  </si>
  <si>
    <t>A125554712J</t>
  </si>
  <si>
    <t>A125582792T</t>
  </si>
  <si>
    <t>A125568752K</t>
  </si>
  <si>
    <t>A125549096V</t>
  </si>
  <si>
    <t>A125577176T</t>
  </si>
  <si>
    <t>A125563136R</t>
  </si>
  <si>
    <t>A125557520V</t>
  </si>
  <si>
    <t>A125585600T</t>
  </si>
  <si>
    <t>A125571560A</t>
  </si>
  <si>
    <t>A125560328C</t>
  </si>
  <si>
    <t>A125588408W</t>
  </si>
  <si>
    <t>A125574368F</t>
  </si>
  <si>
    <t>A125551905X</t>
  </si>
  <si>
    <t>A125579985C</t>
  </si>
  <si>
    <t>A125565945A</t>
  </si>
  <si>
    <t>Time Series Workbook</t>
  </si>
  <si>
    <t>6229.0 Underemployed workers</t>
  </si>
  <si>
    <t>Table 6. Duration of insufficient hours of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</si>
  <si>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</si>
  <si>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</si>
  <si>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</si>
  <si>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</si>
  <si>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</si>
  <si>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</si>
  <si>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</si>
  <si>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</si>
  <si>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</si>
  <si>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Tue 29 July 2025</t>
  </si>
  <si>
    <t>Contents</t>
  </si>
  <si>
    <t>Tables</t>
  </si>
  <si>
    <t>Table 6.1 - Duration of insufficient hours of underemployed part-time workers by state and territory,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</si>
  <si>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</si>
  <si>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</si>
  <si>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</si>
  <si>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2025</t>
  </si>
  <si>
    <t>Summary</t>
  </si>
  <si>
    <t>Methodology</t>
  </si>
  <si>
    <t>Select a state or territory:</t>
  </si>
  <si>
    <t>Australia</t>
  </si>
  <si>
    <t>Time Series IDs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</si>
  <si>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</si>
  <si>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</si>
  <si>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</si>
  <si>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</si>
  <si>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</si>
  <si>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</si>
  <si>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Total</t>
  </si>
  <si>
    <t>'000</t>
  </si>
  <si>
    <t>weeks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</si>
  <si>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</si>
  <si>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</si>
  <si>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</si>
  <si>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</si>
  <si>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</si>
  <si>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</si>
  <si>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</si>
  <si>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</si>
  <si>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</si>
  <si>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</si>
  <si>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</si>
  <si>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</si>
  <si>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</si>
  <si>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</si>
  <si>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</si>
  <si>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</si>
  <si>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</si>
  <si>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</si>
  <si>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</si>
  <si>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</si>
  <si>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</si>
  <si>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</si>
  <si>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</si>
  <si>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</si>
  <si>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</si>
  <si>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</si>
  <si>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</si>
  <si>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</si>
  <si>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</si>
  <si>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</si>
  <si>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</si>
  <si>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</si>
  <si>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</si>
  <si>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Status in employment of main job</t>
  </si>
  <si>
    <t>Employee</t>
  </si>
  <si>
    <t>With paid leave entitlements</t>
  </si>
  <si>
    <t>Without paid leave entitlements</t>
  </si>
  <si>
    <t>Not an employee</t>
  </si>
  <si>
    <t>Preferred hours summary</t>
  </si>
  <si>
    <t>Prefers more part-time hours</t>
  </si>
  <si>
    <t>Prefers full-time hours</t>
  </si>
  <si>
    <t xml:space="preserve">Preferred number of total weekly hours </t>
  </si>
  <si>
    <t>Less than 30 hours</t>
  </si>
  <si>
    <t>30–34 hours</t>
  </si>
  <si>
    <t>35–39 hours</t>
  </si>
  <si>
    <t>40 hours or more</t>
  </si>
  <si>
    <t xml:space="preserve">Preferred number of extra weekly hours </t>
  </si>
  <si>
    <t>Less than 10 hours</t>
  </si>
  <si>
    <t>10–19 hours</t>
  </si>
  <si>
    <t>20–29 hours</t>
  </si>
  <si>
    <t>30 hours or more</t>
  </si>
  <si>
    <t>Whether would prefer to change employer to work more hours</t>
  </si>
  <si>
    <t>Would prefer to change employer</t>
  </si>
  <si>
    <t>Would prefer not to change employer</t>
  </si>
  <si>
    <t>No preference</t>
  </si>
  <si>
    <t>Males</t>
  </si>
  <si>
    <t>Females</t>
  </si>
  <si>
    <t>Aust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</si>
</sst>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9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29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0" fontId="32" fillId="0" borderId="0" xfId="1" applyFont="1" applyAlignment="1">
      <alignment horizontal="left"/>
    </xf>
    <xf numFmtId="0" fontId="15" fillId="0" borderId="0" xfId="7" applyAlignment="1">
      <alignment horizontal="left" indent="1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3"/>
    </xf>
    <xf numFmtId="166" fontId="14" fillId="0" borderId="0" xfId="7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33" fillId="0" borderId="0" xfId="7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33" fillId="0" borderId="0" xfId="7" applyFont="1"/>
    <xf numFmtId="0" fontId="34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5" fillId="0" borderId="0" xfId="7" applyNumberFormat="1" applyFont="1" applyAlignment="1">
      <alignment horizontal="right"/>
    </xf>
    <xf numFmtId="166" fontId="35" fillId="0" borderId="0" xfId="7" applyNumberFormat="1" applyFont="1" applyAlignment="1">
      <alignment horizontal="right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0" fontId="29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1CE4E1A2-9C84-45C2-A330-25C2ECC77A53}"/>
    <cellStyle name="Normal" xfId="0" builtinId="0"/>
    <cellStyle name="Normal 10" xfId="3" xr:uid="{4A9D94E8-1E88-417E-BFE5-DE329A93E814}"/>
    <cellStyle name="Normal 2" xfId="7" xr:uid="{E137DE83-AB96-4623-9404-646F75D2BBD5}"/>
    <cellStyle name="Normal 2 2 2" xfId="13" xr:uid="{25930805-2278-41C9-A2E4-AE2059BAC32D}"/>
    <cellStyle name="Normal 2 4" xfId="4" xr:uid="{7A07047F-114B-417B-AC26-0F94F1612AD3}"/>
    <cellStyle name="Normal 3 5 4" xfId="2" xr:uid="{6F8E57FF-D424-4817-853A-8E2D844E0AA5}"/>
    <cellStyle name="Style1" xfId="6" xr:uid="{C3C9868E-3067-4215-91DF-F5B14C607444}"/>
    <cellStyle name="Style3" xfId="10" xr:uid="{726E20F4-33A4-49D5-BF39-0A99722F716F}"/>
    <cellStyle name="Style4" xfId="8" xr:uid="{A60F8426-E47A-47A5-89EC-FFCFD4B94732}"/>
    <cellStyle name="Style5" xfId="9" xr:uid="{9A5DE6C3-111F-4A80-9328-F1D3BF1D3DC3}"/>
    <cellStyle name="Style6" xfId="11" xr:uid="{DC80A01E-BAEF-4A7D-BB1E-AFE13CC2FCF7}"/>
    <cellStyle name="Style9" xfId="12" xr:uid="{93785502-A54E-4F5C-ACA6-03AED083A6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680E4-4139-4098-B2F3-C3415F8C3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0FC18-382B-47E5-B1AD-19529FA08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FEE69-E277-4B96-B071-033918687599}">
  <dimension ref="A1:E26"/>
  <sheetViews>
    <sheetView showGridLines="0" tabSelected="1" workbookViewId="0">
      <pane ySplit="7" topLeftCell="A8" activePane="bottomLeft" state="frozen"/>
      <selection activeCell="B12" sqref="B12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12649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12650</v>
      </c>
      <c r="C5" s="11"/>
      <c r="D5" s="11"/>
      <c r="E5" s="11"/>
    </row>
    <row r="6" spans="1:5" ht="15.75" customHeight="1">
      <c r="A6" s="11"/>
      <c r="B6" s="74" t="s">
        <v>12651</v>
      </c>
      <c r="C6" s="74"/>
      <c r="D6" s="74"/>
      <c r="E6" s="74"/>
    </row>
    <row r="7" spans="1:5" ht="15.75" customHeight="1">
      <c r="A7" s="11"/>
      <c r="B7" s="21" t="s">
        <v>12661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12662</v>
      </c>
      <c r="C9" s="24"/>
      <c r="D9" s="11"/>
      <c r="E9" s="11"/>
    </row>
    <row r="10" spans="1:5">
      <c r="A10" s="23"/>
      <c r="B10" s="25" t="s">
        <v>12663</v>
      </c>
      <c r="C10" s="23"/>
      <c r="D10" s="11"/>
      <c r="E10" s="11"/>
    </row>
    <row r="11" spans="1:5">
      <c r="A11" s="23"/>
      <c r="B11" s="26">
        <v>6.1</v>
      </c>
      <c r="C11" s="27" t="s">
        <v>12664</v>
      </c>
      <c r="D11" s="11"/>
      <c r="E11" s="11"/>
    </row>
    <row r="12" spans="1:5">
      <c r="A12" s="23"/>
      <c r="B12" s="26" t="s">
        <v>12665</v>
      </c>
      <c r="C12" s="27" t="s">
        <v>12666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5"/>
      <c r="C14" s="75"/>
      <c r="D14" s="11"/>
      <c r="E14" s="11"/>
    </row>
    <row r="15" spans="1:5" ht="15.75">
      <c r="A15" s="23"/>
      <c r="B15" s="76" t="s">
        <v>12667</v>
      </c>
      <c r="C15" s="76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12668</v>
      </c>
      <c r="C17" s="23"/>
      <c r="D17" s="11"/>
      <c r="E17" s="11"/>
    </row>
    <row r="18" spans="1:5">
      <c r="A18" s="23"/>
      <c r="B18" s="77" t="s">
        <v>12669</v>
      </c>
      <c r="C18" s="77"/>
      <c r="D18" s="11"/>
      <c r="E18" s="11"/>
    </row>
    <row r="19" spans="1:5">
      <c r="A19" s="23"/>
      <c r="B19" s="77" t="s">
        <v>12670</v>
      </c>
      <c r="C19" s="77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12652</v>
      </c>
      <c r="C21" s="11"/>
      <c r="D21" s="11"/>
      <c r="E21" s="11"/>
    </row>
    <row r="22" spans="1:5">
      <c r="A22" s="22"/>
      <c r="B22" s="73" t="s">
        <v>12660</v>
      </c>
      <c r="C22" s="73"/>
      <c r="D22" s="73"/>
      <c r="E22" s="73"/>
    </row>
    <row r="23" spans="1:5">
      <c r="A23" s="22"/>
      <c r="B23" s="73" t="s">
        <v>12659</v>
      </c>
      <c r="C23" s="73"/>
      <c r="D23" s="73"/>
      <c r="E23" s="73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2025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1A7202FA-0AD5-4E13-92C6-C514E2B17DB4}"/>
    <hyperlink ref="B12" location="Index!A12" display="Index" xr:uid="{CA3DC1BC-5A76-46A6-8A92-C57236F879B7}"/>
    <hyperlink ref="B26" r:id="rId2" display="© Commonwealth of Australia 2015" xr:uid="{5F296217-3179-4E01-83EC-3C38AA7EE862}"/>
    <hyperlink ref="B23" r:id="rId3" display="or the Labour Surveys Branch at labour.statistics@abs.gov.au." xr:uid="{AFC4AE7A-F8E2-49CF-AD68-5059C7CB659A}"/>
    <hyperlink ref="B22:E22" r:id="rId4" display="For further information about these and related statistics visit www.abs.gov.au/about/contact-us" xr:uid="{F6219D8C-6998-4BC3-8EEA-84B1AC05C255}"/>
    <hyperlink ref="B11" location="'Table 6.1'!C10" display="'Table 6.1'!C10" xr:uid="{AE209C66-33B6-453E-9DEC-F9B7E00028CD}"/>
    <hyperlink ref="B19" r:id="rId5" display="Explanatory Notes" xr:uid="{CA73D3AF-363A-4EC6-8D26-5515FC707CF8}"/>
    <hyperlink ref="B18" r:id="rId6" xr:uid="{6750EBDC-CBEB-425B-97D4-06B7AF0535EA}"/>
    <hyperlink ref="B18:C18" r:id="rId7" display="Summary" xr:uid="{F405941A-2164-459C-84CE-F787EE8A0ED9}"/>
    <hyperlink ref="B19:C19" r:id="rId8" display="Methodology" xr:uid="{8ACF3F46-63CD-4C6C-9632-418A9CF1F19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3013</v>
      </c>
      <c r="C1" s="3" t="s">
        <v>3014</v>
      </c>
      <c r="D1" s="3" t="s">
        <v>3015</v>
      </c>
      <c r="E1" s="3" t="s">
        <v>3016</v>
      </c>
      <c r="F1" s="3" t="s">
        <v>3017</v>
      </c>
      <c r="G1" s="3" t="s">
        <v>3018</v>
      </c>
      <c r="H1" s="3" t="s">
        <v>3019</v>
      </c>
      <c r="I1" s="3" t="s">
        <v>3020</v>
      </c>
      <c r="J1" s="3" t="s">
        <v>3021</v>
      </c>
      <c r="K1" s="3" t="s">
        <v>3022</v>
      </c>
      <c r="L1" s="3" t="s">
        <v>3023</v>
      </c>
      <c r="M1" s="3" t="s">
        <v>3024</v>
      </c>
      <c r="N1" s="3" t="s">
        <v>3025</v>
      </c>
      <c r="O1" s="3" t="s">
        <v>3026</v>
      </c>
      <c r="P1" s="3" t="s">
        <v>3027</v>
      </c>
      <c r="Q1" s="3" t="s">
        <v>3028</v>
      </c>
      <c r="R1" s="3" t="s">
        <v>3029</v>
      </c>
      <c r="S1" s="3" t="s">
        <v>3030</v>
      </c>
      <c r="T1" s="3" t="s">
        <v>3031</v>
      </c>
      <c r="U1" s="3" t="s">
        <v>3032</v>
      </c>
      <c r="V1" s="3" t="s">
        <v>3033</v>
      </c>
      <c r="W1" s="3" t="s">
        <v>3034</v>
      </c>
      <c r="X1" s="3" t="s">
        <v>3035</v>
      </c>
      <c r="Y1" s="3" t="s">
        <v>3036</v>
      </c>
      <c r="Z1" s="3" t="s">
        <v>3037</v>
      </c>
      <c r="AA1" s="3" t="s">
        <v>3038</v>
      </c>
      <c r="AB1" s="3" t="s">
        <v>3039</v>
      </c>
      <c r="AC1" s="3" t="s">
        <v>3040</v>
      </c>
      <c r="AD1" s="3" t="s">
        <v>3041</v>
      </c>
      <c r="AE1" s="3" t="s">
        <v>3042</v>
      </c>
      <c r="AF1" s="3" t="s">
        <v>3043</v>
      </c>
      <c r="AG1" s="3" t="s">
        <v>3044</v>
      </c>
      <c r="AH1" s="3" t="s">
        <v>3045</v>
      </c>
      <c r="AI1" s="3" t="s">
        <v>3046</v>
      </c>
      <c r="AJ1" s="3" t="s">
        <v>3047</v>
      </c>
      <c r="AK1" s="3" t="s">
        <v>3048</v>
      </c>
      <c r="AL1" s="3" t="s">
        <v>3049</v>
      </c>
      <c r="AM1" s="3" t="s">
        <v>3050</v>
      </c>
      <c r="AN1" s="3" t="s">
        <v>3051</v>
      </c>
      <c r="AO1" s="3" t="s">
        <v>3052</v>
      </c>
      <c r="AP1" s="3" t="s">
        <v>3053</v>
      </c>
      <c r="AQ1" s="3" t="s">
        <v>3054</v>
      </c>
      <c r="AR1" s="3" t="s">
        <v>3055</v>
      </c>
      <c r="AS1" s="3" t="s">
        <v>3056</v>
      </c>
      <c r="AT1" s="3" t="s">
        <v>3057</v>
      </c>
      <c r="AU1" s="3" t="s">
        <v>3058</v>
      </c>
      <c r="AV1" s="3" t="s">
        <v>3059</v>
      </c>
      <c r="AW1" s="3" t="s">
        <v>3060</v>
      </c>
      <c r="AX1" s="3" t="s">
        <v>3061</v>
      </c>
      <c r="AY1" s="3" t="s">
        <v>3062</v>
      </c>
      <c r="AZ1" s="3" t="s">
        <v>3063</v>
      </c>
      <c r="BA1" s="3" t="s">
        <v>3064</v>
      </c>
      <c r="BB1" s="3" t="s">
        <v>3065</v>
      </c>
      <c r="BC1" s="3" t="s">
        <v>3066</v>
      </c>
      <c r="BD1" s="3" t="s">
        <v>3067</v>
      </c>
      <c r="BE1" s="3" t="s">
        <v>3068</v>
      </c>
      <c r="BF1" s="3" t="s">
        <v>3069</v>
      </c>
      <c r="BG1" s="3" t="s">
        <v>3070</v>
      </c>
      <c r="BH1" s="3" t="s">
        <v>3071</v>
      </c>
      <c r="BI1" s="3" t="s">
        <v>3072</v>
      </c>
      <c r="BJ1" s="3" t="s">
        <v>3073</v>
      </c>
      <c r="BK1" s="3" t="s">
        <v>3074</v>
      </c>
      <c r="BL1" s="3" t="s">
        <v>3075</v>
      </c>
      <c r="BM1" s="3" t="s">
        <v>3076</v>
      </c>
      <c r="BN1" s="3" t="s">
        <v>3077</v>
      </c>
      <c r="BO1" s="3" t="s">
        <v>3078</v>
      </c>
      <c r="BP1" s="3" t="s">
        <v>3079</v>
      </c>
      <c r="BQ1" s="3" t="s">
        <v>3080</v>
      </c>
      <c r="BR1" s="3" t="s">
        <v>3081</v>
      </c>
      <c r="BS1" s="3" t="s">
        <v>3082</v>
      </c>
      <c r="BT1" s="3" t="s">
        <v>3083</v>
      </c>
      <c r="BU1" s="3" t="s">
        <v>3084</v>
      </c>
      <c r="BV1" s="3" t="s">
        <v>3085</v>
      </c>
      <c r="BW1" s="3" t="s">
        <v>3086</v>
      </c>
      <c r="BX1" s="3" t="s">
        <v>3087</v>
      </c>
      <c r="BY1" s="3" t="s">
        <v>3088</v>
      </c>
      <c r="BZ1" s="3" t="s">
        <v>3089</v>
      </c>
      <c r="CA1" s="3" t="s">
        <v>3090</v>
      </c>
      <c r="CB1" s="3" t="s">
        <v>3091</v>
      </c>
      <c r="CC1" s="3" t="s">
        <v>3092</v>
      </c>
      <c r="CD1" s="3" t="s">
        <v>3093</v>
      </c>
      <c r="CE1" s="3" t="s">
        <v>3094</v>
      </c>
      <c r="CF1" s="3" t="s">
        <v>3095</v>
      </c>
      <c r="CG1" s="3" t="s">
        <v>3096</v>
      </c>
      <c r="CH1" s="3" t="s">
        <v>3097</v>
      </c>
      <c r="CI1" s="3" t="s">
        <v>3098</v>
      </c>
      <c r="CJ1" s="3" t="s">
        <v>3099</v>
      </c>
      <c r="CK1" s="3" t="s">
        <v>3100</v>
      </c>
      <c r="CL1" s="3" t="s">
        <v>3101</v>
      </c>
      <c r="CM1" s="3" t="s">
        <v>3102</v>
      </c>
      <c r="CN1" s="3" t="s">
        <v>3103</v>
      </c>
      <c r="CO1" s="3" t="s">
        <v>3104</v>
      </c>
      <c r="CP1" s="3" t="s">
        <v>3105</v>
      </c>
      <c r="CQ1" s="3" t="s">
        <v>3106</v>
      </c>
      <c r="CR1" s="3" t="s">
        <v>3107</v>
      </c>
      <c r="CS1" s="3" t="s">
        <v>3108</v>
      </c>
      <c r="CT1" s="3" t="s">
        <v>3109</v>
      </c>
      <c r="CU1" s="3" t="s">
        <v>3110</v>
      </c>
      <c r="CV1" s="3" t="s">
        <v>3111</v>
      </c>
      <c r="CW1" s="3" t="s">
        <v>3112</v>
      </c>
      <c r="CX1" s="3" t="s">
        <v>3113</v>
      </c>
      <c r="CY1" s="3" t="s">
        <v>3114</v>
      </c>
      <c r="CZ1" s="3" t="s">
        <v>3115</v>
      </c>
      <c r="DA1" s="3" t="s">
        <v>3116</v>
      </c>
      <c r="DB1" s="3" t="s">
        <v>3117</v>
      </c>
      <c r="DC1" s="3" t="s">
        <v>3118</v>
      </c>
      <c r="DD1" s="3" t="s">
        <v>3119</v>
      </c>
      <c r="DE1" s="3" t="s">
        <v>3120</v>
      </c>
      <c r="DF1" s="3" t="s">
        <v>3121</v>
      </c>
      <c r="DG1" s="3" t="s">
        <v>3122</v>
      </c>
      <c r="DH1" s="3" t="s">
        <v>3123</v>
      </c>
      <c r="DI1" s="3" t="s">
        <v>3124</v>
      </c>
      <c r="DJ1" s="3" t="s">
        <v>3125</v>
      </c>
      <c r="DK1" s="3" t="s">
        <v>3126</v>
      </c>
      <c r="DL1" s="3" t="s">
        <v>3127</v>
      </c>
      <c r="DM1" s="3" t="s">
        <v>3128</v>
      </c>
      <c r="DN1" s="3" t="s">
        <v>3129</v>
      </c>
      <c r="DO1" s="3" t="s">
        <v>3130</v>
      </c>
      <c r="DP1" s="3" t="s">
        <v>3131</v>
      </c>
      <c r="DQ1" s="3" t="s">
        <v>3132</v>
      </c>
      <c r="DR1" s="3" t="s">
        <v>3133</v>
      </c>
      <c r="DS1" s="3" t="s">
        <v>3134</v>
      </c>
      <c r="DT1" s="3" t="s">
        <v>3135</v>
      </c>
      <c r="DU1" s="3" t="s">
        <v>3136</v>
      </c>
      <c r="DV1" s="3" t="s">
        <v>3137</v>
      </c>
      <c r="DW1" s="3" t="s">
        <v>3138</v>
      </c>
      <c r="DX1" s="3" t="s">
        <v>3139</v>
      </c>
      <c r="DY1" s="3" t="s">
        <v>3140</v>
      </c>
      <c r="DZ1" s="3" t="s">
        <v>3141</v>
      </c>
      <c r="EA1" s="3" t="s">
        <v>3142</v>
      </c>
      <c r="EB1" s="3" t="s">
        <v>3143</v>
      </c>
      <c r="EC1" s="3" t="s">
        <v>3144</v>
      </c>
      <c r="ED1" s="3" t="s">
        <v>3145</v>
      </c>
      <c r="EE1" s="3" t="s">
        <v>3146</v>
      </c>
      <c r="EF1" s="3" t="s">
        <v>3147</v>
      </c>
      <c r="EG1" s="3" t="s">
        <v>3148</v>
      </c>
      <c r="EH1" s="3" t="s">
        <v>3149</v>
      </c>
      <c r="EI1" s="3" t="s">
        <v>3150</v>
      </c>
      <c r="EJ1" s="3" t="s">
        <v>3151</v>
      </c>
      <c r="EK1" s="3" t="s">
        <v>3152</v>
      </c>
      <c r="EL1" s="3" t="s">
        <v>3153</v>
      </c>
      <c r="EM1" s="3" t="s">
        <v>3154</v>
      </c>
      <c r="EN1" s="3" t="s">
        <v>3155</v>
      </c>
      <c r="EO1" s="3" t="s">
        <v>3156</v>
      </c>
      <c r="EP1" s="3" t="s">
        <v>3157</v>
      </c>
      <c r="EQ1" s="3" t="s">
        <v>3158</v>
      </c>
      <c r="ER1" s="3" t="s">
        <v>3159</v>
      </c>
      <c r="ES1" s="3" t="s">
        <v>3160</v>
      </c>
      <c r="ET1" s="3" t="s">
        <v>3161</v>
      </c>
      <c r="EU1" s="3" t="s">
        <v>3162</v>
      </c>
      <c r="EV1" s="3" t="s">
        <v>3163</v>
      </c>
      <c r="EW1" s="3" t="s">
        <v>3164</v>
      </c>
      <c r="EX1" s="3" t="s">
        <v>3165</v>
      </c>
      <c r="EY1" s="3" t="s">
        <v>3166</v>
      </c>
      <c r="EZ1" s="3" t="s">
        <v>3167</v>
      </c>
      <c r="FA1" s="3" t="s">
        <v>3168</v>
      </c>
      <c r="FB1" s="3" t="s">
        <v>3169</v>
      </c>
      <c r="FC1" s="3" t="s">
        <v>3170</v>
      </c>
      <c r="FD1" s="3" t="s">
        <v>3171</v>
      </c>
      <c r="FE1" s="3" t="s">
        <v>3172</v>
      </c>
      <c r="FF1" s="3" t="s">
        <v>3173</v>
      </c>
      <c r="FG1" s="3" t="s">
        <v>3174</v>
      </c>
      <c r="FH1" s="3" t="s">
        <v>3175</v>
      </c>
      <c r="FI1" s="3" t="s">
        <v>3176</v>
      </c>
      <c r="FJ1" s="3" t="s">
        <v>3177</v>
      </c>
      <c r="FK1" s="3" t="s">
        <v>3178</v>
      </c>
      <c r="FL1" s="3" t="s">
        <v>3179</v>
      </c>
      <c r="FM1" s="3" t="s">
        <v>3180</v>
      </c>
      <c r="FN1" s="3" t="s">
        <v>3181</v>
      </c>
      <c r="FO1" s="3" t="s">
        <v>3182</v>
      </c>
      <c r="FP1" s="3" t="s">
        <v>3183</v>
      </c>
      <c r="FQ1" s="3" t="s">
        <v>3184</v>
      </c>
      <c r="FR1" s="3" t="s">
        <v>3185</v>
      </c>
      <c r="FS1" s="3" t="s">
        <v>3186</v>
      </c>
      <c r="FT1" s="3" t="s">
        <v>3187</v>
      </c>
      <c r="FU1" s="3" t="s">
        <v>3188</v>
      </c>
      <c r="FV1" s="3" t="s">
        <v>3189</v>
      </c>
      <c r="FW1" s="3" t="s">
        <v>3190</v>
      </c>
      <c r="FX1" s="3" t="s">
        <v>3191</v>
      </c>
      <c r="FY1" s="3" t="s">
        <v>3192</v>
      </c>
      <c r="FZ1" s="3" t="s">
        <v>3193</v>
      </c>
      <c r="GA1" s="3" t="s">
        <v>3194</v>
      </c>
      <c r="GB1" s="3" t="s">
        <v>3195</v>
      </c>
      <c r="GC1" s="3" t="s">
        <v>3196</v>
      </c>
      <c r="GD1" s="3" t="s">
        <v>3197</v>
      </c>
      <c r="GE1" s="3" t="s">
        <v>3198</v>
      </c>
      <c r="GF1" s="3" t="s">
        <v>3199</v>
      </c>
      <c r="GG1" s="3" t="s">
        <v>3200</v>
      </c>
      <c r="GH1" s="3" t="s">
        <v>3201</v>
      </c>
      <c r="GI1" s="3" t="s">
        <v>3202</v>
      </c>
      <c r="GJ1" s="3" t="s">
        <v>3203</v>
      </c>
      <c r="GK1" s="3" t="s">
        <v>3204</v>
      </c>
      <c r="GL1" s="3" t="s">
        <v>3205</v>
      </c>
      <c r="GM1" s="3" t="s">
        <v>3206</v>
      </c>
      <c r="GN1" s="3" t="s">
        <v>3207</v>
      </c>
      <c r="GO1" s="3" t="s">
        <v>3208</v>
      </c>
      <c r="GP1" s="3" t="s">
        <v>3209</v>
      </c>
      <c r="GQ1" s="3" t="s">
        <v>3210</v>
      </c>
      <c r="GR1" s="3" t="s">
        <v>3211</v>
      </c>
      <c r="GS1" s="3" t="s">
        <v>3212</v>
      </c>
      <c r="GT1" s="3" t="s">
        <v>3213</v>
      </c>
      <c r="GU1" s="3" t="s">
        <v>3214</v>
      </c>
      <c r="GV1" s="3" t="s">
        <v>3215</v>
      </c>
      <c r="GW1" s="3" t="s">
        <v>3216</v>
      </c>
      <c r="GX1" s="3" t="s">
        <v>3217</v>
      </c>
      <c r="GY1" s="3" t="s">
        <v>3218</v>
      </c>
      <c r="GZ1" s="3" t="s">
        <v>3219</v>
      </c>
      <c r="HA1" s="3" t="s">
        <v>3220</v>
      </c>
      <c r="HB1" s="3" t="s">
        <v>3221</v>
      </c>
      <c r="HC1" s="3" t="s">
        <v>3222</v>
      </c>
      <c r="HD1" s="3" t="s">
        <v>3223</v>
      </c>
      <c r="HE1" s="3" t="s">
        <v>3224</v>
      </c>
      <c r="HF1" s="3" t="s">
        <v>3225</v>
      </c>
      <c r="HG1" s="3" t="s">
        <v>3226</v>
      </c>
      <c r="HH1" s="3" t="s">
        <v>3227</v>
      </c>
      <c r="HI1" s="3" t="s">
        <v>3228</v>
      </c>
      <c r="HJ1" s="3" t="s">
        <v>3229</v>
      </c>
      <c r="HK1" s="3" t="s">
        <v>3230</v>
      </c>
      <c r="HL1" s="3" t="s">
        <v>3231</v>
      </c>
      <c r="HM1" s="3" t="s">
        <v>3232</v>
      </c>
      <c r="HN1" s="3" t="s">
        <v>3233</v>
      </c>
      <c r="HO1" s="3" t="s">
        <v>3234</v>
      </c>
      <c r="HP1" s="3" t="s">
        <v>3235</v>
      </c>
      <c r="HQ1" s="3" t="s">
        <v>3236</v>
      </c>
      <c r="HR1" s="3" t="s">
        <v>3237</v>
      </c>
      <c r="HS1" s="3" t="s">
        <v>3238</v>
      </c>
      <c r="HT1" s="3" t="s">
        <v>3239</v>
      </c>
      <c r="HU1" s="3" t="s">
        <v>3240</v>
      </c>
      <c r="HV1" s="3" t="s">
        <v>3241</v>
      </c>
      <c r="HW1" s="3" t="s">
        <v>3242</v>
      </c>
      <c r="HX1" s="3" t="s">
        <v>3243</v>
      </c>
      <c r="HY1" s="3" t="s">
        <v>3244</v>
      </c>
      <c r="HZ1" s="3" t="s">
        <v>3245</v>
      </c>
      <c r="IA1" s="3" t="s">
        <v>3246</v>
      </c>
      <c r="IB1" s="3" t="s">
        <v>3247</v>
      </c>
      <c r="IC1" s="3" t="s">
        <v>3248</v>
      </c>
      <c r="ID1" s="3" t="s">
        <v>3249</v>
      </c>
      <c r="IE1" s="3" t="s">
        <v>3250</v>
      </c>
      <c r="IF1" s="3" t="s">
        <v>3251</v>
      </c>
      <c r="IG1" s="3" t="s">
        <v>3252</v>
      </c>
      <c r="IH1" s="3" t="s">
        <v>3253</v>
      </c>
      <c r="II1" s="3" t="s">
        <v>3254</v>
      </c>
      <c r="IJ1" s="3" t="s">
        <v>3255</v>
      </c>
      <c r="IK1" s="3" t="s">
        <v>3256</v>
      </c>
      <c r="IL1" s="3" t="s">
        <v>3257</v>
      </c>
      <c r="IM1" s="3" t="s">
        <v>3258</v>
      </c>
      <c r="IN1" s="3" t="s">
        <v>3259</v>
      </c>
      <c r="IO1" s="3" t="s">
        <v>3260</v>
      </c>
      <c r="IP1" s="3" t="s">
        <v>3261</v>
      </c>
      <c r="IQ1" s="3" t="s">
        <v>3262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3263</v>
      </c>
      <c r="C10" s="8" t="s">
        <v>3264</v>
      </c>
      <c r="D10" s="8" t="s">
        <v>3265</v>
      </c>
      <c r="E10" s="8" t="s">
        <v>3266</v>
      </c>
      <c r="F10" s="8" t="s">
        <v>3267</v>
      </c>
      <c r="G10" s="8" t="s">
        <v>3268</v>
      </c>
      <c r="H10" s="8" t="s">
        <v>3269</v>
      </c>
      <c r="I10" s="8" t="s">
        <v>3270</v>
      </c>
      <c r="J10" s="8" t="s">
        <v>3271</v>
      </c>
      <c r="K10" s="8" t="s">
        <v>3272</v>
      </c>
      <c r="L10" s="8" t="s">
        <v>3273</v>
      </c>
      <c r="M10" s="8" t="s">
        <v>3274</v>
      </c>
      <c r="N10" s="8" t="s">
        <v>3275</v>
      </c>
      <c r="O10" s="8" t="s">
        <v>3276</v>
      </c>
      <c r="P10" s="8" t="s">
        <v>3277</v>
      </c>
      <c r="Q10" s="8" t="s">
        <v>3278</v>
      </c>
      <c r="R10" s="8" t="s">
        <v>3279</v>
      </c>
      <c r="S10" s="8" t="s">
        <v>3280</v>
      </c>
      <c r="T10" s="8" t="s">
        <v>3281</v>
      </c>
      <c r="U10" s="8" t="s">
        <v>3282</v>
      </c>
      <c r="V10" s="8" t="s">
        <v>3283</v>
      </c>
      <c r="W10" s="8" t="s">
        <v>3284</v>
      </c>
      <c r="X10" s="8" t="s">
        <v>3285</v>
      </c>
      <c r="Y10" s="8" t="s">
        <v>3286</v>
      </c>
      <c r="Z10" s="8" t="s">
        <v>3287</v>
      </c>
      <c r="AA10" s="8" t="s">
        <v>3288</v>
      </c>
      <c r="AB10" s="8" t="s">
        <v>3289</v>
      </c>
      <c r="AC10" s="8" t="s">
        <v>3290</v>
      </c>
      <c r="AD10" s="8" t="s">
        <v>3291</v>
      </c>
      <c r="AE10" s="8" t="s">
        <v>3292</v>
      </c>
      <c r="AF10" s="8" t="s">
        <v>3293</v>
      </c>
      <c r="AG10" s="8" t="s">
        <v>3294</v>
      </c>
      <c r="AH10" s="8" t="s">
        <v>3295</v>
      </c>
      <c r="AI10" s="8" t="s">
        <v>3296</v>
      </c>
      <c r="AJ10" s="8" t="s">
        <v>3297</v>
      </c>
      <c r="AK10" s="8" t="s">
        <v>3298</v>
      </c>
      <c r="AL10" s="8" t="s">
        <v>3299</v>
      </c>
      <c r="AM10" s="8" t="s">
        <v>3300</v>
      </c>
      <c r="AN10" s="8" t="s">
        <v>3301</v>
      </c>
      <c r="AO10" s="8" t="s">
        <v>3302</v>
      </c>
      <c r="AP10" s="8" t="s">
        <v>3303</v>
      </c>
      <c r="AQ10" s="8" t="s">
        <v>3304</v>
      </c>
      <c r="AR10" s="8" t="s">
        <v>3305</v>
      </c>
      <c r="AS10" s="8" t="s">
        <v>3306</v>
      </c>
      <c r="AT10" s="8" t="s">
        <v>3307</v>
      </c>
      <c r="AU10" s="8" t="s">
        <v>3308</v>
      </c>
      <c r="AV10" s="8" t="s">
        <v>3309</v>
      </c>
      <c r="AW10" s="8" t="s">
        <v>3310</v>
      </c>
      <c r="AX10" s="8" t="s">
        <v>3311</v>
      </c>
      <c r="AY10" s="8" t="s">
        <v>3312</v>
      </c>
      <c r="AZ10" s="8" t="s">
        <v>3313</v>
      </c>
      <c r="BA10" s="8" t="s">
        <v>3314</v>
      </c>
      <c r="BB10" s="8" t="s">
        <v>3315</v>
      </c>
      <c r="BC10" s="8" t="s">
        <v>3316</v>
      </c>
      <c r="BD10" s="8" t="s">
        <v>3317</v>
      </c>
      <c r="BE10" s="8" t="s">
        <v>3318</v>
      </c>
      <c r="BF10" s="8" t="s">
        <v>3319</v>
      </c>
      <c r="BG10" s="8" t="s">
        <v>3320</v>
      </c>
      <c r="BH10" s="8" t="s">
        <v>3321</v>
      </c>
      <c r="BI10" s="8" t="s">
        <v>3322</v>
      </c>
      <c r="BJ10" s="8" t="s">
        <v>3323</v>
      </c>
      <c r="BK10" s="8" t="s">
        <v>3324</v>
      </c>
      <c r="BL10" s="8" t="s">
        <v>3325</v>
      </c>
      <c r="BM10" s="8" t="s">
        <v>3326</v>
      </c>
      <c r="BN10" s="8" t="s">
        <v>3327</v>
      </c>
      <c r="BO10" s="8" t="s">
        <v>3328</v>
      </c>
      <c r="BP10" s="8" t="s">
        <v>3329</v>
      </c>
      <c r="BQ10" s="8" t="s">
        <v>3330</v>
      </c>
      <c r="BR10" s="8" t="s">
        <v>3331</v>
      </c>
      <c r="BS10" s="8" t="s">
        <v>3332</v>
      </c>
      <c r="BT10" s="8" t="s">
        <v>3333</v>
      </c>
      <c r="BU10" s="8" t="s">
        <v>3334</v>
      </c>
      <c r="BV10" s="8" t="s">
        <v>3335</v>
      </c>
      <c r="BW10" s="8" t="s">
        <v>3336</v>
      </c>
      <c r="BX10" s="8" t="s">
        <v>3337</v>
      </c>
      <c r="BY10" s="8" t="s">
        <v>3338</v>
      </c>
      <c r="BZ10" s="8" t="s">
        <v>3339</v>
      </c>
      <c r="CA10" s="8" t="s">
        <v>3340</v>
      </c>
      <c r="CB10" s="8" t="s">
        <v>3341</v>
      </c>
      <c r="CC10" s="8" t="s">
        <v>3342</v>
      </c>
      <c r="CD10" s="8" t="s">
        <v>3343</v>
      </c>
      <c r="CE10" s="8" t="s">
        <v>3344</v>
      </c>
      <c r="CF10" s="8" t="s">
        <v>3345</v>
      </c>
      <c r="CG10" s="8" t="s">
        <v>3346</v>
      </c>
      <c r="CH10" s="8" t="s">
        <v>3347</v>
      </c>
      <c r="CI10" s="8" t="s">
        <v>3348</v>
      </c>
      <c r="CJ10" s="8" t="s">
        <v>3349</v>
      </c>
      <c r="CK10" s="8" t="s">
        <v>3350</v>
      </c>
      <c r="CL10" s="8" t="s">
        <v>3351</v>
      </c>
      <c r="CM10" s="8" t="s">
        <v>3352</v>
      </c>
      <c r="CN10" s="8" t="s">
        <v>3353</v>
      </c>
      <c r="CO10" s="8" t="s">
        <v>3354</v>
      </c>
      <c r="CP10" s="8" t="s">
        <v>3355</v>
      </c>
      <c r="CQ10" s="8" t="s">
        <v>3356</v>
      </c>
      <c r="CR10" s="8" t="s">
        <v>3357</v>
      </c>
      <c r="CS10" s="8" t="s">
        <v>3358</v>
      </c>
      <c r="CT10" s="8" t="s">
        <v>3359</v>
      </c>
      <c r="CU10" s="8" t="s">
        <v>3360</v>
      </c>
      <c r="CV10" s="8" t="s">
        <v>3361</v>
      </c>
      <c r="CW10" s="8" t="s">
        <v>3362</v>
      </c>
      <c r="CX10" s="8" t="s">
        <v>3363</v>
      </c>
      <c r="CY10" s="8" t="s">
        <v>3364</v>
      </c>
      <c r="CZ10" s="8" t="s">
        <v>3365</v>
      </c>
      <c r="DA10" s="8" t="s">
        <v>3366</v>
      </c>
      <c r="DB10" s="8" t="s">
        <v>3367</v>
      </c>
      <c r="DC10" s="8" t="s">
        <v>3368</v>
      </c>
      <c r="DD10" s="8" t="s">
        <v>3369</v>
      </c>
      <c r="DE10" s="8" t="s">
        <v>3370</v>
      </c>
      <c r="DF10" s="8" t="s">
        <v>3371</v>
      </c>
      <c r="DG10" s="8" t="s">
        <v>3372</v>
      </c>
      <c r="DH10" s="8" t="s">
        <v>3373</v>
      </c>
      <c r="DI10" s="8" t="s">
        <v>3374</v>
      </c>
      <c r="DJ10" s="8" t="s">
        <v>3375</v>
      </c>
      <c r="DK10" s="8" t="s">
        <v>3376</v>
      </c>
      <c r="DL10" s="8" t="s">
        <v>3377</v>
      </c>
      <c r="DM10" s="8" t="s">
        <v>3378</v>
      </c>
      <c r="DN10" s="8" t="s">
        <v>3379</v>
      </c>
      <c r="DO10" s="8" t="s">
        <v>3380</v>
      </c>
      <c r="DP10" s="8" t="s">
        <v>3381</v>
      </c>
      <c r="DQ10" s="8" t="s">
        <v>3382</v>
      </c>
      <c r="DR10" s="8" t="s">
        <v>3383</v>
      </c>
      <c r="DS10" s="8" t="s">
        <v>3384</v>
      </c>
      <c r="DT10" s="8" t="s">
        <v>3385</v>
      </c>
      <c r="DU10" s="8" t="s">
        <v>3386</v>
      </c>
      <c r="DV10" s="8" t="s">
        <v>3387</v>
      </c>
      <c r="DW10" s="8" t="s">
        <v>3388</v>
      </c>
      <c r="DX10" s="8" t="s">
        <v>3389</v>
      </c>
      <c r="DY10" s="8" t="s">
        <v>3390</v>
      </c>
      <c r="DZ10" s="8" t="s">
        <v>3391</v>
      </c>
      <c r="EA10" s="8" t="s">
        <v>3392</v>
      </c>
      <c r="EB10" s="8" t="s">
        <v>3393</v>
      </c>
      <c r="EC10" s="8" t="s">
        <v>3394</v>
      </c>
      <c r="ED10" s="8" t="s">
        <v>3395</v>
      </c>
      <c r="EE10" s="8" t="s">
        <v>3396</v>
      </c>
      <c r="EF10" s="8" t="s">
        <v>3397</v>
      </c>
      <c r="EG10" s="8" t="s">
        <v>3398</v>
      </c>
      <c r="EH10" s="8" t="s">
        <v>3399</v>
      </c>
      <c r="EI10" s="8" t="s">
        <v>3400</v>
      </c>
      <c r="EJ10" s="8" t="s">
        <v>3401</v>
      </c>
      <c r="EK10" s="8" t="s">
        <v>3402</v>
      </c>
      <c r="EL10" s="8" t="s">
        <v>3403</v>
      </c>
      <c r="EM10" s="8" t="s">
        <v>3404</v>
      </c>
      <c r="EN10" s="8" t="s">
        <v>3405</v>
      </c>
      <c r="EO10" s="8" t="s">
        <v>3406</v>
      </c>
      <c r="EP10" s="8" t="s">
        <v>3407</v>
      </c>
      <c r="EQ10" s="8" t="s">
        <v>3408</v>
      </c>
      <c r="ER10" s="8" t="s">
        <v>3409</v>
      </c>
      <c r="ES10" s="8" t="s">
        <v>3410</v>
      </c>
      <c r="ET10" s="8" t="s">
        <v>3411</v>
      </c>
      <c r="EU10" s="8" t="s">
        <v>3412</v>
      </c>
      <c r="EV10" s="8" t="s">
        <v>3413</v>
      </c>
      <c r="EW10" s="8" t="s">
        <v>3414</v>
      </c>
      <c r="EX10" s="8" t="s">
        <v>3415</v>
      </c>
      <c r="EY10" s="8" t="s">
        <v>3416</v>
      </c>
      <c r="EZ10" s="8" t="s">
        <v>3417</v>
      </c>
      <c r="FA10" s="8" t="s">
        <v>3418</v>
      </c>
      <c r="FB10" s="8" t="s">
        <v>3419</v>
      </c>
      <c r="FC10" s="8" t="s">
        <v>3420</v>
      </c>
      <c r="FD10" s="8" t="s">
        <v>3421</v>
      </c>
      <c r="FE10" s="8" t="s">
        <v>3422</v>
      </c>
      <c r="FF10" s="8" t="s">
        <v>3423</v>
      </c>
      <c r="FG10" s="8" t="s">
        <v>3424</v>
      </c>
      <c r="FH10" s="8" t="s">
        <v>3425</v>
      </c>
      <c r="FI10" s="8" t="s">
        <v>3426</v>
      </c>
      <c r="FJ10" s="8" t="s">
        <v>3427</v>
      </c>
      <c r="FK10" s="8" t="s">
        <v>3428</v>
      </c>
      <c r="FL10" s="8" t="s">
        <v>3429</v>
      </c>
      <c r="FM10" s="8" t="s">
        <v>3430</v>
      </c>
      <c r="FN10" s="8" t="s">
        <v>3431</v>
      </c>
      <c r="FO10" s="8" t="s">
        <v>3432</v>
      </c>
      <c r="FP10" s="8" t="s">
        <v>3433</v>
      </c>
      <c r="FQ10" s="8" t="s">
        <v>3434</v>
      </c>
      <c r="FR10" s="8" t="s">
        <v>3435</v>
      </c>
      <c r="FS10" s="8" t="s">
        <v>3436</v>
      </c>
      <c r="FT10" s="8" t="s">
        <v>3437</v>
      </c>
      <c r="FU10" s="8" t="s">
        <v>3438</v>
      </c>
      <c r="FV10" s="8" t="s">
        <v>3439</v>
      </c>
      <c r="FW10" s="8" t="s">
        <v>3440</v>
      </c>
      <c r="FX10" s="8" t="s">
        <v>3441</v>
      </c>
      <c r="FY10" s="8" t="s">
        <v>3442</v>
      </c>
      <c r="FZ10" s="8" t="s">
        <v>3443</v>
      </c>
      <c r="GA10" s="8" t="s">
        <v>3444</v>
      </c>
      <c r="GB10" s="8" t="s">
        <v>3445</v>
      </c>
      <c r="GC10" s="8" t="s">
        <v>3446</v>
      </c>
      <c r="GD10" s="8" t="s">
        <v>3447</v>
      </c>
      <c r="GE10" s="8" t="s">
        <v>3448</v>
      </c>
      <c r="GF10" s="8" t="s">
        <v>3449</v>
      </c>
      <c r="GG10" s="8" t="s">
        <v>3450</v>
      </c>
      <c r="GH10" s="8" t="s">
        <v>3451</v>
      </c>
      <c r="GI10" s="8" t="s">
        <v>3452</v>
      </c>
      <c r="GJ10" s="8" t="s">
        <v>3453</v>
      </c>
      <c r="GK10" s="8" t="s">
        <v>3454</v>
      </c>
      <c r="GL10" s="8" t="s">
        <v>3455</v>
      </c>
      <c r="GM10" s="8" t="s">
        <v>3456</v>
      </c>
      <c r="GN10" s="8" t="s">
        <v>3457</v>
      </c>
      <c r="GO10" s="8" t="s">
        <v>3458</v>
      </c>
      <c r="GP10" s="8" t="s">
        <v>3459</v>
      </c>
      <c r="GQ10" s="8" t="s">
        <v>3460</v>
      </c>
      <c r="GR10" s="8" t="s">
        <v>3461</v>
      </c>
      <c r="GS10" s="8" t="s">
        <v>3462</v>
      </c>
      <c r="GT10" s="8" t="s">
        <v>3463</v>
      </c>
      <c r="GU10" s="8" t="s">
        <v>3464</v>
      </c>
      <c r="GV10" s="8" t="s">
        <v>3465</v>
      </c>
      <c r="GW10" s="8" t="s">
        <v>3466</v>
      </c>
      <c r="GX10" s="8" t="s">
        <v>3467</v>
      </c>
      <c r="GY10" s="8" t="s">
        <v>3468</v>
      </c>
      <c r="GZ10" s="8" t="s">
        <v>3469</v>
      </c>
      <c r="HA10" s="8" t="s">
        <v>3470</v>
      </c>
      <c r="HB10" s="8" t="s">
        <v>3471</v>
      </c>
      <c r="HC10" s="8" t="s">
        <v>3472</v>
      </c>
      <c r="HD10" s="8" t="s">
        <v>3473</v>
      </c>
      <c r="HE10" s="8" t="s">
        <v>3474</v>
      </c>
      <c r="HF10" s="8" t="s">
        <v>3475</v>
      </c>
      <c r="HG10" s="8" t="s">
        <v>3476</v>
      </c>
      <c r="HH10" s="8" t="s">
        <v>3477</v>
      </c>
      <c r="HI10" s="8" t="s">
        <v>3478</v>
      </c>
      <c r="HJ10" s="8" t="s">
        <v>3479</v>
      </c>
      <c r="HK10" s="8" t="s">
        <v>3480</v>
      </c>
      <c r="HL10" s="8" t="s">
        <v>3481</v>
      </c>
      <c r="HM10" s="8" t="s">
        <v>3482</v>
      </c>
      <c r="HN10" s="8" t="s">
        <v>3483</v>
      </c>
      <c r="HO10" s="8" t="s">
        <v>3484</v>
      </c>
      <c r="HP10" s="8" t="s">
        <v>3485</v>
      </c>
      <c r="HQ10" s="8" t="s">
        <v>3486</v>
      </c>
      <c r="HR10" s="8" t="s">
        <v>3487</v>
      </c>
      <c r="HS10" s="8" t="s">
        <v>3488</v>
      </c>
      <c r="HT10" s="8" t="s">
        <v>3489</v>
      </c>
      <c r="HU10" s="8" t="s">
        <v>3490</v>
      </c>
      <c r="HV10" s="8" t="s">
        <v>3491</v>
      </c>
      <c r="HW10" s="8" t="s">
        <v>3492</v>
      </c>
      <c r="HX10" s="8" t="s">
        <v>3493</v>
      </c>
      <c r="HY10" s="8" t="s">
        <v>3494</v>
      </c>
      <c r="HZ10" s="8" t="s">
        <v>3495</v>
      </c>
      <c r="IA10" s="8" t="s">
        <v>3496</v>
      </c>
      <c r="IB10" s="8" t="s">
        <v>3497</v>
      </c>
      <c r="IC10" s="8" t="s">
        <v>3498</v>
      </c>
      <c r="ID10" s="8" t="s">
        <v>3499</v>
      </c>
      <c r="IE10" s="8" t="s">
        <v>3500</v>
      </c>
      <c r="IF10" s="8" t="s">
        <v>3501</v>
      </c>
      <c r="IG10" s="8" t="s">
        <v>3502</v>
      </c>
      <c r="IH10" s="8" t="s">
        <v>3503</v>
      </c>
      <c r="II10" s="8" t="s">
        <v>3504</v>
      </c>
      <c r="IJ10" s="8" t="s">
        <v>3505</v>
      </c>
      <c r="IK10" s="8" t="s">
        <v>3506</v>
      </c>
      <c r="IL10" s="8" t="s">
        <v>3507</v>
      </c>
      <c r="IM10" s="8" t="s">
        <v>3508</v>
      </c>
      <c r="IN10" s="8" t="s">
        <v>3509</v>
      </c>
      <c r="IO10" s="8" t="s">
        <v>3510</v>
      </c>
      <c r="IP10" s="8" t="s">
        <v>3511</v>
      </c>
      <c r="IQ10" s="8" t="s">
        <v>3512</v>
      </c>
    </row>
    <row r="11" spans="1:251">
      <c r="A11" s="10">
        <v>42036</v>
      </c>
      <c r="B11" s="9">
        <v>5.327</v>
      </c>
      <c r="C11" s="9">
        <v>1.3660000000000001</v>
      </c>
      <c r="D11" s="9">
        <v>3.9609999999999999</v>
      </c>
      <c r="E11" s="9">
        <v>9.8000000000000007</v>
      </c>
      <c r="F11" s="9">
        <v>2.597</v>
      </c>
      <c r="G11" s="9">
        <v>7.2030000000000003</v>
      </c>
      <c r="H11" s="9">
        <v>25.742000000000001</v>
      </c>
      <c r="I11" s="9">
        <v>8.5220000000000002</v>
      </c>
      <c r="J11" s="9">
        <v>17.22</v>
      </c>
      <c r="K11" s="9">
        <v>52</v>
      </c>
      <c r="L11" s="9">
        <v>104</v>
      </c>
      <c r="M11" s="9">
        <v>52</v>
      </c>
      <c r="N11" s="9">
        <v>69.228999999999999</v>
      </c>
      <c r="O11" s="9">
        <v>21.181999999999999</v>
      </c>
      <c r="P11" s="9">
        <v>48.046999999999997</v>
      </c>
      <c r="Q11" s="9">
        <v>8.3659999999999997</v>
      </c>
      <c r="R11" s="9">
        <v>2.2480000000000002</v>
      </c>
      <c r="S11" s="9">
        <v>6.1180000000000003</v>
      </c>
      <c r="T11" s="9">
        <v>7.2629999999999999</v>
      </c>
      <c r="U11" s="9">
        <v>4.3730000000000002</v>
      </c>
      <c r="V11" s="9">
        <v>2.89</v>
      </c>
      <c r="W11" s="9">
        <v>13.505000000000001</v>
      </c>
      <c r="X11" s="9">
        <v>6.3460000000000001</v>
      </c>
      <c r="Y11" s="9">
        <v>7.1589999999999998</v>
      </c>
      <c r="Z11" s="9">
        <v>40.094999999999999</v>
      </c>
      <c r="AA11" s="9">
        <v>8.2149999999999999</v>
      </c>
      <c r="AB11" s="9">
        <v>31.88</v>
      </c>
      <c r="AC11" s="9">
        <v>52</v>
      </c>
      <c r="AD11" s="9">
        <v>26</v>
      </c>
      <c r="AE11" s="9">
        <v>104</v>
      </c>
      <c r="AF11" s="9">
        <v>46.951000000000001</v>
      </c>
      <c r="AG11" s="9">
        <v>12.981999999999999</v>
      </c>
      <c r="AH11" s="9">
        <v>33.969000000000001</v>
      </c>
      <c r="AI11" s="9">
        <v>6.2489999999999997</v>
      </c>
      <c r="AJ11" s="9">
        <v>1.75</v>
      </c>
      <c r="AK11" s="9">
        <v>4.4989999999999997</v>
      </c>
      <c r="AL11" s="9">
        <v>4.8150000000000004</v>
      </c>
      <c r="AM11" s="9">
        <v>2.4660000000000002</v>
      </c>
      <c r="AN11" s="9">
        <v>2.3490000000000002</v>
      </c>
      <c r="AO11" s="9">
        <v>9.3170000000000002</v>
      </c>
      <c r="AP11" s="9">
        <v>4.8719999999999999</v>
      </c>
      <c r="AQ11" s="9">
        <v>4.4450000000000003</v>
      </c>
      <c r="AR11" s="9">
        <v>26.568999999999999</v>
      </c>
      <c r="AS11" s="9">
        <v>3.8929999999999998</v>
      </c>
      <c r="AT11" s="9">
        <v>22.675999999999998</v>
      </c>
      <c r="AU11" s="9">
        <v>52</v>
      </c>
      <c r="AV11" s="9">
        <v>26</v>
      </c>
      <c r="AW11" s="9">
        <v>102.91500000000001</v>
      </c>
      <c r="AX11" s="9">
        <v>22.277999999999999</v>
      </c>
      <c r="AY11" s="9">
        <v>8.2010000000000005</v>
      </c>
      <c r="AZ11" s="9">
        <v>14.077999999999999</v>
      </c>
      <c r="BA11" s="9">
        <v>2.117</v>
      </c>
      <c r="BB11" s="9">
        <v>0.498</v>
      </c>
      <c r="BC11" s="9">
        <v>1.619</v>
      </c>
      <c r="BD11" s="9">
        <v>2.448</v>
      </c>
      <c r="BE11" s="9">
        <v>1.907</v>
      </c>
      <c r="BF11" s="9">
        <v>0.54100000000000004</v>
      </c>
      <c r="BG11" s="9">
        <v>4.1879999999999997</v>
      </c>
      <c r="BH11" s="9">
        <v>1.474</v>
      </c>
      <c r="BI11" s="9">
        <v>2.714</v>
      </c>
      <c r="BJ11" s="9">
        <v>13.526</v>
      </c>
      <c r="BK11" s="9">
        <v>4.3220000000000001</v>
      </c>
      <c r="BL11" s="9">
        <v>9.2040000000000006</v>
      </c>
      <c r="BM11" s="9">
        <v>102.212</v>
      </c>
      <c r="BN11" s="9">
        <v>51.177999999999997</v>
      </c>
      <c r="BO11" s="9">
        <v>104</v>
      </c>
      <c r="BP11" s="9">
        <v>5.6449999999999996</v>
      </c>
      <c r="BQ11" s="9">
        <v>3.0590000000000002</v>
      </c>
      <c r="BR11" s="9">
        <v>2.5859999999999999</v>
      </c>
      <c r="BS11" s="9">
        <v>0.98599999999999999</v>
      </c>
      <c r="BT11" s="9">
        <v>0</v>
      </c>
      <c r="BU11" s="9">
        <v>0.98599999999999999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4.6589999999999998</v>
      </c>
      <c r="CC11" s="9">
        <v>3.0590000000000002</v>
      </c>
      <c r="CD11" s="9">
        <v>1.6</v>
      </c>
      <c r="CE11" s="9">
        <v>100.67400000000001</v>
      </c>
      <c r="CF11" s="9">
        <v>91.397000000000006</v>
      </c>
      <c r="CG11" s="9">
        <v>104.709</v>
      </c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>
        <v>0</v>
      </c>
      <c r="FD11" s="9"/>
      <c r="FE11" s="9"/>
      <c r="FF11" s="9">
        <v>0</v>
      </c>
      <c r="FG11" s="9"/>
      <c r="FH11" s="9"/>
      <c r="FI11" s="9">
        <v>0</v>
      </c>
      <c r="FJ11" s="9"/>
      <c r="FK11" s="9"/>
      <c r="FL11" s="9">
        <v>0</v>
      </c>
      <c r="FM11" s="9"/>
      <c r="FN11" s="9"/>
      <c r="FO11" s="9">
        <v>0</v>
      </c>
      <c r="FP11" s="9"/>
      <c r="FQ11" s="9"/>
      <c r="FR11" s="9">
        <v>0</v>
      </c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>
        <v>0</v>
      </c>
      <c r="HH11" s="9">
        <v>0</v>
      </c>
      <c r="HI11" s="9">
        <v>0</v>
      </c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5.7910000000000004</v>
      </c>
      <c r="C12" s="9">
        <v>1.516</v>
      </c>
      <c r="D12" s="9">
        <v>4.2750000000000004</v>
      </c>
      <c r="E12" s="9">
        <v>9.1720000000000006</v>
      </c>
      <c r="F12" s="9">
        <v>3.7130000000000001</v>
      </c>
      <c r="G12" s="9">
        <v>5.4580000000000002</v>
      </c>
      <c r="H12" s="9">
        <v>25.027999999999999</v>
      </c>
      <c r="I12" s="9">
        <v>4.26</v>
      </c>
      <c r="J12" s="9">
        <v>20.768000000000001</v>
      </c>
      <c r="K12" s="9">
        <v>52</v>
      </c>
      <c r="L12" s="9">
        <v>27.780999999999999</v>
      </c>
      <c r="M12" s="9">
        <v>54.621000000000002</v>
      </c>
      <c r="N12" s="9">
        <v>73.472999999999999</v>
      </c>
      <c r="O12" s="9">
        <v>26.263000000000002</v>
      </c>
      <c r="P12" s="9">
        <v>47.210999999999999</v>
      </c>
      <c r="Q12" s="9">
        <v>8.2590000000000003</v>
      </c>
      <c r="R12" s="9">
        <v>4.3529999999999998</v>
      </c>
      <c r="S12" s="9">
        <v>3.9060000000000001</v>
      </c>
      <c r="T12" s="9">
        <v>8.6509999999999998</v>
      </c>
      <c r="U12" s="9">
        <v>2.5329999999999999</v>
      </c>
      <c r="V12" s="9">
        <v>6.1180000000000003</v>
      </c>
      <c r="W12" s="9">
        <v>17.010000000000002</v>
      </c>
      <c r="X12" s="9">
        <v>5.6829999999999998</v>
      </c>
      <c r="Y12" s="9">
        <v>11.327</v>
      </c>
      <c r="Z12" s="9">
        <v>39.552999999999997</v>
      </c>
      <c r="AA12" s="9">
        <v>13.693</v>
      </c>
      <c r="AB12" s="9">
        <v>25.86</v>
      </c>
      <c r="AC12" s="9">
        <v>52</v>
      </c>
      <c r="AD12" s="9">
        <v>52</v>
      </c>
      <c r="AE12" s="9">
        <v>52</v>
      </c>
      <c r="AF12" s="9">
        <v>48.820999999999998</v>
      </c>
      <c r="AG12" s="9">
        <v>14.64</v>
      </c>
      <c r="AH12" s="9">
        <v>34.180999999999997</v>
      </c>
      <c r="AI12" s="9">
        <v>6.7169999999999996</v>
      </c>
      <c r="AJ12" s="9">
        <v>2.8119999999999998</v>
      </c>
      <c r="AK12" s="9">
        <v>3.9060000000000001</v>
      </c>
      <c r="AL12" s="9">
        <v>5.5460000000000003</v>
      </c>
      <c r="AM12" s="9">
        <v>1.081</v>
      </c>
      <c r="AN12" s="9">
        <v>4.4649999999999999</v>
      </c>
      <c r="AO12" s="9">
        <v>11.260999999999999</v>
      </c>
      <c r="AP12" s="9">
        <v>2.145</v>
      </c>
      <c r="AQ12" s="9">
        <v>9.1159999999999997</v>
      </c>
      <c r="AR12" s="9">
        <v>25.297000000000001</v>
      </c>
      <c r="AS12" s="9">
        <v>8.6020000000000003</v>
      </c>
      <c r="AT12" s="9">
        <v>16.693999999999999</v>
      </c>
      <c r="AU12" s="9">
        <v>52</v>
      </c>
      <c r="AV12" s="9">
        <v>52</v>
      </c>
      <c r="AW12" s="9">
        <v>46.152999999999999</v>
      </c>
      <c r="AX12" s="9">
        <v>24.652000000000001</v>
      </c>
      <c r="AY12" s="9">
        <v>11.622999999999999</v>
      </c>
      <c r="AZ12" s="9">
        <v>13.029</v>
      </c>
      <c r="BA12" s="9">
        <v>1.5409999999999999</v>
      </c>
      <c r="BB12" s="9">
        <v>1.5409999999999999</v>
      </c>
      <c r="BC12" s="9">
        <v>0</v>
      </c>
      <c r="BD12" s="9">
        <v>3.105</v>
      </c>
      <c r="BE12" s="9">
        <v>1.4530000000000001</v>
      </c>
      <c r="BF12" s="9">
        <v>1.653</v>
      </c>
      <c r="BG12" s="9">
        <v>5.7489999999999997</v>
      </c>
      <c r="BH12" s="9">
        <v>3.5379999999999998</v>
      </c>
      <c r="BI12" s="9">
        <v>2.2109999999999999</v>
      </c>
      <c r="BJ12" s="9">
        <v>14.257</v>
      </c>
      <c r="BK12" s="9">
        <v>5.0910000000000002</v>
      </c>
      <c r="BL12" s="9">
        <v>9.1660000000000004</v>
      </c>
      <c r="BM12" s="9">
        <v>52</v>
      </c>
      <c r="BN12" s="9">
        <v>43.045000000000002</v>
      </c>
      <c r="BO12" s="9">
        <v>86.647999999999996</v>
      </c>
      <c r="BP12" s="9">
        <v>7.1669999999999998</v>
      </c>
      <c r="BQ12" s="9">
        <v>5.5839999999999996</v>
      </c>
      <c r="BR12" s="9">
        <v>1.5820000000000001</v>
      </c>
      <c r="BS12" s="9">
        <v>0.46400000000000002</v>
      </c>
      <c r="BT12" s="9">
        <v>0.46400000000000002</v>
      </c>
      <c r="BU12" s="9">
        <v>0</v>
      </c>
      <c r="BV12" s="9">
        <v>0</v>
      </c>
      <c r="BW12" s="9">
        <v>0</v>
      </c>
      <c r="BX12" s="9">
        <v>0</v>
      </c>
      <c r="BY12" s="9">
        <v>0.90800000000000003</v>
      </c>
      <c r="BZ12" s="9">
        <v>0.90800000000000003</v>
      </c>
      <c r="CA12" s="9">
        <v>0</v>
      </c>
      <c r="CB12" s="9">
        <v>5.7949999999999999</v>
      </c>
      <c r="CC12" s="9">
        <v>4.2119999999999997</v>
      </c>
      <c r="CD12" s="9">
        <v>1.5820000000000001</v>
      </c>
      <c r="CE12" s="9">
        <v>127.675</v>
      </c>
      <c r="CF12" s="9">
        <v>155.428</v>
      </c>
      <c r="CG12" s="9">
        <v>83.878</v>
      </c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>
        <v>0</v>
      </c>
      <c r="FG12" s="9"/>
      <c r="FH12" s="9"/>
      <c r="FI12" s="9">
        <v>0</v>
      </c>
      <c r="FJ12" s="9"/>
      <c r="FK12" s="9"/>
      <c r="FL12" s="9">
        <v>0</v>
      </c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>
        <v>0</v>
      </c>
      <c r="HI12" s="9"/>
      <c r="HJ12" s="9"/>
      <c r="HK12" s="9">
        <v>0</v>
      </c>
      <c r="HL12" s="9"/>
      <c r="HM12" s="9"/>
      <c r="HN12" s="9"/>
      <c r="HO12" s="9"/>
      <c r="HP12" s="9"/>
      <c r="HQ12" s="9">
        <v>0</v>
      </c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5.1440000000000001</v>
      </c>
      <c r="C13" s="9">
        <v>3.2109999999999999</v>
      </c>
      <c r="D13" s="9">
        <v>1.9330000000000001</v>
      </c>
      <c r="E13" s="9">
        <v>12.637</v>
      </c>
      <c r="F13" s="9">
        <v>5.726</v>
      </c>
      <c r="G13" s="9">
        <v>6.9119999999999999</v>
      </c>
      <c r="H13" s="9">
        <v>26.812000000000001</v>
      </c>
      <c r="I13" s="9">
        <v>5.4009999999999998</v>
      </c>
      <c r="J13" s="9">
        <v>21.411999999999999</v>
      </c>
      <c r="K13" s="9">
        <v>52</v>
      </c>
      <c r="L13" s="9">
        <v>34</v>
      </c>
      <c r="M13" s="9">
        <v>52</v>
      </c>
      <c r="N13" s="9">
        <v>73.688000000000002</v>
      </c>
      <c r="O13" s="9">
        <v>23.105</v>
      </c>
      <c r="P13" s="9">
        <v>50.582999999999998</v>
      </c>
      <c r="Q13" s="9">
        <v>1.046</v>
      </c>
      <c r="R13" s="9">
        <v>0</v>
      </c>
      <c r="S13" s="9">
        <v>1.046</v>
      </c>
      <c r="T13" s="9">
        <v>9.5730000000000004</v>
      </c>
      <c r="U13" s="9">
        <v>4.2290000000000001</v>
      </c>
      <c r="V13" s="9">
        <v>5.3440000000000003</v>
      </c>
      <c r="W13" s="9">
        <v>20.91</v>
      </c>
      <c r="X13" s="9">
        <v>6.0890000000000004</v>
      </c>
      <c r="Y13" s="9">
        <v>14.821</v>
      </c>
      <c r="Z13" s="9">
        <v>42.158999999999999</v>
      </c>
      <c r="AA13" s="9">
        <v>12.787000000000001</v>
      </c>
      <c r="AB13" s="9">
        <v>29.370999999999999</v>
      </c>
      <c r="AC13" s="9">
        <v>52</v>
      </c>
      <c r="AD13" s="9">
        <v>52</v>
      </c>
      <c r="AE13" s="9">
        <v>52</v>
      </c>
      <c r="AF13" s="9">
        <v>45.578000000000003</v>
      </c>
      <c r="AG13" s="9">
        <v>14.25</v>
      </c>
      <c r="AH13" s="9">
        <v>31.327000000000002</v>
      </c>
      <c r="AI13" s="9">
        <v>1.046</v>
      </c>
      <c r="AJ13" s="9">
        <v>0</v>
      </c>
      <c r="AK13" s="9">
        <v>1.046</v>
      </c>
      <c r="AL13" s="9">
        <v>6.556</v>
      </c>
      <c r="AM13" s="9">
        <v>3.141</v>
      </c>
      <c r="AN13" s="9">
        <v>3.4140000000000001</v>
      </c>
      <c r="AO13" s="9">
        <v>11.382999999999999</v>
      </c>
      <c r="AP13" s="9">
        <v>3.7130000000000001</v>
      </c>
      <c r="AQ13" s="9">
        <v>7.67</v>
      </c>
      <c r="AR13" s="9">
        <v>26.593</v>
      </c>
      <c r="AS13" s="9">
        <v>7.3959999999999999</v>
      </c>
      <c r="AT13" s="9">
        <v>19.196999999999999</v>
      </c>
      <c r="AU13" s="9">
        <v>52</v>
      </c>
      <c r="AV13" s="9">
        <v>51.35</v>
      </c>
      <c r="AW13" s="9">
        <v>104</v>
      </c>
      <c r="AX13" s="9">
        <v>28.11</v>
      </c>
      <c r="AY13" s="9">
        <v>8.8550000000000004</v>
      </c>
      <c r="AZ13" s="9">
        <v>19.254999999999999</v>
      </c>
      <c r="BA13" s="9">
        <v>0</v>
      </c>
      <c r="BB13" s="9">
        <v>0</v>
      </c>
      <c r="BC13" s="9">
        <v>0</v>
      </c>
      <c r="BD13" s="9">
        <v>3.0179999999999998</v>
      </c>
      <c r="BE13" s="9">
        <v>1.0880000000000001</v>
      </c>
      <c r="BF13" s="9">
        <v>1.93</v>
      </c>
      <c r="BG13" s="9">
        <v>9.5269999999999992</v>
      </c>
      <c r="BH13" s="9">
        <v>2.3759999999999999</v>
      </c>
      <c r="BI13" s="9">
        <v>7.1509999999999998</v>
      </c>
      <c r="BJ13" s="9">
        <v>15.565</v>
      </c>
      <c r="BK13" s="9">
        <v>5.391</v>
      </c>
      <c r="BL13" s="9">
        <v>10.173999999999999</v>
      </c>
      <c r="BM13" s="9">
        <v>52</v>
      </c>
      <c r="BN13" s="9">
        <v>69.891000000000005</v>
      </c>
      <c r="BO13" s="9">
        <v>52</v>
      </c>
      <c r="BP13" s="9">
        <v>2.4729999999999999</v>
      </c>
      <c r="BQ13" s="9">
        <v>2.4729999999999999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0.61099999999999999</v>
      </c>
      <c r="BZ13" s="9">
        <v>0.61099999999999999</v>
      </c>
      <c r="CA13" s="9">
        <v>0</v>
      </c>
      <c r="CB13" s="9">
        <v>1.8620000000000001</v>
      </c>
      <c r="CC13" s="9">
        <v>1.8620000000000001</v>
      </c>
      <c r="CD13" s="9">
        <v>0</v>
      </c>
      <c r="CE13" s="9">
        <v>52</v>
      </c>
      <c r="CF13" s="9">
        <v>52</v>
      </c>
      <c r="CG13" s="9">
        <v>0</v>
      </c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>
        <v>0</v>
      </c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>
        <v>0</v>
      </c>
      <c r="FG13" s="9"/>
      <c r="FH13" s="9"/>
      <c r="FI13" s="9"/>
      <c r="FJ13" s="9"/>
      <c r="FK13" s="9"/>
      <c r="FL13" s="9">
        <v>0</v>
      </c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8.1669999999999998</v>
      </c>
      <c r="C14" s="9">
        <v>1.659</v>
      </c>
      <c r="D14" s="9">
        <v>6.5090000000000003</v>
      </c>
      <c r="E14" s="9">
        <v>9.5310000000000006</v>
      </c>
      <c r="F14" s="9">
        <v>3.4750000000000001</v>
      </c>
      <c r="G14" s="9">
        <v>6.056</v>
      </c>
      <c r="H14" s="9">
        <v>20.297999999999998</v>
      </c>
      <c r="I14" s="9">
        <v>7.6609999999999996</v>
      </c>
      <c r="J14" s="9">
        <v>12.635999999999999</v>
      </c>
      <c r="K14" s="9">
        <v>48.798000000000002</v>
      </c>
      <c r="L14" s="9">
        <v>52</v>
      </c>
      <c r="M14" s="9">
        <v>42.701000000000001</v>
      </c>
      <c r="N14" s="9">
        <v>69.688000000000002</v>
      </c>
      <c r="O14" s="9">
        <v>25.544</v>
      </c>
      <c r="P14" s="9">
        <v>44.145000000000003</v>
      </c>
      <c r="Q14" s="9">
        <v>4.01</v>
      </c>
      <c r="R14" s="9">
        <v>1.3180000000000001</v>
      </c>
      <c r="S14" s="9">
        <v>2.6930000000000001</v>
      </c>
      <c r="T14" s="9">
        <v>8.9789999999999992</v>
      </c>
      <c r="U14" s="9">
        <v>3.242</v>
      </c>
      <c r="V14" s="9">
        <v>5.7359999999999998</v>
      </c>
      <c r="W14" s="9">
        <v>16.298999999999999</v>
      </c>
      <c r="X14" s="9">
        <v>6.0309999999999997</v>
      </c>
      <c r="Y14" s="9">
        <v>10.268000000000001</v>
      </c>
      <c r="Z14" s="9">
        <v>40.4</v>
      </c>
      <c r="AA14" s="9">
        <v>14.952999999999999</v>
      </c>
      <c r="AB14" s="9">
        <v>25.446999999999999</v>
      </c>
      <c r="AC14" s="9">
        <v>52</v>
      </c>
      <c r="AD14" s="9">
        <v>52</v>
      </c>
      <c r="AE14" s="9">
        <v>52</v>
      </c>
      <c r="AF14" s="9">
        <v>47.542000000000002</v>
      </c>
      <c r="AG14" s="9">
        <v>13.537000000000001</v>
      </c>
      <c r="AH14" s="9">
        <v>34.005000000000003</v>
      </c>
      <c r="AI14" s="9">
        <v>2.3079999999999998</v>
      </c>
      <c r="AJ14" s="9">
        <v>0.871</v>
      </c>
      <c r="AK14" s="9">
        <v>1.4370000000000001</v>
      </c>
      <c r="AL14" s="9">
        <v>8.1240000000000006</v>
      </c>
      <c r="AM14" s="9">
        <v>3.242</v>
      </c>
      <c r="AN14" s="9">
        <v>4.8810000000000002</v>
      </c>
      <c r="AO14" s="9">
        <v>11</v>
      </c>
      <c r="AP14" s="9">
        <v>3.7690000000000001</v>
      </c>
      <c r="AQ14" s="9">
        <v>7.2309999999999999</v>
      </c>
      <c r="AR14" s="9">
        <v>26.111000000000001</v>
      </c>
      <c r="AS14" s="9">
        <v>5.6550000000000002</v>
      </c>
      <c r="AT14" s="9">
        <v>20.456</v>
      </c>
      <c r="AU14" s="9">
        <v>52</v>
      </c>
      <c r="AV14" s="9">
        <v>38.122999999999998</v>
      </c>
      <c r="AW14" s="9">
        <v>52</v>
      </c>
      <c r="AX14" s="9">
        <v>22.146000000000001</v>
      </c>
      <c r="AY14" s="9">
        <v>12.006</v>
      </c>
      <c r="AZ14" s="9">
        <v>10.14</v>
      </c>
      <c r="BA14" s="9">
        <v>1.702</v>
      </c>
      <c r="BB14" s="9">
        <v>0.44700000000000001</v>
      </c>
      <c r="BC14" s="9">
        <v>1.256</v>
      </c>
      <c r="BD14" s="9">
        <v>0.85499999999999998</v>
      </c>
      <c r="BE14" s="9">
        <v>0</v>
      </c>
      <c r="BF14" s="9">
        <v>0.85499999999999998</v>
      </c>
      <c r="BG14" s="9">
        <v>5.2990000000000004</v>
      </c>
      <c r="BH14" s="9">
        <v>2.262</v>
      </c>
      <c r="BI14" s="9">
        <v>3.0369999999999999</v>
      </c>
      <c r="BJ14" s="9">
        <v>14.289</v>
      </c>
      <c r="BK14" s="9">
        <v>9.298</v>
      </c>
      <c r="BL14" s="9">
        <v>4.9909999999999997</v>
      </c>
      <c r="BM14" s="9">
        <v>78</v>
      </c>
      <c r="BN14" s="9">
        <v>104</v>
      </c>
      <c r="BO14" s="9">
        <v>48.954999999999998</v>
      </c>
      <c r="BP14" s="9">
        <v>5.5380000000000003</v>
      </c>
      <c r="BQ14" s="9">
        <v>3.9089999999999998</v>
      </c>
      <c r="BR14" s="9">
        <v>1.63</v>
      </c>
      <c r="BS14" s="9">
        <v>0.46400000000000002</v>
      </c>
      <c r="BT14" s="9">
        <v>0.46400000000000002</v>
      </c>
      <c r="BU14" s="9">
        <v>0</v>
      </c>
      <c r="BV14" s="9">
        <v>0.36199999999999999</v>
      </c>
      <c r="BW14" s="9">
        <v>0.36199999999999999</v>
      </c>
      <c r="BX14" s="9">
        <v>0</v>
      </c>
      <c r="BY14" s="9">
        <v>1.599</v>
      </c>
      <c r="BZ14" s="9">
        <v>0.372</v>
      </c>
      <c r="CA14" s="9">
        <v>1.2270000000000001</v>
      </c>
      <c r="CB14" s="9">
        <v>3.1139999999999999</v>
      </c>
      <c r="CC14" s="9">
        <v>2.7109999999999999</v>
      </c>
      <c r="CD14" s="9">
        <v>0.40300000000000002</v>
      </c>
      <c r="CE14" s="9">
        <v>52</v>
      </c>
      <c r="CF14" s="9">
        <v>89.228999999999999</v>
      </c>
      <c r="CG14" s="9">
        <v>33.786999999999999</v>
      </c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>
        <v>0</v>
      </c>
      <c r="FG14" s="9"/>
      <c r="FH14" s="9"/>
      <c r="FI14" s="9"/>
      <c r="FJ14" s="9"/>
      <c r="FK14" s="9"/>
      <c r="FL14" s="9">
        <v>0</v>
      </c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>
        <v>0</v>
      </c>
      <c r="HM14" s="9"/>
      <c r="HN14" s="9">
        <v>0</v>
      </c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8.8689999999999998</v>
      </c>
      <c r="C15" s="9">
        <v>3.4630000000000001</v>
      </c>
      <c r="D15" s="9">
        <v>5.4059999999999997</v>
      </c>
      <c r="E15" s="9">
        <v>8.3610000000000007</v>
      </c>
      <c r="F15" s="9">
        <v>1.3759999999999999</v>
      </c>
      <c r="G15" s="9">
        <v>6.984</v>
      </c>
      <c r="H15" s="9">
        <v>24.596</v>
      </c>
      <c r="I15" s="9">
        <v>7.1870000000000003</v>
      </c>
      <c r="J15" s="9">
        <v>17.41</v>
      </c>
      <c r="K15" s="9">
        <v>52</v>
      </c>
      <c r="L15" s="9">
        <v>37.014000000000003</v>
      </c>
      <c r="M15" s="9">
        <v>52</v>
      </c>
      <c r="N15" s="9">
        <v>68.213999999999999</v>
      </c>
      <c r="O15" s="9">
        <v>23.614000000000001</v>
      </c>
      <c r="P15" s="9">
        <v>44.6</v>
      </c>
      <c r="Q15" s="9">
        <v>5.532</v>
      </c>
      <c r="R15" s="9">
        <v>3.06</v>
      </c>
      <c r="S15" s="9">
        <v>2.472</v>
      </c>
      <c r="T15" s="9">
        <v>10.275</v>
      </c>
      <c r="U15" s="9">
        <v>6.508</v>
      </c>
      <c r="V15" s="9">
        <v>3.7679999999999998</v>
      </c>
      <c r="W15" s="9">
        <v>9.5150000000000006</v>
      </c>
      <c r="X15" s="9">
        <v>3.0270000000000001</v>
      </c>
      <c r="Y15" s="9">
        <v>6.4880000000000004</v>
      </c>
      <c r="Z15" s="9">
        <v>42.892000000000003</v>
      </c>
      <c r="AA15" s="9">
        <v>11.02</v>
      </c>
      <c r="AB15" s="9">
        <v>31.872</v>
      </c>
      <c r="AC15" s="9">
        <v>52</v>
      </c>
      <c r="AD15" s="9">
        <v>30.062000000000001</v>
      </c>
      <c r="AE15" s="9">
        <v>104</v>
      </c>
      <c r="AF15" s="9">
        <v>41.26</v>
      </c>
      <c r="AG15" s="9">
        <v>11.722</v>
      </c>
      <c r="AH15" s="9">
        <v>29.538</v>
      </c>
      <c r="AI15" s="9">
        <v>2.5630000000000002</v>
      </c>
      <c r="AJ15" s="9">
        <v>1.381</v>
      </c>
      <c r="AK15" s="9">
        <v>1.1830000000000001</v>
      </c>
      <c r="AL15" s="9">
        <v>4.915</v>
      </c>
      <c r="AM15" s="9">
        <v>2.194</v>
      </c>
      <c r="AN15" s="9">
        <v>2.72</v>
      </c>
      <c r="AO15" s="9">
        <v>6.41</v>
      </c>
      <c r="AP15" s="9">
        <v>1.5720000000000001</v>
      </c>
      <c r="AQ15" s="9">
        <v>4.8380000000000001</v>
      </c>
      <c r="AR15" s="9">
        <v>27.372</v>
      </c>
      <c r="AS15" s="9">
        <v>6.5750000000000002</v>
      </c>
      <c r="AT15" s="9">
        <v>20.797000000000001</v>
      </c>
      <c r="AU15" s="9">
        <v>52</v>
      </c>
      <c r="AV15" s="9">
        <v>52</v>
      </c>
      <c r="AW15" s="9">
        <v>100</v>
      </c>
      <c r="AX15" s="9">
        <v>26.954000000000001</v>
      </c>
      <c r="AY15" s="9">
        <v>11.893000000000001</v>
      </c>
      <c r="AZ15" s="9">
        <v>15.061999999999999</v>
      </c>
      <c r="BA15" s="9">
        <v>2.9689999999999999</v>
      </c>
      <c r="BB15" s="9">
        <v>1.679</v>
      </c>
      <c r="BC15" s="9">
        <v>1.29</v>
      </c>
      <c r="BD15" s="9">
        <v>5.36</v>
      </c>
      <c r="BE15" s="9">
        <v>4.3129999999999997</v>
      </c>
      <c r="BF15" s="9">
        <v>1.0469999999999999</v>
      </c>
      <c r="BG15" s="9">
        <v>3.105</v>
      </c>
      <c r="BH15" s="9">
        <v>1.4550000000000001</v>
      </c>
      <c r="BI15" s="9">
        <v>1.65</v>
      </c>
      <c r="BJ15" s="9">
        <v>15.52</v>
      </c>
      <c r="BK15" s="9">
        <v>4.4450000000000003</v>
      </c>
      <c r="BL15" s="9">
        <v>11.074999999999999</v>
      </c>
      <c r="BM15" s="9">
        <v>52</v>
      </c>
      <c r="BN15" s="9">
        <v>10.337999999999999</v>
      </c>
      <c r="BO15" s="9">
        <v>196.12700000000001</v>
      </c>
      <c r="BP15" s="9">
        <v>6.2859999999999996</v>
      </c>
      <c r="BQ15" s="9">
        <v>4.0890000000000004</v>
      </c>
      <c r="BR15" s="9">
        <v>2.1960000000000002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2.0129999999999999</v>
      </c>
      <c r="BZ15" s="9">
        <v>1.044</v>
      </c>
      <c r="CA15" s="9">
        <v>0.96899999999999997</v>
      </c>
      <c r="CB15" s="9">
        <v>4.2720000000000002</v>
      </c>
      <c r="CC15" s="9">
        <v>3.0449999999999999</v>
      </c>
      <c r="CD15" s="9">
        <v>1.2270000000000001</v>
      </c>
      <c r="CE15" s="9">
        <v>70.587000000000003</v>
      </c>
      <c r="CF15" s="9">
        <v>104</v>
      </c>
      <c r="CG15" s="9">
        <v>50.118000000000002</v>
      </c>
      <c r="CH15" s="9">
        <v>226.393</v>
      </c>
      <c r="CI15" s="9">
        <v>85.305000000000007</v>
      </c>
      <c r="CJ15" s="9">
        <v>141.08799999999999</v>
      </c>
      <c r="CK15" s="9">
        <v>24.895</v>
      </c>
      <c r="CL15" s="9">
        <v>10.817</v>
      </c>
      <c r="CM15" s="9">
        <v>14.077999999999999</v>
      </c>
      <c r="CN15" s="9">
        <v>38.682000000000002</v>
      </c>
      <c r="CO15" s="9">
        <v>14.29</v>
      </c>
      <c r="CP15" s="9">
        <v>24.391999999999999</v>
      </c>
      <c r="CQ15" s="9">
        <v>52.555</v>
      </c>
      <c r="CR15" s="9">
        <v>17.911000000000001</v>
      </c>
      <c r="CS15" s="9">
        <v>34.643999999999998</v>
      </c>
      <c r="CT15" s="9">
        <v>110.261</v>
      </c>
      <c r="CU15" s="9">
        <v>42.286999999999999</v>
      </c>
      <c r="CV15" s="9">
        <v>67.974999999999994</v>
      </c>
      <c r="CW15" s="9">
        <v>45.457000000000001</v>
      </c>
      <c r="CX15" s="9">
        <v>43</v>
      </c>
      <c r="CY15" s="9">
        <v>47.698999999999998</v>
      </c>
      <c r="CZ15" s="9">
        <v>115.774</v>
      </c>
      <c r="DA15" s="9">
        <v>40.953000000000003</v>
      </c>
      <c r="DB15" s="9">
        <v>74.820999999999998</v>
      </c>
      <c r="DC15" s="9">
        <v>12.813000000000001</v>
      </c>
      <c r="DD15" s="9">
        <v>6.0410000000000004</v>
      </c>
      <c r="DE15" s="9">
        <v>6.7709999999999999</v>
      </c>
      <c r="DF15" s="9">
        <v>16.513999999999999</v>
      </c>
      <c r="DG15" s="9">
        <v>5.9349999999999996</v>
      </c>
      <c r="DH15" s="9">
        <v>10.579000000000001</v>
      </c>
      <c r="DI15" s="9">
        <v>22.465</v>
      </c>
      <c r="DJ15" s="9">
        <v>6.9720000000000004</v>
      </c>
      <c r="DK15" s="9">
        <v>15.494</v>
      </c>
      <c r="DL15" s="9">
        <v>63.982999999999997</v>
      </c>
      <c r="DM15" s="9">
        <v>22.006</v>
      </c>
      <c r="DN15" s="9">
        <v>41.976999999999997</v>
      </c>
      <c r="DO15" s="9">
        <v>52</v>
      </c>
      <c r="DP15" s="9">
        <v>52</v>
      </c>
      <c r="DQ15" s="9">
        <v>52</v>
      </c>
      <c r="DR15" s="9">
        <v>72.311000000000007</v>
      </c>
      <c r="DS15" s="9">
        <v>23.876999999999999</v>
      </c>
      <c r="DT15" s="9">
        <v>48.433999999999997</v>
      </c>
      <c r="DU15" s="9">
        <v>6.6539999999999999</v>
      </c>
      <c r="DV15" s="9">
        <v>2.5859999999999999</v>
      </c>
      <c r="DW15" s="9">
        <v>4.0679999999999996</v>
      </c>
      <c r="DX15" s="9">
        <v>13.548999999999999</v>
      </c>
      <c r="DY15" s="9">
        <v>5.9349999999999996</v>
      </c>
      <c r="DZ15" s="9">
        <v>7.6139999999999999</v>
      </c>
      <c r="EA15" s="9">
        <v>13.109</v>
      </c>
      <c r="EB15" s="9">
        <v>2.95</v>
      </c>
      <c r="EC15" s="9">
        <v>10.159000000000001</v>
      </c>
      <c r="ED15" s="9">
        <v>38.997999999999998</v>
      </c>
      <c r="EE15" s="9">
        <v>12.404999999999999</v>
      </c>
      <c r="EF15" s="9">
        <v>26.593</v>
      </c>
      <c r="EG15" s="9">
        <v>52</v>
      </c>
      <c r="EH15" s="9">
        <v>52</v>
      </c>
      <c r="EI15" s="9">
        <v>52</v>
      </c>
      <c r="EJ15" s="9">
        <v>43.463000000000001</v>
      </c>
      <c r="EK15" s="9">
        <v>17.077000000000002</v>
      </c>
      <c r="EL15" s="9">
        <v>26.387</v>
      </c>
      <c r="EM15" s="9">
        <v>6.1589999999999998</v>
      </c>
      <c r="EN15" s="9">
        <v>3.4550000000000001</v>
      </c>
      <c r="EO15" s="9">
        <v>2.7029999999999998</v>
      </c>
      <c r="EP15" s="9">
        <v>2.964</v>
      </c>
      <c r="EQ15" s="9">
        <v>0</v>
      </c>
      <c r="ER15" s="9">
        <v>2.964</v>
      </c>
      <c r="ES15" s="9">
        <v>9.3559999999999999</v>
      </c>
      <c r="ET15" s="9">
        <v>4.0209999999999999</v>
      </c>
      <c r="EU15" s="9">
        <v>5.3339999999999996</v>
      </c>
      <c r="EV15" s="9">
        <v>24.984999999999999</v>
      </c>
      <c r="EW15" s="9">
        <v>9.6</v>
      </c>
      <c r="EX15" s="9">
        <v>15.385</v>
      </c>
      <c r="EY15" s="9">
        <v>52</v>
      </c>
      <c r="EZ15" s="9">
        <v>52</v>
      </c>
      <c r="FA15" s="9">
        <v>52</v>
      </c>
      <c r="FB15" s="9">
        <v>14.18</v>
      </c>
      <c r="FC15" s="9">
        <v>0</v>
      </c>
      <c r="FD15" s="9">
        <v>14.18</v>
      </c>
      <c r="FE15" s="9">
        <v>1.151</v>
      </c>
      <c r="FF15" s="9">
        <v>0</v>
      </c>
      <c r="FG15" s="9">
        <v>1.151</v>
      </c>
      <c r="FH15" s="9">
        <v>1.679</v>
      </c>
      <c r="FI15" s="9">
        <v>0</v>
      </c>
      <c r="FJ15" s="9">
        <v>1.679</v>
      </c>
      <c r="FK15" s="9">
        <v>3.6360000000000001</v>
      </c>
      <c r="FL15" s="9">
        <v>0</v>
      </c>
      <c r="FM15" s="9">
        <v>3.6360000000000001</v>
      </c>
      <c r="FN15" s="9">
        <v>7.7130000000000001</v>
      </c>
      <c r="FO15" s="9">
        <v>0</v>
      </c>
      <c r="FP15" s="9">
        <v>7.7130000000000001</v>
      </c>
      <c r="FQ15" s="9">
        <v>52</v>
      </c>
      <c r="FR15" s="9">
        <v>0</v>
      </c>
      <c r="FS15" s="9">
        <v>52</v>
      </c>
      <c r="FT15" s="9">
        <v>45.295999999999999</v>
      </c>
      <c r="FU15" s="9">
        <v>20.064</v>
      </c>
      <c r="FV15" s="9">
        <v>25.231999999999999</v>
      </c>
      <c r="FW15" s="9">
        <v>3.6379999999999999</v>
      </c>
      <c r="FX15" s="9">
        <v>0</v>
      </c>
      <c r="FY15" s="9">
        <v>3.6379999999999999</v>
      </c>
      <c r="FZ15" s="9">
        <v>10.669</v>
      </c>
      <c r="GA15" s="9">
        <v>5.3559999999999999</v>
      </c>
      <c r="GB15" s="9">
        <v>5.3129999999999997</v>
      </c>
      <c r="GC15" s="9">
        <v>14.811999999999999</v>
      </c>
      <c r="GD15" s="9">
        <v>7.6820000000000004</v>
      </c>
      <c r="GE15" s="9">
        <v>7.13</v>
      </c>
      <c r="GF15" s="9">
        <v>16.177</v>
      </c>
      <c r="GG15" s="9">
        <v>7.0250000000000004</v>
      </c>
      <c r="GH15" s="9">
        <v>9.1519999999999992</v>
      </c>
      <c r="GI15" s="9">
        <v>26</v>
      </c>
      <c r="GJ15" s="9">
        <v>26</v>
      </c>
      <c r="GK15" s="9">
        <v>26</v>
      </c>
      <c r="GL15" s="9">
        <v>42.685000000000002</v>
      </c>
      <c r="GM15" s="9">
        <v>22.045999999999999</v>
      </c>
      <c r="GN15" s="9">
        <v>20.638999999999999</v>
      </c>
      <c r="GO15" s="9">
        <v>7.2939999999999996</v>
      </c>
      <c r="GP15" s="9">
        <v>4.7759999999999998</v>
      </c>
      <c r="GQ15" s="9">
        <v>2.5179999999999998</v>
      </c>
      <c r="GR15" s="9">
        <v>9.125</v>
      </c>
      <c r="GS15" s="9">
        <v>2.9990000000000001</v>
      </c>
      <c r="GT15" s="9">
        <v>6.1260000000000003</v>
      </c>
      <c r="GU15" s="9">
        <v>8.4589999999999996</v>
      </c>
      <c r="GV15" s="9">
        <v>3.258</v>
      </c>
      <c r="GW15" s="9">
        <v>5.202</v>
      </c>
      <c r="GX15" s="9">
        <v>17.806999999999999</v>
      </c>
      <c r="GY15" s="9">
        <v>11.013999999999999</v>
      </c>
      <c r="GZ15" s="9">
        <v>6.7930000000000001</v>
      </c>
      <c r="HA15" s="9">
        <v>31.774999999999999</v>
      </c>
      <c r="HB15" s="9">
        <v>47.546999999999997</v>
      </c>
      <c r="HC15" s="9">
        <v>20.393000000000001</v>
      </c>
      <c r="HD15" s="9">
        <v>8.4589999999999996</v>
      </c>
      <c r="HE15" s="9">
        <v>2.242</v>
      </c>
      <c r="HF15" s="9">
        <v>6.2169999999999996</v>
      </c>
      <c r="HG15" s="9">
        <v>0</v>
      </c>
      <c r="HH15" s="9">
        <v>0</v>
      </c>
      <c r="HI15" s="9">
        <v>0</v>
      </c>
      <c r="HJ15" s="9">
        <v>0.69499999999999995</v>
      </c>
      <c r="HK15" s="9">
        <v>0</v>
      </c>
      <c r="HL15" s="9">
        <v>0.69499999999999995</v>
      </c>
      <c r="HM15" s="9">
        <v>3.1829999999999998</v>
      </c>
      <c r="HN15" s="9">
        <v>0</v>
      </c>
      <c r="HO15" s="9">
        <v>3.1829999999999998</v>
      </c>
      <c r="HP15" s="9">
        <v>4.5810000000000004</v>
      </c>
      <c r="HQ15" s="9">
        <v>2.242</v>
      </c>
      <c r="HR15" s="9">
        <v>2.339</v>
      </c>
      <c r="HS15" s="9">
        <v>52</v>
      </c>
      <c r="HT15" s="9">
        <v>52</v>
      </c>
      <c r="HU15" s="9">
        <v>26.5</v>
      </c>
      <c r="HV15" s="9">
        <v>44.654000000000003</v>
      </c>
      <c r="HW15" s="9">
        <v>20.465</v>
      </c>
      <c r="HX15" s="9">
        <v>24.189</v>
      </c>
      <c r="HY15" s="9">
        <v>5.7089999999999996</v>
      </c>
      <c r="HZ15" s="9">
        <v>4.1260000000000003</v>
      </c>
      <c r="IA15" s="9">
        <v>1.5840000000000001</v>
      </c>
      <c r="IB15" s="9">
        <v>14.86</v>
      </c>
      <c r="IC15" s="9">
        <v>7.52</v>
      </c>
      <c r="ID15" s="9">
        <v>7.34</v>
      </c>
      <c r="IE15" s="9">
        <v>10.053000000000001</v>
      </c>
      <c r="IF15" s="9">
        <v>4.0190000000000001</v>
      </c>
      <c r="IG15" s="9">
        <v>6.0339999999999998</v>
      </c>
      <c r="IH15" s="9">
        <v>14.031000000000001</v>
      </c>
      <c r="II15" s="9">
        <v>4.8010000000000002</v>
      </c>
      <c r="IJ15" s="9">
        <v>9.23</v>
      </c>
      <c r="IK15" s="9">
        <v>13</v>
      </c>
      <c r="IL15" s="9">
        <v>9</v>
      </c>
      <c r="IM15" s="9">
        <v>22.417000000000002</v>
      </c>
      <c r="IN15" s="9">
        <v>22.396000000000001</v>
      </c>
      <c r="IO15" s="9">
        <v>10.433</v>
      </c>
      <c r="IP15" s="9">
        <v>11.962</v>
      </c>
      <c r="IQ15" s="9">
        <v>3.4940000000000002</v>
      </c>
    </row>
    <row r="16" spans="1:251">
      <c r="A16" s="10">
        <v>43862</v>
      </c>
      <c r="B16" s="9">
        <v>6.9539999999999997</v>
      </c>
      <c r="C16" s="9">
        <v>1.3620000000000001</v>
      </c>
      <c r="D16" s="9">
        <v>5.5919999999999996</v>
      </c>
      <c r="E16" s="9">
        <v>9.282</v>
      </c>
      <c r="F16" s="9">
        <v>5.6559999999999997</v>
      </c>
      <c r="G16" s="9">
        <v>3.6269999999999998</v>
      </c>
      <c r="H16" s="9">
        <v>16.702000000000002</v>
      </c>
      <c r="I16" s="9">
        <v>3.5379999999999998</v>
      </c>
      <c r="J16" s="9">
        <v>13.164</v>
      </c>
      <c r="K16" s="9">
        <v>39.043999999999997</v>
      </c>
      <c r="L16" s="9">
        <v>20.329000000000001</v>
      </c>
      <c r="M16" s="9">
        <v>52</v>
      </c>
      <c r="N16" s="9">
        <v>71.867000000000004</v>
      </c>
      <c r="O16" s="9">
        <v>23.074999999999999</v>
      </c>
      <c r="P16" s="9">
        <v>48.792000000000002</v>
      </c>
      <c r="Q16" s="9">
        <v>7.7450000000000001</v>
      </c>
      <c r="R16" s="9">
        <v>0.98899999999999999</v>
      </c>
      <c r="S16" s="9">
        <v>6.7560000000000002</v>
      </c>
      <c r="T16" s="9">
        <v>9.0830000000000002</v>
      </c>
      <c r="U16" s="9">
        <v>3.7170000000000001</v>
      </c>
      <c r="V16" s="9">
        <v>5.3659999999999997</v>
      </c>
      <c r="W16" s="9">
        <v>16.936</v>
      </c>
      <c r="X16" s="9">
        <v>8.4920000000000009</v>
      </c>
      <c r="Y16" s="9">
        <v>8.4429999999999996</v>
      </c>
      <c r="Z16" s="9">
        <v>38.103000000000002</v>
      </c>
      <c r="AA16" s="9">
        <v>9.8770000000000007</v>
      </c>
      <c r="AB16" s="9">
        <v>28.227</v>
      </c>
      <c r="AC16" s="9">
        <v>52</v>
      </c>
      <c r="AD16" s="9">
        <v>26</v>
      </c>
      <c r="AE16" s="9">
        <v>52</v>
      </c>
      <c r="AF16" s="9">
        <v>42.853000000000002</v>
      </c>
      <c r="AG16" s="9">
        <v>13.202999999999999</v>
      </c>
      <c r="AH16" s="9">
        <v>29.65</v>
      </c>
      <c r="AI16" s="9">
        <v>6.0970000000000004</v>
      </c>
      <c r="AJ16" s="9">
        <v>0.57399999999999995</v>
      </c>
      <c r="AK16" s="9">
        <v>5.5229999999999997</v>
      </c>
      <c r="AL16" s="9">
        <v>5.9169999999999998</v>
      </c>
      <c r="AM16" s="9">
        <v>1.7809999999999999</v>
      </c>
      <c r="AN16" s="9">
        <v>4.1360000000000001</v>
      </c>
      <c r="AO16" s="9">
        <v>9.9169999999999998</v>
      </c>
      <c r="AP16" s="9">
        <v>5.38</v>
      </c>
      <c r="AQ16" s="9">
        <v>4.5369999999999999</v>
      </c>
      <c r="AR16" s="9">
        <v>20.922000000000001</v>
      </c>
      <c r="AS16" s="9">
        <v>5.468</v>
      </c>
      <c r="AT16" s="9">
        <v>15.454000000000001</v>
      </c>
      <c r="AU16" s="9">
        <v>41.944000000000003</v>
      </c>
      <c r="AV16" s="9">
        <v>22.716000000000001</v>
      </c>
      <c r="AW16" s="9">
        <v>52</v>
      </c>
      <c r="AX16" s="9">
        <v>29.013999999999999</v>
      </c>
      <c r="AY16" s="9">
        <v>9.8719999999999999</v>
      </c>
      <c r="AZ16" s="9">
        <v>19.141999999999999</v>
      </c>
      <c r="BA16" s="9">
        <v>1.6479999999999999</v>
      </c>
      <c r="BB16" s="9">
        <v>0.41499999999999998</v>
      </c>
      <c r="BC16" s="9">
        <v>1.2330000000000001</v>
      </c>
      <c r="BD16" s="9">
        <v>3.1659999999999999</v>
      </c>
      <c r="BE16" s="9">
        <v>1.9359999999999999</v>
      </c>
      <c r="BF16" s="9">
        <v>1.23</v>
      </c>
      <c r="BG16" s="9">
        <v>7.0190000000000001</v>
      </c>
      <c r="BH16" s="9">
        <v>3.1120000000000001</v>
      </c>
      <c r="BI16" s="9">
        <v>3.907</v>
      </c>
      <c r="BJ16" s="9">
        <v>17.181000000000001</v>
      </c>
      <c r="BK16" s="9">
        <v>4.4089999999999998</v>
      </c>
      <c r="BL16" s="9">
        <v>12.773</v>
      </c>
      <c r="BM16" s="9">
        <v>52</v>
      </c>
      <c r="BN16" s="9">
        <v>39.945999999999998</v>
      </c>
      <c r="BO16" s="9">
        <v>155.023</v>
      </c>
      <c r="BP16" s="9">
        <v>6.32</v>
      </c>
      <c r="BQ16" s="9">
        <v>4.8639999999999999</v>
      </c>
      <c r="BR16" s="9">
        <v>1.456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0.64200000000000002</v>
      </c>
      <c r="BZ16" s="9">
        <v>0.64200000000000002</v>
      </c>
      <c r="CA16" s="9">
        <v>0</v>
      </c>
      <c r="CB16" s="9">
        <v>5.6779999999999999</v>
      </c>
      <c r="CC16" s="9">
        <v>4.2220000000000004</v>
      </c>
      <c r="CD16" s="9">
        <v>1.456</v>
      </c>
      <c r="CE16" s="9">
        <v>201.82400000000001</v>
      </c>
      <c r="CF16" s="9">
        <v>208</v>
      </c>
      <c r="CG16" s="9">
        <v>156.17099999999999</v>
      </c>
      <c r="CH16" s="9">
        <v>227.86699999999999</v>
      </c>
      <c r="CI16" s="9">
        <v>86.602999999999994</v>
      </c>
      <c r="CJ16" s="9">
        <v>141.26300000000001</v>
      </c>
      <c r="CK16" s="9">
        <v>25.128</v>
      </c>
      <c r="CL16" s="9">
        <v>5.9169999999999998</v>
      </c>
      <c r="CM16" s="9">
        <v>19.210999999999999</v>
      </c>
      <c r="CN16" s="9">
        <v>41.64</v>
      </c>
      <c r="CO16" s="9">
        <v>15.641999999999999</v>
      </c>
      <c r="CP16" s="9">
        <v>25.998000000000001</v>
      </c>
      <c r="CQ16" s="9">
        <v>62.006999999999998</v>
      </c>
      <c r="CR16" s="9">
        <v>31.766999999999999</v>
      </c>
      <c r="CS16" s="9">
        <v>30.24</v>
      </c>
      <c r="CT16" s="9">
        <v>99.091999999999999</v>
      </c>
      <c r="CU16" s="9">
        <v>33.277000000000001</v>
      </c>
      <c r="CV16" s="9">
        <v>65.814999999999998</v>
      </c>
      <c r="CW16" s="9">
        <v>27.03</v>
      </c>
      <c r="CX16" s="9">
        <v>26</v>
      </c>
      <c r="CY16" s="9">
        <v>43</v>
      </c>
      <c r="CZ16" s="9">
        <v>108.77800000000001</v>
      </c>
      <c r="DA16" s="9">
        <v>38.389000000000003</v>
      </c>
      <c r="DB16" s="9">
        <v>70.388999999999996</v>
      </c>
      <c r="DC16" s="9">
        <v>12.92</v>
      </c>
      <c r="DD16" s="9">
        <v>1.1910000000000001</v>
      </c>
      <c r="DE16" s="9">
        <v>11.728999999999999</v>
      </c>
      <c r="DF16" s="9">
        <v>18.969000000000001</v>
      </c>
      <c r="DG16" s="9">
        <v>5.8540000000000001</v>
      </c>
      <c r="DH16" s="9">
        <v>13.115</v>
      </c>
      <c r="DI16" s="9">
        <v>27.95</v>
      </c>
      <c r="DJ16" s="9">
        <v>16.233000000000001</v>
      </c>
      <c r="DK16" s="9">
        <v>11.717000000000001</v>
      </c>
      <c r="DL16" s="9">
        <v>48.94</v>
      </c>
      <c r="DM16" s="9">
        <v>15.111000000000001</v>
      </c>
      <c r="DN16" s="9">
        <v>33.829000000000001</v>
      </c>
      <c r="DO16" s="9">
        <v>30</v>
      </c>
      <c r="DP16" s="9">
        <v>26</v>
      </c>
      <c r="DQ16" s="9">
        <v>44.551000000000002</v>
      </c>
      <c r="DR16" s="9">
        <v>55.723999999999997</v>
      </c>
      <c r="DS16" s="9">
        <v>15.819000000000001</v>
      </c>
      <c r="DT16" s="9">
        <v>39.905000000000001</v>
      </c>
      <c r="DU16" s="9">
        <v>8.9139999999999997</v>
      </c>
      <c r="DV16" s="9">
        <v>0</v>
      </c>
      <c r="DW16" s="9">
        <v>8.9139999999999997</v>
      </c>
      <c r="DX16" s="9">
        <v>7.0979999999999999</v>
      </c>
      <c r="DY16" s="9">
        <v>2.569</v>
      </c>
      <c r="DZ16" s="9">
        <v>4.5289999999999999</v>
      </c>
      <c r="EA16" s="9">
        <v>13.577999999999999</v>
      </c>
      <c r="EB16" s="9">
        <v>7.1050000000000004</v>
      </c>
      <c r="EC16" s="9">
        <v>6.4720000000000004</v>
      </c>
      <c r="ED16" s="9">
        <v>26.134</v>
      </c>
      <c r="EE16" s="9">
        <v>6.1440000000000001</v>
      </c>
      <c r="EF16" s="9">
        <v>19.991</v>
      </c>
      <c r="EG16" s="9">
        <v>41.127000000000002</v>
      </c>
      <c r="EH16" s="9">
        <v>26</v>
      </c>
      <c r="EI16" s="9">
        <v>50.097999999999999</v>
      </c>
      <c r="EJ16" s="9">
        <v>53.055</v>
      </c>
      <c r="EK16" s="9">
        <v>22.571000000000002</v>
      </c>
      <c r="EL16" s="9">
        <v>30.484000000000002</v>
      </c>
      <c r="EM16" s="9">
        <v>4.0060000000000002</v>
      </c>
      <c r="EN16" s="9">
        <v>1.1910000000000001</v>
      </c>
      <c r="EO16" s="9">
        <v>2.8149999999999999</v>
      </c>
      <c r="EP16" s="9">
        <v>11.871</v>
      </c>
      <c r="EQ16" s="9">
        <v>3.2850000000000001</v>
      </c>
      <c r="ER16" s="9">
        <v>8.5860000000000003</v>
      </c>
      <c r="ES16" s="9">
        <v>14.372</v>
      </c>
      <c r="ET16" s="9">
        <v>9.1280000000000001</v>
      </c>
      <c r="EU16" s="9">
        <v>5.2439999999999998</v>
      </c>
      <c r="EV16" s="9">
        <v>22.806000000000001</v>
      </c>
      <c r="EW16" s="9">
        <v>8.9670000000000005</v>
      </c>
      <c r="EX16" s="9">
        <v>13.839</v>
      </c>
      <c r="EY16" s="9">
        <v>26</v>
      </c>
      <c r="EZ16" s="9">
        <v>26</v>
      </c>
      <c r="FA16" s="9">
        <v>24.547999999999998</v>
      </c>
      <c r="FB16" s="9">
        <v>16.309000000000001</v>
      </c>
      <c r="FC16" s="9">
        <v>3.1970000000000001</v>
      </c>
      <c r="FD16" s="9">
        <v>13.112</v>
      </c>
      <c r="FE16" s="9">
        <v>2.2610000000000001</v>
      </c>
      <c r="FF16" s="9">
        <v>0</v>
      </c>
      <c r="FG16" s="9">
        <v>2.2610000000000001</v>
      </c>
      <c r="FH16" s="9">
        <v>1.1279999999999999</v>
      </c>
      <c r="FI16" s="9">
        <v>0.67400000000000004</v>
      </c>
      <c r="FJ16" s="9">
        <v>0.45500000000000002</v>
      </c>
      <c r="FK16" s="9">
        <v>3.7789999999999999</v>
      </c>
      <c r="FL16" s="9">
        <v>1.31</v>
      </c>
      <c r="FM16" s="9">
        <v>2.4689999999999999</v>
      </c>
      <c r="FN16" s="9">
        <v>9.14</v>
      </c>
      <c r="FO16" s="9">
        <v>1.214</v>
      </c>
      <c r="FP16" s="9">
        <v>7.9260000000000002</v>
      </c>
      <c r="FQ16" s="9">
        <v>52</v>
      </c>
      <c r="FR16" s="9">
        <v>21</v>
      </c>
      <c r="FS16" s="9">
        <v>52</v>
      </c>
      <c r="FT16" s="9">
        <v>51.811</v>
      </c>
      <c r="FU16" s="9">
        <v>21.524000000000001</v>
      </c>
      <c r="FV16" s="9">
        <v>30.286999999999999</v>
      </c>
      <c r="FW16" s="9">
        <v>6.0720000000000001</v>
      </c>
      <c r="FX16" s="9">
        <v>2.4350000000000001</v>
      </c>
      <c r="FY16" s="9">
        <v>3.6360000000000001</v>
      </c>
      <c r="FZ16" s="9">
        <v>7.9450000000000003</v>
      </c>
      <c r="GA16" s="9">
        <v>3.5419999999999998</v>
      </c>
      <c r="GB16" s="9">
        <v>4.4029999999999996</v>
      </c>
      <c r="GC16" s="9">
        <v>12.920999999999999</v>
      </c>
      <c r="GD16" s="9">
        <v>7.7949999999999999</v>
      </c>
      <c r="GE16" s="9">
        <v>5.1260000000000003</v>
      </c>
      <c r="GF16" s="9">
        <v>24.873999999999999</v>
      </c>
      <c r="GG16" s="9">
        <v>7.7519999999999998</v>
      </c>
      <c r="GH16" s="9">
        <v>17.122</v>
      </c>
      <c r="GI16" s="9">
        <v>42.905999999999999</v>
      </c>
      <c r="GJ16" s="9">
        <v>26</v>
      </c>
      <c r="GK16" s="9">
        <v>52</v>
      </c>
      <c r="GL16" s="9">
        <v>43.642000000000003</v>
      </c>
      <c r="GM16" s="9">
        <v>20.36</v>
      </c>
      <c r="GN16" s="9">
        <v>23.282</v>
      </c>
      <c r="GO16" s="9">
        <v>3.875</v>
      </c>
      <c r="GP16" s="9">
        <v>2.29</v>
      </c>
      <c r="GQ16" s="9">
        <v>1.585</v>
      </c>
      <c r="GR16" s="9">
        <v>10.305</v>
      </c>
      <c r="GS16" s="9">
        <v>4.3940000000000001</v>
      </c>
      <c r="GT16" s="9">
        <v>5.9109999999999996</v>
      </c>
      <c r="GU16" s="9">
        <v>14.653</v>
      </c>
      <c r="GV16" s="9">
        <v>5.1479999999999997</v>
      </c>
      <c r="GW16" s="9">
        <v>9.5050000000000008</v>
      </c>
      <c r="GX16" s="9">
        <v>14.808999999999999</v>
      </c>
      <c r="GY16" s="9">
        <v>8.5269999999999992</v>
      </c>
      <c r="GZ16" s="9">
        <v>6.2809999999999997</v>
      </c>
      <c r="HA16" s="9">
        <v>23.974</v>
      </c>
      <c r="HB16" s="9">
        <v>25.491</v>
      </c>
      <c r="HC16" s="9">
        <v>21.416</v>
      </c>
      <c r="HD16" s="9">
        <v>7.3259999999999996</v>
      </c>
      <c r="HE16" s="9">
        <v>3.1339999999999999</v>
      </c>
      <c r="HF16" s="9">
        <v>4.1929999999999996</v>
      </c>
      <c r="HG16" s="9">
        <v>0</v>
      </c>
      <c r="HH16" s="9">
        <v>0</v>
      </c>
      <c r="HI16" s="9">
        <v>0</v>
      </c>
      <c r="HJ16" s="9">
        <v>3.2930000000000001</v>
      </c>
      <c r="HK16" s="9">
        <v>1.179</v>
      </c>
      <c r="HL16" s="9">
        <v>2.1139999999999999</v>
      </c>
      <c r="HM16" s="9">
        <v>2.7040000000000002</v>
      </c>
      <c r="HN16" s="9">
        <v>1.282</v>
      </c>
      <c r="HO16" s="9">
        <v>1.423</v>
      </c>
      <c r="HP16" s="9">
        <v>1.33</v>
      </c>
      <c r="HQ16" s="9">
        <v>0.67400000000000004</v>
      </c>
      <c r="HR16" s="9">
        <v>0.65600000000000003</v>
      </c>
      <c r="HS16" s="9">
        <v>17</v>
      </c>
      <c r="HT16" s="9">
        <v>17</v>
      </c>
      <c r="HU16" s="9">
        <v>14.154</v>
      </c>
      <c r="HV16" s="9">
        <v>45.991</v>
      </c>
      <c r="HW16" s="9">
        <v>20.184999999999999</v>
      </c>
      <c r="HX16" s="9">
        <v>25.806000000000001</v>
      </c>
      <c r="HY16" s="9">
        <v>8.0190000000000001</v>
      </c>
      <c r="HZ16" s="9">
        <v>1.679</v>
      </c>
      <c r="IA16" s="9">
        <v>6.34</v>
      </c>
      <c r="IB16" s="9">
        <v>7.93</v>
      </c>
      <c r="IC16" s="9">
        <v>3.9769999999999999</v>
      </c>
      <c r="ID16" s="9">
        <v>3.9529999999999998</v>
      </c>
      <c r="IE16" s="9">
        <v>11.122</v>
      </c>
      <c r="IF16" s="9">
        <v>5.016</v>
      </c>
      <c r="IG16" s="9">
        <v>6.1059999999999999</v>
      </c>
      <c r="IH16" s="9">
        <v>18.920000000000002</v>
      </c>
      <c r="II16" s="9">
        <v>9.5120000000000005</v>
      </c>
      <c r="IJ16" s="9">
        <v>9.4079999999999995</v>
      </c>
      <c r="IK16" s="9">
        <v>27.901</v>
      </c>
      <c r="IL16" s="9">
        <v>39.545000000000002</v>
      </c>
      <c r="IM16" s="9">
        <v>21.161999999999999</v>
      </c>
      <c r="IN16" s="9">
        <v>23.53</v>
      </c>
      <c r="IO16" s="9">
        <v>10.972</v>
      </c>
      <c r="IP16" s="9">
        <v>12.558</v>
      </c>
      <c r="IQ16" s="9">
        <v>3.6150000000000002</v>
      </c>
    </row>
    <row r="17" spans="1:251">
      <c r="A17" s="10">
        <v>44228</v>
      </c>
      <c r="B17" s="9">
        <v>1.9890000000000001</v>
      </c>
      <c r="C17" s="9">
        <v>1.0009999999999999</v>
      </c>
      <c r="D17" s="9">
        <v>0.98799999999999999</v>
      </c>
      <c r="E17" s="9">
        <v>12.412000000000001</v>
      </c>
      <c r="F17" s="9">
        <v>5.6360000000000001</v>
      </c>
      <c r="G17" s="9">
        <v>6.7759999999999998</v>
      </c>
      <c r="H17" s="9">
        <v>19.934999999999999</v>
      </c>
      <c r="I17" s="9">
        <v>6.1360000000000001</v>
      </c>
      <c r="J17" s="9">
        <v>13.8</v>
      </c>
      <c r="K17" s="9">
        <v>48</v>
      </c>
      <c r="L17" s="9">
        <v>47</v>
      </c>
      <c r="M17" s="9">
        <v>51.822000000000003</v>
      </c>
      <c r="N17" s="9">
        <v>64.144000000000005</v>
      </c>
      <c r="O17" s="9">
        <v>26.388999999999999</v>
      </c>
      <c r="P17" s="9">
        <v>37.755000000000003</v>
      </c>
      <c r="Q17" s="9">
        <v>5.6269999999999998</v>
      </c>
      <c r="R17" s="9">
        <v>1.9419999999999999</v>
      </c>
      <c r="S17" s="9">
        <v>3.6850000000000001</v>
      </c>
      <c r="T17" s="9">
        <v>7.0540000000000003</v>
      </c>
      <c r="U17" s="9">
        <v>1.8460000000000001</v>
      </c>
      <c r="V17" s="9">
        <v>5.2080000000000002</v>
      </c>
      <c r="W17" s="9">
        <v>21.94</v>
      </c>
      <c r="X17" s="9">
        <v>11.147</v>
      </c>
      <c r="Y17" s="9">
        <v>10.792999999999999</v>
      </c>
      <c r="Z17" s="9">
        <v>29.524000000000001</v>
      </c>
      <c r="AA17" s="9">
        <v>11.455</v>
      </c>
      <c r="AB17" s="9">
        <v>18.068999999999999</v>
      </c>
      <c r="AC17" s="9">
        <v>47</v>
      </c>
      <c r="AD17" s="9">
        <v>47</v>
      </c>
      <c r="AE17" s="9">
        <v>47.371000000000002</v>
      </c>
      <c r="AF17" s="9">
        <v>35.991999999999997</v>
      </c>
      <c r="AG17" s="9">
        <v>12.851000000000001</v>
      </c>
      <c r="AH17" s="9">
        <v>23.140999999999998</v>
      </c>
      <c r="AI17" s="9">
        <v>5.1029999999999998</v>
      </c>
      <c r="AJ17" s="9">
        <v>1.4179999999999999</v>
      </c>
      <c r="AK17" s="9">
        <v>3.6850000000000001</v>
      </c>
      <c r="AL17" s="9">
        <v>3.8740000000000001</v>
      </c>
      <c r="AM17" s="9">
        <v>1.056</v>
      </c>
      <c r="AN17" s="9">
        <v>2.8180000000000001</v>
      </c>
      <c r="AO17" s="9">
        <v>12.583</v>
      </c>
      <c r="AP17" s="9">
        <v>6.7809999999999997</v>
      </c>
      <c r="AQ17" s="9">
        <v>5.8019999999999996</v>
      </c>
      <c r="AR17" s="9">
        <v>14.432</v>
      </c>
      <c r="AS17" s="9">
        <v>3.5960000000000001</v>
      </c>
      <c r="AT17" s="9">
        <v>10.836</v>
      </c>
      <c r="AU17" s="9">
        <v>43</v>
      </c>
      <c r="AV17" s="9">
        <v>43</v>
      </c>
      <c r="AW17" s="9">
        <v>44.707000000000001</v>
      </c>
      <c r="AX17" s="9">
        <v>28.151</v>
      </c>
      <c r="AY17" s="9">
        <v>13.538</v>
      </c>
      <c r="AZ17" s="9">
        <v>14.613</v>
      </c>
      <c r="BA17" s="9">
        <v>0.52400000000000002</v>
      </c>
      <c r="BB17" s="9">
        <v>0.52400000000000002</v>
      </c>
      <c r="BC17" s="9">
        <v>0</v>
      </c>
      <c r="BD17" s="9">
        <v>3.18</v>
      </c>
      <c r="BE17" s="9">
        <v>0.79</v>
      </c>
      <c r="BF17" s="9">
        <v>2.39</v>
      </c>
      <c r="BG17" s="9">
        <v>9.3569999999999993</v>
      </c>
      <c r="BH17" s="9">
        <v>4.3659999999999997</v>
      </c>
      <c r="BI17" s="9">
        <v>4.9909999999999997</v>
      </c>
      <c r="BJ17" s="9">
        <v>15.090999999999999</v>
      </c>
      <c r="BK17" s="9">
        <v>7.859</v>
      </c>
      <c r="BL17" s="9">
        <v>7.2329999999999997</v>
      </c>
      <c r="BM17" s="9">
        <v>52</v>
      </c>
      <c r="BN17" s="9">
        <v>52</v>
      </c>
      <c r="BO17" s="9">
        <v>49.597000000000001</v>
      </c>
      <c r="BP17" s="9">
        <v>6.875</v>
      </c>
      <c r="BQ17" s="9">
        <v>3.621</v>
      </c>
      <c r="BR17" s="9">
        <v>3.254</v>
      </c>
      <c r="BS17" s="9">
        <v>1.121</v>
      </c>
      <c r="BT17" s="9">
        <v>0.50600000000000001</v>
      </c>
      <c r="BU17" s="9">
        <v>0.61499999999999999</v>
      </c>
      <c r="BV17" s="9">
        <v>0.59499999999999997</v>
      </c>
      <c r="BW17" s="9">
        <v>0</v>
      </c>
      <c r="BX17" s="9">
        <v>0.59499999999999997</v>
      </c>
      <c r="BY17" s="9">
        <v>0.47699999999999998</v>
      </c>
      <c r="BZ17" s="9">
        <v>0.47699999999999998</v>
      </c>
      <c r="CA17" s="9">
        <v>0</v>
      </c>
      <c r="CB17" s="9">
        <v>4.6820000000000004</v>
      </c>
      <c r="CC17" s="9">
        <v>2.6379999999999999</v>
      </c>
      <c r="CD17" s="9">
        <v>2.0449999999999999</v>
      </c>
      <c r="CE17" s="9">
        <v>104</v>
      </c>
      <c r="CF17" s="9">
        <v>59.655999999999999</v>
      </c>
      <c r="CG17" s="9">
        <v>171.06</v>
      </c>
      <c r="CH17" s="9">
        <v>211.27099999999999</v>
      </c>
      <c r="CI17" s="9">
        <v>83.909000000000006</v>
      </c>
      <c r="CJ17" s="9">
        <v>127.363</v>
      </c>
      <c r="CK17" s="9">
        <v>28.835000000000001</v>
      </c>
      <c r="CL17" s="9">
        <v>10.708</v>
      </c>
      <c r="CM17" s="9">
        <v>18.126999999999999</v>
      </c>
      <c r="CN17" s="9">
        <v>29.693999999999999</v>
      </c>
      <c r="CO17" s="9">
        <v>7.9850000000000003</v>
      </c>
      <c r="CP17" s="9">
        <v>21.71</v>
      </c>
      <c r="CQ17" s="9">
        <v>60.506999999999998</v>
      </c>
      <c r="CR17" s="9">
        <v>24.681999999999999</v>
      </c>
      <c r="CS17" s="9">
        <v>35.825000000000003</v>
      </c>
      <c r="CT17" s="9">
        <v>92.234999999999999</v>
      </c>
      <c r="CU17" s="9">
        <v>40.533999999999999</v>
      </c>
      <c r="CV17" s="9">
        <v>51.701000000000001</v>
      </c>
      <c r="CW17" s="9">
        <v>43</v>
      </c>
      <c r="CX17" s="9">
        <v>47</v>
      </c>
      <c r="CY17" s="9">
        <v>39</v>
      </c>
      <c r="CZ17" s="9">
        <v>103.182</v>
      </c>
      <c r="DA17" s="9">
        <v>37.564</v>
      </c>
      <c r="DB17" s="9">
        <v>65.617999999999995</v>
      </c>
      <c r="DC17" s="9">
        <v>14.029</v>
      </c>
      <c r="DD17" s="9">
        <v>3.7589999999999999</v>
      </c>
      <c r="DE17" s="9">
        <v>10.27</v>
      </c>
      <c r="DF17" s="9">
        <v>12.026</v>
      </c>
      <c r="DG17" s="9">
        <v>3.4220000000000002</v>
      </c>
      <c r="DH17" s="9">
        <v>8.6039999999999992</v>
      </c>
      <c r="DI17" s="9">
        <v>38.226999999999997</v>
      </c>
      <c r="DJ17" s="9">
        <v>16.684000000000001</v>
      </c>
      <c r="DK17" s="9">
        <v>21.542999999999999</v>
      </c>
      <c r="DL17" s="9">
        <v>38.9</v>
      </c>
      <c r="DM17" s="9">
        <v>13.699</v>
      </c>
      <c r="DN17" s="9">
        <v>25.201000000000001</v>
      </c>
      <c r="DO17" s="9">
        <v>43</v>
      </c>
      <c r="DP17" s="9">
        <v>43</v>
      </c>
      <c r="DQ17" s="9">
        <v>39</v>
      </c>
      <c r="DR17" s="9">
        <v>55.448999999999998</v>
      </c>
      <c r="DS17" s="9">
        <v>19.675000000000001</v>
      </c>
      <c r="DT17" s="9">
        <v>35.774000000000001</v>
      </c>
      <c r="DU17" s="9">
        <v>11.356</v>
      </c>
      <c r="DV17" s="9">
        <v>2.3479999999999999</v>
      </c>
      <c r="DW17" s="9">
        <v>9.0090000000000003</v>
      </c>
      <c r="DX17" s="9">
        <v>6.6660000000000004</v>
      </c>
      <c r="DY17" s="9">
        <v>1.9770000000000001</v>
      </c>
      <c r="DZ17" s="9">
        <v>4.6890000000000001</v>
      </c>
      <c r="EA17" s="9">
        <v>15.17</v>
      </c>
      <c r="EB17" s="9">
        <v>8.8539999999999992</v>
      </c>
      <c r="EC17" s="9">
        <v>6.3159999999999998</v>
      </c>
      <c r="ED17" s="9">
        <v>22.257000000000001</v>
      </c>
      <c r="EE17" s="9">
        <v>6.4960000000000004</v>
      </c>
      <c r="EF17" s="9">
        <v>15.760999999999999</v>
      </c>
      <c r="EG17" s="9">
        <v>43</v>
      </c>
      <c r="EH17" s="9">
        <v>43</v>
      </c>
      <c r="EI17" s="9">
        <v>31.26</v>
      </c>
      <c r="EJ17" s="9">
        <v>47.732999999999997</v>
      </c>
      <c r="EK17" s="9">
        <v>17.888999999999999</v>
      </c>
      <c r="EL17" s="9">
        <v>29.843</v>
      </c>
      <c r="EM17" s="9">
        <v>2.6720000000000002</v>
      </c>
      <c r="EN17" s="9">
        <v>1.411</v>
      </c>
      <c r="EO17" s="9">
        <v>1.2609999999999999</v>
      </c>
      <c r="EP17" s="9">
        <v>5.36</v>
      </c>
      <c r="EQ17" s="9">
        <v>1.4450000000000001</v>
      </c>
      <c r="ER17" s="9">
        <v>3.915</v>
      </c>
      <c r="ES17" s="9">
        <v>23.056999999999999</v>
      </c>
      <c r="ET17" s="9">
        <v>7.83</v>
      </c>
      <c r="EU17" s="9">
        <v>15.227</v>
      </c>
      <c r="EV17" s="9">
        <v>16.643000000000001</v>
      </c>
      <c r="EW17" s="9">
        <v>7.2030000000000003</v>
      </c>
      <c r="EX17" s="9">
        <v>9.44</v>
      </c>
      <c r="EY17" s="9">
        <v>43</v>
      </c>
      <c r="EZ17" s="9">
        <v>43</v>
      </c>
      <c r="FA17" s="9">
        <v>39.408999999999999</v>
      </c>
      <c r="FB17" s="9">
        <v>16.905999999999999</v>
      </c>
      <c r="FC17" s="9">
        <v>2.8340000000000001</v>
      </c>
      <c r="FD17" s="9">
        <v>14.071999999999999</v>
      </c>
      <c r="FE17" s="9">
        <v>1.679</v>
      </c>
      <c r="FF17" s="9">
        <v>0.629</v>
      </c>
      <c r="FG17" s="9">
        <v>1.05</v>
      </c>
      <c r="FH17" s="9">
        <v>0.51700000000000002</v>
      </c>
      <c r="FI17" s="9">
        <v>0</v>
      </c>
      <c r="FJ17" s="9">
        <v>0.51700000000000002</v>
      </c>
      <c r="FK17" s="9">
        <v>3.1659999999999999</v>
      </c>
      <c r="FL17" s="9">
        <v>0.83799999999999997</v>
      </c>
      <c r="FM17" s="9">
        <v>2.3279999999999998</v>
      </c>
      <c r="FN17" s="9">
        <v>11.542999999999999</v>
      </c>
      <c r="FO17" s="9">
        <v>1.367</v>
      </c>
      <c r="FP17" s="9">
        <v>10.176</v>
      </c>
      <c r="FQ17" s="9">
        <v>90.393000000000001</v>
      </c>
      <c r="FR17" s="9">
        <v>41.978000000000002</v>
      </c>
      <c r="FS17" s="9">
        <v>128.96299999999999</v>
      </c>
      <c r="FT17" s="9">
        <v>38.677</v>
      </c>
      <c r="FU17" s="9">
        <v>16.641999999999999</v>
      </c>
      <c r="FV17" s="9">
        <v>22.035</v>
      </c>
      <c r="FW17" s="9">
        <v>7.71</v>
      </c>
      <c r="FX17" s="9">
        <v>3.004</v>
      </c>
      <c r="FY17" s="9">
        <v>4.7060000000000004</v>
      </c>
      <c r="FZ17" s="9">
        <v>9.4809999999999999</v>
      </c>
      <c r="GA17" s="9">
        <v>1.6759999999999999</v>
      </c>
      <c r="GB17" s="9">
        <v>7.8049999999999997</v>
      </c>
      <c r="GC17" s="9">
        <v>6.7119999999999997</v>
      </c>
      <c r="GD17" s="9">
        <v>1.7230000000000001</v>
      </c>
      <c r="GE17" s="9">
        <v>4.9889999999999999</v>
      </c>
      <c r="GF17" s="9">
        <v>14.773999999999999</v>
      </c>
      <c r="GG17" s="9">
        <v>10.24</v>
      </c>
      <c r="GH17" s="9">
        <v>4.5339999999999998</v>
      </c>
      <c r="GI17" s="9">
        <v>16.971</v>
      </c>
      <c r="GJ17" s="9">
        <v>52</v>
      </c>
      <c r="GK17" s="9">
        <v>10</v>
      </c>
      <c r="GL17" s="9">
        <v>48.844999999999999</v>
      </c>
      <c r="GM17" s="9">
        <v>23.76</v>
      </c>
      <c r="GN17" s="9">
        <v>25.085000000000001</v>
      </c>
      <c r="GO17" s="9">
        <v>4.2960000000000003</v>
      </c>
      <c r="GP17" s="9">
        <v>2.1960000000000002</v>
      </c>
      <c r="GQ17" s="9">
        <v>2.101</v>
      </c>
      <c r="GR17" s="9">
        <v>7.085</v>
      </c>
      <c r="GS17" s="9">
        <v>2.3010000000000002</v>
      </c>
      <c r="GT17" s="9">
        <v>4.7839999999999998</v>
      </c>
      <c r="GU17" s="9">
        <v>11.362</v>
      </c>
      <c r="GV17" s="9">
        <v>4.9509999999999996</v>
      </c>
      <c r="GW17" s="9">
        <v>6.4109999999999996</v>
      </c>
      <c r="GX17" s="9">
        <v>26.100999999999999</v>
      </c>
      <c r="GY17" s="9">
        <v>14.311</v>
      </c>
      <c r="GZ17" s="9">
        <v>11.789</v>
      </c>
      <c r="HA17" s="9">
        <v>52</v>
      </c>
      <c r="HB17" s="9">
        <v>52</v>
      </c>
      <c r="HC17" s="9">
        <v>42.113</v>
      </c>
      <c r="HD17" s="9">
        <v>3.6629999999999998</v>
      </c>
      <c r="HE17" s="9">
        <v>3.109</v>
      </c>
      <c r="HF17" s="9">
        <v>0.55300000000000005</v>
      </c>
      <c r="HG17" s="9">
        <v>1.121</v>
      </c>
      <c r="HH17" s="9">
        <v>1.121</v>
      </c>
      <c r="HI17" s="9">
        <v>0</v>
      </c>
      <c r="HJ17" s="9">
        <v>0.58499999999999996</v>
      </c>
      <c r="HK17" s="9">
        <v>0.58499999999999996</v>
      </c>
      <c r="HL17" s="9">
        <v>0</v>
      </c>
      <c r="HM17" s="9">
        <v>1.04</v>
      </c>
      <c r="HN17" s="9">
        <v>0.48599999999999999</v>
      </c>
      <c r="HO17" s="9">
        <v>0.55300000000000005</v>
      </c>
      <c r="HP17" s="9">
        <v>0.91700000000000004</v>
      </c>
      <c r="HQ17" s="9">
        <v>0.91700000000000004</v>
      </c>
      <c r="HR17" s="9">
        <v>0</v>
      </c>
      <c r="HS17" s="9">
        <v>14.131</v>
      </c>
      <c r="HT17" s="9">
        <v>7.4169999999999998</v>
      </c>
      <c r="HU17" s="9">
        <v>0</v>
      </c>
      <c r="HV17" s="9">
        <v>33.103999999999999</v>
      </c>
      <c r="HW17" s="9">
        <v>13.885</v>
      </c>
      <c r="HX17" s="9">
        <v>19.22</v>
      </c>
      <c r="HY17" s="9">
        <v>4.7430000000000003</v>
      </c>
      <c r="HZ17" s="9">
        <v>1.3919999999999999</v>
      </c>
      <c r="IA17" s="9">
        <v>3.351</v>
      </c>
      <c r="IB17" s="9">
        <v>7.1710000000000003</v>
      </c>
      <c r="IC17" s="9">
        <v>2.3140000000000001</v>
      </c>
      <c r="ID17" s="9">
        <v>4.8570000000000002</v>
      </c>
      <c r="IE17" s="9">
        <v>6.758</v>
      </c>
      <c r="IF17" s="9">
        <v>3.153</v>
      </c>
      <c r="IG17" s="9">
        <v>3.6040000000000001</v>
      </c>
      <c r="IH17" s="9">
        <v>14.432</v>
      </c>
      <c r="II17" s="9">
        <v>7.0250000000000004</v>
      </c>
      <c r="IJ17" s="9">
        <v>7.407</v>
      </c>
      <c r="IK17" s="9">
        <v>46.101999999999997</v>
      </c>
      <c r="IL17" s="9">
        <v>49.956000000000003</v>
      </c>
      <c r="IM17" s="9">
        <v>26.364999999999998</v>
      </c>
      <c r="IN17" s="9">
        <v>21.013999999999999</v>
      </c>
      <c r="IO17" s="9">
        <v>6.8360000000000003</v>
      </c>
      <c r="IP17" s="9">
        <v>14.178000000000001</v>
      </c>
      <c r="IQ17" s="9">
        <v>1.589</v>
      </c>
    </row>
    <row r="18" spans="1:251">
      <c r="A18" s="10">
        <v>44593</v>
      </c>
      <c r="B18" s="9">
        <v>5.23</v>
      </c>
      <c r="C18" s="9">
        <v>1.8560000000000001</v>
      </c>
      <c r="D18" s="9">
        <v>3.3740000000000001</v>
      </c>
      <c r="E18" s="9">
        <v>8.0619999999999994</v>
      </c>
      <c r="F18" s="9">
        <v>3.5169999999999999</v>
      </c>
      <c r="G18" s="9">
        <v>4.5449999999999999</v>
      </c>
      <c r="H18" s="9">
        <v>16.381</v>
      </c>
      <c r="I18" s="9">
        <v>5.9630000000000001</v>
      </c>
      <c r="J18" s="9">
        <v>10.417999999999999</v>
      </c>
      <c r="K18" s="9">
        <v>43.226999999999997</v>
      </c>
      <c r="L18" s="9">
        <v>35.103999999999999</v>
      </c>
      <c r="M18" s="9">
        <v>49.945</v>
      </c>
      <c r="N18" s="9">
        <v>47.671999999999997</v>
      </c>
      <c r="O18" s="9">
        <v>14.573</v>
      </c>
      <c r="P18" s="9">
        <v>33.098999999999997</v>
      </c>
      <c r="Q18" s="9">
        <v>4.2300000000000004</v>
      </c>
      <c r="R18" s="9">
        <v>1.165</v>
      </c>
      <c r="S18" s="9">
        <v>3.0640000000000001</v>
      </c>
      <c r="T18" s="9">
        <v>5.6120000000000001</v>
      </c>
      <c r="U18" s="9">
        <v>1.772</v>
      </c>
      <c r="V18" s="9">
        <v>3.84</v>
      </c>
      <c r="W18" s="9">
        <v>10.989000000000001</v>
      </c>
      <c r="X18" s="9">
        <v>2.7210000000000001</v>
      </c>
      <c r="Y18" s="9">
        <v>8.2680000000000007</v>
      </c>
      <c r="Z18" s="9">
        <v>26.841999999999999</v>
      </c>
      <c r="AA18" s="9">
        <v>8.9160000000000004</v>
      </c>
      <c r="AB18" s="9">
        <v>17.925999999999998</v>
      </c>
      <c r="AC18" s="9">
        <v>52</v>
      </c>
      <c r="AD18" s="9">
        <v>104</v>
      </c>
      <c r="AE18" s="9">
        <v>52</v>
      </c>
      <c r="AF18" s="9">
        <v>27.824000000000002</v>
      </c>
      <c r="AG18" s="9">
        <v>5.5090000000000003</v>
      </c>
      <c r="AH18" s="9">
        <v>22.314</v>
      </c>
      <c r="AI18" s="9">
        <v>1.998</v>
      </c>
      <c r="AJ18" s="9">
        <v>0</v>
      </c>
      <c r="AK18" s="9">
        <v>1.998</v>
      </c>
      <c r="AL18" s="9">
        <v>2.8319999999999999</v>
      </c>
      <c r="AM18" s="9">
        <v>0.61699999999999999</v>
      </c>
      <c r="AN18" s="9">
        <v>2.214</v>
      </c>
      <c r="AO18" s="9">
        <v>7.6470000000000002</v>
      </c>
      <c r="AP18" s="9">
        <v>0.63600000000000001</v>
      </c>
      <c r="AQ18" s="9">
        <v>7.0110000000000001</v>
      </c>
      <c r="AR18" s="9">
        <v>15.347</v>
      </c>
      <c r="AS18" s="9">
        <v>4.2569999999999997</v>
      </c>
      <c r="AT18" s="9">
        <v>11.090999999999999</v>
      </c>
      <c r="AU18" s="9">
        <v>52</v>
      </c>
      <c r="AV18" s="9">
        <v>104</v>
      </c>
      <c r="AW18" s="9">
        <v>48.786000000000001</v>
      </c>
      <c r="AX18" s="9">
        <v>19.849</v>
      </c>
      <c r="AY18" s="9">
        <v>9.0640000000000001</v>
      </c>
      <c r="AZ18" s="9">
        <v>10.785</v>
      </c>
      <c r="BA18" s="9">
        <v>2.2309999999999999</v>
      </c>
      <c r="BB18" s="9">
        <v>1.165</v>
      </c>
      <c r="BC18" s="9">
        <v>1.0660000000000001</v>
      </c>
      <c r="BD18" s="9">
        <v>2.78</v>
      </c>
      <c r="BE18" s="9">
        <v>1.1539999999999999</v>
      </c>
      <c r="BF18" s="9">
        <v>1.6259999999999999</v>
      </c>
      <c r="BG18" s="9">
        <v>3.343</v>
      </c>
      <c r="BH18" s="9">
        <v>2.085</v>
      </c>
      <c r="BI18" s="9">
        <v>1.2569999999999999</v>
      </c>
      <c r="BJ18" s="9">
        <v>11.494999999999999</v>
      </c>
      <c r="BK18" s="9">
        <v>4.6589999999999998</v>
      </c>
      <c r="BL18" s="9">
        <v>6.835</v>
      </c>
      <c r="BM18" s="9">
        <v>83.117000000000004</v>
      </c>
      <c r="BN18" s="9">
        <v>70.14</v>
      </c>
      <c r="BO18" s="9">
        <v>102.31699999999999</v>
      </c>
      <c r="BP18" s="9">
        <v>4.3029999999999999</v>
      </c>
      <c r="BQ18" s="9">
        <v>2.597</v>
      </c>
      <c r="BR18" s="9">
        <v>1.706</v>
      </c>
      <c r="BS18" s="9">
        <v>0</v>
      </c>
      <c r="BT18" s="9">
        <v>0</v>
      </c>
      <c r="BU18" s="9">
        <v>0</v>
      </c>
      <c r="BV18" s="9">
        <v>0.42699999999999999</v>
      </c>
      <c r="BW18" s="9">
        <v>0</v>
      </c>
      <c r="BX18" s="9">
        <v>0.42699999999999999</v>
      </c>
      <c r="BY18" s="9">
        <v>0.41</v>
      </c>
      <c r="BZ18" s="9">
        <v>0</v>
      </c>
      <c r="CA18" s="9">
        <v>0.41</v>
      </c>
      <c r="CB18" s="9">
        <v>3.4660000000000002</v>
      </c>
      <c r="CC18" s="9">
        <v>2.597</v>
      </c>
      <c r="CD18" s="9">
        <v>0.86899999999999999</v>
      </c>
      <c r="CE18" s="9">
        <v>112.836</v>
      </c>
      <c r="CF18" s="9">
        <v>111.595</v>
      </c>
      <c r="CG18" s="9">
        <v>135.95599999999999</v>
      </c>
      <c r="CH18" s="9">
        <v>155.81800000000001</v>
      </c>
      <c r="CI18" s="9">
        <v>57.078000000000003</v>
      </c>
      <c r="CJ18" s="9">
        <v>98.739000000000004</v>
      </c>
      <c r="CK18" s="9">
        <v>18.385000000000002</v>
      </c>
      <c r="CL18" s="9">
        <v>7.3310000000000004</v>
      </c>
      <c r="CM18" s="9">
        <v>11.055</v>
      </c>
      <c r="CN18" s="9">
        <v>27.753</v>
      </c>
      <c r="CO18" s="9">
        <v>8.4779999999999998</v>
      </c>
      <c r="CP18" s="9">
        <v>19.274999999999999</v>
      </c>
      <c r="CQ18" s="9">
        <v>39.139000000000003</v>
      </c>
      <c r="CR18" s="9">
        <v>15.175000000000001</v>
      </c>
      <c r="CS18" s="9">
        <v>23.963999999999999</v>
      </c>
      <c r="CT18" s="9">
        <v>70.540000000000006</v>
      </c>
      <c r="CU18" s="9">
        <v>26.094999999999999</v>
      </c>
      <c r="CV18" s="9">
        <v>44.445</v>
      </c>
      <c r="CW18" s="9">
        <v>43</v>
      </c>
      <c r="CX18" s="9">
        <v>45.793999999999997</v>
      </c>
      <c r="CY18" s="9">
        <v>43</v>
      </c>
      <c r="CZ18" s="9">
        <v>72.304000000000002</v>
      </c>
      <c r="DA18" s="9">
        <v>24.984000000000002</v>
      </c>
      <c r="DB18" s="9">
        <v>47.32</v>
      </c>
      <c r="DC18" s="9">
        <v>6.101</v>
      </c>
      <c r="DD18" s="9">
        <v>2.7549999999999999</v>
      </c>
      <c r="DE18" s="9">
        <v>3.3460000000000001</v>
      </c>
      <c r="DF18" s="9">
        <v>10.507999999999999</v>
      </c>
      <c r="DG18" s="9">
        <v>2.347</v>
      </c>
      <c r="DH18" s="9">
        <v>8.1609999999999996</v>
      </c>
      <c r="DI18" s="9">
        <v>16.106999999999999</v>
      </c>
      <c r="DJ18" s="9">
        <v>5.2229999999999999</v>
      </c>
      <c r="DK18" s="9">
        <v>10.884</v>
      </c>
      <c r="DL18" s="9">
        <v>39.588000000000001</v>
      </c>
      <c r="DM18" s="9">
        <v>14.66</v>
      </c>
      <c r="DN18" s="9">
        <v>24.928000000000001</v>
      </c>
      <c r="DO18" s="9">
        <v>52</v>
      </c>
      <c r="DP18" s="9">
        <v>75.260000000000005</v>
      </c>
      <c r="DQ18" s="9">
        <v>52</v>
      </c>
      <c r="DR18" s="9">
        <v>39.252000000000002</v>
      </c>
      <c r="DS18" s="9">
        <v>11.523</v>
      </c>
      <c r="DT18" s="9">
        <v>27.728999999999999</v>
      </c>
      <c r="DU18" s="9">
        <v>1.8169999999999999</v>
      </c>
      <c r="DV18" s="9">
        <v>0.38600000000000001</v>
      </c>
      <c r="DW18" s="9">
        <v>1.431</v>
      </c>
      <c r="DX18" s="9">
        <v>7.843</v>
      </c>
      <c r="DY18" s="9">
        <v>1.1930000000000001</v>
      </c>
      <c r="DZ18" s="9">
        <v>6.6509999999999998</v>
      </c>
      <c r="EA18" s="9">
        <v>8.0370000000000008</v>
      </c>
      <c r="EB18" s="9">
        <v>2.8450000000000002</v>
      </c>
      <c r="EC18" s="9">
        <v>5.1909999999999998</v>
      </c>
      <c r="ED18" s="9">
        <v>21.555</v>
      </c>
      <c r="EE18" s="9">
        <v>7.0990000000000002</v>
      </c>
      <c r="EF18" s="9">
        <v>14.456</v>
      </c>
      <c r="EG18" s="9">
        <v>52</v>
      </c>
      <c r="EH18" s="9">
        <v>73.152000000000001</v>
      </c>
      <c r="EI18" s="9">
        <v>52</v>
      </c>
      <c r="EJ18" s="9">
        <v>33.052</v>
      </c>
      <c r="EK18" s="9">
        <v>13.461</v>
      </c>
      <c r="EL18" s="9">
        <v>19.591000000000001</v>
      </c>
      <c r="EM18" s="9">
        <v>4.2839999999999998</v>
      </c>
      <c r="EN18" s="9">
        <v>2.3690000000000002</v>
      </c>
      <c r="EO18" s="9">
        <v>1.915</v>
      </c>
      <c r="EP18" s="9">
        <v>2.665</v>
      </c>
      <c r="EQ18" s="9">
        <v>1.1539999999999999</v>
      </c>
      <c r="ER18" s="9">
        <v>1.5109999999999999</v>
      </c>
      <c r="ES18" s="9">
        <v>8.07</v>
      </c>
      <c r="ET18" s="9">
        <v>2.3769999999999998</v>
      </c>
      <c r="EU18" s="9">
        <v>5.6929999999999996</v>
      </c>
      <c r="EV18" s="9">
        <v>18.033000000000001</v>
      </c>
      <c r="EW18" s="9">
        <v>7.5609999999999999</v>
      </c>
      <c r="EX18" s="9">
        <v>10.472</v>
      </c>
      <c r="EY18" s="9">
        <v>52</v>
      </c>
      <c r="EZ18" s="9">
        <v>81.968000000000004</v>
      </c>
      <c r="FA18" s="9">
        <v>52</v>
      </c>
      <c r="FB18" s="9">
        <v>9.7880000000000003</v>
      </c>
      <c r="FC18" s="9">
        <v>0.65900000000000003</v>
      </c>
      <c r="FD18" s="9">
        <v>9.1300000000000008</v>
      </c>
      <c r="FE18" s="9">
        <v>2.64</v>
      </c>
      <c r="FF18" s="9">
        <v>0</v>
      </c>
      <c r="FG18" s="9">
        <v>2.64</v>
      </c>
      <c r="FH18" s="9">
        <v>0</v>
      </c>
      <c r="FI18" s="9">
        <v>0</v>
      </c>
      <c r="FJ18" s="9">
        <v>0</v>
      </c>
      <c r="FK18" s="9">
        <v>1.7849999999999999</v>
      </c>
      <c r="FL18" s="9">
        <v>0.65900000000000003</v>
      </c>
      <c r="FM18" s="9">
        <v>1.1259999999999999</v>
      </c>
      <c r="FN18" s="9">
        <v>5.3639999999999999</v>
      </c>
      <c r="FO18" s="9">
        <v>0</v>
      </c>
      <c r="FP18" s="9">
        <v>5.3639999999999999</v>
      </c>
      <c r="FQ18" s="9">
        <v>52</v>
      </c>
      <c r="FR18" s="9">
        <v>0</v>
      </c>
      <c r="FS18" s="9">
        <v>52</v>
      </c>
      <c r="FT18" s="9">
        <v>30.016999999999999</v>
      </c>
      <c r="FU18" s="9">
        <v>11.851000000000001</v>
      </c>
      <c r="FV18" s="9">
        <v>18.166</v>
      </c>
      <c r="FW18" s="9">
        <v>5.0810000000000004</v>
      </c>
      <c r="FX18" s="9">
        <v>1.7270000000000001</v>
      </c>
      <c r="FY18" s="9">
        <v>3.3540000000000001</v>
      </c>
      <c r="FZ18" s="9">
        <v>5.1059999999999999</v>
      </c>
      <c r="GA18" s="9">
        <v>1.3779999999999999</v>
      </c>
      <c r="GB18" s="9">
        <v>3.7280000000000002</v>
      </c>
      <c r="GC18" s="9">
        <v>11.852</v>
      </c>
      <c r="GD18" s="9">
        <v>4.5759999999999996</v>
      </c>
      <c r="GE18" s="9">
        <v>7.2759999999999998</v>
      </c>
      <c r="GF18" s="9">
        <v>7.9790000000000001</v>
      </c>
      <c r="GG18" s="9">
        <v>4.17</v>
      </c>
      <c r="GH18" s="9">
        <v>3.8079999999999998</v>
      </c>
      <c r="GI18" s="9">
        <v>17.132000000000001</v>
      </c>
      <c r="GJ18" s="9">
        <v>25.189</v>
      </c>
      <c r="GK18" s="9">
        <v>13</v>
      </c>
      <c r="GL18" s="9">
        <v>38.558</v>
      </c>
      <c r="GM18" s="9">
        <v>17.664000000000001</v>
      </c>
      <c r="GN18" s="9">
        <v>20.893999999999998</v>
      </c>
      <c r="GO18" s="9">
        <v>3.2879999999999998</v>
      </c>
      <c r="GP18" s="9">
        <v>2.8490000000000002</v>
      </c>
      <c r="GQ18" s="9">
        <v>0.439</v>
      </c>
      <c r="GR18" s="9">
        <v>10.215</v>
      </c>
      <c r="GS18" s="9">
        <v>3.5089999999999999</v>
      </c>
      <c r="GT18" s="9">
        <v>6.7069999999999999</v>
      </c>
      <c r="GU18" s="9">
        <v>9.3960000000000008</v>
      </c>
      <c r="GV18" s="9">
        <v>4.718</v>
      </c>
      <c r="GW18" s="9">
        <v>4.6779999999999999</v>
      </c>
      <c r="GX18" s="9">
        <v>15.657999999999999</v>
      </c>
      <c r="GY18" s="9">
        <v>6.5880000000000001</v>
      </c>
      <c r="GZ18" s="9">
        <v>9.07</v>
      </c>
      <c r="HA18" s="9">
        <v>36.457000000000001</v>
      </c>
      <c r="HB18" s="9">
        <v>42.328000000000003</v>
      </c>
      <c r="HC18" s="9">
        <v>27.556000000000001</v>
      </c>
      <c r="HD18" s="9">
        <v>5.1509999999999998</v>
      </c>
      <c r="HE18" s="9">
        <v>1.921</v>
      </c>
      <c r="HF18" s="9">
        <v>3.23</v>
      </c>
      <c r="HG18" s="9">
        <v>1.276</v>
      </c>
      <c r="HH18" s="9">
        <v>0</v>
      </c>
      <c r="HI18" s="9">
        <v>1.276</v>
      </c>
      <c r="HJ18" s="9">
        <v>1.9239999999999999</v>
      </c>
      <c r="HK18" s="9">
        <v>1.2450000000000001</v>
      </c>
      <c r="HL18" s="9">
        <v>0.67900000000000005</v>
      </c>
      <c r="HM18" s="9">
        <v>0</v>
      </c>
      <c r="HN18" s="9">
        <v>0</v>
      </c>
      <c r="HO18" s="9">
        <v>0</v>
      </c>
      <c r="HP18" s="9">
        <v>1.9510000000000001</v>
      </c>
      <c r="HQ18" s="9">
        <v>0.67600000000000005</v>
      </c>
      <c r="HR18" s="9">
        <v>1.2749999999999999</v>
      </c>
      <c r="HS18" s="9">
        <v>6.5880000000000001</v>
      </c>
      <c r="HT18" s="9">
        <v>69.569000000000003</v>
      </c>
      <c r="HU18" s="9">
        <v>3.9990000000000001</v>
      </c>
      <c r="HV18" s="9">
        <v>36.915999999999997</v>
      </c>
      <c r="HW18" s="9">
        <v>17.888000000000002</v>
      </c>
      <c r="HX18" s="9">
        <v>19.027999999999999</v>
      </c>
      <c r="HY18" s="9">
        <v>4.3250000000000002</v>
      </c>
      <c r="HZ18" s="9">
        <v>2.581</v>
      </c>
      <c r="IA18" s="9">
        <v>1.744</v>
      </c>
      <c r="IB18" s="9">
        <v>7.1669999999999998</v>
      </c>
      <c r="IC18" s="9">
        <v>1.839</v>
      </c>
      <c r="ID18" s="9">
        <v>5.3280000000000003</v>
      </c>
      <c r="IE18" s="9">
        <v>9.1549999999999994</v>
      </c>
      <c r="IF18" s="9">
        <v>5.4790000000000001</v>
      </c>
      <c r="IG18" s="9">
        <v>3.6760000000000002</v>
      </c>
      <c r="IH18" s="9">
        <v>16.27</v>
      </c>
      <c r="II18" s="9">
        <v>7.9889999999999999</v>
      </c>
      <c r="IJ18" s="9">
        <v>8.2799999999999994</v>
      </c>
      <c r="IK18" s="9">
        <v>37.81</v>
      </c>
      <c r="IL18" s="9">
        <v>47.338000000000001</v>
      </c>
      <c r="IM18" s="9">
        <v>31.27</v>
      </c>
      <c r="IN18" s="9">
        <v>21.395</v>
      </c>
      <c r="IO18" s="9">
        <v>8.9179999999999993</v>
      </c>
      <c r="IP18" s="9">
        <v>12.477</v>
      </c>
      <c r="IQ18" s="9">
        <v>2.7839999999999998</v>
      </c>
    </row>
    <row r="19" spans="1:251">
      <c r="A19" s="10">
        <v>44958</v>
      </c>
      <c r="B19" s="9">
        <v>7.9059999999999997</v>
      </c>
      <c r="C19" s="9">
        <v>1.6950000000000001</v>
      </c>
      <c r="D19" s="9">
        <v>6.2110000000000003</v>
      </c>
      <c r="E19" s="9">
        <v>5.8849999999999998</v>
      </c>
      <c r="F19" s="9">
        <v>1.7030000000000001</v>
      </c>
      <c r="G19" s="9">
        <v>4.1820000000000004</v>
      </c>
      <c r="H19" s="9">
        <v>9.0850000000000009</v>
      </c>
      <c r="I19" s="9">
        <v>1.9870000000000001</v>
      </c>
      <c r="J19" s="9">
        <v>7.0979999999999999</v>
      </c>
      <c r="K19" s="9">
        <v>13</v>
      </c>
      <c r="L19" s="9">
        <v>18.472000000000001</v>
      </c>
      <c r="M19" s="9">
        <v>13</v>
      </c>
      <c r="N19" s="9">
        <v>47.249000000000002</v>
      </c>
      <c r="O19" s="9">
        <v>14.718999999999999</v>
      </c>
      <c r="P19" s="9">
        <v>32.529000000000003</v>
      </c>
      <c r="Q19" s="9">
        <v>4.3019999999999996</v>
      </c>
      <c r="R19" s="9">
        <v>2.573</v>
      </c>
      <c r="S19" s="9">
        <v>1.7290000000000001</v>
      </c>
      <c r="T19" s="9">
        <v>9.6539999999999999</v>
      </c>
      <c r="U19" s="9">
        <v>2.2080000000000002</v>
      </c>
      <c r="V19" s="9">
        <v>7.4459999999999997</v>
      </c>
      <c r="W19" s="9">
        <v>11.651999999999999</v>
      </c>
      <c r="X19" s="9">
        <v>4.7859999999999996</v>
      </c>
      <c r="Y19" s="9">
        <v>6.8659999999999997</v>
      </c>
      <c r="Z19" s="9">
        <v>21.640999999999998</v>
      </c>
      <c r="AA19" s="9">
        <v>5.1520000000000001</v>
      </c>
      <c r="AB19" s="9">
        <v>16.489000000000001</v>
      </c>
      <c r="AC19" s="9">
        <v>43</v>
      </c>
      <c r="AD19" s="9">
        <v>42.462000000000003</v>
      </c>
      <c r="AE19" s="9">
        <v>48.276000000000003</v>
      </c>
      <c r="AF19" s="9">
        <v>26.385000000000002</v>
      </c>
      <c r="AG19" s="9">
        <v>9.32</v>
      </c>
      <c r="AH19" s="9">
        <v>17.065000000000001</v>
      </c>
      <c r="AI19" s="9">
        <v>4.3019999999999996</v>
      </c>
      <c r="AJ19" s="9">
        <v>2.573</v>
      </c>
      <c r="AK19" s="9">
        <v>1.7290000000000001</v>
      </c>
      <c r="AL19" s="9">
        <v>5.5990000000000002</v>
      </c>
      <c r="AM19" s="9">
        <v>2.2080000000000002</v>
      </c>
      <c r="AN19" s="9">
        <v>3.391</v>
      </c>
      <c r="AO19" s="9">
        <v>6.242</v>
      </c>
      <c r="AP19" s="9">
        <v>2.2480000000000002</v>
      </c>
      <c r="AQ19" s="9">
        <v>3.9940000000000002</v>
      </c>
      <c r="AR19" s="9">
        <v>10.242000000000001</v>
      </c>
      <c r="AS19" s="9">
        <v>2.2909999999999999</v>
      </c>
      <c r="AT19" s="9">
        <v>7.9509999999999996</v>
      </c>
      <c r="AU19" s="9">
        <v>26</v>
      </c>
      <c r="AV19" s="9">
        <v>10.847</v>
      </c>
      <c r="AW19" s="9">
        <v>35.148000000000003</v>
      </c>
      <c r="AX19" s="9">
        <v>20.863</v>
      </c>
      <c r="AY19" s="9">
        <v>5.399</v>
      </c>
      <c r="AZ19" s="9">
        <v>15.464</v>
      </c>
      <c r="BA19" s="9">
        <v>0</v>
      </c>
      <c r="BB19" s="9">
        <v>0</v>
      </c>
      <c r="BC19" s="9">
        <v>0</v>
      </c>
      <c r="BD19" s="9">
        <v>4.0540000000000003</v>
      </c>
      <c r="BE19" s="9">
        <v>0</v>
      </c>
      <c r="BF19" s="9">
        <v>4.0540000000000003</v>
      </c>
      <c r="BG19" s="9">
        <v>5.41</v>
      </c>
      <c r="BH19" s="9">
        <v>2.5379999999999998</v>
      </c>
      <c r="BI19" s="9">
        <v>2.8719999999999999</v>
      </c>
      <c r="BJ19" s="9">
        <v>11.398999999999999</v>
      </c>
      <c r="BK19" s="9">
        <v>2.8610000000000002</v>
      </c>
      <c r="BL19" s="9">
        <v>8.5380000000000003</v>
      </c>
      <c r="BM19" s="9">
        <v>52</v>
      </c>
      <c r="BN19" s="9">
        <v>165.589</v>
      </c>
      <c r="BO19" s="9">
        <v>52</v>
      </c>
      <c r="BP19" s="9">
        <v>13.414</v>
      </c>
      <c r="BQ19" s="9">
        <v>8.3680000000000003</v>
      </c>
      <c r="BR19" s="9">
        <v>5.0449999999999999</v>
      </c>
      <c r="BS19" s="9">
        <v>0</v>
      </c>
      <c r="BT19" s="9">
        <v>0</v>
      </c>
      <c r="BU19" s="9">
        <v>0</v>
      </c>
      <c r="BV19" s="9">
        <v>1.9870000000000001</v>
      </c>
      <c r="BW19" s="9">
        <v>0.76</v>
      </c>
      <c r="BX19" s="9">
        <v>1.2270000000000001</v>
      </c>
      <c r="BY19" s="9">
        <v>0.56000000000000005</v>
      </c>
      <c r="BZ19" s="9">
        <v>0.56000000000000005</v>
      </c>
      <c r="CA19" s="9">
        <v>0</v>
      </c>
      <c r="CB19" s="9">
        <v>10.867000000000001</v>
      </c>
      <c r="CC19" s="9">
        <v>7.0490000000000004</v>
      </c>
      <c r="CD19" s="9">
        <v>3.8180000000000001</v>
      </c>
      <c r="CE19" s="9">
        <v>247.19200000000001</v>
      </c>
      <c r="CF19" s="9">
        <v>253.852</v>
      </c>
      <c r="CG19" s="9">
        <v>200.40899999999999</v>
      </c>
      <c r="CH19" s="9">
        <v>170.999</v>
      </c>
      <c r="CI19" s="9">
        <v>70.263000000000005</v>
      </c>
      <c r="CJ19" s="9">
        <v>100.735</v>
      </c>
      <c r="CK19" s="9">
        <v>15.571</v>
      </c>
      <c r="CL19" s="9">
        <v>4.62</v>
      </c>
      <c r="CM19" s="9">
        <v>10.951000000000001</v>
      </c>
      <c r="CN19" s="9">
        <v>44.67</v>
      </c>
      <c r="CO19" s="9">
        <v>21.193000000000001</v>
      </c>
      <c r="CP19" s="9">
        <v>23.477</v>
      </c>
      <c r="CQ19" s="9">
        <v>45.085999999999999</v>
      </c>
      <c r="CR19" s="9">
        <v>20.341999999999999</v>
      </c>
      <c r="CS19" s="9">
        <v>24.744</v>
      </c>
      <c r="CT19" s="9">
        <v>65.671000000000006</v>
      </c>
      <c r="CU19" s="9">
        <v>24.108000000000001</v>
      </c>
      <c r="CV19" s="9">
        <v>41.563000000000002</v>
      </c>
      <c r="CW19" s="9">
        <v>26</v>
      </c>
      <c r="CX19" s="9">
        <v>26</v>
      </c>
      <c r="CY19" s="9">
        <v>27.045999999999999</v>
      </c>
      <c r="CZ19" s="9">
        <v>79.542000000000002</v>
      </c>
      <c r="DA19" s="9">
        <v>31.640999999999998</v>
      </c>
      <c r="DB19" s="9">
        <v>47.901000000000003</v>
      </c>
      <c r="DC19" s="9">
        <v>8.8559999999999999</v>
      </c>
      <c r="DD19" s="9">
        <v>3.484</v>
      </c>
      <c r="DE19" s="9">
        <v>5.3719999999999999</v>
      </c>
      <c r="DF19" s="9">
        <v>15.794</v>
      </c>
      <c r="DG19" s="9">
        <v>4.6289999999999996</v>
      </c>
      <c r="DH19" s="9">
        <v>11.166</v>
      </c>
      <c r="DI19" s="9">
        <v>19.884</v>
      </c>
      <c r="DJ19" s="9">
        <v>10.51</v>
      </c>
      <c r="DK19" s="9">
        <v>9.3729999999999993</v>
      </c>
      <c r="DL19" s="9">
        <v>35.008000000000003</v>
      </c>
      <c r="DM19" s="9">
        <v>13.018000000000001</v>
      </c>
      <c r="DN19" s="9">
        <v>21.99</v>
      </c>
      <c r="DO19" s="9">
        <v>34</v>
      </c>
      <c r="DP19" s="9">
        <v>34.156999999999996</v>
      </c>
      <c r="DQ19" s="9">
        <v>34</v>
      </c>
      <c r="DR19" s="9">
        <v>37.792000000000002</v>
      </c>
      <c r="DS19" s="9">
        <v>8.8580000000000005</v>
      </c>
      <c r="DT19" s="9">
        <v>28.934999999999999</v>
      </c>
      <c r="DU19" s="9">
        <v>5.835</v>
      </c>
      <c r="DV19" s="9">
        <v>1.6639999999999999</v>
      </c>
      <c r="DW19" s="9">
        <v>4.1710000000000003</v>
      </c>
      <c r="DX19" s="9">
        <v>11.852</v>
      </c>
      <c r="DY19" s="9">
        <v>3.2149999999999999</v>
      </c>
      <c r="DZ19" s="9">
        <v>8.6379999999999999</v>
      </c>
      <c r="EA19" s="9">
        <v>10.228999999999999</v>
      </c>
      <c r="EB19" s="9">
        <v>2.081</v>
      </c>
      <c r="EC19" s="9">
        <v>8.1479999999999997</v>
      </c>
      <c r="ED19" s="9">
        <v>9.8759999999999994</v>
      </c>
      <c r="EE19" s="9">
        <v>1.8979999999999999</v>
      </c>
      <c r="EF19" s="9">
        <v>7.9779999999999998</v>
      </c>
      <c r="EG19" s="9">
        <v>13</v>
      </c>
      <c r="EH19" s="9">
        <v>8</v>
      </c>
      <c r="EI19" s="9">
        <v>13</v>
      </c>
      <c r="EJ19" s="9">
        <v>41.75</v>
      </c>
      <c r="EK19" s="9">
        <v>22.783000000000001</v>
      </c>
      <c r="EL19" s="9">
        <v>18.966000000000001</v>
      </c>
      <c r="EM19" s="9">
        <v>3.02</v>
      </c>
      <c r="EN19" s="9">
        <v>1.82</v>
      </c>
      <c r="EO19" s="9">
        <v>1.2</v>
      </c>
      <c r="EP19" s="9">
        <v>3.9420000000000002</v>
      </c>
      <c r="EQ19" s="9">
        <v>1.4139999999999999</v>
      </c>
      <c r="ER19" s="9">
        <v>2.528</v>
      </c>
      <c r="ES19" s="9">
        <v>9.6549999999999994</v>
      </c>
      <c r="ET19" s="9">
        <v>8.4290000000000003</v>
      </c>
      <c r="EU19" s="9">
        <v>1.226</v>
      </c>
      <c r="EV19" s="9">
        <v>25.132999999999999</v>
      </c>
      <c r="EW19" s="9">
        <v>11.12</v>
      </c>
      <c r="EX19" s="9">
        <v>14.012</v>
      </c>
      <c r="EY19" s="9">
        <v>93.078000000000003</v>
      </c>
      <c r="EZ19" s="9">
        <v>55.000999999999998</v>
      </c>
      <c r="FA19" s="9">
        <v>100.495</v>
      </c>
      <c r="FB19" s="9">
        <v>13.949</v>
      </c>
      <c r="FC19" s="9">
        <v>3.448</v>
      </c>
      <c r="FD19" s="9">
        <v>10.500999999999999</v>
      </c>
      <c r="FE19" s="9">
        <v>0.27200000000000002</v>
      </c>
      <c r="FF19" s="9">
        <v>0</v>
      </c>
      <c r="FG19" s="9">
        <v>0.27200000000000002</v>
      </c>
      <c r="FH19" s="9">
        <v>2.758</v>
      </c>
      <c r="FI19" s="9">
        <v>0.68799999999999994</v>
      </c>
      <c r="FJ19" s="9">
        <v>2.0699999999999998</v>
      </c>
      <c r="FK19" s="9">
        <v>0.78300000000000003</v>
      </c>
      <c r="FL19" s="9">
        <v>0</v>
      </c>
      <c r="FM19" s="9">
        <v>0.78300000000000003</v>
      </c>
      <c r="FN19" s="9">
        <v>10.135999999999999</v>
      </c>
      <c r="FO19" s="9">
        <v>2.76</v>
      </c>
      <c r="FP19" s="9">
        <v>7.3760000000000003</v>
      </c>
      <c r="FQ19" s="9">
        <v>73.978999999999999</v>
      </c>
      <c r="FR19" s="9">
        <v>118.607</v>
      </c>
      <c r="FS19" s="9">
        <v>52</v>
      </c>
      <c r="FT19" s="9">
        <v>34.265000000000001</v>
      </c>
      <c r="FU19" s="9">
        <v>17.896999999999998</v>
      </c>
      <c r="FV19" s="9">
        <v>16.367999999999999</v>
      </c>
      <c r="FW19" s="9">
        <v>1.399</v>
      </c>
      <c r="FX19" s="9">
        <v>0</v>
      </c>
      <c r="FY19" s="9">
        <v>1.399</v>
      </c>
      <c r="FZ19" s="9">
        <v>13.023</v>
      </c>
      <c r="GA19" s="9">
        <v>10.346</v>
      </c>
      <c r="GB19" s="9">
        <v>2.677</v>
      </c>
      <c r="GC19" s="9">
        <v>11.090999999999999</v>
      </c>
      <c r="GD19" s="9">
        <v>4.9349999999999996</v>
      </c>
      <c r="GE19" s="9">
        <v>6.1559999999999997</v>
      </c>
      <c r="GF19" s="9">
        <v>8.75</v>
      </c>
      <c r="GG19" s="9">
        <v>2.6150000000000002</v>
      </c>
      <c r="GH19" s="9">
        <v>6.1349999999999998</v>
      </c>
      <c r="GI19" s="9">
        <v>18.134</v>
      </c>
      <c r="GJ19" s="9">
        <v>12</v>
      </c>
      <c r="GK19" s="9">
        <v>31.356000000000002</v>
      </c>
      <c r="GL19" s="9">
        <v>35.396000000000001</v>
      </c>
      <c r="GM19" s="9">
        <v>11.324999999999999</v>
      </c>
      <c r="GN19" s="9">
        <v>24.07</v>
      </c>
      <c r="GO19" s="9">
        <v>3.0070000000000001</v>
      </c>
      <c r="GP19" s="9">
        <v>0</v>
      </c>
      <c r="GQ19" s="9">
        <v>3.0070000000000001</v>
      </c>
      <c r="GR19" s="9">
        <v>12.385</v>
      </c>
      <c r="GS19" s="9">
        <v>4.8209999999999997</v>
      </c>
      <c r="GT19" s="9">
        <v>7.5640000000000001</v>
      </c>
      <c r="GU19" s="9">
        <v>11.391999999999999</v>
      </c>
      <c r="GV19" s="9">
        <v>3.9540000000000002</v>
      </c>
      <c r="GW19" s="9">
        <v>7.4379999999999997</v>
      </c>
      <c r="GX19" s="9">
        <v>8.6120000000000001</v>
      </c>
      <c r="GY19" s="9">
        <v>2.5510000000000002</v>
      </c>
      <c r="GZ19" s="9">
        <v>6.0620000000000003</v>
      </c>
      <c r="HA19" s="9">
        <v>14.968999999999999</v>
      </c>
      <c r="HB19" s="9">
        <v>16.593</v>
      </c>
      <c r="HC19" s="9">
        <v>13.548999999999999</v>
      </c>
      <c r="HD19" s="9">
        <v>7.8470000000000004</v>
      </c>
      <c r="HE19" s="9">
        <v>5.952</v>
      </c>
      <c r="HF19" s="9">
        <v>1.895</v>
      </c>
      <c r="HG19" s="9">
        <v>2.0369999999999999</v>
      </c>
      <c r="HH19" s="9">
        <v>1.1359999999999999</v>
      </c>
      <c r="HI19" s="9">
        <v>0.90100000000000002</v>
      </c>
      <c r="HJ19" s="9">
        <v>0.70899999999999996</v>
      </c>
      <c r="HK19" s="9">
        <v>0.70899999999999996</v>
      </c>
      <c r="HL19" s="9">
        <v>0</v>
      </c>
      <c r="HM19" s="9">
        <v>1.9370000000000001</v>
      </c>
      <c r="HN19" s="9">
        <v>0.94299999999999995</v>
      </c>
      <c r="HO19" s="9">
        <v>0.99399999999999999</v>
      </c>
      <c r="HP19" s="9">
        <v>3.1640000000000001</v>
      </c>
      <c r="HQ19" s="9">
        <v>3.1640000000000001</v>
      </c>
      <c r="HR19" s="9">
        <v>0</v>
      </c>
      <c r="HS19" s="9">
        <v>35.274000000000001</v>
      </c>
      <c r="HT19" s="9">
        <v>48.628999999999998</v>
      </c>
      <c r="HU19" s="9">
        <v>9.3940000000000001</v>
      </c>
      <c r="HV19" s="9">
        <v>32.037999999999997</v>
      </c>
      <c r="HW19" s="9">
        <v>14.372999999999999</v>
      </c>
      <c r="HX19" s="9">
        <v>17.664000000000001</v>
      </c>
      <c r="HY19" s="9">
        <v>4.8449999999999998</v>
      </c>
      <c r="HZ19" s="9">
        <v>3.9409999999999998</v>
      </c>
      <c r="IA19" s="9">
        <v>0.90400000000000003</v>
      </c>
      <c r="IB19" s="9">
        <v>10.484999999999999</v>
      </c>
      <c r="IC19" s="9">
        <v>4.95</v>
      </c>
      <c r="ID19" s="9">
        <v>5.5350000000000001</v>
      </c>
      <c r="IE19" s="9">
        <v>10.372</v>
      </c>
      <c r="IF19" s="9">
        <v>3.1259999999999999</v>
      </c>
      <c r="IG19" s="9">
        <v>7.2460000000000004</v>
      </c>
      <c r="IH19" s="9">
        <v>6.335</v>
      </c>
      <c r="II19" s="9">
        <v>2.3559999999999999</v>
      </c>
      <c r="IJ19" s="9">
        <v>3.9790000000000001</v>
      </c>
      <c r="IK19" s="9">
        <v>14.705</v>
      </c>
      <c r="IL19" s="9">
        <v>7.0389999999999997</v>
      </c>
      <c r="IM19" s="9">
        <v>19.277999999999999</v>
      </c>
      <c r="IN19" s="9">
        <v>15.827999999999999</v>
      </c>
      <c r="IO19" s="9">
        <v>6.4470000000000001</v>
      </c>
      <c r="IP19" s="9">
        <v>9.3810000000000002</v>
      </c>
      <c r="IQ19" s="9">
        <v>2.992</v>
      </c>
    </row>
    <row r="20" spans="1:251">
      <c r="A20" s="10">
        <v>45323</v>
      </c>
      <c r="B20" s="9">
        <v>4.6550000000000002</v>
      </c>
      <c r="C20" s="9">
        <v>0</v>
      </c>
      <c r="D20" s="9">
        <v>4.6550000000000002</v>
      </c>
      <c r="E20" s="9">
        <v>7.1929999999999996</v>
      </c>
      <c r="F20" s="9">
        <v>3.8490000000000002</v>
      </c>
      <c r="G20" s="9">
        <v>3.3439999999999999</v>
      </c>
      <c r="H20" s="9">
        <v>24.212</v>
      </c>
      <c r="I20" s="9">
        <v>6.9669999999999996</v>
      </c>
      <c r="J20" s="9">
        <v>17.245000000000001</v>
      </c>
      <c r="K20" s="9">
        <v>52</v>
      </c>
      <c r="L20" s="9">
        <v>96.552000000000007</v>
      </c>
      <c r="M20" s="9">
        <v>52</v>
      </c>
      <c r="N20" s="9">
        <v>55.316000000000003</v>
      </c>
      <c r="O20" s="9">
        <v>18.824999999999999</v>
      </c>
      <c r="P20" s="9">
        <v>36.491</v>
      </c>
      <c r="Q20" s="9">
        <v>8.7509999999999994</v>
      </c>
      <c r="R20" s="9">
        <v>2.2639999999999998</v>
      </c>
      <c r="S20" s="9">
        <v>6.4870000000000001</v>
      </c>
      <c r="T20" s="9">
        <v>7.0369999999999999</v>
      </c>
      <c r="U20" s="9">
        <v>2.1779999999999999</v>
      </c>
      <c r="V20" s="9">
        <v>4.859</v>
      </c>
      <c r="W20" s="9">
        <v>13.792999999999999</v>
      </c>
      <c r="X20" s="9">
        <v>7.47</v>
      </c>
      <c r="Y20" s="9">
        <v>6.3230000000000004</v>
      </c>
      <c r="Z20" s="9">
        <v>25.736000000000001</v>
      </c>
      <c r="AA20" s="9">
        <v>6.9139999999999997</v>
      </c>
      <c r="AB20" s="9">
        <v>18.821999999999999</v>
      </c>
      <c r="AC20" s="9">
        <v>29.501000000000001</v>
      </c>
      <c r="AD20" s="9">
        <v>25.652999999999999</v>
      </c>
      <c r="AE20" s="9">
        <v>52</v>
      </c>
      <c r="AF20" s="9">
        <v>29.658999999999999</v>
      </c>
      <c r="AG20" s="9">
        <v>10.67</v>
      </c>
      <c r="AH20" s="9">
        <v>18.989000000000001</v>
      </c>
      <c r="AI20" s="9">
        <v>6.75</v>
      </c>
      <c r="AJ20" s="9">
        <v>2.2639999999999998</v>
      </c>
      <c r="AK20" s="9">
        <v>4.4859999999999998</v>
      </c>
      <c r="AL20" s="9">
        <v>4.827</v>
      </c>
      <c r="AM20" s="9">
        <v>1.353</v>
      </c>
      <c r="AN20" s="9">
        <v>3.4740000000000002</v>
      </c>
      <c r="AO20" s="9">
        <v>6.8520000000000003</v>
      </c>
      <c r="AP20" s="9">
        <v>3.5710000000000002</v>
      </c>
      <c r="AQ20" s="9">
        <v>3.2810000000000001</v>
      </c>
      <c r="AR20" s="9">
        <v>11.23</v>
      </c>
      <c r="AS20" s="9">
        <v>3.4820000000000002</v>
      </c>
      <c r="AT20" s="9">
        <v>7.7480000000000002</v>
      </c>
      <c r="AU20" s="9">
        <v>14.55</v>
      </c>
      <c r="AV20" s="9">
        <v>16.158000000000001</v>
      </c>
      <c r="AW20" s="9">
        <v>13.749000000000001</v>
      </c>
      <c r="AX20" s="9">
        <v>25.657</v>
      </c>
      <c r="AY20" s="9">
        <v>8.1549999999999994</v>
      </c>
      <c r="AZ20" s="9">
        <v>17.501999999999999</v>
      </c>
      <c r="BA20" s="9">
        <v>2.0009999999999999</v>
      </c>
      <c r="BB20" s="9">
        <v>0</v>
      </c>
      <c r="BC20" s="9">
        <v>2.0009999999999999</v>
      </c>
      <c r="BD20" s="9">
        <v>2.21</v>
      </c>
      <c r="BE20" s="9">
        <v>0.82499999999999996</v>
      </c>
      <c r="BF20" s="9">
        <v>1.385</v>
      </c>
      <c r="BG20" s="9">
        <v>6.9409999999999998</v>
      </c>
      <c r="BH20" s="9">
        <v>3.899</v>
      </c>
      <c r="BI20" s="9">
        <v>3.0419999999999998</v>
      </c>
      <c r="BJ20" s="9">
        <v>14.506</v>
      </c>
      <c r="BK20" s="9">
        <v>3.4319999999999999</v>
      </c>
      <c r="BL20" s="9">
        <v>11.074</v>
      </c>
      <c r="BM20" s="9">
        <v>52</v>
      </c>
      <c r="BN20" s="9">
        <v>30</v>
      </c>
      <c r="BO20" s="9">
        <v>96.546000000000006</v>
      </c>
      <c r="BP20" s="9">
        <v>8.9920000000000009</v>
      </c>
      <c r="BQ20" s="9">
        <v>6.3979999999999997</v>
      </c>
      <c r="BR20" s="9">
        <v>2.5939999999999999</v>
      </c>
      <c r="BS20" s="9">
        <v>0</v>
      </c>
      <c r="BT20" s="9">
        <v>0</v>
      </c>
      <c r="BU20" s="9">
        <v>0</v>
      </c>
      <c r="BV20" s="9">
        <v>0.58699999999999997</v>
      </c>
      <c r="BW20" s="9">
        <v>0.58699999999999997</v>
      </c>
      <c r="BX20" s="9">
        <v>0</v>
      </c>
      <c r="BY20" s="9">
        <v>3.004</v>
      </c>
      <c r="BZ20" s="9">
        <v>1.2869999999999999</v>
      </c>
      <c r="CA20" s="9">
        <v>1.7170000000000001</v>
      </c>
      <c r="CB20" s="9">
        <v>5.4009999999999998</v>
      </c>
      <c r="CC20" s="9">
        <v>4.524</v>
      </c>
      <c r="CD20" s="9">
        <v>0.877</v>
      </c>
      <c r="CE20" s="9">
        <v>52</v>
      </c>
      <c r="CF20" s="9">
        <v>82.486999999999995</v>
      </c>
      <c r="CG20" s="9">
        <v>22.756</v>
      </c>
      <c r="CH20" s="9">
        <v>208.03299999999999</v>
      </c>
      <c r="CI20" s="9">
        <v>81.912000000000006</v>
      </c>
      <c r="CJ20" s="9">
        <v>126.121</v>
      </c>
      <c r="CK20" s="9">
        <v>19.024999999999999</v>
      </c>
      <c r="CL20" s="9">
        <v>5.44</v>
      </c>
      <c r="CM20" s="9">
        <v>13.585000000000001</v>
      </c>
      <c r="CN20" s="9">
        <v>32.231000000000002</v>
      </c>
      <c r="CO20" s="9">
        <v>13.297000000000001</v>
      </c>
      <c r="CP20" s="9">
        <v>18.934999999999999</v>
      </c>
      <c r="CQ20" s="9">
        <v>68.700999999999993</v>
      </c>
      <c r="CR20" s="9">
        <v>28.613</v>
      </c>
      <c r="CS20" s="9">
        <v>40.088000000000001</v>
      </c>
      <c r="CT20" s="9">
        <v>88.075999999999993</v>
      </c>
      <c r="CU20" s="9">
        <v>34.563000000000002</v>
      </c>
      <c r="CV20" s="9">
        <v>53.512999999999998</v>
      </c>
      <c r="CW20" s="9">
        <v>28</v>
      </c>
      <c r="CX20" s="9">
        <v>30.79</v>
      </c>
      <c r="CY20" s="9">
        <v>26.457999999999998</v>
      </c>
      <c r="CZ20" s="9">
        <v>93.236000000000004</v>
      </c>
      <c r="DA20" s="9">
        <v>29.364999999999998</v>
      </c>
      <c r="DB20" s="9">
        <v>63.871000000000002</v>
      </c>
      <c r="DC20" s="9">
        <v>9.0229999999999997</v>
      </c>
      <c r="DD20" s="9">
        <v>1.7470000000000001</v>
      </c>
      <c r="DE20" s="9">
        <v>7.2759999999999998</v>
      </c>
      <c r="DF20" s="9">
        <v>12.865</v>
      </c>
      <c r="DG20" s="9">
        <v>4.1449999999999996</v>
      </c>
      <c r="DH20" s="9">
        <v>8.7200000000000006</v>
      </c>
      <c r="DI20" s="9">
        <v>24.992000000000001</v>
      </c>
      <c r="DJ20" s="9">
        <v>8.984</v>
      </c>
      <c r="DK20" s="9">
        <v>16.007999999999999</v>
      </c>
      <c r="DL20" s="9">
        <v>46.356000000000002</v>
      </c>
      <c r="DM20" s="9">
        <v>14.49</v>
      </c>
      <c r="DN20" s="9">
        <v>31.867000000000001</v>
      </c>
      <c r="DO20" s="9">
        <v>48.112000000000002</v>
      </c>
      <c r="DP20" s="9">
        <v>48.716000000000001</v>
      </c>
      <c r="DQ20" s="9">
        <v>44.021999999999998</v>
      </c>
      <c r="DR20" s="9">
        <v>50.095999999999997</v>
      </c>
      <c r="DS20" s="9">
        <v>13.669</v>
      </c>
      <c r="DT20" s="9">
        <v>36.427</v>
      </c>
      <c r="DU20" s="9">
        <v>4.258</v>
      </c>
      <c r="DV20" s="9">
        <v>0.85499999999999998</v>
      </c>
      <c r="DW20" s="9">
        <v>3.403</v>
      </c>
      <c r="DX20" s="9">
        <v>7</v>
      </c>
      <c r="DY20" s="9">
        <v>1.9510000000000001</v>
      </c>
      <c r="DZ20" s="9">
        <v>5.0490000000000004</v>
      </c>
      <c r="EA20" s="9">
        <v>14.403</v>
      </c>
      <c r="EB20" s="9">
        <v>5.7229999999999999</v>
      </c>
      <c r="EC20" s="9">
        <v>8.68</v>
      </c>
      <c r="ED20" s="9">
        <v>24.434999999999999</v>
      </c>
      <c r="EE20" s="9">
        <v>5.14</v>
      </c>
      <c r="EF20" s="9">
        <v>19.295000000000002</v>
      </c>
      <c r="EG20" s="9">
        <v>36.427999999999997</v>
      </c>
      <c r="EH20" s="9">
        <v>25.058</v>
      </c>
      <c r="EI20" s="9">
        <v>52</v>
      </c>
      <c r="EJ20" s="9">
        <v>43.14</v>
      </c>
      <c r="EK20" s="9">
        <v>15.696</v>
      </c>
      <c r="EL20" s="9">
        <v>27.443000000000001</v>
      </c>
      <c r="EM20" s="9">
        <v>4.7649999999999997</v>
      </c>
      <c r="EN20" s="9">
        <v>0.89200000000000002</v>
      </c>
      <c r="EO20" s="9">
        <v>3.8730000000000002</v>
      </c>
      <c r="EP20" s="9">
        <v>5.8650000000000002</v>
      </c>
      <c r="EQ20" s="9">
        <v>2.194</v>
      </c>
      <c r="ER20" s="9">
        <v>3.6709999999999998</v>
      </c>
      <c r="ES20" s="9">
        <v>10.587999999999999</v>
      </c>
      <c r="ET20" s="9">
        <v>3.26</v>
      </c>
      <c r="EU20" s="9">
        <v>7.3280000000000003</v>
      </c>
      <c r="EV20" s="9">
        <v>21.922000000000001</v>
      </c>
      <c r="EW20" s="9">
        <v>9.35</v>
      </c>
      <c r="EX20" s="9">
        <v>12.571999999999999</v>
      </c>
      <c r="EY20" s="9">
        <v>52</v>
      </c>
      <c r="EZ20" s="9">
        <v>52</v>
      </c>
      <c r="FA20" s="9">
        <v>30.771000000000001</v>
      </c>
      <c r="FB20" s="9">
        <v>15.467000000000001</v>
      </c>
      <c r="FC20" s="9">
        <v>2.5059999999999998</v>
      </c>
      <c r="FD20" s="9">
        <v>12.961</v>
      </c>
      <c r="FE20" s="9">
        <v>3.4860000000000002</v>
      </c>
      <c r="FF20" s="9">
        <v>0</v>
      </c>
      <c r="FG20" s="9">
        <v>3.4860000000000002</v>
      </c>
      <c r="FH20" s="9">
        <v>1.92</v>
      </c>
      <c r="FI20" s="9">
        <v>0.69899999999999995</v>
      </c>
      <c r="FJ20" s="9">
        <v>1.2210000000000001</v>
      </c>
      <c r="FK20" s="9">
        <v>4.258</v>
      </c>
      <c r="FL20" s="9">
        <v>1.3240000000000001</v>
      </c>
      <c r="FM20" s="9">
        <v>2.9340000000000002</v>
      </c>
      <c r="FN20" s="9">
        <v>5.8019999999999996</v>
      </c>
      <c r="FO20" s="9">
        <v>0.48199999999999998</v>
      </c>
      <c r="FP20" s="9">
        <v>5.319</v>
      </c>
      <c r="FQ20" s="9">
        <v>17</v>
      </c>
      <c r="FR20" s="9">
        <v>15.14</v>
      </c>
      <c r="FS20" s="9">
        <v>17</v>
      </c>
      <c r="FT20" s="9">
        <v>41.933</v>
      </c>
      <c r="FU20" s="9">
        <v>21.059000000000001</v>
      </c>
      <c r="FV20" s="9">
        <v>20.873999999999999</v>
      </c>
      <c r="FW20" s="9">
        <v>2.4500000000000002</v>
      </c>
      <c r="FX20" s="9">
        <v>1.2350000000000001</v>
      </c>
      <c r="FY20" s="9">
        <v>1.2150000000000001</v>
      </c>
      <c r="FZ20" s="9">
        <v>5.8579999999999997</v>
      </c>
      <c r="GA20" s="9">
        <v>2.6709999999999998</v>
      </c>
      <c r="GB20" s="9">
        <v>3.1869999999999998</v>
      </c>
      <c r="GC20" s="9">
        <v>17.774000000000001</v>
      </c>
      <c r="GD20" s="9">
        <v>8.2469999999999999</v>
      </c>
      <c r="GE20" s="9">
        <v>9.5269999999999992</v>
      </c>
      <c r="GF20" s="9">
        <v>15.852</v>
      </c>
      <c r="GG20" s="9">
        <v>8.9060000000000006</v>
      </c>
      <c r="GH20" s="9">
        <v>6.9459999999999997</v>
      </c>
      <c r="GI20" s="9">
        <v>26</v>
      </c>
      <c r="GJ20" s="9">
        <v>25.484000000000002</v>
      </c>
      <c r="GK20" s="9">
        <v>29.716000000000001</v>
      </c>
      <c r="GL20" s="9">
        <v>47.698999999999998</v>
      </c>
      <c r="GM20" s="9">
        <v>22.706</v>
      </c>
      <c r="GN20" s="9">
        <v>24.992999999999999</v>
      </c>
      <c r="GO20" s="9">
        <v>2.2970000000000002</v>
      </c>
      <c r="GP20" s="9">
        <v>1.5529999999999999</v>
      </c>
      <c r="GQ20" s="9">
        <v>0.745</v>
      </c>
      <c r="GR20" s="9">
        <v>9.5540000000000003</v>
      </c>
      <c r="GS20" s="9">
        <v>4.2539999999999996</v>
      </c>
      <c r="GT20" s="9">
        <v>5.3</v>
      </c>
      <c r="GU20" s="9">
        <v>17.765999999999998</v>
      </c>
      <c r="GV20" s="9">
        <v>7.6879999999999997</v>
      </c>
      <c r="GW20" s="9">
        <v>10.077999999999999</v>
      </c>
      <c r="GX20" s="9">
        <v>18.082000000000001</v>
      </c>
      <c r="GY20" s="9">
        <v>9.2119999999999997</v>
      </c>
      <c r="GZ20" s="9">
        <v>8.8699999999999992</v>
      </c>
      <c r="HA20" s="9">
        <v>26</v>
      </c>
      <c r="HB20" s="9">
        <v>33.826999999999998</v>
      </c>
      <c r="HC20" s="9">
        <v>22.558</v>
      </c>
      <c r="HD20" s="9">
        <v>9.6980000000000004</v>
      </c>
      <c r="HE20" s="9">
        <v>6.2759999999999998</v>
      </c>
      <c r="HF20" s="9">
        <v>3.4220000000000002</v>
      </c>
      <c r="HG20" s="9">
        <v>1.768</v>
      </c>
      <c r="HH20" s="9">
        <v>0.90600000000000003</v>
      </c>
      <c r="HI20" s="9">
        <v>0.86199999999999999</v>
      </c>
      <c r="HJ20" s="9">
        <v>2.0350000000000001</v>
      </c>
      <c r="HK20" s="9">
        <v>1.528</v>
      </c>
      <c r="HL20" s="9">
        <v>0.50700000000000001</v>
      </c>
      <c r="HM20" s="9">
        <v>3.911</v>
      </c>
      <c r="HN20" s="9">
        <v>2.37</v>
      </c>
      <c r="HO20" s="9">
        <v>1.5409999999999999</v>
      </c>
      <c r="HP20" s="9">
        <v>1.984</v>
      </c>
      <c r="HQ20" s="9">
        <v>1.4730000000000001</v>
      </c>
      <c r="HR20" s="9">
        <v>0.51200000000000001</v>
      </c>
      <c r="HS20" s="9">
        <v>26</v>
      </c>
      <c r="HT20" s="9">
        <v>20.817</v>
      </c>
      <c r="HU20" s="9">
        <v>26.315999999999999</v>
      </c>
      <c r="HV20" s="9">
        <v>42.161999999999999</v>
      </c>
      <c r="HW20" s="9">
        <v>21.606000000000002</v>
      </c>
      <c r="HX20" s="9">
        <v>20.556999999999999</v>
      </c>
      <c r="HY20" s="9">
        <v>5.8959999999999999</v>
      </c>
      <c r="HZ20" s="9">
        <v>1.6859999999999999</v>
      </c>
      <c r="IA20" s="9">
        <v>4.21</v>
      </c>
      <c r="IB20" s="9">
        <v>6.3129999999999997</v>
      </c>
      <c r="IC20" s="9">
        <v>4.7050000000000001</v>
      </c>
      <c r="ID20" s="9">
        <v>1.6080000000000001</v>
      </c>
      <c r="IE20" s="9">
        <v>12.667</v>
      </c>
      <c r="IF20" s="9">
        <v>6.5359999999999996</v>
      </c>
      <c r="IG20" s="9">
        <v>6.1310000000000002</v>
      </c>
      <c r="IH20" s="9">
        <v>17.286999999999999</v>
      </c>
      <c r="II20" s="9">
        <v>8.68</v>
      </c>
      <c r="IJ20" s="9">
        <v>8.6069999999999993</v>
      </c>
      <c r="IK20" s="9">
        <v>30</v>
      </c>
      <c r="IL20" s="9">
        <v>29.731000000000002</v>
      </c>
      <c r="IM20" s="9">
        <v>35.670999999999999</v>
      </c>
      <c r="IN20" s="9">
        <v>19.265000000000001</v>
      </c>
      <c r="IO20" s="9">
        <v>8.7729999999999997</v>
      </c>
      <c r="IP20" s="9">
        <v>10.491</v>
      </c>
      <c r="IQ20" s="9">
        <v>3.0739999999999998</v>
      </c>
    </row>
    <row r="21" spans="1:251">
      <c r="A21" s="10">
        <v>45689</v>
      </c>
      <c r="B21" s="9">
        <v>5.7009999999999996</v>
      </c>
      <c r="C21" s="9">
        <v>0.57799999999999996</v>
      </c>
      <c r="D21" s="9">
        <v>5.1239999999999997</v>
      </c>
      <c r="E21" s="9">
        <v>12.683</v>
      </c>
      <c r="F21" s="9">
        <v>3.9969999999999999</v>
      </c>
      <c r="G21" s="9">
        <v>8.6859999999999999</v>
      </c>
      <c r="H21" s="9">
        <v>8.984</v>
      </c>
      <c r="I21" s="9">
        <v>3.4820000000000002</v>
      </c>
      <c r="J21" s="9">
        <v>5.5019999999999998</v>
      </c>
      <c r="K21" s="9">
        <v>22.32</v>
      </c>
      <c r="L21" s="9">
        <v>37.296999999999997</v>
      </c>
      <c r="M21" s="9">
        <v>14.786</v>
      </c>
      <c r="N21" s="9">
        <v>47.271999999999998</v>
      </c>
      <c r="O21" s="9">
        <v>21.305</v>
      </c>
      <c r="P21" s="9">
        <v>25.966999999999999</v>
      </c>
      <c r="Q21" s="9">
        <v>7.53</v>
      </c>
      <c r="R21" s="9">
        <v>2.7309999999999999</v>
      </c>
      <c r="S21" s="9">
        <v>4.7990000000000004</v>
      </c>
      <c r="T21" s="9">
        <v>11.48</v>
      </c>
      <c r="U21" s="9">
        <v>6.7270000000000003</v>
      </c>
      <c r="V21" s="9">
        <v>4.7530000000000001</v>
      </c>
      <c r="W21" s="9">
        <v>16.663</v>
      </c>
      <c r="X21" s="9">
        <v>5.1219999999999999</v>
      </c>
      <c r="Y21" s="9">
        <v>11.541</v>
      </c>
      <c r="Z21" s="9">
        <v>11.599</v>
      </c>
      <c r="AA21" s="9">
        <v>6.7240000000000002</v>
      </c>
      <c r="AB21" s="9">
        <v>4.875</v>
      </c>
      <c r="AC21" s="9">
        <v>26</v>
      </c>
      <c r="AD21" s="9">
        <v>26</v>
      </c>
      <c r="AE21" s="9">
        <v>25.952000000000002</v>
      </c>
      <c r="AF21" s="9">
        <v>25.463000000000001</v>
      </c>
      <c r="AG21" s="9">
        <v>10.451000000000001</v>
      </c>
      <c r="AH21" s="9">
        <v>15.013</v>
      </c>
      <c r="AI21" s="9">
        <v>1.8280000000000001</v>
      </c>
      <c r="AJ21" s="9">
        <v>0.52100000000000002</v>
      </c>
      <c r="AK21" s="9">
        <v>1.3069999999999999</v>
      </c>
      <c r="AL21" s="9">
        <v>6.2569999999999997</v>
      </c>
      <c r="AM21" s="9">
        <v>4.4160000000000004</v>
      </c>
      <c r="AN21" s="9">
        <v>1.841</v>
      </c>
      <c r="AO21" s="9">
        <v>12.465</v>
      </c>
      <c r="AP21" s="9">
        <v>3.2749999999999999</v>
      </c>
      <c r="AQ21" s="9">
        <v>9.19</v>
      </c>
      <c r="AR21" s="9">
        <v>4.9130000000000003</v>
      </c>
      <c r="AS21" s="9">
        <v>2.2389999999999999</v>
      </c>
      <c r="AT21" s="9">
        <v>2.6749999999999998</v>
      </c>
      <c r="AU21" s="9">
        <v>26</v>
      </c>
      <c r="AV21" s="9">
        <v>17.192</v>
      </c>
      <c r="AW21" s="9">
        <v>26.747</v>
      </c>
      <c r="AX21" s="9">
        <v>21.809000000000001</v>
      </c>
      <c r="AY21" s="9">
        <v>10.853999999999999</v>
      </c>
      <c r="AZ21" s="9">
        <v>10.955</v>
      </c>
      <c r="BA21" s="9">
        <v>5.702</v>
      </c>
      <c r="BB21" s="9">
        <v>2.2090000000000001</v>
      </c>
      <c r="BC21" s="9">
        <v>3.492</v>
      </c>
      <c r="BD21" s="9">
        <v>5.2229999999999999</v>
      </c>
      <c r="BE21" s="9">
        <v>2.3109999999999999</v>
      </c>
      <c r="BF21" s="9">
        <v>2.9119999999999999</v>
      </c>
      <c r="BG21" s="9">
        <v>4.1980000000000004</v>
      </c>
      <c r="BH21" s="9">
        <v>1.8480000000000001</v>
      </c>
      <c r="BI21" s="9">
        <v>2.351</v>
      </c>
      <c r="BJ21" s="9">
        <v>6.6859999999999999</v>
      </c>
      <c r="BK21" s="9">
        <v>4.4859999999999998</v>
      </c>
      <c r="BL21" s="9">
        <v>2.2000000000000002</v>
      </c>
      <c r="BM21" s="9">
        <v>18.027000000000001</v>
      </c>
      <c r="BN21" s="9">
        <v>36.247</v>
      </c>
      <c r="BO21" s="9">
        <v>4.7530000000000001</v>
      </c>
      <c r="BP21" s="9">
        <v>5.9749999999999996</v>
      </c>
      <c r="BQ21" s="9">
        <v>2.2970000000000002</v>
      </c>
      <c r="BR21" s="9">
        <v>3.6779999999999999</v>
      </c>
      <c r="BS21" s="9">
        <v>2.1429999999999998</v>
      </c>
      <c r="BT21" s="9">
        <v>0</v>
      </c>
      <c r="BU21" s="9">
        <v>2.1429999999999998</v>
      </c>
      <c r="BV21" s="9">
        <v>1.2569999999999999</v>
      </c>
      <c r="BW21" s="9">
        <v>1.2569999999999999</v>
      </c>
      <c r="BX21" s="9">
        <v>0</v>
      </c>
      <c r="BY21" s="9">
        <v>1.04</v>
      </c>
      <c r="BZ21" s="9">
        <v>1.04</v>
      </c>
      <c r="CA21" s="9">
        <v>0</v>
      </c>
      <c r="CB21" s="9">
        <v>1.5349999999999999</v>
      </c>
      <c r="CC21" s="9">
        <v>0</v>
      </c>
      <c r="CD21" s="9">
        <v>1.5349999999999999</v>
      </c>
      <c r="CE21" s="9">
        <v>4.8449999999999998</v>
      </c>
      <c r="CF21" s="9">
        <v>8.3409999999999993</v>
      </c>
      <c r="CG21" s="9">
        <v>8.2650000000000006</v>
      </c>
      <c r="CH21" s="9">
        <v>180.81700000000001</v>
      </c>
      <c r="CI21" s="9">
        <v>76.998999999999995</v>
      </c>
      <c r="CJ21" s="9">
        <v>103.818</v>
      </c>
      <c r="CK21" s="9">
        <v>28.404</v>
      </c>
      <c r="CL21" s="9">
        <v>9.9009999999999998</v>
      </c>
      <c r="CM21" s="9">
        <v>18.503</v>
      </c>
      <c r="CN21" s="9">
        <v>54.106999999999999</v>
      </c>
      <c r="CO21" s="9">
        <v>25.356000000000002</v>
      </c>
      <c r="CP21" s="9">
        <v>28.751000000000001</v>
      </c>
      <c r="CQ21" s="9">
        <v>63.296999999999997</v>
      </c>
      <c r="CR21" s="9">
        <v>25.132999999999999</v>
      </c>
      <c r="CS21" s="9">
        <v>38.162999999999997</v>
      </c>
      <c r="CT21" s="9">
        <v>35.009</v>
      </c>
      <c r="CU21" s="9">
        <v>16.609000000000002</v>
      </c>
      <c r="CV21" s="9">
        <v>18.399999999999999</v>
      </c>
      <c r="CW21" s="9">
        <v>13</v>
      </c>
      <c r="CX21" s="9">
        <v>13</v>
      </c>
      <c r="CY21" s="9">
        <v>13</v>
      </c>
      <c r="CZ21" s="9">
        <v>78.516999999999996</v>
      </c>
      <c r="DA21" s="9">
        <v>34.299999999999997</v>
      </c>
      <c r="DB21" s="9">
        <v>44.216999999999999</v>
      </c>
      <c r="DC21" s="9">
        <v>15.601000000000001</v>
      </c>
      <c r="DD21" s="9">
        <v>4.6879999999999997</v>
      </c>
      <c r="DE21" s="9">
        <v>10.913</v>
      </c>
      <c r="DF21" s="9">
        <v>18.082999999999998</v>
      </c>
      <c r="DG21" s="9">
        <v>9.6180000000000003</v>
      </c>
      <c r="DH21" s="9">
        <v>8.4649999999999999</v>
      </c>
      <c r="DI21" s="9">
        <v>25.710999999999999</v>
      </c>
      <c r="DJ21" s="9">
        <v>10.035</v>
      </c>
      <c r="DK21" s="9">
        <v>15.676</v>
      </c>
      <c r="DL21" s="9">
        <v>19.122</v>
      </c>
      <c r="DM21" s="9">
        <v>9.9600000000000009</v>
      </c>
      <c r="DN21" s="9">
        <v>9.1630000000000003</v>
      </c>
      <c r="DO21" s="9">
        <v>16.681000000000001</v>
      </c>
      <c r="DP21" s="9">
        <v>23.97</v>
      </c>
      <c r="DQ21" s="9">
        <v>15.26</v>
      </c>
      <c r="DR21" s="9">
        <v>42.238999999999997</v>
      </c>
      <c r="DS21" s="9">
        <v>13.795999999999999</v>
      </c>
      <c r="DT21" s="9">
        <v>28.442</v>
      </c>
      <c r="DU21" s="9">
        <v>7.4610000000000003</v>
      </c>
      <c r="DV21" s="9">
        <v>1.86</v>
      </c>
      <c r="DW21" s="9">
        <v>5.601</v>
      </c>
      <c r="DX21" s="9">
        <v>7.3559999999999999</v>
      </c>
      <c r="DY21" s="9">
        <v>3.0590000000000002</v>
      </c>
      <c r="DZ21" s="9">
        <v>4.2969999999999997</v>
      </c>
      <c r="EA21" s="9">
        <v>14.167999999999999</v>
      </c>
      <c r="EB21" s="9">
        <v>3.2469999999999999</v>
      </c>
      <c r="EC21" s="9">
        <v>10.92</v>
      </c>
      <c r="ED21" s="9">
        <v>13.254</v>
      </c>
      <c r="EE21" s="9">
        <v>5.63</v>
      </c>
      <c r="EF21" s="9">
        <v>7.6239999999999997</v>
      </c>
      <c r="EG21" s="9">
        <v>25.036000000000001</v>
      </c>
      <c r="EH21" s="9">
        <v>38.662999999999997</v>
      </c>
      <c r="EI21" s="9">
        <v>17</v>
      </c>
      <c r="EJ21" s="9">
        <v>36.277999999999999</v>
      </c>
      <c r="EK21" s="9">
        <v>20.504000000000001</v>
      </c>
      <c r="EL21" s="9">
        <v>15.773999999999999</v>
      </c>
      <c r="EM21" s="9">
        <v>8.14</v>
      </c>
      <c r="EN21" s="9">
        <v>2.8279999999999998</v>
      </c>
      <c r="EO21" s="9">
        <v>5.3120000000000003</v>
      </c>
      <c r="EP21" s="9">
        <v>10.727</v>
      </c>
      <c r="EQ21" s="9">
        <v>6.5590000000000002</v>
      </c>
      <c r="ER21" s="9">
        <v>4.1680000000000001</v>
      </c>
      <c r="ES21" s="9">
        <v>11.542999999999999</v>
      </c>
      <c r="ET21" s="9">
        <v>6.7869999999999999</v>
      </c>
      <c r="EU21" s="9">
        <v>4.7560000000000002</v>
      </c>
      <c r="EV21" s="9">
        <v>5.8689999999999998</v>
      </c>
      <c r="EW21" s="9">
        <v>4.33</v>
      </c>
      <c r="EX21" s="9">
        <v>1.5389999999999999</v>
      </c>
      <c r="EY21" s="9">
        <v>10</v>
      </c>
      <c r="EZ21" s="9">
        <v>13.042999999999999</v>
      </c>
      <c r="FA21" s="9">
        <v>5.3860000000000001</v>
      </c>
      <c r="FB21" s="9">
        <v>16.343</v>
      </c>
      <c r="FC21" s="9">
        <v>1.627</v>
      </c>
      <c r="FD21" s="9">
        <v>14.715999999999999</v>
      </c>
      <c r="FE21" s="9">
        <v>2.548</v>
      </c>
      <c r="FF21" s="9">
        <v>0.41599999999999998</v>
      </c>
      <c r="FG21" s="9">
        <v>2.1320000000000001</v>
      </c>
      <c r="FH21" s="9">
        <v>4.8499999999999996</v>
      </c>
      <c r="FI21" s="9">
        <v>1.2110000000000001</v>
      </c>
      <c r="FJ21" s="9">
        <v>3.6389999999999998</v>
      </c>
      <c r="FK21" s="9">
        <v>6.0430000000000001</v>
      </c>
      <c r="FL21" s="9">
        <v>0</v>
      </c>
      <c r="FM21" s="9">
        <v>6.0430000000000001</v>
      </c>
      <c r="FN21" s="9">
        <v>2.9020000000000001</v>
      </c>
      <c r="FO21" s="9">
        <v>0</v>
      </c>
      <c r="FP21" s="9">
        <v>2.9020000000000001</v>
      </c>
      <c r="FQ21" s="9">
        <v>21.391999999999999</v>
      </c>
      <c r="FR21" s="9">
        <v>5.4210000000000003</v>
      </c>
      <c r="FS21" s="9">
        <v>26</v>
      </c>
      <c r="FT21" s="9">
        <v>35.353999999999999</v>
      </c>
      <c r="FU21" s="9">
        <v>14.962</v>
      </c>
      <c r="FV21" s="9">
        <v>20.391999999999999</v>
      </c>
      <c r="FW21" s="9">
        <v>3.927</v>
      </c>
      <c r="FX21" s="9">
        <v>0</v>
      </c>
      <c r="FY21" s="9">
        <v>3.927</v>
      </c>
      <c r="FZ21" s="9">
        <v>14.567</v>
      </c>
      <c r="GA21" s="9">
        <v>5.9249999999999998</v>
      </c>
      <c r="GB21" s="9">
        <v>8.6419999999999995</v>
      </c>
      <c r="GC21" s="9">
        <v>14.013</v>
      </c>
      <c r="GD21" s="9">
        <v>7.657</v>
      </c>
      <c r="GE21" s="9">
        <v>6.3559999999999999</v>
      </c>
      <c r="GF21" s="9">
        <v>2.8479999999999999</v>
      </c>
      <c r="GG21" s="9">
        <v>1.38</v>
      </c>
      <c r="GH21" s="9">
        <v>1.4670000000000001</v>
      </c>
      <c r="GI21" s="9">
        <v>11.241</v>
      </c>
      <c r="GJ21" s="9">
        <v>17</v>
      </c>
      <c r="GK21" s="9">
        <v>8</v>
      </c>
      <c r="GL21" s="9">
        <v>43.304000000000002</v>
      </c>
      <c r="GM21" s="9">
        <v>23.337</v>
      </c>
      <c r="GN21" s="9">
        <v>19.966999999999999</v>
      </c>
      <c r="GO21" s="9">
        <v>6.3280000000000003</v>
      </c>
      <c r="GP21" s="9">
        <v>4.7969999999999997</v>
      </c>
      <c r="GQ21" s="9">
        <v>1.5309999999999999</v>
      </c>
      <c r="GR21" s="9">
        <v>13.823</v>
      </c>
      <c r="GS21" s="9">
        <v>7.95</v>
      </c>
      <c r="GT21" s="9">
        <v>5.8730000000000002</v>
      </c>
      <c r="GU21" s="9">
        <v>14.397</v>
      </c>
      <c r="GV21" s="9">
        <v>6.7009999999999996</v>
      </c>
      <c r="GW21" s="9">
        <v>7.6950000000000003</v>
      </c>
      <c r="GX21" s="9">
        <v>8.7569999999999997</v>
      </c>
      <c r="GY21" s="9">
        <v>3.8879999999999999</v>
      </c>
      <c r="GZ21" s="9">
        <v>4.8680000000000003</v>
      </c>
      <c r="HA21" s="9">
        <v>13</v>
      </c>
      <c r="HB21" s="9">
        <v>8</v>
      </c>
      <c r="HC21" s="9">
        <v>17</v>
      </c>
      <c r="HD21" s="9">
        <v>7.2990000000000004</v>
      </c>
      <c r="HE21" s="9">
        <v>2.7730000000000001</v>
      </c>
      <c r="HF21" s="9">
        <v>4.5259999999999998</v>
      </c>
      <c r="HG21" s="9">
        <v>0</v>
      </c>
      <c r="HH21" s="9">
        <v>0</v>
      </c>
      <c r="HI21" s="9">
        <v>0</v>
      </c>
      <c r="HJ21" s="9">
        <v>2.7850000000000001</v>
      </c>
      <c r="HK21" s="9">
        <v>0.65200000000000002</v>
      </c>
      <c r="HL21" s="9">
        <v>2.1320000000000001</v>
      </c>
      <c r="HM21" s="9">
        <v>3.1339999999999999</v>
      </c>
      <c r="HN21" s="9">
        <v>0.74</v>
      </c>
      <c r="HO21" s="9">
        <v>2.3940000000000001</v>
      </c>
      <c r="HP21" s="9">
        <v>1.38</v>
      </c>
      <c r="HQ21" s="9">
        <v>1.38</v>
      </c>
      <c r="HR21" s="9">
        <v>0</v>
      </c>
      <c r="HS21" s="9">
        <v>20.658000000000001</v>
      </c>
      <c r="HT21" s="9">
        <v>39.743000000000002</v>
      </c>
      <c r="HU21" s="9">
        <v>11.311999999999999</v>
      </c>
      <c r="HV21" s="9">
        <v>34.088000000000001</v>
      </c>
      <c r="HW21" s="9">
        <v>16.381</v>
      </c>
      <c r="HX21" s="9">
        <v>17.707000000000001</v>
      </c>
      <c r="HY21" s="9">
        <v>10.686</v>
      </c>
      <c r="HZ21" s="9">
        <v>5.5259999999999998</v>
      </c>
      <c r="IA21" s="9">
        <v>5.16</v>
      </c>
      <c r="IB21" s="9">
        <v>7.59</v>
      </c>
      <c r="IC21" s="9">
        <v>3.5960000000000001</v>
      </c>
      <c r="ID21" s="9">
        <v>3.9940000000000002</v>
      </c>
      <c r="IE21" s="9">
        <v>11.318</v>
      </c>
      <c r="IF21" s="9">
        <v>5.9619999999999997</v>
      </c>
      <c r="IG21" s="9">
        <v>5.3559999999999999</v>
      </c>
      <c r="IH21" s="9">
        <v>4.4939999999999998</v>
      </c>
      <c r="II21" s="9">
        <v>1.296</v>
      </c>
      <c r="IJ21" s="9">
        <v>3.198</v>
      </c>
      <c r="IK21" s="9">
        <v>11.331</v>
      </c>
      <c r="IL21" s="9">
        <v>8.0869999999999997</v>
      </c>
      <c r="IM21" s="9">
        <v>12.161</v>
      </c>
      <c r="IN21" s="9">
        <v>16.338000000000001</v>
      </c>
      <c r="IO21" s="9">
        <v>8.1769999999999996</v>
      </c>
      <c r="IP21" s="9">
        <v>8.1609999999999996</v>
      </c>
      <c r="IQ21" s="9">
        <v>4.16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3513</v>
      </c>
      <c r="C1" s="3" t="s">
        <v>3514</v>
      </c>
      <c r="D1" s="3" t="s">
        <v>3515</v>
      </c>
      <c r="E1" s="3" t="s">
        <v>3516</v>
      </c>
      <c r="F1" s="3" t="s">
        <v>3517</v>
      </c>
      <c r="G1" s="3" t="s">
        <v>3518</v>
      </c>
      <c r="H1" s="3" t="s">
        <v>3519</v>
      </c>
      <c r="I1" s="3" t="s">
        <v>3520</v>
      </c>
      <c r="J1" s="3" t="s">
        <v>3521</v>
      </c>
      <c r="K1" s="3" t="s">
        <v>3522</v>
      </c>
      <c r="L1" s="3" t="s">
        <v>3523</v>
      </c>
      <c r="M1" s="3" t="s">
        <v>3524</v>
      </c>
      <c r="N1" s="3" t="s">
        <v>3525</v>
      </c>
      <c r="O1" s="3" t="s">
        <v>3526</v>
      </c>
      <c r="P1" s="3" t="s">
        <v>3527</v>
      </c>
      <c r="Q1" s="3" t="s">
        <v>3528</v>
      </c>
      <c r="R1" s="3" t="s">
        <v>3529</v>
      </c>
      <c r="S1" s="3" t="s">
        <v>3530</v>
      </c>
      <c r="T1" s="3" t="s">
        <v>3531</v>
      </c>
      <c r="U1" s="3" t="s">
        <v>3532</v>
      </c>
      <c r="V1" s="3" t="s">
        <v>3533</v>
      </c>
      <c r="W1" s="3" t="s">
        <v>3534</v>
      </c>
      <c r="X1" s="3" t="s">
        <v>3535</v>
      </c>
      <c r="Y1" s="3" t="s">
        <v>3536</v>
      </c>
      <c r="Z1" s="3" t="s">
        <v>3537</v>
      </c>
      <c r="AA1" s="3" t="s">
        <v>3538</v>
      </c>
      <c r="AB1" s="3" t="s">
        <v>3539</v>
      </c>
      <c r="AC1" s="3" t="s">
        <v>3540</v>
      </c>
      <c r="AD1" s="3" t="s">
        <v>3541</v>
      </c>
      <c r="AE1" s="3" t="s">
        <v>3542</v>
      </c>
      <c r="AF1" s="3" t="s">
        <v>3543</v>
      </c>
      <c r="AG1" s="3" t="s">
        <v>3544</v>
      </c>
      <c r="AH1" s="3" t="s">
        <v>3545</v>
      </c>
      <c r="AI1" s="3" t="s">
        <v>3546</v>
      </c>
      <c r="AJ1" s="3" t="s">
        <v>3547</v>
      </c>
      <c r="AK1" s="3" t="s">
        <v>3548</v>
      </c>
      <c r="AL1" s="3" t="s">
        <v>3549</v>
      </c>
      <c r="AM1" s="3" t="s">
        <v>3550</v>
      </c>
      <c r="AN1" s="3" t="s">
        <v>3551</v>
      </c>
      <c r="AO1" s="3" t="s">
        <v>3552</v>
      </c>
      <c r="AP1" s="3" t="s">
        <v>3553</v>
      </c>
      <c r="AQ1" s="3" t="s">
        <v>3554</v>
      </c>
      <c r="AR1" s="3" t="s">
        <v>3555</v>
      </c>
      <c r="AS1" s="3" t="s">
        <v>3556</v>
      </c>
      <c r="AT1" s="3" t="s">
        <v>3557</v>
      </c>
      <c r="AU1" s="3" t="s">
        <v>3558</v>
      </c>
      <c r="AV1" s="3" t="s">
        <v>3559</v>
      </c>
      <c r="AW1" s="3" t="s">
        <v>3560</v>
      </c>
      <c r="AX1" s="3" t="s">
        <v>3561</v>
      </c>
      <c r="AY1" s="3" t="s">
        <v>3562</v>
      </c>
      <c r="AZ1" s="3" t="s">
        <v>3563</v>
      </c>
      <c r="BA1" s="3" t="s">
        <v>3564</v>
      </c>
      <c r="BB1" s="3" t="s">
        <v>3565</v>
      </c>
      <c r="BC1" s="3" t="s">
        <v>3566</v>
      </c>
      <c r="BD1" s="3" t="s">
        <v>3567</v>
      </c>
      <c r="BE1" s="3" t="s">
        <v>3568</v>
      </c>
      <c r="BF1" s="3" t="s">
        <v>3569</v>
      </c>
      <c r="BG1" s="3" t="s">
        <v>3570</v>
      </c>
      <c r="BH1" s="3" t="s">
        <v>3571</v>
      </c>
      <c r="BI1" s="3" t="s">
        <v>3572</v>
      </c>
      <c r="BJ1" s="3" t="s">
        <v>3573</v>
      </c>
      <c r="BK1" s="3" t="s">
        <v>3574</v>
      </c>
      <c r="BL1" s="3" t="s">
        <v>3575</v>
      </c>
      <c r="BM1" s="3" t="s">
        <v>3576</v>
      </c>
      <c r="BN1" s="3" t="s">
        <v>3577</v>
      </c>
      <c r="BO1" s="3" t="s">
        <v>3578</v>
      </c>
      <c r="BP1" s="3" t="s">
        <v>3579</v>
      </c>
      <c r="BQ1" s="3" t="s">
        <v>3580</v>
      </c>
      <c r="BR1" s="3" t="s">
        <v>3581</v>
      </c>
      <c r="BS1" s="3" t="s">
        <v>3582</v>
      </c>
      <c r="BT1" s="3" t="s">
        <v>3583</v>
      </c>
      <c r="BU1" s="3" t="s">
        <v>3584</v>
      </c>
      <c r="BV1" s="3" t="s">
        <v>3585</v>
      </c>
      <c r="BW1" s="3" t="s">
        <v>3586</v>
      </c>
      <c r="BX1" s="3" t="s">
        <v>3587</v>
      </c>
      <c r="BY1" s="3" t="s">
        <v>3588</v>
      </c>
      <c r="BZ1" s="3" t="s">
        <v>3589</v>
      </c>
      <c r="CA1" s="3" t="s">
        <v>3590</v>
      </c>
      <c r="CB1" s="3" t="s">
        <v>3591</v>
      </c>
      <c r="CC1" s="3" t="s">
        <v>3592</v>
      </c>
      <c r="CD1" s="3" t="s">
        <v>3593</v>
      </c>
      <c r="CE1" s="3" t="s">
        <v>3594</v>
      </c>
      <c r="CF1" s="3" t="s">
        <v>3595</v>
      </c>
      <c r="CG1" s="3" t="s">
        <v>3596</v>
      </c>
      <c r="CH1" s="3" t="s">
        <v>3597</v>
      </c>
      <c r="CI1" s="3" t="s">
        <v>3598</v>
      </c>
      <c r="CJ1" s="3" t="s">
        <v>3599</v>
      </c>
      <c r="CK1" s="3" t="s">
        <v>3600</v>
      </c>
      <c r="CL1" s="3" t="s">
        <v>3601</v>
      </c>
      <c r="CM1" s="3" t="s">
        <v>3602</v>
      </c>
      <c r="CN1" s="3" t="s">
        <v>3603</v>
      </c>
      <c r="CO1" s="3" t="s">
        <v>3604</v>
      </c>
      <c r="CP1" s="3" t="s">
        <v>3605</v>
      </c>
      <c r="CQ1" s="3" t="s">
        <v>3606</v>
      </c>
      <c r="CR1" s="3" t="s">
        <v>3607</v>
      </c>
      <c r="CS1" s="3" t="s">
        <v>3608</v>
      </c>
      <c r="CT1" s="3" t="s">
        <v>3609</v>
      </c>
      <c r="CU1" s="3" t="s">
        <v>3610</v>
      </c>
      <c r="CV1" s="3" t="s">
        <v>3611</v>
      </c>
      <c r="CW1" s="3" t="s">
        <v>3612</v>
      </c>
      <c r="CX1" s="3" t="s">
        <v>3613</v>
      </c>
      <c r="CY1" s="3" t="s">
        <v>3614</v>
      </c>
      <c r="CZ1" s="3" t="s">
        <v>3615</v>
      </c>
      <c r="DA1" s="3" t="s">
        <v>3616</v>
      </c>
      <c r="DB1" s="3" t="s">
        <v>3617</v>
      </c>
      <c r="DC1" s="3" t="s">
        <v>3618</v>
      </c>
      <c r="DD1" s="3" t="s">
        <v>3619</v>
      </c>
      <c r="DE1" s="3" t="s">
        <v>3620</v>
      </c>
      <c r="DF1" s="3" t="s">
        <v>3621</v>
      </c>
      <c r="DG1" s="3" t="s">
        <v>3622</v>
      </c>
      <c r="DH1" s="3" t="s">
        <v>3623</v>
      </c>
      <c r="DI1" s="3" t="s">
        <v>3624</v>
      </c>
      <c r="DJ1" s="3" t="s">
        <v>3625</v>
      </c>
      <c r="DK1" s="3" t="s">
        <v>3626</v>
      </c>
      <c r="DL1" s="3" t="s">
        <v>3627</v>
      </c>
      <c r="DM1" s="3" t="s">
        <v>3628</v>
      </c>
      <c r="DN1" s="3" t="s">
        <v>3629</v>
      </c>
      <c r="DO1" s="3" t="s">
        <v>3630</v>
      </c>
      <c r="DP1" s="3" t="s">
        <v>3631</v>
      </c>
      <c r="DQ1" s="3" t="s">
        <v>3632</v>
      </c>
      <c r="DR1" s="3" t="s">
        <v>3633</v>
      </c>
      <c r="DS1" s="3" t="s">
        <v>3634</v>
      </c>
      <c r="DT1" s="3" t="s">
        <v>3635</v>
      </c>
      <c r="DU1" s="3" t="s">
        <v>3636</v>
      </c>
      <c r="DV1" s="3" t="s">
        <v>3637</v>
      </c>
      <c r="DW1" s="3" t="s">
        <v>3638</v>
      </c>
      <c r="DX1" s="3" t="s">
        <v>3639</v>
      </c>
      <c r="DY1" s="3" t="s">
        <v>3640</v>
      </c>
      <c r="DZ1" s="3" t="s">
        <v>3641</v>
      </c>
      <c r="EA1" s="3" t="s">
        <v>3642</v>
      </c>
      <c r="EB1" s="3" t="s">
        <v>3643</v>
      </c>
      <c r="EC1" s="3" t="s">
        <v>3644</v>
      </c>
      <c r="ED1" s="3" t="s">
        <v>3645</v>
      </c>
      <c r="EE1" s="3" t="s">
        <v>3646</v>
      </c>
      <c r="EF1" s="3" t="s">
        <v>3647</v>
      </c>
      <c r="EG1" s="3" t="s">
        <v>3648</v>
      </c>
      <c r="EH1" s="3" t="s">
        <v>3649</v>
      </c>
      <c r="EI1" s="3" t="s">
        <v>3650</v>
      </c>
      <c r="EJ1" s="3" t="s">
        <v>3651</v>
      </c>
      <c r="EK1" s="3" t="s">
        <v>3652</v>
      </c>
      <c r="EL1" s="3" t="s">
        <v>3653</v>
      </c>
      <c r="EM1" s="3" t="s">
        <v>3654</v>
      </c>
      <c r="EN1" s="3" t="s">
        <v>3655</v>
      </c>
      <c r="EO1" s="3" t="s">
        <v>3656</v>
      </c>
      <c r="EP1" s="3" t="s">
        <v>3657</v>
      </c>
      <c r="EQ1" s="3" t="s">
        <v>3658</v>
      </c>
      <c r="ER1" s="3" t="s">
        <v>3659</v>
      </c>
      <c r="ES1" s="3" t="s">
        <v>3660</v>
      </c>
      <c r="ET1" s="3" t="s">
        <v>3661</v>
      </c>
      <c r="EU1" s="3" t="s">
        <v>3662</v>
      </c>
      <c r="EV1" s="3" t="s">
        <v>3663</v>
      </c>
      <c r="EW1" s="3" t="s">
        <v>3664</v>
      </c>
      <c r="EX1" s="3" t="s">
        <v>3665</v>
      </c>
      <c r="EY1" s="3" t="s">
        <v>3666</v>
      </c>
      <c r="EZ1" s="3" t="s">
        <v>3667</v>
      </c>
      <c r="FA1" s="3" t="s">
        <v>3668</v>
      </c>
      <c r="FB1" s="3" t="s">
        <v>3669</v>
      </c>
      <c r="FC1" s="3" t="s">
        <v>3670</v>
      </c>
      <c r="FD1" s="3" t="s">
        <v>3671</v>
      </c>
      <c r="FE1" s="3" t="s">
        <v>3672</v>
      </c>
      <c r="FF1" s="3" t="s">
        <v>3673</v>
      </c>
      <c r="FG1" s="3" t="s">
        <v>3674</v>
      </c>
      <c r="FH1" s="3" t="s">
        <v>3675</v>
      </c>
      <c r="FI1" s="3" t="s">
        <v>3676</v>
      </c>
      <c r="FJ1" s="3" t="s">
        <v>3677</v>
      </c>
      <c r="FK1" s="3" t="s">
        <v>3678</v>
      </c>
      <c r="FL1" s="3" t="s">
        <v>3679</v>
      </c>
      <c r="FM1" s="3" t="s">
        <v>3680</v>
      </c>
      <c r="FN1" s="3" t="s">
        <v>3681</v>
      </c>
      <c r="FO1" s="3" t="s">
        <v>3682</v>
      </c>
      <c r="FP1" s="3" t="s">
        <v>3683</v>
      </c>
      <c r="FQ1" s="3" t="s">
        <v>3684</v>
      </c>
      <c r="FR1" s="3" t="s">
        <v>3685</v>
      </c>
      <c r="FS1" s="3" t="s">
        <v>3686</v>
      </c>
      <c r="FT1" s="3" t="s">
        <v>3687</v>
      </c>
      <c r="FU1" s="3" t="s">
        <v>3688</v>
      </c>
      <c r="FV1" s="3" t="s">
        <v>3689</v>
      </c>
      <c r="FW1" s="3" t="s">
        <v>3690</v>
      </c>
      <c r="FX1" s="3" t="s">
        <v>3691</v>
      </c>
      <c r="FY1" s="3" t="s">
        <v>3692</v>
      </c>
      <c r="FZ1" s="3" t="s">
        <v>3693</v>
      </c>
      <c r="GA1" s="3" t="s">
        <v>3694</v>
      </c>
      <c r="GB1" s="3" t="s">
        <v>3695</v>
      </c>
      <c r="GC1" s="3" t="s">
        <v>3696</v>
      </c>
      <c r="GD1" s="3" t="s">
        <v>3697</v>
      </c>
      <c r="GE1" s="3" t="s">
        <v>3698</v>
      </c>
      <c r="GF1" s="3" t="s">
        <v>3699</v>
      </c>
      <c r="GG1" s="3" t="s">
        <v>3700</v>
      </c>
      <c r="GH1" s="3" t="s">
        <v>3701</v>
      </c>
      <c r="GI1" s="3" t="s">
        <v>3702</v>
      </c>
      <c r="GJ1" s="3" t="s">
        <v>3703</v>
      </c>
      <c r="GK1" s="3" t="s">
        <v>3704</v>
      </c>
      <c r="GL1" s="3" t="s">
        <v>3705</v>
      </c>
      <c r="GM1" s="3" t="s">
        <v>3706</v>
      </c>
      <c r="GN1" s="3" t="s">
        <v>3707</v>
      </c>
      <c r="GO1" s="3" t="s">
        <v>3708</v>
      </c>
      <c r="GP1" s="3" t="s">
        <v>3709</v>
      </c>
      <c r="GQ1" s="3" t="s">
        <v>3710</v>
      </c>
      <c r="GR1" s="3" t="s">
        <v>3711</v>
      </c>
      <c r="GS1" s="3" t="s">
        <v>3712</v>
      </c>
      <c r="GT1" s="3" t="s">
        <v>3713</v>
      </c>
      <c r="GU1" s="3" t="s">
        <v>3714</v>
      </c>
      <c r="GV1" s="3" t="s">
        <v>3715</v>
      </c>
      <c r="GW1" s="3" t="s">
        <v>3716</v>
      </c>
      <c r="GX1" s="3" t="s">
        <v>3717</v>
      </c>
      <c r="GY1" s="3" t="s">
        <v>3718</v>
      </c>
      <c r="GZ1" s="3" t="s">
        <v>3719</v>
      </c>
      <c r="HA1" s="3" t="s">
        <v>3720</v>
      </c>
      <c r="HB1" s="3" t="s">
        <v>3721</v>
      </c>
      <c r="HC1" s="3" t="s">
        <v>3722</v>
      </c>
      <c r="HD1" s="3" t="s">
        <v>3723</v>
      </c>
      <c r="HE1" s="3" t="s">
        <v>3724</v>
      </c>
      <c r="HF1" s="3" t="s">
        <v>3725</v>
      </c>
      <c r="HG1" s="3" t="s">
        <v>3726</v>
      </c>
      <c r="HH1" s="3" t="s">
        <v>3727</v>
      </c>
      <c r="HI1" s="3" t="s">
        <v>3728</v>
      </c>
      <c r="HJ1" s="3" t="s">
        <v>3729</v>
      </c>
      <c r="HK1" s="3" t="s">
        <v>3730</v>
      </c>
      <c r="HL1" s="3" t="s">
        <v>3731</v>
      </c>
      <c r="HM1" s="3" t="s">
        <v>3732</v>
      </c>
      <c r="HN1" s="3" t="s">
        <v>3733</v>
      </c>
      <c r="HO1" s="3" t="s">
        <v>3734</v>
      </c>
      <c r="HP1" s="3" t="s">
        <v>3735</v>
      </c>
      <c r="HQ1" s="3" t="s">
        <v>3736</v>
      </c>
      <c r="HR1" s="3" t="s">
        <v>3737</v>
      </c>
      <c r="HS1" s="3" t="s">
        <v>3738</v>
      </c>
      <c r="HT1" s="3" t="s">
        <v>3739</v>
      </c>
      <c r="HU1" s="3" t="s">
        <v>3740</v>
      </c>
      <c r="HV1" s="3" t="s">
        <v>3741</v>
      </c>
      <c r="HW1" s="3" t="s">
        <v>3742</v>
      </c>
      <c r="HX1" s="3" t="s">
        <v>3743</v>
      </c>
      <c r="HY1" s="3" t="s">
        <v>3744</v>
      </c>
      <c r="HZ1" s="3" t="s">
        <v>3745</v>
      </c>
      <c r="IA1" s="3" t="s">
        <v>3746</v>
      </c>
      <c r="IB1" s="3" t="s">
        <v>3747</v>
      </c>
      <c r="IC1" s="3" t="s">
        <v>3748</v>
      </c>
      <c r="ID1" s="3" t="s">
        <v>3749</v>
      </c>
      <c r="IE1" s="3" t="s">
        <v>3750</v>
      </c>
      <c r="IF1" s="3" t="s">
        <v>3751</v>
      </c>
      <c r="IG1" s="3" t="s">
        <v>3752</v>
      </c>
      <c r="IH1" s="3" t="s">
        <v>3753</v>
      </c>
      <c r="II1" s="3" t="s">
        <v>3754</v>
      </c>
      <c r="IJ1" s="3" t="s">
        <v>3755</v>
      </c>
      <c r="IK1" s="3" t="s">
        <v>3756</v>
      </c>
      <c r="IL1" s="3" t="s">
        <v>3757</v>
      </c>
      <c r="IM1" s="3" t="s">
        <v>3758</v>
      </c>
      <c r="IN1" s="3" t="s">
        <v>3759</v>
      </c>
      <c r="IO1" s="3" t="s">
        <v>3760</v>
      </c>
      <c r="IP1" s="3" t="s">
        <v>3761</v>
      </c>
      <c r="IQ1" s="3" t="s">
        <v>3762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3763</v>
      </c>
      <c r="C10" s="8" t="s">
        <v>3764</v>
      </c>
      <c r="D10" s="8" t="s">
        <v>3765</v>
      </c>
      <c r="E10" s="8" t="s">
        <v>3766</v>
      </c>
      <c r="F10" s="8" t="s">
        <v>3767</v>
      </c>
      <c r="G10" s="8" t="s">
        <v>3768</v>
      </c>
      <c r="H10" s="8" t="s">
        <v>3769</v>
      </c>
      <c r="I10" s="8" t="s">
        <v>3770</v>
      </c>
      <c r="J10" s="8" t="s">
        <v>3771</v>
      </c>
      <c r="K10" s="8" t="s">
        <v>3772</v>
      </c>
      <c r="L10" s="8" t="s">
        <v>3773</v>
      </c>
      <c r="M10" s="8" t="s">
        <v>3774</v>
      </c>
      <c r="N10" s="8" t="s">
        <v>3775</v>
      </c>
      <c r="O10" s="8" t="s">
        <v>3776</v>
      </c>
      <c r="P10" s="8" t="s">
        <v>3777</v>
      </c>
      <c r="Q10" s="8" t="s">
        <v>3778</v>
      </c>
      <c r="R10" s="8" t="s">
        <v>3779</v>
      </c>
      <c r="S10" s="8" t="s">
        <v>3780</v>
      </c>
      <c r="T10" s="8" t="s">
        <v>3781</v>
      </c>
      <c r="U10" s="8" t="s">
        <v>3782</v>
      </c>
      <c r="V10" s="8" t="s">
        <v>3783</v>
      </c>
      <c r="W10" s="8" t="s">
        <v>3784</v>
      </c>
      <c r="X10" s="8" t="s">
        <v>3785</v>
      </c>
      <c r="Y10" s="8" t="s">
        <v>3786</v>
      </c>
      <c r="Z10" s="8" t="s">
        <v>3787</v>
      </c>
      <c r="AA10" s="8" t="s">
        <v>3788</v>
      </c>
      <c r="AB10" s="8" t="s">
        <v>3789</v>
      </c>
      <c r="AC10" s="8" t="s">
        <v>3790</v>
      </c>
      <c r="AD10" s="8" t="s">
        <v>3791</v>
      </c>
      <c r="AE10" s="8" t="s">
        <v>3792</v>
      </c>
      <c r="AF10" s="8" t="s">
        <v>3793</v>
      </c>
      <c r="AG10" s="8" t="s">
        <v>3794</v>
      </c>
      <c r="AH10" s="8" t="s">
        <v>3795</v>
      </c>
      <c r="AI10" s="8" t="s">
        <v>3796</v>
      </c>
      <c r="AJ10" s="8" t="s">
        <v>3797</v>
      </c>
      <c r="AK10" s="8" t="s">
        <v>3798</v>
      </c>
      <c r="AL10" s="8" t="s">
        <v>3799</v>
      </c>
      <c r="AM10" s="8" t="s">
        <v>3800</v>
      </c>
      <c r="AN10" s="8" t="s">
        <v>3801</v>
      </c>
      <c r="AO10" s="8" t="s">
        <v>3802</v>
      </c>
      <c r="AP10" s="8" t="s">
        <v>3803</v>
      </c>
      <c r="AQ10" s="8" t="s">
        <v>3804</v>
      </c>
      <c r="AR10" s="8" t="s">
        <v>3805</v>
      </c>
      <c r="AS10" s="8" t="s">
        <v>3806</v>
      </c>
      <c r="AT10" s="8" t="s">
        <v>3807</v>
      </c>
      <c r="AU10" s="8" t="s">
        <v>3808</v>
      </c>
      <c r="AV10" s="8" t="s">
        <v>3809</v>
      </c>
      <c r="AW10" s="8" t="s">
        <v>3810</v>
      </c>
      <c r="AX10" s="8" t="s">
        <v>3811</v>
      </c>
      <c r="AY10" s="8" t="s">
        <v>3812</v>
      </c>
      <c r="AZ10" s="8" t="s">
        <v>3813</v>
      </c>
      <c r="BA10" s="8" t="s">
        <v>3814</v>
      </c>
      <c r="BB10" s="8" t="s">
        <v>3815</v>
      </c>
      <c r="BC10" s="8" t="s">
        <v>3816</v>
      </c>
      <c r="BD10" s="8" t="s">
        <v>3817</v>
      </c>
      <c r="BE10" s="8" t="s">
        <v>3818</v>
      </c>
      <c r="BF10" s="8" t="s">
        <v>3819</v>
      </c>
      <c r="BG10" s="8" t="s">
        <v>3820</v>
      </c>
      <c r="BH10" s="8" t="s">
        <v>3821</v>
      </c>
      <c r="BI10" s="8" t="s">
        <v>3822</v>
      </c>
      <c r="BJ10" s="8" t="s">
        <v>3823</v>
      </c>
      <c r="BK10" s="8" t="s">
        <v>3824</v>
      </c>
      <c r="BL10" s="8" t="s">
        <v>3825</v>
      </c>
      <c r="BM10" s="8" t="s">
        <v>3826</v>
      </c>
      <c r="BN10" s="8" t="s">
        <v>3827</v>
      </c>
      <c r="BO10" s="8" t="s">
        <v>3828</v>
      </c>
      <c r="BP10" s="8" t="s">
        <v>3829</v>
      </c>
      <c r="BQ10" s="8" t="s">
        <v>3830</v>
      </c>
      <c r="BR10" s="8" t="s">
        <v>3831</v>
      </c>
      <c r="BS10" s="8" t="s">
        <v>3832</v>
      </c>
      <c r="BT10" s="8" t="s">
        <v>3833</v>
      </c>
      <c r="BU10" s="8" t="s">
        <v>3834</v>
      </c>
      <c r="BV10" s="8" t="s">
        <v>3835</v>
      </c>
      <c r="BW10" s="8" t="s">
        <v>3836</v>
      </c>
      <c r="BX10" s="8" t="s">
        <v>3837</v>
      </c>
      <c r="BY10" s="8" t="s">
        <v>3838</v>
      </c>
      <c r="BZ10" s="8" t="s">
        <v>3839</v>
      </c>
      <c r="CA10" s="8" t="s">
        <v>3840</v>
      </c>
      <c r="CB10" s="8" t="s">
        <v>3841</v>
      </c>
      <c r="CC10" s="8" t="s">
        <v>3842</v>
      </c>
      <c r="CD10" s="8" t="s">
        <v>3843</v>
      </c>
      <c r="CE10" s="8" t="s">
        <v>3844</v>
      </c>
      <c r="CF10" s="8" t="s">
        <v>3845</v>
      </c>
      <c r="CG10" s="8" t="s">
        <v>3846</v>
      </c>
      <c r="CH10" s="8" t="s">
        <v>3847</v>
      </c>
      <c r="CI10" s="8" t="s">
        <v>3848</v>
      </c>
      <c r="CJ10" s="8" t="s">
        <v>3849</v>
      </c>
      <c r="CK10" s="8" t="s">
        <v>3850</v>
      </c>
      <c r="CL10" s="8" t="s">
        <v>3851</v>
      </c>
      <c r="CM10" s="8" t="s">
        <v>3852</v>
      </c>
      <c r="CN10" s="8" t="s">
        <v>3853</v>
      </c>
      <c r="CO10" s="8" t="s">
        <v>3854</v>
      </c>
      <c r="CP10" s="8" t="s">
        <v>3855</v>
      </c>
      <c r="CQ10" s="8" t="s">
        <v>3856</v>
      </c>
      <c r="CR10" s="8" t="s">
        <v>3857</v>
      </c>
      <c r="CS10" s="8" t="s">
        <v>3858</v>
      </c>
      <c r="CT10" s="8" t="s">
        <v>3859</v>
      </c>
      <c r="CU10" s="8" t="s">
        <v>3860</v>
      </c>
      <c r="CV10" s="8" t="s">
        <v>3861</v>
      </c>
      <c r="CW10" s="8" t="s">
        <v>3862</v>
      </c>
      <c r="CX10" s="8" t="s">
        <v>3863</v>
      </c>
      <c r="CY10" s="8" t="s">
        <v>3864</v>
      </c>
      <c r="CZ10" s="8" t="s">
        <v>3865</v>
      </c>
      <c r="DA10" s="8" t="s">
        <v>3866</v>
      </c>
      <c r="DB10" s="8" t="s">
        <v>3867</v>
      </c>
      <c r="DC10" s="8" t="s">
        <v>3868</v>
      </c>
      <c r="DD10" s="8" t="s">
        <v>3869</v>
      </c>
      <c r="DE10" s="8" t="s">
        <v>3870</v>
      </c>
      <c r="DF10" s="8" t="s">
        <v>3871</v>
      </c>
      <c r="DG10" s="8" t="s">
        <v>3872</v>
      </c>
      <c r="DH10" s="8" t="s">
        <v>3873</v>
      </c>
      <c r="DI10" s="8" t="s">
        <v>3874</v>
      </c>
      <c r="DJ10" s="8" t="s">
        <v>3875</v>
      </c>
      <c r="DK10" s="8" t="s">
        <v>3876</v>
      </c>
      <c r="DL10" s="8" t="s">
        <v>3877</v>
      </c>
      <c r="DM10" s="8" t="s">
        <v>3878</v>
      </c>
      <c r="DN10" s="8" t="s">
        <v>3879</v>
      </c>
      <c r="DO10" s="8" t="s">
        <v>3880</v>
      </c>
      <c r="DP10" s="8" t="s">
        <v>3881</v>
      </c>
      <c r="DQ10" s="8" t="s">
        <v>3882</v>
      </c>
      <c r="DR10" s="8" t="s">
        <v>3883</v>
      </c>
      <c r="DS10" s="8" t="s">
        <v>3884</v>
      </c>
      <c r="DT10" s="8" t="s">
        <v>3885</v>
      </c>
      <c r="DU10" s="8" t="s">
        <v>3886</v>
      </c>
      <c r="DV10" s="8" t="s">
        <v>3887</v>
      </c>
      <c r="DW10" s="8" t="s">
        <v>3888</v>
      </c>
      <c r="DX10" s="8" t="s">
        <v>3889</v>
      </c>
      <c r="DY10" s="8" t="s">
        <v>3890</v>
      </c>
      <c r="DZ10" s="8" t="s">
        <v>3891</v>
      </c>
      <c r="EA10" s="8" t="s">
        <v>3892</v>
      </c>
      <c r="EB10" s="8" t="s">
        <v>3893</v>
      </c>
      <c r="EC10" s="8" t="s">
        <v>3894</v>
      </c>
      <c r="ED10" s="8" t="s">
        <v>3895</v>
      </c>
      <c r="EE10" s="8" t="s">
        <v>3896</v>
      </c>
      <c r="EF10" s="8" t="s">
        <v>3897</v>
      </c>
      <c r="EG10" s="8" t="s">
        <v>3898</v>
      </c>
      <c r="EH10" s="8" t="s">
        <v>3899</v>
      </c>
      <c r="EI10" s="8" t="s">
        <v>3900</v>
      </c>
      <c r="EJ10" s="8" t="s">
        <v>3901</v>
      </c>
      <c r="EK10" s="8" t="s">
        <v>3902</v>
      </c>
      <c r="EL10" s="8" t="s">
        <v>3903</v>
      </c>
      <c r="EM10" s="8" t="s">
        <v>3904</v>
      </c>
      <c r="EN10" s="8" t="s">
        <v>3905</v>
      </c>
      <c r="EO10" s="8" t="s">
        <v>3906</v>
      </c>
      <c r="EP10" s="8" t="s">
        <v>3907</v>
      </c>
      <c r="EQ10" s="8" t="s">
        <v>3908</v>
      </c>
      <c r="ER10" s="8" t="s">
        <v>3909</v>
      </c>
      <c r="ES10" s="8" t="s">
        <v>3910</v>
      </c>
      <c r="ET10" s="8" t="s">
        <v>3911</v>
      </c>
      <c r="EU10" s="8" t="s">
        <v>3912</v>
      </c>
      <c r="EV10" s="8" t="s">
        <v>3913</v>
      </c>
      <c r="EW10" s="8" t="s">
        <v>3914</v>
      </c>
      <c r="EX10" s="8" t="s">
        <v>3915</v>
      </c>
      <c r="EY10" s="8" t="s">
        <v>3916</v>
      </c>
      <c r="EZ10" s="8" t="s">
        <v>3917</v>
      </c>
      <c r="FA10" s="8" t="s">
        <v>3918</v>
      </c>
      <c r="FB10" s="8" t="s">
        <v>3919</v>
      </c>
      <c r="FC10" s="8" t="s">
        <v>3920</v>
      </c>
      <c r="FD10" s="8" t="s">
        <v>3921</v>
      </c>
      <c r="FE10" s="8" t="s">
        <v>3922</v>
      </c>
      <c r="FF10" s="8" t="s">
        <v>3923</v>
      </c>
      <c r="FG10" s="8" t="s">
        <v>3924</v>
      </c>
      <c r="FH10" s="8" t="s">
        <v>3925</v>
      </c>
      <c r="FI10" s="8" t="s">
        <v>3926</v>
      </c>
      <c r="FJ10" s="8" t="s">
        <v>3927</v>
      </c>
      <c r="FK10" s="8" t="s">
        <v>3928</v>
      </c>
      <c r="FL10" s="8" t="s">
        <v>3929</v>
      </c>
      <c r="FM10" s="8" t="s">
        <v>3930</v>
      </c>
      <c r="FN10" s="8" t="s">
        <v>3931</v>
      </c>
      <c r="FO10" s="8" t="s">
        <v>3932</v>
      </c>
      <c r="FP10" s="8" t="s">
        <v>3933</v>
      </c>
      <c r="FQ10" s="8" t="s">
        <v>3934</v>
      </c>
      <c r="FR10" s="8" t="s">
        <v>3935</v>
      </c>
      <c r="FS10" s="8" t="s">
        <v>3936</v>
      </c>
      <c r="FT10" s="8" t="s">
        <v>3937</v>
      </c>
      <c r="FU10" s="8" t="s">
        <v>3938</v>
      </c>
      <c r="FV10" s="8" t="s">
        <v>3939</v>
      </c>
      <c r="FW10" s="8" t="s">
        <v>3940</v>
      </c>
      <c r="FX10" s="8" t="s">
        <v>3941</v>
      </c>
      <c r="FY10" s="8" t="s">
        <v>3942</v>
      </c>
      <c r="FZ10" s="8" t="s">
        <v>3943</v>
      </c>
      <c r="GA10" s="8" t="s">
        <v>3944</v>
      </c>
      <c r="GB10" s="8" t="s">
        <v>3945</v>
      </c>
      <c r="GC10" s="8" t="s">
        <v>3946</v>
      </c>
      <c r="GD10" s="8" t="s">
        <v>3947</v>
      </c>
      <c r="GE10" s="8" t="s">
        <v>3948</v>
      </c>
      <c r="GF10" s="8" t="s">
        <v>3949</v>
      </c>
      <c r="GG10" s="8" t="s">
        <v>3950</v>
      </c>
      <c r="GH10" s="8" t="s">
        <v>3951</v>
      </c>
      <c r="GI10" s="8" t="s">
        <v>3952</v>
      </c>
      <c r="GJ10" s="8" t="s">
        <v>3953</v>
      </c>
      <c r="GK10" s="8" t="s">
        <v>3954</v>
      </c>
      <c r="GL10" s="8" t="s">
        <v>3955</v>
      </c>
      <c r="GM10" s="8" t="s">
        <v>3956</v>
      </c>
      <c r="GN10" s="8" t="s">
        <v>3957</v>
      </c>
      <c r="GO10" s="8" t="s">
        <v>3958</v>
      </c>
      <c r="GP10" s="8" t="s">
        <v>3959</v>
      </c>
      <c r="GQ10" s="8" t="s">
        <v>3960</v>
      </c>
      <c r="GR10" s="8" t="s">
        <v>3961</v>
      </c>
      <c r="GS10" s="8" t="s">
        <v>3962</v>
      </c>
      <c r="GT10" s="8" t="s">
        <v>3963</v>
      </c>
      <c r="GU10" s="8" t="s">
        <v>3964</v>
      </c>
      <c r="GV10" s="8" t="s">
        <v>3965</v>
      </c>
      <c r="GW10" s="8" t="s">
        <v>3966</v>
      </c>
      <c r="GX10" s="8" t="s">
        <v>3967</v>
      </c>
      <c r="GY10" s="8" t="s">
        <v>3968</v>
      </c>
      <c r="GZ10" s="8" t="s">
        <v>3969</v>
      </c>
      <c r="HA10" s="8" t="s">
        <v>3970</v>
      </c>
      <c r="HB10" s="8" t="s">
        <v>3971</v>
      </c>
      <c r="HC10" s="8" t="s">
        <v>3972</v>
      </c>
      <c r="HD10" s="8" t="s">
        <v>3973</v>
      </c>
      <c r="HE10" s="8" t="s">
        <v>3974</v>
      </c>
      <c r="HF10" s="8" t="s">
        <v>3975</v>
      </c>
      <c r="HG10" s="8" t="s">
        <v>3976</v>
      </c>
      <c r="HH10" s="8" t="s">
        <v>3977</v>
      </c>
      <c r="HI10" s="8" t="s">
        <v>3978</v>
      </c>
      <c r="HJ10" s="8" t="s">
        <v>3979</v>
      </c>
      <c r="HK10" s="8" t="s">
        <v>3980</v>
      </c>
      <c r="HL10" s="8" t="s">
        <v>3981</v>
      </c>
      <c r="HM10" s="8" t="s">
        <v>3982</v>
      </c>
      <c r="HN10" s="8" t="s">
        <v>3983</v>
      </c>
      <c r="HO10" s="8" t="s">
        <v>3984</v>
      </c>
      <c r="HP10" s="8" t="s">
        <v>3985</v>
      </c>
      <c r="HQ10" s="8" t="s">
        <v>3986</v>
      </c>
      <c r="HR10" s="8" t="s">
        <v>3987</v>
      </c>
      <c r="HS10" s="8" t="s">
        <v>3988</v>
      </c>
      <c r="HT10" s="8" t="s">
        <v>3989</v>
      </c>
      <c r="HU10" s="8" t="s">
        <v>3990</v>
      </c>
      <c r="HV10" s="8" t="s">
        <v>3991</v>
      </c>
      <c r="HW10" s="8" t="s">
        <v>3992</v>
      </c>
      <c r="HX10" s="8" t="s">
        <v>3993</v>
      </c>
      <c r="HY10" s="8" t="s">
        <v>3994</v>
      </c>
      <c r="HZ10" s="8" t="s">
        <v>3995</v>
      </c>
      <c r="IA10" s="8" t="s">
        <v>3996</v>
      </c>
      <c r="IB10" s="8" t="s">
        <v>3997</v>
      </c>
      <c r="IC10" s="8" t="s">
        <v>3998</v>
      </c>
      <c r="ID10" s="8" t="s">
        <v>3999</v>
      </c>
      <c r="IE10" s="8" t="s">
        <v>4000</v>
      </c>
      <c r="IF10" s="8" t="s">
        <v>4001</v>
      </c>
      <c r="IG10" s="8" t="s">
        <v>4002</v>
      </c>
      <c r="IH10" s="8" t="s">
        <v>4003</v>
      </c>
      <c r="II10" s="8" t="s">
        <v>4004</v>
      </c>
      <c r="IJ10" s="8" t="s">
        <v>4005</v>
      </c>
      <c r="IK10" s="8" t="s">
        <v>4006</v>
      </c>
      <c r="IL10" s="8" t="s">
        <v>4007</v>
      </c>
      <c r="IM10" s="8" t="s">
        <v>4008</v>
      </c>
      <c r="IN10" s="8" t="s">
        <v>4009</v>
      </c>
      <c r="IO10" s="8" t="s">
        <v>4010</v>
      </c>
      <c r="IP10" s="8" t="s">
        <v>4011</v>
      </c>
      <c r="IQ10" s="8" t="s">
        <v>4012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>
        <v>0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>
        <v>0</v>
      </c>
      <c r="AN11" s="9"/>
      <c r="AO11" s="9"/>
      <c r="AP11" s="9">
        <v>0</v>
      </c>
      <c r="AQ11" s="9"/>
      <c r="AR11" s="9"/>
      <c r="AS11" s="9">
        <v>0</v>
      </c>
      <c r="AT11" s="9"/>
      <c r="AU11" s="9">
        <v>0</v>
      </c>
      <c r="AV11" s="9"/>
      <c r="AW11" s="9"/>
      <c r="AX11" s="9"/>
      <c r="AY11" s="9"/>
      <c r="AZ11" s="9">
        <v>221.01900000000001</v>
      </c>
      <c r="BA11" s="9">
        <v>78.475999999999999</v>
      </c>
      <c r="BB11" s="9">
        <v>142.54300000000001</v>
      </c>
      <c r="BC11" s="9">
        <v>28.370999999999999</v>
      </c>
      <c r="BD11" s="9">
        <v>10.057</v>
      </c>
      <c r="BE11" s="9">
        <v>18.314</v>
      </c>
      <c r="BF11" s="9">
        <v>35.881</v>
      </c>
      <c r="BG11" s="9">
        <v>14.484</v>
      </c>
      <c r="BH11" s="9">
        <v>21.396999999999998</v>
      </c>
      <c r="BI11" s="9">
        <v>50.38</v>
      </c>
      <c r="BJ11" s="9">
        <v>21.626000000000001</v>
      </c>
      <c r="BK11" s="9">
        <v>28.753</v>
      </c>
      <c r="BL11" s="9">
        <v>106.38800000000001</v>
      </c>
      <c r="BM11" s="9">
        <v>32.308</v>
      </c>
      <c r="BN11" s="9">
        <v>74.08</v>
      </c>
      <c r="BO11" s="9">
        <v>47.862000000000002</v>
      </c>
      <c r="BP11" s="9">
        <v>26</v>
      </c>
      <c r="BQ11" s="9">
        <v>52</v>
      </c>
      <c r="BR11" s="9">
        <v>77.031999999999996</v>
      </c>
      <c r="BS11" s="9">
        <v>19.417999999999999</v>
      </c>
      <c r="BT11" s="9">
        <v>57.613999999999997</v>
      </c>
      <c r="BU11" s="9">
        <v>7.6509999999999998</v>
      </c>
      <c r="BV11" s="9">
        <v>1.4970000000000001</v>
      </c>
      <c r="BW11" s="9">
        <v>6.1539999999999999</v>
      </c>
      <c r="BX11" s="9">
        <v>13.523</v>
      </c>
      <c r="BY11" s="9">
        <v>5.0090000000000003</v>
      </c>
      <c r="BZ11" s="9">
        <v>8.5139999999999993</v>
      </c>
      <c r="CA11" s="9">
        <v>15.276</v>
      </c>
      <c r="CB11" s="9">
        <v>5.2569999999999997</v>
      </c>
      <c r="CC11" s="9">
        <v>10.018000000000001</v>
      </c>
      <c r="CD11" s="9">
        <v>40.582000000000001</v>
      </c>
      <c r="CE11" s="9">
        <v>7.6550000000000002</v>
      </c>
      <c r="CF11" s="9">
        <v>32.927999999999997</v>
      </c>
      <c r="CG11" s="9">
        <v>52</v>
      </c>
      <c r="CH11" s="9">
        <v>29.181999999999999</v>
      </c>
      <c r="CI11" s="9">
        <v>52</v>
      </c>
      <c r="CJ11" s="9">
        <v>143.98699999999999</v>
      </c>
      <c r="CK11" s="9">
        <v>59.058</v>
      </c>
      <c r="CL11" s="9">
        <v>84.93</v>
      </c>
      <c r="CM11" s="9">
        <v>20.72</v>
      </c>
      <c r="CN11" s="9">
        <v>8.56</v>
      </c>
      <c r="CO11" s="9">
        <v>12.16</v>
      </c>
      <c r="CP11" s="9">
        <v>22.359000000000002</v>
      </c>
      <c r="CQ11" s="9">
        <v>9.4760000000000009</v>
      </c>
      <c r="CR11" s="9">
        <v>12.882999999999999</v>
      </c>
      <c r="CS11" s="9">
        <v>35.103999999999999</v>
      </c>
      <c r="CT11" s="9">
        <v>16.369</v>
      </c>
      <c r="CU11" s="9">
        <v>18.734999999999999</v>
      </c>
      <c r="CV11" s="9">
        <v>65.805000000000007</v>
      </c>
      <c r="CW11" s="9">
        <v>24.652999999999999</v>
      </c>
      <c r="CX11" s="9">
        <v>41.152000000000001</v>
      </c>
      <c r="CY11" s="9">
        <v>30</v>
      </c>
      <c r="CZ11" s="9">
        <v>25.803000000000001</v>
      </c>
      <c r="DA11" s="9">
        <v>50</v>
      </c>
      <c r="DB11" s="9">
        <v>44.497999999999998</v>
      </c>
      <c r="DC11" s="9">
        <v>24.710999999999999</v>
      </c>
      <c r="DD11" s="9">
        <v>19.786000000000001</v>
      </c>
      <c r="DE11" s="9">
        <v>5.45</v>
      </c>
      <c r="DF11" s="9">
        <v>4.0919999999999996</v>
      </c>
      <c r="DG11" s="9">
        <v>1.3580000000000001</v>
      </c>
      <c r="DH11" s="9">
        <v>7.8209999999999997</v>
      </c>
      <c r="DI11" s="9">
        <v>4.29</v>
      </c>
      <c r="DJ11" s="9">
        <v>3.5310000000000001</v>
      </c>
      <c r="DK11" s="9">
        <v>9.7379999999999995</v>
      </c>
      <c r="DL11" s="9">
        <v>5.601</v>
      </c>
      <c r="DM11" s="9">
        <v>4.1369999999999996</v>
      </c>
      <c r="DN11" s="9">
        <v>21.489000000000001</v>
      </c>
      <c r="DO11" s="9">
        <v>10.728</v>
      </c>
      <c r="DP11" s="9">
        <v>10.760999999999999</v>
      </c>
      <c r="DQ11" s="9">
        <v>48.332000000000001</v>
      </c>
      <c r="DR11" s="9">
        <v>26</v>
      </c>
      <c r="DS11" s="9">
        <v>52</v>
      </c>
      <c r="DT11" s="9">
        <v>141.041</v>
      </c>
      <c r="DU11" s="9">
        <v>43.067</v>
      </c>
      <c r="DV11" s="9">
        <v>97.974000000000004</v>
      </c>
      <c r="DW11" s="9">
        <v>16.106999999999999</v>
      </c>
      <c r="DX11" s="9">
        <v>5.008</v>
      </c>
      <c r="DY11" s="9">
        <v>11.099</v>
      </c>
      <c r="DZ11" s="9">
        <v>18.172999999999998</v>
      </c>
      <c r="EA11" s="9">
        <v>6.923</v>
      </c>
      <c r="EB11" s="9">
        <v>11.25</v>
      </c>
      <c r="EC11" s="9">
        <v>29.82</v>
      </c>
      <c r="ED11" s="9">
        <v>9.9220000000000006</v>
      </c>
      <c r="EE11" s="9">
        <v>19.896999999999998</v>
      </c>
      <c r="EF11" s="9">
        <v>76.941000000000003</v>
      </c>
      <c r="EG11" s="9">
        <v>21.213999999999999</v>
      </c>
      <c r="EH11" s="9">
        <v>55.726999999999997</v>
      </c>
      <c r="EI11" s="9">
        <v>52</v>
      </c>
      <c r="EJ11" s="9">
        <v>47</v>
      </c>
      <c r="EK11" s="9">
        <v>52</v>
      </c>
      <c r="EL11" s="9">
        <v>124.476</v>
      </c>
      <c r="EM11" s="9">
        <v>60.12</v>
      </c>
      <c r="EN11" s="9">
        <v>64.355999999999995</v>
      </c>
      <c r="EO11" s="9">
        <v>17.713999999999999</v>
      </c>
      <c r="EP11" s="9">
        <v>9.141</v>
      </c>
      <c r="EQ11" s="9">
        <v>8.5719999999999992</v>
      </c>
      <c r="ER11" s="9">
        <v>25.529</v>
      </c>
      <c r="ES11" s="9">
        <v>11.852</v>
      </c>
      <c r="ET11" s="9">
        <v>13.677</v>
      </c>
      <c r="EU11" s="9">
        <v>30.297999999999998</v>
      </c>
      <c r="EV11" s="9">
        <v>17.305</v>
      </c>
      <c r="EW11" s="9">
        <v>12.993</v>
      </c>
      <c r="EX11" s="9">
        <v>50.936</v>
      </c>
      <c r="EY11" s="9">
        <v>21.821999999999999</v>
      </c>
      <c r="EZ11" s="9">
        <v>29.113</v>
      </c>
      <c r="FA11" s="9">
        <v>26</v>
      </c>
      <c r="FB11" s="9">
        <v>20.387</v>
      </c>
      <c r="FC11" s="9">
        <v>29.178000000000001</v>
      </c>
      <c r="FD11" s="9">
        <v>102.86799999999999</v>
      </c>
      <c r="FE11" s="9">
        <v>33.530999999999999</v>
      </c>
      <c r="FF11" s="9">
        <v>69.337000000000003</v>
      </c>
      <c r="FG11" s="9">
        <v>12.031000000000001</v>
      </c>
      <c r="FH11" s="9">
        <v>4.0679999999999996</v>
      </c>
      <c r="FI11" s="9">
        <v>7.9619999999999997</v>
      </c>
      <c r="FJ11" s="9">
        <v>13.462999999999999</v>
      </c>
      <c r="FK11" s="9">
        <v>5.5629999999999997</v>
      </c>
      <c r="FL11" s="9">
        <v>7.9</v>
      </c>
      <c r="FM11" s="9">
        <v>24.16</v>
      </c>
      <c r="FN11" s="9">
        <v>7.2530000000000001</v>
      </c>
      <c r="FO11" s="9">
        <v>16.907</v>
      </c>
      <c r="FP11" s="9">
        <v>53.213999999999999</v>
      </c>
      <c r="FQ11" s="9">
        <v>16.646999999999998</v>
      </c>
      <c r="FR11" s="9">
        <v>36.567999999999998</v>
      </c>
      <c r="FS11" s="9">
        <v>52</v>
      </c>
      <c r="FT11" s="9">
        <v>47.749000000000002</v>
      </c>
      <c r="FU11" s="9">
        <v>52</v>
      </c>
      <c r="FV11" s="9">
        <v>38.173000000000002</v>
      </c>
      <c r="FW11" s="9">
        <v>9.5359999999999996</v>
      </c>
      <c r="FX11" s="9">
        <v>28.637</v>
      </c>
      <c r="FY11" s="9">
        <v>4.077</v>
      </c>
      <c r="FZ11" s="9">
        <v>0.94</v>
      </c>
      <c r="GA11" s="9">
        <v>3.137</v>
      </c>
      <c r="GB11" s="9">
        <v>4.71</v>
      </c>
      <c r="GC11" s="9">
        <v>1.36</v>
      </c>
      <c r="GD11" s="9">
        <v>3.35</v>
      </c>
      <c r="GE11" s="9">
        <v>5.66</v>
      </c>
      <c r="GF11" s="9">
        <v>2.669</v>
      </c>
      <c r="GG11" s="9">
        <v>2.99</v>
      </c>
      <c r="GH11" s="9">
        <v>23.727</v>
      </c>
      <c r="GI11" s="9">
        <v>4.5670000000000002</v>
      </c>
      <c r="GJ11" s="9">
        <v>19.158999999999999</v>
      </c>
      <c r="GK11" s="9">
        <v>78</v>
      </c>
      <c r="GL11" s="9">
        <v>47.164999999999999</v>
      </c>
      <c r="GM11" s="9">
        <v>104</v>
      </c>
      <c r="GN11" s="9">
        <v>59.841999999999999</v>
      </c>
      <c r="GO11" s="9">
        <v>25.335000000000001</v>
      </c>
      <c r="GP11" s="9">
        <v>34.506999999999998</v>
      </c>
      <c r="GQ11" s="9">
        <v>9.2759999999999998</v>
      </c>
      <c r="GR11" s="9">
        <v>4.5810000000000004</v>
      </c>
      <c r="GS11" s="9">
        <v>4.6950000000000003</v>
      </c>
      <c r="GT11" s="9">
        <v>9.7959999999999994</v>
      </c>
      <c r="GU11" s="9">
        <v>4.88</v>
      </c>
      <c r="GV11" s="9">
        <v>4.9160000000000004</v>
      </c>
      <c r="GW11" s="9">
        <v>14.478</v>
      </c>
      <c r="GX11" s="9">
        <v>6.633</v>
      </c>
      <c r="GY11" s="9">
        <v>7.8449999999999998</v>
      </c>
      <c r="GZ11" s="9">
        <v>26.291</v>
      </c>
      <c r="HA11" s="9">
        <v>9.2409999999999997</v>
      </c>
      <c r="HB11" s="9">
        <v>17.050999999999998</v>
      </c>
      <c r="HC11" s="9">
        <v>26</v>
      </c>
      <c r="HD11" s="9">
        <v>15.974</v>
      </c>
      <c r="HE11" s="9">
        <v>50.521999999999998</v>
      </c>
      <c r="HF11" s="9">
        <v>64.634</v>
      </c>
      <c r="HG11" s="9">
        <v>34.786000000000001</v>
      </c>
      <c r="HH11" s="9">
        <v>29.849</v>
      </c>
      <c r="HI11" s="9">
        <v>8.4380000000000006</v>
      </c>
      <c r="HJ11" s="9">
        <v>4.5599999999999996</v>
      </c>
      <c r="HK11" s="9">
        <v>3.8769999999999998</v>
      </c>
      <c r="HL11" s="9">
        <v>15.731999999999999</v>
      </c>
      <c r="HM11" s="9">
        <v>6.9710000000000001</v>
      </c>
      <c r="HN11" s="9">
        <v>8.7609999999999992</v>
      </c>
      <c r="HO11" s="9">
        <v>15.82</v>
      </c>
      <c r="HP11" s="9">
        <v>10.672000000000001</v>
      </c>
      <c r="HQ11" s="9">
        <v>5.1479999999999997</v>
      </c>
      <c r="HR11" s="9">
        <v>24.643999999999998</v>
      </c>
      <c r="HS11" s="9">
        <v>12.582000000000001</v>
      </c>
      <c r="HT11" s="9">
        <v>12.063000000000001</v>
      </c>
      <c r="HU11" s="9">
        <v>20.326000000000001</v>
      </c>
      <c r="HV11" s="9">
        <v>21.995999999999999</v>
      </c>
      <c r="HW11" s="9">
        <v>17.605</v>
      </c>
      <c r="HX11" s="9">
        <v>99.209000000000003</v>
      </c>
      <c r="HY11" s="9">
        <v>32.923000000000002</v>
      </c>
      <c r="HZ11" s="9">
        <v>66.286000000000001</v>
      </c>
      <c r="IA11" s="9">
        <v>12.4</v>
      </c>
      <c r="IB11" s="9">
        <v>5.2460000000000004</v>
      </c>
      <c r="IC11" s="9">
        <v>7.1539999999999999</v>
      </c>
      <c r="ID11" s="9">
        <v>16.545999999999999</v>
      </c>
      <c r="IE11" s="9">
        <v>7.835</v>
      </c>
      <c r="IF11" s="9">
        <v>8.7110000000000003</v>
      </c>
      <c r="IG11" s="9">
        <v>17.706</v>
      </c>
      <c r="IH11" s="9">
        <v>7.7089999999999996</v>
      </c>
      <c r="II11" s="9">
        <v>9.9969999999999999</v>
      </c>
      <c r="IJ11" s="9">
        <v>52.557000000000002</v>
      </c>
      <c r="IK11" s="9">
        <v>12.132999999999999</v>
      </c>
      <c r="IL11" s="9">
        <v>40.423999999999999</v>
      </c>
      <c r="IM11" s="9">
        <v>52</v>
      </c>
      <c r="IN11" s="9">
        <v>25.844000000000001</v>
      </c>
      <c r="IO11" s="9">
        <v>52</v>
      </c>
      <c r="IP11" s="9">
        <v>97.539000000000001</v>
      </c>
      <c r="IQ11" s="9">
        <v>36.238999999999997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>
        <v>0</v>
      </c>
      <c r="AM12" s="9"/>
      <c r="AN12" s="9"/>
      <c r="AO12" s="9"/>
      <c r="AP12" s="9"/>
      <c r="AQ12" s="9"/>
      <c r="AR12" s="9"/>
      <c r="AS12" s="9">
        <v>0</v>
      </c>
      <c r="AT12" s="9">
        <v>0</v>
      </c>
      <c r="AU12" s="9">
        <v>0</v>
      </c>
      <c r="AV12" s="9">
        <v>0</v>
      </c>
      <c r="AW12" s="9"/>
      <c r="AX12" s="9"/>
      <c r="AY12" s="9"/>
      <c r="AZ12" s="9">
        <v>229.17500000000001</v>
      </c>
      <c r="BA12" s="9">
        <v>86.811000000000007</v>
      </c>
      <c r="BB12" s="9">
        <v>142.364</v>
      </c>
      <c r="BC12" s="9">
        <v>33.228000000000002</v>
      </c>
      <c r="BD12" s="9">
        <v>12.776999999999999</v>
      </c>
      <c r="BE12" s="9">
        <v>20.45</v>
      </c>
      <c r="BF12" s="9">
        <v>40.540999999999997</v>
      </c>
      <c r="BG12" s="9">
        <v>17.257000000000001</v>
      </c>
      <c r="BH12" s="9">
        <v>23.283000000000001</v>
      </c>
      <c r="BI12" s="9">
        <v>56.402999999999999</v>
      </c>
      <c r="BJ12" s="9">
        <v>21.478000000000002</v>
      </c>
      <c r="BK12" s="9">
        <v>34.924999999999997</v>
      </c>
      <c r="BL12" s="9">
        <v>99.004000000000005</v>
      </c>
      <c r="BM12" s="9">
        <v>35.298000000000002</v>
      </c>
      <c r="BN12" s="9">
        <v>63.706000000000003</v>
      </c>
      <c r="BO12" s="9">
        <v>30.821999999999999</v>
      </c>
      <c r="BP12" s="9">
        <v>26</v>
      </c>
      <c r="BQ12" s="9">
        <v>34</v>
      </c>
      <c r="BR12" s="9">
        <v>91.585999999999999</v>
      </c>
      <c r="BS12" s="9">
        <v>27.084</v>
      </c>
      <c r="BT12" s="9">
        <v>64.501999999999995</v>
      </c>
      <c r="BU12" s="9">
        <v>15.343999999999999</v>
      </c>
      <c r="BV12" s="9">
        <v>5.5469999999999997</v>
      </c>
      <c r="BW12" s="9">
        <v>9.7970000000000006</v>
      </c>
      <c r="BX12" s="9">
        <v>14.821</v>
      </c>
      <c r="BY12" s="9">
        <v>3.9430000000000001</v>
      </c>
      <c r="BZ12" s="9">
        <v>10.878</v>
      </c>
      <c r="CA12" s="9">
        <v>19.215</v>
      </c>
      <c r="CB12" s="9">
        <v>4.7169999999999996</v>
      </c>
      <c r="CC12" s="9">
        <v>14.497999999999999</v>
      </c>
      <c r="CD12" s="9">
        <v>42.206000000000003</v>
      </c>
      <c r="CE12" s="9">
        <v>12.877000000000001</v>
      </c>
      <c r="CF12" s="9">
        <v>29.327999999999999</v>
      </c>
      <c r="CG12" s="9">
        <v>34.042000000000002</v>
      </c>
      <c r="CH12" s="9">
        <v>30.794</v>
      </c>
      <c r="CI12" s="9">
        <v>34.698999999999998</v>
      </c>
      <c r="CJ12" s="9">
        <v>137.59</v>
      </c>
      <c r="CK12" s="9">
        <v>59.726999999999997</v>
      </c>
      <c r="CL12" s="9">
        <v>77.863</v>
      </c>
      <c r="CM12" s="9">
        <v>17.884</v>
      </c>
      <c r="CN12" s="9">
        <v>7.2309999999999999</v>
      </c>
      <c r="CO12" s="9">
        <v>10.653</v>
      </c>
      <c r="CP12" s="9">
        <v>25.72</v>
      </c>
      <c r="CQ12" s="9">
        <v>13.314</v>
      </c>
      <c r="CR12" s="9">
        <v>12.406000000000001</v>
      </c>
      <c r="CS12" s="9">
        <v>37.189</v>
      </c>
      <c r="CT12" s="9">
        <v>16.762</v>
      </c>
      <c r="CU12" s="9">
        <v>20.427</v>
      </c>
      <c r="CV12" s="9">
        <v>56.798000000000002</v>
      </c>
      <c r="CW12" s="9">
        <v>22.42</v>
      </c>
      <c r="CX12" s="9">
        <v>34.377000000000002</v>
      </c>
      <c r="CY12" s="9">
        <v>30</v>
      </c>
      <c r="CZ12" s="9">
        <v>26</v>
      </c>
      <c r="DA12" s="9">
        <v>34</v>
      </c>
      <c r="DB12" s="9">
        <v>46.823999999999998</v>
      </c>
      <c r="DC12" s="9">
        <v>24.443000000000001</v>
      </c>
      <c r="DD12" s="9">
        <v>22.381</v>
      </c>
      <c r="DE12" s="9">
        <v>5.9139999999999997</v>
      </c>
      <c r="DF12" s="9">
        <v>3.903</v>
      </c>
      <c r="DG12" s="9">
        <v>2.0110000000000001</v>
      </c>
      <c r="DH12" s="9">
        <v>5.3150000000000004</v>
      </c>
      <c r="DI12" s="9">
        <v>3.2530000000000001</v>
      </c>
      <c r="DJ12" s="9">
        <v>2.0619999999999998</v>
      </c>
      <c r="DK12" s="9">
        <v>14.891999999999999</v>
      </c>
      <c r="DL12" s="9">
        <v>7.1319999999999997</v>
      </c>
      <c r="DM12" s="9">
        <v>7.76</v>
      </c>
      <c r="DN12" s="9">
        <v>20.702999999999999</v>
      </c>
      <c r="DO12" s="9">
        <v>10.154999999999999</v>
      </c>
      <c r="DP12" s="9">
        <v>10.548</v>
      </c>
      <c r="DQ12" s="9">
        <v>39.832999999999998</v>
      </c>
      <c r="DR12" s="9">
        <v>36.575000000000003</v>
      </c>
      <c r="DS12" s="9">
        <v>44.42</v>
      </c>
      <c r="DT12" s="9">
        <v>144.75200000000001</v>
      </c>
      <c r="DU12" s="9">
        <v>49.899000000000001</v>
      </c>
      <c r="DV12" s="9">
        <v>94.852999999999994</v>
      </c>
      <c r="DW12" s="9">
        <v>20.334</v>
      </c>
      <c r="DX12" s="9">
        <v>6.2450000000000001</v>
      </c>
      <c r="DY12" s="9">
        <v>14.089</v>
      </c>
      <c r="DZ12" s="9">
        <v>22.263999999999999</v>
      </c>
      <c r="EA12" s="9">
        <v>9.234</v>
      </c>
      <c r="EB12" s="9">
        <v>13.03</v>
      </c>
      <c r="EC12" s="9">
        <v>36.817</v>
      </c>
      <c r="ED12" s="9">
        <v>12.19</v>
      </c>
      <c r="EE12" s="9">
        <v>24.626999999999999</v>
      </c>
      <c r="EF12" s="9">
        <v>65.337000000000003</v>
      </c>
      <c r="EG12" s="9">
        <v>22.23</v>
      </c>
      <c r="EH12" s="9">
        <v>43.106999999999999</v>
      </c>
      <c r="EI12" s="9">
        <v>40</v>
      </c>
      <c r="EJ12" s="9">
        <v>30</v>
      </c>
      <c r="EK12" s="9">
        <v>40</v>
      </c>
      <c r="EL12" s="9">
        <v>131.24700000000001</v>
      </c>
      <c r="EM12" s="9">
        <v>61.354999999999997</v>
      </c>
      <c r="EN12" s="9">
        <v>69.891999999999996</v>
      </c>
      <c r="EO12" s="9">
        <v>18.808</v>
      </c>
      <c r="EP12" s="9">
        <v>10.435</v>
      </c>
      <c r="EQ12" s="9">
        <v>8.3729999999999993</v>
      </c>
      <c r="ER12" s="9">
        <v>23.591999999999999</v>
      </c>
      <c r="ES12" s="9">
        <v>11.276999999999999</v>
      </c>
      <c r="ET12" s="9">
        <v>12.316000000000001</v>
      </c>
      <c r="EU12" s="9">
        <v>34.478000000000002</v>
      </c>
      <c r="EV12" s="9">
        <v>16.420999999999999</v>
      </c>
      <c r="EW12" s="9">
        <v>18.056999999999999</v>
      </c>
      <c r="EX12" s="9">
        <v>54.369</v>
      </c>
      <c r="EY12" s="9">
        <v>23.222000000000001</v>
      </c>
      <c r="EZ12" s="9">
        <v>31.146999999999998</v>
      </c>
      <c r="FA12" s="9">
        <v>26</v>
      </c>
      <c r="FB12" s="9">
        <v>26</v>
      </c>
      <c r="FC12" s="9">
        <v>26</v>
      </c>
      <c r="FD12" s="9">
        <v>105.345</v>
      </c>
      <c r="FE12" s="9">
        <v>37.186</v>
      </c>
      <c r="FF12" s="9">
        <v>68.159000000000006</v>
      </c>
      <c r="FG12" s="9">
        <v>14.561999999999999</v>
      </c>
      <c r="FH12" s="9">
        <v>5.3730000000000002</v>
      </c>
      <c r="FI12" s="9">
        <v>9.1890000000000001</v>
      </c>
      <c r="FJ12" s="9">
        <v>18.896999999999998</v>
      </c>
      <c r="FK12" s="9">
        <v>8.0540000000000003</v>
      </c>
      <c r="FL12" s="9">
        <v>10.843</v>
      </c>
      <c r="FM12" s="9">
        <v>26.196000000000002</v>
      </c>
      <c r="FN12" s="9">
        <v>8.2379999999999995</v>
      </c>
      <c r="FO12" s="9">
        <v>17.957999999999998</v>
      </c>
      <c r="FP12" s="9">
        <v>45.69</v>
      </c>
      <c r="FQ12" s="9">
        <v>15.521000000000001</v>
      </c>
      <c r="FR12" s="9">
        <v>30.169</v>
      </c>
      <c r="FS12" s="9">
        <v>34</v>
      </c>
      <c r="FT12" s="9">
        <v>26</v>
      </c>
      <c r="FU12" s="9">
        <v>39.454000000000001</v>
      </c>
      <c r="FV12" s="9">
        <v>39.406999999999996</v>
      </c>
      <c r="FW12" s="9">
        <v>12.712999999999999</v>
      </c>
      <c r="FX12" s="9">
        <v>26.693999999999999</v>
      </c>
      <c r="FY12" s="9">
        <v>5.7720000000000002</v>
      </c>
      <c r="FZ12" s="9">
        <v>0.873</v>
      </c>
      <c r="GA12" s="9">
        <v>4.899</v>
      </c>
      <c r="GB12" s="9">
        <v>3.3660000000000001</v>
      </c>
      <c r="GC12" s="9">
        <v>1.18</v>
      </c>
      <c r="GD12" s="9">
        <v>2.1869999999999998</v>
      </c>
      <c r="GE12" s="9">
        <v>10.621</v>
      </c>
      <c r="GF12" s="9">
        <v>3.9510000000000001</v>
      </c>
      <c r="GG12" s="9">
        <v>6.67</v>
      </c>
      <c r="GH12" s="9">
        <v>19.646999999999998</v>
      </c>
      <c r="GI12" s="9">
        <v>6.7089999999999996</v>
      </c>
      <c r="GJ12" s="9">
        <v>12.938000000000001</v>
      </c>
      <c r="GK12" s="9">
        <v>51.04</v>
      </c>
      <c r="GL12" s="9">
        <v>52</v>
      </c>
      <c r="GM12" s="9">
        <v>49.918999999999997</v>
      </c>
      <c r="GN12" s="9">
        <v>67.150999999999996</v>
      </c>
      <c r="GO12" s="9">
        <v>28.742999999999999</v>
      </c>
      <c r="GP12" s="9">
        <v>38.408999999999999</v>
      </c>
      <c r="GQ12" s="9">
        <v>8.7159999999999993</v>
      </c>
      <c r="GR12" s="9">
        <v>3.1850000000000001</v>
      </c>
      <c r="GS12" s="9">
        <v>5.5309999999999997</v>
      </c>
      <c r="GT12" s="9">
        <v>11.593</v>
      </c>
      <c r="GU12" s="9">
        <v>5.0650000000000004</v>
      </c>
      <c r="GV12" s="9">
        <v>6.5270000000000001</v>
      </c>
      <c r="GW12" s="9">
        <v>19.52</v>
      </c>
      <c r="GX12" s="9">
        <v>9.1929999999999996</v>
      </c>
      <c r="GY12" s="9">
        <v>10.327</v>
      </c>
      <c r="GZ12" s="9">
        <v>27.323</v>
      </c>
      <c r="HA12" s="9">
        <v>11.298999999999999</v>
      </c>
      <c r="HB12" s="9">
        <v>16.024000000000001</v>
      </c>
      <c r="HC12" s="9">
        <v>26</v>
      </c>
      <c r="HD12" s="9">
        <v>26</v>
      </c>
      <c r="HE12" s="9">
        <v>26</v>
      </c>
      <c r="HF12" s="9">
        <v>64.096000000000004</v>
      </c>
      <c r="HG12" s="9">
        <v>32.612000000000002</v>
      </c>
      <c r="HH12" s="9">
        <v>31.484000000000002</v>
      </c>
      <c r="HI12" s="9">
        <v>10.092000000000001</v>
      </c>
      <c r="HJ12" s="9">
        <v>7.25</v>
      </c>
      <c r="HK12" s="9">
        <v>2.8420000000000001</v>
      </c>
      <c r="HL12" s="9">
        <v>12</v>
      </c>
      <c r="HM12" s="9">
        <v>6.2119999999999997</v>
      </c>
      <c r="HN12" s="9">
        <v>5.7880000000000003</v>
      </c>
      <c r="HO12" s="9">
        <v>14.958</v>
      </c>
      <c r="HP12" s="9">
        <v>7.2270000000000003</v>
      </c>
      <c r="HQ12" s="9">
        <v>7.7309999999999999</v>
      </c>
      <c r="HR12" s="9">
        <v>27.045999999999999</v>
      </c>
      <c r="HS12" s="9">
        <v>11.923</v>
      </c>
      <c r="HT12" s="9">
        <v>15.122999999999999</v>
      </c>
      <c r="HU12" s="9">
        <v>29.888000000000002</v>
      </c>
      <c r="HV12" s="9">
        <v>25.79</v>
      </c>
      <c r="HW12" s="9">
        <v>39.265999999999998</v>
      </c>
      <c r="HX12" s="9">
        <v>103.126</v>
      </c>
      <c r="HY12" s="9">
        <v>34.908999999999999</v>
      </c>
      <c r="HZ12" s="9">
        <v>68.216999999999999</v>
      </c>
      <c r="IA12" s="9">
        <v>16.155000000000001</v>
      </c>
      <c r="IB12" s="9">
        <v>6.19</v>
      </c>
      <c r="IC12" s="9">
        <v>9.9649999999999999</v>
      </c>
      <c r="ID12" s="9">
        <v>16.149999999999999</v>
      </c>
      <c r="IE12" s="9">
        <v>7.1130000000000004</v>
      </c>
      <c r="IF12" s="9">
        <v>9.0370000000000008</v>
      </c>
      <c r="IG12" s="9">
        <v>25.908999999999999</v>
      </c>
      <c r="IH12" s="9">
        <v>7.9320000000000004</v>
      </c>
      <c r="II12" s="9">
        <v>17.977</v>
      </c>
      <c r="IJ12" s="9">
        <v>44.911999999999999</v>
      </c>
      <c r="IK12" s="9">
        <v>13.673999999999999</v>
      </c>
      <c r="IL12" s="9">
        <v>31.238</v>
      </c>
      <c r="IM12" s="9">
        <v>37.332000000000001</v>
      </c>
      <c r="IN12" s="9">
        <v>26</v>
      </c>
      <c r="IO12" s="9">
        <v>40</v>
      </c>
      <c r="IP12" s="9">
        <v>113.998</v>
      </c>
      <c r="IQ12" s="9">
        <v>46.164000000000001</v>
      </c>
    </row>
    <row r="13" spans="1:251">
      <c r="A13" s="10">
        <v>42767</v>
      </c>
      <c r="B13" s="9">
        <v>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>
        <v>0</v>
      </c>
      <c r="AJ13" s="9"/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/>
      <c r="AU13" s="9">
        <v>0</v>
      </c>
      <c r="AV13" s="9"/>
      <c r="AW13" s="9"/>
      <c r="AX13" s="9">
        <v>0</v>
      </c>
      <c r="AY13" s="9"/>
      <c r="AZ13" s="9">
        <v>244.29900000000001</v>
      </c>
      <c r="BA13" s="9">
        <v>91.114000000000004</v>
      </c>
      <c r="BB13" s="9">
        <v>153.184</v>
      </c>
      <c r="BC13" s="9">
        <v>16.548999999999999</v>
      </c>
      <c r="BD13" s="9">
        <v>7.0519999999999996</v>
      </c>
      <c r="BE13" s="9">
        <v>9.4969999999999999</v>
      </c>
      <c r="BF13" s="9">
        <v>42.226999999999997</v>
      </c>
      <c r="BG13" s="9">
        <v>21.12</v>
      </c>
      <c r="BH13" s="9">
        <v>21.106999999999999</v>
      </c>
      <c r="BI13" s="9">
        <v>75.087999999999994</v>
      </c>
      <c r="BJ13" s="9">
        <v>29.277000000000001</v>
      </c>
      <c r="BK13" s="9">
        <v>45.811</v>
      </c>
      <c r="BL13" s="9">
        <v>110.435</v>
      </c>
      <c r="BM13" s="9">
        <v>33.664999999999999</v>
      </c>
      <c r="BN13" s="9">
        <v>76.77</v>
      </c>
      <c r="BO13" s="9">
        <v>40</v>
      </c>
      <c r="BP13" s="9">
        <v>30.576000000000001</v>
      </c>
      <c r="BQ13" s="9">
        <v>51.125999999999998</v>
      </c>
      <c r="BR13" s="9">
        <v>85.016999999999996</v>
      </c>
      <c r="BS13" s="9">
        <v>24.132999999999999</v>
      </c>
      <c r="BT13" s="9">
        <v>60.884</v>
      </c>
      <c r="BU13" s="9">
        <v>4.718</v>
      </c>
      <c r="BV13" s="9">
        <v>1.873</v>
      </c>
      <c r="BW13" s="9">
        <v>2.8450000000000002</v>
      </c>
      <c r="BX13" s="9">
        <v>8.3789999999999996</v>
      </c>
      <c r="BY13" s="9">
        <v>1.0900000000000001</v>
      </c>
      <c r="BZ13" s="9">
        <v>7.2889999999999997</v>
      </c>
      <c r="CA13" s="9">
        <v>21.596</v>
      </c>
      <c r="CB13" s="9">
        <v>7.4850000000000003</v>
      </c>
      <c r="CC13" s="9">
        <v>14.111000000000001</v>
      </c>
      <c r="CD13" s="9">
        <v>50.323</v>
      </c>
      <c r="CE13" s="9">
        <v>13.683999999999999</v>
      </c>
      <c r="CF13" s="9">
        <v>36.639000000000003</v>
      </c>
      <c r="CG13" s="9">
        <v>52</v>
      </c>
      <c r="CH13" s="9">
        <v>52</v>
      </c>
      <c r="CI13" s="9">
        <v>52</v>
      </c>
      <c r="CJ13" s="9">
        <v>159.28200000000001</v>
      </c>
      <c r="CK13" s="9">
        <v>66.980999999999995</v>
      </c>
      <c r="CL13" s="9">
        <v>92.301000000000002</v>
      </c>
      <c r="CM13" s="9">
        <v>11.831</v>
      </c>
      <c r="CN13" s="9">
        <v>5.1790000000000003</v>
      </c>
      <c r="CO13" s="9">
        <v>6.6520000000000001</v>
      </c>
      <c r="CP13" s="9">
        <v>33.847999999999999</v>
      </c>
      <c r="CQ13" s="9">
        <v>20.03</v>
      </c>
      <c r="CR13" s="9">
        <v>13.818</v>
      </c>
      <c r="CS13" s="9">
        <v>53.491999999999997</v>
      </c>
      <c r="CT13" s="9">
        <v>21.792000000000002</v>
      </c>
      <c r="CU13" s="9">
        <v>31.7</v>
      </c>
      <c r="CV13" s="9">
        <v>60.112000000000002</v>
      </c>
      <c r="CW13" s="9">
        <v>19.981000000000002</v>
      </c>
      <c r="CX13" s="9">
        <v>40.131</v>
      </c>
      <c r="CY13" s="9">
        <v>30</v>
      </c>
      <c r="CZ13" s="9">
        <v>26</v>
      </c>
      <c r="DA13" s="9">
        <v>35.311999999999998</v>
      </c>
      <c r="DB13" s="9">
        <v>39.908000000000001</v>
      </c>
      <c r="DC13" s="9">
        <v>19.808</v>
      </c>
      <c r="DD13" s="9">
        <v>20.099</v>
      </c>
      <c r="DE13" s="9">
        <v>1.7989999999999999</v>
      </c>
      <c r="DF13" s="9">
        <v>0.59899999999999998</v>
      </c>
      <c r="DG13" s="9">
        <v>1.2</v>
      </c>
      <c r="DH13" s="9">
        <v>7.7720000000000002</v>
      </c>
      <c r="DI13" s="9">
        <v>5.3049999999999997</v>
      </c>
      <c r="DJ13" s="9">
        <v>2.468</v>
      </c>
      <c r="DK13" s="9">
        <v>9.1029999999999998</v>
      </c>
      <c r="DL13" s="9">
        <v>3.9510000000000001</v>
      </c>
      <c r="DM13" s="9">
        <v>5.1520000000000001</v>
      </c>
      <c r="DN13" s="9">
        <v>21.233000000000001</v>
      </c>
      <c r="DO13" s="9">
        <v>9.9529999999999994</v>
      </c>
      <c r="DP13" s="9">
        <v>11.28</v>
      </c>
      <c r="DQ13" s="9">
        <v>52</v>
      </c>
      <c r="DR13" s="9">
        <v>44.497999999999998</v>
      </c>
      <c r="DS13" s="9">
        <v>52</v>
      </c>
      <c r="DT13" s="9">
        <v>139.49600000000001</v>
      </c>
      <c r="DU13" s="9">
        <v>47.317999999999998</v>
      </c>
      <c r="DV13" s="9">
        <v>92.179000000000002</v>
      </c>
      <c r="DW13" s="9">
        <v>9.0299999999999994</v>
      </c>
      <c r="DX13" s="9">
        <v>4.4029999999999996</v>
      </c>
      <c r="DY13" s="9">
        <v>4.6269999999999998</v>
      </c>
      <c r="DZ13" s="9">
        <v>23.913</v>
      </c>
      <c r="EA13" s="9">
        <v>12.23</v>
      </c>
      <c r="EB13" s="9">
        <v>11.682</v>
      </c>
      <c r="EC13" s="9">
        <v>40.469000000000001</v>
      </c>
      <c r="ED13" s="9">
        <v>13.614000000000001</v>
      </c>
      <c r="EE13" s="9">
        <v>26.855</v>
      </c>
      <c r="EF13" s="9">
        <v>66.084999999999994</v>
      </c>
      <c r="EG13" s="9">
        <v>17.071000000000002</v>
      </c>
      <c r="EH13" s="9">
        <v>49.014000000000003</v>
      </c>
      <c r="EI13" s="9">
        <v>43</v>
      </c>
      <c r="EJ13" s="9">
        <v>26</v>
      </c>
      <c r="EK13" s="9">
        <v>52</v>
      </c>
      <c r="EL13" s="9">
        <v>144.71</v>
      </c>
      <c r="EM13" s="9">
        <v>63.604999999999997</v>
      </c>
      <c r="EN13" s="9">
        <v>81.105000000000004</v>
      </c>
      <c r="EO13" s="9">
        <v>9.3179999999999996</v>
      </c>
      <c r="EP13" s="9">
        <v>3.2480000000000002</v>
      </c>
      <c r="EQ13" s="9">
        <v>6.069</v>
      </c>
      <c r="ER13" s="9">
        <v>26.087</v>
      </c>
      <c r="ES13" s="9">
        <v>14.195</v>
      </c>
      <c r="ET13" s="9">
        <v>11.891999999999999</v>
      </c>
      <c r="EU13" s="9">
        <v>43.722000000000001</v>
      </c>
      <c r="EV13" s="9">
        <v>19.614999999999998</v>
      </c>
      <c r="EW13" s="9">
        <v>24.108000000000001</v>
      </c>
      <c r="EX13" s="9">
        <v>65.582999999999998</v>
      </c>
      <c r="EY13" s="9">
        <v>26.547000000000001</v>
      </c>
      <c r="EZ13" s="9">
        <v>39.036000000000001</v>
      </c>
      <c r="FA13" s="9">
        <v>39.238</v>
      </c>
      <c r="FB13" s="9">
        <v>34</v>
      </c>
      <c r="FC13" s="9">
        <v>43</v>
      </c>
      <c r="FD13" s="9">
        <v>93.878</v>
      </c>
      <c r="FE13" s="9">
        <v>33.707999999999998</v>
      </c>
      <c r="FF13" s="9">
        <v>60.17</v>
      </c>
      <c r="FG13" s="9">
        <v>7.44</v>
      </c>
      <c r="FH13" s="9">
        <v>4.4029999999999996</v>
      </c>
      <c r="FI13" s="9">
        <v>3.0369999999999999</v>
      </c>
      <c r="FJ13" s="9">
        <v>16.123000000000001</v>
      </c>
      <c r="FK13" s="9">
        <v>8.0410000000000004</v>
      </c>
      <c r="FL13" s="9">
        <v>8.0820000000000007</v>
      </c>
      <c r="FM13" s="9">
        <v>28.48</v>
      </c>
      <c r="FN13" s="9">
        <v>10.233000000000001</v>
      </c>
      <c r="FO13" s="9">
        <v>18.247</v>
      </c>
      <c r="FP13" s="9">
        <v>41.835000000000001</v>
      </c>
      <c r="FQ13" s="9">
        <v>11.031000000000001</v>
      </c>
      <c r="FR13" s="9">
        <v>30.803999999999998</v>
      </c>
      <c r="FS13" s="9">
        <v>34.130000000000003</v>
      </c>
      <c r="FT13" s="9">
        <v>18.863</v>
      </c>
      <c r="FU13" s="9">
        <v>52</v>
      </c>
      <c r="FV13" s="9">
        <v>45.619</v>
      </c>
      <c r="FW13" s="9">
        <v>13.61</v>
      </c>
      <c r="FX13" s="9">
        <v>32.009</v>
      </c>
      <c r="FY13" s="9">
        <v>1.59</v>
      </c>
      <c r="FZ13" s="9">
        <v>0</v>
      </c>
      <c r="GA13" s="9">
        <v>1.59</v>
      </c>
      <c r="GB13" s="9">
        <v>7.79</v>
      </c>
      <c r="GC13" s="9">
        <v>4.1890000000000001</v>
      </c>
      <c r="GD13" s="9">
        <v>3.601</v>
      </c>
      <c r="GE13" s="9">
        <v>11.989000000000001</v>
      </c>
      <c r="GF13" s="9">
        <v>3.3809999999999998</v>
      </c>
      <c r="GG13" s="9">
        <v>8.6080000000000005</v>
      </c>
      <c r="GH13" s="9">
        <v>24.25</v>
      </c>
      <c r="GI13" s="9">
        <v>6.04</v>
      </c>
      <c r="GJ13" s="9">
        <v>18.21</v>
      </c>
      <c r="GK13" s="9">
        <v>52</v>
      </c>
      <c r="GL13" s="9">
        <v>43</v>
      </c>
      <c r="GM13" s="9">
        <v>52</v>
      </c>
      <c r="GN13" s="9">
        <v>85.09</v>
      </c>
      <c r="GO13" s="9">
        <v>31.905999999999999</v>
      </c>
      <c r="GP13" s="9">
        <v>53.183999999999997</v>
      </c>
      <c r="GQ13" s="9">
        <v>5.6740000000000004</v>
      </c>
      <c r="GR13" s="9">
        <v>1.948</v>
      </c>
      <c r="GS13" s="9">
        <v>3.726</v>
      </c>
      <c r="GT13" s="9">
        <v>19.744</v>
      </c>
      <c r="GU13" s="9">
        <v>9.8610000000000007</v>
      </c>
      <c r="GV13" s="9">
        <v>9.8829999999999991</v>
      </c>
      <c r="GW13" s="9">
        <v>20.027999999999999</v>
      </c>
      <c r="GX13" s="9">
        <v>5.4530000000000003</v>
      </c>
      <c r="GY13" s="9">
        <v>14.574999999999999</v>
      </c>
      <c r="GZ13" s="9">
        <v>39.643999999999998</v>
      </c>
      <c r="HA13" s="9">
        <v>14.644</v>
      </c>
      <c r="HB13" s="9">
        <v>25</v>
      </c>
      <c r="HC13" s="9">
        <v>43</v>
      </c>
      <c r="HD13" s="9">
        <v>34</v>
      </c>
      <c r="HE13" s="9">
        <v>43</v>
      </c>
      <c r="HF13" s="9">
        <v>59.62</v>
      </c>
      <c r="HG13" s="9">
        <v>31.699000000000002</v>
      </c>
      <c r="HH13" s="9">
        <v>27.920999999999999</v>
      </c>
      <c r="HI13" s="9">
        <v>3.6429999999999998</v>
      </c>
      <c r="HJ13" s="9">
        <v>1.3</v>
      </c>
      <c r="HK13" s="9">
        <v>2.343</v>
      </c>
      <c r="HL13" s="9">
        <v>6.343</v>
      </c>
      <c r="HM13" s="9">
        <v>4.3339999999999996</v>
      </c>
      <c r="HN13" s="9">
        <v>2.0089999999999999</v>
      </c>
      <c r="HO13" s="9">
        <v>23.695</v>
      </c>
      <c r="HP13" s="9">
        <v>14.162000000000001</v>
      </c>
      <c r="HQ13" s="9">
        <v>9.532</v>
      </c>
      <c r="HR13" s="9">
        <v>25.939</v>
      </c>
      <c r="HS13" s="9">
        <v>11.903</v>
      </c>
      <c r="HT13" s="9">
        <v>14.036</v>
      </c>
      <c r="HU13" s="9">
        <v>34.814</v>
      </c>
      <c r="HV13" s="9">
        <v>34</v>
      </c>
      <c r="HW13" s="9">
        <v>47.853000000000002</v>
      </c>
      <c r="HX13" s="9">
        <v>99.495000000000005</v>
      </c>
      <c r="HY13" s="9">
        <v>36.091000000000001</v>
      </c>
      <c r="HZ13" s="9">
        <v>63.402999999999999</v>
      </c>
      <c r="IA13" s="9">
        <v>7.8890000000000002</v>
      </c>
      <c r="IB13" s="9">
        <v>3.8460000000000001</v>
      </c>
      <c r="IC13" s="9">
        <v>4.0430000000000001</v>
      </c>
      <c r="ID13" s="9">
        <v>15.866</v>
      </c>
      <c r="IE13" s="9">
        <v>7.931</v>
      </c>
      <c r="IF13" s="9">
        <v>7.9349999999999996</v>
      </c>
      <c r="IG13" s="9">
        <v>33.170999999999999</v>
      </c>
      <c r="IH13" s="9">
        <v>11.882</v>
      </c>
      <c r="II13" s="9">
        <v>21.289000000000001</v>
      </c>
      <c r="IJ13" s="9">
        <v>42.567999999999998</v>
      </c>
      <c r="IK13" s="9">
        <v>12.432</v>
      </c>
      <c r="IL13" s="9">
        <v>30.135999999999999</v>
      </c>
      <c r="IM13" s="9">
        <v>34</v>
      </c>
      <c r="IN13" s="9">
        <v>21</v>
      </c>
      <c r="IO13" s="9">
        <v>43</v>
      </c>
      <c r="IP13" s="9">
        <v>133.173</v>
      </c>
      <c r="IQ13" s="9">
        <v>49.694000000000003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/>
      <c r="AR14" s="9"/>
      <c r="AS14" s="9">
        <v>0</v>
      </c>
      <c r="AT14" s="9"/>
      <c r="AU14" s="9"/>
      <c r="AV14" s="9"/>
      <c r="AW14" s="9"/>
      <c r="AX14" s="9"/>
      <c r="AY14" s="9"/>
      <c r="AZ14" s="9">
        <v>226.63</v>
      </c>
      <c r="BA14" s="9">
        <v>83.927999999999997</v>
      </c>
      <c r="BB14" s="9">
        <v>142.702</v>
      </c>
      <c r="BC14" s="9">
        <v>20.512</v>
      </c>
      <c r="BD14" s="9">
        <v>6.0039999999999996</v>
      </c>
      <c r="BE14" s="9">
        <v>14.507999999999999</v>
      </c>
      <c r="BF14" s="9">
        <v>44.198</v>
      </c>
      <c r="BG14" s="9">
        <v>17.43</v>
      </c>
      <c r="BH14" s="9">
        <v>26.766999999999999</v>
      </c>
      <c r="BI14" s="9">
        <v>57.988</v>
      </c>
      <c r="BJ14" s="9">
        <v>21.666</v>
      </c>
      <c r="BK14" s="9">
        <v>36.322000000000003</v>
      </c>
      <c r="BL14" s="9">
        <v>103.93300000000001</v>
      </c>
      <c r="BM14" s="9">
        <v>38.828000000000003</v>
      </c>
      <c r="BN14" s="9">
        <v>65.105000000000004</v>
      </c>
      <c r="BO14" s="9">
        <v>43</v>
      </c>
      <c r="BP14" s="9">
        <v>39.347000000000001</v>
      </c>
      <c r="BQ14" s="9">
        <v>47</v>
      </c>
      <c r="BR14" s="9">
        <v>80.941000000000003</v>
      </c>
      <c r="BS14" s="9">
        <v>25.315000000000001</v>
      </c>
      <c r="BT14" s="9">
        <v>55.625999999999998</v>
      </c>
      <c r="BU14" s="9">
        <v>7.51</v>
      </c>
      <c r="BV14" s="9">
        <v>2.298</v>
      </c>
      <c r="BW14" s="9">
        <v>5.2119999999999997</v>
      </c>
      <c r="BX14" s="9">
        <v>12.629</v>
      </c>
      <c r="BY14" s="9">
        <v>2.9369999999999998</v>
      </c>
      <c r="BZ14" s="9">
        <v>9.6920000000000002</v>
      </c>
      <c r="CA14" s="9">
        <v>14.82</v>
      </c>
      <c r="CB14" s="9">
        <v>4.2160000000000002</v>
      </c>
      <c r="CC14" s="9">
        <v>10.605</v>
      </c>
      <c r="CD14" s="9">
        <v>45.981000000000002</v>
      </c>
      <c r="CE14" s="9">
        <v>15.864000000000001</v>
      </c>
      <c r="CF14" s="9">
        <v>30.117000000000001</v>
      </c>
      <c r="CG14" s="9">
        <v>52</v>
      </c>
      <c r="CH14" s="9">
        <v>52</v>
      </c>
      <c r="CI14" s="9">
        <v>52</v>
      </c>
      <c r="CJ14" s="9">
        <v>145.68899999999999</v>
      </c>
      <c r="CK14" s="9">
        <v>58.613</v>
      </c>
      <c r="CL14" s="9">
        <v>87.075999999999993</v>
      </c>
      <c r="CM14" s="9">
        <v>13.002000000000001</v>
      </c>
      <c r="CN14" s="9">
        <v>3.706</v>
      </c>
      <c r="CO14" s="9">
        <v>9.2949999999999999</v>
      </c>
      <c r="CP14" s="9">
        <v>31.568999999999999</v>
      </c>
      <c r="CQ14" s="9">
        <v>14.493</v>
      </c>
      <c r="CR14" s="9">
        <v>17.076000000000001</v>
      </c>
      <c r="CS14" s="9">
        <v>43.167000000000002</v>
      </c>
      <c r="CT14" s="9">
        <v>17.45</v>
      </c>
      <c r="CU14" s="9">
        <v>25.718</v>
      </c>
      <c r="CV14" s="9">
        <v>57.951999999999998</v>
      </c>
      <c r="CW14" s="9">
        <v>22.963999999999999</v>
      </c>
      <c r="CX14" s="9">
        <v>34.988</v>
      </c>
      <c r="CY14" s="9">
        <v>26</v>
      </c>
      <c r="CZ14" s="9">
        <v>26</v>
      </c>
      <c r="DA14" s="9">
        <v>33.86</v>
      </c>
      <c r="DB14" s="9">
        <v>32.634999999999998</v>
      </c>
      <c r="DC14" s="9">
        <v>20.408000000000001</v>
      </c>
      <c r="DD14" s="9">
        <v>12.228</v>
      </c>
      <c r="DE14" s="9">
        <v>5.6760000000000002</v>
      </c>
      <c r="DF14" s="9">
        <v>3.1440000000000001</v>
      </c>
      <c r="DG14" s="9">
        <v>2.532</v>
      </c>
      <c r="DH14" s="9">
        <v>4.5999999999999996</v>
      </c>
      <c r="DI14" s="9">
        <v>2.5339999999999998</v>
      </c>
      <c r="DJ14" s="9">
        <v>2.0659999999999998</v>
      </c>
      <c r="DK14" s="9">
        <v>9.0879999999999992</v>
      </c>
      <c r="DL14" s="9">
        <v>5.3380000000000001</v>
      </c>
      <c r="DM14" s="9">
        <v>3.7509999999999999</v>
      </c>
      <c r="DN14" s="9">
        <v>13.271000000000001</v>
      </c>
      <c r="DO14" s="9">
        <v>9.3919999999999995</v>
      </c>
      <c r="DP14" s="9">
        <v>3.879</v>
      </c>
      <c r="DQ14" s="9">
        <v>43</v>
      </c>
      <c r="DR14" s="9">
        <v>34.954000000000001</v>
      </c>
      <c r="DS14" s="9">
        <v>43</v>
      </c>
      <c r="DT14" s="9">
        <v>131.34200000000001</v>
      </c>
      <c r="DU14" s="9">
        <v>44.848999999999997</v>
      </c>
      <c r="DV14" s="9">
        <v>86.492999999999995</v>
      </c>
      <c r="DW14" s="9">
        <v>11.396000000000001</v>
      </c>
      <c r="DX14" s="9">
        <v>2.173</v>
      </c>
      <c r="DY14" s="9">
        <v>9.2230000000000008</v>
      </c>
      <c r="DZ14" s="9">
        <v>22.132000000000001</v>
      </c>
      <c r="EA14" s="9">
        <v>8.3979999999999997</v>
      </c>
      <c r="EB14" s="9">
        <v>13.734</v>
      </c>
      <c r="EC14" s="9">
        <v>33.817999999999998</v>
      </c>
      <c r="ED14" s="9">
        <v>10.849</v>
      </c>
      <c r="EE14" s="9">
        <v>22.969000000000001</v>
      </c>
      <c r="EF14" s="9">
        <v>63.996000000000002</v>
      </c>
      <c r="EG14" s="9">
        <v>23.43</v>
      </c>
      <c r="EH14" s="9">
        <v>40.566000000000003</v>
      </c>
      <c r="EI14" s="9">
        <v>48</v>
      </c>
      <c r="EJ14" s="9">
        <v>52</v>
      </c>
      <c r="EK14" s="9">
        <v>48</v>
      </c>
      <c r="EL14" s="9">
        <v>127.923</v>
      </c>
      <c r="EM14" s="9">
        <v>59.485999999999997</v>
      </c>
      <c r="EN14" s="9">
        <v>68.436999999999998</v>
      </c>
      <c r="EO14" s="9">
        <v>14.792</v>
      </c>
      <c r="EP14" s="9">
        <v>6.976</v>
      </c>
      <c r="EQ14" s="9">
        <v>7.8159999999999998</v>
      </c>
      <c r="ER14" s="9">
        <v>26.664999999999999</v>
      </c>
      <c r="ES14" s="9">
        <v>11.566000000000001</v>
      </c>
      <c r="ET14" s="9">
        <v>15.099</v>
      </c>
      <c r="EU14" s="9">
        <v>33.258000000000003</v>
      </c>
      <c r="EV14" s="9">
        <v>16.155000000000001</v>
      </c>
      <c r="EW14" s="9">
        <v>17.103999999999999</v>
      </c>
      <c r="EX14" s="9">
        <v>53.207999999999998</v>
      </c>
      <c r="EY14" s="9">
        <v>24.79</v>
      </c>
      <c r="EZ14" s="9">
        <v>28.417999999999999</v>
      </c>
      <c r="FA14" s="9">
        <v>34</v>
      </c>
      <c r="FB14" s="9">
        <v>26</v>
      </c>
      <c r="FC14" s="9">
        <v>40</v>
      </c>
      <c r="FD14" s="9">
        <v>89.995999999999995</v>
      </c>
      <c r="FE14" s="9">
        <v>32.22</v>
      </c>
      <c r="FF14" s="9">
        <v>57.776000000000003</v>
      </c>
      <c r="FG14" s="9">
        <v>9.1630000000000003</v>
      </c>
      <c r="FH14" s="9">
        <v>1.7090000000000001</v>
      </c>
      <c r="FI14" s="9">
        <v>7.4539999999999997</v>
      </c>
      <c r="FJ14" s="9">
        <v>14.76</v>
      </c>
      <c r="FK14" s="9">
        <v>5.6849999999999996</v>
      </c>
      <c r="FL14" s="9">
        <v>9.0749999999999993</v>
      </c>
      <c r="FM14" s="9">
        <v>21.786000000000001</v>
      </c>
      <c r="FN14" s="9">
        <v>7.9560000000000004</v>
      </c>
      <c r="FO14" s="9">
        <v>13.83</v>
      </c>
      <c r="FP14" s="9">
        <v>44.286999999999999</v>
      </c>
      <c r="FQ14" s="9">
        <v>16.869</v>
      </c>
      <c r="FR14" s="9">
        <v>27.417999999999999</v>
      </c>
      <c r="FS14" s="9">
        <v>50</v>
      </c>
      <c r="FT14" s="9">
        <v>52</v>
      </c>
      <c r="FU14" s="9">
        <v>48</v>
      </c>
      <c r="FV14" s="9">
        <v>41.345999999999997</v>
      </c>
      <c r="FW14" s="9">
        <v>12.63</v>
      </c>
      <c r="FX14" s="9">
        <v>28.716999999999999</v>
      </c>
      <c r="FY14" s="9">
        <v>2.2330000000000001</v>
      </c>
      <c r="FZ14" s="9">
        <v>0.46400000000000002</v>
      </c>
      <c r="GA14" s="9">
        <v>1.77</v>
      </c>
      <c r="GB14" s="9">
        <v>7.3719999999999999</v>
      </c>
      <c r="GC14" s="9">
        <v>2.7130000000000001</v>
      </c>
      <c r="GD14" s="9">
        <v>4.66</v>
      </c>
      <c r="GE14" s="9">
        <v>12.032</v>
      </c>
      <c r="GF14" s="9">
        <v>2.8929999999999998</v>
      </c>
      <c r="GG14" s="9">
        <v>9.1389999999999993</v>
      </c>
      <c r="GH14" s="9">
        <v>19.709</v>
      </c>
      <c r="GI14" s="9">
        <v>6.56</v>
      </c>
      <c r="GJ14" s="9">
        <v>13.148999999999999</v>
      </c>
      <c r="GK14" s="9">
        <v>47.698</v>
      </c>
      <c r="GL14" s="9">
        <v>49.646000000000001</v>
      </c>
      <c r="GM14" s="9">
        <v>47.22</v>
      </c>
      <c r="GN14" s="9">
        <v>64.561000000000007</v>
      </c>
      <c r="GO14" s="9">
        <v>24.731999999999999</v>
      </c>
      <c r="GP14" s="9">
        <v>39.829000000000001</v>
      </c>
      <c r="GQ14" s="9">
        <v>6.1840000000000002</v>
      </c>
      <c r="GR14" s="9">
        <v>2.5939999999999999</v>
      </c>
      <c r="GS14" s="9">
        <v>3.59</v>
      </c>
      <c r="GT14" s="9">
        <v>14.824</v>
      </c>
      <c r="GU14" s="9">
        <v>6.1349999999999998</v>
      </c>
      <c r="GV14" s="9">
        <v>8.6880000000000006</v>
      </c>
      <c r="GW14" s="9">
        <v>19.890999999999998</v>
      </c>
      <c r="GX14" s="9">
        <v>6.8680000000000003</v>
      </c>
      <c r="GY14" s="9">
        <v>13.023</v>
      </c>
      <c r="GZ14" s="9">
        <v>23.661999999999999</v>
      </c>
      <c r="HA14" s="9">
        <v>9.1349999999999998</v>
      </c>
      <c r="HB14" s="9">
        <v>14.526999999999999</v>
      </c>
      <c r="HC14" s="9">
        <v>33.366</v>
      </c>
      <c r="HD14" s="9">
        <v>26</v>
      </c>
      <c r="HE14" s="9">
        <v>39.25</v>
      </c>
      <c r="HF14" s="9">
        <v>63.363</v>
      </c>
      <c r="HG14" s="9">
        <v>34.755000000000003</v>
      </c>
      <c r="HH14" s="9">
        <v>28.608000000000001</v>
      </c>
      <c r="HI14" s="9">
        <v>8.6080000000000005</v>
      </c>
      <c r="HJ14" s="9">
        <v>4.3819999999999997</v>
      </c>
      <c r="HK14" s="9">
        <v>4.226</v>
      </c>
      <c r="HL14" s="9">
        <v>11.842000000000001</v>
      </c>
      <c r="HM14" s="9">
        <v>5.431</v>
      </c>
      <c r="HN14" s="9">
        <v>6.4109999999999996</v>
      </c>
      <c r="HO14" s="9">
        <v>13.367000000000001</v>
      </c>
      <c r="HP14" s="9">
        <v>9.2870000000000008</v>
      </c>
      <c r="HQ14" s="9">
        <v>4.0810000000000004</v>
      </c>
      <c r="HR14" s="9">
        <v>29.545000000000002</v>
      </c>
      <c r="HS14" s="9">
        <v>15.654999999999999</v>
      </c>
      <c r="HT14" s="9">
        <v>13.89</v>
      </c>
      <c r="HU14" s="9">
        <v>37.997999999999998</v>
      </c>
      <c r="HV14" s="9">
        <v>26</v>
      </c>
      <c r="HW14" s="9">
        <v>49.143999999999998</v>
      </c>
      <c r="HX14" s="9">
        <v>95.605000000000004</v>
      </c>
      <c r="HY14" s="9">
        <v>31.021999999999998</v>
      </c>
      <c r="HZ14" s="9">
        <v>64.582999999999998</v>
      </c>
      <c r="IA14" s="9">
        <v>10.068</v>
      </c>
      <c r="IB14" s="9">
        <v>1.6819999999999999</v>
      </c>
      <c r="IC14" s="9">
        <v>8.3859999999999992</v>
      </c>
      <c r="ID14" s="9">
        <v>19.702000000000002</v>
      </c>
      <c r="IE14" s="9">
        <v>5.8789999999999996</v>
      </c>
      <c r="IF14" s="9">
        <v>13.823</v>
      </c>
      <c r="IG14" s="9">
        <v>25.709</v>
      </c>
      <c r="IH14" s="9">
        <v>8.1549999999999994</v>
      </c>
      <c r="II14" s="9">
        <v>17.553999999999998</v>
      </c>
      <c r="IJ14" s="9">
        <v>40.125999999999998</v>
      </c>
      <c r="IK14" s="9">
        <v>15.305999999999999</v>
      </c>
      <c r="IL14" s="9">
        <v>24.818999999999999</v>
      </c>
      <c r="IM14" s="9">
        <v>39.101999999999997</v>
      </c>
      <c r="IN14" s="9">
        <v>50.234999999999999</v>
      </c>
      <c r="IO14" s="9">
        <v>28.206</v>
      </c>
      <c r="IP14" s="9">
        <v>108.97</v>
      </c>
      <c r="IQ14" s="9">
        <v>47.207000000000001</v>
      </c>
    </row>
    <row r="15" spans="1:251">
      <c r="A15" s="10">
        <v>43497</v>
      </c>
      <c r="B15" s="9">
        <v>1.91</v>
      </c>
      <c r="C15" s="9">
        <v>1.5840000000000001</v>
      </c>
      <c r="D15" s="9">
        <v>5.2060000000000004</v>
      </c>
      <c r="E15" s="9">
        <v>4.59</v>
      </c>
      <c r="F15" s="9">
        <v>0.61599999999999999</v>
      </c>
      <c r="G15" s="9">
        <v>4.2850000000000001</v>
      </c>
      <c r="H15" s="9">
        <v>1.1830000000000001</v>
      </c>
      <c r="I15" s="9">
        <v>3.1019999999999999</v>
      </c>
      <c r="J15" s="9">
        <v>9.4120000000000008</v>
      </c>
      <c r="K15" s="9">
        <v>2.7509999999999999</v>
      </c>
      <c r="L15" s="9">
        <v>6.6609999999999996</v>
      </c>
      <c r="M15" s="9">
        <v>26</v>
      </c>
      <c r="N15" s="9">
        <v>8.8870000000000005</v>
      </c>
      <c r="O15" s="9">
        <v>52</v>
      </c>
      <c r="P15" s="9">
        <v>22.257999999999999</v>
      </c>
      <c r="Q15" s="9">
        <v>10.032</v>
      </c>
      <c r="R15" s="9">
        <v>12.226000000000001</v>
      </c>
      <c r="S15" s="9">
        <v>2.2160000000000002</v>
      </c>
      <c r="T15" s="9">
        <v>2.2160000000000002</v>
      </c>
      <c r="U15" s="9">
        <v>0</v>
      </c>
      <c r="V15" s="9">
        <v>9.6539999999999999</v>
      </c>
      <c r="W15" s="9">
        <v>2.93</v>
      </c>
      <c r="X15" s="9">
        <v>6.7240000000000002</v>
      </c>
      <c r="Y15" s="9">
        <v>5.7679999999999998</v>
      </c>
      <c r="Z15" s="9">
        <v>2.8359999999999999</v>
      </c>
      <c r="AA15" s="9">
        <v>2.9319999999999999</v>
      </c>
      <c r="AB15" s="9">
        <v>4.6189999999999998</v>
      </c>
      <c r="AC15" s="9">
        <v>2.0499999999999998</v>
      </c>
      <c r="AD15" s="9">
        <v>2.569</v>
      </c>
      <c r="AE15" s="9">
        <v>10.975</v>
      </c>
      <c r="AF15" s="9">
        <v>12.064</v>
      </c>
      <c r="AG15" s="9">
        <v>11.317</v>
      </c>
      <c r="AH15" s="9">
        <v>2.4980000000000002</v>
      </c>
      <c r="AI15" s="9">
        <v>1.427</v>
      </c>
      <c r="AJ15" s="9">
        <v>1.071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0.73499999999999999</v>
      </c>
      <c r="AR15" s="9">
        <v>0.73499999999999999</v>
      </c>
      <c r="AS15" s="9">
        <v>0</v>
      </c>
      <c r="AT15" s="9">
        <v>1.7629999999999999</v>
      </c>
      <c r="AU15" s="9">
        <v>0.69199999999999995</v>
      </c>
      <c r="AV15" s="9">
        <v>1.071</v>
      </c>
      <c r="AW15" s="9">
        <v>104</v>
      </c>
      <c r="AX15" s="9">
        <v>58.661999999999999</v>
      </c>
      <c r="AY15" s="9">
        <v>129.19200000000001</v>
      </c>
      <c r="AZ15" s="9">
        <v>222.042</v>
      </c>
      <c r="BA15" s="9">
        <v>74.090999999999994</v>
      </c>
      <c r="BB15" s="9">
        <v>147.95099999999999</v>
      </c>
      <c r="BC15" s="9">
        <v>22.622</v>
      </c>
      <c r="BD15" s="9">
        <v>8.6929999999999996</v>
      </c>
      <c r="BE15" s="9">
        <v>13.93</v>
      </c>
      <c r="BF15" s="9">
        <v>43.284999999999997</v>
      </c>
      <c r="BG15" s="9">
        <v>14.878</v>
      </c>
      <c r="BH15" s="9">
        <v>28.408000000000001</v>
      </c>
      <c r="BI15" s="9">
        <v>52.883000000000003</v>
      </c>
      <c r="BJ15" s="9">
        <v>15.311999999999999</v>
      </c>
      <c r="BK15" s="9">
        <v>37.570999999999998</v>
      </c>
      <c r="BL15" s="9">
        <v>103.251</v>
      </c>
      <c r="BM15" s="9">
        <v>35.207999999999998</v>
      </c>
      <c r="BN15" s="9">
        <v>68.043000000000006</v>
      </c>
      <c r="BO15" s="9">
        <v>40</v>
      </c>
      <c r="BP15" s="9">
        <v>40</v>
      </c>
      <c r="BQ15" s="9">
        <v>36.853999999999999</v>
      </c>
      <c r="BR15" s="9">
        <v>79.066999999999993</v>
      </c>
      <c r="BS15" s="9">
        <v>21.457000000000001</v>
      </c>
      <c r="BT15" s="9">
        <v>57.61</v>
      </c>
      <c r="BU15" s="9">
        <v>6.3920000000000003</v>
      </c>
      <c r="BV15" s="9">
        <v>1.6</v>
      </c>
      <c r="BW15" s="9">
        <v>4.7919999999999998</v>
      </c>
      <c r="BX15" s="9">
        <v>11.968999999999999</v>
      </c>
      <c r="BY15" s="9">
        <v>3.3620000000000001</v>
      </c>
      <c r="BZ15" s="9">
        <v>8.6069999999999993</v>
      </c>
      <c r="CA15" s="9">
        <v>15.015000000000001</v>
      </c>
      <c r="CB15" s="9">
        <v>1.9319999999999999</v>
      </c>
      <c r="CC15" s="9">
        <v>13.083</v>
      </c>
      <c r="CD15" s="9">
        <v>45.69</v>
      </c>
      <c r="CE15" s="9">
        <v>14.564</v>
      </c>
      <c r="CF15" s="9">
        <v>31.126000000000001</v>
      </c>
      <c r="CG15" s="9">
        <v>52</v>
      </c>
      <c r="CH15" s="9">
        <v>52</v>
      </c>
      <c r="CI15" s="9">
        <v>52</v>
      </c>
      <c r="CJ15" s="9">
        <v>142.97499999999999</v>
      </c>
      <c r="CK15" s="9">
        <v>52.633000000000003</v>
      </c>
      <c r="CL15" s="9">
        <v>90.341999999999999</v>
      </c>
      <c r="CM15" s="9">
        <v>16.23</v>
      </c>
      <c r="CN15" s="9">
        <v>7.093</v>
      </c>
      <c r="CO15" s="9">
        <v>9.1370000000000005</v>
      </c>
      <c r="CP15" s="9">
        <v>31.315999999999999</v>
      </c>
      <c r="CQ15" s="9">
        <v>11.515000000000001</v>
      </c>
      <c r="CR15" s="9">
        <v>19.8</v>
      </c>
      <c r="CS15" s="9">
        <v>37.868000000000002</v>
      </c>
      <c r="CT15" s="9">
        <v>13.38</v>
      </c>
      <c r="CU15" s="9">
        <v>24.486999999999998</v>
      </c>
      <c r="CV15" s="9">
        <v>57.561</v>
      </c>
      <c r="CW15" s="9">
        <v>20.645</v>
      </c>
      <c r="CX15" s="9">
        <v>36.917000000000002</v>
      </c>
      <c r="CY15" s="9">
        <v>26</v>
      </c>
      <c r="CZ15" s="9">
        <v>26.9</v>
      </c>
      <c r="DA15" s="9">
        <v>26</v>
      </c>
      <c r="DB15" s="9">
        <v>51.503</v>
      </c>
      <c r="DC15" s="9">
        <v>33.106999999999999</v>
      </c>
      <c r="DD15" s="9">
        <v>18.396000000000001</v>
      </c>
      <c r="DE15" s="9">
        <v>7.9820000000000002</v>
      </c>
      <c r="DF15" s="9">
        <v>6.25</v>
      </c>
      <c r="DG15" s="9">
        <v>1.732</v>
      </c>
      <c r="DH15" s="9">
        <v>10.257</v>
      </c>
      <c r="DI15" s="9">
        <v>6.9320000000000004</v>
      </c>
      <c r="DJ15" s="9">
        <v>3.3239999999999998</v>
      </c>
      <c r="DK15" s="9">
        <v>10.461</v>
      </c>
      <c r="DL15" s="9">
        <v>7.3540000000000001</v>
      </c>
      <c r="DM15" s="9">
        <v>3.1070000000000002</v>
      </c>
      <c r="DN15" s="9">
        <v>22.803999999999998</v>
      </c>
      <c r="DO15" s="9">
        <v>12.571</v>
      </c>
      <c r="DP15" s="9">
        <v>10.233000000000001</v>
      </c>
      <c r="DQ15" s="9">
        <v>32.728000000000002</v>
      </c>
      <c r="DR15" s="9">
        <v>26.806000000000001</v>
      </c>
      <c r="DS15" s="9">
        <v>52</v>
      </c>
      <c r="DT15" s="9">
        <v>142.17699999999999</v>
      </c>
      <c r="DU15" s="9">
        <v>46.567</v>
      </c>
      <c r="DV15" s="9">
        <v>95.61</v>
      </c>
      <c r="DW15" s="9">
        <v>15.09</v>
      </c>
      <c r="DX15" s="9">
        <v>4.8209999999999997</v>
      </c>
      <c r="DY15" s="9">
        <v>10.268000000000001</v>
      </c>
      <c r="DZ15" s="9">
        <v>24.954000000000001</v>
      </c>
      <c r="EA15" s="9">
        <v>8.798</v>
      </c>
      <c r="EB15" s="9">
        <v>16.155999999999999</v>
      </c>
      <c r="EC15" s="9">
        <v>38.912999999999997</v>
      </c>
      <c r="ED15" s="9">
        <v>14.009</v>
      </c>
      <c r="EE15" s="9">
        <v>24.904</v>
      </c>
      <c r="EF15" s="9">
        <v>63.220999999999997</v>
      </c>
      <c r="EG15" s="9">
        <v>18.937999999999999</v>
      </c>
      <c r="EH15" s="9">
        <v>44.281999999999996</v>
      </c>
      <c r="EI15" s="9">
        <v>34</v>
      </c>
      <c r="EJ15" s="9">
        <v>29.036000000000001</v>
      </c>
      <c r="EK15" s="9">
        <v>35.865000000000002</v>
      </c>
      <c r="EL15" s="9">
        <v>131.36799999999999</v>
      </c>
      <c r="EM15" s="9">
        <v>60.631</v>
      </c>
      <c r="EN15" s="9">
        <v>70.736999999999995</v>
      </c>
      <c r="EO15" s="9">
        <v>15.515000000000001</v>
      </c>
      <c r="EP15" s="9">
        <v>10.121</v>
      </c>
      <c r="EQ15" s="9">
        <v>5.3929999999999998</v>
      </c>
      <c r="ER15" s="9">
        <v>28.588000000000001</v>
      </c>
      <c r="ES15" s="9">
        <v>13.012</v>
      </c>
      <c r="ET15" s="9">
        <v>15.577</v>
      </c>
      <c r="EU15" s="9">
        <v>24.43</v>
      </c>
      <c r="EV15" s="9">
        <v>8.6560000000000006</v>
      </c>
      <c r="EW15" s="9">
        <v>15.773999999999999</v>
      </c>
      <c r="EX15" s="9">
        <v>62.834000000000003</v>
      </c>
      <c r="EY15" s="9">
        <v>28.841000000000001</v>
      </c>
      <c r="EZ15" s="9">
        <v>33.993000000000002</v>
      </c>
      <c r="FA15" s="9">
        <v>43</v>
      </c>
      <c r="FB15" s="9">
        <v>41.21</v>
      </c>
      <c r="FC15" s="9">
        <v>45.939</v>
      </c>
      <c r="FD15" s="9">
        <v>95.132999999999996</v>
      </c>
      <c r="FE15" s="9">
        <v>32.540999999999997</v>
      </c>
      <c r="FF15" s="9">
        <v>62.591999999999999</v>
      </c>
      <c r="FG15" s="9">
        <v>9.8659999999999997</v>
      </c>
      <c r="FH15" s="9">
        <v>2.86</v>
      </c>
      <c r="FI15" s="9">
        <v>7.0060000000000002</v>
      </c>
      <c r="FJ15" s="9">
        <v>17.007999999999999</v>
      </c>
      <c r="FK15" s="9">
        <v>5.681</v>
      </c>
      <c r="FL15" s="9">
        <v>11.327</v>
      </c>
      <c r="FM15" s="9">
        <v>28.989000000000001</v>
      </c>
      <c r="FN15" s="9">
        <v>12.202</v>
      </c>
      <c r="FO15" s="9">
        <v>16.786999999999999</v>
      </c>
      <c r="FP15" s="9">
        <v>39.268999999999998</v>
      </c>
      <c r="FQ15" s="9">
        <v>11.798</v>
      </c>
      <c r="FR15" s="9">
        <v>27.472000000000001</v>
      </c>
      <c r="FS15" s="9">
        <v>26</v>
      </c>
      <c r="FT15" s="9">
        <v>26</v>
      </c>
      <c r="FU15" s="9">
        <v>26</v>
      </c>
      <c r="FV15" s="9">
        <v>47.045000000000002</v>
      </c>
      <c r="FW15" s="9">
        <v>14.026</v>
      </c>
      <c r="FX15" s="9">
        <v>33.018999999999998</v>
      </c>
      <c r="FY15" s="9">
        <v>5.2240000000000002</v>
      </c>
      <c r="FZ15" s="9">
        <v>1.9610000000000001</v>
      </c>
      <c r="GA15" s="9">
        <v>3.2629999999999999</v>
      </c>
      <c r="GB15" s="9">
        <v>7.9450000000000003</v>
      </c>
      <c r="GC15" s="9">
        <v>3.117</v>
      </c>
      <c r="GD15" s="9">
        <v>4.8289999999999997</v>
      </c>
      <c r="GE15" s="9">
        <v>9.9239999999999995</v>
      </c>
      <c r="GF15" s="9">
        <v>1.8080000000000001</v>
      </c>
      <c r="GG15" s="9">
        <v>8.1170000000000009</v>
      </c>
      <c r="GH15" s="9">
        <v>23.952000000000002</v>
      </c>
      <c r="GI15" s="9">
        <v>7.141</v>
      </c>
      <c r="GJ15" s="9">
        <v>16.811</v>
      </c>
      <c r="GK15" s="9">
        <v>52</v>
      </c>
      <c r="GL15" s="9">
        <v>50.398000000000003</v>
      </c>
      <c r="GM15" s="9">
        <v>51.665999999999997</v>
      </c>
      <c r="GN15" s="9">
        <v>66.52</v>
      </c>
      <c r="GO15" s="9">
        <v>24.878</v>
      </c>
      <c r="GP15" s="9">
        <v>41.642000000000003</v>
      </c>
      <c r="GQ15" s="9">
        <v>4.391</v>
      </c>
      <c r="GR15" s="9">
        <v>1.4990000000000001</v>
      </c>
      <c r="GS15" s="9">
        <v>2.8919999999999999</v>
      </c>
      <c r="GT15" s="9">
        <v>14.144</v>
      </c>
      <c r="GU15" s="9">
        <v>5.2549999999999999</v>
      </c>
      <c r="GV15" s="9">
        <v>8.89</v>
      </c>
      <c r="GW15" s="9">
        <v>10.987</v>
      </c>
      <c r="GX15" s="9">
        <v>3.6819999999999999</v>
      </c>
      <c r="GY15" s="9">
        <v>7.3049999999999997</v>
      </c>
      <c r="GZ15" s="9">
        <v>36.997999999999998</v>
      </c>
      <c r="HA15" s="9">
        <v>14.442</v>
      </c>
      <c r="HB15" s="9">
        <v>22.556000000000001</v>
      </c>
      <c r="HC15" s="9">
        <v>52</v>
      </c>
      <c r="HD15" s="9">
        <v>52</v>
      </c>
      <c r="HE15" s="9">
        <v>52</v>
      </c>
      <c r="HF15" s="9">
        <v>64.847999999999999</v>
      </c>
      <c r="HG15" s="9">
        <v>35.753</v>
      </c>
      <c r="HH15" s="9">
        <v>29.094999999999999</v>
      </c>
      <c r="HI15" s="9">
        <v>11.124000000000001</v>
      </c>
      <c r="HJ15" s="9">
        <v>8.6229999999999993</v>
      </c>
      <c r="HK15" s="9">
        <v>2.5009999999999999</v>
      </c>
      <c r="HL15" s="9">
        <v>14.444000000000001</v>
      </c>
      <c r="HM15" s="9">
        <v>7.7569999999999997</v>
      </c>
      <c r="HN15" s="9">
        <v>6.6870000000000003</v>
      </c>
      <c r="HO15" s="9">
        <v>13.443</v>
      </c>
      <c r="HP15" s="9">
        <v>4.9740000000000002</v>
      </c>
      <c r="HQ15" s="9">
        <v>8.4689999999999994</v>
      </c>
      <c r="HR15" s="9">
        <v>25.835999999999999</v>
      </c>
      <c r="HS15" s="9">
        <v>14.398999999999999</v>
      </c>
      <c r="HT15" s="9">
        <v>11.438000000000001</v>
      </c>
      <c r="HU15" s="9">
        <v>27.904</v>
      </c>
      <c r="HV15" s="9">
        <v>28.004999999999999</v>
      </c>
      <c r="HW15" s="9">
        <v>28.751999999999999</v>
      </c>
      <c r="HX15" s="9">
        <v>101.051</v>
      </c>
      <c r="HY15" s="9">
        <v>34.637</v>
      </c>
      <c r="HZ15" s="9">
        <v>66.414000000000001</v>
      </c>
      <c r="IA15" s="9">
        <v>8.35</v>
      </c>
      <c r="IB15" s="9">
        <v>2.3650000000000002</v>
      </c>
      <c r="IC15" s="9">
        <v>5.9850000000000003</v>
      </c>
      <c r="ID15" s="9">
        <v>18.132000000000001</v>
      </c>
      <c r="IE15" s="9">
        <v>6.6669999999999998</v>
      </c>
      <c r="IF15" s="9">
        <v>11.465999999999999</v>
      </c>
      <c r="IG15" s="9">
        <v>26.087</v>
      </c>
      <c r="IH15" s="9">
        <v>9.3130000000000006</v>
      </c>
      <c r="II15" s="9">
        <v>16.774000000000001</v>
      </c>
      <c r="IJ15" s="9">
        <v>48.481999999999999</v>
      </c>
      <c r="IK15" s="9">
        <v>16.292999999999999</v>
      </c>
      <c r="IL15" s="9">
        <v>32.19</v>
      </c>
      <c r="IM15" s="9">
        <v>40.826000000000001</v>
      </c>
      <c r="IN15" s="9">
        <v>29.550999999999998</v>
      </c>
      <c r="IO15" s="9">
        <v>46.12</v>
      </c>
      <c r="IP15" s="9">
        <v>115.746</v>
      </c>
      <c r="IQ15" s="9">
        <v>45.375</v>
      </c>
    </row>
    <row r="16" spans="1:251">
      <c r="A16" s="10">
        <v>43862</v>
      </c>
      <c r="B16" s="9">
        <v>1.0620000000000001</v>
      </c>
      <c r="C16" s="9">
        <v>2.5539999999999998</v>
      </c>
      <c r="D16" s="9">
        <v>4.7949999999999999</v>
      </c>
      <c r="E16" s="9">
        <v>3.375</v>
      </c>
      <c r="F16" s="9">
        <v>1.42</v>
      </c>
      <c r="G16" s="9">
        <v>3.581</v>
      </c>
      <c r="H16" s="9">
        <v>1.673</v>
      </c>
      <c r="I16" s="9">
        <v>1.9079999999999999</v>
      </c>
      <c r="J16" s="9">
        <v>11.538</v>
      </c>
      <c r="K16" s="9">
        <v>4.8620000000000001</v>
      </c>
      <c r="L16" s="9">
        <v>6.6760000000000002</v>
      </c>
      <c r="M16" s="9">
        <v>44.933</v>
      </c>
      <c r="N16" s="9">
        <v>14.749000000000001</v>
      </c>
      <c r="O16" s="9">
        <v>52</v>
      </c>
      <c r="P16" s="9">
        <v>22.460999999999999</v>
      </c>
      <c r="Q16" s="9">
        <v>9.2129999999999992</v>
      </c>
      <c r="R16" s="9">
        <v>13.247999999999999</v>
      </c>
      <c r="S16" s="9">
        <v>4.4039999999999999</v>
      </c>
      <c r="T16" s="9">
        <v>0.61799999999999999</v>
      </c>
      <c r="U16" s="9">
        <v>3.786</v>
      </c>
      <c r="V16" s="9">
        <v>3.1349999999999998</v>
      </c>
      <c r="W16" s="9">
        <v>0.60099999999999998</v>
      </c>
      <c r="X16" s="9">
        <v>2.5339999999999998</v>
      </c>
      <c r="Y16" s="9">
        <v>7.5410000000000004</v>
      </c>
      <c r="Z16" s="9">
        <v>3.3439999999999999</v>
      </c>
      <c r="AA16" s="9">
        <v>4.1970000000000001</v>
      </c>
      <c r="AB16" s="9">
        <v>7.3819999999999997</v>
      </c>
      <c r="AC16" s="9">
        <v>4.6500000000000004</v>
      </c>
      <c r="AD16" s="9">
        <v>2.7320000000000002</v>
      </c>
      <c r="AE16" s="9">
        <v>20</v>
      </c>
      <c r="AF16" s="9">
        <v>49.515999999999998</v>
      </c>
      <c r="AG16" s="9">
        <v>17</v>
      </c>
      <c r="AH16" s="9">
        <v>1.3029999999999999</v>
      </c>
      <c r="AI16" s="9">
        <v>0</v>
      </c>
      <c r="AJ16" s="9">
        <v>1.3029999999999999</v>
      </c>
      <c r="AK16" s="9">
        <v>1.3029999999999999</v>
      </c>
      <c r="AL16" s="9">
        <v>0</v>
      </c>
      <c r="AM16" s="9">
        <v>1.3029999999999999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1.863</v>
      </c>
      <c r="AX16" s="9">
        <v>0</v>
      </c>
      <c r="AY16" s="9">
        <v>1.863</v>
      </c>
      <c r="AZ16" s="9">
        <v>232.97499999999999</v>
      </c>
      <c r="BA16" s="9">
        <v>86.236000000000004</v>
      </c>
      <c r="BB16" s="9">
        <v>146.739</v>
      </c>
      <c r="BC16" s="9">
        <v>29.628</v>
      </c>
      <c r="BD16" s="9">
        <v>5.7069999999999999</v>
      </c>
      <c r="BE16" s="9">
        <v>23.922000000000001</v>
      </c>
      <c r="BF16" s="9">
        <v>44.046999999999997</v>
      </c>
      <c r="BG16" s="9">
        <v>17.163</v>
      </c>
      <c r="BH16" s="9">
        <v>26.885000000000002</v>
      </c>
      <c r="BI16" s="9">
        <v>63.924999999999997</v>
      </c>
      <c r="BJ16" s="9">
        <v>30.943999999999999</v>
      </c>
      <c r="BK16" s="9">
        <v>32.981000000000002</v>
      </c>
      <c r="BL16" s="9">
        <v>95.373999999999995</v>
      </c>
      <c r="BM16" s="9">
        <v>32.423000000000002</v>
      </c>
      <c r="BN16" s="9">
        <v>62.951000000000001</v>
      </c>
      <c r="BO16" s="9">
        <v>26</v>
      </c>
      <c r="BP16" s="9">
        <v>25.565000000000001</v>
      </c>
      <c r="BQ16" s="9">
        <v>26.742999999999999</v>
      </c>
      <c r="BR16" s="9">
        <v>78.668999999999997</v>
      </c>
      <c r="BS16" s="9">
        <v>26.725000000000001</v>
      </c>
      <c r="BT16" s="9">
        <v>51.942999999999998</v>
      </c>
      <c r="BU16" s="9">
        <v>10.465</v>
      </c>
      <c r="BV16" s="9">
        <v>1.8380000000000001</v>
      </c>
      <c r="BW16" s="9">
        <v>8.6270000000000007</v>
      </c>
      <c r="BX16" s="9">
        <v>13.882</v>
      </c>
      <c r="BY16" s="9">
        <v>4.9539999999999997</v>
      </c>
      <c r="BZ16" s="9">
        <v>8.9280000000000008</v>
      </c>
      <c r="CA16" s="9">
        <v>21.225000000000001</v>
      </c>
      <c r="CB16" s="9">
        <v>7.4779999999999998</v>
      </c>
      <c r="CC16" s="9">
        <v>13.747999999999999</v>
      </c>
      <c r="CD16" s="9">
        <v>33.095999999999997</v>
      </c>
      <c r="CE16" s="9">
        <v>12.455</v>
      </c>
      <c r="CF16" s="9">
        <v>20.640999999999998</v>
      </c>
      <c r="CG16" s="9">
        <v>26</v>
      </c>
      <c r="CH16" s="9">
        <v>41.343000000000004</v>
      </c>
      <c r="CI16" s="9">
        <v>26</v>
      </c>
      <c r="CJ16" s="9">
        <v>154.30600000000001</v>
      </c>
      <c r="CK16" s="9">
        <v>59.511000000000003</v>
      </c>
      <c r="CL16" s="9">
        <v>94.796000000000006</v>
      </c>
      <c r="CM16" s="9">
        <v>19.163</v>
      </c>
      <c r="CN16" s="9">
        <v>3.8690000000000002</v>
      </c>
      <c r="CO16" s="9">
        <v>15.295</v>
      </c>
      <c r="CP16" s="9">
        <v>30.164999999999999</v>
      </c>
      <c r="CQ16" s="9">
        <v>12.208</v>
      </c>
      <c r="CR16" s="9">
        <v>17.957000000000001</v>
      </c>
      <c r="CS16" s="9">
        <v>42.7</v>
      </c>
      <c r="CT16" s="9">
        <v>23.466000000000001</v>
      </c>
      <c r="CU16" s="9">
        <v>19.233000000000001</v>
      </c>
      <c r="CV16" s="9">
        <v>62.279000000000003</v>
      </c>
      <c r="CW16" s="9">
        <v>19.968</v>
      </c>
      <c r="CX16" s="9">
        <v>42.311</v>
      </c>
      <c r="CY16" s="9">
        <v>26</v>
      </c>
      <c r="CZ16" s="9">
        <v>21</v>
      </c>
      <c r="DA16" s="9">
        <v>34</v>
      </c>
      <c r="DB16" s="9">
        <v>42.185000000000002</v>
      </c>
      <c r="DC16" s="9">
        <v>20.552</v>
      </c>
      <c r="DD16" s="9">
        <v>21.632999999999999</v>
      </c>
      <c r="DE16" s="9">
        <v>4.8209999999999997</v>
      </c>
      <c r="DF16" s="9">
        <v>1.889</v>
      </c>
      <c r="DG16" s="9">
        <v>2.9319999999999999</v>
      </c>
      <c r="DH16" s="9">
        <v>5.5220000000000002</v>
      </c>
      <c r="DI16" s="9">
        <v>2.456</v>
      </c>
      <c r="DJ16" s="9">
        <v>3.0659999999999998</v>
      </c>
      <c r="DK16" s="9">
        <v>9.2040000000000006</v>
      </c>
      <c r="DL16" s="9">
        <v>5.84</v>
      </c>
      <c r="DM16" s="9">
        <v>3.3639999999999999</v>
      </c>
      <c r="DN16" s="9">
        <v>22.637</v>
      </c>
      <c r="DO16" s="9">
        <v>10.366</v>
      </c>
      <c r="DP16" s="9">
        <v>12.271000000000001</v>
      </c>
      <c r="DQ16" s="9">
        <v>52</v>
      </c>
      <c r="DR16" s="9">
        <v>49.042999999999999</v>
      </c>
      <c r="DS16" s="9">
        <v>52</v>
      </c>
      <c r="DT16" s="9">
        <v>144.89500000000001</v>
      </c>
      <c r="DU16" s="9">
        <v>48.664000000000001</v>
      </c>
      <c r="DV16" s="9">
        <v>96.230999999999995</v>
      </c>
      <c r="DW16" s="9">
        <v>18.151</v>
      </c>
      <c r="DX16" s="9">
        <v>4.4160000000000004</v>
      </c>
      <c r="DY16" s="9">
        <v>13.734999999999999</v>
      </c>
      <c r="DZ16" s="9">
        <v>20.699000000000002</v>
      </c>
      <c r="EA16" s="9">
        <v>5.8319999999999999</v>
      </c>
      <c r="EB16" s="9">
        <v>14.867000000000001</v>
      </c>
      <c r="EC16" s="9">
        <v>35.024000000000001</v>
      </c>
      <c r="ED16" s="9">
        <v>15.420999999999999</v>
      </c>
      <c r="EE16" s="9">
        <v>19.603000000000002</v>
      </c>
      <c r="EF16" s="9">
        <v>71.021000000000001</v>
      </c>
      <c r="EG16" s="9">
        <v>22.995000000000001</v>
      </c>
      <c r="EH16" s="9">
        <v>48.026000000000003</v>
      </c>
      <c r="EI16" s="9">
        <v>47</v>
      </c>
      <c r="EJ16" s="9">
        <v>47</v>
      </c>
      <c r="EK16" s="9">
        <v>49.052999999999997</v>
      </c>
      <c r="EL16" s="9">
        <v>130.26499999999999</v>
      </c>
      <c r="EM16" s="9">
        <v>58.124000000000002</v>
      </c>
      <c r="EN16" s="9">
        <v>72.141000000000005</v>
      </c>
      <c r="EO16" s="9">
        <v>16.297999999999998</v>
      </c>
      <c r="EP16" s="9">
        <v>3.181</v>
      </c>
      <c r="EQ16" s="9">
        <v>13.118</v>
      </c>
      <c r="ER16" s="9">
        <v>28.870999999999999</v>
      </c>
      <c r="ES16" s="9">
        <v>13.787000000000001</v>
      </c>
      <c r="ET16" s="9">
        <v>15.084</v>
      </c>
      <c r="EU16" s="9">
        <v>38.104999999999997</v>
      </c>
      <c r="EV16" s="9">
        <v>21.363</v>
      </c>
      <c r="EW16" s="9">
        <v>16.742999999999999</v>
      </c>
      <c r="EX16" s="9">
        <v>46.991</v>
      </c>
      <c r="EY16" s="9">
        <v>19.795000000000002</v>
      </c>
      <c r="EZ16" s="9">
        <v>27.196000000000002</v>
      </c>
      <c r="FA16" s="9">
        <v>22.391999999999999</v>
      </c>
      <c r="FB16" s="9">
        <v>24</v>
      </c>
      <c r="FC16" s="9">
        <v>21.030999999999999</v>
      </c>
      <c r="FD16" s="9">
        <v>99.745999999999995</v>
      </c>
      <c r="FE16" s="9">
        <v>33.677999999999997</v>
      </c>
      <c r="FF16" s="9">
        <v>66.067999999999998</v>
      </c>
      <c r="FG16" s="9">
        <v>10.914</v>
      </c>
      <c r="FH16" s="9">
        <v>2.4350000000000001</v>
      </c>
      <c r="FI16" s="9">
        <v>8.4789999999999992</v>
      </c>
      <c r="FJ16" s="9">
        <v>13.419</v>
      </c>
      <c r="FK16" s="9">
        <v>3.3149999999999999</v>
      </c>
      <c r="FL16" s="9">
        <v>10.103999999999999</v>
      </c>
      <c r="FM16" s="9">
        <v>21.536999999999999</v>
      </c>
      <c r="FN16" s="9">
        <v>9.6709999999999994</v>
      </c>
      <c r="FO16" s="9">
        <v>11.866</v>
      </c>
      <c r="FP16" s="9">
        <v>53.875</v>
      </c>
      <c r="FQ16" s="9">
        <v>18.256</v>
      </c>
      <c r="FR16" s="9">
        <v>35.619</v>
      </c>
      <c r="FS16" s="9">
        <v>52</v>
      </c>
      <c r="FT16" s="9">
        <v>52</v>
      </c>
      <c r="FU16" s="9">
        <v>52</v>
      </c>
      <c r="FV16" s="9">
        <v>45.149000000000001</v>
      </c>
      <c r="FW16" s="9">
        <v>14.986000000000001</v>
      </c>
      <c r="FX16" s="9">
        <v>30.163</v>
      </c>
      <c r="FY16" s="9">
        <v>7.2370000000000001</v>
      </c>
      <c r="FZ16" s="9">
        <v>1.98</v>
      </c>
      <c r="GA16" s="9">
        <v>5.2569999999999997</v>
      </c>
      <c r="GB16" s="9">
        <v>7.28</v>
      </c>
      <c r="GC16" s="9">
        <v>2.5169999999999999</v>
      </c>
      <c r="GD16" s="9">
        <v>4.7629999999999999</v>
      </c>
      <c r="GE16" s="9">
        <v>13.486000000000001</v>
      </c>
      <c r="GF16" s="9">
        <v>5.75</v>
      </c>
      <c r="GG16" s="9">
        <v>7.7359999999999998</v>
      </c>
      <c r="GH16" s="9">
        <v>17.145</v>
      </c>
      <c r="GI16" s="9">
        <v>4.7389999999999999</v>
      </c>
      <c r="GJ16" s="9">
        <v>12.407</v>
      </c>
      <c r="GK16" s="9">
        <v>26</v>
      </c>
      <c r="GL16" s="9">
        <v>19.791</v>
      </c>
      <c r="GM16" s="9">
        <v>26</v>
      </c>
      <c r="GN16" s="9">
        <v>73.817999999999998</v>
      </c>
      <c r="GO16" s="9">
        <v>28.824000000000002</v>
      </c>
      <c r="GP16" s="9">
        <v>44.994</v>
      </c>
      <c r="GQ16" s="9">
        <v>9.2739999999999991</v>
      </c>
      <c r="GR16" s="9">
        <v>1.9119999999999999</v>
      </c>
      <c r="GS16" s="9">
        <v>7.3620000000000001</v>
      </c>
      <c r="GT16" s="9">
        <v>14.895</v>
      </c>
      <c r="GU16" s="9">
        <v>5.7249999999999996</v>
      </c>
      <c r="GV16" s="9">
        <v>9.17</v>
      </c>
      <c r="GW16" s="9">
        <v>23.077999999999999</v>
      </c>
      <c r="GX16" s="9">
        <v>8.8260000000000005</v>
      </c>
      <c r="GY16" s="9">
        <v>14.252000000000001</v>
      </c>
      <c r="GZ16" s="9">
        <v>26.571000000000002</v>
      </c>
      <c r="HA16" s="9">
        <v>12.361000000000001</v>
      </c>
      <c r="HB16" s="9">
        <v>14.21</v>
      </c>
      <c r="HC16" s="9">
        <v>26</v>
      </c>
      <c r="HD16" s="9">
        <v>30.827999999999999</v>
      </c>
      <c r="HE16" s="9">
        <v>20.195</v>
      </c>
      <c r="HF16" s="9">
        <v>56.447000000000003</v>
      </c>
      <c r="HG16" s="9">
        <v>29.300999999999998</v>
      </c>
      <c r="HH16" s="9">
        <v>27.146000000000001</v>
      </c>
      <c r="HI16" s="9">
        <v>7.0250000000000004</v>
      </c>
      <c r="HJ16" s="9">
        <v>1.2689999999999999</v>
      </c>
      <c r="HK16" s="9">
        <v>5.7560000000000002</v>
      </c>
      <c r="HL16" s="9">
        <v>13.976000000000001</v>
      </c>
      <c r="HM16" s="9">
        <v>8.0619999999999994</v>
      </c>
      <c r="HN16" s="9">
        <v>5.9139999999999997</v>
      </c>
      <c r="HO16" s="9">
        <v>15.026999999999999</v>
      </c>
      <c r="HP16" s="9">
        <v>12.537000000000001</v>
      </c>
      <c r="HQ16" s="9">
        <v>2.4910000000000001</v>
      </c>
      <c r="HR16" s="9">
        <v>20.420000000000002</v>
      </c>
      <c r="HS16" s="9">
        <v>7.4329999999999998</v>
      </c>
      <c r="HT16" s="9">
        <v>12.986000000000001</v>
      </c>
      <c r="HU16" s="9">
        <v>21</v>
      </c>
      <c r="HV16" s="9">
        <v>20</v>
      </c>
      <c r="HW16" s="9">
        <v>36.743000000000002</v>
      </c>
      <c r="HX16" s="9">
        <v>100.465</v>
      </c>
      <c r="HY16" s="9">
        <v>27.795000000000002</v>
      </c>
      <c r="HZ16" s="9">
        <v>72.668999999999997</v>
      </c>
      <c r="IA16" s="9">
        <v>16.68</v>
      </c>
      <c r="IB16" s="9">
        <v>3.0089999999999999</v>
      </c>
      <c r="IC16" s="9">
        <v>13.670999999999999</v>
      </c>
      <c r="ID16" s="9">
        <v>16.835000000000001</v>
      </c>
      <c r="IE16" s="9">
        <v>5.133</v>
      </c>
      <c r="IF16" s="9">
        <v>11.702</v>
      </c>
      <c r="IG16" s="9">
        <v>20.452999999999999</v>
      </c>
      <c r="IH16" s="9">
        <v>8.4979999999999993</v>
      </c>
      <c r="II16" s="9">
        <v>11.955</v>
      </c>
      <c r="IJ16" s="9">
        <v>46.496000000000002</v>
      </c>
      <c r="IK16" s="9">
        <v>11.154999999999999</v>
      </c>
      <c r="IL16" s="9">
        <v>35.341000000000001</v>
      </c>
      <c r="IM16" s="9">
        <v>36.088000000000001</v>
      </c>
      <c r="IN16" s="9">
        <v>26</v>
      </c>
      <c r="IO16" s="9">
        <v>47</v>
      </c>
      <c r="IP16" s="9">
        <v>124.158</v>
      </c>
      <c r="IQ16" s="9">
        <v>52.191000000000003</v>
      </c>
    </row>
    <row r="17" spans="1:251">
      <c r="A17" s="10">
        <v>44228</v>
      </c>
      <c r="B17" s="9">
        <v>0.38200000000000001</v>
      </c>
      <c r="C17" s="9">
        <v>1.206</v>
      </c>
      <c r="D17" s="9">
        <v>6.5780000000000003</v>
      </c>
      <c r="E17" s="9">
        <v>1.7210000000000001</v>
      </c>
      <c r="F17" s="9">
        <v>4.8570000000000002</v>
      </c>
      <c r="G17" s="9">
        <v>3.1259999999999999</v>
      </c>
      <c r="H17" s="9">
        <v>1.208</v>
      </c>
      <c r="I17" s="9">
        <v>1.917</v>
      </c>
      <c r="J17" s="9">
        <v>9.7219999999999995</v>
      </c>
      <c r="K17" s="9">
        <v>3.524</v>
      </c>
      <c r="L17" s="9">
        <v>6.1980000000000004</v>
      </c>
      <c r="M17" s="9">
        <v>39.009</v>
      </c>
      <c r="N17" s="9">
        <v>43.811999999999998</v>
      </c>
      <c r="O17" s="9">
        <v>35.073999999999998</v>
      </c>
      <c r="P17" s="9">
        <v>12.090999999999999</v>
      </c>
      <c r="Q17" s="9">
        <v>7.0490000000000004</v>
      </c>
      <c r="R17" s="9">
        <v>5.0419999999999998</v>
      </c>
      <c r="S17" s="9">
        <v>3.1549999999999998</v>
      </c>
      <c r="T17" s="9">
        <v>1.01</v>
      </c>
      <c r="U17" s="9">
        <v>2.145</v>
      </c>
      <c r="V17" s="9">
        <v>0.59299999999999997</v>
      </c>
      <c r="W17" s="9">
        <v>0.59299999999999997</v>
      </c>
      <c r="X17" s="9">
        <v>0</v>
      </c>
      <c r="Y17" s="9">
        <v>3.6320000000000001</v>
      </c>
      <c r="Z17" s="9">
        <v>1.9450000000000001</v>
      </c>
      <c r="AA17" s="9">
        <v>1.6870000000000001</v>
      </c>
      <c r="AB17" s="9">
        <v>4.7110000000000003</v>
      </c>
      <c r="AC17" s="9">
        <v>3.5009999999999999</v>
      </c>
      <c r="AD17" s="9">
        <v>1.2090000000000001</v>
      </c>
      <c r="AE17" s="9">
        <v>46.164999999999999</v>
      </c>
      <c r="AF17" s="9">
        <v>49.396000000000001</v>
      </c>
      <c r="AG17" s="9">
        <v>26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193.642</v>
      </c>
      <c r="BA17" s="9">
        <v>72.897999999999996</v>
      </c>
      <c r="BB17" s="9">
        <v>120.744</v>
      </c>
      <c r="BC17" s="9">
        <v>28.132000000000001</v>
      </c>
      <c r="BD17" s="9">
        <v>9.9580000000000002</v>
      </c>
      <c r="BE17" s="9">
        <v>18.173999999999999</v>
      </c>
      <c r="BF17" s="9">
        <v>32.247</v>
      </c>
      <c r="BG17" s="9">
        <v>9.4480000000000004</v>
      </c>
      <c r="BH17" s="9">
        <v>22.798999999999999</v>
      </c>
      <c r="BI17" s="9">
        <v>46.213999999999999</v>
      </c>
      <c r="BJ17" s="9">
        <v>15.260999999999999</v>
      </c>
      <c r="BK17" s="9">
        <v>30.952999999999999</v>
      </c>
      <c r="BL17" s="9">
        <v>87.048000000000002</v>
      </c>
      <c r="BM17" s="9">
        <v>38.231000000000002</v>
      </c>
      <c r="BN17" s="9">
        <v>48.817</v>
      </c>
      <c r="BO17" s="9">
        <v>43</v>
      </c>
      <c r="BP17" s="9">
        <v>52</v>
      </c>
      <c r="BQ17" s="9">
        <v>34</v>
      </c>
      <c r="BR17" s="9">
        <v>70.278999999999996</v>
      </c>
      <c r="BS17" s="9">
        <v>25.472000000000001</v>
      </c>
      <c r="BT17" s="9">
        <v>44.807000000000002</v>
      </c>
      <c r="BU17" s="9">
        <v>9.1259999999999994</v>
      </c>
      <c r="BV17" s="9">
        <v>3.1850000000000001</v>
      </c>
      <c r="BW17" s="9">
        <v>5.9409999999999998</v>
      </c>
      <c r="BX17" s="9">
        <v>9.1050000000000004</v>
      </c>
      <c r="BY17" s="9">
        <v>2.093</v>
      </c>
      <c r="BZ17" s="9">
        <v>7.0119999999999996</v>
      </c>
      <c r="CA17" s="9">
        <v>17.454999999999998</v>
      </c>
      <c r="CB17" s="9">
        <v>5.7110000000000003</v>
      </c>
      <c r="CC17" s="9">
        <v>11.744</v>
      </c>
      <c r="CD17" s="9">
        <v>34.593000000000004</v>
      </c>
      <c r="CE17" s="9">
        <v>14.483000000000001</v>
      </c>
      <c r="CF17" s="9">
        <v>20.11</v>
      </c>
      <c r="CG17" s="9">
        <v>47</v>
      </c>
      <c r="CH17" s="9">
        <v>52</v>
      </c>
      <c r="CI17" s="9">
        <v>46.874000000000002</v>
      </c>
      <c r="CJ17" s="9">
        <v>123.36199999999999</v>
      </c>
      <c r="CK17" s="9">
        <v>47.426000000000002</v>
      </c>
      <c r="CL17" s="9">
        <v>75.936000000000007</v>
      </c>
      <c r="CM17" s="9">
        <v>19.006</v>
      </c>
      <c r="CN17" s="9">
        <v>6.7729999999999997</v>
      </c>
      <c r="CO17" s="9">
        <v>12.234</v>
      </c>
      <c r="CP17" s="9">
        <v>23.141999999999999</v>
      </c>
      <c r="CQ17" s="9">
        <v>7.3550000000000004</v>
      </c>
      <c r="CR17" s="9">
        <v>15.787000000000001</v>
      </c>
      <c r="CS17" s="9">
        <v>28.759</v>
      </c>
      <c r="CT17" s="9">
        <v>9.5500000000000007</v>
      </c>
      <c r="CU17" s="9">
        <v>19.209</v>
      </c>
      <c r="CV17" s="9">
        <v>52.456000000000003</v>
      </c>
      <c r="CW17" s="9">
        <v>23.748000000000001</v>
      </c>
      <c r="CX17" s="9">
        <v>28.707999999999998</v>
      </c>
      <c r="CY17" s="9">
        <v>34</v>
      </c>
      <c r="CZ17" s="9">
        <v>50.796999999999997</v>
      </c>
      <c r="DA17" s="9">
        <v>26</v>
      </c>
      <c r="DB17" s="9">
        <v>50.734000000000002</v>
      </c>
      <c r="DC17" s="9">
        <v>24.895</v>
      </c>
      <c r="DD17" s="9">
        <v>25.838000000000001</v>
      </c>
      <c r="DE17" s="9">
        <v>5.4459999999999997</v>
      </c>
      <c r="DF17" s="9">
        <v>2.1419999999999999</v>
      </c>
      <c r="DG17" s="9">
        <v>3.3039999999999998</v>
      </c>
      <c r="DH17" s="9">
        <v>4.6189999999999998</v>
      </c>
      <c r="DI17" s="9">
        <v>0.85099999999999998</v>
      </c>
      <c r="DJ17" s="9">
        <v>3.7679999999999998</v>
      </c>
      <c r="DK17" s="9">
        <v>21.05</v>
      </c>
      <c r="DL17" s="9">
        <v>12.574</v>
      </c>
      <c r="DM17" s="9">
        <v>8.4760000000000009</v>
      </c>
      <c r="DN17" s="9">
        <v>19.619</v>
      </c>
      <c r="DO17" s="9">
        <v>9.3279999999999994</v>
      </c>
      <c r="DP17" s="9">
        <v>10.291</v>
      </c>
      <c r="DQ17" s="9">
        <v>43</v>
      </c>
      <c r="DR17" s="9">
        <v>43</v>
      </c>
      <c r="DS17" s="9">
        <v>43</v>
      </c>
      <c r="DT17" s="9">
        <v>114.41800000000001</v>
      </c>
      <c r="DU17" s="9">
        <v>37.015000000000001</v>
      </c>
      <c r="DV17" s="9">
        <v>77.403999999999996</v>
      </c>
      <c r="DW17" s="9">
        <v>15.286</v>
      </c>
      <c r="DX17" s="9">
        <v>4.109</v>
      </c>
      <c r="DY17" s="9">
        <v>11.177</v>
      </c>
      <c r="DZ17" s="9">
        <v>18.878</v>
      </c>
      <c r="EA17" s="9">
        <v>3.1909999999999998</v>
      </c>
      <c r="EB17" s="9">
        <v>15.686999999999999</v>
      </c>
      <c r="EC17" s="9">
        <v>29.526</v>
      </c>
      <c r="ED17" s="9">
        <v>9.9039999999999999</v>
      </c>
      <c r="EE17" s="9">
        <v>19.622</v>
      </c>
      <c r="EF17" s="9">
        <v>50.728000000000002</v>
      </c>
      <c r="EG17" s="9">
        <v>19.809999999999999</v>
      </c>
      <c r="EH17" s="9">
        <v>30.917999999999999</v>
      </c>
      <c r="EI17" s="9">
        <v>40</v>
      </c>
      <c r="EJ17" s="9">
        <v>52</v>
      </c>
      <c r="EK17" s="9">
        <v>30</v>
      </c>
      <c r="EL17" s="9">
        <v>129.95699999999999</v>
      </c>
      <c r="EM17" s="9">
        <v>60.779000000000003</v>
      </c>
      <c r="EN17" s="9">
        <v>69.179000000000002</v>
      </c>
      <c r="EO17" s="9">
        <v>18.292999999999999</v>
      </c>
      <c r="EP17" s="9">
        <v>7.9909999999999997</v>
      </c>
      <c r="EQ17" s="9">
        <v>10.302</v>
      </c>
      <c r="ER17" s="9">
        <v>17.986999999999998</v>
      </c>
      <c r="ES17" s="9">
        <v>7.1070000000000002</v>
      </c>
      <c r="ET17" s="9">
        <v>10.88</v>
      </c>
      <c r="EU17" s="9">
        <v>37.738999999999997</v>
      </c>
      <c r="EV17" s="9">
        <v>17.931000000000001</v>
      </c>
      <c r="EW17" s="9">
        <v>19.806999999999999</v>
      </c>
      <c r="EX17" s="9">
        <v>55.939</v>
      </c>
      <c r="EY17" s="9">
        <v>27.748999999999999</v>
      </c>
      <c r="EZ17" s="9">
        <v>28.19</v>
      </c>
      <c r="FA17" s="9">
        <v>43</v>
      </c>
      <c r="FB17" s="9">
        <v>47</v>
      </c>
      <c r="FC17" s="9">
        <v>40</v>
      </c>
      <c r="FD17" s="9">
        <v>91.171999999999997</v>
      </c>
      <c r="FE17" s="9">
        <v>27.24</v>
      </c>
      <c r="FF17" s="9">
        <v>63.932000000000002</v>
      </c>
      <c r="FG17" s="9">
        <v>11.941000000000001</v>
      </c>
      <c r="FH17" s="9">
        <v>2.8860000000000001</v>
      </c>
      <c r="FI17" s="9">
        <v>9.0540000000000003</v>
      </c>
      <c r="FJ17" s="9">
        <v>14.731</v>
      </c>
      <c r="FK17" s="9">
        <v>2.6059999999999999</v>
      </c>
      <c r="FL17" s="9">
        <v>12.124000000000001</v>
      </c>
      <c r="FM17" s="9">
        <v>19.943999999999999</v>
      </c>
      <c r="FN17" s="9">
        <v>3.52</v>
      </c>
      <c r="FO17" s="9">
        <v>16.423999999999999</v>
      </c>
      <c r="FP17" s="9">
        <v>44.557000000000002</v>
      </c>
      <c r="FQ17" s="9">
        <v>18.228000000000002</v>
      </c>
      <c r="FR17" s="9">
        <v>26.329000000000001</v>
      </c>
      <c r="FS17" s="9">
        <v>47</v>
      </c>
      <c r="FT17" s="9">
        <v>52</v>
      </c>
      <c r="FU17" s="9">
        <v>34.225999999999999</v>
      </c>
      <c r="FV17" s="9">
        <v>23.245999999999999</v>
      </c>
      <c r="FW17" s="9">
        <v>9.7739999999999991</v>
      </c>
      <c r="FX17" s="9">
        <v>13.472</v>
      </c>
      <c r="FY17" s="9">
        <v>3.3450000000000002</v>
      </c>
      <c r="FZ17" s="9">
        <v>1.2230000000000001</v>
      </c>
      <c r="GA17" s="9">
        <v>2.1219999999999999</v>
      </c>
      <c r="GB17" s="9">
        <v>4.1479999999999997</v>
      </c>
      <c r="GC17" s="9">
        <v>0.58499999999999996</v>
      </c>
      <c r="GD17" s="9">
        <v>3.5630000000000002</v>
      </c>
      <c r="GE17" s="9">
        <v>9.5820000000000007</v>
      </c>
      <c r="GF17" s="9">
        <v>6.3840000000000003</v>
      </c>
      <c r="GG17" s="9">
        <v>3.198</v>
      </c>
      <c r="GH17" s="9">
        <v>6.1710000000000003</v>
      </c>
      <c r="GI17" s="9">
        <v>1.5820000000000001</v>
      </c>
      <c r="GJ17" s="9">
        <v>4.5890000000000004</v>
      </c>
      <c r="GK17" s="9">
        <v>26</v>
      </c>
      <c r="GL17" s="9">
        <v>26</v>
      </c>
      <c r="GM17" s="9">
        <v>13.782</v>
      </c>
      <c r="GN17" s="9">
        <v>68.757000000000005</v>
      </c>
      <c r="GO17" s="9">
        <v>28.349</v>
      </c>
      <c r="GP17" s="9">
        <v>40.408000000000001</v>
      </c>
      <c r="GQ17" s="9">
        <v>9.7210000000000001</v>
      </c>
      <c r="GR17" s="9">
        <v>5.3289999999999997</v>
      </c>
      <c r="GS17" s="9">
        <v>4.391</v>
      </c>
      <c r="GT17" s="9">
        <v>10.359</v>
      </c>
      <c r="GU17" s="9">
        <v>3.0249999999999999</v>
      </c>
      <c r="GV17" s="9">
        <v>7.3339999999999996</v>
      </c>
      <c r="GW17" s="9">
        <v>17.638000000000002</v>
      </c>
      <c r="GX17" s="9">
        <v>6.4509999999999996</v>
      </c>
      <c r="GY17" s="9">
        <v>11.186999999999999</v>
      </c>
      <c r="GZ17" s="9">
        <v>31.039000000000001</v>
      </c>
      <c r="HA17" s="9">
        <v>13.542999999999999</v>
      </c>
      <c r="HB17" s="9">
        <v>17.495999999999999</v>
      </c>
      <c r="HC17" s="9">
        <v>47</v>
      </c>
      <c r="HD17" s="9">
        <v>47.878999999999998</v>
      </c>
      <c r="HE17" s="9">
        <v>43.405999999999999</v>
      </c>
      <c r="HF17" s="9">
        <v>61.2</v>
      </c>
      <c r="HG17" s="9">
        <v>32.43</v>
      </c>
      <c r="HH17" s="9">
        <v>28.77</v>
      </c>
      <c r="HI17" s="9">
        <v>8.5719999999999992</v>
      </c>
      <c r="HJ17" s="9">
        <v>2.6619999999999999</v>
      </c>
      <c r="HK17" s="9">
        <v>5.91</v>
      </c>
      <c r="HL17" s="9">
        <v>7.6280000000000001</v>
      </c>
      <c r="HM17" s="9">
        <v>4.0819999999999999</v>
      </c>
      <c r="HN17" s="9">
        <v>3.5459999999999998</v>
      </c>
      <c r="HO17" s="9">
        <v>20.100999999999999</v>
      </c>
      <c r="HP17" s="9">
        <v>11.48</v>
      </c>
      <c r="HQ17" s="9">
        <v>8.6199999999999992</v>
      </c>
      <c r="HR17" s="9">
        <v>24.899000000000001</v>
      </c>
      <c r="HS17" s="9">
        <v>14.206</v>
      </c>
      <c r="HT17" s="9">
        <v>10.693</v>
      </c>
      <c r="HU17" s="9">
        <v>43</v>
      </c>
      <c r="HV17" s="9">
        <v>47</v>
      </c>
      <c r="HW17" s="9">
        <v>39</v>
      </c>
      <c r="HX17" s="9">
        <v>97.465000000000003</v>
      </c>
      <c r="HY17" s="9">
        <v>32.395000000000003</v>
      </c>
      <c r="HZ17" s="9">
        <v>65.069999999999993</v>
      </c>
      <c r="IA17" s="9">
        <v>15.551</v>
      </c>
      <c r="IB17" s="9">
        <v>3.6160000000000001</v>
      </c>
      <c r="IC17" s="9">
        <v>11.935</v>
      </c>
      <c r="ID17" s="9">
        <v>17.652999999999999</v>
      </c>
      <c r="IE17" s="9">
        <v>2.0779999999999998</v>
      </c>
      <c r="IF17" s="9">
        <v>15.574999999999999</v>
      </c>
      <c r="IG17" s="9">
        <v>25.905999999999999</v>
      </c>
      <c r="IH17" s="9">
        <v>10.25</v>
      </c>
      <c r="II17" s="9">
        <v>15.656000000000001</v>
      </c>
      <c r="IJ17" s="9">
        <v>38.353999999999999</v>
      </c>
      <c r="IK17" s="9">
        <v>16.451000000000001</v>
      </c>
      <c r="IL17" s="9">
        <v>21.902999999999999</v>
      </c>
      <c r="IM17" s="9">
        <v>37.130000000000003</v>
      </c>
      <c r="IN17" s="9">
        <v>52</v>
      </c>
      <c r="IO17" s="9">
        <v>19.190000000000001</v>
      </c>
      <c r="IP17" s="9">
        <v>81.471000000000004</v>
      </c>
      <c r="IQ17" s="9">
        <v>32.947000000000003</v>
      </c>
    </row>
    <row r="18" spans="1:251">
      <c r="A18" s="10">
        <v>44593</v>
      </c>
      <c r="B18" s="9">
        <v>1.0409999999999999</v>
      </c>
      <c r="C18" s="9">
        <v>1.744</v>
      </c>
      <c r="D18" s="9">
        <v>3.85</v>
      </c>
      <c r="E18" s="9">
        <v>1.2669999999999999</v>
      </c>
      <c r="F18" s="9">
        <v>2.5830000000000002</v>
      </c>
      <c r="G18" s="9">
        <v>2.6930000000000001</v>
      </c>
      <c r="H18" s="9">
        <v>0.97899999999999998</v>
      </c>
      <c r="I18" s="9">
        <v>1.7130000000000001</v>
      </c>
      <c r="J18" s="9">
        <v>12.069000000000001</v>
      </c>
      <c r="K18" s="9">
        <v>5.6310000000000002</v>
      </c>
      <c r="L18" s="9">
        <v>6.4379999999999997</v>
      </c>
      <c r="M18" s="9">
        <v>102.96</v>
      </c>
      <c r="N18" s="9">
        <v>104</v>
      </c>
      <c r="O18" s="9">
        <v>51.530999999999999</v>
      </c>
      <c r="P18" s="9">
        <v>15.521000000000001</v>
      </c>
      <c r="Q18" s="9">
        <v>8.9700000000000006</v>
      </c>
      <c r="R18" s="9">
        <v>6.5510000000000002</v>
      </c>
      <c r="S18" s="9">
        <v>1.54</v>
      </c>
      <c r="T18" s="9">
        <v>1.54</v>
      </c>
      <c r="U18" s="9">
        <v>0</v>
      </c>
      <c r="V18" s="9">
        <v>3.3180000000000001</v>
      </c>
      <c r="W18" s="9">
        <v>0.57199999999999995</v>
      </c>
      <c r="X18" s="9">
        <v>2.7450000000000001</v>
      </c>
      <c r="Y18" s="9">
        <v>6.4619999999999997</v>
      </c>
      <c r="Z18" s="9">
        <v>4.5</v>
      </c>
      <c r="AA18" s="9">
        <v>1.9630000000000001</v>
      </c>
      <c r="AB18" s="9">
        <v>4.2009999999999996</v>
      </c>
      <c r="AC18" s="9">
        <v>2.3580000000000001</v>
      </c>
      <c r="AD18" s="9">
        <v>1.8420000000000001</v>
      </c>
      <c r="AE18" s="9">
        <v>20</v>
      </c>
      <c r="AF18" s="9">
        <v>21.292999999999999</v>
      </c>
      <c r="AG18" s="9">
        <v>19.373000000000001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153.964</v>
      </c>
      <c r="BA18" s="9">
        <v>53.341999999999999</v>
      </c>
      <c r="BB18" s="9">
        <v>100.622</v>
      </c>
      <c r="BC18" s="9">
        <v>20.308</v>
      </c>
      <c r="BD18" s="9">
        <v>7.9850000000000003</v>
      </c>
      <c r="BE18" s="9">
        <v>12.323</v>
      </c>
      <c r="BF18" s="9">
        <v>27.965</v>
      </c>
      <c r="BG18" s="9">
        <v>7.367</v>
      </c>
      <c r="BH18" s="9">
        <v>20.597999999999999</v>
      </c>
      <c r="BI18" s="9">
        <v>44.139000000000003</v>
      </c>
      <c r="BJ18" s="9">
        <v>17.876999999999999</v>
      </c>
      <c r="BK18" s="9">
        <v>26.262</v>
      </c>
      <c r="BL18" s="9">
        <v>61.552</v>
      </c>
      <c r="BM18" s="9">
        <v>20.111999999999998</v>
      </c>
      <c r="BN18" s="9">
        <v>41.44</v>
      </c>
      <c r="BO18" s="9">
        <v>26</v>
      </c>
      <c r="BP18" s="9">
        <v>30</v>
      </c>
      <c r="BQ18" s="9">
        <v>26</v>
      </c>
      <c r="BR18" s="9">
        <v>44.594000000000001</v>
      </c>
      <c r="BS18" s="9">
        <v>13.164999999999999</v>
      </c>
      <c r="BT18" s="9">
        <v>31.428999999999998</v>
      </c>
      <c r="BU18" s="9">
        <v>4.3890000000000002</v>
      </c>
      <c r="BV18" s="9">
        <v>1.0960000000000001</v>
      </c>
      <c r="BW18" s="9">
        <v>3.2930000000000001</v>
      </c>
      <c r="BX18" s="9">
        <v>5.258</v>
      </c>
      <c r="BY18" s="9">
        <v>0</v>
      </c>
      <c r="BZ18" s="9">
        <v>5.258</v>
      </c>
      <c r="CA18" s="9">
        <v>11.14</v>
      </c>
      <c r="CB18" s="9">
        <v>3.8140000000000001</v>
      </c>
      <c r="CC18" s="9">
        <v>7.3259999999999996</v>
      </c>
      <c r="CD18" s="9">
        <v>23.806999999999999</v>
      </c>
      <c r="CE18" s="9">
        <v>8.2550000000000008</v>
      </c>
      <c r="CF18" s="9">
        <v>15.552</v>
      </c>
      <c r="CG18" s="9">
        <v>52</v>
      </c>
      <c r="CH18" s="9">
        <v>86.986999999999995</v>
      </c>
      <c r="CI18" s="9">
        <v>50.345999999999997</v>
      </c>
      <c r="CJ18" s="9">
        <v>109.37</v>
      </c>
      <c r="CK18" s="9">
        <v>40.176000000000002</v>
      </c>
      <c r="CL18" s="9">
        <v>69.192999999999998</v>
      </c>
      <c r="CM18" s="9">
        <v>15.919</v>
      </c>
      <c r="CN18" s="9">
        <v>6.89</v>
      </c>
      <c r="CO18" s="9">
        <v>9.0299999999999994</v>
      </c>
      <c r="CP18" s="9">
        <v>22.707000000000001</v>
      </c>
      <c r="CQ18" s="9">
        <v>7.367</v>
      </c>
      <c r="CR18" s="9">
        <v>15.34</v>
      </c>
      <c r="CS18" s="9">
        <v>32.999000000000002</v>
      </c>
      <c r="CT18" s="9">
        <v>14.063000000000001</v>
      </c>
      <c r="CU18" s="9">
        <v>18.936</v>
      </c>
      <c r="CV18" s="9">
        <v>37.744999999999997</v>
      </c>
      <c r="CW18" s="9">
        <v>11.856999999999999</v>
      </c>
      <c r="CX18" s="9">
        <v>25.888000000000002</v>
      </c>
      <c r="CY18" s="9">
        <v>26</v>
      </c>
      <c r="CZ18" s="9">
        <v>22.870999999999999</v>
      </c>
      <c r="DA18" s="9">
        <v>26</v>
      </c>
      <c r="DB18" s="9">
        <v>38.770000000000003</v>
      </c>
      <c r="DC18" s="9">
        <v>21.625</v>
      </c>
      <c r="DD18" s="9">
        <v>17.145</v>
      </c>
      <c r="DE18" s="9">
        <v>2.4020000000000001</v>
      </c>
      <c r="DF18" s="9">
        <v>1.9259999999999999</v>
      </c>
      <c r="DG18" s="9">
        <v>0.47599999999999998</v>
      </c>
      <c r="DH18" s="9">
        <v>6.9550000000000001</v>
      </c>
      <c r="DI18" s="9">
        <v>2.95</v>
      </c>
      <c r="DJ18" s="9">
        <v>4.0049999999999999</v>
      </c>
      <c r="DK18" s="9">
        <v>4.1550000000000002</v>
      </c>
      <c r="DL18" s="9">
        <v>2.7770000000000001</v>
      </c>
      <c r="DM18" s="9">
        <v>1.3779999999999999</v>
      </c>
      <c r="DN18" s="9">
        <v>25.257999999999999</v>
      </c>
      <c r="DO18" s="9">
        <v>13.972</v>
      </c>
      <c r="DP18" s="9">
        <v>11.286</v>
      </c>
      <c r="DQ18" s="9">
        <v>104</v>
      </c>
      <c r="DR18" s="9">
        <v>104</v>
      </c>
      <c r="DS18" s="9">
        <v>83.78</v>
      </c>
      <c r="DT18" s="9">
        <v>102.923</v>
      </c>
      <c r="DU18" s="9">
        <v>30.677</v>
      </c>
      <c r="DV18" s="9">
        <v>72.247</v>
      </c>
      <c r="DW18" s="9">
        <v>13.082000000000001</v>
      </c>
      <c r="DX18" s="9">
        <v>4.1660000000000004</v>
      </c>
      <c r="DY18" s="9">
        <v>8.9149999999999991</v>
      </c>
      <c r="DZ18" s="9">
        <v>19.076000000000001</v>
      </c>
      <c r="EA18" s="9">
        <v>6.1470000000000002</v>
      </c>
      <c r="EB18" s="9">
        <v>12.929</v>
      </c>
      <c r="EC18" s="9">
        <v>27.478000000000002</v>
      </c>
      <c r="ED18" s="9">
        <v>7.093</v>
      </c>
      <c r="EE18" s="9">
        <v>20.385000000000002</v>
      </c>
      <c r="EF18" s="9">
        <v>43.286999999999999</v>
      </c>
      <c r="EG18" s="9">
        <v>13.27</v>
      </c>
      <c r="EH18" s="9">
        <v>30.016999999999999</v>
      </c>
      <c r="EI18" s="9">
        <v>27.236000000000001</v>
      </c>
      <c r="EJ18" s="9">
        <v>39.334000000000003</v>
      </c>
      <c r="EK18" s="9">
        <v>26</v>
      </c>
      <c r="EL18" s="9">
        <v>89.81</v>
      </c>
      <c r="EM18" s="9">
        <v>44.29</v>
      </c>
      <c r="EN18" s="9">
        <v>45.52</v>
      </c>
      <c r="EO18" s="9">
        <v>9.6280000000000001</v>
      </c>
      <c r="EP18" s="9">
        <v>5.7450000000000001</v>
      </c>
      <c r="EQ18" s="9">
        <v>3.883</v>
      </c>
      <c r="ER18" s="9">
        <v>15.843999999999999</v>
      </c>
      <c r="ES18" s="9">
        <v>4.1689999999999996</v>
      </c>
      <c r="ET18" s="9">
        <v>11.673999999999999</v>
      </c>
      <c r="EU18" s="9">
        <v>20.815999999999999</v>
      </c>
      <c r="EV18" s="9">
        <v>13.561</v>
      </c>
      <c r="EW18" s="9">
        <v>7.2549999999999999</v>
      </c>
      <c r="EX18" s="9">
        <v>43.521999999999998</v>
      </c>
      <c r="EY18" s="9">
        <v>20.814</v>
      </c>
      <c r="EZ18" s="9">
        <v>22.707999999999998</v>
      </c>
      <c r="FA18" s="9">
        <v>49.55</v>
      </c>
      <c r="FB18" s="9">
        <v>47.783000000000001</v>
      </c>
      <c r="FC18" s="9">
        <v>50.915999999999997</v>
      </c>
      <c r="FD18" s="9">
        <v>62.573</v>
      </c>
      <c r="FE18" s="9">
        <v>17.933</v>
      </c>
      <c r="FF18" s="9">
        <v>44.639000000000003</v>
      </c>
      <c r="FG18" s="9">
        <v>7.8179999999999996</v>
      </c>
      <c r="FH18" s="9">
        <v>2.4790000000000001</v>
      </c>
      <c r="FI18" s="9">
        <v>5.3390000000000004</v>
      </c>
      <c r="FJ18" s="9">
        <v>9.8859999999999992</v>
      </c>
      <c r="FK18" s="9">
        <v>2.4710000000000001</v>
      </c>
      <c r="FL18" s="9">
        <v>7.4139999999999997</v>
      </c>
      <c r="FM18" s="9">
        <v>20.236000000000001</v>
      </c>
      <c r="FN18" s="9">
        <v>3.984</v>
      </c>
      <c r="FO18" s="9">
        <v>16.251999999999999</v>
      </c>
      <c r="FP18" s="9">
        <v>24.632000000000001</v>
      </c>
      <c r="FQ18" s="9">
        <v>8.9990000000000006</v>
      </c>
      <c r="FR18" s="9">
        <v>15.634</v>
      </c>
      <c r="FS18" s="9">
        <v>26</v>
      </c>
      <c r="FT18" s="9">
        <v>51.209000000000003</v>
      </c>
      <c r="FU18" s="9">
        <v>26</v>
      </c>
      <c r="FV18" s="9">
        <v>40.350999999999999</v>
      </c>
      <c r="FW18" s="9">
        <v>12.743</v>
      </c>
      <c r="FX18" s="9">
        <v>27.606999999999999</v>
      </c>
      <c r="FY18" s="9">
        <v>5.2629999999999999</v>
      </c>
      <c r="FZ18" s="9">
        <v>1.6870000000000001</v>
      </c>
      <c r="GA18" s="9">
        <v>3.5760000000000001</v>
      </c>
      <c r="GB18" s="9">
        <v>9.1910000000000007</v>
      </c>
      <c r="GC18" s="9">
        <v>3.6760000000000002</v>
      </c>
      <c r="GD18" s="9">
        <v>5.5140000000000002</v>
      </c>
      <c r="GE18" s="9">
        <v>7.242</v>
      </c>
      <c r="GF18" s="9">
        <v>3.109</v>
      </c>
      <c r="GG18" s="9">
        <v>4.133</v>
      </c>
      <c r="GH18" s="9">
        <v>18.655000000000001</v>
      </c>
      <c r="GI18" s="9">
        <v>4.2709999999999999</v>
      </c>
      <c r="GJ18" s="9">
        <v>14.384</v>
      </c>
      <c r="GK18" s="9">
        <v>38.79</v>
      </c>
      <c r="GL18" s="9">
        <v>25.282</v>
      </c>
      <c r="GM18" s="9">
        <v>52</v>
      </c>
      <c r="GN18" s="9">
        <v>41.165999999999997</v>
      </c>
      <c r="GO18" s="9">
        <v>17.599</v>
      </c>
      <c r="GP18" s="9">
        <v>23.567</v>
      </c>
      <c r="GQ18" s="9">
        <v>3.7149999999999999</v>
      </c>
      <c r="GR18" s="9">
        <v>2.6259999999999999</v>
      </c>
      <c r="GS18" s="9">
        <v>1.0900000000000001</v>
      </c>
      <c r="GT18" s="9">
        <v>7.3559999999999999</v>
      </c>
      <c r="GU18" s="9">
        <v>2.3420000000000001</v>
      </c>
      <c r="GV18" s="9">
        <v>5.0140000000000002</v>
      </c>
      <c r="GW18" s="9">
        <v>7.63</v>
      </c>
      <c r="GX18" s="9">
        <v>3.8490000000000002</v>
      </c>
      <c r="GY18" s="9">
        <v>3.7810000000000001</v>
      </c>
      <c r="GZ18" s="9">
        <v>22.463999999999999</v>
      </c>
      <c r="HA18" s="9">
        <v>8.782</v>
      </c>
      <c r="HB18" s="9">
        <v>13.683</v>
      </c>
      <c r="HC18" s="9">
        <v>52</v>
      </c>
      <c r="HD18" s="9">
        <v>49.561999999999998</v>
      </c>
      <c r="HE18" s="9">
        <v>52</v>
      </c>
      <c r="HF18" s="9">
        <v>48.643999999999998</v>
      </c>
      <c r="HG18" s="9">
        <v>26.690999999999999</v>
      </c>
      <c r="HH18" s="9">
        <v>21.952999999999999</v>
      </c>
      <c r="HI18" s="9">
        <v>5.9130000000000003</v>
      </c>
      <c r="HJ18" s="9">
        <v>3.1190000000000002</v>
      </c>
      <c r="HK18" s="9">
        <v>2.794</v>
      </c>
      <c r="HL18" s="9">
        <v>8.4870000000000001</v>
      </c>
      <c r="HM18" s="9">
        <v>1.827</v>
      </c>
      <c r="HN18" s="9">
        <v>6.66</v>
      </c>
      <c r="HO18" s="9">
        <v>13.186</v>
      </c>
      <c r="HP18" s="9">
        <v>9.7119999999999997</v>
      </c>
      <c r="HQ18" s="9">
        <v>3.4740000000000002</v>
      </c>
      <c r="HR18" s="9">
        <v>21.058</v>
      </c>
      <c r="HS18" s="9">
        <v>12.032999999999999</v>
      </c>
      <c r="HT18" s="9">
        <v>9.0250000000000004</v>
      </c>
      <c r="HU18" s="9">
        <v>39</v>
      </c>
      <c r="HV18" s="9">
        <v>44.706000000000003</v>
      </c>
      <c r="HW18" s="9">
        <v>30.527000000000001</v>
      </c>
      <c r="HX18" s="9">
        <v>74.867000000000004</v>
      </c>
      <c r="HY18" s="9">
        <v>24.449000000000002</v>
      </c>
      <c r="HZ18" s="9">
        <v>50.417999999999999</v>
      </c>
      <c r="IA18" s="9">
        <v>8.968</v>
      </c>
      <c r="IB18" s="9">
        <v>2.956</v>
      </c>
      <c r="IC18" s="9">
        <v>6.0119999999999996</v>
      </c>
      <c r="ID18" s="9">
        <v>16.228999999999999</v>
      </c>
      <c r="IE18" s="9">
        <v>4.282</v>
      </c>
      <c r="IF18" s="9">
        <v>11.946999999999999</v>
      </c>
      <c r="IG18" s="9">
        <v>19.98</v>
      </c>
      <c r="IH18" s="9">
        <v>6.0620000000000003</v>
      </c>
      <c r="II18" s="9">
        <v>13.917999999999999</v>
      </c>
      <c r="IJ18" s="9">
        <v>29.69</v>
      </c>
      <c r="IK18" s="9">
        <v>11.148999999999999</v>
      </c>
      <c r="IL18" s="9">
        <v>18.541</v>
      </c>
      <c r="IM18" s="9">
        <v>26</v>
      </c>
      <c r="IN18" s="9">
        <v>47.783000000000001</v>
      </c>
      <c r="IO18" s="9">
        <v>26</v>
      </c>
      <c r="IP18" s="9">
        <v>78.180999999999997</v>
      </c>
      <c r="IQ18" s="9">
        <v>30.446000000000002</v>
      </c>
    </row>
    <row r="19" spans="1:251">
      <c r="A19" s="10">
        <v>44958</v>
      </c>
      <c r="B19" s="9">
        <v>2.992</v>
      </c>
      <c r="C19" s="9">
        <v>0</v>
      </c>
      <c r="D19" s="9">
        <v>2.597</v>
      </c>
      <c r="E19" s="9">
        <v>0</v>
      </c>
      <c r="F19" s="9">
        <v>2.597</v>
      </c>
      <c r="G19" s="9">
        <v>5.7939999999999996</v>
      </c>
      <c r="H19" s="9">
        <v>2.036</v>
      </c>
      <c r="I19" s="9">
        <v>3.758</v>
      </c>
      <c r="J19" s="9">
        <v>4.4459999999999997</v>
      </c>
      <c r="K19" s="9">
        <v>1.419</v>
      </c>
      <c r="L19" s="9">
        <v>3.0259999999999998</v>
      </c>
      <c r="M19" s="9">
        <v>19.033000000000001</v>
      </c>
      <c r="N19" s="9">
        <v>14.279</v>
      </c>
      <c r="O19" s="9">
        <v>18.934000000000001</v>
      </c>
      <c r="P19" s="9">
        <v>16.21</v>
      </c>
      <c r="Q19" s="9">
        <v>7.9269999999999996</v>
      </c>
      <c r="R19" s="9">
        <v>8.2829999999999995</v>
      </c>
      <c r="S19" s="9">
        <v>1.8540000000000001</v>
      </c>
      <c r="T19" s="9">
        <v>0.94899999999999995</v>
      </c>
      <c r="U19" s="9">
        <v>0.90400000000000003</v>
      </c>
      <c r="V19" s="9">
        <v>7.8879999999999999</v>
      </c>
      <c r="W19" s="9">
        <v>4.95</v>
      </c>
      <c r="X19" s="9">
        <v>2.9380000000000002</v>
      </c>
      <c r="Y19" s="9">
        <v>4.5789999999999997</v>
      </c>
      <c r="Z19" s="9">
        <v>1.091</v>
      </c>
      <c r="AA19" s="9">
        <v>3.488</v>
      </c>
      <c r="AB19" s="9">
        <v>1.889</v>
      </c>
      <c r="AC19" s="9">
        <v>0.93700000000000006</v>
      </c>
      <c r="AD19" s="9">
        <v>0.95299999999999996</v>
      </c>
      <c r="AE19" s="9">
        <v>7.9340000000000002</v>
      </c>
      <c r="AF19" s="9">
        <v>6.8550000000000004</v>
      </c>
      <c r="AG19" s="9">
        <v>18.306000000000001</v>
      </c>
      <c r="AH19" s="9">
        <v>3.69</v>
      </c>
      <c r="AI19" s="9">
        <v>2.0289999999999999</v>
      </c>
      <c r="AJ19" s="9">
        <v>1.66</v>
      </c>
      <c r="AK19" s="9">
        <v>1.099</v>
      </c>
      <c r="AL19" s="9">
        <v>1.099</v>
      </c>
      <c r="AM19" s="9">
        <v>0</v>
      </c>
      <c r="AN19" s="9">
        <v>0.93</v>
      </c>
      <c r="AO19" s="9">
        <v>0.93</v>
      </c>
      <c r="AP19" s="9">
        <v>0</v>
      </c>
      <c r="AQ19" s="9">
        <v>0.871</v>
      </c>
      <c r="AR19" s="9">
        <v>0</v>
      </c>
      <c r="AS19" s="9">
        <v>0.871</v>
      </c>
      <c r="AT19" s="9">
        <v>0.78900000000000003</v>
      </c>
      <c r="AU19" s="9">
        <v>0</v>
      </c>
      <c r="AV19" s="9">
        <v>0.78900000000000003</v>
      </c>
      <c r="AW19" s="9">
        <v>13.606999999999999</v>
      </c>
      <c r="AX19" s="9">
        <v>4.75</v>
      </c>
      <c r="AY19" s="9">
        <v>44.061999999999998</v>
      </c>
      <c r="AZ19" s="9">
        <v>170.929</v>
      </c>
      <c r="BA19" s="9">
        <v>66.247</v>
      </c>
      <c r="BB19" s="9">
        <v>104.682</v>
      </c>
      <c r="BC19" s="9">
        <v>19.661999999999999</v>
      </c>
      <c r="BD19" s="9">
        <v>8.7110000000000003</v>
      </c>
      <c r="BE19" s="9">
        <v>10.951000000000001</v>
      </c>
      <c r="BF19" s="9">
        <v>48.264000000000003</v>
      </c>
      <c r="BG19" s="9">
        <v>22.22</v>
      </c>
      <c r="BH19" s="9">
        <v>26.044</v>
      </c>
      <c r="BI19" s="9">
        <v>49.206000000000003</v>
      </c>
      <c r="BJ19" s="9">
        <v>19.187999999999999</v>
      </c>
      <c r="BK19" s="9">
        <v>30.018000000000001</v>
      </c>
      <c r="BL19" s="9">
        <v>53.796999999999997</v>
      </c>
      <c r="BM19" s="9">
        <v>16.128</v>
      </c>
      <c r="BN19" s="9">
        <v>37.668999999999997</v>
      </c>
      <c r="BO19" s="9">
        <v>20.003</v>
      </c>
      <c r="BP19" s="9">
        <v>16.486000000000001</v>
      </c>
      <c r="BQ19" s="9">
        <v>26</v>
      </c>
      <c r="BR19" s="9">
        <v>49.122999999999998</v>
      </c>
      <c r="BS19" s="9">
        <v>12.933999999999999</v>
      </c>
      <c r="BT19" s="9">
        <v>36.189</v>
      </c>
      <c r="BU19" s="9">
        <v>7.7030000000000003</v>
      </c>
      <c r="BV19" s="9">
        <v>3.859</v>
      </c>
      <c r="BW19" s="9">
        <v>3.8439999999999999</v>
      </c>
      <c r="BX19" s="9">
        <v>7.8010000000000002</v>
      </c>
      <c r="BY19" s="9">
        <v>0.69699999999999995</v>
      </c>
      <c r="BZ19" s="9">
        <v>7.1040000000000001</v>
      </c>
      <c r="CA19" s="9">
        <v>13.087999999999999</v>
      </c>
      <c r="CB19" s="9">
        <v>4.8360000000000003</v>
      </c>
      <c r="CC19" s="9">
        <v>8.2520000000000007</v>
      </c>
      <c r="CD19" s="9">
        <v>20.532</v>
      </c>
      <c r="CE19" s="9">
        <v>3.5419999999999998</v>
      </c>
      <c r="CF19" s="9">
        <v>16.989000000000001</v>
      </c>
      <c r="CG19" s="9">
        <v>32.838000000000001</v>
      </c>
      <c r="CH19" s="9">
        <v>30.585000000000001</v>
      </c>
      <c r="CI19" s="9">
        <v>36.848999999999997</v>
      </c>
      <c r="CJ19" s="9">
        <v>121.806</v>
      </c>
      <c r="CK19" s="9">
        <v>53.313000000000002</v>
      </c>
      <c r="CL19" s="9">
        <v>68.492999999999995</v>
      </c>
      <c r="CM19" s="9">
        <v>11.959</v>
      </c>
      <c r="CN19" s="9">
        <v>4.8520000000000003</v>
      </c>
      <c r="CO19" s="9">
        <v>7.1070000000000002</v>
      </c>
      <c r="CP19" s="9">
        <v>40.463000000000001</v>
      </c>
      <c r="CQ19" s="9">
        <v>21.523</v>
      </c>
      <c r="CR19" s="9">
        <v>18.940000000000001</v>
      </c>
      <c r="CS19" s="9">
        <v>36.118000000000002</v>
      </c>
      <c r="CT19" s="9">
        <v>14.352</v>
      </c>
      <c r="CU19" s="9">
        <v>21.765999999999998</v>
      </c>
      <c r="CV19" s="9">
        <v>33.265000000000001</v>
      </c>
      <c r="CW19" s="9">
        <v>12.586</v>
      </c>
      <c r="CX19" s="9">
        <v>20.678999999999998</v>
      </c>
      <c r="CY19" s="9">
        <v>17</v>
      </c>
      <c r="CZ19" s="9">
        <v>14.196999999999999</v>
      </c>
      <c r="DA19" s="9">
        <v>20</v>
      </c>
      <c r="DB19" s="9">
        <v>35.796999999999997</v>
      </c>
      <c r="DC19" s="9">
        <v>20.419</v>
      </c>
      <c r="DD19" s="9">
        <v>15.378</v>
      </c>
      <c r="DE19" s="9">
        <v>1.8540000000000001</v>
      </c>
      <c r="DF19" s="9">
        <v>0.94899999999999995</v>
      </c>
      <c r="DG19" s="9">
        <v>0.90400000000000003</v>
      </c>
      <c r="DH19" s="9">
        <v>7.8209999999999997</v>
      </c>
      <c r="DI19" s="9">
        <v>4.8540000000000001</v>
      </c>
      <c r="DJ19" s="9">
        <v>2.968</v>
      </c>
      <c r="DK19" s="9">
        <v>7.1239999999999997</v>
      </c>
      <c r="DL19" s="9">
        <v>4.2809999999999997</v>
      </c>
      <c r="DM19" s="9">
        <v>2.843</v>
      </c>
      <c r="DN19" s="9">
        <v>18.998000000000001</v>
      </c>
      <c r="DO19" s="9">
        <v>10.336</v>
      </c>
      <c r="DP19" s="9">
        <v>8.6620000000000008</v>
      </c>
      <c r="DQ19" s="9">
        <v>52</v>
      </c>
      <c r="DR19" s="9">
        <v>48.902000000000001</v>
      </c>
      <c r="DS19" s="9">
        <v>52</v>
      </c>
      <c r="DT19" s="9">
        <v>117.229</v>
      </c>
      <c r="DU19" s="9">
        <v>46.036000000000001</v>
      </c>
      <c r="DV19" s="9">
        <v>71.192999999999998</v>
      </c>
      <c r="DW19" s="9">
        <v>7.9020000000000001</v>
      </c>
      <c r="DX19" s="9">
        <v>4.0330000000000004</v>
      </c>
      <c r="DY19" s="9">
        <v>3.8690000000000002</v>
      </c>
      <c r="DZ19" s="9">
        <v>32.526000000000003</v>
      </c>
      <c r="EA19" s="9">
        <v>16.632000000000001</v>
      </c>
      <c r="EB19" s="9">
        <v>15.893000000000001</v>
      </c>
      <c r="EC19" s="9">
        <v>31.552</v>
      </c>
      <c r="ED19" s="9">
        <v>10.722</v>
      </c>
      <c r="EE19" s="9">
        <v>20.83</v>
      </c>
      <c r="EF19" s="9">
        <v>45.249000000000002</v>
      </c>
      <c r="EG19" s="9">
        <v>14.648999999999999</v>
      </c>
      <c r="EH19" s="9">
        <v>30.6</v>
      </c>
      <c r="EI19" s="9">
        <v>26</v>
      </c>
      <c r="EJ19" s="9">
        <v>16.213000000000001</v>
      </c>
      <c r="EK19" s="9">
        <v>30</v>
      </c>
      <c r="EL19" s="9">
        <v>89.497</v>
      </c>
      <c r="EM19" s="9">
        <v>40.630000000000003</v>
      </c>
      <c r="EN19" s="9">
        <v>48.866999999999997</v>
      </c>
      <c r="EO19" s="9">
        <v>13.614000000000001</v>
      </c>
      <c r="EP19" s="9">
        <v>5.6269999999999998</v>
      </c>
      <c r="EQ19" s="9">
        <v>7.9859999999999998</v>
      </c>
      <c r="ER19" s="9">
        <v>23.56</v>
      </c>
      <c r="ES19" s="9">
        <v>10.441000000000001</v>
      </c>
      <c r="ET19" s="9">
        <v>13.119</v>
      </c>
      <c r="EU19" s="9">
        <v>24.777999999999999</v>
      </c>
      <c r="EV19" s="9">
        <v>12.746</v>
      </c>
      <c r="EW19" s="9">
        <v>12.031000000000001</v>
      </c>
      <c r="EX19" s="9">
        <v>27.545999999999999</v>
      </c>
      <c r="EY19" s="9">
        <v>11.815</v>
      </c>
      <c r="EZ19" s="9">
        <v>15.731</v>
      </c>
      <c r="FA19" s="9">
        <v>20.225000000000001</v>
      </c>
      <c r="FB19" s="9">
        <v>24.78</v>
      </c>
      <c r="FC19" s="9">
        <v>20</v>
      </c>
      <c r="FD19" s="9">
        <v>80.653000000000006</v>
      </c>
      <c r="FE19" s="9">
        <v>30.486999999999998</v>
      </c>
      <c r="FF19" s="9">
        <v>50.167000000000002</v>
      </c>
      <c r="FG19" s="9">
        <v>3.3889999999999998</v>
      </c>
      <c r="FH19" s="9">
        <v>0.94899999999999995</v>
      </c>
      <c r="FI19" s="9">
        <v>2.44</v>
      </c>
      <c r="FJ19" s="9">
        <v>21.003</v>
      </c>
      <c r="FK19" s="9">
        <v>10.311</v>
      </c>
      <c r="FL19" s="9">
        <v>10.691000000000001</v>
      </c>
      <c r="FM19" s="9">
        <v>23.827999999999999</v>
      </c>
      <c r="FN19" s="9">
        <v>8.7870000000000008</v>
      </c>
      <c r="FO19" s="9">
        <v>15.041</v>
      </c>
      <c r="FP19" s="9">
        <v>32.433</v>
      </c>
      <c r="FQ19" s="9">
        <v>10.439</v>
      </c>
      <c r="FR19" s="9">
        <v>21.994</v>
      </c>
      <c r="FS19" s="9">
        <v>26</v>
      </c>
      <c r="FT19" s="9">
        <v>20.484000000000002</v>
      </c>
      <c r="FU19" s="9">
        <v>34</v>
      </c>
      <c r="FV19" s="9">
        <v>36.576000000000001</v>
      </c>
      <c r="FW19" s="9">
        <v>15.548999999999999</v>
      </c>
      <c r="FX19" s="9">
        <v>21.026</v>
      </c>
      <c r="FY19" s="9">
        <v>4.5129999999999999</v>
      </c>
      <c r="FZ19" s="9">
        <v>3.0840000000000001</v>
      </c>
      <c r="GA19" s="9">
        <v>1.429</v>
      </c>
      <c r="GB19" s="9">
        <v>11.523</v>
      </c>
      <c r="GC19" s="9">
        <v>6.3209999999999997</v>
      </c>
      <c r="GD19" s="9">
        <v>5.202</v>
      </c>
      <c r="GE19" s="9">
        <v>7.7240000000000002</v>
      </c>
      <c r="GF19" s="9">
        <v>1.9350000000000001</v>
      </c>
      <c r="GG19" s="9">
        <v>5.7889999999999997</v>
      </c>
      <c r="GH19" s="9">
        <v>12.816000000000001</v>
      </c>
      <c r="GI19" s="9">
        <v>4.21</v>
      </c>
      <c r="GJ19" s="9">
        <v>8.6059999999999999</v>
      </c>
      <c r="GK19" s="9">
        <v>13.538</v>
      </c>
      <c r="GL19" s="9">
        <v>10.481999999999999</v>
      </c>
      <c r="GM19" s="9">
        <v>25.048999999999999</v>
      </c>
      <c r="GN19" s="9">
        <v>52.21</v>
      </c>
      <c r="GO19" s="9">
        <v>24.262</v>
      </c>
      <c r="GP19" s="9">
        <v>27.948</v>
      </c>
      <c r="GQ19" s="9">
        <v>7.5970000000000004</v>
      </c>
      <c r="GR19" s="9">
        <v>3.6349999999999998</v>
      </c>
      <c r="GS19" s="9">
        <v>3.9620000000000002</v>
      </c>
      <c r="GT19" s="9">
        <v>13.097</v>
      </c>
      <c r="GU19" s="9">
        <v>5.9089999999999998</v>
      </c>
      <c r="GV19" s="9">
        <v>7.1879999999999997</v>
      </c>
      <c r="GW19" s="9">
        <v>13.536</v>
      </c>
      <c r="GX19" s="9">
        <v>9.0030000000000001</v>
      </c>
      <c r="GY19" s="9">
        <v>4.5330000000000004</v>
      </c>
      <c r="GZ19" s="9">
        <v>17.981000000000002</v>
      </c>
      <c r="HA19" s="9">
        <v>5.7160000000000002</v>
      </c>
      <c r="HB19" s="9">
        <v>12.263999999999999</v>
      </c>
      <c r="HC19" s="9">
        <v>20.562999999999999</v>
      </c>
      <c r="HD19" s="9">
        <v>20.641999999999999</v>
      </c>
      <c r="HE19" s="9">
        <v>20.303999999999998</v>
      </c>
      <c r="HF19" s="9">
        <v>37.286999999999999</v>
      </c>
      <c r="HG19" s="9">
        <v>16.367999999999999</v>
      </c>
      <c r="HH19" s="9">
        <v>20.92</v>
      </c>
      <c r="HI19" s="9">
        <v>6.016</v>
      </c>
      <c r="HJ19" s="9">
        <v>1.992</v>
      </c>
      <c r="HK19" s="9">
        <v>4.024</v>
      </c>
      <c r="HL19" s="9">
        <v>10.462999999999999</v>
      </c>
      <c r="HM19" s="9">
        <v>4.532</v>
      </c>
      <c r="HN19" s="9">
        <v>5.931</v>
      </c>
      <c r="HO19" s="9">
        <v>11.242000000000001</v>
      </c>
      <c r="HP19" s="9">
        <v>3.7440000000000002</v>
      </c>
      <c r="HQ19" s="9">
        <v>7.4980000000000002</v>
      </c>
      <c r="HR19" s="9">
        <v>9.5660000000000007</v>
      </c>
      <c r="HS19" s="9">
        <v>6.0990000000000002</v>
      </c>
      <c r="HT19" s="9">
        <v>3.4660000000000002</v>
      </c>
      <c r="HU19" s="9">
        <v>20.349</v>
      </c>
      <c r="HV19" s="9">
        <v>35.124000000000002</v>
      </c>
      <c r="HW19" s="9">
        <v>13.972</v>
      </c>
      <c r="HX19" s="9">
        <v>84.257999999999996</v>
      </c>
      <c r="HY19" s="9">
        <v>36.722000000000001</v>
      </c>
      <c r="HZ19" s="9">
        <v>47.536999999999999</v>
      </c>
      <c r="IA19" s="9">
        <v>6.4610000000000003</v>
      </c>
      <c r="IB19" s="9">
        <v>2.6709999999999998</v>
      </c>
      <c r="IC19" s="9">
        <v>3.79</v>
      </c>
      <c r="ID19" s="9">
        <v>23.140999999999998</v>
      </c>
      <c r="IE19" s="9">
        <v>11.718</v>
      </c>
      <c r="IF19" s="9">
        <v>11.423</v>
      </c>
      <c r="IG19" s="9">
        <v>25.241</v>
      </c>
      <c r="IH19" s="9">
        <v>11.991</v>
      </c>
      <c r="II19" s="9">
        <v>13.25</v>
      </c>
      <c r="IJ19" s="9">
        <v>29.414999999999999</v>
      </c>
      <c r="IK19" s="9">
        <v>10.340999999999999</v>
      </c>
      <c r="IL19" s="9">
        <v>19.074000000000002</v>
      </c>
      <c r="IM19" s="9">
        <v>26</v>
      </c>
      <c r="IN19" s="9">
        <v>20.132000000000001</v>
      </c>
      <c r="IO19" s="9">
        <v>26</v>
      </c>
      <c r="IP19" s="9">
        <v>99.611000000000004</v>
      </c>
      <c r="IQ19" s="9">
        <v>33.326999999999998</v>
      </c>
    </row>
    <row r="20" spans="1:251">
      <c r="A20" s="10">
        <v>45323</v>
      </c>
      <c r="B20" s="9">
        <v>0.97599999999999998</v>
      </c>
      <c r="C20" s="9">
        <v>2.0979999999999999</v>
      </c>
      <c r="D20" s="9">
        <v>1.054</v>
      </c>
      <c r="E20" s="9">
        <v>0</v>
      </c>
      <c r="F20" s="9">
        <v>1.054</v>
      </c>
      <c r="G20" s="9">
        <v>5.7320000000000002</v>
      </c>
      <c r="H20" s="9">
        <v>3.9289999999999998</v>
      </c>
      <c r="I20" s="9">
        <v>1.804</v>
      </c>
      <c r="J20" s="9">
        <v>9.4039999999999999</v>
      </c>
      <c r="K20" s="9">
        <v>3.8679999999999999</v>
      </c>
      <c r="L20" s="9">
        <v>5.5359999999999996</v>
      </c>
      <c r="M20" s="9">
        <v>48.295999999999999</v>
      </c>
      <c r="N20" s="9">
        <v>30</v>
      </c>
      <c r="O20" s="9">
        <v>52</v>
      </c>
      <c r="P20" s="9">
        <v>22.898</v>
      </c>
      <c r="Q20" s="9">
        <v>12.832000000000001</v>
      </c>
      <c r="R20" s="9">
        <v>10.066000000000001</v>
      </c>
      <c r="S20" s="9">
        <v>2.8210000000000002</v>
      </c>
      <c r="T20" s="9">
        <v>0.71</v>
      </c>
      <c r="U20" s="9">
        <v>2.1120000000000001</v>
      </c>
      <c r="V20" s="9">
        <v>5.2590000000000003</v>
      </c>
      <c r="W20" s="9">
        <v>4.7050000000000001</v>
      </c>
      <c r="X20" s="9">
        <v>0.55400000000000005</v>
      </c>
      <c r="Y20" s="9">
        <v>6.9349999999999996</v>
      </c>
      <c r="Z20" s="9">
        <v>2.6070000000000002</v>
      </c>
      <c r="AA20" s="9">
        <v>4.3280000000000003</v>
      </c>
      <c r="AB20" s="9">
        <v>7.883</v>
      </c>
      <c r="AC20" s="9">
        <v>4.8109999999999999</v>
      </c>
      <c r="AD20" s="9">
        <v>3.0720000000000001</v>
      </c>
      <c r="AE20" s="9">
        <v>20</v>
      </c>
      <c r="AF20" s="9">
        <v>17.225999999999999</v>
      </c>
      <c r="AG20" s="9">
        <v>23.99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213.196</v>
      </c>
      <c r="BA20" s="9">
        <v>86.88</v>
      </c>
      <c r="BB20" s="9">
        <v>126.316</v>
      </c>
      <c r="BC20" s="9">
        <v>19.428999999999998</v>
      </c>
      <c r="BD20" s="9">
        <v>6.4160000000000004</v>
      </c>
      <c r="BE20" s="9">
        <v>13.012</v>
      </c>
      <c r="BF20" s="9">
        <v>36.146999999999998</v>
      </c>
      <c r="BG20" s="9">
        <v>18.001000000000001</v>
      </c>
      <c r="BH20" s="9">
        <v>18.146000000000001</v>
      </c>
      <c r="BI20" s="9">
        <v>71.715000000000003</v>
      </c>
      <c r="BJ20" s="9">
        <v>29.132000000000001</v>
      </c>
      <c r="BK20" s="9">
        <v>42.582999999999998</v>
      </c>
      <c r="BL20" s="9">
        <v>85.906000000000006</v>
      </c>
      <c r="BM20" s="9">
        <v>33.331000000000003</v>
      </c>
      <c r="BN20" s="9">
        <v>52.575000000000003</v>
      </c>
      <c r="BO20" s="9">
        <v>26</v>
      </c>
      <c r="BP20" s="9">
        <v>26</v>
      </c>
      <c r="BQ20" s="9">
        <v>30.28</v>
      </c>
      <c r="BR20" s="9">
        <v>82.248999999999995</v>
      </c>
      <c r="BS20" s="9">
        <v>28.465</v>
      </c>
      <c r="BT20" s="9">
        <v>53.783999999999999</v>
      </c>
      <c r="BU20" s="9">
        <v>6.11</v>
      </c>
      <c r="BV20" s="9">
        <v>1.591</v>
      </c>
      <c r="BW20" s="9">
        <v>4.5190000000000001</v>
      </c>
      <c r="BX20" s="9">
        <v>15.349</v>
      </c>
      <c r="BY20" s="9">
        <v>6.3230000000000004</v>
      </c>
      <c r="BZ20" s="9">
        <v>9.0259999999999998</v>
      </c>
      <c r="CA20" s="9">
        <v>21.645</v>
      </c>
      <c r="CB20" s="9">
        <v>9.4039999999999999</v>
      </c>
      <c r="CC20" s="9">
        <v>12.241</v>
      </c>
      <c r="CD20" s="9">
        <v>39.145000000000003</v>
      </c>
      <c r="CE20" s="9">
        <v>11.148</v>
      </c>
      <c r="CF20" s="9">
        <v>27.998000000000001</v>
      </c>
      <c r="CG20" s="9">
        <v>43</v>
      </c>
      <c r="CH20" s="9">
        <v>26</v>
      </c>
      <c r="CI20" s="9">
        <v>52</v>
      </c>
      <c r="CJ20" s="9">
        <v>130.947</v>
      </c>
      <c r="CK20" s="9">
        <v>58.414999999999999</v>
      </c>
      <c r="CL20" s="9">
        <v>72.531999999999996</v>
      </c>
      <c r="CM20" s="9">
        <v>13.318</v>
      </c>
      <c r="CN20" s="9">
        <v>4.8250000000000002</v>
      </c>
      <c r="CO20" s="9">
        <v>8.4930000000000003</v>
      </c>
      <c r="CP20" s="9">
        <v>20.798999999999999</v>
      </c>
      <c r="CQ20" s="9">
        <v>11.679</v>
      </c>
      <c r="CR20" s="9">
        <v>9.1199999999999992</v>
      </c>
      <c r="CS20" s="9">
        <v>50.07</v>
      </c>
      <c r="CT20" s="9">
        <v>19.728000000000002</v>
      </c>
      <c r="CU20" s="9">
        <v>30.341999999999999</v>
      </c>
      <c r="CV20" s="9">
        <v>46.76</v>
      </c>
      <c r="CW20" s="9">
        <v>22.183</v>
      </c>
      <c r="CX20" s="9">
        <v>24.577000000000002</v>
      </c>
      <c r="CY20" s="9">
        <v>26</v>
      </c>
      <c r="CZ20" s="9">
        <v>26</v>
      </c>
      <c r="DA20" s="9">
        <v>25.207999999999998</v>
      </c>
      <c r="DB20" s="9">
        <v>36.999000000000002</v>
      </c>
      <c r="DC20" s="9">
        <v>16.638000000000002</v>
      </c>
      <c r="DD20" s="9">
        <v>20.361999999999998</v>
      </c>
      <c r="DE20" s="9">
        <v>5.492</v>
      </c>
      <c r="DF20" s="9">
        <v>0.71</v>
      </c>
      <c r="DG20" s="9">
        <v>4.782</v>
      </c>
      <c r="DH20" s="9">
        <v>2.3969999999999998</v>
      </c>
      <c r="DI20" s="9">
        <v>0</v>
      </c>
      <c r="DJ20" s="9">
        <v>2.3969999999999998</v>
      </c>
      <c r="DK20" s="9">
        <v>9.6530000000000005</v>
      </c>
      <c r="DL20" s="9">
        <v>6.0170000000000003</v>
      </c>
      <c r="DM20" s="9">
        <v>3.6360000000000001</v>
      </c>
      <c r="DN20" s="9">
        <v>19.457000000000001</v>
      </c>
      <c r="DO20" s="9">
        <v>9.9109999999999996</v>
      </c>
      <c r="DP20" s="9">
        <v>9.5459999999999994</v>
      </c>
      <c r="DQ20" s="9">
        <v>52</v>
      </c>
      <c r="DR20" s="9">
        <v>60.749000000000002</v>
      </c>
      <c r="DS20" s="9">
        <v>21</v>
      </c>
      <c r="DT20" s="9">
        <v>125.066</v>
      </c>
      <c r="DU20" s="9">
        <v>45.08</v>
      </c>
      <c r="DV20" s="9">
        <v>79.986999999999995</v>
      </c>
      <c r="DW20" s="9">
        <v>12.55</v>
      </c>
      <c r="DX20" s="9">
        <v>2.91</v>
      </c>
      <c r="DY20" s="9">
        <v>9.6389999999999993</v>
      </c>
      <c r="DZ20" s="9">
        <v>18.327000000000002</v>
      </c>
      <c r="EA20" s="9">
        <v>9.1110000000000007</v>
      </c>
      <c r="EB20" s="9">
        <v>9.2159999999999993</v>
      </c>
      <c r="EC20" s="9">
        <v>41.345999999999997</v>
      </c>
      <c r="ED20" s="9">
        <v>12.834</v>
      </c>
      <c r="EE20" s="9">
        <v>28.512</v>
      </c>
      <c r="EF20" s="9">
        <v>52.843000000000004</v>
      </c>
      <c r="EG20" s="9">
        <v>20.224</v>
      </c>
      <c r="EH20" s="9">
        <v>32.619</v>
      </c>
      <c r="EI20" s="9">
        <v>27.114000000000001</v>
      </c>
      <c r="EJ20" s="9">
        <v>26.359000000000002</v>
      </c>
      <c r="EK20" s="9">
        <v>29.399000000000001</v>
      </c>
      <c r="EL20" s="9">
        <v>125.129</v>
      </c>
      <c r="EM20" s="9">
        <v>58.438000000000002</v>
      </c>
      <c r="EN20" s="9">
        <v>66.691000000000003</v>
      </c>
      <c r="EO20" s="9">
        <v>12.371</v>
      </c>
      <c r="EP20" s="9">
        <v>4.2149999999999999</v>
      </c>
      <c r="EQ20" s="9">
        <v>8.1549999999999994</v>
      </c>
      <c r="ER20" s="9">
        <v>20.216999999999999</v>
      </c>
      <c r="ES20" s="9">
        <v>8.89</v>
      </c>
      <c r="ET20" s="9">
        <v>11.327</v>
      </c>
      <c r="EU20" s="9">
        <v>40.021999999999998</v>
      </c>
      <c r="EV20" s="9">
        <v>22.315000000000001</v>
      </c>
      <c r="EW20" s="9">
        <v>17.707000000000001</v>
      </c>
      <c r="EX20" s="9">
        <v>52.52</v>
      </c>
      <c r="EY20" s="9">
        <v>23.018000000000001</v>
      </c>
      <c r="EZ20" s="9">
        <v>29.501999999999999</v>
      </c>
      <c r="FA20" s="9">
        <v>30</v>
      </c>
      <c r="FB20" s="9">
        <v>30.053999999999998</v>
      </c>
      <c r="FC20" s="9">
        <v>27.855</v>
      </c>
      <c r="FD20" s="9">
        <v>84.83</v>
      </c>
      <c r="FE20" s="9">
        <v>31.596</v>
      </c>
      <c r="FF20" s="9">
        <v>53.232999999999997</v>
      </c>
      <c r="FG20" s="9">
        <v>8.8330000000000002</v>
      </c>
      <c r="FH20" s="9">
        <v>2.2109999999999999</v>
      </c>
      <c r="FI20" s="9">
        <v>6.6219999999999999</v>
      </c>
      <c r="FJ20" s="9">
        <v>11.750999999999999</v>
      </c>
      <c r="FK20" s="9">
        <v>6.5369999999999999</v>
      </c>
      <c r="FL20" s="9">
        <v>5.2140000000000004</v>
      </c>
      <c r="FM20" s="9">
        <v>29.056000000000001</v>
      </c>
      <c r="FN20" s="9">
        <v>7.8550000000000004</v>
      </c>
      <c r="FO20" s="9">
        <v>21.201000000000001</v>
      </c>
      <c r="FP20" s="9">
        <v>35.19</v>
      </c>
      <c r="FQ20" s="9">
        <v>14.993</v>
      </c>
      <c r="FR20" s="9">
        <v>20.196999999999999</v>
      </c>
      <c r="FS20" s="9">
        <v>26.832999999999998</v>
      </c>
      <c r="FT20" s="9">
        <v>28.268999999999998</v>
      </c>
      <c r="FU20" s="9">
        <v>26</v>
      </c>
      <c r="FV20" s="9">
        <v>40.235999999999997</v>
      </c>
      <c r="FW20" s="9">
        <v>13.483000000000001</v>
      </c>
      <c r="FX20" s="9">
        <v>26.753</v>
      </c>
      <c r="FY20" s="9">
        <v>3.7160000000000002</v>
      </c>
      <c r="FZ20" s="9">
        <v>0.69899999999999995</v>
      </c>
      <c r="GA20" s="9">
        <v>3.0169999999999999</v>
      </c>
      <c r="GB20" s="9">
        <v>6.577</v>
      </c>
      <c r="GC20" s="9">
        <v>2.5739999999999998</v>
      </c>
      <c r="GD20" s="9">
        <v>4.0019999999999998</v>
      </c>
      <c r="GE20" s="9">
        <v>12.29</v>
      </c>
      <c r="GF20" s="9">
        <v>4.9779999999999998</v>
      </c>
      <c r="GG20" s="9">
        <v>7.3120000000000003</v>
      </c>
      <c r="GH20" s="9">
        <v>17.654</v>
      </c>
      <c r="GI20" s="9">
        <v>5.2309999999999999</v>
      </c>
      <c r="GJ20" s="9">
        <v>12.422000000000001</v>
      </c>
      <c r="GK20" s="9">
        <v>30.434000000000001</v>
      </c>
      <c r="GL20" s="9">
        <v>26</v>
      </c>
      <c r="GM20" s="9">
        <v>35.58</v>
      </c>
      <c r="GN20" s="9">
        <v>75.406000000000006</v>
      </c>
      <c r="GO20" s="9">
        <v>36.667999999999999</v>
      </c>
      <c r="GP20" s="9">
        <v>38.738</v>
      </c>
      <c r="GQ20" s="9">
        <v>7.1879999999999997</v>
      </c>
      <c r="GR20" s="9">
        <v>1.7589999999999999</v>
      </c>
      <c r="GS20" s="9">
        <v>5.4290000000000003</v>
      </c>
      <c r="GT20" s="9">
        <v>13.022</v>
      </c>
      <c r="GU20" s="9">
        <v>7.35</v>
      </c>
      <c r="GV20" s="9">
        <v>5.6719999999999997</v>
      </c>
      <c r="GW20" s="9">
        <v>25.721</v>
      </c>
      <c r="GX20" s="9">
        <v>13.696</v>
      </c>
      <c r="GY20" s="9">
        <v>12.026</v>
      </c>
      <c r="GZ20" s="9">
        <v>29.475000000000001</v>
      </c>
      <c r="HA20" s="9">
        <v>13.864000000000001</v>
      </c>
      <c r="HB20" s="9">
        <v>15.611000000000001</v>
      </c>
      <c r="HC20" s="9">
        <v>26</v>
      </c>
      <c r="HD20" s="9">
        <v>26</v>
      </c>
      <c r="HE20" s="9">
        <v>26</v>
      </c>
      <c r="HF20" s="9">
        <v>49.722999999999999</v>
      </c>
      <c r="HG20" s="9">
        <v>21.771000000000001</v>
      </c>
      <c r="HH20" s="9">
        <v>27.952999999999999</v>
      </c>
      <c r="HI20" s="9">
        <v>5.1829999999999998</v>
      </c>
      <c r="HJ20" s="9">
        <v>2.4569999999999999</v>
      </c>
      <c r="HK20" s="9">
        <v>2.726</v>
      </c>
      <c r="HL20" s="9">
        <v>7.1950000000000003</v>
      </c>
      <c r="HM20" s="9">
        <v>1.54</v>
      </c>
      <c r="HN20" s="9">
        <v>5.6539999999999999</v>
      </c>
      <c r="HO20" s="9">
        <v>14.301</v>
      </c>
      <c r="HP20" s="9">
        <v>8.6199999999999992</v>
      </c>
      <c r="HQ20" s="9">
        <v>5.681</v>
      </c>
      <c r="HR20" s="9">
        <v>23.045000000000002</v>
      </c>
      <c r="HS20" s="9">
        <v>9.1539999999999999</v>
      </c>
      <c r="HT20" s="9">
        <v>13.891</v>
      </c>
      <c r="HU20" s="9">
        <v>39.061999999999998</v>
      </c>
      <c r="HV20" s="9">
        <v>35.048000000000002</v>
      </c>
      <c r="HW20" s="9">
        <v>43.777999999999999</v>
      </c>
      <c r="HX20" s="9">
        <v>101.861</v>
      </c>
      <c r="HY20" s="9">
        <v>36.862000000000002</v>
      </c>
      <c r="HZ20" s="9">
        <v>64.998999999999995</v>
      </c>
      <c r="IA20" s="9">
        <v>9.0839999999999996</v>
      </c>
      <c r="IB20" s="9">
        <v>1.2350000000000001</v>
      </c>
      <c r="IC20" s="9">
        <v>7.8490000000000002</v>
      </c>
      <c r="ID20" s="9">
        <v>12.555</v>
      </c>
      <c r="IE20" s="9">
        <v>5.3570000000000002</v>
      </c>
      <c r="IF20" s="9">
        <v>7.1980000000000004</v>
      </c>
      <c r="IG20" s="9">
        <v>37.655999999999999</v>
      </c>
      <c r="IH20" s="9">
        <v>14.817</v>
      </c>
      <c r="II20" s="9">
        <v>22.84</v>
      </c>
      <c r="IJ20" s="9">
        <v>42.564999999999998</v>
      </c>
      <c r="IK20" s="9">
        <v>15.452999999999999</v>
      </c>
      <c r="IL20" s="9">
        <v>27.111999999999998</v>
      </c>
      <c r="IM20" s="9">
        <v>34</v>
      </c>
      <c r="IN20" s="9">
        <v>32.354999999999997</v>
      </c>
      <c r="IO20" s="9">
        <v>34</v>
      </c>
      <c r="IP20" s="9">
        <v>99.122</v>
      </c>
      <c r="IQ20" s="9">
        <v>40.311</v>
      </c>
    </row>
    <row r="21" spans="1:251">
      <c r="A21" s="10">
        <v>45689</v>
      </c>
      <c r="B21" s="9">
        <v>1.8640000000000001</v>
      </c>
      <c r="C21" s="9">
        <v>2.2959999999999998</v>
      </c>
      <c r="D21" s="9">
        <v>3.5190000000000001</v>
      </c>
      <c r="E21" s="9">
        <v>2.129</v>
      </c>
      <c r="F21" s="9">
        <v>1.39</v>
      </c>
      <c r="G21" s="9">
        <v>5.9809999999999999</v>
      </c>
      <c r="H21" s="9">
        <v>3.7389999999999999</v>
      </c>
      <c r="I21" s="9">
        <v>2.242</v>
      </c>
      <c r="J21" s="9">
        <v>2.6779999999999999</v>
      </c>
      <c r="K21" s="9">
        <v>0.44500000000000001</v>
      </c>
      <c r="L21" s="9">
        <v>2.2330000000000001</v>
      </c>
      <c r="M21" s="9">
        <v>13</v>
      </c>
      <c r="N21" s="9">
        <v>13.948</v>
      </c>
      <c r="O21" s="9">
        <v>13</v>
      </c>
      <c r="P21" s="9">
        <v>17.748999999999999</v>
      </c>
      <c r="Q21" s="9">
        <v>8.2040000000000006</v>
      </c>
      <c r="R21" s="9">
        <v>9.5459999999999994</v>
      </c>
      <c r="S21" s="9">
        <v>6.5259999999999998</v>
      </c>
      <c r="T21" s="9">
        <v>3.6629999999999998</v>
      </c>
      <c r="U21" s="9">
        <v>2.8639999999999999</v>
      </c>
      <c r="V21" s="9">
        <v>4.0709999999999997</v>
      </c>
      <c r="W21" s="9">
        <v>1.4670000000000001</v>
      </c>
      <c r="X21" s="9">
        <v>2.6040000000000001</v>
      </c>
      <c r="Y21" s="9">
        <v>5.3360000000000003</v>
      </c>
      <c r="Z21" s="9">
        <v>2.2229999999999999</v>
      </c>
      <c r="AA21" s="9">
        <v>3.113</v>
      </c>
      <c r="AB21" s="9">
        <v>1.8149999999999999</v>
      </c>
      <c r="AC21" s="9">
        <v>0.85099999999999998</v>
      </c>
      <c r="AD21" s="9">
        <v>0.96499999999999997</v>
      </c>
      <c r="AE21" s="9">
        <v>6.9219999999999997</v>
      </c>
      <c r="AF21" s="9">
        <v>4.4059999999999997</v>
      </c>
      <c r="AG21" s="9">
        <v>7.5179999999999998</v>
      </c>
      <c r="AH21" s="9">
        <v>1.669</v>
      </c>
      <c r="AI21" s="9">
        <v>0</v>
      </c>
      <c r="AJ21" s="9">
        <v>1.669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1.669</v>
      </c>
      <c r="AR21" s="9">
        <v>0</v>
      </c>
      <c r="AS21" s="9">
        <v>1.669</v>
      </c>
      <c r="AT21" s="9">
        <v>0</v>
      </c>
      <c r="AU21" s="9">
        <v>0</v>
      </c>
      <c r="AV21" s="9">
        <v>0</v>
      </c>
      <c r="AW21" s="9">
        <v>27.753</v>
      </c>
      <c r="AX21" s="9">
        <v>0</v>
      </c>
      <c r="AY21" s="9">
        <v>27.753</v>
      </c>
      <c r="AZ21" s="9">
        <v>191.238</v>
      </c>
      <c r="BA21" s="9">
        <v>79.253</v>
      </c>
      <c r="BB21" s="9">
        <v>111.98399999999999</v>
      </c>
      <c r="BC21" s="9">
        <v>34.023000000000003</v>
      </c>
      <c r="BD21" s="9">
        <v>13.919</v>
      </c>
      <c r="BE21" s="9">
        <v>20.103999999999999</v>
      </c>
      <c r="BF21" s="9">
        <v>54.66</v>
      </c>
      <c r="BG21" s="9">
        <v>23.16</v>
      </c>
      <c r="BH21" s="9">
        <v>31.5</v>
      </c>
      <c r="BI21" s="9">
        <v>67.983000000000004</v>
      </c>
      <c r="BJ21" s="9">
        <v>27.675000000000001</v>
      </c>
      <c r="BK21" s="9">
        <v>40.308</v>
      </c>
      <c r="BL21" s="9">
        <v>34.572000000000003</v>
      </c>
      <c r="BM21" s="9">
        <v>14.5</v>
      </c>
      <c r="BN21" s="9">
        <v>20.071999999999999</v>
      </c>
      <c r="BO21" s="9">
        <v>13</v>
      </c>
      <c r="BP21" s="9">
        <v>13</v>
      </c>
      <c r="BQ21" s="9">
        <v>13</v>
      </c>
      <c r="BR21" s="9">
        <v>64.885999999999996</v>
      </c>
      <c r="BS21" s="9">
        <v>26.925999999999998</v>
      </c>
      <c r="BT21" s="9">
        <v>37.96</v>
      </c>
      <c r="BU21" s="9">
        <v>9.18</v>
      </c>
      <c r="BV21" s="9">
        <v>4.75</v>
      </c>
      <c r="BW21" s="9">
        <v>4.43</v>
      </c>
      <c r="BX21" s="9">
        <v>17.675000000000001</v>
      </c>
      <c r="BY21" s="9">
        <v>8.4030000000000005</v>
      </c>
      <c r="BZ21" s="9">
        <v>9.2720000000000002</v>
      </c>
      <c r="CA21" s="9">
        <v>19.986000000000001</v>
      </c>
      <c r="CB21" s="9">
        <v>8.1690000000000005</v>
      </c>
      <c r="CC21" s="9">
        <v>11.816000000000001</v>
      </c>
      <c r="CD21" s="9">
        <v>18.045999999999999</v>
      </c>
      <c r="CE21" s="9">
        <v>5.6040000000000001</v>
      </c>
      <c r="CF21" s="9">
        <v>12.442</v>
      </c>
      <c r="CG21" s="9">
        <v>17</v>
      </c>
      <c r="CH21" s="9">
        <v>12.861000000000001</v>
      </c>
      <c r="CI21" s="9">
        <v>26</v>
      </c>
      <c r="CJ21" s="9">
        <v>126.352</v>
      </c>
      <c r="CK21" s="9">
        <v>52.328000000000003</v>
      </c>
      <c r="CL21" s="9">
        <v>74.024000000000001</v>
      </c>
      <c r="CM21" s="9">
        <v>24.843</v>
      </c>
      <c r="CN21" s="9">
        <v>9.1690000000000005</v>
      </c>
      <c r="CO21" s="9">
        <v>15.673999999999999</v>
      </c>
      <c r="CP21" s="9">
        <v>36.985999999999997</v>
      </c>
      <c r="CQ21" s="9">
        <v>14.757</v>
      </c>
      <c r="CR21" s="9">
        <v>22.228999999999999</v>
      </c>
      <c r="CS21" s="9">
        <v>47.997</v>
      </c>
      <c r="CT21" s="9">
        <v>19.504999999999999</v>
      </c>
      <c r="CU21" s="9">
        <v>28.492000000000001</v>
      </c>
      <c r="CV21" s="9">
        <v>16.526</v>
      </c>
      <c r="CW21" s="9">
        <v>8.8970000000000002</v>
      </c>
      <c r="CX21" s="9">
        <v>7.6289999999999996</v>
      </c>
      <c r="CY21" s="9">
        <v>13</v>
      </c>
      <c r="CZ21" s="9">
        <v>13.316000000000001</v>
      </c>
      <c r="DA21" s="9">
        <v>12</v>
      </c>
      <c r="DB21" s="9">
        <v>25.335999999999999</v>
      </c>
      <c r="DC21" s="9">
        <v>14.127000000000001</v>
      </c>
      <c r="DD21" s="9">
        <v>11.21</v>
      </c>
      <c r="DE21" s="9">
        <v>5.0679999999999996</v>
      </c>
      <c r="DF21" s="9">
        <v>1.508</v>
      </c>
      <c r="DG21" s="9">
        <v>3.5590000000000002</v>
      </c>
      <c r="DH21" s="9">
        <v>7.0369999999999999</v>
      </c>
      <c r="DI21" s="9">
        <v>5.7930000000000001</v>
      </c>
      <c r="DJ21" s="9">
        <v>1.244</v>
      </c>
      <c r="DK21" s="9">
        <v>8.3010000000000002</v>
      </c>
      <c r="DL21" s="9">
        <v>3.4209999999999998</v>
      </c>
      <c r="DM21" s="9">
        <v>4.88</v>
      </c>
      <c r="DN21" s="9">
        <v>4.931</v>
      </c>
      <c r="DO21" s="9">
        <v>3.4049999999999998</v>
      </c>
      <c r="DP21" s="9">
        <v>1.526</v>
      </c>
      <c r="DQ21" s="9">
        <v>13.606</v>
      </c>
      <c r="DR21" s="9">
        <v>12.238</v>
      </c>
      <c r="DS21" s="9">
        <v>14.474</v>
      </c>
      <c r="DT21" s="9">
        <v>114.084</v>
      </c>
      <c r="DU21" s="9">
        <v>44.912999999999997</v>
      </c>
      <c r="DV21" s="9">
        <v>69.171000000000006</v>
      </c>
      <c r="DW21" s="9">
        <v>23.36</v>
      </c>
      <c r="DX21" s="9">
        <v>7.4889999999999999</v>
      </c>
      <c r="DY21" s="9">
        <v>15.871</v>
      </c>
      <c r="DZ21" s="9">
        <v>38.427999999999997</v>
      </c>
      <c r="EA21" s="9">
        <v>17.204000000000001</v>
      </c>
      <c r="EB21" s="9">
        <v>21.224</v>
      </c>
      <c r="EC21" s="9">
        <v>40.948</v>
      </c>
      <c r="ED21" s="9">
        <v>15.343999999999999</v>
      </c>
      <c r="EE21" s="9">
        <v>25.603999999999999</v>
      </c>
      <c r="EF21" s="9">
        <v>11.348000000000001</v>
      </c>
      <c r="EG21" s="9">
        <v>4.875</v>
      </c>
      <c r="EH21" s="9">
        <v>6.4720000000000004</v>
      </c>
      <c r="EI21" s="9">
        <v>10</v>
      </c>
      <c r="EJ21" s="9">
        <v>10</v>
      </c>
      <c r="EK21" s="9">
        <v>10.879</v>
      </c>
      <c r="EL21" s="9">
        <v>102.49</v>
      </c>
      <c r="EM21" s="9">
        <v>48.468000000000004</v>
      </c>
      <c r="EN21" s="9">
        <v>54.021999999999998</v>
      </c>
      <c r="EO21" s="9">
        <v>15.73</v>
      </c>
      <c r="EP21" s="9">
        <v>7.9379999999999997</v>
      </c>
      <c r="EQ21" s="9">
        <v>7.7919999999999998</v>
      </c>
      <c r="ER21" s="9">
        <v>23.268999999999998</v>
      </c>
      <c r="ES21" s="9">
        <v>11.747999999999999</v>
      </c>
      <c r="ET21" s="9">
        <v>11.521000000000001</v>
      </c>
      <c r="EU21" s="9">
        <v>35.335999999999999</v>
      </c>
      <c r="EV21" s="9">
        <v>15.752000000000001</v>
      </c>
      <c r="EW21" s="9">
        <v>19.584</v>
      </c>
      <c r="EX21" s="9">
        <v>28.155000000000001</v>
      </c>
      <c r="EY21" s="9">
        <v>13.029</v>
      </c>
      <c r="EZ21" s="9">
        <v>15.125999999999999</v>
      </c>
      <c r="FA21" s="9">
        <v>18.16</v>
      </c>
      <c r="FB21" s="9">
        <v>17</v>
      </c>
      <c r="FC21" s="9">
        <v>23.565999999999999</v>
      </c>
      <c r="FD21" s="9">
        <v>79.852000000000004</v>
      </c>
      <c r="FE21" s="9">
        <v>29.457000000000001</v>
      </c>
      <c r="FF21" s="9">
        <v>50.395000000000003</v>
      </c>
      <c r="FG21" s="9">
        <v>19.413</v>
      </c>
      <c r="FH21" s="9">
        <v>5.5129999999999999</v>
      </c>
      <c r="FI21" s="9">
        <v>13.898999999999999</v>
      </c>
      <c r="FJ21" s="9">
        <v>27.189</v>
      </c>
      <c r="FK21" s="9">
        <v>10.073</v>
      </c>
      <c r="FL21" s="9">
        <v>17.116</v>
      </c>
      <c r="FM21" s="9">
        <v>25.914000000000001</v>
      </c>
      <c r="FN21" s="9">
        <v>10.852</v>
      </c>
      <c r="FO21" s="9">
        <v>15.061999999999999</v>
      </c>
      <c r="FP21" s="9">
        <v>7.3360000000000003</v>
      </c>
      <c r="FQ21" s="9">
        <v>3.0179999999999998</v>
      </c>
      <c r="FR21" s="9">
        <v>4.3179999999999996</v>
      </c>
      <c r="FS21" s="9">
        <v>8</v>
      </c>
      <c r="FT21" s="9">
        <v>10</v>
      </c>
      <c r="FU21" s="9">
        <v>7.8090000000000002</v>
      </c>
      <c r="FV21" s="9">
        <v>34.231999999999999</v>
      </c>
      <c r="FW21" s="9">
        <v>15.455</v>
      </c>
      <c r="FX21" s="9">
        <v>18.776</v>
      </c>
      <c r="FY21" s="9">
        <v>3.948</v>
      </c>
      <c r="FZ21" s="9">
        <v>1.976</v>
      </c>
      <c r="GA21" s="9">
        <v>1.972</v>
      </c>
      <c r="GB21" s="9">
        <v>11.239000000000001</v>
      </c>
      <c r="GC21" s="9">
        <v>7.1310000000000002</v>
      </c>
      <c r="GD21" s="9">
        <v>4.1070000000000002</v>
      </c>
      <c r="GE21" s="9">
        <v>15.034000000000001</v>
      </c>
      <c r="GF21" s="9">
        <v>4.4909999999999997</v>
      </c>
      <c r="GG21" s="9">
        <v>10.542999999999999</v>
      </c>
      <c r="GH21" s="9">
        <v>4.0110000000000001</v>
      </c>
      <c r="GI21" s="9">
        <v>1.857</v>
      </c>
      <c r="GJ21" s="9">
        <v>2.1539999999999999</v>
      </c>
      <c r="GK21" s="9">
        <v>17</v>
      </c>
      <c r="GL21" s="9">
        <v>9.1989999999999998</v>
      </c>
      <c r="GM21" s="9">
        <v>26</v>
      </c>
      <c r="GN21" s="9">
        <v>61.234999999999999</v>
      </c>
      <c r="GO21" s="9">
        <v>27.221</v>
      </c>
      <c r="GP21" s="9">
        <v>34.014000000000003</v>
      </c>
      <c r="GQ21" s="9">
        <v>10.273999999999999</v>
      </c>
      <c r="GR21" s="9">
        <v>4.7779999999999996</v>
      </c>
      <c r="GS21" s="9">
        <v>5.4960000000000004</v>
      </c>
      <c r="GT21" s="9">
        <v>12.704000000000001</v>
      </c>
      <c r="GU21" s="9">
        <v>6.0039999999999996</v>
      </c>
      <c r="GV21" s="9">
        <v>6.6989999999999998</v>
      </c>
      <c r="GW21" s="9">
        <v>19.949000000000002</v>
      </c>
      <c r="GX21" s="9">
        <v>8.6389999999999993</v>
      </c>
      <c r="GY21" s="9">
        <v>11.31</v>
      </c>
      <c r="GZ21" s="9">
        <v>18.308</v>
      </c>
      <c r="HA21" s="9">
        <v>7.7990000000000004</v>
      </c>
      <c r="HB21" s="9">
        <v>10.509</v>
      </c>
      <c r="HC21" s="9">
        <v>17</v>
      </c>
      <c r="HD21" s="9">
        <v>14.869</v>
      </c>
      <c r="HE21" s="9">
        <v>17.507999999999999</v>
      </c>
      <c r="HF21" s="9">
        <v>41.255000000000003</v>
      </c>
      <c r="HG21" s="9">
        <v>21.247</v>
      </c>
      <c r="HH21" s="9">
        <v>20.007999999999999</v>
      </c>
      <c r="HI21" s="9">
        <v>5.4560000000000004</v>
      </c>
      <c r="HJ21" s="9">
        <v>3.16</v>
      </c>
      <c r="HK21" s="9">
        <v>2.2970000000000002</v>
      </c>
      <c r="HL21" s="9">
        <v>10.565</v>
      </c>
      <c r="HM21" s="9">
        <v>5.7439999999999998</v>
      </c>
      <c r="HN21" s="9">
        <v>4.8209999999999997</v>
      </c>
      <c r="HO21" s="9">
        <v>15.385999999999999</v>
      </c>
      <c r="HP21" s="9">
        <v>7.1130000000000004</v>
      </c>
      <c r="HQ21" s="9">
        <v>8.2739999999999991</v>
      </c>
      <c r="HR21" s="9">
        <v>9.8469999999999995</v>
      </c>
      <c r="HS21" s="9">
        <v>5.23</v>
      </c>
      <c r="HT21" s="9">
        <v>4.617</v>
      </c>
      <c r="HU21" s="9">
        <v>26</v>
      </c>
      <c r="HV21" s="9">
        <v>25.254999999999999</v>
      </c>
      <c r="HW21" s="9">
        <v>26</v>
      </c>
      <c r="HX21" s="9">
        <v>88.004000000000005</v>
      </c>
      <c r="HY21" s="9">
        <v>31.416</v>
      </c>
      <c r="HZ21" s="9">
        <v>56.588000000000001</v>
      </c>
      <c r="IA21" s="9">
        <v>17.494</v>
      </c>
      <c r="IB21" s="9">
        <v>4.49</v>
      </c>
      <c r="IC21" s="9">
        <v>13.005000000000001</v>
      </c>
      <c r="ID21" s="9">
        <v>22.696999999999999</v>
      </c>
      <c r="IE21" s="9">
        <v>8.7929999999999993</v>
      </c>
      <c r="IF21" s="9">
        <v>13.904</v>
      </c>
      <c r="IG21" s="9">
        <v>32.984000000000002</v>
      </c>
      <c r="IH21" s="9">
        <v>12.688000000000001</v>
      </c>
      <c r="II21" s="9">
        <v>20.295999999999999</v>
      </c>
      <c r="IJ21" s="9">
        <v>14.829000000000001</v>
      </c>
      <c r="IK21" s="9">
        <v>5.4450000000000003</v>
      </c>
      <c r="IL21" s="9">
        <v>9.3840000000000003</v>
      </c>
      <c r="IM21" s="9">
        <v>13</v>
      </c>
      <c r="IN21" s="9">
        <v>16.975000000000001</v>
      </c>
      <c r="IO21" s="9">
        <v>13</v>
      </c>
      <c r="IP21" s="9">
        <v>85.635999999999996</v>
      </c>
      <c r="IQ21" s="9">
        <v>42.826000000000001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4013</v>
      </c>
      <c r="C1" s="3" t="s">
        <v>4014</v>
      </c>
      <c r="D1" s="3" t="s">
        <v>4015</v>
      </c>
      <c r="E1" s="3" t="s">
        <v>4016</v>
      </c>
      <c r="F1" s="3" t="s">
        <v>4017</v>
      </c>
      <c r="G1" s="3" t="s">
        <v>4018</v>
      </c>
      <c r="H1" s="3" t="s">
        <v>4019</v>
      </c>
      <c r="I1" s="3" t="s">
        <v>4020</v>
      </c>
      <c r="J1" s="3" t="s">
        <v>4021</v>
      </c>
      <c r="K1" s="3" t="s">
        <v>4022</v>
      </c>
      <c r="L1" s="3" t="s">
        <v>4023</v>
      </c>
      <c r="M1" s="3" t="s">
        <v>4024</v>
      </c>
      <c r="N1" s="3" t="s">
        <v>4025</v>
      </c>
      <c r="O1" s="3" t="s">
        <v>4026</v>
      </c>
      <c r="P1" s="3" t="s">
        <v>4027</v>
      </c>
      <c r="Q1" s="3" t="s">
        <v>4028</v>
      </c>
      <c r="R1" s="3" t="s">
        <v>4029</v>
      </c>
      <c r="S1" s="3" t="s">
        <v>4030</v>
      </c>
      <c r="T1" s="3" t="s">
        <v>4031</v>
      </c>
      <c r="U1" s="3" t="s">
        <v>4032</v>
      </c>
      <c r="V1" s="3" t="s">
        <v>4033</v>
      </c>
      <c r="W1" s="3" t="s">
        <v>4034</v>
      </c>
      <c r="X1" s="3" t="s">
        <v>4035</v>
      </c>
      <c r="Y1" s="3" t="s">
        <v>4036</v>
      </c>
      <c r="Z1" s="3" t="s">
        <v>4037</v>
      </c>
      <c r="AA1" s="3" t="s">
        <v>4038</v>
      </c>
      <c r="AB1" s="3" t="s">
        <v>4039</v>
      </c>
      <c r="AC1" s="3" t="s">
        <v>4040</v>
      </c>
      <c r="AD1" s="3" t="s">
        <v>4041</v>
      </c>
      <c r="AE1" s="3" t="s">
        <v>4042</v>
      </c>
      <c r="AF1" s="3" t="s">
        <v>4043</v>
      </c>
      <c r="AG1" s="3" t="s">
        <v>4044</v>
      </c>
      <c r="AH1" s="3" t="s">
        <v>4045</v>
      </c>
      <c r="AI1" s="3" t="s">
        <v>4046</v>
      </c>
      <c r="AJ1" s="3" t="s">
        <v>4047</v>
      </c>
      <c r="AK1" s="3" t="s">
        <v>4048</v>
      </c>
      <c r="AL1" s="3" t="s">
        <v>4049</v>
      </c>
      <c r="AM1" s="3" t="s">
        <v>4050</v>
      </c>
      <c r="AN1" s="3" t="s">
        <v>4051</v>
      </c>
      <c r="AO1" s="3" t="s">
        <v>4052</v>
      </c>
      <c r="AP1" s="3" t="s">
        <v>4053</v>
      </c>
      <c r="AQ1" s="3" t="s">
        <v>4054</v>
      </c>
      <c r="AR1" s="3" t="s">
        <v>4055</v>
      </c>
      <c r="AS1" s="3" t="s">
        <v>4056</v>
      </c>
      <c r="AT1" s="3" t="s">
        <v>4057</v>
      </c>
      <c r="AU1" s="3" t="s">
        <v>4058</v>
      </c>
      <c r="AV1" s="3" t="s">
        <v>4059</v>
      </c>
      <c r="AW1" s="3" t="s">
        <v>4060</v>
      </c>
      <c r="AX1" s="3" t="s">
        <v>4061</v>
      </c>
      <c r="AY1" s="3" t="s">
        <v>4062</v>
      </c>
      <c r="AZ1" s="3" t="s">
        <v>4063</v>
      </c>
      <c r="BA1" s="3" t="s">
        <v>4064</v>
      </c>
      <c r="BB1" s="3" t="s">
        <v>4065</v>
      </c>
      <c r="BC1" s="3" t="s">
        <v>4066</v>
      </c>
      <c r="BD1" s="3" t="s">
        <v>4067</v>
      </c>
      <c r="BE1" s="3" t="s">
        <v>4068</v>
      </c>
      <c r="BF1" s="3" t="s">
        <v>4069</v>
      </c>
      <c r="BG1" s="3" t="s">
        <v>4070</v>
      </c>
      <c r="BH1" s="3" t="s">
        <v>4071</v>
      </c>
      <c r="BI1" s="3" t="s">
        <v>4072</v>
      </c>
      <c r="BJ1" s="3" t="s">
        <v>4073</v>
      </c>
      <c r="BK1" s="3" t="s">
        <v>4074</v>
      </c>
      <c r="BL1" s="3" t="s">
        <v>4075</v>
      </c>
      <c r="BM1" s="3" t="s">
        <v>4076</v>
      </c>
      <c r="BN1" s="3" t="s">
        <v>4077</v>
      </c>
      <c r="BO1" s="3" t="s">
        <v>4078</v>
      </c>
      <c r="BP1" s="3" t="s">
        <v>4079</v>
      </c>
      <c r="BQ1" s="3" t="s">
        <v>4080</v>
      </c>
      <c r="BR1" s="3" t="s">
        <v>4081</v>
      </c>
      <c r="BS1" s="3" t="s">
        <v>4082</v>
      </c>
      <c r="BT1" s="3" t="s">
        <v>4083</v>
      </c>
      <c r="BU1" s="3" t="s">
        <v>4084</v>
      </c>
      <c r="BV1" s="3" t="s">
        <v>4085</v>
      </c>
      <c r="BW1" s="3" t="s">
        <v>4086</v>
      </c>
      <c r="BX1" s="3" t="s">
        <v>4087</v>
      </c>
      <c r="BY1" s="3" t="s">
        <v>4088</v>
      </c>
      <c r="BZ1" s="3" t="s">
        <v>4089</v>
      </c>
      <c r="CA1" s="3" t="s">
        <v>4090</v>
      </c>
      <c r="CB1" s="3" t="s">
        <v>4091</v>
      </c>
      <c r="CC1" s="3" t="s">
        <v>4092</v>
      </c>
      <c r="CD1" s="3" t="s">
        <v>4093</v>
      </c>
      <c r="CE1" s="3" t="s">
        <v>4094</v>
      </c>
      <c r="CF1" s="3" t="s">
        <v>4095</v>
      </c>
      <c r="CG1" s="3" t="s">
        <v>4096</v>
      </c>
      <c r="CH1" s="3" t="s">
        <v>4097</v>
      </c>
      <c r="CI1" s="3" t="s">
        <v>4098</v>
      </c>
      <c r="CJ1" s="3" t="s">
        <v>4099</v>
      </c>
      <c r="CK1" s="3" t="s">
        <v>4100</v>
      </c>
      <c r="CL1" s="3" t="s">
        <v>4101</v>
      </c>
      <c r="CM1" s="3" t="s">
        <v>4102</v>
      </c>
      <c r="CN1" s="3" t="s">
        <v>4103</v>
      </c>
      <c r="CO1" s="3" t="s">
        <v>4104</v>
      </c>
      <c r="CP1" s="3" t="s">
        <v>4105</v>
      </c>
      <c r="CQ1" s="3" t="s">
        <v>4106</v>
      </c>
      <c r="CR1" s="3" t="s">
        <v>4107</v>
      </c>
      <c r="CS1" s="3" t="s">
        <v>4108</v>
      </c>
      <c r="CT1" s="3" t="s">
        <v>4109</v>
      </c>
      <c r="CU1" s="3" t="s">
        <v>4110</v>
      </c>
      <c r="CV1" s="3" t="s">
        <v>4111</v>
      </c>
      <c r="CW1" s="3" t="s">
        <v>4112</v>
      </c>
      <c r="CX1" s="3" t="s">
        <v>4113</v>
      </c>
      <c r="CY1" s="3" t="s">
        <v>4114</v>
      </c>
      <c r="CZ1" s="3" t="s">
        <v>4115</v>
      </c>
      <c r="DA1" s="3" t="s">
        <v>4116</v>
      </c>
      <c r="DB1" s="3" t="s">
        <v>4117</v>
      </c>
      <c r="DC1" s="3" t="s">
        <v>4118</v>
      </c>
      <c r="DD1" s="3" t="s">
        <v>4119</v>
      </c>
      <c r="DE1" s="3" t="s">
        <v>4120</v>
      </c>
      <c r="DF1" s="3" t="s">
        <v>4121</v>
      </c>
      <c r="DG1" s="3" t="s">
        <v>4122</v>
      </c>
      <c r="DH1" s="3" t="s">
        <v>4123</v>
      </c>
      <c r="DI1" s="3" t="s">
        <v>4124</v>
      </c>
      <c r="DJ1" s="3" t="s">
        <v>4125</v>
      </c>
      <c r="DK1" s="3" t="s">
        <v>4126</v>
      </c>
      <c r="DL1" s="3" t="s">
        <v>4127</v>
      </c>
      <c r="DM1" s="3" t="s">
        <v>4128</v>
      </c>
      <c r="DN1" s="3" t="s">
        <v>4129</v>
      </c>
      <c r="DO1" s="3" t="s">
        <v>4130</v>
      </c>
      <c r="DP1" s="3" t="s">
        <v>4131</v>
      </c>
      <c r="DQ1" s="3" t="s">
        <v>4132</v>
      </c>
      <c r="DR1" s="3" t="s">
        <v>4133</v>
      </c>
      <c r="DS1" s="3" t="s">
        <v>4134</v>
      </c>
      <c r="DT1" s="3" t="s">
        <v>4135</v>
      </c>
      <c r="DU1" s="3" t="s">
        <v>4136</v>
      </c>
      <c r="DV1" s="3" t="s">
        <v>4137</v>
      </c>
      <c r="DW1" s="3" t="s">
        <v>4138</v>
      </c>
      <c r="DX1" s="3" t="s">
        <v>4139</v>
      </c>
      <c r="DY1" s="3" t="s">
        <v>4140</v>
      </c>
      <c r="DZ1" s="3" t="s">
        <v>4141</v>
      </c>
      <c r="EA1" s="3" t="s">
        <v>4142</v>
      </c>
      <c r="EB1" s="3" t="s">
        <v>4143</v>
      </c>
      <c r="EC1" s="3" t="s">
        <v>4144</v>
      </c>
      <c r="ED1" s="3" t="s">
        <v>4145</v>
      </c>
      <c r="EE1" s="3" t="s">
        <v>4146</v>
      </c>
      <c r="EF1" s="3" t="s">
        <v>4147</v>
      </c>
      <c r="EG1" s="3" t="s">
        <v>4148</v>
      </c>
      <c r="EH1" s="3" t="s">
        <v>4149</v>
      </c>
      <c r="EI1" s="3" t="s">
        <v>4150</v>
      </c>
      <c r="EJ1" s="3" t="s">
        <v>4151</v>
      </c>
      <c r="EK1" s="3" t="s">
        <v>4152</v>
      </c>
      <c r="EL1" s="3" t="s">
        <v>4153</v>
      </c>
      <c r="EM1" s="3" t="s">
        <v>4154</v>
      </c>
      <c r="EN1" s="3" t="s">
        <v>4155</v>
      </c>
      <c r="EO1" s="3" t="s">
        <v>4156</v>
      </c>
      <c r="EP1" s="3" t="s">
        <v>4157</v>
      </c>
      <c r="EQ1" s="3" t="s">
        <v>4158</v>
      </c>
      <c r="ER1" s="3" t="s">
        <v>4159</v>
      </c>
      <c r="ES1" s="3" t="s">
        <v>4160</v>
      </c>
      <c r="ET1" s="3" t="s">
        <v>4161</v>
      </c>
      <c r="EU1" s="3" t="s">
        <v>4162</v>
      </c>
      <c r="EV1" s="3" t="s">
        <v>4163</v>
      </c>
      <c r="EW1" s="3" t="s">
        <v>4164</v>
      </c>
      <c r="EX1" s="3" t="s">
        <v>4165</v>
      </c>
      <c r="EY1" s="3" t="s">
        <v>4166</v>
      </c>
      <c r="EZ1" s="3" t="s">
        <v>4167</v>
      </c>
      <c r="FA1" s="3" t="s">
        <v>4168</v>
      </c>
      <c r="FB1" s="3" t="s">
        <v>4169</v>
      </c>
      <c r="FC1" s="3" t="s">
        <v>4170</v>
      </c>
      <c r="FD1" s="3" t="s">
        <v>4171</v>
      </c>
      <c r="FE1" s="3" t="s">
        <v>4172</v>
      </c>
      <c r="FF1" s="3" t="s">
        <v>4173</v>
      </c>
      <c r="FG1" s="3" t="s">
        <v>4174</v>
      </c>
      <c r="FH1" s="3" t="s">
        <v>4175</v>
      </c>
      <c r="FI1" s="3" t="s">
        <v>4176</v>
      </c>
      <c r="FJ1" s="3" t="s">
        <v>4177</v>
      </c>
      <c r="FK1" s="3" t="s">
        <v>4178</v>
      </c>
      <c r="FL1" s="3" t="s">
        <v>4179</v>
      </c>
      <c r="FM1" s="3" t="s">
        <v>4180</v>
      </c>
      <c r="FN1" s="3" t="s">
        <v>4181</v>
      </c>
      <c r="FO1" s="3" t="s">
        <v>4182</v>
      </c>
      <c r="FP1" s="3" t="s">
        <v>4183</v>
      </c>
      <c r="FQ1" s="3" t="s">
        <v>4184</v>
      </c>
      <c r="FR1" s="3" t="s">
        <v>4185</v>
      </c>
      <c r="FS1" s="3" t="s">
        <v>4186</v>
      </c>
      <c r="FT1" s="3" t="s">
        <v>4187</v>
      </c>
      <c r="FU1" s="3" t="s">
        <v>4188</v>
      </c>
      <c r="FV1" s="3" t="s">
        <v>4189</v>
      </c>
      <c r="FW1" s="3" t="s">
        <v>4190</v>
      </c>
      <c r="FX1" s="3" t="s">
        <v>4191</v>
      </c>
      <c r="FY1" s="3" t="s">
        <v>4192</v>
      </c>
      <c r="FZ1" s="3" t="s">
        <v>4193</v>
      </c>
      <c r="GA1" s="3" t="s">
        <v>4194</v>
      </c>
      <c r="GB1" s="3" t="s">
        <v>4195</v>
      </c>
      <c r="GC1" s="3" t="s">
        <v>4196</v>
      </c>
      <c r="GD1" s="3" t="s">
        <v>4197</v>
      </c>
      <c r="GE1" s="3" t="s">
        <v>4198</v>
      </c>
      <c r="GF1" s="3" t="s">
        <v>4199</v>
      </c>
      <c r="GG1" s="3" t="s">
        <v>4200</v>
      </c>
      <c r="GH1" s="3" t="s">
        <v>4201</v>
      </c>
      <c r="GI1" s="3" t="s">
        <v>4202</v>
      </c>
      <c r="GJ1" s="3" t="s">
        <v>4203</v>
      </c>
      <c r="GK1" s="3" t="s">
        <v>4204</v>
      </c>
      <c r="GL1" s="3" t="s">
        <v>4205</v>
      </c>
      <c r="GM1" s="3" t="s">
        <v>4206</v>
      </c>
      <c r="GN1" s="3" t="s">
        <v>4207</v>
      </c>
      <c r="GO1" s="3" t="s">
        <v>4208</v>
      </c>
      <c r="GP1" s="3" t="s">
        <v>4209</v>
      </c>
      <c r="GQ1" s="3" t="s">
        <v>4210</v>
      </c>
      <c r="GR1" s="3" t="s">
        <v>4211</v>
      </c>
      <c r="GS1" s="3" t="s">
        <v>4212</v>
      </c>
      <c r="GT1" s="3" t="s">
        <v>4213</v>
      </c>
      <c r="GU1" s="3" t="s">
        <v>4214</v>
      </c>
      <c r="GV1" s="3" t="s">
        <v>4215</v>
      </c>
      <c r="GW1" s="3" t="s">
        <v>4216</v>
      </c>
      <c r="GX1" s="3" t="s">
        <v>4217</v>
      </c>
      <c r="GY1" s="3" t="s">
        <v>4218</v>
      </c>
      <c r="GZ1" s="3" t="s">
        <v>4219</v>
      </c>
      <c r="HA1" s="3" t="s">
        <v>4220</v>
      </c>
      <c r="HB1" s="3" t="s">
        <v>4221</v>
      </c>
      <c r="HC1" s="3" t="s">
        <v>4222</v>
      </c>
      <c r="HD1" s="3" t="s">
        <v>4223</v>
      </c>
      <c r="HE1" s="3" t="s">
        <v>4224</v>
      </c>
      <c r="HF1" s="3" t="s">
        <v>4225</v>
      </c>
      <c r="HG1" s="3" t="s">
        <v>4226</v>
      </c>
      <c r="HH1" s="3" t="s">
        <v>4227</v>
      </c>
      <c r="HI1" s="3" t="s">
        <v>4228</v>
      </c>
      <c r="HJ1" s="3" t="s">
        <v>4229</v>
      </c>
      <c r="HK1" s="3" t="s">
        <v>4230</v>
      </c>
      <c r="HL1" s="3" t="s">
        <v>4231</v>
      </c>
      <c r="HM1" s="3" t="s">
        <v>4232</v>
      </c>
      <c r="HN1" s="3" t="s">
        <v>4233</v>
      </c>
      <c r="HO1" s="3" t="s">
        <v>4234</v>
      </c>
      <c r="HP1" s="3" t="s">
        <v>4235</v>
      </c>
      <c r="HQ1" s="3" t="s">
        <v>4236</v>
      </c>
      <c r="HR1" s="3" t="s">
        <v>4237</v>
      </c>
      <c r="HS1" s="3" t="s">
        <v>4238</v>
      </c>
      <c r="HT1" s="3" t="s">
        <v>4239</v>
      </c>
      <c r="HU1" s="3" t="s">
        <v>4240</v>
      </c>
      <c r="HV1" s="3" t="s">
        <v>4241</v>
      </c>
      <c r="HW1" s="3" t="s">
        <v>4242</v>
      </c>
      <c r="HX1" s="3" t="s">
        <v>4243</v>
      </c>
      <c r="HY1" s="3" t="s">
        <v>4244</v>
      </c>
      <c r="HZ1" s="3" t="s">
        <v>4245</v>
      </c>
      <c r="IA1" s="3" t="s">
        <v>4246</v>
      </c>
      <c r="IB1" s="3" t="s">
        <v>4247</v>
      </c>
      <c r="IC1" s="3" t="s">
        <v>4248</v>
      </c>
      <c r="ID1" s="3" t="s">
        <v>4249</v>
      </c>
      <c r="IE1" s="3" t="s">
        <v>4250</v>
      </c>
      <c r="IF1" s="3" t="s">
        <v>4251</v>
      </c>
      <c r="IG1" s="3" t="s">
        <v>4252</v>
      </c>
      <c r="IH1" s="3" t="s">
        <v>4253</v>
      </c>
      <c r="II1" s="3" t="s">
        <v>4254</v>
      </c>
      <c r="IJ1" s="3" t="s">
        <v>4255</v>
      </c>
      <c r="IK1" s="3" t="s">
        <v>4256</v>
      </c>
      <c r="IL1" s="3" t="s">
        <v>4257</v>
      </c>
      <c r="IM1" s="3" t="s">
        <v>4258</v>
      </c>
      <c r="IN1" s="3" t="s">
        <v>4259</v>
      </c>
      <c r="IO1" s="3" t="s">
        <v>4260</v>
      </c>
      <c r="IP1" s="3" t="s">
        <v>4261</v>
      </c>
      <c r="IQ1" s="3" t="s">
        <v>4262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4263</v>
      </c>
      <c r="C10" s="8" t="s">
        <v>4264</v>
      </c>
      <c r="D10" s="8" t="s">
        <v>4265</v>
      </c>
      <c r="E10" s="8" t="s">
        <v>4266</v>
      </c>
      <c r="F10" s="8" t="s">
        <v>4267</v>
      </c>
      <c r="G10" s="8" t="s">
        <v>4268</v>
      </c>
      <c r="H10" s="8" t="s">
        <v>4269</v>
      </c>
      <c r="I10" s="8" t="s">
        <v>4270</v>
      </c>
      <c r="J10" s="8" t="s">
        <v>4271</v>
      </c>
      <c r="K10" s="8" t="s">
        <v>4272</v>
      </c>
      <c r="L10" s="8" t="s">
        <v>4273</v>
      </c>
      <c r="M10" s="8" t="s">
        <v>4274</v>
      </c>
      <c r="N10" s="8" t="s">
        <v>4275</v>
      </c>
      <c r="O10" s="8" t="s">
        <v>4276</v>
      </c>
      <c r="P10" s="8" t="s">
        <v>4277</v>
      </c>
      <c r="Q10" s="8" t="s">
        <v>4278</v>
      </c>
      <c r="R10" s="8" t="s">
        <v>4279</v>
      </c>
      <c r="S10" s="8" t="s">
        <v>4280</v>
      </c>
      <c r="T10" s="8" t="s">
        <v>4281</v>
      </c>
      <c r="U10" s="8" t="s">
        <v>4282</v>
      </c>
      <c r="V10" s="8" t="s">
        <v>4283</v>
      </c>
      <c r="W10" s="8" t="s">
        <v>4284</v>
      </c>
      <c r="X10" s="8" t="s">
        <v>4285</v>
      </c>
      <c r="Y10" s="8" t="s">
        <v>4286</v>
      </c>
      <c r="Z10" s="8" t="s">
        <v>4287</v>
      </c>
      <c r="AA10" s="8" t="s">
        <v>4288</v>
      </c>
      <c r="AB10" s="8" t="s">
        <v>4289</v>
      </c>
      <c r="AC10" s="8" t="s">
        <v>4290</v>
      </c>
      <c r="AD10" s="8" t="s">
        <v>4291</v>
      </c>
      <c r="AE10" s="8" t="s">
        <v>4292</v>
      </c>
      <c r="AF10" s="8" t="s">
        <v>4293</v>
      </c>
      <c r="AG10" s="8" t="s">
        <v>4294</v>
      </c>
      <c r="AH10" s="8" t="s">
        <v>4295</v>
      </c>
      <c r="AI10" s="8" t="s">
        <v>4296</v>
      </c>
      <c r="AJ10" s="8" t="s">
        <v>4297</v>
      </c>
      <c r="AK10" s="8" t="s">
        <v>4298</v>
      </c>
      <c r="AL10" s="8" t="s">
        <v>4299</v>
      </c>
      <c r="AM10" s="8" t="s">
        <v>4300</v>
      </c>
      <c r="AN10" s="8" t="s">
        <v>4301</v>
      </c>
      <c r="AO10" s="8" t="s">
        <v>4302</v>
      </c>
      <c r="AP10" s="8" t="s">
        <v>4303</v>
      </c>
      <c r="AQ10" s="8" t="s">
        <v>4304</v>
      </c>
      <c r="AR10" s="8" t="s">
        <v>4305</v>
      </c>
      <c r="AS10" s="8" t="s">
        <v>4306</v>
      </c>
      <c r="AT10" s="8" t="s">
        <v>4307</v>
      </c>
      <c r="AU10" s="8" t="s">
        <v>4308</v>
      </c>
      <c r="AV10" s="8" t="s">
        <v>4309</v>
      </c>
      <c r="AW10" s="8" t="s">
        <v>4310</v>
      </c>
      <c r="AX10" s="8" t="s">
        <v>4311</v>
      </c>
      <c r="AY10" s="8" t="s">
        <v>4312</v>
      </c>
      <c r="AZ10" s="8" t="s">
        <v>4313</v>
      </c>
      <c r="BA10" s="8" t="s">
        <v>4314</v>
      </c>
      <c r="BB10" s="8" t="s">
        <v>4315</v>
      </c>
      <c r="BC10" s="8" t="s">
        <v>4316</v>
      </c>
      <c r="BD10" s="8" t="s">
        <v>4317</v>
      </c>
      <c r="BE10" s="8" t="s">
        <v>4318</v>
      </c>
      <c r="BF10" s="8" t="s">
        <v>4319</v>
      </c>
      <c r="BG10" s="8" t="s">
        <v>4320</v>
      </c>
      <c r="BH10" s="8" t="s">
        <v>4321</v>
      </c>
      <c r="BI10" s="8" t="s">
        <v>4322</v>
      </c>
      <c r="BJ10" s="8" t="s">
        <v>4323</v>
      </c>
      <c r="BK10" s="8" t="s">
        <v>4324</v>
      </c>
      <c r="BL10" s="8" t="s">
        <v>4325</v>
      </c>
      <c r="BM10" s="8" t="s">
        <v>4326</v>
      </c>
      <c r="BN10" s="8" t="s">
        <v>4327</v>
      </c>
      <c r="BO10" s="8" t="s">
        <v>4328</v>
      </c>
      <c r="BP10" s="8" t="s">
        <v>4329</v>
      </c>
      <c r="BQ10" s="8" t="s">
        <v>4330</v>
      </c>
      <c r="BR10" s="8" t="s">
        <v>4331</v>
      </c>
      <c r="BS10" s="8" t="s">
        <v>4332</v>
      </c>
      <c r="BT10" s="8" t="s">
        <v>4333</v>
      </c>
      <c r="BU10" s="8" t="s">
        <v>4334</v>
      </c>
      <c r="BV10" s="8" t="s">
        <v>4335</v>
      </c>
      <c r="BW10" s="8" t="s">
        <v>4336</v>
      </c>
      <c r="BX10" s="8" t="s">
        <v>4337</v>
      </c>
      <c r="BY10" s="8" t="s">
        <v>4338</v>
      </c>
      <c r="BZ10" s="8" t="s">
        <v>4339</v>
      </c>
      <c r="CA10" s="8" t="s">
        <v>4340</v>
      </c>
      <c r="CB10" s="8" t="s">
        <v>4341</v>
      </c>
      <c r="CC10" s="8" t="s">
        <v>4342</v>
      </c>
      <c r="CD10" s="8" t="s">
        <v>4343</v>
      </c>
      <c r="CE10" s="8" t="s">
        <v>4344</v>
      </c>
      <c r="CF10" s="8" t="s">
        <v>4345</v>
      </c>
      <c r="CG10" s="8" t="s">
        <v>4346</v>
      </c>
      <c r="CH10" s="8" t="s">
        <v>4347</v>
      </c>
      <c r="CI10" s="8" t="s">
        <v>4348</v>
      </c>
      <c r="CJ10" s="8" t="s">
        <v>4349</v>
      </c>
      <c r="CK10" s="8" t="s">
        <v>4350</v>
      </c>
      <c r="CL10" s="8" t="s">
        <v>4351</v>
      </c>
      <c r="CM10" s="8" t="s">
        <v>4352</v>
      </c>
      <c r="CN10" s="8" t="s">
        <v>4353</v>
      </c>
      <c r="CO10" s="8" t="s">
        <v>4354</v>
      </c>
      <c r="CP10" s="8" t="s">
        <v>4355</v>
      </c>
      <c r="CQ10" s="8" t="s">
        <v>4356</v>
      </c>
      <c r="CR10" s="8" t="s">
        <v>4357</v>
      </c>
      <c r="CS10" s="8" t="s">
        <v>4358</v>
      </c>
      <c r="CT10" s="8" t="s">
        <v>4359</v>
      </c>
      <c r="CU10" s="8" t="s">
        <v>4360</v>
      </c>
      <c r="CV10" s="8" t="s">
        <v>4361</v>
      </c>
      <c r="CW10" s="8" t="s">
        <v>4362</v>
      </c>
      <c r="CX10" s="8" t="s">
        <v>4363</v>
      </c>
      <c r="CY10" s="8" t="s">
        <v>4364</v>
      </c>
      <c r="CZ10" s="8" t="s">
        <v>4365</v>
      </c>
      <c r="DA10" s="8" t="s">
        <v>4366</v>
      </c>
      <c r="DB10" s="8" t="s">
        <v>4367</v>
      </c>
      <c r="DC10" s="8" t="s">
        <v>4368</v>
      </c>
      <c r="DD10" s="8" t="s">
        <v>4369</v>
      </c>
      <c r="DE10" s="8" t="s">
        <v>4370</v>
      </c>
      <c r="DF10" s="8" t="s">
        <v>4371</v>
      </c>
      <c r="DG10" s="8" t="s">
        <v>4372</v>
      </c>
      <c r="DH10" s="8" t="s">
        <v>4373</v>
      </c>
      <c r="DI10" s="8" t="s">
        <v>4374</v>
      </c>
      <c r="DJ10" s="8" t="s">
        <v>4375</v>
      </c>
      <c r="DK10" s="8" t="s">
        <v>4376</v>
      </c>
      <c r="DL10" s="8" t="s">
        <v>4377</v>
      </c>
      <c r="DM10" s="8" t="s">
        <v>4378</v>
      </c>
      <c r="DN10" s="8" t="s">
        <v>4379</v>
      </c>
      <c r="DO10" s="8" t="s">
        <v>4380</v>
      </c>
      <c r="DP10" s="8" t="s">
        <v>4381</v>
      </c>
      <c r="DQ10" s="8" t="s">
        <v>4382</v>
      </c>
      <c r="DR10" s="8" t="s">
        <v>4383</v>
      </c>
      <c r="DS10" s="8" t="s">
        <v>4384</v>
      </c>
      <c r="DT10" s="8" t="s">
        <v>4385</v>
      </c>
      <c r="DU10" s="8" t="s">
        <v>4386</v>
      </c>
      <c r="DV10" s="8" t="s">
        <v>4387</v>
      </c>
      <c r="DW10" s="8" t="s">
        <v>4388</v>
      </c>
      <c r="DX10" s="8" t="s">
        <v>4389</v>
      </c>
      <c r="DY10" s="8" t="s">
        <v>4390</v>
      </c>
      <c r="DZ10" s="8" t="s">
        <v>4391</v>
      </c>
      <c r="EA10" s="8" t="s">
        <v>4392</v>
      </c>
      <c r="EB10" s="8" t="s">
        <v>4393</v>
      </c>
      <c r="EC10" s="8" t="s">
        <v>4394</v>
      </c>
      <c r="ED10" s="8" t="s">
        <v>4395</v>
      </c>
      <c r="EE10" s="8" t="s">
        <v>4396</v>
      </c>
      <c r="EF10" s="8" t="s">
        <v>4397</v>
      </c>
      <c r="EG10" s="8" t="s">
        <v>4398</v>
      </c>
      <c r="EH10" s="8" t="s">
        <v>4399</v>
      </c>
      <c r="EI10" s="8" t="s">
        <v>4400</v>
      </c>
      <c r="EJ10" s="8" t="s">
        <v>4401</v>
      </c>
      <c r="EK10" s="8" t="s">
        <v>4402</v>
      </c>
      <c r="EL10" s="8" t="s">
        <v>4403</v>
      </c>
      <c r="EM10" s="8" t="s">
        <v>4404</v>
      </c>
      <c r="EN10" s="8" t="s">
        <v>4405</v>
      </c>
      <c r="EO10" s="8" t="s">
        <v>4406</v>
      </c>
      <c r="EP10" s="8" t="s">
        <v>4407</v>
      </c>
      <c r="EQ10" s="8" t="s">
        <v>4408</v>
      </c>
      <c r="ER10" s="8" t="s">
        <v>4409</v>
      </c>
      <c r="ES10" s="8" t="s">
        <v>4410</v>
      </c>
      <c r="ET10" s="8" t="s">
        <v>4411</v>
      </c>
      <c r="EU10" s="8" t="s">
        <v>4412</v>
      </c>
      <c r="EV10" s="8" t="s">
        <v>4413</v>
      </c>
      <c r="EW10" s="8" t="s">
        <v>4414</v>
      </c>
      <c r="EX10" s="8" t="s">
        <v>4415</v>
      </c>
      <c r="EY10" s="8" t="s">
        <v>4416</v>
      </c>
      <c r="EZ10" s="8" t="s">
        <v>4417</v>
      </c>
      <c r="FA10" s="8" t="s">
        <v>4418</v>
      </c>
      <c r="FB10" s="8" t="s">
        <v>4419</v>
      </c>
      <c r="FC10" s="8" t="s">
        <v>4420</v>
      </c>
      <c r="FD10" s="8" t="s">
        <v>4421</v>
      </c>
      <c r="FE10" s="8" t="s">
        <v>4422</v>
      </c>
      <c r="FF10" s="8" t="s">
        <v>4423</v>
      </c>
      <c r="FG10" s="8" t="s">
        <v>4424</v>
      </c>
      <c r="FH10" s="8" t="s">
        <v>4425</v>
      </c>
      <c r="FI10" s="8" t="s">
        <v>4426</v>
      </c>
      <c r="FJ10" s="8" t="s">
        <v>4427</v>
      </c>
      <c r="FK10" s="8" t="s">
        <v>4428</v>
      </c>
      <c r="FL10" s="8" t="s">
        <v>4429</v>
      </c>
      <c r="FM10" s="8" t="s">
        <v>4430</v>
      </c>
      <c r="FN10" s="8" t="s">
        <v>4431</v>
      </c>
      <c r="FO10" s="8" t="s">
        <v>4432</v>
      </c>
      <c r="FP10" s="8" t="s">
        <v>4433</v>
      </c>
      <c r="FQ10" s="8" t="s">
        <v>4434</v>
      </c>
      <c r="FR10" s="8" t="s">
        <v>4435</v>
      </c>
      <c r="FS10" s="8" t="s">
        <v>4436</v>
      </c>
      <c r="FT10" s="8" t="s">
        <v>4437</v>
      </c>
      <c r="FU10" s="8" t="s">
        <v>4438</v>
      </c>
      <c r="FV10" s="8" t="s">
        <v>4439</v>
      </c>
      <c r="FW10" s="8" t="s">
        <v>4440</v>
      </c>
      <c r="FX10" s="8" t="s">
        <v>4441</v>
      </c>
      <c r="FY10" s="8" t="s">
        <v>4442</v>
      </c>
      <c r="FZ10" s="8" t="s">
        <v>4443</v>
      </c>
      <c r="GA10" s="8" t="s">
        <v>4444</v>
      </c>
      <c r="GB10" s="8" t="s">
        <v>4445</v>
      </c>
      <c r="GC10" s="8" t="s">
        <v>4446</v>
      </c>
      <c r="GD10" s="8" t="s">
        <v>4447</v>
      </c>
      <c r="GE10" s="8" t="s">
        <v>4448</v>
      </c>
      <c r="GF10" s="8" t="s">
        <v>4449</v>
      </c>
      <c r="GG10" s="8" t="s">
        <v>4450</v>
      </c>
      <c r="GH10" s="8" t="s">
        <v>4451</v>
      </c>
      <c r="GI10" s="8" t="s">
        <v>4452</v>
      </c>
      <c r="GJ10" s="8" t="s">
        <v>4453</v>
      </c>
      <c r="GK10" s="8" t="s">
        <v>4454</v>
      </c>
      <c r="GL10" s="8" t="s">
        <v>4455</v>
      </c>
      <c r="GM10" s="8" t="s">
        <v>4456</v>
      </c>
      <c r="GN10" s="8" t="s">
        <v>4457</v>
      </c>
      <c r="GO10" s="8" t="s">
        <v>4458</v>
      </c>
      <c r="GP10" s="8" t="s">
        <v>4459</v>
      </c>
      <c r="GQ10" s="8" t="s">
        <v>4460</v>
      </c>
      <c r="GR10" s="8" t="s">
        <v>4461</v>
      </c>
      <c r="GS10" s="8" t="s">
        <v>4462</v>
      </c>
      <c r="GT10" s="8" t="s">
        <v>4463</v>
      </c>
      <c r="GU10" s="8" t="s">
        <v>4464</v>
      </c>
      <c r="GV10" s="8" t="s">
        <v>4465</v>
      </c>
      <c r="GW10" s="8" t="s">
        <v>4466</v>
      </c>
      <c r="GX10" s="8" t="s">
        <v>4467</v>
      </c>
      <c r="GY10" s="8" t="s">
        <v>4468</v>
      </c>
      <c r="GZ10" s="8" t="s">
        <v>4469</v>
      </c>
      <c r="HA10" s="8" t="s">
        <v>4470</v>
      </c>
      <c r="HB10" s="8" t="s">
        <v>4471</v>
      </c>
      <c r="HC10" s="8" t="s">
        <v>4472</v>
      </c>
      <c r="HD10" s="8" t="s">
        <v>4473</v>
      </c>
      <c r="HE10" s="8" t="s">
        <v>4474</v>
      </c>
      <c r="HF10" s="8" t="s">
        <v>4475</v>
      </c>
      <c r="HG10" s="8" t="s">
        <v>4476</v>
      </c>
      <c r="HH10" s="8" t="s">
        <v>4477</v>
      </c>
      <c r="HI10" s="8" t="s">
        <v>4478</v>
      </c>
      <c r="HJ10" s="8" t="s">
        <v>4479</v>
      </c>
      <c r="HK10" s="8" t="s">
        <v>4480</v>
      </c>
      <c r="HL10" s="8" t="s">
        <v>4481</v>
      </c>
      <c r="HM10" s="8" t="s">
        <v>4482</v>
      </c>
      <c r="HN10" s="8" t="s">
        <v>4483</v>
      </c>
      <c r="HO10" s="8" t="s">
        <v>4484</v>
      </c>
      <c r="HP10" s="8" t="s">
        <v>4485</v>
      </c>
      <c r="HQ10" s="8" t="s">
        <v>4486</v>
      </c>
      <c r="HR10" s="8" t="s">
        <v>4487</v>
      </c>
      <c r="HS10" s="8" t="s">
        <v>4488</v>
      </c>
      <c r="HT10" s="8" t="s">
        <v>4489</v>
      </c>
      <c r="HU10" s="8" t="s">
        <v>4490</v>
      </c>
      <c r="HV10" s="8" t="s">
        <v>4491</v>
      </c>
      <c r="HW10" s="8" t="s">
        <v>4492</v>
      </c>
      <c r="HX10" s="8" t="s">
        <v>4493</v>
      </c>
      <c r="HY10" s="8" t="s">
        <v>4494</v>
      </c>
      <c r="HZ10" s="8" t="s">
        <v>4495</v>
      </c>
      <c r="IA10" s="8" t="s">
        <v>4496</v>
      </c>
      <c r="IB10" s="8" t="s">
        <v>4497</v>
      </c>
      <c r="IC10" s="8" t="s">
        <v>4498</v>
      </c>
      <c r="ID10" s="8" t="s">
        <v>4499</v>
      </c>
      <c r="IE10" s="8" t="s">
        <v>4500</v>
      </c>
      <c r="IF10" s="8" t="s">
        <v>4501</v>
      </c>
      <c r="IG10" s="8" t="s">
        <v>4502</v>
      </c>
      <c r="IH10" s="8" t="s">
        <v>4503</v>
      </c>
      <c r="II10" s="8" t="s">
        <v>4504</v>
      </c>
      <c r="IJ10" s="8" t="s">
        <v>4505</v>
      </c>
      <c r="IK10" s="8" t="s">
        <v>4506</v>
      </c>
      <c r="IL10" s="8" t="s">
        <v>4507</v>
      </c>
      <c r="IM10" s="8" t="s">
        <v>4508</v>
      </c>
      <c r="IN10" s="8" t="s">
        <v>4509</v>
      </c>
      <c r="IO10" s="8" t="s">
        <v>4510</v>
      </c>
      <c r="IP10" s="8" t="s">
        <v>4511</v>
      </c>
      <c r="IQ10" s="8" t="s">
        <v>4512</v>
      </c>
    </row>
    <row r="11" spans="1:251">
      <c r="A11" s="10">
        <v>42036</v>
      </c>
      <c r="B11" s="9">
        <v>61.3</v>
      </c>
      <c r="C11" s="9">
        <v>9.2550000000000008</v>
      </c>
      <c r="D11" s="9">
        <v>3.173</v>
      </c>
      <c r="E11" s="9">
        <v>6.0819999999999999</v>
      </c>
      <c r="F11" s="9">
        <v>14.112</v>
      </c>
      <c r="G11" s="9">
        <v>5.2380000000000004</v>
      </c>
      <c r="H11" s="9">
        <v>8.8740000000000006</v>
      </c>
      <c r="I11" s="9">
        <v>26.091999999999999</v>
      </c>
      <c r="J11" s="9">
        <v>7.1779999999999999</v>
      </c>
      <c r="K11" s="9">
        <v>18.914000000000001</v>
      </c>
      <c r="L11" s="9">
        <v>48.08</v>
      </c>
      <c r="M11" s="9">
        <v>20.651</v>
      </c>
      <c r="N11" s="9">
        <v>27.43</v>
      </c>
      <c r="O11" s="9">
        <v>50</v>
      </c>
      <c r="P11" s="9">
        <v>52</v>
      </c>
      <c r="Q11" s="9">
        <v>43</v>
      </c>
      <c r="R11" s="9">
        <v>54.545000000000002</v>
      </c>
      <c r="S11" s="9">
        <v>23.861000000000001</v>
      </c>
      <c r="T11" s="9">
        <v>30.683</v>
      </c>
      <c r="U11" s="9">
        <v>10.096</v>
      </c>
      <c r="V11" s="9">
        <v>4.7290000000000001</v>
      </c>
      <c r="W11" s="9">
        <v>5.367</v>
      </c>
      <c r="X11" s="9">
        <v>12.11</v>
      </c>
      <c r="Y11" s="9">
        <v>5.7009999999999996</v>
      </c>
      <c r="Z11" s="9">
        <v>6.4089999999999998</v>
      </c>
      <c r="AA11" s="9">
        <v>10.021000000000001</v>
      </c>
      <c r="AB11" s="9">
        <v>6.6660000000000004</v>
      </c>
      <c r="AC11" s="9">
        <v>3.355</v>
      </c>
      <c r="AD11" s="9">
        <v>22.317</v>
      </c>
      <c r="AE11" s="9">
        <v>6.7649999999999997</v>
      </c>
      <c r="AF11" s="9">
        <v>15.552</v>
      </c>
      <c r="AG11" s="9">
        <v>14.864000000000001</v>
      </c>
      <c r="AH11" s="9">
        <v>13</v>
      </c>
      <c r="AI11" s="9">
        <v>51.170999999999999</v>
      </c>
      <c r="AJ11" s="9">
        <v>14.224</v>
      </c>
      <c r="AK11" s="9">
        <v>10.164</v>
      </c>
      <c r="AL11" s="9">
        <v>4.0599999999999996</v>
      </c>
      <c r="AM11" s="9">
        <v>2.0699999999999998</v>
      </c>
      <c r="AN11" s="9">
        <v>1.002</v>
      </c>
      <c r="AO11" s="9">
        <v>1.069</v>
      </c>
      <c r="AP11" s="9">
        <v>0.93400000000000005</v>
      </c>
      <c r="AQ11" s="9">
        <v>0</v>
      </c>
      <c r="AR11" s="9">
        <v>0.93400000000000005</v>
      </c>
      <c r="AS11" s="9">
        <v>6.298</v>
      </c>
      <c r="AT11" s="9">
        <v>5.6749999999999998</v>
      </c>
      <c r="AU11" s="9">
        <v>0.624</v>
      </c>
      <c r="AV11" s="9">
        <v>4.9219999999999997</v>
      </c>
      <c r="AW11" s="9">
        <v>3.488</v>
      </c>
      <c r="AX11" s="9">
        <v>1.4339999999999999</v>
      </c>
      <c r="AY11" s="9">
        <v>21.265000000000001</v>
      </c>
      <c r="AZ11" s="9">
        <v>21.056000000000001</v>
      </c>
      <c r="BA11" s="9">
        <v>16.077000000000002</v>
      </c>
      <c r="BB11" s="9">
        <v>75.747</v>
      </c>
      <c r="BC11" s="9">
        <v>29.731999999999999</v>
      </c>
      <c r="BD11" s="9">
        <v>46.015999999999998</v>
      </c>
      <c r="BE11" s="9">
        <v>9.8249999999999993</v>
      </c>
      <c r="BF11" s="9">
        <v>5.9989999999999997</v>
      </c>
      <c r="BG11" s="9">
        <v>3.8260000000000001</v>
      </c>
      <c r="BH11" s="9">
        <v>13.081</v>
      </c>
      <c r="BI11" s="9">
        <v>5.5279999999999996</v>
      </c>
      <c r="BJ11" s="9">
        <v>7.5540000000000003</v>
      </c>
      <c r="BK11" s="9">
        <v>18.388999999999999</v>
      </c>
      <c r="BL11" s="9">
        <v>6.282</v>
      </c>
      <c r="BM11" s="9">
        <v>12.108000000000001</v>
      </c>
      <c r="BN11" s="9">
        <v>34.451000000000001</v>
      </c>
      <c r="BO11" s="9">
        <v>11.923</v>
      </c>
      <c r="BP11" s="9">
        <v>22.527999999999999</v>
      </c>
      <c r="BQ11" s="9">
        <v>26</v>
      </c>
      <c r="BR11" s="9">
        <v>21.468</v>
      </c>
      <c r="BS11" s="9">
        <v>50</v>
      </c>
      <c r="BT11" s="9">
        <v>137.70500000000001</v>
      </c>
      <c r="BU11" s="9">
        <v>52.673999999999999</v>
      </c>
      <c r="BV11" s="9">
        <v>85.031000000000006</v>
      </c>
      <c r="BW11" s="9">
        <v>15.866</v>
      </c>
      <c r="BX11" s="9">
        <v>5.3209999999999997</v>
      </c>
      <c r="BY11" s="9">
        <v>10.545</v>
      </c>
      <c r="BZ11" s="9">
        <v>24.065999999999999</v>
      </c>
      <c r="CA11" s="9">
        <v>10.705</v>
      </c>
      <c r="CB11" s="9">
        <v>13.361000000000001</v>
      </c>
      <c r="CC11" s="9">
        <v>29.49</v>
      </c>
      <c r="CD11" s="9">
        <v>13.567</v>
      </c>
      <c r="CE11" s="9">
        <v>15.922000000000001</v>
      </c>
      <c r="CF11" s="9">
        <v>68.283000000000001</v>
      </c>
      <c r="CG11" s="9">
        <v>23.081</v>
      </c>
      <c r="CH11" s="9">
        <v>45.203000000000003</v>
      </c>
      <c r="CI11" s="9">
        <v>50</v>
      </c>
      <c r="CJ11" s="9">
        <v>29.599</v>
      </c>
      <c r="CK11" s="9">
        <v>52</v>
      </c>
      <c r="CL11" s="9">
        <v>52.064999999999998</v>
      </c>
      <c r="CM11" s="9">
        <v>20.782</v>
      </c>
      <c r="CN11" s="9">
        <v>31.283000000000001</v>
      </c>
      <c r="CO11" s="9">
        <v>8.1300000000000008</v>
      </c>
      <c r="CP11" s="9">
        <v>2.83</v>
      </c>
      <c r="CQ11" s="9">
        <v>5.3</v>
      </c>
      <c r="CR11" s="9">
        <v>6.5549999999999997</v>
      </c>
      <c r="CS11" s="9">
        <v>2.5419999999999998</v>
      </c>
      <c r="CT11" s="9">
        <v>4.0129999999999999</v>
      </c>
      <c r="CU11" s="9">
        <v>12.239000000000001</v>
      </c>
      <c r="CV11" s="9">
        <v>7.3780000000000001</v>
      </c>
      <c r="CW11" s="9">
        <v>4.8600000000000003</v>
      </c>
      <c r="CX11" s="9">
        <v>25.141999999999999</v>
      </c>
      <c r="CY11" s="9">
        <v>8.032</v>
      </c>
      <c r="CZ11" s="9">
        <v>17.11</v>
      </c>
      <c r="DA11" s="9">
        <v>50</v>
      </c>
      <c r="DB11" s="9">
        <v>17.344000000000001</v>
      </c>
      <c r="DC11" s="9">
        <v>52</v>
      </c>
      <c r="DD11" s="9">
        <v>201.63300000000001</v>
      </c>
      <c r="DE11" s="9">
        <v>77.850999999999999</v>
      </c>
      <c r="DF11" s="9">
        <v>123.78100000000001</v>
      </c>
      <c r="DG11" s="9">
        <v>21.8</v>
      </c>
      <c r="DH11" s="9">
        <v>9.2129999999999992</v>
      </c>
      <c r="DI11" s="9">
        <v>12.586</v>
      </c>
      <c r="DJ11" s="9">
        <v>38.509</v>
      </c>
      <c r="DK11" s="9">
        <v>14.561</v>
      </c>
      <c r="DL11" s="9">
        <v>23.948</v>
      </c>
      <c r="DM11" s="9">
        <v>55.61</v>
      </c>
      <c r="DN11" s="9">
        <v>20.436</v>
      </c>
      <c r="DO11" s="9">
        <v>35.173999999999999</v>
      </c>
      <c r="DP11" s="9">
        <v>85.712999999999994</v>
      </c>
      <c r="DQ11" s="9">
        <v>33.640999999999998</v>
      </c>
      <c r="DR11" s="9">
        <v>52.072000000000003</v>
      </c>
      <c r="DS11" s="9">
        <v>34</v>
      </c>
      <c r="DT11" s="9">
        <v>34</v>
      </c>
      <c r="DU11" s="9">
        <v>30</v>
      </c>
      <c r="DV11" s="9">
        <v>196.61799999999999</v>
      </c>
      <c r="DW11" s="9">
        <v>73.963999999999999</v>
      </c>
      <c r="DX11" s="9">
        <v>122.65300000000001</v>
      </c>
      <c r="DY11" s="9">
        <v>21.437000000000001</v>
      </c>
      <c r="DZ11" s="9">
        <v>9.2129999999999992</v>
      </c>
      <c r="EA11" s="9">
        <v>12.224</v>
      </c>
      <c r="EB11" s="9">
        <v>37.531999999999996</v>
      </c>
      <c r="EC11" s="9">
        <v>13.584</v>
      </c>
      <c r="ED11" s="9">
        <v>23.948</v>
      </c>
      <c r="EE11" s="9">
        <v>55.61</v>
      </c>
      <c r="EF11" s="9">
        <v>20.436</v>
      </c>
      <c r="EG11" s="9">
        <v>35.173999999999999</v>
      </c>
      <c r="EH11" s="9">
        <v>82.037999999999997</v>
      </c>
      <c r="EI11" s="9">
        <v>30.731000000000002</v>
      </c>
      <c r="EJ11" s="9">
        <v>51.307000000000002</v>
      </c>
      <c r="EK11" s="9">
        <v>30.276</v>
      </c>
      <c r="EL11" s="9">
        <v>33.040999999999997</v>
      </c>
      <c r="EM11" s="9">
        <v>30</v>
      </c>
      <c r="EN11" s="9">
        <v>70.683000000000007</v>
      </c>
      <c r="EO11" s="9">
        <v>35.613</v>
      </c>
      <c r="EP11" s="9">
        <v>35.07</v>
      </c>
      <c r="EQ11" s="9">
        <v>5.758</v>
      </c>
      <c r="ER11" s="9">
        <v>2.4369999999999998</v>
      </c>
      <c r="ES11" s="9">
        <v>3.3210000000000002</v>
      </c>
      <c r="ET11" s="9">
        <v>17.766999999999999</v>
      </c>
      <c r="EU11" s="9">
        <v>8.641</v>
      </c>
      <c r="EV11" s="9">
        <v>9.1270000000000007</v>
      </c>
      <c r="EW11" s="9">
        <v>23.349</v>
      </c>
      <c r="EX11" s="9">
        <v>9.8620000000000001</v>
      </c>
      <c r="EY11" s="9">
        <v>13.486000000000001</v>
      </c>
      <c r="EZ11" s="9">
        <v>23.809000000000001</v>
      </c>
      <c r="FA11" s="9">
        <v>14.672000000000001</v>
      </c>
      <c r="FB11" s="9">
        <v>9.1370000000000005</v>
      </c>
      <c r="FC11" s="9">
        <v>26</v>
      </c>
      <c r="FD11" s="9">
        <v>30.802</v>
      </c>
      <c r="FE11" s="9">
        <v>21.04</v>
      </c>
      <c r="FF11" s="9">
        <v>66.491</v>
      </c>
      <c r="FG11" s="9">
        <v>21.381</v>
      </c>
      <c r="FH11" s="9">
        <v>45.109000000000002</v>
      </c>
      <c r="FI11" s="9">
        <v>11.532</v>
      </c>
      <c r="FJ11" s="9">
        <v>5.05</v>
      </c>
      <c r="FK11" s="9">
        <v>6.4820000000000002</v>
      </c>
      <c r="FL11" s="9">
        <v>10.294</v>
      </c>
      <c r="FM11" s="9">
        <v>2.4689999999999999</v>
      </c>
      <c r="FN11" s="9">
        <v>7.8250000000000002</v>
      </c>
      <c r="FO11" s="9">
        <v>18.922000000000001</v>
      </c>
      <c r="FP11" s="9">
        <v>5.7850000000000001</v>
      </c>
      <c r="FQ11" s="9">
        <v>13.137</v>
      </c>
      <c r="FR11" s="9">
        <v>25.742999999999999</v>
      </c>
      <c r="FS11" s="9">
        <v>8.077</v>
      </c>
      <c r="FT11" s="9">
        <v>17.666</v>
      </c>
      <c r="FU11" s="9">
        <v>26</v>
      </c>
      <c r="FV11" s="9">
        <v>26</v>
      </c>
      <c r="FW11" s="9">
        <v>26</v>
      </c>
      <c r="FX11" s="9">
        <v>35.389000000000003</v>
      </c>
      <c r="FY11" s="9">
        <v>12.199</v>
      </c>
      <c r="FZ11" s="9">
        <v>23.19</v>
      </c>
      <c r="GA11" s="9">
        <v>5.8150000000000004</v>
      </c>
      <c r="GB11" s="9">
        <v>2.7029999999999998</v>
      </c>
      <c r="GC11" s="9">
        <v>3.1120000000000001</v>
      </c>
      <c r="GD11" s="9">
        <v>5.2480000000000002</v>
      </c>
      <c r="GE11" s="9">
        <v>1.59</v>
      </c>
      <c r="GF11" s="9">
        <v>3.6579999999999999</v>
      </c>
      <c r="GG11" s="9">
        <v>11.471</v>
      </c>
      <c r="GH11" s="9">
        <v>2.0350000000000001</v>
      </c>
      <c r="GI11" s="9">
        <v>9.4359999999999999</v>
      </c>
      <c r="GJ11" s="9">
        <v>12.855</v>
      </c>
      <c r="GK11" s="9">
        <v>5.8710000000000004</v>
      </c>
      <c r="GL11" s="9">
        <v>6.984</v>
      </c>
      <c r="GM11" s="9">
        <v>25.440999999999999</v>
      </c>
      <c r="GN11" s="9">
        <v>27.516999999999999</v>
      </c>
      <c r="GO11" s="9">
        <v>22.096</v>
      </c>
      <c r="GP11" s="9">
        <v>31.100999999999999</v>
      </c>
      <c r="GQ11" s="9">
        <v>9.1820000000000004</v>
      </c>
      <c r="GR11" s="9">
        <v>21.919</v>
      </c>
      <c r="GS11" s="9">
        <v>5.7169999999999996</v>
      </c>
      <c r="GT11" s="9">
        <v>2.347</v>
      </c>
      <c r="GU11" s="9">
        <v>3.37</v>
      </c>
      <c r="GV11" s="9">
        <v>5.0460000000000003</v>
      </c>
      <c r="GW11" s="9">
        <v>0.879</v>
      </c>
      <c r="GX11" s="9">
        <v>4.1669999999999998</v>
      </c>
      <c r="GY11" s="9">
        <v>7.4509999999999996</v>
      </c>
      <c r="GZ11" s="9">
        <v>3.75</v>
      </c>
      <c r="HA11" s="9">
        <v>3.7010000000000001</v>
      </c>
      <c r="HB11" s="9">
        <v>12.887</v>
      </c>
      <c r="HC11" s="9">
        <v>2.206</v>
      </c>
      <c r="HD11" s="9">
        <v>10.680999999999999</v>
      </c>
      <c r="HE11" s="9">
        <v>26</v>
      </c>
      <c r="HF11" s="9">
        <v>26</v>
      </c>
      <c r="HG11" s="9">
        <v>49.481000000000002</v>
      </c>
      <c r="HH11" s="9">
        <v>59.444000000000003</v>
      </c>
      <c r="HI11" s="9">
        <v>16.971</v>
      </c>
      <c r="HJ11" s="9">
        <v>42.473999999999997</v>
      </c>
      <c r="HK11" s="9">
        <v>4.1470000000000002</v>
      </c>
      <c r="HL11" s="9">
        <v>1.726</v>
      </c>
      <c r="HM11" s="9">
        <v>2.4209999999999998</v>
      </c>
      <c r="HN11" s="9">
        <v>9.4710000000000001</v>
      </c>
      <c r="HO11" s="9">
        <v>2.4740000000000002</v>
      </c>
      <c r="HP11" s="9">
        <v>6.9960000000000004</v>
      </c>
      <c r="HQ11" s="9">
        <v>13.34</v>
      </c>
      <c r="HR11" s="9">
        <v>4.7889999999999997</v>
      </c>
      <c r="HS11" s="9">
        <v>8.5510000000000002</v>
      </c>
      <c r="HT11" s="9">
        <v>32.487000000000002</v>
      </c>
      <c r="HU11" s="9">
        <v>7.9820000000000002</v>
      </c>
      <c r="HV11" s="9">
        <v>24.504999999999999</v>
      </c>
      <c r="HW11" s="9">
        <v>52</v>
      </c>
      <c r="HX11" s="9">
        <v>48.895000000000003</v>
      </c>
      <c r="HY11" s="9">
        <v>52</v>
      </c>
      <c r="HZ11" s="9">
        <v>34.155999999999999</v>
      </c>
      <c r="IA11" s="9">
        <v>8.9949999999999992</v>
      </c>
      <c r="IB11" s="9">
        <v>25.161000000000001</v>
      </c>
      <c r="IC11" s="9">
        <v>3.1949999999999998</v>
      </c>
      <c r="ID11" s="9">
        <v>1.726</v>
      </c>
      <c r="IE11" s="9">
        <v>1.4690000000000001</v>
      </c>
      <c r="IF11" s="9">
        <v>6.14</v>
      </c>
      <c r="IG11" s="9">
        <v>1.2869999999999999</v>
      </c>
      <c r="IH11" s="9">
        <v>4.8529999999999998</v>
      </c>
      <c r="II11" s="9">
        <v>8.6539999999999999</v>
      </c>
      <c r="IJ11" s="9">
        <v>2.831</v>
      </c>
      <c r="IK11" s="9">
        <v>5.8239999999999998</v>
      </c>
      <c r="IL11" s="9">
        <v>16.167000000000002</v>
      </c>
      <c r="IM11" s="9">
        <v>3.1520000000000001</v>
      </c>
      <c r="IN11" s="9">
        <v>13.015000000000001</v>
      </c>
      <c r="IO11" s="9">
        <v>39</v>
      </c>
      <c r="IP11" s="9">
        <v>33.531999999999996</v>
      </c>
      <c r="IQ11" s="9">
        <v>52</v>
      </c>
    </row>
    <row r="12" spans="1:251">
      <c r="A12" s="10">
        <v>42401</v>
      </c>
      <c r="B12" s="9">
        <v>67.834000000000003</v>
      </c>
      <c r="C12" s="9">
        <v>15.07</v>
      </c>
      <c r="D12" s="9">
        <v>4.5979999999999999</v>
      </c>
      <c r="E12" s="9">
        <v>10.472</v>
      </c>
      <c r="F12" s="9">
        <v>17.826000000000001</v>
      </c>
      <c r="G12" s="9">
        <v>6.16</v>
      </c>
      <c r="H12" s="9">
        <v>11.667</v>
      </c>
      <c r="I12" s="9">
        <v>30.311</v>
      </c>
      <c r="J12" s="9">
        <v>13.55</v>
      </c>
      <c r="K12" s="9">
        <v>16.762</v>
      </c>
      <c r="L12" s="9">
        <v>50.790999999999997</v>
      </c>
      <c r="M12" s="9">
        <v>21.856999999999999</v>
      </c>
      <c r="N12" s="9">
        <v>28.934000000000001</v>
      </c>
      <c r="O12" s="9">
        <v>39</v>
      </c>
      <c r="P12" s="9">
        <v>46.177</v>
      </c>
      <c r="Q12" s="9">
        <v>29.905000000000001</v>
      </c>
      <c r="R12" s="9">
        <v>39.987000000000002</v>
      </c>
      <c r="S12" s="9">
        <v>18.468</v>
      </c>
      <c r="T12" s="9">
        <v>21.518999999999998</v>
      </c>
      <c r="U12" s="9">
        <v>4.3959999999999999</v>
      </c>
      <c r="V12" s="9">
        <v>2.964</v>
      </c>
      <c r="W12" s="9">
        <v>1.4330000000000001</v>
      </c>
      <c r="X12" s="9">
        <v>6.3239999999999998</v>
      </c>
      <c r="Y12" s="9">
        <v>3.9209999999999998</v>
      </c>
      <c r="Z12" s="9">
        <v>2.403</v>
      </c>
      <c r="AA12" s="9">
        <v>11.816000000000001</v>
      </c>
      <c r="AB12" s="9">
        <v>4.4480000000000004</v>
      </c>
      <c r="AC12" s="9">
        <v>7.3680000000000003</v>
      </c>
      <c r="AD12" s="9">
        <v>17.451000000000001</v>
      </c>
      <c r="AE12" s="9">
        <v>7.1360000000000001</v>
      </c>
      <c r="AF12" s="9">
        <v>10.315</v>
      </c>
      <c r="AG12" s="9">
        <v>31.733000000000001</v>
      </c>
      <c r="AH12" s="9">
        <v>26</v>
      </c>
      <c r="AI12" s="9">
        <v>41.192</v>
      </c>
      <c r="AJ12" s="9">
        <v>18.888000000000002</v>
      </c>
      <c r="AK12" s="9">
        <v>11.712</v>
      </c>
      <c r="AL12" s="9">
        <v>7.1760000000000002</v>
      </c>
      <c r="AM12" s="9">
        <v>3.5209999999999999</v>
      </c>
      <c r="AN12" s="9">
        <v>2.9289999999999998</v>
      </c>
      <c r="AO12" s="9">
        <v>0.59199999999999997</v>
      </c>
      <c r="AP12" s="9">
        <v>5.556</v>
      </c>
      <c r="AQ12" s="9">
        <v>3.3159999999999998</v>
      </c>
      <c r="AR12" s="9">
        <v>2.2400000000000002</v>
      </c>
      <c r="AS12" s="9">
        <v>3.2589999999999999</v>
      </c>
      <c r="AT12" s="9">
        <v>2.681</v>
      </c>
      <c r="AU12" s="9">
        <v>0.57799999999999996</v>
      </c>
      <c r="AV12" s="9">
        <v>6.5519999999999996</v>
      </c>
      <c r="AW12" s="9">
        <v>2.786</v>
      </c>
      <c r="AX12" s="9">
        <v>3.766</v>
      </c>
      <c r="AY12" s="9">
        <v>13.475</v>
      </c>
      <c r="AZ12" s="9">
        <v>12</v>
      </c>
      <c r="BA12" s="9">
        <v>46.268999999999998</v>
      </c>
      <c r="BB12" s="9">
        <v>76.037999999999997</v>
      </c>
      <c r="BC12" s="9">
        <v>32.715000000000003</v>
      </c>
      <c r="BD12" s="9">
        <v>43.323</v>
      </c>
      <c r="BE12" s="9">
        <v>8.6029999999999998</v>
      </c>
      <c r="BF12" s="9">
        <v>4.181</v>
      </c>
      <c r="BG12" s="9">
        <v>4.4219999999999997</v>
      </c>
      <c r="BH12" s="9">
        <v>8.5150000000000006</v>
      </c>
      <c r="BI12" s="9">
        <v>3.62</v>
      </c>
      <c r="BJ12" s="9">
        <v>4.8949999999999996</v>
      </c>
      <c r="BK12" s="9">
        <v>23.823</v>
      </c>
      <c r="BL12" s="9">
        <v>10.01</v>
      </c>
      <c r="BM12" s="9">
        <v>13.813000000000001</v>
      </c>
      <c r="BN12" s="9">
        <v>35.097000000000001</v>
      </c>
      <c r="BO12" s="9">
        <v>14.904</v>
      </c>
      <c r="BP12" s="9">
        <v>20.193000000000001</v>
      </c>
      <c r="BQ12" s="9">
        <v>40.002000000000002</v>
      </c>
      <c r="BR12" s="9">
        <v>36.360999999999997</v>
      </c>
      <c r="BS12" s="9">
        <v>41.034999999999997</v>
      </c>
      <c r="BT12" s="9">
        <v>133.88200000000001</v>
      </c>
      <c r="BU12" s="9">
        <v>51.523000000000003</v>
      </c>
      <c r="BV12" s="9">
        <v>82.358999999999995</v>
      </c>
      <c r="BW12" s="9">
        <v>23.042999999999999</v>
      </c>
      <c r="BX12" s="9">
        <v>9.4290000000000003</v>
      </c>
      <c r="BY12" s="9">
        <v>13.614000000000001</v>
      </c>
      <c r="BZ12" s="9">
        <v>24.64</v>
      </c>
      <c r="CA12" s="9">
        <v>10.339</v>
      </c>
      <c r="CB12" s="9">
        <v>14.301</v>
      </c>
      <c r="CC12" s="9">
        <v>34.966999999999999</v>
      </c>
      <c r="CD12" s="9">
        <v>13.086</v>
      </c>
      <c r="CE12" s="9">
        <v>21.881</v>
      </c>
      <c r="CF12" s="9">
        <v>51.231999999999999</v>
      </c>
      <c r="CG12" s="9">
        <v>18.669</v>
      </c>
      <c r="CH12" s="9">
        <v>32.563000000000002</v>
      </c>
      <c r="CI12" s="9">
        <v>26</v>
      </c>
      <c r="CJ12" s="9">
        <v>26</v>
      </c>
      <c r="CK12" s="9">
        <v>26</v>
      </c>
      <c r="CL12" s="9">
        <v>66.08</v>
      </c>
      <c r="CM12" s="9">
        <v>27.015999999999998</v>
      </c>
      <c r="CN12" s="9">
        <v>39.064</v>
      </c>
      <c r="CO12" s="9">
        <v>7.4960000000000004</v>
      </c>
      <c r="CP12" s="9">
        <v>3.0710000000000002</v>
      </c>
      <c r="CQ12" s="9">
        <v>4.4249999999999998</v>
      </c>
      <c r="CR12" s="9">
        <v>12.701000000000001</v>
      </c>
      <c r="CS12" s="9">
        <v>6.5519999999999996</v>
      </c>
      <c r="CT12" s="9">
        <v>6.149</v>
      </c>
      <c r="CU12" s="9">
        <v>12.506</v>
      </c>
      <c r="CV12" s="9">
        <v>5.5149999999999997</v>
      </c>
      <c r="CW12" s="9">
        <v>6.9909999999999997</v>
      </c>
      <c r="CX12" s="9">
        <v>33.377000000000002</v>
      </c>
      <c r="CY12" s="9">
        <v>11.879</v>
      </c>
      <c r="CZ12" s="9">
        <v>21.498000000000001</v>
      </c>
      <c r="DA12" s="9">
        <v>50.834000000000003</v>
      </c>
      <c r="DB12" s="9">
        <v>22.513999999999999</v>
      </c>
      <c r="DC12" s="9">
        <v>52</v>
      </c>
      <c r="DD12" s="9">
        <v>186.80099999999999</v>
      </c>
      <c r="DE12" s="9">
        <v>75.146000000000001</v>
      </c>
      <c r="DF12" s="9">
        <v>111.655</v>
      </c>
      <c r="DG12" s="9">
        <v>15.592000000000001</v>
      </c>
      <c r="DH12" s="9">
        <v>9.9060000000000006</v>
      </c>
      <c r="DI12" s="9">
        <v>5.6870000000000003</v>
      </c>
      <c r="DJ12" s="9">
        <v>30.254000000000001</v>
      </c>
      <c r="DK12" s="9">
        <v>14.336</v>
      </c>
      <c r="DL12" s="9">
        <v>15.917</v>
      </c>
      <c r="DM12" s="9">
        <v>52.865000000000002</v>
      </c>
      <c r="DN12" s="9">
        <v>22.486999999999998</v>
      </c>
      <c r="DO12" s="9">
        <v>30.378</v>
      </c>
      <c r="DP12" s="9">
        <v>88.09</v>
      </c>
      <c r="DQ12" s="9">
        <v>28.417000000000002</v>
      </c>
      <c r="DR12" s="9">
        <v>59.673000000000002</v>
      </c>
      <c r="DS12" s="9">
        <v>43</v>
      </c>
      <c r="DT12" s="9">
        <v>26</v>
      </c>
      <c r="DU12" s="9">
        <v>52</v>
      </c>
      <c r="DV12" s="9">
        <v>184.83600000000001</v>
      </c>
      <c r="DW12" s="9">
        <v>74.001999999999995</v>
      </c>
      <c r="DX12" s="9">
        <v>110.834</v>
      </c>
      <c r="DY12" s="9">
        <v>15.592000000000001</v>
      </c>
      <c r="DZ12" s="9">
        <v>9.9060000000000006</v>
      </c>
      <c r="EA12" s="9">
        <v>5.6870000000000003</v>
      </c>
      <c r="EB12" s="9">
        <v>30.254000000000001</v>
      </c>
      <c r="EC12" s="9">
        <v>14.336</v>
      </c>
      <c r="ED12" s="9">
        <v>15.917</v>
      </c>
      <c r="EE12" s="9">
        <v>52.392000000000003</v>
      </c>
      <c r="EF12" s="9">
        <v>22.013999999999999</v>
      </c>
      <c r="EG12" s="9">
        <v>30.378</v>
      </c>
      <c r="EH12" s="9">
        <v>86.596999999999994</v>
      </c>
      <c r="EI12" s="9">
        <v>27.745000000000001</v>
      </c>
      <c r="EJ12" s="9">
        <v>58.851999999999997</v>
      </c>
      <c r="EK12" s="9">
        <v>40</v>
      </c>
      <c r="EL12" s="9">
        <v>26</v>
      </c>
      <c r="EM12" s="9">
        <v>52</v>
      </c>
      <c r="EN12" s="9">
        <v>72.286000000000001</v>
      </c>
      <c r="EO12" s="9">
        <v>34.780999999999999</v>
      </c>
      <c r="EP12" s="9">
        <v>37.505000000000003</v>
      </c>
      <c r="EQ12" s="9">
        <v>7.7039999999999997</v>
      </c>
      <c r="ER12" s="9">
        <v>5.0149999999999997</v>
      </c>
      <c r="ES12" s="9">
        <v>2.69</v>
      </c>
      <c r="ET12" s="9">
        <v>12.984</v>
      </c>
      <c r="EU12" s="9">
        <v>7.6769999999999996</v>
      </c>
      <c r="EV12" s="9">
        <v>5.3070000000000004</v>
      </c>
      <c r="EW12" s="9">
        <v>20.344000000000001</v>
      </c>
      <c r="EX12" s="9">
        <v>11.619</v>
      </c>
      <c r="EY12" s="9">
        <v>8.7249999999999996</v>
      </c>
      <c r="EZ12" s="9">
        <v>31.253</v>
      </c>
      <c r="FA12" s="9">
        <v>10.47</v>
      </c>
      <c r="FB12" s="9">
        <v>20.783000000000001</v>
      </c>
      <c r="FC12" s="9">
        <v>33.249000000000002</v>
      </c>
      <c r="FD12" s="9">
        <v>21.751999999999999</v>
      </c>
      <c r="FE12" s="9">
        <v>52</v>
      </c>
      <c r="FF12" s="9">
        <v>58.439</v>
      </c>
      <c r="FG12" s="9">
        <v>18.564</v>
      </c>
      <c r="FH12" s="9">
        <v>39.875</v>
      </c>
      <c r="FI12" s="9">
        <v>3.4950000000000001</v>
      </c>
      <c r="FJ12" s="9">
        <v>2.4460000000000002</v>
      </c>
      <c r="FK12" s="9">
        <v>1.05</v>
      </c>
      <c r="FL12" s="9">
        <v>9.1080000000000005</v>
      </c>
      <c r="FM12" s="9">
        <v>2.2480000000000002</v>
      </c>
      <c r="FN12" s="9">
        <v>6.8609999999999998</v>
      </c>
      <c r="FO12" s="9">
        <v>20.254000000000001</v>
      </c>
      <c r="FP12" s="9">
        <v>6.2990000000000004</v>
      </c>
      <c r="FQ12" s="9">
        <v>13.955</v>
      </c>
      <c r="FR12" s="9">
        <v>25.581</v>
      </c>
      <c r="FS12" s="9">
        <v>7.5709999999999997</v>
      </c>
      <c r="FT12" s="9">
        <v>18.010000000000002</v>
      </c>
      <c r="FU12" s="9">
        <v>38</v>
      </c>
      <c r="FV12" s="9">
        <v>26.442</v>
      </c>
      <c r="FW12" s="9">
        <v>39</v>
      </c>
      <c r="FX12" s="9">
        <v>30.491</v>
      </c>
      <c r="FY12" s="9">
        <v>13.394</v>
      </c>
      <c r="FZ12" s="9">
        <v>17.096</v>
      </c>
      <c r="GA12" s="9">
        <v>2.5609999999999999</v>
      </c>
      <c r="GB12" s="9">
        <v>2.0499999999999998</v>
      </c>
      <c r="GC12" s="9">
        <v>0.51100000000000001</v>
      </c>
      <c r="GD12" s="9">
        <v>4.53</v>
      </c>
      <c r="GE12" s="9">
        <v>0.998</v>
      </c>
      <c r="GF12" s="9">
        <v>3.532</v>
      </c>
      <c r="GG12" s="9">
        <v>10.472</v>
      </c>
      <c r="GH12" s="9">
        <v>5.202</v>
      </c>
      <c r="GI12" s="9">
        <v>5.27</v>
      </c>
      <c r="GJ12" s="9">
        <v>12.928000000000001</v>
      </c>
      <c r="GK12" s="9">
        <v>5.1440000000000001</v>
      </c>
      <c r="GL12" s="9">
        <v>7.7839999999999998</v>
      </c>
      <c r="GM12" s="9">
        <v>33.186999999999998</v>
      </c>
      <c r="GN12" s="9">
        <v>26</v>
      </c>
      <c r="GO12" s="9">
        <v>35.512999999999998</v>
      </c>
      <c r="GP12" s="9">
        <v>27.949000000000002</v>
      </c>
      <c r="GQ12" s="9">
        <v>5.17</v>
      </c>
      <c r="GR12" s="9">
        <v>22.779</v>
      </c>
      <c r="GS12" s="9">
        <v>0.93500000000000005</v>
      </c>
      <c r="GT12" s="9">
        <v>0.39600000000000002</v>
      </c>
      <c r="GU12" s="9">
        <v>0.53900000000000003</v>
      </c>
      <c r="GV12" s="9">
        <v>4.5780000000000003</v>
      </c>
      <c r="GW12" s="9">
        <v>1.25</v>
      </c>
      <c r="GX12" s="9">
        <v>3.3290000000000002</v>
      </c>
      <c r="GY12" s="9">
        <v>9.782</v>
      </c>
      <c r="GZ12" s="9">
        <v>1.097</v>
      </c>
      <c r="HA12" s="9">
        <v>8.6850000000000005</v>
      </c>
      <c r="HB12" s="9">
        <v>12.653</v>
      </c>
      <c r="HC12" s="9">
        <v>2.427</v>
      </c>
      <c r="HD12" s="9">
        <v>10.226000000000001</v>
      </c>
      <c r="HE12" s="9">
        <v>39.726999999999997</v>
      </c>
      <c r="HF12" s="9">
        <v>28.096</v>
      </c>
      <c r="HG12" s="9">
        <v>40.225999999999999</v>
      </c>
      <c r="HH12" s="9">
        <v>54.110999999999997</v>
      </c>
      <c r="HI12" s="9">
        <v>20.657</v>
      </c>
      <c r="HJ12" s="9">
        <v>33.454000000000001</v>
      </c>
      <c r="HK12" s="9">
        <v>4.3929999999999998</v>
      </c>
      <c r="HL12" s="9">
        <v>2.4449999999999998</v>
      </c>
      <c r="HM12" s="9">
        <v>1.9470000000000001</v>
      </c>
      <c r="HN12" s="9">
        <v>8.1609999999999996</v>
      </c>
      <c r="HO12" s="9">
        <v>4.4109999999999996</v>
      </c>
      <c r="HP12" s="9">
        <v>3.75</v>
      </c>
      <c r="HQ12" s="9">
        <v>11.794</v>
      </c>
      <c r="HR12" s="9">
        <v>4.0970000000000004</v>
      </c>
      <c r="HS12" s="9">
        <v>7.6970000000000001</v>
      </c>
      <c r="HT12" s="9">
        <v>29.763000000000002</v>
      </c>
      <c r="HU12" s="9">
        <v>9.7040000000000006</v>
      </c>
      <c r="HV12" s="9">
        <v>20.059000000000001</v>
      </c>
      <c r="HW12" s="9">
        <v>52</v>
      </c>
      <c r="HX12" s="9">
        <v>44.84</v>
      </c>
      <c r="HY12" s="9">
        <v>52</v>
      </c>
      <c r="HZ12" s="9">
        <v>33.781999999999996</v>
      </c>
      <c r="IA12" s="9">
        <v>9.2710000000000008</v>
      </c>
      <c r="IB12" s="9">
        <v>24.512</v>
      </c>
      <c r="IC12" s="9">
        <v>1.325</v>
      </c>
      <c r="ID12" s="9">
        <v>0.84299999999999997</v>
      </c>
      <c r="IE12" s="9">
        <v>0.48199999999999998</v>
      </c>
      <c r="IF12" s="9">
        <v>4.5410000000000004</v>
      </c>
      <c r="IG12" s="9">
        <v>1.8129999999999999</v>
      </c>
      <c r="IH12" s="9">
        <v>2.7269999999999999</v>
      </c>
      <c r="II12" s="9">
        <v>8.8260000000000005</v>
      </c>
      <c r="IJ12" s="9">
        <v>3.5840000000000001</v>
      </c>
      <c r="IK12" s="9">
        <v>5.242</v>
      </c>
      <c r="IL12" s="9">
        <v>19.091000000000001</v>
      </c>
      <c r="IM12" s="9">
        <v>3.0310000000000001</v>
      </c>
      <c r="IN12" s="9">
        <v>16.059999999999999</v>
      </c>
      <c r="IO12" s="9">
        <v>52</v>
      </c>
      <c r="IP12" s="9">
        <v>25</v>
      </c>
      <c r="IQ12" s="9">
        <v>52</v>
      </c>
    </row>
    <row r="13" spans="1:251">
      <c r="A13" s="10">
        <v>42767</v>
      </c>
      <c r="B13" s="9">
        <v>83.477999999999994</v>
      </c>
      <c r="C13" s="9">
        <v>5.7220000000000004</v>
      </c>
      <c r="D13" s="9">
        <v>3.2069999999999999</v>
      </c>
      <c r="E13" s="9">
        <v>2.5150000000000001</v>
      </c>
      <c r="F13" s="9">
        <v>23.698</v>
      </c>
      <c r="G13" s="9">
        <v>12.675000000000001</v>
      </c>
      <c r="H13" s="9">
        <v>11.023</v>
      </c>
      <c r="I13" s="9">
        <v>31.135000000000002</v>
      </c>
      <c r="J13" s="9">
        <v>10.638999999999999</v>
      </c>
      <c r="K13" s="9">
        <v>20.495999999999999</v>
      </c>
      <c r="L13" s="9">
        <v>72.617999999999995</v>
      </c>
      <c r="M13" s="9">
        <v>23.172999999999998</v>
      </c>
      <c r="N13" s="9">
        <v>49.444000000000003</v>
      </c>
      <c r="O13" s="9">
        <v>52</v>
      </c>
      <c r="P13" s="9">
        <v>43</v>
      </c>
      <c r="Q13" s="9">
        <v>52</v>
      </c>
      <c r="R13" s="9">
        <v>38.985999999999997</v>
      </c>
      <c r="S13" s="9">
        <v>19.445</v>
      </c>
      <c r="T13" s="9">
        <v>19.541</v>
      </c>
      <c r="U13" s="9">
        <v>3.056</v>
      </c>
      <c r="V13" s="9">
        <v>0.59899999999999998</v>
      </c>
      <c r="W13" s="9">
        <v>2.4569999999999999</v>
      </c>
      <c r="X13" s="9">
        <v>9.2409999999999997</v>
      </c>
      <c r="Y13" s="9">
        <v>5.3019999999999996</v>
      </c>
      <c r="Z13" s="9">
        <v>3.9390000000000001</v>
      </c>
      <c r="AA13" s="9">
        <v>15.397</v>
      </c>
      <c r="AB13" s="9">
        <v>8.7230000000000008</v>
      </c>
      <c r="AC13" s="9">
        <v>6.6740000000000004</v>
      </c>
      <c r="AD13" s="9">
        <v>11.291</v>
      </c>
      <c r="AE13" s="9">
        <v>4.82</v>
      </c>
      <c r="AF13" s="9">
        <v>6.4710000000000001</v>
      </c>
      <c r="AG13" s="9">
        <v>22.026</v>
      </c>
      <c r="AH13" s="9">
        <v>23.385999999999999</v>
      </c>
      <c r="AI13" s="9">
        <v>21.175999999999998</v>
      </c>
      <c r="AJ13" s="9">
        <v>12.553000000000001</v>
      </c>
      <c r="AK13" s="9">
        <v>5.6920000000000002</v>
      </c>
      <c r="AL13" s="9">
        <v>6.8609999999999998</v>
      </c>
      <c r="AM13" s="9">
        <v>1.681</v>
      </c>
      <c r="AN13" s="9">
        <v>0</v>
      </c>
      <c r="AO13" s="9">
        <v>1.681</v>
      </c>
      <c r="AP13" s="9">
        <v>1.194</v>
      </c>
      <c r="AQ13" s="9">
        <v>0.51600000000000001</v>
      </c>
      <c r="AR13" s="9">
        <v>0.67800000000000005</v>
      </c>
      <c r="AS13" s="9">
        <v>4.4870000000000001</v>
      </c>
      <c r="AT13" s="9">
        <v>1.984</v>
      </c>
      <c r="AU13" s="9">
        <v>2.5030000000000001</v>
      </c>
      <c r="AV13" s="9">
        <v>5.1909999999999998</v>
      </c>
      <c r="AW13" s="9">
        <v>3.1920000000000002</v>
      </c>
      <c r="AX13" s="9">
        <v>1.9990000000000001</v>
      </c>
      <c r="AY13" s="9">
        <v>36</v>
      </c>
      <c r="AZ13" s="9">
        <v>53.103999999999999</v>
      </c>
      <c r="BA13" s="9">
        <v>25.117999999999999</v>
      </c>
      <c r="BB13" s="9">
        <v>86.507999999999996</v>
      </c>
      <c r="BC13" s="9">
        <v>35.65</v>
      </c>
      <c r="BD13" s="9">
        <v>50.857999999999997</v>
      </c>
      <c r="BE13" s="9">
        <v>3.6859999999999999</v>
      </c>
      <c r="BF13" s="9">
        <v>0.85699999999999998</v>
      </c>
      <c r="BG13" s="9">
        <v>2.8290000000000002</v>
      </c>
      <c r="BH13" s="9">
        <v>20.338999999999999</v>
      </c>
      <c r="BI13" s="9">
        <v>10.981</v>
      </c>
      <c r="BJ13" s="9">
        <v>9.3580000000000005</v>
      </c>
      <c r="BK13" s="9">
        <v>29.044</v>
      </c>
      <c r="BL13" s="9">
        <v>11.805</v>
      </c>
      <c r="BM13" s="9">
        <v>17.239000000000001</v>
      </c>
      <c r="BN13" s="9">
        <v>33.44</v>
      </c>
      <c r="BO13" s="9">
        <v>12.007</v>
      </c>
      <c r="BP13" s="9">
        <v>21.433</v>
      </c>
      <c r="BQ13" s="9">
        <v>32.731999999999999</v>
      </c>
      <c r="BR13" s="9">
        <v>28.803000000000001</v>
      </c>
      <c r="BS13" s="9">
        <v>37.177</v>
      </c>
      <c r="BT13" s="9">
        <v>137.398</v>
      </c>
      <c r="BU13" s="9">
        <v>50.04</v>
      </c>
      <c r="BV13" s="9">
        <v>87.358000000000004</v>
      </c>
      <c r="BW13" s="9">
        <v>9.3680000000000003</v>
      </c>
      <c r="BX13" s="9">
        <v>4.2969999999999997</v>
      </c>
      <c r="BY13" s="9">
        <v>5.0709999999999997</v>
      </c>
      <c r="BZ13" s="9">
        <v>21.053999999999998</v>
      </c>
      <c r="CA13" s="9">
        <v>10.028</v>
      </c>
      <c r="CB13" s="9">
        <v>11.026</v>
      </c>
      <c r="CC13" s="9">
        <v>36.884</v>
      </c>
      <c r="CD13" s="9">
        <v>12.337999999999999</v>
      </c>
      <c r="CE13" s="9">
        <v>24.547000000000001</v>
      </c>
      <c r="CF13" s="9">
        <v>70.090999999999994</v>
      </c>
      <c r="CG13" s="9">
        <v>23.376999999999999</v>
      </c>
      <c r="CH13" s="9">
        <v>46.715000000000003</v>
      </c>
      <c r="CI13" s="9">
        <v>52</v>
      </c>
      <c r="CJ13" s="9">
        <v>34</v>
      </c>
      <c r="CK13" s="9">
        <v>52</v>
      </c>
      <c r="CL13" s="9">
        <v>60.301000000000002</v>
      </c>
      <c r="CM13" s="9">
        <v>25.233000000000001</v>
      </c>
      <c r="CN13" s="9">
        <v>35.067999999999998</v>
      </c>
      <c r="CO13" s="9">
        <v>5.2939999999999996</v>
      </c>
      <c r="CP13" s="9">
        <v>2.4980000000000002</v>
      </c>
      <c r="CQ13" s="9">
        <v>2.7959999999999998</v>
      </c>
      <c r="CR13" s="9">
        <v>8.6069999999999993</v>
      </c>
      <c r="CS13" s="9">
        <v>5.4160000000000004</v>
      </c>
      <c r="CT13" s="9">
        <v>3.1909999999999998</v>
      </c>
      <c r="CU13" s="9">
        <v>18.263000000000002</v>
      </c>
      <c r="CV13" s="9">
        <v>9.0850000000000009</v>
      </c>
      <c r="CW13" s="9">
        <v>9.1769999999999996</v>
      </c>
      <c r="CX13" s="9">
        <v>28.138000000000002</v>
      </c>
      <c r="CY13" s="9">
        <v>8.234</v>
      </c>
      <c r="CZ13" s="9">
        <v>19.902999999999999</v>
      </c>
      <c r="DA13" s="9">
        <v>43</v>
      </c>
      <c r="DB13" s="9">
        <v>26</v>
      </c>
      <c r="DC13" s="9">
        <v>52</v>
      </c>
      <c r="DD13" s="9">
        <v>191.851</v>
      </c>
      <c r="DE13" s="9">
        <v>76.525999999999996</v>
      </c>
      <c r="DF13" s="9">
        <v>115.325</v>
      </c>
      <c r="DG13" s="9">
        <v>27.356000000000002</v>
      </c>
      <c r="DH13" s="9">
        <v>12.643000000000001</v>
      </c>
      <c r="DI13" s="9">
        <v>14.712999999999999</v>
      </c>
      <c r="DJ13" s="9">
        <v>37.914999999999999</v>
      </c>
      <c r="DK13" s="9">
        <v>14.125</v>
      </c>
      <c r="DL13" s="9">
        <v>23.791</v>
      </c>
      <c r="DM13" s="9">
        <v>52.326000000000001</v>
      </c>
      <c r="DN13" s="9">
        <v>21.393999999999998</v>
      </c>
      <c r="DO13" s="9">
        <v>30.931999999999999</v>
      </c>
      <c r="DP13" s="9">
        <v>74.254000000000005</v>
      </c>
      <c r="DQ13" s="9">
        <v>28.364000000000001</v>
      </c>
      <c r="DR13" s="9">
        <v>45.89</v>
      </c>
      <c r="DS13" s="9">
        <v>26</v>
      </c>
      <c r="DT13" s="9">
        <v>26</v>
      </c>
      <c r="DU13" s="9">
        <v>26</v>
      </c>
      <c r="DV13" s="9">
        <v>188.55500000000001</v>
      </c>
      <c r="DW13" s="9">
        <v>74.858000000000004</v>
      </c>
      <c r="DX13" s="9">
        <v>113.697</v>
      </c>
      <c r="DY13" s="9">
        <v>26.503</v>
      </c>
      <c r="DZ13" s="9">
        <v>12.643000000000001</v>
      </c>
      <c r="EA13" s="9">
        <v>13.86</v>
      </c>
      <c r="EB13" s="9">
        <v>37.588000000000001</v>
      </c>
      <c r="EC13" s="9">
        <v>14.125</v>
      </c>
      <c r="ED13" s="9">
        <v>23.463999999999999</v>
      </c>
      <c r="EE13" s="9">
        <v>51.878</v>
      </c>
      <c r="EF13" s="9">
        <v>21.393999999999998</v>
      </c>
      <c r="EG13" s="9">
        <v>30.484000000000002</v>
      </c>
      <c r="EH13" s="9">
        <v>72.585999999999999</v>
      </c>
      <c r="EI13" s="9">
        <v>26.696000000000002</v>
      </c>
      <c r="EJ13" s="9">
        <v>45.89</v>
      </c>
      <c r="EK13" s="9">
        <v>26</v>
      </c>
      <c r="EL13" s="9">
        <v>26</v>
      </c>
      <c r="EM13" s="9">
        <v>26</v>
      </c>
      <c r="EN13" s="9">
        <v>76.953999999999994</v>
      </c>
      <c r="EO13" s="9">
        <v>36.637</v>
      </c>
      <c r="EP13" s="9">
        <v>40.317</v>
      </c>
      <c r="EQ13" s="9">
        <v>8.6039999999999992</v>
      </c>
      <c r="ER13" s="9">
        <v>5.6980000000000004</v>
      </c>
      <c r="ES13" s="9">
        <v>2.9060000000000001</v>
      </c>
      <c r="ET13" s="9">
        <v>18.677</v>
      </c>
      <c r="EU13" s="9">
        <v>6.4450000000000003</v>
      </c>
      <c r="EV13" s="9">
        <v>12.231</v>
      </c>
      <c r="EW13" s="9">
        <v>20.247</v>
      </c>
      <c r="EX13" s="9">
        <v>9.5150000000000006</v>
      </c>
      <c r="EY13" s="9">
        <v>10.733000000000001</v>
      </c>
      <c r="EZ13" s="9">
        <v>29.425999999999998</v>
      </c>
      <c r="FA13" s="9">
        <v>14.978999999999999</v>
      </c>
      <c r="FB13" s="9">
        <v>14.446999999999999</v>
      </c>
      <c r="FC13" s="9">
        <v>24.849</v>
      </c>
      <c r="FD13" s="9">
        <v>26</v>
      </c>
      <c r="FE13" s="9">
        <v>21</v>
      </c>
      <c r="FF13" s="9">
        <v>63.281999999999996</v>
      </c>
      <c r="FG13" s="9">
        <v>20.858000000000001</v>
      </c>
      <c r="FH13" s="9">
        <v>42.423999999999999</v>
      </c>
      <c r="FI13" s="9">
        <v>10.77</v>
      </c>
      <c r="FJ13" s="9">
        <v>4.42</v>
      </c>
      <c r="FK13" s="9">
        <v>6.35</v>
      </c>
      <c r="FL13" s="9">
        <v>11.59</v>
      </c>
      <c r="FM13" s="9">
        <v>4.2389999999999999</v>
      </c>
      <c r="FN13" s="9">
        <v>7.35</v>
      </c>
      <c r="FO13" s="9">
        <v>19.178999999999998</v>
      </c>
      <c r="FP13" s="9">
        <v>5.8810000000000002</v>
      </c>
      <c r="FQ13" s="9">
        <v>13.298</v>
      </c>
      <c r="FR13" s="9">
        <v>21.742999999999999</v>
      </c>
      <c r="FS13" s="9">
        <v>6.3170000000000002</v>
      </c>
      <c r="FT13" s="9">
        <v>15.426</v>
      </c>
      <c r="FU13" s="9">
        <v>25.914000000000001</v>
      </c>
      <c r="FV13" s="9">
        <v>20.408000000000001</v>
      </c>
      <c r="FW13" s="9">
        <v>26</v>
      </c>
      <c r="FX13" s="9">
        <v>37.383000000000003</v>
      </c>
      <c r="FY13" s="9">
        <v>11.705</v>
      </c>
      <c r="FZ13" s="9">
        <v>25.678000000000001</v>
      </c>
      <c r="GA13" s="9">
        <v>5.8109999999999999</v>
      </c>
      <c r="GB13" s="9">
        <v>2.8380000000000001</v>
      </c>
      <c r="GC13" s="9">
        <v>2.972</v>
      </c>
      <c r="GD13" s="9">
        <v>7.1260000000000003</v>
      </c>
      <c r="GE13" s="9">
        <v>1.927</v>
      </c>
      <c r="GF13" s="9">
        <v>5.1980000000000004</v>
      </c>
      <c r="GG13" s="9">
        <v>15.968999999999999</v>
      </c>
      <c r="GH13" s="9">
        <v>4.7039999999999997</v>
      </c>
      <c r="GI13" s="9">
        <v>11.265000000000001</v>
      </c>
      <c r="GJ13" s="9">
        <v>8.4770000000000003</v>
      </c>
      <c r="GK13" s="9">
        <v>2.2349999999999999</v>
      </c>
      <c r="GL13" s="9">
        <v>6.242</v>
      </c>
      <c r="GM13" s="9">
        <v>20.832999999999998</v>
      </c>
      <c r="GN13" s="9">
        <v>15.63</v>
      </c>
      <c r="GO13" s="9">
        <v>23.074000000000002</v>
      </c>
      <c r="GP13" s="9">
        <v>25.899000000000001</v>
      </c>
      <c r="GQ13" s="9">
        <v>9.1530000000000005</v>
      </c>
      <c r="GR13" s="9">
        <v>16.745999999999999</v>
      </c>
      <c r="GS13" s="9">
        <v>4.9589999999999996</v>
      </c>
      <c r="GT13" s="9">
        <v>1.5820000000000001</v>
      </c>
      <c r="GU13" s="9">
        <v>3.3769999999999998</v>
      </c>
      <c r="GV13" s="9">
        <v>4.4640000000000004</v>
      </c>
      <c r="GW13" s="9">
        <v>2.3119999999999998</v>
      </c>
      <c r="GX13" s="9">
        <v>2.1520000000000001</v>
      </c>
      <c r="GY13" s="9">
        <v>3.21</v>
      </c>
      <c r="GZ13" s="9">
        <v>1.177</v>
      </c>
      <c r="HA13" s="9">
        <v>2.0329999999999999</v>
      </c>
      <c r="HB13" s="9">
        <v>13.266</v>
      </c>
      <c r="HC13" s="9">
        <v>4.0819999999999999</v>
      </c>
      <c r="HD13" s="9">
        <v>9.1839999999999993</v>
      </c>
      <c r="HE13" s="9">
        <v>52</v>
      </c>
      <c r="HF13" s="9">
        <v>28.088000000000001</v>
      </c>
      <c r="HG13" s="9">
        <v>52</v>
      </c>
      <c r="HH13" s="9">
        <v>48.319000000000003</v>
      </c>
      <c r="HI13" s="9">
        <v>17.363</v>
      </c>
      <c r="HJ13" s="9">
        <v>30.956</v>
      </c>
      <c r="HK13" s="9">
        <v>7.1280000000000001</v>
      </c>
      <c r="HL13" s="9">
        <v>2.5249999999999999</v>
      </c>
      <c r="HM13" s="9">
        <v>4.6029999999999998</v>
      </c>
      <c r="HN13" s="9">
        <v>7.3220000000000001</v>
      </c>
      <c r="HO13" s="9">
        <v>3.44</v>
      </c>
      <c r="HP13" s="9">
        <v>3.8820000000000001</v>
      </c>
      <c r="HQ13" s="9">
        <v>12.451000000000001</v>
      </c>
      <c r="HR13" s="9">
        <v>5.9980000000000002</v>
      </c>
      <c r="HS13" s="9">
        <v>6.4539999999999997</v>
      </c>
      <c r="HT13" s="9">
        <v>21.417000000000002</v>
      </c>
      <c r="HU13" s="9">
        <v>5.4</v>
      </c>
      <c r="HV13" s="9">
        <v>16.015999999999998</v>
      </c>
      <c r="HW13" s="9">
        <v>32.328000000000003</v>
      </c>
      <c r="HX13" s="9">
        <v>26</v>
      </c>
      <c r="HY13" s="9">
        <v>52</v>
      </c>
      <c r="HZ13" s="9">
        <v>32.216999999999999</v>
      </c>
      <c r="IA13" s="9">
        <v>10.19</v>
      </c>
      <c r="IB13" s="9">
        <v>22.027999999999999</v>
      </c>
      <c r="IC13" s="9">
        <v>4.95</v>
      </c>
      <c r="ID13" s="9">
        <v>2.004</v>
      </c>
      <c r="IE13" s="9">
        <v>2.9460000000000002</v>
      </c>
      <c r="IF13" s="9">
        <v>4.819</v>
      </c>
      <c r="IG13" s="9">
        <v>1.8979999999999999</v>
      </c>
      <c r="IH13" s="9">
        <v>2.9209999999999998</v>
      </c>
      <c r="II13" s="9">
        <v>8.5690000000000008</v>
      </c>
      <c r="IJ13" s="9">
        <v>3.0059999999999998</v>
      </c>
      <c r="IK13" s="9">
        <v>5.5629999999999997</v>
      </c>
      <c r="IL13" s="9">
        <v>13.88</v>
      </c>
      <c r="IM13" s="9">
        <v>3.282</v>
      </c>
      <c r="IN13" s="9">
        <v>10.598000000000001</v>
      </c>
      <c r="IO13" s="9">
        <v>30.164000000000001</v>
      </c>
      <c r="IP13" s="9">
        <v>26.815999999999999</v>
      </c>
      <c r="IQ13" s="9">
        <v>34.646999999999998</v>
      </c>
    </row>
    <row r="14" spans="1:251">
      <c r="A14" s="10">
        <v>43132</v>
      </c>
      <c r="B14" s="9">
        <v>61.762999999999998</v>
      </c>
      <c r="C14" s="9">
        <v>11.121</v>
      </c>
      <c r="D14" s="9">
        <v>5.5819999999999999</v>
      </c>
      <c r="E14" s="9">
        <v>5.54</v>
      </c>
      <c r="F14" s="9">
        <v>16.731000000000002</v>
      </c>
      <c r="G14" s="9">
        <v>7.367</v>
      </c>
      <c r="H14" s="9">
        <v>9.3640000000000008</v>
      </c>
      <c r="I14" s="9">
        <v>26.8</v>
      </c>
      <c r="J14" s="9">
        <v>10.736000000000001</v>
      </c>
      <c r="K14" s="9">
        <v>16.064</v>
      </c>
      <c r="L14" s="9">
        <v>54.317</v>
      </c>
      <c r="M14" s="9">
        <v>23.521999999999998</v>
      </c>
      <c r="N14" s="9">
        <v>30.795000000000002</v>
      </c>
      <c r="O14" s="9">
        <v>48.661999999999999</v>
      </c>
      <c r="P14" s="9">
        <v>48.997</v>
      </c>
      <c r="Q14" s="9">
        <v>49.094999999999999</v>
      </c>
      <c r="R14" s="9">
        <v>46.648000000000003</v>
      </c>
      <c r="S14" s="9">
        <v>23.722999999999999</v>
      </c>
      <c r="T14" s="9">
        <v>22.923999999999999</v>
      </c>
      <c r="U14" s="9">
        <v>4.0599999999999996</v>
      </c>
      <c r="V14" s="9">
        <v>1.885</v>
      </c>
      <c r="W14" s="9">
        <v>2.1749999999999998</v>
      </c>
      <c r="X14" s="9">
        <v>11.311</v>
      </c>
      <c r="Y14" s="9">
        <v>6.2729999999999997</v>
      </c>
      <c r="Z14" s="9">
        <v>5.0380000000000003</v>
      </c>
      <c r="AA14" s="9">
        <v>13.602</v>
      </c>
      <c r="AB14" s="9">
        <v>8.1120000000000001</v>
      </c>
      <c r="AC14" s="9">
        <v>5.49</v>
      </c>
      <c r="AD14" s="9">
        <v>17.675000000000001</v>
      </c>
      <c r="AE14" s="9">
        <v>7.4530000000000003</v>
      </c>
      <c r="AF14" s="9">
        <v>10.221</v>
      </c>
      <c r="AG14" s="9">
        <v>34</v>
      </c>
      <c r="AH14" s="9">
        <v>19.161999999999999</v>
      </c>
      <c r="AI14" s="9">
        <v>47.158000000000001</v>
      </c>
      <c r="AJ14" s="9">
        <v>8.0429999999999993</v>
      </c>
      <c r="AK14" s="9">
        <v>2.383</v>
      </c>
      <c r="AL14" s="9">
        <v>5.6589999999999998</v>
      </c>
      <c r="AM14" s="9">
        <v>0.93799999999999994</v>
      </c>
      <c r="AN14" s="9">
        <v>0</v>
      </c>
      <c r="AO14" s="9">
        <v>0.93799999999999994</v>
      </c>
      <c r="AP14" s="9">
        <v>1.0529999999999999</v>
      </c>
      <c r="AQ14" s="9">
        <v>0.44600000000000001</v>
      </c>
      <c r="AR14" s="9">
        <v>0.60799999999999998</v>
      </c>
      <c r="AS14" s="9">
        <v>0.96499999999999997</v>
      </c>
      <c r="AT14" s="9">
        <v>0</v>
      </c>
      <c r="AU14" s="9">
        <v>0.96499999999999997</v>
      </c>
      <c r="AV14" s="9">
        <v>5.0860000000000003</v>
      </c>
      <c r="AW14" s="9">
        <v>1.9379999999999999</v>
      </c>
      <c r="AX14" s="9">
        <v>3.1480000000000001</v>
      </c>
      <c r="AY14" s="9">
        <v>73.179000000000002</v>
      </c>
      <c r="AZ14" s="9">
        <v>154.69499999999999</v>
      </c>
      <c r="BA14" s="9">
        <v>52</v>
      </c>
      <c r="BB14" s="9">
        <v>70.317999999999998</v>
      </c>
      <c r="BC14" s="9">
        <v>29.504000000000001</v>
      </c>
      <c r="BD14" s="9">
        <v>40.814</v>
      </c>
      <c r="BE14" s="9">
        <v>5.7949999999999999</v>
      </c>
      <c r="BF14" s="9">
        <v>3.6240000000000001</v>
      </c>
      <c r="BG14" s="9">
        <v>2.1709999999999998</v>
      </c>
      <c r="BH14" s="9">
        <v>14.295999999999999</v>
      </c>
      <c r="BI14" s="9">
        <v>6.8940000000000001</v>
      </c>
      <c r="BJ14" s="9">
        <v>7.4020000000000001</v>
      </c>
      <c r="BK14" s="9">
        <v>16.611000000000001</v>
      </c>
      <c r="BL14" s="9">
        <v>5.9960000000000004</v>
      </c>
      <c r="BM14" s="9">
        <v>10.615</v>
      </c>
      <c r="BN14" s="9">
        <v>33.616</v>
      </c>
      <c r="BO14" s="9">
        <v>12.989000000000001</v>
      </c>
      <c r="BP14" s="9">
        <v>20.626999999999999</v>
      </c>
      <c r="BQ14" s="9">
        <v>47.57</v>
      </c>
      <c r="BR14" s="9">
        <v>26</v>
      </c>
      <c r="BS14" s="9">
        <v>50.731999999999999</v>
      </c>
      <c r="BT14" s="9">
        <v>140.61000000000001</v>
      </c>
      <c r="BU14" s="9">
        <v>52.154000000000003</v>
      </c>
      <c r="BV14" s="9">
        <v>88.456000000000003</v>
      </c>
      <c r="BW14" s="9">
        <v>13.667</v>
      </c>
      <c r="BX14" s="9">
        <v>4.9359999999999999</v>
      </c>
      <c r="BY14" s="9">
        <v>8.7309999999999999</v>
      </c>
      <c r="BZ14" s="9">
        <v>25.553000000000001</v>
      </c>
      <c r="CA14" s="9">
        <v>8.65</v>
      </c>
      <c r="CB14" s="9">
        <v>16.902999999999999</v>
      </c>
      <c r="CC14" s="9">
        <v>40.137</v>
      </c>
      <c r="CD14" s="9">
        <v>14.506</v>
      </c>
      <c r="CE14" s="9">
        <v>25.631</v>
      </c>
      <c r="CF14" s="9">
        <v>61.253</v>
      </c>
      <c r="CG14" s="9">
        <v>24.062000000000001</v>
      </c>
      <c r="CH14" s="9">
        <v>37.191000000000003</v>
      </c>
      <c r="CI14" s="9">
        <v>42.69</v>
      </c>
      <c r="CJ14" s="9">
        <v>39.412999999999997</v>
      </c>
      <c r="CK14" s="9">
        <v>43</v>
      </c>
      <c r="CL14" s="9">
        <v>48.338000000000001</v>
      </c>
      <c r="CM14" s="9">
        <v>22.678000000000001</v>
      </c>
      <c r="CN14" s="9">
        <v>25.658999999999999</v>
      </c>
      <c r="CO14" s="9">
        <v>6.726</v>
      </c>
      <c r="CP14" s="9">
        <v>0.58799999999999997</v>
      </c>
      <c r="CQ14" s="9">
        <v>6.1379999999999999</v>
      </c>
      <c r="CR14" s="9">
        <v>8.9489999999999998</v>
      </c>
      <c r="CS14" s="9">
        <v>4.42</v>
      </c>
      <c r="CT14" s="9">
        <v>4.5289999999999999</v>
      </c>
      <c r="CU14" s="9">
        <v>10.327999999999999</v>
      </c>
      <c r="CV14" s="9">
        <v>6.5019999999999998</v>
      </c>
      <c r="CW14" s="9">
        <v>3.827</v>
      </c>
      <c r="CX14" s="9">
        <v>22.334</v>
      </c>
      <c r="CY14" s="9">
        <v>11.167999999999999</v>
      </c>
      <c r="CZ14" s="9">
        <v>11.166</v>
      </c>
      <c r="DA14" s="9">
        <v>39.817999999999998</v>
      </c>
      <c r="DB14" s="9">
        <v>47.128999999999998</v>
      </c>
      <c r="DC14" s="9">
        <v>26.398</v>
      </c>
      <c r="DD14" s="9">
        <v>213.41300000000001</v>
      </c>
      <c r="DE14" s="9">
        <v>79.748999999999995</v>
      </c>
      <c r="DF14" s="9">
        <v>133.66399999999999</v>
      </c>
      <c r="DG14" s="9">
        <v>17.524999999999999</v>
      </c>
      <c r="DH14" s="9">
        <v>6.6479999999999997</v>
      </c>
      <c r="DI14" s="9">
        <v>10.877000000000001</v>
      </c>
      <c r="DJ14" s="9">
        <v>44.462000000000003</v>
      </c>
      <c r="DK14" s="9">
        <v>17.428999999999998</v>
      </c>
      <c r="DL14" s="9">
        <v>27.032</v>
      </c>
      <c r="DM14" s="9">
        <v>57.335000000000001</v>
      </c>
      <c r="DN14" s="9">
        <v>19.684999999999999</v>
      </c>
      <c r="DO14" s="9">
        <v>37.65</v>
      </c>
      <c r="DP14" s="9">
        <v>94.090999999999994</v>
      </c>
      <c r="DQ14" s="9">
        <v>35.988</v>
      </c>
      <c r="DR14" s="9">
        <v>58.103000000000002</v>
      </c>
      <c r="DS14" s="9">
        <v>39</v>
      </c>
      <c r="DT14" s="9">
        <v>34</v>
      </c>
      <c r="DU14" s="9">
        <v>39.915999999999997</v>
      </c>
      <c r="DV14" s="9">
        <v>209.565</v>
      </c>
      <c r="DW14" s="9">
        <v>77.221999999999994</v>
      </c>
      <c r="DX14" s="9">
        <v>132.34299999999999</v>
      </c>
      <c r="DY14" s="9">
        <v>17.524999999999999</v>
      </c>
      <c r="DZ14" s="9">
        <v>6.6479999999999997</v>
      </c>
      <c r="EA14" s="9">
        <v>10.877000000000001</v>
      </c>
      <c r="EB14" s="9">
        <v>44.078000000000003</v>
      </c>
      <c r="EC14" s="9">
        <v>17.045000000000002</v>
      </c>
      <c r="ED14" s="9">
        <v>27.032</v>
      </c>
      <c r="EE14" s="9">
        <v>56.286000000000001</v>
      </c>
      <c r="EF14" s="9">
        <v>18.635999999999999</v>
      </c>
      <c r="EG14" s="9">
        <v>37.65</v>
      </c>
      <c r="EH14" s="9">
        <v>91.676000000000002</v>
      </c>
      <c r="EI14" s="9">
        <v>34.893000000000001</v>
      </c>
      <c r="EJ14" s="9">
        <v>56.783000000000001</v>
      </c>
      <c r="EK14" s="9">
        <v>38.694000000000003</v>
      </c>
      <c r="EL14" s="9">
        <v>34</v>
      </c>
      <c r="EM14" s="9">
        <v>39</v>
      </c>
      <c r="EN14" s="9">
        <v>79.171999999999997</v>
      </c>
      <c r="EO14" s="9">
        <v>36.085000000000001</v>
      </c>
      <c r="EP14" s="9">
        <v>43.085999999999999</v>
      </c>
      <c r="EQ14" s="9">
        <v>6.9050000000000002</v>
      </c>
      <c r="ER14" s="9">
        <v>3.2589999999999999</v>
      </c>
      <c r="ES14" s="9">
        <v>3.6459999999999999</v>
      </c>
      <c r="ET14" s="9">
        <v>17.923999999999999</v>
      </c>
      <c r="EU14" s="9">
        <v>7.5739999999999998</v>
      </c>
      <c r="EV14" s="9">
        <v>10.35</v>
      </c>
      <c r="EW14" s="9">
        <v>22.664999999999999</v>
      </c>
      <c r="EX14" s="9">
        <v>9.4030000000000005</v>
      </c>
      <c r="EY14" s="9">
        <v>13.262</v>
      </c>
      <c r="EZ14" s="9">
        <v>31.677</v>
      </c>
      <c r="FA14" s="9">
        <v>15.849</v>
      </c>
      <c r="FB14" s="9">
        <v>15.827999999999999</v>
      </c>
      <c r="FC14" s="9">
        <v>30</v>
      </c>
      <c r="FD14" s="9">
        <v>30</v>
      </c>
      <c r="FE14" s="9">
        <v>30</v>
      </c>
      <c r="FF14" s="9">
        <v>69.747</v>
      </c>
      <c r="FG14" s="9">
        <v>25.888000000000002</v>
      </c>
      <c r="FH14" s="9">
        <v>43.86</v>
      </c>
      <c r="FI14" s="9">
        <v>7.0279999999999996</v>
      </c>
      <c r="FJ14" s="9">
        <v>3.3879999999999999</v>
      </c>
      <c r="FK14" s="9">
        <v>3.6389999999999998</v>
      </c>
      <c r="FL14" s="9">
        <v>14.532999999999999</v>
      </c>
      <c r="FM14" s="9">
        <v>6.7960000000000003</v>
      </c>
      <c r="FN14" s="9">
        <v>7.7370000000000001</v>
      </c>
      <c r="FO14" s="9">
        <v>20.481999999999999</v>
      </c>
      <c r="FP14" s="9">
        <v>6.5919999999999996</v>
      </c>
      <c r="FQ14" s="9">
        <v>13.89</v>
      </c>
      <c r="FR14" s="9">
        <v>27.704999999999998</v>
      </c>
      <c r="FS14" s="9">
        <v>9.1120000000000001</v>
      </c>
      <c r="FT14" s="9">
        <v>18.593</v>
      </c>
      <c r="FU14" s="9">
        <v>30</v>
      </c>
      <c r="FV14" s="9">
        <v>20.175999999999998</v>
      </c>
      <c r="FW14" s="9">
        <v>35.840000000000003</v>
      </c>
      <c r="FX14" s="9">
        <v>38.238999999999997</v>
      </c>
      <c r="FY14" s="9">
        <v>14.84</v>
      </c>
      <c r="FZ14" s="9">
        <v>23.399000000000001</v>
      </c>
      <c r="GA14" s="9">
        <v>3.66</v>
      </c>
      <c r="GB14" s="9">
        <v>2.1989999999999998</v>
      </c>
      <c r="GC14" s="9">
        <v>1.462</v>
      </c>
      <c r="GD14" s="9">
        <v>10.273</v>
      </c>
      <c r="GE14" s="9">
        <v>4.6859999999999999</v>
      </c>
      <c r="GF14" s="9">
        <v>5.5880000000000001</v>
      </c>
      <c r="GG14" s="9">
        <v>10.506</v>
      </c>
      <c r="GH14" s="9">
        <v>3.2839999999999998</v>
      </c>
      <c r="GI14" s="9">
        <v>7.2220000000000004</v>
      </c>
      <c r="GJ14" s="9">
        <v>13.798999999999999</v>
      </c>
      <c r="GK14" s="9">
        <v>4.6710000000000003</v>
      </c>
      <c r="GL14" s="9">
        <v>9.1280000000000001</v>
      </c>
      <c r="GM14" s="9">
        <v>29.355</v>
      </c>
      <c r="GN14" s="9">
        <v>14.035</v>
      </c>
      <c r="GO14" s="9">
        <v>34</v>
      </c>
      <c r="GP14" s="9">
        <v>31.509</v>
      </c>
      <c r="GQ14" s="9">
        <v>11.048</v>
      </c>
      <c r="GR14" s="9">
        <v>20.460999999999999</v>
      </c>
      <c r="GS14" s="9">
        <v>3.367</v>
      </c>
      <c r="GT14" s="9">
        <v>1.19</v>
      </c>
      <c r="GU14" s="9">
        <v>2.1779999999999999</v>
      </c>
      <c r="GV14" s="9">
        <v>4.2590000000000003</v>
      </c>
      <c r="GW14" s="9">
        <v>2.11</v>
      </c>
      <c r="GX14" s="9">
        <v>2.15</v>
      </c>
      <c r="GY14" s="9">
        <v>9.9760000000000009</v>
      </c>
      <c r="GZ14" s="9">
        <v>3.3069999999999999</v>
      </c>
      <c r="HA14" s="9">
        <v>6.6680000000000001</v>
      </c>
      <c r="HB14" s="9">
        <v>13.907</v>
      </c>
      <c r="HC14" s="9">
        <v>4.4409999999999998</v>
      </c>
      <c r="HD14" s="9">
        <v>9.4649999999999999</v>
      </c>
      <c r="HE14" s="9">
        <v>39</v>
      </c>
      <c r="HF14" s="9">
        <v>33.075000000000003</v>
      </c>
      <c r="HG14" s="9">
        <v>40.697000000000003</v>
      </c>
      <c r="HH14" s="9">
        <v>60.646000000000001</v>
      </c>
      <c r="HI14" s="9">
        <v>15.249000000000001</v>
      </c>
      <c r="HJ14" s="9">
        <v>45.396999999999998</v>
      </c>
      <c r="HK14" s="9">
        <v>3.5920000000000001</v>
      </c>
      <c r="HL14" s="9">
        <v>0</v>
      </c>
      <c r="HM14" s="9">
        <v>3.5920000000000001</v>
      </c>
      <c r="HN14" s="9">
        <v>11.62</v>
      </c>
      <c r="HO14" s="9">
        <v>2.6749999999999998</v>
      </c>
      <c r="HP14" s="9">
        <v>8.9450000000000003</v>
      </c>
      <c r="HQ14" s="9">
        <v>13.138999999999999</v>
      </c>
      <c r="HR14" s="9">
        <v>2.641</v>
      </c>
      <c r="HS14" s="9">
        <v>10.497999999999999</v>
      </c>
      <c r="HT14" s="9">
        <v>32.293999999999997</v>
      </c>
      <c r="HU14" s="9">
        <v>9.9320000000000004</v>
      </c>
      <c r="HV14" s="9">
        <v>22.361000000000001</v>
      </c>
      <c r="HW14" s="9">
        <v>52</v>
      </c>
      <c r="HX14" s="9">
        <v>52</v>
      </c>
      <c r="HY14" s="9">
        <v>50.912999999999997</v>
      </c>
      <c r="HZ14" s="9">
        <v>40.414999999999999</v>
      </c>
      <c r="IA14" s="9">
        <v>9.048</v>
      </c>
      <c r="IB14" s="9">
        <v>31.366</v>
      </c>
      <c r="IC14" s="9">
        <v>3.5920000000000001</v>
      </c>
      <c r="ID14" s="9">
        <v>0</v>
      </c>
      <c r="IE14" s="9">
        <v>3.5920000000000001</v>
      </c>
      <c r="IF14" s="9">
        <v>8.7430000000000003</v>
      </c>
      <c r="IG14" s="9">
        <v>2.1880000000000002</v>
      </c>
      <c r="IH14" s="9">
        <v>6.556</v>
      </c>
      <c r="II14" s="9">
        <v>8.1639999999999997</v>
      </c>
      <c r="IJ14" s="9">
        <v>1.7509999999999999</v>
      </c>
      <c r="IK14" s="9">
        <v>6.4119999999999999</v>
      </c>
      <c r="IL14" s="9">
        <v>19.914999999999999</v>
      </c>
      <c r="IM14" s="9">
        <v>5.109</v>
      </c>
      <c r="IN14" s="9">
        <v>14.805999999999999</v>
      </c>
      <c r="IO14" s="9">
        <v>48.838999999999999</v>
      </c>
      <c r="IP14" s="9">
        <v>52</v>
      </c>
      <c r="IQ14" s="9">
        <v>41.067</v>
      </c>
    </row>
    <row r="15" spans="1:251">
      <c r="A15" s="10">
        <v>43497</v>
      </c>
      <c r="B15" s="9">
        <v>70.370999999999995</v>
      </c>
      <c r="C15" s="9">
        <v>14.26</v>
      </c>
      <c r="D15" s="9">
        <v>8.2739999999999991</v>
      </c>
      <c r="E15" s="9">
        <v>5.9859999999999998</v>
      </c>
      <c r="F15" s="9">
        <v>24.733000000000001</v>
      </c>
      <c r="G15" s="9">
        <v>10.407</v>
      </c>
      <c r="H15" s="9">
        <v>14.326000000000001</v>
      </c>
      <c r="I15" s="9">
        <v>27.081</v>
      </c>
      <c r="J15" s="9">
        <v>8.6859999999999999</v>
      </c>
      <c r="K15" s="9">
        <v>18.396000000000001</v>
      </c>
      <c r="L15" s="9">
        <v>49.670999999999999</v>
      </c>
      <c r="M15" s="9">
        <v>18.007999999999999</v>
      </c>
      <c r="N15" s="9">
        <v>31.663</v>
      </c>
      <c r="O15" s="9">
        <v>34</v>
      </c>
      <c r="P15" s="9">
        <v>27.238</v>
      </c>
      <c r="Q15" s="9">
        <v>34</v>
      </c>
      <c r="R15" s="9">
        <v>38.523000000000003</v>
      </c>
      <c r="S15" s="9">
        <v>18.489999999999998</v>
      </c>
      <c r="T15" s="9">
        <v>20.033000000000001</v>
      </c>
      <c r="U15" s="9">
        <v>4.6559999999999997</v>
      </c>
      <c r="V15" s="9">
        <v>2.1269999999999998</v>
      </c>
      <c r="W15" s="9">
        <v>2.5289999999999999</v>
      </c>
      <c r="X15" s="9">
        <v>6.8010000000000002</v>
      </c>
      <c r="Y15" s="9">
        <v>3.5920000000000001</v>
      </c>
      <c r="Z15" s="9">
        <v>3.2080000000000002</v>
      </c>
      <c r="AA15" s="9">
        <v>6.4690000000000003</v>
      </c>
      <c r="AB15" s="9">
        <v>3.2839999999999998</v>
      </c>
      <c r="AC15" s="9">
        <v>3.1850000000000001</v>
      </c>
      <c r="AD15" s="9">
        <v>20.597000000000001</v>
      </c>
      <c r="AE15" s="9">
        <v>9.4870000000000001</v>
      </c>
      <c r="AF15" s="9">
        <v>11.11</v>
      </c>
      <c r="AG15" s="9">
        <v>52</v>
      </c>
      <c r="AH15" s="9">
        <v>51.088000000000001</v>
      </c>
      <c r="AI15" s="9">
        <v>52</v>
      </c>
      <c r="AJ15" s="9">
        <v>18.225999999999999</v>
      </c>
      <c r="AK15" s="9">
        <v>8.6959999999999997</v>
      </c>
      <c r="AL15" s="9">
        <v>9.5289999999999999</v>
      </c>
      <c r="AM15" s="9">
        <v>3.339</v>
      </c>
      <c r="AN15" s="9">
        <v>2.177</v>
      </c>
      <c r="AO15" s="9">
        <v>1.161</v>
      </c>
      <c r="AP15" s="9">
        <v>3.8769999999999998</v>
      </c>
      <c r="AQ15" s="9">
        <v>1.1439999999999999</v>
      </c>
      <c r="AR15" s="9">
        <v>2.7320000000000002</v>
      </c>
      <c r="AS15" s="9">
        <v>3.706</v>
      </c>
      <c r="AT15" s="9">
        <v>1.383</v>
      </c>
      <c r="AU15" s="9">
        <v>2.323</v>
      </c>
      <c r="AV15" s="9">
        <v>7.3049999999999997</v>
      </c>
      <c r="AW15" s="9">
        <v>3.992</v>
      </c>
      <c r="AX15" s="9">
        <v>3.3130000000000002</v>
      </c>
      <c r="AY15" s="9">
        <v>33.356999999999999</v>
      </c>
      <c r="AZ15" s="9">
        <v>38.963999999999999</v>
      </c>
      <c r="BA15" s="9">
        <v>26</v>
      </c>
      <c r="BB15" s="9">
        <v>67.944000000000003</v>
      </c>
      <c r="BC15" s="9">
        <v>26.931000000000001</v>
      </c>
      <c r="BD15" s="9">
        <v>41.012999999999998</v>
      </c>
      <c r="BE15" s="9">
        <v>8.7650000000000006</v>
      </c>
      <c r="BF15" s="9">
        <v>5.6360000000000001</v>
      </c>
      <c r="BG15" s="9">
        <v>3.129</v>
      </c>
      <c r="BH15" s="9">
        <v>16.041</v>
      </c>
      <c r="BI15" s="9">
        <v>5.1150000000000002</v>
      </c>
      <c r="BJ15" s="9">
        <v>10.926</v>
      </c>
      <c r="BK15" s="9">
        <v>11.840999999999999</v>
      </c>
      <c r="BL15" s="9">
        <v>4.3860000000000001</v>
      </c>
      <c r="BM15" s="9">
        <v>7.4560000000000004</v>
      </c>
      <c r="BN15" s="9">
        <v>31.297000000000001</v>
      </c>
      <c r="BO15" s="9">
        <v>11.795</v>
      </c>
      <c r="BP15" s="9">
        <v>19.501999999999999</v>
      </c>
      <c r="BQ15" s="9">
        <v>43</v>
      </c>
      <c r="BR15" s="9">
        <v>30.699000000000002</v>
      </c>
      <c r="BS15" s="9">
        <v>49.292000000000002</v>
      </c>
      <c r="BT15" s="9">
        <v>144.286</v>
      </c>
      <c r="BU15" s="9">
        <v>57.045999999999999</v>
      </c>
      <c r="BV15" s="9">
        <v>87.241</v>
      </c>
      <c r="BW15" s="9">
        <v>16.834</v>
      </c>
      <c r="BX15" s="9">
        <v>6.5410000000000004</v>
      </c>
      <c r="BY15" s="9">
        <v>10.292999999999999</v>
      </c>
      <c r="BZ15" s="9">
        <v>24.31</v>
      </c>
      <c r="CA15" s="9">
        <v>10.557</v>
      </c>
      <c r="CB15" s="9">
        <v>13.752000000000001</v>
      </c>
      <c r="CC15" s="9">
        <v>36.734000000000002</v>
      </c>
      <c r="CD15" s="9">
        <v>13.096</v>
      </c>
      <c r="CE15" s="9">
        <v>23.638000000000002</v>
      </c>
      <c r="CF15" s="9">
        <v>66.409000000000006</v>
      </c>
      <c r="CG15" s="9">
        <v>26.850999999999999</v>
      </c>
      <c r="CH15" s="9">
        <v>39.558</v>
      </c>
      <c r="CI15" s="9">
        <v>34</v>
      </c>
      <c r="CJ15" s="9">
        <v>40</v>
      </c>
      <c r="CK15" s="9">
        <v>28.77</v>
      </c>
      <c r="CL15" s="9">
        <v>61.314999999999998</v>
      </c>
      <c r="CM15" s="9">
        <v>23.221</v>
      </c>
      <c r="CN15" s="9">
        <v>38.094000000000001</v>
      </c>
      <c r="CO15" s="9">
        <v>5.0060000000000002</v>
      </c>
      <c r="CP15" s="9">
        <v>2.766</v>
      </c>
      <c r="CQ15" s="9">
        <v>2.2400000000000002</v>
      </c>
      <c r="CR15" s="9">
        <v>13.191000000000001</v>
      </c>
      <c r="CS15" s="9">
        <v>6.1379999999999999</v>
      </c>
      <c r="CT15" s="9">
        <v>7.0540000000000003</v>
      </c>
      <c r="CU15" s="9">
        <v>14.768000000000001</v>
      </c>
      <c r="CV15" s="9">
        <v>5.1840000000000002</v>
      </c>
      <c r="CW15" s="9">
        <v>9.5850000000000009</v>
      </c>
      <c r="CX15" s="9">
        <v>28.349</v>
      </c>
      <c r="CY15" s="9">
        <v>9.1329999999999991</v>
      </c>
      <c r="CZ15" s="9">
        <v>19.216000000000001</v>
      </c>
      <c r="DA15" s="9">
        <v>40.130000000000003</v>
      </c>
      <c r="DB15" s="9">
        <v>27.797000000000001</v>
      </c>
      <c r="DC15" s="9">
        <v>51.383000000000003</v>
      </c>
      <c r="DD15" s="9">
        <v>213.73400000000001</v>
      </c>
      <c r="DE15" s="9">
        <v>82.869</v>
      </c>
      <c r="DF15" s="9">
        <v>130.86500000000001</v>
      </c>
      <c r="DG15" s="9">
        <v>26.146999999999998</v>
      </c>
      <c r="DH15" s="9">
        <v>7.4610000000000003</v>
      </c>
      <c r="DI15" s="9">
        <v>18.686</v>
      </c>
      <c r="DJ15" s="9">
        <v>29.600999999999999</v>
      </c>
      <c r="DK15" s="9">
        <v>14.388</v>
      </c>
      <c r="DL15" s="9">
        <v>15.212999999999999</v>
      </c>
      <c r="DM15" s="9">
        <v>54.317999999999998</v>
      </c>
      <c r="DN15" s="9">
        <v>26.890999999999998</v>
      </c>
      <c r="DO15" s="9">
        <v>27.427</v>
      </c>
      <c r="DP15" s="9">
        <v>103.667</v>
      </c>
      <c r="DQ15" s="9">
        <v>34.128999999999998</v>
      </c>
      <c r="DR15" s="9">
        <v>69.537999999999997</v>
      </c>
      <c r="DS15" s="9">
        <v>47</v>
      </c>
      <c r="DT15" s="9">
        <v>30</v>
      </c>
      <c r="DU15" s="9">
        <v>52</v>
      </c>
      <c r="DV15" s="9">
        <v>210.47499999999999</v>
      </c>
      <c r="DW15" s="9">
        <v>81.454999999999998</v>
      </c>
      <c r="DX15" s="9">
        <v>129.02000000000001</v>
      </c>
      <c r="DY15" s="9">
        <v>25.567</v>
      </c>
      <c r="DZ15" s="9">
        <v>7.4610000000000003</v>
      </c>
      <c r="EA15" s="9">
        <v>18.106000000000002</v>
      </c>
      <c r="EB15" s="9">
        <v>28.952000000000002</v>
      </c>
      <c r="EC15" s="9">
        <v>14.388</v>
      </c>
      <c r="ED15" s="9">
        <v>14.564</v>
      </c>
      <c r="EE15" s="9">
        <v>54.317999999999998</v>
      </c>
      <c r="EF15" s="9">
        <v>26.890999999999998</v>
      </c>
      <c r="EG15" s="9">
        <v>27.427</v>
      </c>
      <c r="EH15" s="9">
        <v>101.637</v>
      </c>
      <c r="EI15" s="9">
        <v>32.715000000000003</v>
      </c>
      <c r="EJ15" s="9">
        <v>68.921999999999997</v>
      </c>
      <c r="EK15" s="9">
        <v>47</v>
      </c>
      <c r="EL15" s="9">
        <v>28.151</v>
      </c>
      <c r="EM15" s="9">
        <v>52</v>
      </c>
      <c r="EN15" s="9">
        <v>80.459000000000003</v>
      </c>
      <c r="EO15" s="9">
        <v>34.54</v>
      </c>
      <c r="EP15" s="9">
        <v>45.918999999999997</v>
      </c>
      <c r="EQ15" s="9">
        <v>8.7010000000000005</v>
      </c>
      <c r="ER15" s="9">
        <v>3.4319999999999999</v>
      </c>
      <c r="ES15" s="9">
        <v>5.2690000000000001</v>
      </c>
      <c r="ET15" s="9">
        <v>11.013</v>
      </c>
      <c r="EU15" s="9">
        <v>7.5129999999999999</v>
      </c>
      <c r="EV15" s="9">
        <v>3.5</v>
      </c>
      <c r="EW15" s="9">
        <v>24.741</v>
      </c>
      <c r="EX15" s="9">
        <v>12.047000000000001</v>
      </c>
      <c r="EY15" s="9">
        <v>12.694000000000001</v>
      </c>
      <c r="EZ15" s="9">
        <v>36.003999999999998</v>
      </c>
      <c r="FA15" s="9">
        <v>11.548</v>
      </c>
      <c r="FB15" s="9">
        <v>24.456</v>
      </c>
      <c r="FC15" s="9">
        <v>32.871000000000002</v>
      </c>
      <c r="FD15" s="9">
        <v>26</v>
      </c>
      <c r="FE15" s="9">
        <v>52</v>
      </c>
      <c r="FF15" s="9">
        <v>73.269000000000005</v>
      </c>
      <c r="FG15" s="9">
        <v>28.343</v>
      </c>
      <c r="FH15" s="9">
        <v>44.926000000000002</v>
      </c>
      <c r="FI15" s="9">
        <v>7.8479999999999999</v>
      </c>
      <c r="FJ15" s="9">
        <v>2.718</v>
      </c>
      <c r="FK15" s="9">
        <v>5.13</v>
      </c>
      <c r="FL15" s="9">
        <v>12.877000000000001</v>
      </c>
      <c r="FM15" s="9">
        <v>4.2519999999999998</v>
      </c>
      <c r="FN15" s="9">
        <v>8.625</v>
      </c>
      <c r="FO15" s="9">
        <v>18.593</v>
      </c>
      <c r="FP15" s="9">
        <v>9.2919999999999998</v>
      </c>
      <c r="FQ15" s="9">
        <v>9.3010000000000002</v>
      </c>
      <c r="FR15" s="9">
        <v>33.951999999999998</v>
      </c>
      <c r="FS15" s="9">
        <v>12.082000000000001</v>
      </c>
      <c r="FT15" s="9">
        <v>21.87</v>
      </c>
      <c r="FU15" s="9">
        <v>44.27</v>
      </c>
      <c r="FV15" s="9">
        <v>41.332999999999998</v>
      </c>
      <c r="FW15" s="9">
        <v>45.723999999999997</v>
      </c>
      <c r="FX15" s="9">
        <v>46.121000000000002</v>
      </c>
      <c r="FY15" s="9">
        <v>19.803000000000001</v>
      </c>
      <c r="FZ15" s="9">
        <v>26.318000000000001</v>
      </c>
      <c r="GA15" s="9">
        <v>5.0119999999999996</v>
      </c>
      <c r="GB15" s="9">
        <v>2.1629999999999998</v>
      </c>
      <c r="GC15" s="9">
        <v>2.85</v>
      </c>
      <c r="GD15" s="9">
        <v>8.7219999999999995</v>
      </c>
      <c r="GE15" s="9">
        <v>2.839</v>
      </c>
      <c r="GF15" s="9">
        <v>5.883</v>
      </c>
      <c r="GG15" s="9">
        <v>10.339</v>
      </c>
      <c r="GH15" s="9">
        <v>6.1440000000000001</v>
      </c>
      <c r="GI15" s="9">
        <v>4.1950000000000003</v>
      </c>
      <c r="GJ15" s="9">
        <v>22.047999999999998</v>
      </c>
      <c r="GK15" s="9">
        <v>8.657</v>
      </c>
      <c r="GL15" s="9">
        <v>13.391</v>
      </c>
      <c r="GM15" s="9">
        <v>49.567</v>
      </c>
      <c r="GN15" s="9">
        <v>48.445999999999998</v>
      </c>
      <c r="GO15" s="9">
        <v>50.72</v>
      </c>
      <c r="GP15" s="9">
        <v>27.148</v>
      </c>
      <c r="GQ15" s="9">
        <v>8.5399999999999991</v>
      </c>
      <c r="GR15" s="9">
        <v>18.608000000000001</v>
      </c>
      <c r="GS15" s="9">
        <v>2.835</v>
      </c>
      <c r="GT15" s="9">
        <v>0.55500000000000005</v>
      </c>
      <c r="GU15" s="9">
        <v>2.2810000000000001</v>
      </c>
      <c r="GV15" s="9">
        <v>4.1550000000000002</v>
      </c>
      <c r="GW15" s="9">
        <v>1.413</v>
      </c>
      <c r="GX15" s="9">
        <v>2.742</v>
      </c>
      <c r="GY15" s="9">
        <v>8.2539999999999996</v>
      </c>
      <c r="GZ15" s="9">
        <v>3.1480000000000001</v>
      </c>
      <c r="HA15" s="9">
        <v>5.1059999999999999</v>
      </c>
      <c r="HB15" s="9">
        <v>11.904</v>
      </c>
      <c r="HC15" s="9">
        <v>3.4249999999999998</v>
      </c>
      <c r="HD15" s="9">
        <v>8.4789999999999992</v>
      </c>
      <c r="HE15" s="9">
        <v>35.819000000000003</v>
      </c>
      <c r="HF15" s="9">
        <v>32.198</v>
      </c>
      <c r="HG15" s="9">
        <v>41.43</v>
      </c>
      <c r="HH15" s="9">
        <v>56.746000000000002</v>
      </c>
      <c r="HI15" s="9">
        <v>18.571999999999999</v>
      </c>
      <c r="HJ15" s="9">
        <v>38.173999999999999</v>
      </c>
      <c r="HK15" s="9">
        <v>9.0190000000000001</v>
      </c>
      <c r="HL15" s="9">
        <v>1.3109999999999999</v>
      </c>
      <c r="HM15" s="9">
        <v>7.7069999999999999</v>
      </c>
      <c r="HN15" s="9">
        <v>5.0620000000000003</v>
      </c>
      <c r="HO15" s="9">
        <v>2.6230000000000002</v>
      </c>
      <c r="HP15" s="9">
        <v>2.4390000000000001</v>
      </c>
      <c r="HQ15" s="9">
        <v>10.984999999999999</v>
      </c>
      <c r="HR15" s="9">
        <v>5.5529999999999999</v>
      </c>
      <c r="HS15" s="9">
        <v>5.4320000000000004</v>
      </c>
      <c r="HT15" s="9">
        <v>31.681000000000001</v>
      </c>
      <c r="HU15" s="9">
        <v>9.0850000000000009</v>
      </c>
      <c r="HV15" s="9">
        <v>22.596</v>
      </c>
      <c r="HW15" s="9">
        <v>52</v>
      </c>
      <c r="HX15" s="9">
        <v>47.387999999999998</v>
      </c>
      <c r="HY15" s="9">
        <v>52</v>
      </c>
      <c r="HZ15" s="9">
        <v>34.552</v>
      </c>
      <c r="IA15" s="9">
        <v>10.535</v>
      </c>
      <c r="IB15" s="9">
        <v>24.016999999999999</v>
      </c>
      <c r="IC15" s="9">
        <v>6.0110000000000001</v>
      </c>
      <c r="ID15" s="9">
        <v>0.78800000000000003</v>
      </c>
      <c r="IE15" s="9">
        <v>5.2229999999999999</v>
      </c>
      <c r="IF15" s="9">
        <v>2.5350000000000001</v>
      </c>
      <c r="IG15" s="9">
        <v>1.2290000000000001</v>
      </c>
      <c r="IH15" s="9">
        <v>1.306</v>
      </c>
      <c r="II15" s="9">
        <v>7.8479999999999999</v>
      </c>
      <c r="IJ15" s="9">
        <v>3.7519999999999998</v>
      </c>
      <c r="IK15" s="9">
        <v>4.0960000000000001</v>
      </c>
      <c r="IL15" s="9">
        <v>18.158000000000001</v>
      </c>
      <c r="IM15" s="9">
        <v>4.766</v>
      </c>
      <c r="IN15" s="9">
        <v>13.391999999999999</v>
      </c>
      <c r="IO15" s="9">
        <v>52</v>
      </c>
      <c r="IP15" s="9">
        <v>35.72</v>
      </c>
      <c r="IQ15" s="9">
        <v>52</v>
      </c>
    </row>
    <row r="16" spans="1:251">
      <c r="A16" s="10">
        <v>43862</v>
      </c>
      <c r="B16" s="9">
        <v>71.966999999999999</v>
      </c>
      <c r="C16" s="9">
        <v>14.183</v>
      </c>
      <c r="D16" s="9">
        <v>3.9689999999999999</v>
      </c>
      <c r="E16" s="9">
        <v>10.212999999999999</v>
      </c>
      <c r="F16" s="9">
        <v>21.893999999999998</v>
      </c>
      <c r="G16" s="9">
        <v>7.976</v>
      </c>
      <c r="H16" s="9">
        <v>13.917</v>
      </c>
      <c r="I16" s="9">
        <v>35.969000000000001</v>
      </c>
      <c r="J16" s="9">
        <v>17.571000000000002</v>
      </c>
      <c r="K16" s="9">
        <v>18.398</v>
      </c>
      <c r="L16" s="9">
        <v>52.113</v>
      </c>
      <c r="M16" s="9">
        <v>22.673999999999999</v>
      </c>
      <c r="N16" s="9">
        <v>29.439</v>
      </c>
      <c r="O16" s="9">
        <v>26</v>
      </c>
      <c r="P16" s="9">
        <v>26</v>
      </c>
      <c r="Q16" s="9">
        <v>26.728999999999999</v>
      </c>
      <c r="R16" s="9">
        <v>36.874000000000002</v>
      </c>
      <c r="S16" s="9">
        <v>20.300999999999998</v>
      </c>
      <c r="T16" s="9">
        <v>16.573</v>
      </c>
      <c r="U16" s="9">
        <v>2.3889999999999998</v>
      </c>
      <c r="V16" s="9">
        <v>0</v>
      </c>
      <c r="W16" s="9">
        <v>2.3889999999999998</v>
      </c>
      <c r="X16" s="9">
        <v>6.62</v>
      </c>
      <c r="Y16" s="9">
        <v>4.2949999999999999</v>
      </c>
      <c r="Z16" s="9">
        <v>2.3260000000000001</v>
      </c>
      <c r="AA16" s="9">
        <v>14.262</v>
      </c>
      <c r="AB16" s="9">
        <v>8.9570000000000007</v>
      </c>
      <c r="AC16" s="9">
        <v>5.306</v>
      </c>
      <c r="AD16" s="9">
        <v>13.602</v>
      </c>
      <c r="AE16" s="9">
        <v>7.0490000000000004</v>
      </c>
      <c r="AF16" s="9">
        <v>6.5529999999999999</v>
      </c>
      <c r="AG16" s="9">
        <v>24.943000000000001</v>
      </c>
      <c r="AH16" s="9">
        <v>26</v>
      </c>
      <c r="AI16" s="9">
        <v>20.172000000000001</v>
      </c>
      <c r="AJ16" s="9">
        <v>13.663</v>
      </c>
      <c r="AK16" s="9">
        <v>6.5010000000000003</v>
      </c>
      <c r="AL16" s="9">
        <v>7.1619999999999999</v>
      </c>
      <c r="AM16" s="9">
        <v>1.198</v>
      </c>
      <c r="AN16" s="9">
        <v>0.61799999999999999</v>
      </c>
      <c r="AO16" s="9">
        <v>0.57999999999999996</v>
      </c>
      <c r="AP16" s="9">
        <v>4.22</v>
      </c>
      <c r="AQ16" s="9">
        <v>2.214</v>
      </c>
      <c r="AR16" s="9">
        <v>2.0059999999999998</v>
      </c>
      <c r="AS16" s="9">
        <v>2.444</v>
      </c>
      <c r="AT16" s="9">
        <v>1.758</v>
      </c>
      <c r="AU16" s="9">
        <v>0.68700000000000006</v>
      </c>
      <c r="AV16" s="9">
        <v>5.8010000000000002</v>
      </c>
      <c r="AW16" s="9">
        <v>1.911</v>
      </c>
      <c r="AX16" s="9">
        <v>3.8889999999999998</v>
      </c>
      <c r="AY16" s="9">
        <v>20.149000000000001</v>
      </c>
      <c r="AZ16" s="9">
        <v>13</v>
      </c>
      <c r="BA16" s="9">
        <v>57.173000000000002</v>
      </c>
      <c r="BB16" s="9">
        <v>84.894000000000005</v>
      </c>
      <c r="BC16" s="9">
        <v>33.909999999999997</v>
      </c>
      <c r="BD16" s="9">
        <v>50.984000000000002</v>
      </c>
      <c r="BE16" s="9">
        <v>8.984</v>
      </c>
      <c r="BF16" s="9">
        <v>1.762</v>
      </c>
      <c r="BG16" s="9">
        <v>7.2220000000000004</v>
      </c>
      <c r="BH16" s="9">
        <v>20.545000000000002</v>
      </c>
      <c r="BI16" s="9">
        <v>9.3320000000000007</v>
      </c>
      <c r="BJ16" s="9">
        <v>11.212999999999999</v>
      </c>
      <c r="BK16" s="9">
        <v>24.183</v>
      </c>
      <c r="BL16" s="9">
        <v>10.627000000000001</v>
      </c>
      <c r="BM16" s="9">
        <v>13.557</v>
      </c>
      <c r="BN16" s="9">
        <v>31.181000000000001</v>
      </c>
      <c r="BO16" s="9">
        <v>12.189</v>
      </c>
      <c r="BP16" s="9">
        <v>18.992000000000001</v>
      </c>
      <c r="BQ16" s="9">
        <v>21.95</v>
      </c>
      <c r="BR16" s="9">
        <v>21</v>
      </c>
      <c r="BS16" s="9">
        <v>26</v>
      </c>
      <c r="BT16" s="9">
        <v>126.04300000000001</v>
      </c>
      <c r="BU16" s="9">
        <v>38.921999999999997</v>
      </c>
      <c r="BV16" s="9">
        <v>87.122</v>
      </c>
      <c r="BW16" s="9">
        <v>20.486000000000001</v>
      </c>
      <c r="BX16" s="9">
        <v>1.659</v>
      </c>
      <c r="BY16" s="9">
        <v>18.826000000000001</v>
      </c>
      <c r="BZ16" s="9">
        <v>20.215</v>
      </c>
      <c r="CA16" s="9">
        <v>7.09</v>
      </c>
      <c r="CB16" s="9">
        <v>13.125999999999999</v>
      </c>
      <c r="CC16" s="9">
        <v>32.898000000000003</v>
      </c>
      <c r="CD16" s="9">
        <v>15.361000000000001</v>
      </c>
      <c r="CE16" s="9">
        <v>17.536000000000001</v>
      </c>
      <c r="CF16" s="9">
        <v>52.445</v>
      </c>
      <c r="CG16" s="9">
        <v>14.811999999999999</v>
      </c>
      <c r="CH16" s="9">
        <v>37.633000000000003</v>
      </c>
      <c r="CI16" s="9">
        <v>26</v>
      </c>
      <c r="CJ16" s="9">
        <v>26</v>
      </c>
      <c r="CK16" s="9">
        <v>26</v>
      </c>
      <c r="CL16" s="9">
        <v>64.222999999999999</v>
      </c>
      <c r="CM16" s="9">
        <v>33.957000000000001</v>
      </c>
      <c r="CN16" s="9">
        <v>30.265999999999998</v>
      </c>
      <c r="CO16" s="9">
        <v>4.9800000000000004</v>
      </c>
      <c r="CP16" s="9">
        <v>4.1749999999999998</v>
      </c>
      <c r="CQ16" s="9">
        <v>0.80500000000000005</v>
      </c>
      <c r="CR16" s="9">
        <v>8.81</v>
      </c>
      <c r="CS16" s="9">
        <v>3.198</v>
      </c>
      <c r="CT16" s="9">
        <v>5.6120000000000001</v>
      </c>
      <c r="CU16" s="9">
        <v>16.047999999999998</v>
      </c>
      <c r="CV16" s="9">
        <v>10.795</v>
      </c>
      <c r="CW16" s="9">
        <v>5.2530000000000001</v>
      </c>
      <c r="CX16" s="9">
        <v>34.386000000000003</v>
      </c>
      <c r="CY16" s="9">
        <v>15.789</v>
      </c>
      <c r="CZ16" s="9">
        <v>18.597000000000001</v>
      </c>
      <c r="DA16" s="9">
        <v>52</v>
      </c>
      <c r="DB16" s="9">
        <v>27.937000000000001</v>
      </c>
      <c r="DC16" s="9">
        <v>79.844999999999999</v>
      </c>
      <c r="DD16" s="9">
        <v>220.26</v>
      </c>
      <c r="DE16" s="9">
        <v>82.215000000000003</v>
      </c>
      <c r="DF16" s="9">
        <v>138.04400000000001</v>
      </c>
      <c r="DG16" s="9">
        <v>24.634</v>
      </c>
      <c r="DH16" s="9">
        <v>9.4610000000000003</v>
      </c>
      <c r="DI16" s="9">
        <v>15.172000000000001</v>
      </c>
      <c r="DJ16" s="9">
        <v>36.381999999999998</v>
      </c>
      <c r="DK16" s="9">
        <v>13.282999999999999</v>
      </c>
      <c r="DL16" s="9">
        <v>23.099</v>
      </c>
      <c r="DM16" s="9">
        <v>58.317</v>
      </c>
      <c r="DN16" s="9">
        <v>25.594000000000001</v>
      </c>
      <c r="DO16" s="9">
        <v>32.722999999999999</v>
      </c>
      <c r="DP16" s="9">
        <v>100.92700000000001</v>
      </c>
      <c r="DQ16" s="9">
        <v>33.875999999999998</v>
      </c>
      <c r="DR16" s="9">
        <v>67.051000000000002</v>
      </c>
      <c r="DS16" s="9">
        <v>40</v>
      </c>
      <c r="DT16" s="9">
        <v>31.259</v>
      </c>
      <c r="DU16" s="9">
        <v>43.993000000000002</v>
      </c>
      <c r="DV16" s="9">
        <v>219.56899999999999</v>
      </c>
      <c r="DW16" s="9">
        <v>81.525000000000006</v>
      </c>
      <c r="DX16" s="9">
        <v>138.04400000000001</v>
      </c>
      <c r="DY16" s="9">
        <v>24.634</v>
      </c>
      <c r="DZ16" s="9">
        <v>9.4610000000000003</v>
      </c>
      <c r="EA16" s="9">
        <v>15.172000000000001</v>
      </c>
      <c r="EB16" s="9">
        <v>36.381999999999998</v>
      </c>
      <c r="EC16" s="9">
        <v>13.282999999999999</v>
      </c>
      <c r="ED16" s="9">
        <v>23.099</v>
      </c>
      <c r="EE16" s="9">
        <v>58.317</v>
      </c>
      <c r="EF16" s="9">
        <v>25.594000000000001</v>
      </c>
      <c r="EG16" s="9">
        <v>32.722999999999999</v>
      </c>
      <c r="EH16" s="9">
        <v>100.23699999999999</v>
      </c>
      <c r="EI16" s="9">
        <v>33.186</v>
      </c>
      <c r="EJ16" s="9">
        <v>67.051000000000002</v>
      </c>
      <c r="EK16" s="9">
        <v>40</v>
      </c>
      <c r="EL16" s="9">
        <v>30</v>
      </c>
      <c r="EM16" s="9">
        <v>43.993000000000002</v>
      </c>
      <c r="EN16" s="9">
        <v>77.578999999999994</v>
      </c>
      <c r="EO16" s="9">
        <v>34.244</v>
      </c>
      <c r="EP16" s="9">
        <v>43.334000000000003</v>
      </c>
      <c r="EQ16" s="9">
        <v>7.3319999999999999</v>
      </c>
      <c r="ER16" s="9">
        <v>2.8519999999999999</v>
      </c>
      <c r="ES16" s="9">
        <v>4.4800000000000004</v>
      </c>
      <c r="ET16" s="9">
        <v>13.859</v>
      </c>
      <c r="EU16" s="9">
        <v>7.516</v>
      </c>
      <c r="EV16" s="9">
        <v>6.343</v>
      </c>
      <c r="EW16" s="9">
        <v>27.23</v>
      </c>
      <c r="EX16" s="9">
        <v>11.276</v>
      </c>
      <c r="EY16" s="9">
        <v>15.955</v>
      </c>
      <c r="EZ16" s="9">
        <v>29.157</v>
      </c>
      <c r="FA16" s="9">
        <v>12.601000000000001</v>
      </c>
      <c r="FB16" s="9">
        <v>16.556000000000001</v>
      </c>
      <c r="FC16" s="9">
        <v>26</v>
      </c>
      <c r="FD16" s="9">
        <v>26</v>
      </c>
      <c r="FE16" s="9">
        <v>27.838000000000001</v>
      </c>
      <c r="FF16" s="9">
        <v>76.44</v>
      </c>
      <c r="FG16" s="9">
        <v>25.242000000000001</v>
      </c>
      <c r="FH16" s="9">
        <v>51.198</v>
      </c>
      <c r="FI16" s="9">
        <v>12.134</v>
      </c>
      <c r="FJ16" s="9">
        <v>4.6920000000000002</v>
      </c>
      <c r="FK16" s="9">
        <v>7.4429999999999996</v>
      </c>
      <c r="FL16" s="9">
        <v>10.795</v>
      </c>
      <c r="FM16" s="9">
        <v>2.4060000000000001</v>
      </c>
      <c r="FN16" s="9">
        <v>8.3879999999999999</v>
      </c>
      <c r="FO16" s="9">
        <v>16.588999999999999</v>
      </c>
      <c r="FP16" s="9">
        <v>7.7229999999999999</v>
      </c>
      <c r="FQ16" s="9">
        <v>8.8659999999999997</v>
      </c>
      <c r="FR16" s="9">
        <v>36.923000000000002</v>
      </c>
      <c r="FS16" s="9">
        <v>10.420999999999999</v>
      </c>
      <c r="FT16" s="9">
        <v>26.501000000000001</v>
      </c>
      <c r="FU16" s="9">
        <v>43.823</v>
      </c>
      <c r="FV16" s="9">
        <v>39</v>
      </c>
      <c r="FW16" s="9">
        <v>52</v>
      </c>
      <c r="FX16" s="9">
        <v>44.456000000000003</v>
      </c>
      <c r="FY16" s="9">
        <v>14.457000000000001</v>
      </c>
      <c r="FZ16" s="9">
        <v>29.998999999999999</v>
      </c>
      <c r="GA16" s="9">
        <v>6.3570000000000002</v>
      </c>
      <c r="GB16" s="9">
        <v>2.4350000000000001</v>
      </c>
      <c r="GC16" s="9">
        <v>3.9220000000000002</v>
      </c>
      <c r="GD16" s="9">
        <v>6.78</v>
      </c>
      <c r="GE16" s="9">
        <v>1.6890000000000001</v>
      </c>
      <c r="GF16" s="9">
        <v>5.0910000000000002</v>
      </c>
      <c r="GG16" s="9">
        <v>10.202</v>
      </c>
      <c r="GH16" s="9">
        <v>4.4539999999999997</v>
      </c>
      <c r="GI16" s="9">
        <v>5.7469999999999999</v>
      </c>
      <c r="GJ16" s="9">
        <v>21.117999999999999</v>
      </c>
      <c r="GK16" s="9">
        <v>5.8789999999999996</v>
      </c>
      <c r="GL16" s="9">
        <v>15.239000000000001</v>
      </c>
      <c r="GM16" s="9">
        <v>43</v>
      </c>
      <c r="GN16" s="9">
        <v>40.505000000000003</v>
      </c>
      <c r="GO16" s="9">
        <v>50.143000000000001</v>
      </c>
      <c r="GP16" s="9">
        <v>31.984000000000002</v>
      </c>
      <c r="GQ16" s="9">
        <v>10.785</v>
      </c>
      <c r="GR16" s="9">
        <v>21.199000000000002</v>
      </c>
      <c r="GS16" s="9">
        <v>5.7779999999999996</v>
      </c>
      <c r="GT16" s="9">
        <v>2.2559999999999998</v>
      </c>
      <c r="GU16" s="9">
        <v>3.5209999999999999</v>
      </c>
      <c r="GV16" s="9">
        <v>4.0149999999999997</v>
      </c>
      <c r="GW16" s="9">
        <v>0.71699999999999997</v>
      </c>
      <c r="GX16" s="9">
        <v>3.2970000000000002</v>
      </c>
      <c r="GY16" s="9">
        <v>6.3869999999999996</v>
      </c>
      <c r="GZ16" s="9">
        <v>3.2690000000000001</v>
      </c>
      <c r="HA16" s="9">
        <v>3.1190000000000002</v>
      </c>
      <c r="HB16" s="9">
        <v>15.805</v>
      </c>
      <c r="HC16" s="9">
        <v>4.5419999999999998</v>
      </c>
      <c r="HD16" s="9">
        <v>11.262</v>
      </c>
      <c r="HE16" s="9">
        <v>47.837000000000003</v>
      </c>
      <c r="HF16" s="9">
        <v>26.745000000000001</v>
      </c>
      <c r="HG16" s="9">
        <v>52</v>
      </c>
      <c r="HH16" s="9">
        <v>65.55</v>
      </c>
      <c r="HI16" s="9">
        <v>22.038</v>
      </c>
      <c r="HJ16" s="9">
        <v>43.512</v>
      </c>
      <c r="HK16" s="9">
        <v>5.1669999999999998</v>
      </c>
      <c r="HL16" s="9">
        <v>1.9179999999999999</v>
      </c>
      <c r="HM16" s="9">
        <v>3.2490000000000001</v>
      </c>
      <c r="HN16" s="9">
        <v>11.728</v>
      </c>
      <c r="HO16" s="9">
        <v>3.3610000000000002</v>
      </c>
      <c r="HP16" s="9">
        <v>8.3670000000000009</v>
      </c>
      <c r="HQ16" s="9">
        <v>14.497999999999999</v>
      </c>
      <c r="HR16" s="9">
        <v>6.5960000000000001</v>
      </c>
      <c r="HS16" s="9">
        <v>7.9020000000000001</v>
      </c>
      <c r="HT16" s="9">
        <v>34.156999999999996</v>
      </c>
      <c r="HU16" s="9">
        <v>10.164</v>
      </c>
      <c r="HV16" s="9">
        <v>23.992999999999999</v>
      </c>
      <c r="HW16" s="9">
        <v>52</v>
      </c>
      <c r="HX16" s="9">
        <v>38.31</v>
      </c>
      <c r="HY16" s="9">
        <v>52</v>
      </c>
      <c r="HZ16" s="9">
        <v>36.450000000000003</v>
      </c>
      <c r="IA16" s="9">
        <v>11.331</v>
      </c>
      <c r="IB16" s="9">
        <v>25.119</v>
      </c>
      <c r="IC16" s="9">
        <v>2.6760000000000002</v>
      </c>
      <c r="ID16" s="9">
        <v>0.69799999999999995</v>
      </c>
      <c r="IE16" s="9">
        <v>1.9770000000000001</v>
      </c>
      <c r="IF16" s="9">
        <v>7.8289999999999997</v>
      </c>
      <c r="IG16" s="9">
        <v>1.837</v>
      </c>
      <c r="IH16" s="9">
        <v>5.992</v>
      </c>
      <c r="II16" s="9">
        <v>8.7260000000000009</v>
      </c>
      <c r="IJ16" s="9">
        <v>3.84</v>
      </c>
      <c r="IK16" s="9">
        <v>4.8860000000000001</v>
      </c>
      <c r="IL16" s="9">
        <v>17.219000000000001</v>
      </c>
      <c r="IM16" s="9">
        <v>4.9550000000000001</v>
      </c>
      <c r="IN16" s="9">
        <v>12.263999999999999</v>
      </c>
      <c r="IO16" s="9">
        <v>33.918999999999997</v>
      </c>
      <c r="IP16" s="9">
        <v>33.493000000000002</v>
      </c>
      <c r="IQ16" s="9">
        <v>35.374000000000002</v>
      </c>
    </row>
    <row r="17" spans="1:251">
      <c r="A17" s="10">
        <v>44228</v>
      </c>
      <c r="B17" s="9">
        <v>48.524000000000001</v>
      </c>
      <c r="C17" s="9">
        <v>12.702</v>
      </c>
      <c r="D17" s="9">
        <v>5.4640000000000004</v>
      </c>
      <c r="E17" s="9">
        <v>7.2380000000000004</v>
      </c>
      <c r="F17" s="9">
        <v>11.532</v>
      </c>
      <c r="G17" s="9">
        <v>5.5460000000000003</v>
      </c>
      <c r="H17" s="9">
        <v>5.9859999999999998</v>
      </c>
      <c r="I17" s="9">
        <v>18.869</v>
      </c>
      <c r="J17" s="9">
        <v>7.633</v>
      </c>
      <c r="K17" s="9">
        <v>11.236000000000001</v>
      </c>
      <c r="L17" s="9">
        <v>38.368000000000002</v>
      </c>
      <c r="M17" s="9">
        <v>14.305</v>
      </c>
      <c r="N17" s="9">
        <v>24.064</v>
      </c>
      <c r="O17" s="9">
        <v>47</v>
      </c>
      <c r="P17" s="9">
        <v>39.033999999999999</v>
      </c>
      <c r="Q17" s="9">
        <v>48.362000000000002</v>
      </c>
      <c r="R17" s="9">
        <v>46.459000000000003</v>
      </c>
      <c r="S17" s="9">
        <v>23.623999999999999</v>
      </c>
      <c r="T17" s="9">
        <v>22.835999999999999</v>
      </c>
      <c r="U17" s="9">
        <v>3.7949999999999999</v>
      </c>
      <c r="V17" s="9">
        <v>1.887</v>
      </c>
      <c r="W17" s="9">
        <v>1.9079999999999999</v>
      </c>
      <c r="X17" s="9">
        <v>3.4009999999999998</v>
      </c>
      <c r="Y17" s="9">
        <v>1.587</v>
      </c>
      <c r="Z17" s="9">
        <v>1.8140000000000001</v>
      </c>
      <c r="AA17" s="9">
        <v>14.914</v>
      </c>
      <c r="AB17" s="9">
        <v>6.3259999999999996</v>
      </c>
      <c r="AC17" s="9">
        <v>8.5879999999999992</v>
      </c>
      <c r="AD17" s="9">
        <v>24.349</v>
      </c>
      <c r="AE17" s="9">
        <v>13.824</v>
      </c>
      <c r="AF17" s="9">
        <v>10.525</v>
      </c>
      <c r="AG17" s="9">
        <v>52</v>
      </c>
      <c r="AH17" s="9">
        <v>52</v>
      </c>
      <c r="AI17" s="9">
        <v>43.924999999999997</v>
      </c>
      <c r="AJ17" s="9">
        <v>18.98</v>
      </c>
      <c r="AK17" s="9">
        <v>8.827</v>
      </c>
      <c r="AL17" s="9">
        <v>10.153</v>
      </c>
      <c r="AM17" s="9">
        <v>1.53</v>
      </c>
      <c r="AN17" s="9">
        <v>1.133</v>
      </c>
      <c r="AO17" s="9">
        <v>0.39700000000000002</v>
      </c>
      <c r="AP17" s="9">
        <v>4.2789999999999999</v>
      </c>
      <c r="AQ17" s="9">
        <v>1.0880000000000001</v>
      </c>
      <c r="AR17" s="9">
        <v>3.1909999999999998</v>
      </c>
      <c r="AS17" s="9">
        <v>7.5750000000000002</v>
      </c>
      <c r="AT17" s="9">
        <v>3.6269999999999998</v>
      </c>
      <c r="AU17" s="9">
        <v>3.948</v>
      </c>
      <c r="AV17" s="9">
        <v>5.5949999999999998</v>
      </c>
      <c r="AW17" s="9">
        <v>2.9790000000000001</v>
      </c>
      <c r="AX17" s="9">
        <v>2.6160000000000001</v>
      </c>
      <c r="AY17" s="9">
        <v>39.030999999999999</v>
      </c>
      <c r="AZ17" s="9">
        <v>43</v>
      </c>
      <c r="BA17" s="9">
        <v>33.734999999999999</v>
      </c>
      <c r="BB17" s="9">
        <v>60.695</v>
      </c>
      <c r="BC17" s="9">
        <v>30.925999999999998</v>
      </c>
      <c r="BD17" s="9">
        <v>29.768999999999998</v>
      </c>
      <c r="BE17" s="9">
        <v>9.3849999999999998</v>
      </c>
      <c r="BF17" s="9">
        <v>5.6390000000000002</v>
      </c>
      <c r="BG17" s="9">
        <v>3.7450000000000001</v>
      </c>
      <c r="BH17" s="9">
        <v>6.8440000000000003</v>
      </c>
      <c r="BI17" s="9">
        <v>3.4609999999999999</v>
      </c>
      <c r="BJ17" s="9">
        <v>3.383</v>
      </c>
      <c r="BK17" s="9">
        <v>13.47</v>
      </c>
      <c r="BL17" s="9">
        <v>4.431</v>
      </c>
      <c r="BM17" s="9">
        <v>9.0389999999999997</v>
      </c>
      <c r="BN17" s="9">
        <v>30.995999999999999</v>
      </c>
      <c r="BO17" s="9">
        <v>17.395</v>
      </c>
      <c r="BP17" s="9">
        <v>13.602</v>
      </c>
      <c r="BQ17" s="9">
        <v>52</v>
      </c>
      <c r="BR17" s="9">
        <v>52</v>
      </c>
      <c r="BS17" s="9">
        <v>46.594999999999999</v>
      </c>
      <c r="BT17" s="9">
        <v>124.241</v>
      </c>
      <c r="BU17" s="9">
        <v>40.957999999999998</v>
      </c>
      <c r="BV17" s="9">
        <v>83.284000000000006</v>
      </c>
      <c r="BW17" s="9">
        <v>16.878</v>
      </c>
      <c r="BX17" s="9">
        <v>4.2089999999999996</v>
      </c>
      <c r="BY17" s="9">
        <v>12.669</v>
      </c>
      <c r="BZ17" s="9">
        <v>17.257999999999999</v>
      </c>
      <c r="CA17" s="9">
        <v>2.6379999999999999</v>
      </c>
      <c r="CB17" s="9">
        <v>14.62</v>
      </c>
      <c r="CC17" s="9">
        <v>40.457000000000001</v>
      </c>
      <c r="CD17" s="9">
        <v>17.146000000000001</v>
      </c>
      <c r="CE17" s="9">
        <v>23.311</v>
      </c>
      <c r="CF17" s="9">
        <v>49.648000000000003</v>
      </c>
      <c r="CG17" s="9">
        <v>16.965</v>
      </c>
      <c r="CH17" s="9">
        <v>32.683</v>
      </c>
      <c r="CI17" s="9">
        <v>43</v>
      </c>
      <c r="CJ17" s="9">
        <v>46.941000000000003</v>
      </c>
      <c r="CK17" s="9">
        <v>39</v>
      </c>
      <c r="CL17" s="9">
        <v>59.44</v>
      </c>
      <c r="CM17" s="9">
        <v>25.91</v>
      </c>
      <c r="CN17" s="9">
        <v>33.53</v>
      </c>
      <c r="CO17" s="9">
        <v>7.3159999999999998</v>
      </c>
      <c r="CP17" s="9">
        <v>2.2519999999999998</v>
      </c>
      <c r="CQ17" s="9">
        <v>5.0640000000000001</v>
      </c>
      <c r="CR17" s="9">
        <v>12.763</v>
      </c>
      <c r="CS17" s="9">
        <v>4.2</v>
      </c>
      <c r="CT17" s="9">
        <v>8.5640000000000001</v>
      </c>
      <c r="CU17" s="9">
        <v>13.337</v>
      </c>
      <c r="CV17" s="9">
        <v>6.2590000000000003</v>
      </c>
      <c r="CW17" s="9">
        <v>7.0780000000000003</v>
      </c>
      <c r="CX17" s="9">
        <v>26.023</v>
      </c>
      <c r="CY17" s="9">
        <v>13.2</v>
      </c>
      <c r="CZ17" s="9">
        <v>12.823</v>
      </c>
      <c r="DA17" s="9">
        <v>43</v>
      </c>
      <c r="DB17" s="9">
        <v>52</v>
      </c>
      <c r="DC17" s="9">
        <v>20</v>
      </c>
      <c r="DD17" s="9">
        <v>214.53399999999999</v>
      </c>
      <c r="DE17" s="9">
        <v>86.777000000000001</v>
      </c>
      <c r="DF17" s="9">
        <v>127.75700000000001</v>
      </c>
      <c r="DG17" s="9">
        <v>19</v>
      </c>
      <c r="DH17" s="9">
        <v>4.4539999999999997</v>
      </c>
      <c r="DI17" s="9">
        <v>14.545</v>
      </c>
      <c r="DJ17" s="9">
        <v>30.018999999999998</v>
      </c>
      <c r="DK17" s="9">
        <v>13.202</v>
      </c>
      <c r="DL17" s="9">
        <v>16.815999999999999</v>
      </c>
      <c r="DM17" s="9">
        <v>61.247</v>
      </c>
      <c r="DN17" s="9">
        <v>26.055</v>
      </c>
      <c r="DO17" s="9">
        <v>35.192</v>
      </c>
      <c r="DP17" s="9">
        <v>104.26900000000001</v>
      </c>
      <c r="DQ17" s="9">
        <v>43.064999999999998</v>
      </c>
      <c r="DR17" s="9">
        <v>61.204000000000001</v>
      </c>
      <c r="DS17" s="9">
        <v>47</v>
      </c>
      <c r="DT17" s="9">
        <v>50.082000000000001</v>
      </c>
      <c r="DU17" s="9">
        <v>47</v>
      </c>
      <c r="DV17" s="9">
        <v>208.68899999999999</v>
      </c>
      <c r="DW17" s="9">
        <v>83.236999999999995</v>
      </c>
      <c r="DX17" s="9">
        <v>125.452</v>
      </c>
      <c r="DY17" s="9">
        <v>19</v>
      </c>
      <c r="DZ17" s="9">
        <v>4.4539999999999997</v>
      </c>
      <c r="EA17" s="9">
        <v>14.545</v>
      </c>
      <c r="EB17" s="9">
        <v>29.433</v>
      </c>
      <c r="EC17" s="9">
        <v>13.202</v>
      </c>
      <c r="ED17" s="9">
        <v>16.231000000000002</v>
      </c>
      <c r="EE17" s="9">
        <v>60.223999999999997</v>
      </c>
      <c r="EF17" s="9">
        <v>25.597000000000001</v>
      </c>
      <c r="EG17" s="9">
        <v>34.628</v>
      </c>
      <c r="EH17" s="9">
        <v>100.032</v>
      </c>
      <c r="EI17" s="9">
        <v>39.982999999999997</v>
      </c>
      <c r="EJ17" s="9">
        <v>60.048999999999999</v>
      </c>
      <c r="EK17" s="9">
        <v>47</v>
      </c>
      <c r="EL17" s="9">
        <v>47.716999999999999</v>
      </c>
      <c r="EM17" s="9">
        <v>47</v>
      </c>
      <c r="EN17" s="9">
        <v>63.847000000000001</v>
      </c>
      <c r="EO17" s="9">
        <v>33.301000000000002</v>
      </c>
      <c r="EP17" s="9">
        <v>30.545999999999999</v>
      </c>
      <c r="EQ17" s="9">
        <v>5.9320000000000004</v>
      </c>
      <c r="ER17" s="9">
        <v>2.4279999999999999</v>
      </c>
      <c r="ES17" s="9">
        <v>3.504</v>
      </c>
      <c r="ET17" s="9">
        <v>12.068</v>
      </c>
      <c r="EU17" s="9">
        <v>6.0220000000000002</v>
      </c>
      <c r="EV17" s="9">
        <v>6.0460000000000003</v>
      </c>
      <c r="EW17" s="9">
        <v>18.628</v>
      </c>
      <c r="EX17" s="9">
        <v>8.9239999999999995</v>
      </c>
      <c r="EY17" s="9">
        <v>9.7040000000000006</v>
      </c>
      <c r="EZ17" s="9">
        <v>27.219000000000001</v>
      </c>
      <c r="FA17" s="9">
        <v>15.927</v>
      </c>
      <c r="FB17" s="9">
        <v>11.292</v>
      </c>
      <c r="FC17" s="9">
        <v>39.765000000000001</v>
      </c>
      <c r="FD17" s="9">
        <v>43</v>
      </c>
      <c r="FE17" s="9">
        <v>30.28</v>
      </c>
      <c r="FF17" s="9">
        <v>84.037000000000006</v>
      </c>
      <c r="FG17" s="9">
        <v>28.135999999999999</v>
      </c>
      <c r="FH17" s="9">
        <v>55.901000000000003</v>
      </c>
      <c r="FI17" s="9">
        <v>7.5789999999999997</v>
      </c>
      <c r="FJ17" s="9">
        <v>1.359</v>
      </c>
      <c r="FK17" s="9">
        <v>6.22</v>
      </c>
      <c r="FL17" s="9">
        <v>10.164</v>
      </c>
      <c r="FM17" s="9">
        <v>4.6319999999999997</v>
      </c>
      <c r="FN17" s="9">
        <v>5.532</v>
      </c>
      <c r="FO17" s="9">
        <v>26.146999999999998</v>
      </c>
      <c r="FP17" s="9">
        <v>9.6539999999999999</v>
      </c>
      <c r="FQ17" s="9">
        <v>16.494</v>
      </c>
      <c r="FR17" s="9">
        <v>40.146000000000001</v>
      </c>
      <c r="FS17" s="9">
        <v>12.491</v>
      </c>
      <c r="FT17" s="9">
        <v>27.655000000000001</v>
      </c>
      <c r="FU17" s="9">
        <v>47</v>
      </c>
      <c r="FV17" s="9">
        <v>47</v>
      </c>
      <c r="FW17" s="9">
        <v>50.011000000000003</v>
      </c>
      <c r="FX17" s="9">
        <v>52.237000000000002</v>
      </c>
      <c r="FY17" s="9">
        <v>19.013999999999999</v>
      </c>
      <c r="FZ17" s="9">
        <v>33.222999999999999</v>
      </c>
      <c r="GA17" s="9">
        <v>3.9039999999999999</v>
      </c>
      <c r="GB17" s="9">
        <v>0.78</v>
      </c>
      <c r="GC17" s="9">
        <v>3.1240000000000001</v>
      </c>
      <c r="GD17" s="9">
        <v>6.2380000000000004</v>
      </c>
      <c r="GE17" s="9">
        <v>3.5960000000000001</v>
      </c>
      <c r="GF17" s="9">
        <v>2.6419999999999999</v>
      </c>
      <c r="GG17" s="9">
        <v>18.087</v>
      </c>
      <c r="GH17" s="9">
        <v>7.3140000000000001</v>
      </c>
      <c r="GI17" s="9">
        <v>10.773</v>
      </c>
      <c r="GJ17" s="9">
        <v>24.007999999999999</v>
      </c>
      <c r="GK17" s="9">
        <v>7.3239999999999998</v>
      </c>
      <c r="GL17" s="9">
        <v>16.684000000000001</v>
      </c>
      <c r="GM17" s="9">
        <v>47</v>
      </c>
      <c r="GN17" s="9">
        <v>38.167000000000002</v>
      </c>
      <c r="GO17" s="9">
        <v>51.127000000000002</v>
      </c>
      <c r="GP17" s="9">
        <v>31.8</v>
      </c>
      <c r="GQ17" s="9">
        <v>9.1219999999999999</v>
      </c>
      <c r="GR17" s="9">
        <v>22.678000000000001</v>
      </c>
      <c r="GS17" s="9">
        <v>3.6749999999999998</v>
      </c>
      <c r="GT17" s="9">
        <v>0.57799999999999996</v>
      </c>
      <c r="GU17" s="9">
        <v>3.097</v>
      </c>
      <c r="GV17" s="9">
        <v>3.9260000000000002</v>
      </c>
      <c r="GW17" s="9">
        <v>1.0369999999999999</v>
      </c>
      <c r="GX17" s="9">
        <v>2.89</v>
      </c>
      <c r="GY17" s="9">
        <v>8.06</v>
      </c>
      <c r="GZ17" s="9">
        <v>2.34</v>
      </c>
      <c r="HA17" s="9">
        <v>5.7210000000000001</v>
      </c>
      <c r="HB17" s="9">
        <v>16.138999999999999</v>
      </c>
      <c r="HC17" s="9">
        <v>5.1680000000000001</v>
      </c>
      <c r="HD17" s="9">
        <v>10.971</v>
      </c>
      <c r="HE17" s="9">
        <v>51.947000000000003</v>
      </c>
      <c r="HF17" s="9">
        <v>52</v>
      </c>
      <c r="HG17" s="9">
        <v>44.503999999999998</v>
      </c>
      <c r="HH17" s="9">
        <v>60.805</v>
      </c>
      <c r="HI17" s="9">
        <v>21.798999999999999</v>
      </c>
      <c r="HJ17" s="9">
        <v>39.005000000000003</v>
      </c>
      <c r="HK17" s="9">
        <v>5.4880000000000004</v>
      </c>
      <c r="HL17" s="9">
        <v>0.66800000000000004</v>
      </c>
      <c r="HM17" s="9">
        <v>4.82</v>
      </c>
      <c r="HN17" s="9">
        <v>7.2009999999999996</v>
      </c>
      <c r="HO17" s="9">
        <v>2.548</v>
      </c>
      <c r="HP17" s="9">
        <v>4.6529999999999996</v>
      </c>
      <c r="HQ17" s="9">
        <v>15.448</v>
      </c>
      <c r="HR17" s="9">
        <v>7.0179999999999998</v>
      </c>
      <c r="HS17" s="9">
        <v>8.43</v>
      </c>
      <c r="HT17" s="9">
        <v>32.667000000000002</v>
      </c>
      <c r="HU17" s="9">
        <v>11.565</v>
      </c>
      <c r="HV17" s="9">
        <v>21.102</v>
      </c>
      <c r="HW17" s="9">
        <v>52</v>
      </c>
      <c r="HX17" s="9">
        <v>52</v>
      </c>
      <c r="HY17" s="9">
        <v>52</v>
      </c>
      <c r="HZ17" s="9">
        <v>33.533999999999999</v>
      </c>
      <c r="IA17" s="9">
        <v>9.7569999999999997</v>
      </c>
      <c r="IB17" s="9">
        <v>23.777000000000001</v>
      </c>
      <c r="IC17" s="9">
        <v>2.5339999999999998</v>
      </c>
      <c r="ID17" s="9">
        <v>0</v>
      </c>
      <c r="IE17" s="9">
        <v>2.5339999999999998</v>
      </c>
      <c r="IF17" s="9">
        <v>5.202</v>
      </c>
      <c r="IG17" s="9">
        <v>1.82</v>
      </c>
      <c r="IH17" s="9">
        <v>3.3820000000000001</v>
      </c>
      <c r="II17" s="9">
        <v>9.9960000000000004</v>
      </c>
      <c r="IJ17" s="9">
        <v>4.117</v>
      </c>
      <c r="IK17" s="9">
        <v>5.8789999999999996</v>
      </c>
      <c r="IL17" s="9">
        <v>15.803000000000001</v>
      </c>
      <c r="IM17" s="9">
        <v>3.82</v>
      </c>
      <c r="IN17" s="9">
        <v>11.981999999999999</v>
      </c>
      <c r="IO17" s="9">
        <v>47</v>
      </c>
      <c r="IP17" s="9">
        <v>46.683</v>
      </c>
      <c r="IQ17" s="9">
        <v>50.308999999999997</v>
      </c>
    </row>
    <row r="18" spans="1:251">
      <c r="A18" s="10">
        <v>44593</v>
      </c>
      <c r="B18" s="9">
        <v>47.734999999999999</v>
      </c>
      <c r="C18" s="9">
        <v>11.455</v>
      </c>
      <c r="D18" s="9">
        <v>4.6680000000000001</v>
      </c>
      <c r="E18" s="9">
        <v>6.7869999999999999</v>
      </c>
      <c r="F18" s="9">
        <v>13.819000000000001</v>
      </c>
      <c r="G18" s="9">
        <v>4.1870000000000003</v>
      </c>
      <c r="H18" s="9">
        <v>9.6310000000000002</v>
      </c>
      <c r="I18" s="9">
        <v>15.015000000000001</v>
      </c>
      <c r="J18" s="9">
        <v>6.4539999999999997</v>
      </c>
      <c r="K18" s="9">
        <v>8.5609999999999999</v>
      </c>
      <c r="L18" s="9">
        <v>37.893000000000001</v>
      </c>
      <c r="M18" s="9">
        <v>15.135999999999999</v>
      </c>
      <c r="N18" s="9">
        <v>22.757000000000001</v>
      </c>
      <c r="O18" s="9">
        <v>43.195999999999998</v>
      </c>
      <c r="P18" s="9">
        <v>46.552</v>
      </c>
      <c r="Q18" s="9">
        <v>40.012999999999998</v>
      </c>
      <c r="R18" s="9">
        <v>26.74</v>
      </c>
      <c r="S18" s="9">
        <v>11.673999999999999</v>
      </c>
      <c r="T18" s="9">
        <v>15.065</v>
      </c>
      <c r="U18" s="9">
        <v>1.901</v>
      </c>
      <c r="V18" s="9">
        <v>1.901</v>
      </c>
      <c r="W18" s="9">
        <v>0</v>
      </c>
      <c r="X18" s="9">
        <v>3.524</v>
      </c>
      <c r="Y18" s="9">
        <v>1.306</v>
      </c>
      <c r="Z18" s="9">
        <v>2.218</v>
      </c>
      <c r="AA18" s="9">
        <v>10.041</v>
      </c>
      <c r="AB18" s="9">
        <v>4.88</v>
      </c>
      <c r="AC18" s="9">
        <v>5.1609999999999996</v>
      </c>
      <c r="AD18" s="9">
        <v>11.273999999999999</v>
      </c>
      <c r="AE18" s="9">
        <v>3.5880000000000001</v>
      </c>
      <c r="AF18" s="9">
        <v>7.6859999999999999</v>
      </c>
      <c r="AG18" s="9">
        <v>43</v>
      </c>
      <c r="AH18" s="9">
        <v>29.736000000000001</v>
      </c>
      <c r="AI18" s="9">
        <v>51.655000000000001</v>
      </c>
      <c r="AJ18" s="9">
        <v>12.946</v>
      </c>
      <c r="AK18" s="9">
        <v>8.3970000000000002</v>
      </c>
      <c r="AL18" s="9">
        <v>4.5490000000000004</v>
      </c>
      <c r="AM18" s="9">
        <v>0.38600000000000001</v>
      </c>
      <c r="AN18" s="9">
        <v>0.38600000000000001</v>
      </c>
      <c r="AO18" s="9">
        <v>0</v>
      </c>
      <c r="AP18" s="9">
        <v>1.349</v>
      </c>
      <c r="AQ18" s="9">
        <v>0.54200000000000004</v>
      </c>
      <c r="AR18" s="9">
        <v>0.80700000000000005</v>
      </c>
      <c r="AS18" s="9">
        <v>3.2589999999999999</v>
      </c>
      <c r="AT18" s="9">
        <v>3.2589999999999999</v>
      </c>
      <c r="AU18" s="9">
        <v>0</v>
      </c>
      <c r="AV18" s="9">
        <v>7.952</v>
      </c>
      <c r="AW18" s="9">
        <v>4.2110000000000003</v>
      </c>
      <c r="AX18" s="9">
        <v>3.7410000000000001</v>
      </c>
      <c r="AY18" s="9">
        <v>100.68</v>
      </c>
      <c r="AZ18" s="9">
        <v>51.350999999999999</v>
      </c>
      <c r="BA18" s="9">
        <v>104</v>
      </c>
      <c r="BB18" s="9">
        <v>41.613</v>
      </c>
      <c r="BC18" s="9">
        <v>14.255000000000001</v>
      </c>
      <c r="BD18" s="9">
        <v>27.358000000000001</v>
      </c>
      <c r="BE18" s="9">
        <v>5.0949999999999998</v>
      </c>
      <c r="BF18" s="9">
        <v>1.54</v>
      </c>
      <c r="BG18" s="9">
        <v>3.5539999999999998</v>
      </c>
      <c r="BH18" s="9">
        <v>10.023</v>
      </c>
      <c r="BI18" s="9">
        <v>3.504</v>
      </c>
      <c r="BJ18" s="9">
        <v>6.5190000000000001</v>
      </c>
      <c r="BK18" s="9">
        <v>8.5879999999999992</v>
      </c>
      <c r="BL18" s="9">
        <v>2.9870000000000001</v>
      </c>
      <c r="BM18" s="9">
        <v>5.601</v>
      </c>
      <c r="BN18" s="9">
        <v>17.907</v>
      </c>
      <c r="BO18" s="9">
        <v>6.2229999999999999</v>
      </c>
      <c r="BP18" s="9">
        <v>11.683</v>
      </c>
      <c r="BQ18" s="9">
        <v>28.074999999999999</v>
      </c>
      <c r="BR18" s="9">
        <v>43.148000000000003</v>
      </c>
      <c r="BS18" s="9">
        <v>26</v>
      </c>
      <c r="BT18" s="9">
        <v>105.393</v>
      </c>
      <c r="BU18" s="9">
        <v>45.186999999999998</v>
      </c>
      <c r="BV18" s="9">
        <v>60.206000000000003</v>
      </c>
      <c r="BW18" s="9">
        <v>11.173</v>
      </c>
      <c r="BX18" s="9">
        <v>5.1529999999999996</v>
      </c>
      <c r="BY18" s="9">
        <v>6.0209999999999999</v>
      </c>
      <c r="BZ18" s="9">
        <v>16.89</v>
      </c>
      <c r="CA18" s="9">
        <v>6.8129999999999997</v>
      </c>
      <c r="CB18" s="9">
        <v>10.077</v>
      </c>
      <c r="CC18" s="9">
        <v>27.891999999999999</v>
      </c>
      <c r="CD18" s="9">
        <v>11.971</v>
      </c>
      <c r="CE18" s="9">
        <v>15.922000000000001</v>
      </c>
      <c r="CF18" s="9">
        <v>49.438000000000002</v>
      </c>
      <c r="CG18" s="9">
        <v>21.251000000000001</v>
      </c>
      <c r="CH18" s="9">
        <v>28.187000000000001</v>
      </c>
      <c r="CI18" s="9">
        <v>50</v>
      </c>
      <c r="CJ18" s="9">
        <v>49.841999999999999</v>
      </c>
      <c r="CK18" s="9">
        <v>49.536000000000001</v>
      </c>
      <c r="CL18" s="9">
        <v>45.728000000000002</v>
      </c>
      <c r="CM18" s="9">
        <v>15.525</v>
      </c>
      <c r="CN18" s="9">
        <v>30.202999999999999</v>
      </c>
      <c r="CO18" s="9">
        <v>6.4420000000000002</v>
      </c>
      <c r="CP18" s="9">
        <v>3.218</v>
      </c>
      <c r="CQ18" s="9">
        <v>3.2240000000000002</v>
      </c>
      <c r="CR18" s="9">
        <v>8.0069999999999997</v>
      </c>
      <c r="CS18" s="9">
        <v>0</v>
      </c>
      <c r="CT18" s="9">
        <v>8.0069999999999997</v>
      </c>
      <c r="CU18" s="9">
        <v>11.813000000000001</v>
      </c>
      <c r="CV18" s="9">
        <v>5.6959999999999997</v>
      </c>
      <c r="CW18" s="9">
        <v>6.117</v>
      </c>
      <c r="CX18" s="9">
        <v>19.465</v>
      </c>
      <c r="CY18" s="9">
        <v>6.61</v>
      </c>
      <c r="CZ18" s="9">
        <v>12.855</v>
      </c>
      <c r="DA18" s="9">
        <v>30</v>
      </c>
      <c r="DB18" s="9">
        <v>30</v>
      </c>
      <c r="DC18" s="9">
        <v>26.274999999999999</v>
      </c>
      <c r="DD18" s="9">
        <v>175.51400000000001</v>
      </c>
      <c r="DE18" s="9">
        <v>71.16</v>
      </c>
      <c r="DF18" s="9">
        <v>104.354</v>
      </c>
      <c r="DG18" s="9">
        <v>22.263999999999999</v>
      </c>
      <c r="DH18" s="9">
        <v>6.6280000000000001</v>
      </c>
      <c r="DI18" s="9">
        <v>15.637</v>
      </c>
      <c r="DJ18" s="9">
        <v>29.103000000000002</v>
      </c>
      <c r="DK18" s="9">
        <v>13.502000000000001</v>
      </c>
      <c r="DL18" s="9">
        <v>15.602</v>
      </c>
      <c r="DM18" s="9">
        <v>51.34</v>
      </c>
      <c r="DN18" s="9">
        <v>20.622</v>
      </c>
      <c r="DO18" s="9">
        <v>30.718</v>
      </c>
      <c r="DP18" s="9">
        <v>72.805999999999997</v>
      </c>
      <c r="DQ18" s="9">
        <v>30.408999999999999</v>
      </c>
      <c r="DR18" s="9">
        <v>42.396999999999998</v>
      </c>
      <c r="DS18" s="9">
        <v>26</v>
      </c>
      <c r="DT18" s="9">
        <v>39</v>
      </c>
      <c r="DU18" s="9">
        <v>26</v>
      </c>
      <c r="DV18" s="9">
        <v>174.42699999999999</v>
      </c>
      <c r="DW18" s="9">
        <v>70.533000000000001</v>
      </c>
      <c r="DX18" s="9">
        <v>103.89400000000001</v>
      </c>
      <c r="DY18" s="9">
        <v>22.263999999999999</v>
      </c>
      <c r="DZ18" s="9">
        <v>6.6280000000000001</v>
      </c>
      <c r="EA18" s="9">
        <v>15.637</v>
      </c>
      <c r="EB18" s="9">
        <v>29.103000000000002</v>
      </c>
      <c r="EC18" s="9">
        <v>13.502000000000001</v>
      </c>
      <c r="ED18" s="9">
        <v>15.602</v>
      </c>
      <c r="EE18" s="9">
        <v>50.712000000000003</v>
      </c>
      <c r="EF18" s="9">
        <v>19.994</v>
      </c>
      <c r="EG18" s="9">
        <v>30.718</v>
      </c>
      <c r="EH18" s="9">
        <v>72.346999999999994</v>
      </c>
      <c r="EI18" s="9">
        <v>30.408999999999999</v>
      </c>
      <c r="EJ18" s="9">
        <v>41.938000000000002</v>
      </c>
      <c r="EK18" s="9">
        <v>26</v>
      </c>
      <c r="EL18" s="9">
        <v>39</v>
      </c>
      <c r="EM18" s="9">
        <v>26</v>
      </c>
      <c r="EN18" s="9">
        <v>70.623999999999995</v>
      </c>
      <c r="EO18" s="9">
        <v>34.954999999999998</v>
      </c>
      <c r="EP18" s="9">
        <v>35.668999999999997</v>
      </c>
      <c r="EQ18" s="9">
        <v>9.3510000000000009</v>
      </c>
      <c r="ER18" s="9">
        <v>3.8439999999999999</v>
      </c>
      <c r="ES18" s="9">
        <v>5.508</v>
      </c>
      <c r="ET18" s="9">
        <v>15.382999999999999</v>
      </c>
      <c r="EU18" s="9">
        <v>7.6109999999999998</v>
      </c>
      <c r="EV18" s="9">
        <v>7.7720000000000002</v>
      </c>
      <c r="EW18" s="9">
        <v>21.738</v>
      </c>
      <c r="EX18" s="9">
        <v>11.12</v>
      </c>
      <c r="EY18" s="9">
        <v>10.617000000000001</v>
      </c>
      <c r="EZ18" s="9">
        <v>24.152000000000001</v>
      </c>
      <c r="FA18" s="9">
        <v>12.38</v>
      </c>
      <c r="FB18" s="9">
        <v>11.772</v>
      </c>
      <c r="FC18" s="9">
        <v>17</v>
      </c>
      <c r="FD18" s="9">
        <v>26</v>
      </c>
      <c r="FE18" s="9">
        <v>16.338000000000001</v>
      </c>
      <c r="FF18" s="9">
        <v>60.972000000000001</v>
      </c>
      <c r="FG18" s="9">
        <v>20.297999999999998</v>
      </c>
      <c r="FH18" s="9">
        <v>40.673999999999999</v>
      </c>
      <c r="FI18" s="9">
        <v>7.17</v>
      </c>
      <c r="FJ18" s="9">
        <v>1.7170000000000001</v>
      </c>
      <c r="FK18" s="9">
        <v>5.4530000000000003</v>
      </c>
      <c r="FL18" s="9">
        <v>10.503</v>
      </c>
      <c r="FM18" s="9">
        <v>4.3339999999999996</v>
      </c>
      <c r="FN18" s="9">
        <v>6.1680000000000001</v>
      </c>
      <c r="FO18" s="9">
        <v>18.635999999999999</v>
      </c>
      <c r="FP18" s="9">
        <v>4.125</v>
      </c>
      <c r="FQ18" s="9">
        <v>14.510999999999999</v>
      </c>
      <c r="FR18" s="9">
        <v>24.663</v>
      </c>
      <c r="FS18" s="9">
        <v>10.121</v>
      </c>
      <c r="FT18" s="9">
        <v>14.542</v>
      </c>
      <c r="FU18" s="9">
        <v>26.033000000000001</v>
      </c>
      <c r="FV18" s="9">
        <v>45.542000000000002</v>
      </c>
      <c r="FW18" s="9">
        <v>26</v>
      </c>
      <c r="FX18" s="9">
        <v>35.069000000000003</v>
      </c>
      <c r="FY18" s="9">
        <v>14.454000000000001</v>
      </c>
      <c r="FZ18" s="9">
        <v>20.614999999999998</v>
      </c>
      <c r="GA18" s="9">
        <v>7.17</v>
      </c>
      <c r="GB18" s="9">
        <v>1.7170000000000001</v>
      </c>
      <c r="GC18" s="9">
        <v>5.4530000000000003</v>
      </c>
      <c r="GD18" s="9">
        <v>6.2069999999999999</v>
      </c>
      <c r="GE18" s="9">
        <v>4.3339999999999996</v>
      </c>
      <c r="GF18" s="9">
        <v>1.873</v>
      </c>
      <c r="GG18" s="9">
        <v>8.5879999999999992</v>
      </c>
      <c r="GH18" s="9">
        <v>2.2999999999999998</v>
      </c>
      <c r="GI18" s="9">
        <v>6.2889999999999997</v>
      </c>
      <c r="GJ18" s="9">
        <v>13.103</v>
      </c>
      <c r="GK18" s="9">
        <v>6.1029999999999998</v>
      </c>
      <c r="GL18" s="9">
        <v>7</v>
      </c>
      <c r="GM18" s="9">
        <v>26</v>
      </c>
      <c r="GN18" s="9">
        <v>39</v>
      </c>
      <c r="GO18" s="9">
        <v>26</v>
      </c>
      <c r="GP18" s="9">
        <v>25.902999999999999</v>
      </c>
      <c r="GQ18" s="9">
        <v>5.8440000000000003</v>
      </c>
      <c r="GR18" s="9">
        <v>20.059000000000001</v>
      </c>
      <c r="GS18" s="9">
        <v>0</v>
      </c>
      <c r="GT18" s="9">
        <v>0</v>
      </c>
      <c r="GU18" s="9">
        <v>0</v>
      </c>
      <c r="GV18" s="9">
        <v>4.2960000000000003</v>
      </c>
      <c r="GW18" s="9">
        <v>0</v>
      </c>
      <c r="GX18" s="9">
        <v>4.2960000000000003</v>
      </c>
      <c r="GY18" s="9">
        <v>10.048</v>
      </c>
      <c r="GZ18" s="9">
        <v>1.8260000000000001</v>
      </c>
      <c r="HA18" s="9">
        <v>8.2219999999999995</v>
      </c>
      <c r="HB18" s="9">
        <v>11.56</v>
      </c>
      <c r="HC18" s="9">
        <v>4.0179999999999998</v>
      </c>
      <c r="HD18" s="9">
        <v>7.5419999999999998</v>
      </c>
      <c r="HE18" s="9">
        <v>30</v>
      </c>
      <c r="HF18" s="9">
        <v>70.56</v>
      </c>
      <c r="HG18" s="9">
        <v>26</v>
      </c>
      <c r="HH18" s="9">
        <v>42.831000000000003</v>
      </c>
      <c r="HI18" s="9">
        <v>15.28</v>
      </c>
      <c r="HJ18" s="9">
        <v>27.550999999999998</v>
      </c>
      <c r="HK18" s="9">
        <v>5.7430000000000003</v>
      </c>
      <c r="HL18" s="9">
        <v>1.0669999999999999</v>
      </c>
      <c r="HM18" s="9">
        <v>4.6760000000000002</v>
      </c>
      <c r="HN18" s="9">
        <v>3.218</v>
      </c>
      <c r="HO18" s="9">
        <v>1.556</v>
      </c>
      <c r="HP18" s="9">
        <v>1.6619999999999999</v>
      </c>
      <c r="HQ18" s="9">
        <v>10.339</v>
      </c>
      <c r="HR18" s="9">
        <v>4.7489999999999997</v>
      </c>
      <c r="HS18" s="9">
        <v>5.59</v>
      </c>
      <c r="HT18" s="9">
        <v>23.530999999999999</v>
      </c>
      <c r="HU18" s="9">
        <v>7.9080000000000004</v>
      </c>
      <c r="HV18" s="9">
        <v>15.622999999999999</v>
      </c>
      <c r="HW18" s="9">
        <v>52</v>
      </c>
      <c r="HX18" s="9">
        <v>52</v>
      </c>
      <c r="HY18" s="9">
        <v>52</v>
      </c>
      <c r="HZ18" s="9">
        <v>24.599</v>
      </c>
      <c r="IA18" s="9">
        <v>8.8550000000000004</v>
      </c>
      <c r="IB18" s="9">
        <v>15.744</v>
      </c>
      <c r="IC18" s="9">
        <v>3.4870000000000001</v>
      </c>
      <c r="ID18" s="9">
        <v>1.0669999999999999</v>
      </c>
      <c r="IE18" s="9">
        <v>2.4209999999999998</v>
      </c>
      <c r="IF18" s="9">
        <v>2.6890000000000001</v>
      </c>
      <c r="IG18" s="9">
        <v>1.556</v>
      </c>
      <c r="IH18" s="9">
        <v>1.133</v>
      </c>
      <c r="II18" s="9">
        <v>6.5190000000000001</v>
      </c>
      <c r="IJ18" s="9">
        <v>2.9889999999999999</v>
      </c>
      <c r="IK18" s="9">
        <v>3.5310000000000001</v>
      </c>
      <c r="IL18" s="9">
        <v>11.903</v>
      </c>
      <c r="IM18" s="9">
        <v>3.2429999999999999</v>
      </c>
      <c r="IN18" s="9">
        <v>8.66</v>
      </c>
      <c r="IO18" s="9">
        <v>46.287999999999997</v>
      </c>
      <c r="IP18" s="9">
        <v>40.835999999999999</v>
      </c>
      <c r="IQ18" s="9">
        <v>52</v>
      </c>
    </row>
    <row r="19" spans="1:251">
      <c r="A19" s="10">
        <v>44958</v>
      </c>
      <c r="B19" s="9">
        <v>66.284000000000006</v>
      </c>
      <c r="C19" s="9">
        <v>12.083</v>
      </c>
      <c r="D19" s="9">
        <v>5.7789999999999999</v>
      </c>
      <c r="E19" s="9">
        <v>6.3040000000000003</v>
      </c>
      <c r="F19" s="9">
        <v>28.268000000000001</v>
      </c>
      <c r="G19" s="9">
        <v>10.679</v>
      </c>
      <c r="H19" s="9">
        <v>17.588999999999999</v>
      </c>
      <c r="I19" s="9">
        <v>27.024999999999999</v>
      </c>
      <c r="J19" s="9">
        <v>8.2569999999999997</v>
      </c>
      <c r="K19" s="9">
        <v>18.768000000000001</v>
      </c>
      <c r="L19" s="9">
        <v>32.234000000000002</v>
      </c>
      <c r="M19" s="9">
        <v>8.6110000000000007</v>
      </c>
      <c r="N19" s="9">
        <v>23.622</v>
      </c>
      <c r="O19" s="9">
        <v>20</v>
      </c>
      <c r="P19" s="9">
        <v>12.795999999999999</v>
      </c>
      <c r="Q19" s="9">
        <v>26</v>
      </c>
      <c r="R19" s="9">
        <v>21.001999999999999</v>
      </c>
      <c r="S19" s="9">
        <v>15.587</v>
      </c>
      <c r="T19" s="9">
        <v>5.415</v>
      </c>
      <c r="U19" s="9">
        <v>2.9710000000000001</v>
      </c>
      <c r="V19" s="9">
        <v>1.21</v>
      </c>
      <c r="W19" s="9">
        <v>1.7609999999999999</v>
      </c>
      <c r="X19" s="9">
        <v>4.6760000000000002</v>
      </c>
      <c r="Y19" s="9">
        <v>4.6760000000000002</v>
      </c>
      <c r="Z19" s="9">
        <v>0</v>
      </c>
      <c r="AA19" s="9">
        <v>4.0640000000000001</v>
      </c>
      <c r="AB19" s="9">
        <v>3.22</v>
      </c>
      <c r="AC19" s="9">
        <v>0.84399999999999997</v>
      </c>
      <c r="AD19" s="9">
        <v>9.2910000000000004</v>
      </c>
      <c r="AE19" s="9">
        <v>6.4809999999999999</v>
      </c>
      <c r="AF19" s="9">
        <v>2.81</v>
      </c>
      <c r="AG19" s="9">
        <v>39.774000000000001</v>
      </c>
      <c r="AH19" s="9">
        <v>39.332999999999998</v>
      </c>
      <c r="AI19" s="9">
        <v>40.944000000000003</v>
      </c>
      <c r="AJ19" s="9">
        <v>1.855</v>
      </c>
      <c r="AK19" s="9">
        <v>1.03</v>
      </c>
      <c r="AL19" s="9">
        <v>0.82499999999999996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1.855</v>
      </c>
      <c r="AW19" s="9">
        <v>1.03</v>
      </c>
      <c r="AX19" s="9">
        <v>0.82499999999999996</v>
      </c>
      <c r="AY19" s="9">
        <v>129.553</v>
      </c>
      <c r="AZ19" s="9">
        <v>0</v>
      </c>
      <c r="BA19" s="9">
        <v>0</v>
      </c>
      <c r="BB19" s="9">
        <v>51.771999999999998</v>
      </c>
      <c r="BC19" s="9">
        <v>24.015000000000001</v>
      </c>
      <c r="BD19" s="9">
        <v>27.757000000000001</v>
      </c>
      <c r="BE19" s="9">
        <v>5.9660000000000002</v>
      </c>
      <c r="BF19" s="9">
        <v>3.484</v>
      </c>
      <c r="BG19" s="9">
        <v>2.4820000000000002</v>
      </c>
      <c r="BH19" s="9">
        <v>16.88</v>
      </c>
      <c r="BI19" s="9">
        <v>9.0449999999999999</v>
      </c>
      <c r="BJ19" s="9">
        <v>7.835</v>
      </c>
      <c r="BK19" s="9">
        <v>11.997999999999999</v>
      </c>
      <c r="BL19" s="9">
        <v>6.0460000000000003</v>
      </c>
      <c r="BM19" s="9">
        <v>5.952</v>
      </c>
      <c r="BN19" s="9">
        <v>16.928000000000001</v>
      </c>
      <c r="BO19" s="9">
        <v>5.4390000000000001</v>
      </c>
      <c r="BP19" s="9">
        <v>11.488</v>
      </c>
      <c r="BQ19" s="9">
        <v>15.852</v>
      </c>
      <c r="BR19" s="9">
        <v>11.916</v>
      </c>
      <c r="BS19" s="9">
        <v>22.062999999999999</v>
      </c>
      <c r="BT19" s="9">
        <v>109.03400000000001</v>
      </c>
      <c r="BU19" s="9">
        <v>39.770000000000003</v>
      </c>
      <c r="BV19" s="9">
        <v>69.263999999999996</v>
      </c>
      <c r="BW19" s="9">
        <v>11.180999999999999</v>
      </c>
      <c r="BX19" s="9">
        <v>4.1680000000000001</v>
      </c>
      <c r="BY19" s="9">
        <v>7.0119999999999996</v>
      </c>
      <c r="BZ19" s="9">
        <v>26.31</v>
      </c>
      <c r="CA19" s="9">
        <v>8.5990000000000002</v>
      </c>
      <c r="CB19" s="9">
        <v>17.712</v>
      </c>
      <c r="CC19" s="9">
        <v>33.53</v>
      </c>
      <c r="CD19" s="9">
        <v>12.744</v>
      </c>
      <c r="CE19" s="9">
        <v>20.786000000000001</v>
      </c>
      <c r="CF19" s="9">
        <v>38.012999999999998</v>
      </c>
      <c r="CG19" s="9">
        <v>14.26</v>
      </c>
      <c r="CH19" s="9">
        <v>23.753</v>
      </c>
      <c r="CI19" s="9">
        <v>26</v>
      </c>
      <c r="CJ19" s="9">
        <v>26</v>
      </c>
      <c r="CK19" s="9">
        <v>26</v>
      </c>
      <c r="CL19" s="9">
        <v>45.92</v>
      </c>
      <c r="CM19" s="9">
        <v>22.881</v>
      </c>
      <c r="CN19" s="9">
        <v>23.039000000000001</v>
      </c>
      <c r="CO19" s="9">
        <v>4.3680000000000003</v>
      </c>
      <c r="CP19" s="9">
        <v>2.0070000000000001</v>
      </c>
      <c r="CQ19" s="9">
        <v>2.3610000000000002</v>
      </c>
      <c r="CR19" s="9">
        <v>12.895</v>
      </c>
      <c r="CS19" s="9">
        <v>9.43</v>
      </c>
      <c r="CT19" s="9">
        <v>3.4649999999999999</v>
      </c>
      <c r="CU19" s="9">
        <v>10.802</v>
      </c>
      <c r="CV19" s="9">
        <v>4.6779999999999999</v>
      </c>
      <c r="CW19" s="9">
        <v>6.1230000000000002</v>
      </c>
      <c r="CX19" s="9">
        <v>17.855</v>
      </c>
      <c r="CY19" s="9">
        <v>6.7649999999999997</v>
      </c>
      <c r="CZ19" s="9">
        <v>11.09</v>
      </c>
      <c r="DA19" s="9">
        <v>26.635999999999999</v>
      </c>
      <c r="DB19" s="9">
        <v>12.542</v>
      </c>
      <c r="DC19" s="9">
        <v>45.156999999999996</v>
      </c>
      <c r="DD19" s="9">
        <v>175.26900000000001</v>
      </c>
      <c r="DE19" s="9">
        <v>65.912000000000006</v>
      </c>
      <c r="DF19" s="9">
        <v>109.35599999999999</v>
      </c>
      <c r="DG19" s="9">
        <v>27.451000000000001</v>
      </c>
      <c r="DH19" s="9">
        <v>8.0540000000000003</v>
      </c>
      <c r="DI19" s="9">
        <v>19.396000000000001</v>
      </c>
      <c r="DJ19" s="9">
        <v>37.451999999999998</v>
      </c>
      <c r="DK19" s="9">
        <v>15.49</v>
      </c>
      <c r="DL19" s="9">
        <v>21.962</v>
      </c>
      <c r="DM19" s="9">
        <v>43.429000000000002</v>
      </c>
      <c r="DN19" s="9">
        <v>15.887</v>
      </c>
      <c r="DO19" s="9">
        <v>27.542000000000002</v>
      </c>
      <c r="DP19" s="9">
        <v>66.936999999999998</v>
      </c>
      <c r="DQ19" s="9">
        <v>26.481000000000002</v>
      </c>
      <c r="DR19" s="9">
        <v>40.456000000000003</v>
      </c>
      <c r="DS19" s="9">
        <v>26</v>
      </c>
      <c r="DT19" s="9">
        <v>26</v>
      </c>
      <c r="DU19" s="9">
        <v>21</v>
      </c>
      <c r="DV19" s="9">
        <v>166.64699999999999</v>
      </c>
      <c r="DW19" s="9">
        <v>61.362000000000002</v>
      </c>
      <c r="DX19" s="9">
        <v>105.285</v>
      </c>
      <c r="DY19" s="9">
        <v>26.861000000000001</v>
      </c>
      <c r="DZ19" s="9">
        <v>8.0540000000000003</v>
      </c>
      <c r="EA19" s="9">
        <v>18.806999999999999</v>
      </c>
      <c r="EB19" s="9">
        <v>36.393000000000001</v>
      </c>
      <c r="EC19" s="9">
        <v>14.891</v>
      </c>
      <c r="ED19" s="9">
        <v>21.501999999999999</v>
      </c>
      <c r="EE19" s="9">
        <v>42.914000000000001</v>
      </c>
      <c r="EF19" s="9">
        <v>15.372</v>
      </c>
      <c r="EG19" s="9">
        <v>27.542000000000002</v>
      </c>
      <c r="EH19" s="9">
        <v>60.48</v>
      </c>
      <c r="EI19" s="9">
        <v>23.045000000000002</v>
      </c>
      <c r="EJ19" s="9">
        <v>37.433999999999997</v>
      </c>
      <c r="EK19" s="9">
        <v>20</v>
      </c>
      <c r="EL19" s="9">
        <v>24.911000000000001</v>
      </c>
      <c r="EM19" s="9">
        <v>20</v>
      </c>
      <c r="EN19" s="9">
        <v>68.320999999999998</v>
      </c>
      <c r="EO19" s="9">
        <v>27.149000000000001</v>
      </c>
      <c r="EP19" s="9">
        <v>41.171999999999997</v>
      </c>
      <c r="EQ19" s="9">
        <v>10.422000000000001</v>
      </c>
      <c r="ER19" s="9">
        <v>3.9449999999999998</v>
      </c>
      <c r="ES19" s="9">
        <v>6.4770000000000003</v>
      </c>
      <c r="ET19" s="9">
        <v>19.122</v>
      </c>
      <c r="EU19" s="9">
        <v>7.5030000000000001</v>
      </c>
      <c r="EV19" s="9">
        <v>11.618</v>
      </c>
      <c r="EW19" s="9">
        <v>19.469000000000001</v>
      </c>
      <c r="EX19" s="9">
        <v>7.2960000000000003</v>
      </c>
      <c r="EY19" s="9">
        <v>12.173</v>
      </c>
      <c r="EZ19" s="9">
        <v>19.309000000000001</v>
      </c>
      <c r="FA19" s="9">
        <v>8.4049999999999994</v>
      </c>
      <c r="FB19" s="9">
        <v>10.904</v>
      </c>
      <c r="FC19" s="9">
        <v>14.298</v>
      </c>
      <c r="FD19" s="9">
        <v>14.997999999999999</v>
      </c>
      <c r="FE19" s="9">
        <v>14.234999999999999</v>
      </c>
      <c r="FF19" s="9">
        <v>61.362000000000002</v>
      </c>
      <c r="FG19" s="9">
        <v>23.026</v>
      </c>
      <c r="FH19" s="9">
        <v>38.335999999999999</v>
      </c>
      <c r="FI19" s="9">
        <v>11.67</v>
      </c>
      <c r="FJ19" s="9">
        <v>4.109</v>
      </c>
      <c r="FK19" s="9">
        <v>7.5609999999999999</v>
      </c>
      <c r="FL19" s="9">
        <v>13.539</v>
      </c>
      <c r="FM19" s="9">
        <v>4.7770000000000001</v>
      </c>
      <c r="FN19" s="9">
        <v>8.7620000000000005</v>
      </c>
      <c r="FO19" s="9">
        <v>12.625999999999999</v>
      </c>
      <c r="FP19" s="9">
        <v>4.0759999999999996</v>
      </c>
      <c r="FQ19" s="9">
        <v>8.5500000000000007</v>
      </c>
      <c r="FR19" s="9">
        <v>23.527999999999999</v>
      </c>
      <c r="FS19" s="9">
        <v>10.064</v>
      </c>
      <c r="FT19" s="9">
        <v>13.464</v>
      </c>
      <c r="FU19" s="9">
        <v>17</v>
      </c>
      <c r="FV19" s="9">
        <v>24.617999999999999</v>
      </c>
      <c r="FW19" s="9">
        <v>14.481</v>
      </c>
      <c r="FX19" s="9">
        <v>35.268999999999998</v>
      </c>
      <c r="FY19" s="9">
        <v>13.846</v>
      </c>
      <c r="FZ19" s="9">
        <v>21.422999999999998</v>
      </c>
      <c r="GA19" s="9">
        <v>6.8949999999999996</v>
      </c>
      <c r="GB19" s="9">
        <v>2.8620000000000001</v>
      </c>
      <c r="GC19" s="9">
        <v>4.0330000000000004</v>
      </c>
      <c r="GD19" s="9">
        <v>6.9509999999999996</v>
      </c>
      <c r="GE19" s="9">
        <v>1.738</v>
      </c>
      <c r="GF19" s="9">
        <v>5.2130000000000001</v>
      </c>
      <c r="GG19" s="9">
        <v>8.0020000000000007</v>
      </c>
      <c r="GH19" s="9">
        <v>2.6030000000000002</v>
      </c>
      <c r="GI19" s="9">
        <v>5.399</v>
      </c>
      <c r="GJ19" s="9">
        <v>13.42</v>
      </c>
      <c r="GK19" s="9">
        <v>6.6429999999999998</v>
      </c>
      <c r="GL19" s="9">
        <v>6.7770000000000001</v>
      </c>
      <c r="GM19" s="9">
        <v>20.713000000000001</v>
      </c>
      <c r="GN19" s="9">
        <v>30.759</v>
      </c>
      <c r="GO19" s="9">
        <v>15.002000000000001</v>
      </c>
      <c r="GP19" s="9">
        <v>26.094000000000001</v>
      </c>
      <c r="GQ19" s="9">
        <v>9.18</v>
      </c>
      <c r="GR19" s="9">
        <v>16.914000000000001</v>
      </c>
      <c r="GS19" s="9">
        <v>4.7750000000000004</v>
      </c>
      <c r="GT19" s="9">
        <v>1.2470000000000001</v>
      </c>
      <c r="GU19" s="9">
        <v>3.528</v>
      </c>
      <c r="GV19" s="9">
        <v>6.5869999999999997</v>
      </c>
      <c r="GW19" s="9">
        <v>3.0390000000000001</v>
      </c>
      <c r="GX19" s="9">
        <v>3.548</v>
      </c>
      <c r="GY19" s="9">
        <v>4.6230000000000002</v>
      </c>
      <c r="GZ19" s="9">
        <v>1.4730000000000001</v>
      </c>
      <c r="HA19" s="9">
        <v>3.15</v>
      </c>
      <c r="HB19" s="9">
        <v>10.108000000000001</v>
      </c>
      <c r="HC19" s="9">
        <v>3.4220000000000002</v>
      </c>
      <c r="HD19" s="9">
        <v>6.6859999999999999</v>
      </c>
      <c r="HE19" s="9">
        <v>15.358000000000001</v>
      </c>
      <c r="HF19" s="9">
        <v>17.376000000000001</v>
      </c>
      <c r="HG19" s="9">
        <v>14.504</v>
      </c>
      <c r="HH19" s="9">
        <v>36.963999999999999</v>
      </c>
      <c r="HI19" s="9">
        <v>11.186</v>
      </c>
      <c r="HJ19" s="9">
        <v>25.777000000000001</v>
      </c>
      <c r="HK19" s="9">
        <v>4.7690000000000001</v>
      </c>
      <c r="HL19" s="9">
        <v>0</v>
      </c>
      <c r="HM19" s="9">
        <v>4.7690000000000001</v>
      </c>
      <c r="HN19" s="9">
        <v>3.7320000000000002</v>
      </c>
      <c r="HO19" s="9">
        <v>2.61</v>
      </c>
      <c r="HP19" s="9">
        <v>1.1220000000000001</v>
      </c>
      <c r="HQ19" s="9">
        <v>10.819000000000001</v>
      </c>
      <c r="HR19" s="9">
        <v>4</v>
      </c>
      <c r="HS19" s="9">
        <v>6.82</v>
      </c>
      <c r="HT19" s="9">
        <v>17.643000000000001</v>
      </c>
      <c r="HU19" s="9">
        <v>4.5759999999999996</v>
      </c>
      <c r="HV19" s="9">
        <v>13.067</v>
      </c>
      <c r="HW19" s="9">
        <v>50.499000000000002</v>
      </c>
      <c r="HX19" s="9">
        <v>30.481000000000002</v>
      </c>
      <c r="HY19" s="9">
        <v>51.841999999999999</v>
      </c>
      <c r="HZ19" s="9">
        <v>24.259</v>
      </c>
      <c r="IA19" s="9">
        <v>6.4429999999999996</v>
      </c>
      <c r="IB19" s="9">
        <v>17.815999999999999</v>
      </c>
      <c r="IC19" s="9">
        <v>2.94</v>
      </c>
      <c r="ID19" s="9">
        <v>0</v>
      </c>
      <c r="IE19" s="9">
        <v>2.94</v>
      </c>
      <c r="IF19" s="9">
        <v>2.4079999999999999</v>
      </c>
      <c r="IG19" s="9">
        <v>1.286</v>
      </c>
      <c r="IH19" s="9">
        <v>1.1220000000000001</v>
      </c>
      <c r="II19" s="9">
        <v>6.7619999999999996</v>
      </c>
      <c r="IJ19" s="9">
        <v>2.6419999999999999</v>
      </c>
      <c r="IK19" s="9">
        <v>4.1189999999999998</v>
      </c>
      <c r="IL19" s="9">
        <v>12.15</v>
      </c>
      <c r="IM19" s="9">
        <v>2.5139999999999998</v>
      </c>
      <c r="IN19" s="9">
        <v>9.6349999999999998</v>
      </c>
      <c r="IO19" s="9">
        <v>51.628</v>
      </c>
      <c r="IP19" s="9">
        <v>32.252000000000002</v>
      </c>
      <c r="IQ19" s="9">
        <v>52</v>
      </c>
    </row>
    <row r="20" spans="1:251">
      <c r="A20" s="10">
        <v>45323</v>
      </c>
      <c r="B20" s="9">
        <v>58.81</v>
      </c>
      <c r="C20" s="9">
        <v>10.336</v>
      </c>
      <c r="D20" s="9">
        <v>4.4820000000000002</v>
      </c>
      <c r="E20" s="9">
        <v>5.8540000000000001</v>
      </c>
      <c r="F20" s="9">
        <v>14.577999999999999</v>
      </c>
      <c r="G20" s="9">
        <v>5.4790000000000001</v>
      </c>
      <c r="H20" s="9">
        <v>9.0990000000000002</v>
      </c>
      <c r="I20" s="9">
        <v>31.216000000000001</v>
      </c>
      <c r="J20" s="9">
        <v>13.814</v>
      </c>
      <c r="K20" s="9">
        <v>17.402000000000001</v>
      </c>
      <c r="L20" s="9">
        <v>42.991999999999997</v>
      </c>
      <c r="M20" s="9">
        <v>16.536000000000001</v>
      </c>
      <c r="N20" s="9">
        <v>26.456</v>
      </c>
      <c r="O20" s="9">
        <v>28</v>
      </c>
      <c r="P20" s="9">
        <v>26</v>
      </c>
      <c r="Q20" s="9">
        <v>30.5</v>
      </c>
      <c r="R20" s="9">
        <v>33.680999999999997</v>
      </c>
      <c r="S20" s="9">
        <v>17.611000000000001</v>
      </c>
      <c r="T20" s="9">
        <v>16.07</v>
      </c>
      <c r="U20" s="9">
        <v>3.3140000000000001</v>
      </c>
      <c r="V20" s="9">
        <v>1.409</v>
      </c>
      <c r="W20" s="9">
        <v>1.905</v>
      </c>
      <c r="X20" s="9">
        <v>9.7720000000000002</v>
      </c>
      <c r="Y20" s="9">
        <v>6.25</v>
      </c>
      <c r="Z20" s="9">
        <v>3.5219999999999998</v>
      </c>
      <c r="AA20" s="9">
        <v>8.7119999999999997</v>
      </c>
      <c r="AB20" s="9">
        <v>3.34</v>
      </c>
      <c r="AC20" s="9">
        <v>5.3710000000000004</v>
      </c>
      <c r="AD20" s="9">
        <v>11.882999999999999</v>
      </c>
      <c r="AE20" s="9">
        <v>6.6120000000000001</v>
      </c>
      <c r="AF20" s="9">
        <v>5.2709999999999999</v>
      </c>
      <c r="AG20" s="9">
        <v>22.36</v>
      </c>
      <c r="AH20" s="9">
        <v>26.97</v>
      </c>
      <c r="AI20" s="9">
        <v>21.422999999999998</v>
      </c>
      <c r="AJ20" s="9">
        <v>15.532</v>
      </c>
      <c r="AK20" s="9">
        <v>8.734</v>
      </c>
      <c r="AL20" s="9">
        <v>6.798</v>
      </c>
      <c r="AM20" s="9">
        <v>2.1869999999999998</v>
      </c>
      <c r="AN20" s="9">
        <v>0</v>
      </c>
      <c r="AO20" s="9">
        <v>2.1869999999999998</v>
      </c>
      <c r="AP20" s="9">
        <v>1.6379999999999999</v>
      </c>
      <c r="AQ20" s="9">
        <v>0.91500000000000004</v>
      </c>
      <c r="AR20" s="9">
        <v>0.72299999999999998</v>
      </c>
      <c r="AS20" s="9">
        <v>3.7839999999999998</v>
      </c>
      <c r="AT20" s="9">
        <v>3.1779999999999999</v>
      </c>
      <c r="AU20" s="9">
        <v>0.60599999999999998</v>
      </c>
      <c r="AV20" s="9">
        <v>7.923</v>
      </c>
      <c r="AW20" s="9">
        <v>4.641</v>
      </c>
      <c r="AX20" s="9">
        <v>3.282</v>
      </c>
      <c r="AY20" s="9">
        <v>45.116</v>
      </c>
      <c r="AZ20" s="9">
        <v>48.023000000000003</v>
      </c>
      <c r="BA20" s="9">
        <v>27.327000000000002</v>
      </c>
      <c r="BB20" s="9">
        <v>65.741</v>
      </c>
      <c r="BC20" s="9">
        <v>28.943000000000001</v>
      </c>
      <c r="BD20" s="9">
        <v>36.798999999999999</v>
      </c>
      <c r="BE20" s="9">
        <v>6.6239999999999997</v>
      </c>
      <c r="BF20" s="9">
        <v>1.38</v>
      </c>
      <c r="BG20" s="9">
        <v>5.2439999999999998</v>
      </c>
      <c r="BH20" s="9">
        <v>13.994</v>
      </c>
      <c r="BI20" s="9">
        <v>7.5129999999999999</v>
      </c>
      <c r="BJ20" s="9">
        <v>6.4809999999999999</v>
      </c>
      <c r="BK20" s="9">
        <v>16.754000000000001</v>
      </c>
      <c r="BL20" s="9">
        <v>4.4249999999999998</v>
      </c>
      <c r="BM20" s="9">
        <v>12.329000000000001</v>
      </c>
      <c r="BN20" s="9">
        <v>28.37</v>
      </c>
      <c r="BO20" s="9">
        <v>15.625</v>
      </c>
      <c r="BP20" s="9">
        <v>12.744999999999999</v>
      </c>
      <c r="BQ20" s="9">
        <v>26.463999999999999</v>
      </c>
      <c r="BR20" s="9">
        <v>52</v>
      </c>
      <c r="BS20" s="9">
        <v>20.196000000000002</v>
      </c>
      <c r="BT20" s="9">
        <v>121.962</v>
      </c>
      <c r="BU20" s="9">
        <v>53.244999999999997</v>
      </c>
      <c r="BV20" s="9">
        <v>68.715999999999994</v>
      </c>
      <c r="BW20" s="9">
        <v>10.823</v>
      </c>
      <c r="BX20" s="9">
        <v>3.9159999999999999</v>
      </c>
      <c r="BY20" s="9">
        <v>6.907</v>
      </c>
      <c r="BZ20" s="9">
        <v>17.716000000000001</v>
      </c>
      <c r="CA20" s="9">
        <v>9.2750000000000004</v>
      </c>
      <c r="CB20" s="9">
        <v>8.4420000000000002</v>
      </c>
      <c r="CC20" s="9">
        <v>45.174999999999997</v>
      </c>
      <c r="CD20" s="9">
        <v>20.736000000000001</v>
      </c>
      <c r="CE20" s="9">
        <v>24.439</v>
      </c>
      <c r="CF20" s="9">
        <v>48.247</v>
      </c>
      <c r="CG20" s="9">
        <v>19.318999999999999</v>
      </c>
      <c r="CH20" s="9">
        <v>28.928000000000001</v>
      </c>
      <c r="CI20" s="9">
        <v>28.323</v>
      </c>
      <c r="CJ20" s="9">
        <v>26</v>
      </c>
      <c r="CK20" s="9">
        <v>34</v>
      </c>
      <c r="CL20" s="9">
        <v>62.493000000000002</v>
      </c>
      <c r="CM20" s="9">
        <v>21.33</v>
      </c>
      <c r="CN20" s="9">
        <v>41.162999999999997</v>
      </c>
      <c r="CO20" s="9">
        <v>7.4729999999999999</v>
      </c>
      <c r="CP20" s="9">
        <v>1.829</v>
      </c>
      <c r="CQ20" s="9">
        <v>5.6440000000000001</v>
      </c>
      <c r="CR20" s="9">
        <v>6.8330000000000002</v>
      </c>
      <c r="CS20" s="9">
        <v>1.214</v>
      </c>
      <c r="CT20" s="9">
        <v>5.62</v>
      </c>
      <c r="CU20" s="9">
        <v>19.439</v>
      </c>
      <c r="CV20" s="9">
        <v>9.9879999999999995</v>
      </c>
      <c r="CW20" s="9">
        <v>9.4510000000000005</v>
      </c>
      <c r="CX20" s="9">
        <v>28.747</v>
      </c>
      <c r="CY20" s="9">
        <v>8.2989999999999995</v>
      </c>
      <c r="CZ20" s="9">
        <v>20.448</v>
      </c>
      <c r="DA20" s="9">
        <v>34</v>
      </c>
      <c r="DB20" s="9">
        <v>26</v>
      </c>
      <c r="DC20" s="9">
        <v>42.884</v>
      </c>
      <c r="DD20" s="9">
        <v>188.001</v>
      </c>
      <c r="DE20" s="9">
        <v>75.182000000000002</v>
      </c>
      <c r="DF20" s="9">
        <v>112.819</v>
      </c>
      <c r="DG20" s="9">
        <v>23.337</v>
      </c>
      <c r="DH20" s="9">
        <v>9.8420000000000005</v>
      </c>
      <c r="DI20" s="9">
        <v>13.496</v>
      </c>
      <c r="DJ20" s="9">
        <v>38.052999999999997</v>
      </c>
      <c r="DK20" s="9">
        <v>12.617000000000001</v>
      </c>
      <c r="DL20" s="9">
        <v>25.436</v>
      </c>
      <c r="DM20" s="9">
        <v>51.878</v>
      </c>
      <c r="DN20" s="9">
        <v>18.219000000000001</v>
      </c>
      <c r="DO20" s="9">
        <v>33.658999999999999</v>
      </c>
      <c r="DP20" s="9">
        <v>74.733000000000004</v>
      </c>
      <c r="DQ20" s="9">
        <v>34.505000000000003</v>
      </c>
      <c r="DR20" s="9">
        <v>40.228000000000002</v>
      </c>
      <c r="DS20" s="9">
        <v>26</v>
      </c>
      <c r="DT20" s="9">
        <v>34</v>
      </c>
      <c r="DU20" s="9">
        <v>24.843</v>
      </c>
      <c r="DV20" s="9">
        <v>179.19399999999999</v>
      </c>
      <c r="DW20" s="9">
        <v>70.308999999999997</v>
      </c>
      <c r="DX20" s="9">
        <v>108.88500000000001</v>
      </c>
      <c r="DY20" s="9">
        <v>23.337</v>
      </c>
      <c r="DZ20" s="9">
        <v>9.8420000000000005</v>
      </c>
      <c r="EA20" s="9">
        <v>13.496</v>
      </c>
      <c r="EB20" s="9">
        <v>36.046999999999997</v>
      </c>
      <c r="EC20" s="9">
        <v>11.964</v>
      </c>
      <c r="ED20" s="9">
        <v>24.082000000000001</v>
      </c>
      <c r="EE20" s="9">
        <v>50.473999999999997</v>
      </c>
      <c r="EF20" s="9">
        <v>18.219000000000001</v>
      </c>
      <c r="EG20" s="9">
        <v>32.255000000000003</v>
      </c>
      <c r="EH20" s="9">
        <v>69.335999999999999</v>
      </c>
      <c r="EI20" s="9">
        <v>30.283999999999999</v>
      </c>
      <c r="EJ20" s="9">
        <v>39.052</v>
      </c>
      <c r="EK20" s="9">
        <v>26</v>
      </c>
      <c r="EL20" s="9">
        <v>26.396000000000001</v>
      </c>
      <c r="EM20" s="9">
        <v>24.613</v>
      </c>
      <c r="EN20" s="9">
        <v>85.632999999999996</v>
      </c>
      <c r="EO20" s="9">
        <v>39.948</v>
      </c>
      <c r="EP20" s="9">
        <v>45.685000000000002</v>
      </c>
      <c r="EQ20" s="9">
        <v>9.7620000000000005</v>
      </c>
      <c r="ER20" s="9">
        <v>5.3360000000000003</v>
      </c>
      <c r="ES20" s="9">
        <v>4.4269999999999996</v>
      </c>
      <c r="ET20" s="9">
        <v>20.349</v>
      </c>
      <c r="EU20" s="9">
        <v>8.5589999999999993</v>
      </c>
      <c r="EV20" s="9">
        <v>11.789</v>
      </c>
      <c r="EW20" s="9">
        <v>25.722999999999999</v>
      </c>
      <c r="EX20" s="9">
        <v>11.802</v>
      </c>
      <c r="EY20" s="9">
        <v>13.922000000000001</v>
      </c>
      <c r="EZ20" s="9">
        <v>29.798999999999999</v>
      </c>
      <c r="FA20" s="9">
        <v>14.250999999999999</v>
      </c>
      <c r="FB20" s="9">
        <v>15.547000000000001</v>
      </c>
      <c r="FC20" s="9">
        <v>24.221</v>
      </c>
      <c r="FD20" s="9">
        <v>25.885000000000002</v>
      </c>
      <c r="FE20" s="9">
        <v>22.751999999999999</v>
      </c>
      <c r="FF20" s="9">
        <v>53.731999999999999</v>
      </c>
      <c r="FG20" s="9">
        <v>20.861000000000001</v>
      </c>
      <c r="FH20" s="9">
        <v>32.871000000000002</v>
      </c>
      <c r="FI20" s="9">
        <v>7.407</v>
      </c>
      <c r="FJ20" s="9">
        <v>3.4540000000000002</v>
      </c>
      <c r="FK20" s="9">
        <v>3.9540000000000002</v>
      </c>
      <c r="FL20" s="9">
        <v>7.109</v>
      </c>
      <c r="FM20" s="9">
        <v>2.218</v>
      </c>
      <c r="FN20" s="9">
        <v>4.891</v>
      </c>
      <c r="FO20" s="9">
        <v>16.334</v>
      </c>
      <c r="FP20" s="9">
        <v>5.9459999999999997</v>
      </c>
      <c r="FQ20" s="9">
        <v>10.387</v>
      </c>
      <c r="FR20" s="9">
        <v>22.881</v>
      </c>
      <c r="FS20" s="9">
        <v>9.2430000000000003</v>
      </c>
      <c r="FT20" s="9">
        <v>13.638999999999999</v>
      </c>
      <c r="FU20" s="9">
        <v>33.896999999999998</v>
      </c>
      <c r="FV20" s="9">
        <v>32.847999999999999</v>
      </c>
      <c r="FW20" s="9">
        <v>33.86</v>
      </c>
      <c r="FX20" s="9">
        <v>24.212</v>
      </c>
      <c r="FY20" s="9">
        <v>11.518000000000001</v>
      </c>
      <c r="FZ20" s="9">
        <v>12.693</v>
      </c>
      <c r="GA20" s="9">
        <v>4.7140000000000004</v>
      </c>
      <c r="GB20" s="9">
        <v>2.7349999999999999</v>
      </c>
      <c r="GC20" s="9">
        <v>1.9790000000000001</v>
      </c>
      <c r="GD20" s="9">
        <v>2.3039999999999998</v>
      </c>
      <c r="GE20" s="9">
        <v>0.77100000000000002</v>
      </c>
      <c r="GF20" s="9">
        <v>1.5329999999999999</v>
      </c>
      <c r="GG20" s="9">
        <v>8.8629999999999995</v>
      </c>
      <c r="GH20" s="9">
        <v>3.883</v>
      </c>
      <c r="GI20" s="9">
        <v>4.9800000000000004</v>
      </c>
      <c r="GJ20" s="9">
        <v>8.3309999999999995</v>
      </c>
      <c r="GK20" s="9">
        <v>4.13</v>
      </c>
      <c r="GL20" s="9">
        <v>4.2009999999999996</v>
      </c>
      <c r="GM20" s="9">
        <v>22.234000000000002</v>
      </c>
      <c r="GN20" s="9">
        <v>18.196000000000002</v>
      </c>
      <c r="GO20" s="9">
        <v>23.527999999999999</v>
      </c>
      <c r="GP20" s="9">
        <v>29.52</v>
      </c>
      <c r="GQ20" s="9">
        <v>9.3420000000000005</v>
      </c>
      <c r="GR20" s="9">
        <v>20.178000000000001</v>
      </c>
      <c r="GS20" s="9">
        <v>2.6930000000000001</v>
      </c>
      <c r="GT20" s="9">
        <v>0.71799999999999997</v>
      </c>
      <c r="GU20" s="9">
        <v>1.9750000000000001</v>
      </c>
      <c r="GV20" s="9">
        <v>4.8049999999999997</v>
      </c>
      <c r="GW20" s="9">
        <v>1.4470000000000001</v>
      </c>
      <c r="GX20" s="9">
        <v>3.3580000000000001</v>
      </c>
      <c r="GY20" s="9">
        <v>7.47</v>
      </c>
      <c r="GZ20" s="9">
        <v>2.0640000000000001</v>
      </c>
      <c r="HA20" s="9">
        <v>5.407</v>
      </c>
      <c r="HB20" s="9">
        <v>14.551</v>
      </c>
      <c r="HC20" s="9">
        <v>5.1130000000000004</v>
      </c>
      <c r="HD20" s="9">
        <v>9.4380000000000006</v>
      </c>
      <c r="HE20" s="9">
        <v>50.466999999999999</v>
      </c>
      <c r="HF20" s="9">
        <v>52</v>
      </c>
      <c r="HG20" s="9">
        <v>44.347999999999999</v>
      </c>
      <c r="HH20" s="9">
        <v>39.829000000000001</v>
      </c>
      <c r="HI20" s="9">
        <v>9.5009999999999994</v>
      </c>
      <c r="HJ20" s="9">
        <v>30.327999999999999</v>
      </c>
      <c r="HK20" s="9">
        <v>6.1680000000000001</v>
      </c>
      <c r="HL20" s="9">
        <v>1.052</v>
      </c>
      <c r="HM20" s="9">
        <v>5.1150000000000002</v>
      </c>
      <c r="HN20" s="9">
        <v>8.5890000000000004</v>
      </c>
      <c r="HO20" s="9">
        <v>1.1870000000000001</v>
      </c>
      <c r="HP20" s="9">
        <v>7.4009999999999998</v>
      </c>
      <c r="HQ20" s="9">
        <v>8.4169999999999998</v>
      </c>
      <c r="HR20" s="9">
        <v>0.47099999999999997</v>
      </c>
      <c r="HS20" s="9">
        <v>7.9459999999999997</v>
      </c>
      <c r="HT20" s="9">
        <v>16.655999999999999</v>
      </c>
      <c r="HU20" s="9">
        <v>6.79</v>
      </c>
      <c r="HV20" s="9">
        <v>9.8650000000000002</v>
      </c>
      <c r="HW20" s="9">
        <v>26</v>
      </c>
      <c r="HX20" s="9">
        <v>156</v>
      </c>
      <c r="HY20" s="9">
        <v>20.646999999999998</v>
      </c>
      <c r="HZ20" s="9">
        <v>20.606999999999999</v>
      </c>
      <c r="IA20" s="9">
        <v>3.1739999999999999</v>
      </c>
      <c r="IB20" s="9">
        <v>17.433</v>
      </c>
      <c r="IC20" s="9">
        <v>3.8519999999999999</v>
      </c>
      <c r="ID20" s="9">
        <v>0</v>
      </c>
      <c r="IE20" s="9">
        <v>3.8519999999999999</v>
      </c>
      <c r="IF20" s="9">
        <v>4.6319999999999997</v>
      </c>
      <c r="IG20" s="9">
        <v>0</v>
      </c>
      <c r="IH20" s="9">
        <v>4.6319999999999997</v>
      </c>
      <c r="II20" s="9">
        <v>3.6160000000000001</v>
      </c>
      <c r="IJ20" s="9">
        <v>0.47099999999999997</v>
      </c>
      <c r="IK20" s="9">
        <v>3.1459999999999999</v>
      </c>
      <c r="IL20" s="9">
        <v>8.5060000000000002</v>
      </c>
      <c r="IM20" s="9">
        <v>2.7029999999999998</v>
      </c>
      <c r="IN20" s="9">
        <v>5.8019999999999996</v>
      </c>
      <c r="IO20" s="9">
        <v>20.823</v>
      </c>
      <c r="IP20" s="9">
        <v>172.703</v>
      </c>
      <c r="IQ20" s="9">
        <v>12.704000000000001</v>
      </c>
    </row>
    <row r="21" spans="1:251">
      <c r="A21" s="10">
        <v>45689</v>
      </c>
      <c r="B21" s="9">
        <v>42.81</v>
      </c>
      <c r="C21" s="9">
        <v>15.561</v>
      </c>
      <c r="D21" s="9">
        <v>6.6970000000000001</v>
      </c>
      <c r="E21" s="9">
        <v>8.8640000000000008</v>
      </c>
      <c r="F21" s="9">
        <v>27.532</v>
      </c>
      <c r="G21" s="9">
        <v>16.003</v>
      </c>
      <c r="H21" s="9">
        <v>11.529</v>
      </c>
      <c r="I21" s="9">
        <v>26.114000000000001</v>
      </c>
      <c r="J21" s="9">
        <v>12.208</v>
      </c>
      <c r="K21" s="9">
        <v>13.906000000000001</v>
      </c>
      <c r="L21" s="9">
        <v>16.428999999999998</v>
      </c>
      <c r="M21" s="9">
        <v>7.9189999999999996</v>
      </c>
      <c r="N21" s="9">
        <v>8.51</v>
      </c>
      <c r="O21" s="9">
        <v>12.092000000000001</v>
      </c>
      <c r="P21" s="9">
        <v>10.97</v>
      </c>
      <c r="Q21" s="9">
        <v>16.484999999999999</v>
      </c>
      <c r="R21" s="9">
        <v>33.164999999999999</v>
      </c>
      <c r="S21" s="9">
        <v>13.003</v>
      </c>
      <c r="T21" s="9">
        <v>20.161999999999999</v>
      </c>
      <c r="U21" s="9">
        <v>4.6210000000000004</v>
      </c>
      <c r="V21" s="9">
        <v>2.8260000000000001</v>
      </c>
      <c r="W21" s="9">
        <v>1.7949999999999999</v>
      </c>
      <c r="X21" s="9">
        <v>8.4459999999999997</v>
      </c>
      <c r="Y21" s="9">
        <v>2.8730000000000002</v>
      </c>
      <c r="Z21" s="9">
        <v>5.5730000000000004</v>
      </c>
      <c r="AA21" s="9">
        <v>13.388</v>
      </c>
      <c r="AB21" s="9">
        <v>4.2969999999999997</v>
      </c>
      <c r="AC21" s="9">
        <v>9.09</v>
      </c>
      <c r="AD21" s="9">
        <v>6.7110000000000003</v>
      </c>
      <c r="AE21" s="9">
        <v>3.0070000000000001</v>
      </c>
      <c r="AF21" s="9">
        <v>3.7040000000000002</v>
      </c>
      <c r="AG21" s="9">
        <v>13.651</v>
      </c>
      <c r="AH21" s="9">
        <v>13.468999999999999</v>
      </c>
      <c r="AI21" s="9">
        <v>16.024000000000001</v>
      </c>
      <c r="AJ21" s="9">
        <v>9.7690000000000001</v>
      </c>
      <c r="AK21" s="9">
        <v>6.1349999999999998</v>
      </c>
      <c r="AL21" s="9">
        <v>3.6339999999999999</v>
      </c>
      <c r="AM21" s="9">
        <v>1.415</v>
      </c>
      <c r="AN21" s="9">
        <v>1.415</v>
      </c>
      <c r="AO21" s="9">
        <v>0</v>
      </c>
      <c r="AP21" s="9">
        <v>3.0219999999999998</v>
      </c>
      <c r="AQ21" s="9">
        <v>1.284</v>
      </c>
      <c r="AR21" s="9">
        <v>1.738</v>
      </c>
      <c r="AS21" s="9">
        <v>3.798</v>
      </c>
      <c r="AT21" s="9">
        <v>1.903</v>
      </c>
      <c r="AU21" s="9">
        <v>1.8959999999999999</v>
      </c>
      <c r="AV21" s="9">
        <v>1.534</v>
      </c>
      <c r="AW21" s="9">
        <v>1.534</v>
      </c>
      <c r="AX21" s="9">
        <v>0</v>
      </c>
      <c r="AY21" s="9">
        <v>13</v>
      </c>
      <c r="AZ21" s="9">
        <v>24.529</v>
      </c>
      <c r="BA21" s="9">
        <v>11.397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174.03200000000001</v>
      </c>
      <c r="DE21" s="9">
        <v>70.930000000000007</v>
      </c>
      <c r="DF21" s="9">
        <v>103.102</v>
      </c>
      <c r="DG21" s="9">
        <v>45.023000000000003</v>
      </c>
      <c r="DH21" s="9">
        <v>20.635999999999999</v>
      </c>
      <c r="DI21" s="9">
        <v>24.387</v>
      </c>
      <c r="DJ21" s="9">
        <v>48.429000000000002</v>
      </c>
      <c r="DK21" s="9">
        <v>16.297999999999998</v>
      </c>
      <c r="DL21" s="9">
        <v>32.131</v>
      </c>
      <c r="DM21" s="9">
        <v>49.493000000000002</v>
      </c>
      <c r="DN21" s="9">
        <v>21.501000000000001</v>
      </c>
      <c r="DO21" s="9">
        <v>27.992999999999999</v>
      </c>
      <c r="DP21" s="9">
        <v>31.087</v>
      </c>
      <c r="DQ21" s="9">
        <v>12.496</v>
      </c>
      <c r="DR21" s="9">
        <v>18.591000000000001</v>
      </c>
      <c r="DS21" s="9">
        <v>8</v>
      </c>
      <c r="DT21" s="9">
        <v>12</v>
      </c>
      <c r="DU21" s="9">
        <v>8</v>
      </c>
      <c r="DV21" s="9">
        <v>166.63399999999999</v>
      </c>
      <c r="DW21" s="9">
        <v>65.697000000000003</v>
      </c>
      <c r="DX21" s="9">
        <v>100.937</v>
      </c>
      <c r="DY21" s="9">
        <v>44.232999999999997</v>
      </c>
      <c r="DZ21" s="9">
        <v>19.846</v>
      </c>
      <c r="EA21" s="9">
        <v>24.387</v>
      </c>
      <c r="EB21" s="9">
        <v>46.716999999999999</v>
      </c>
      <c r="EC21" s="9">
        <v>15.468</v>
      </c>
      <c r="ED21" s="9">
        <v>31.248999999999999</v>
      </c>
      <c r="EE21" s="9">
        <v>46.183</v>
      </c>
      <c r="EF21" s="9">
        <v>19.474</v>
      </c>
      <c r="EG21" s="9">
        <v>26.709</v>
      </c>
      <c r="EH21" s="9">
        <v>29.5</v>
      </c>
      <c r="EI21" s="9">
        <v>10.909000000000001</v>
      </c>
      <c r="EJ21" s="9">
        <v>18.591000000000001</v>
      </c>
      <c r="EK21" s="9">
        <v>8</v>
      </c>
      <c r="EL21" s="9">
        <v>8</v>
      </c>
      <c r="EM21" s="9">
        <v>8</v>
      </c>
      <c r="EN21" s="9">
        <v>74.733999999999995</v>
      </c>
      <c r="EO21" s="9">
        <v>32.125999999999998</v>
      </c>
      <c r="EP21" s="9">
        <v>42.607999999999997</v>
      </c>
      <c r="EQ21" s="9">
        <v>22.795000000000002</v>
      </c>
      <c r="ER21" s="9">
        <v>11.670999999999999</v>
      </c>
      <c r="ES21" s="9">
        <v>11.125</v>
      </c>
      <c r="ET21" s="9">
        <v>22.332999999999998</v>
      </c>
      <c r="EU21" s="9">
        <v>7.54</v>
      </c>
      <c r="EV21" s="9">
        <v>14.792999999999999</v>
      </c>
      <c r="EW21" s="9">
        <v>21.341000000000001</v>
      </c>
      <c r="EX21" s="9">
        <v>8.2390000000000008</v>
      </c>
      <c r="EY21" s="9">
        <v>13.102</v>
      </c>
      <c r="EZ21" s="9">
        <v>8.2650000000000006</v>
      </c>
      <c r="FA21" s="9">
        <v>4.6769999999999996</v>
      </c>
      <c r="FB21" s="9">
        <v>3.5880000000000001</v>
      </c>
      <c r="FC21" s="9">
        <v>8</v>
      </c>
      <c r="FD21" s="9">
        <v>6.7939999999999996</v>
      </c>
      <c r="FE21" s="9">
        <v>8</v>
      </c>
      <c r="FF21" s="9">
        <v>58.320999999999998</v>
      </c>
      <c r="FG21" s="9">
        <v>22.797000000000001</v>
      </c>
      <c r="FH21" s="9">
        <v>35.524999999999999</v>
      </c>
      <c r="FI21" s="9">
        <v>12.045</v>
      </c>
      <c r="FJ21" s="9">
        <v>4.7750000000000004</v>
      </c>
      <c r="FK21" s="9">
        <v>7.27</v>
      </c>
      <c r="FL21" s="9">
        <v>16.975000000000001</v>
      </c>
      <c r="FM21" s="9">
        <v>5.5220000000000002</v>
      </c>
      <c r="FN21" s="9">
        <v>11.452999999999999</v>
      </c>
      <c r="FO21" s="9">
        <v>16.84</v>
      </c>
      <c r="FP21" s="9">
        <v>7.6150000000000002</v>
      </c>
      <c r="FQ21" s="9">
        <v>9.2249999999999996</v>
      </c>
      <c r="FR21" s="9">
        <v>12.462</v>
      </c>
      <c r="FS21" s="9">
        <v>4.8849999999999998</v>
      </c>
      <c r="FT21" s="9">
        <v>7.577</v>
      </c>
      <c r="FU21" s="9">
        <v>12.151</v>
      </c>
      <c r="FV21" s="9">
        <v>17.108000000000001</v>
      </c>
      <c r="FW21" s="9">
        <v>8.3000000000000007</v>
      </c>
      <c r="FX21" s="9">
        <v>40.347000000000001</v>
      </c>
      <c r="FY21" s="9">
        <v>18.381</v>
      </c>
      <c r="FZ21" s="9">
        <v>21.966999999999999</v>
      </c>
      <c r="GA21" s="9">
        <v>7.5620000000000003</v>
      </c>
      <c r="GB21" s="9">
        <v>4.7750000000000004</v>
      </c>
      <c r="GC21" s="9">
        <v>2.7869999999999999</v>
      </c>
      <c r="GD21" s="9">
        <v>13.224</v>
      </c>
      <c r="GE21" s="9">
        <v>4.0019999999999998</v>
      </c>
      <c r="GF21" s="9">
        <v>9.2219999999999995</v>
      </c>
      <c r="GG21" s="9">
        <v>11.095000000000001</v>
      </c>
      <c r="GH21" s="9">
        <v>5.2779999999999996</v>
      </c>
      <c r="GI21" s="9">
        <v>5.8170000000000002</v>
      </c>
      <c r="GJ21" s="9">
        <v>8.4659999999999993</v>
      </c>
      <c r="GK21" s="9">
        <v>4.3250000000000002</v>
      </c>
      <c r="GL21" s="9">
        <v>4.141</v>
      </c>
      <c r="GM21" s="9">
        <v>9.1950000000000003</v>
      </c>
      <c r="GN21" s="9">
        <v>17.027999999999999</v>
      </c>
      <c r="GO21" s="9">
        <v>8</v>
      </c>
      <c r="GP21" s="9">
        <v>17.974</v>
      </c>
      <c r="GQ21" s="9">
        <v>4.4160000000000004</v>
      </c>
      <c r="GR21" s="9">
        <v>13.558</v>
      </c>
      <c r="GS21" s="9">
        <v>4.4829999999999997</v>
      </c>
      <c r="GT21" s="9">
        <v>0</v>
      </c>
      <c r="GU21" s="9">
        <v>4.4829999999999997</v>
      </c>
      <c r="GV21" s="9">
        <v>3.7509999999999999</v>
      </c>
      <c r="GW21" s="9">
        <v>1.52</v>
      </c>
      <c r="GX21" s="9">
        <v>2.2309999999999999</v>
      </c>
      <c r="GY21" s="9">
        <v>5.7439999999999998</v>
      </c>
      <c r="GZ21" s="9">
        <v>2.3370000000000002</v>
      </c>
      <c r="HA21" s="9">
        <v>3.407</v>
      </c>
      <c r="HB21" s="9">
        <v>3.996</v>
      </c>
      <c r="HC21" s="9">
        <v>0.56000000000000005</v>
      </c>
      <c r="HD21" s="9">
        <v>3.4359999999999999</v>
      </c>
      <c r="HE21" s="9">
        <v>13</v>
      </c>
      <c r="HF21" s="9">
        <v>16.808</v>
      </c>
      <c r="HG21" s="9">
        <v>12.183999999999999</v>
      </c>
      <c r="HH21" s="9">
        <v>33.578000000000003</v>
      </c>
      <c r="HI21" s="9">
        <v>10.773999999999999</v>
      </c>
      <c r="HJ21" s="9">
        <v>22.803999999999998</v>
      </c>
      <c r="HK21" s="9">
        <v>9.3930000000000007</v>
      </c>
      <c r="HL21" s="9">
        <v>3.4</v>
      </c>
      <c r="HM21" s="9">
        <v>5.9930000000000003</v>
      </c>
      <c r="HN21" s="9">
        <v>7.4089999999999998</v>
      </c>
      <c r="HO21" s="9">
        <v>2.4060000000000001</v>
      </c>
      <c r="HP21" s="9">
        <v>5.0030000000000001</v>
      </c>
      <c r="HQ21" s="9">
        <v>8.0030000000000001</v>
      </c>
      <c r="HR21" s="9">
        <v>3.621</v>
      </c>
      <c r="HS21" s="9">
        <v>4.3819999999999997</v>
      </c>
      <c r="HT21" s="9">
        <v>8.7739999999999991</v>
      </c>
      <c r="HU21" s="9">
        <v>1.347</v>
      </c>
      <c r="HV21" s="9">
        <v>7.4269999999999996</v>
      </c>
      <c r="HW21" s="9">
        <v>12.544</v>
      </c>
      <c r="HX21" s="9">
        <v>7.2190000000000003</v>
      </c>
      <c r="HY21" s="9">
        <v>13.25</v>
      </c>
      <c r="HZ21" s="9">
        <v>20.428000000000001</v>
      </c>
      <c r="IA21" s="9">
        <v>5.7169999999999996</v>
      </c>
      <c r="IB21" s="9">
        <v>14.712</v>
      </c>
      <c r="IC21" s="9">
        <v>5.625</v>
      </c>
      <c r="ID21" s="9">
        <v>2.0019999999999998</v>
      </c>
      <c r="IE21" s="9">
        <v>3.6219999999999999</v>
      </c>
      <c r="IF21" s="9">
        <v>4.9589999999999996</v>
      </c>
      <c r="IG21" s="9">
        <v>1.804</v>
      </c>
      <c r="IH21" s="9">
        <v>3.1549999999999998</v>
      </c>
      <c r="II21" s="9">
        <v>3.331</v>
      </c>
      <c r="IJ21" s="9">
        <v>0.56299999999999994</v>
      </c>
      <c r="IK21" s="9">
        <v>2.7679999999999998</v>
      </c>
      <c r="IL21" s="9">
        <v>6.5140000000000002</v>
      </c>
      <c r="IM21" s="9">
        <v>1.347</v>
      </c>
      <c r="IN21" s="9">
        <v>5.1660000000000004</v>
      </c>
      <c r="IO21" s="9">
        <v>11.413</v>
      </c>
      <c r="IP21" s="9">
        <v>5.5839999999999996</v>
      </c>
      <c r="IQ21" s="9">
        <v>20.776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4513</v>
      </c>
      <c r="C1" s="3" t="s">
        <v>4514</v>
      </c>
      <c r="D1" s="3" t="s">
        <v>4515</v>
      </c>
      <c r="E1" s="3" t="s">
        <v>4516</v>
      </c>
      <c r="F1" s="3" t="s">
        <v>4517</v>
      </c>
      <c r="G1" s="3" t="s">
        <v>4518</v>
      </c>
      <c r="H1" s="3" t="s">
        <v>4519</v>
      </c>
      <c r="I1" s="3" t="s">
        <v>4520</v>
      </c>
      <c r="J1" s="3" t="s">
        <v>4521</v>
      </c>
      <c r="K1" s="3" t="s">
        <v>4522</v>
      </c>
      <c r="L1" s="3" t="s">
        <v>4523</v>
      </c>
      <c r="M1" s="3" t="s">
        <v>4524</v>
      </c>
      <c r="N1" s="3" t="s">
        <v>4525</v>
      </c>
      <c r="O1" s="3" t="s">
        <v>4526</v>
      </c>
      <c r="P1" s="3" t="s">
        <v>4527</v>
      </c>
      <c r="Q1" s="3" t="s">
        <v>4528</v>
      </c>
      <c r="R1" s="3" t="s">
        <v>4529</v>
      </c>
      <c r="S1" s="3" t="s">
        <v>4530</v>
      </c>
      <c r="T1" s="3" t="s">
        <v>4531</v>
      </c>
      <c r="U1" s="3" t="s">
        <v>4532</v>
      </c>
      <c r="V1" s="3" t="s">
        <v>4533</v>
      </c>
      <c r="W1" s="3" t="s">
        <v>4534</v>
      </c>
      <c r="X1" s="3" t="s">
        <v>4535</v>
      </c>
      <c r="Y1" s="3" t="s">
        <v>4536</v>
      </c>
      <c r="Z1" s="3" t="s">
        <v>4537</v>
      </c>
      <c r="AA1" s="3" t="s">
        <v>4538</v>
      </c>
      <c r="AB1" s="3" t="s">
        <v>4539</v>
      </c>
      <c r="AC1" s="3" t="s">
        <v>4540</v>
      </c>
      <c r="AD1" s="3" t="s">
        <v>4541</v>
      </c>
      <c r="AE1" s="3" t="s">
        <v>4542</v>
      </c>
      <c r="AF1" s="3" t="s">
        <v>4543</v>
      </c>
      <c r="AG1" s="3" t="s">
        <v>4544</v>
      </c>
      <c r="AH1" s="3" t="s">
        <v>4545</v>
      </c>
      <c r="AI1" s="3" t="s">
        <v>4546</v>
      </c>
      <c r="AJ1" s="3" t="s">
        <v>4547</v>
      </c>
      <c r="AK1" s="3" t="s">
        <v>4548</v>
      </c>
      <c r="AL1" s="3" t="s">
        <v>4549</v>
      </c>
      <c r="AM1" s="3" t="s">
        <v>4550</v>
      </c>
      <c r="AN1" s="3" t="s">
        <v>4551</v>
      </c>
      <c r="AO1" s="3" t="s">
        <v>4552</v>
      </c>
      <c r="AP1" s="3" t="s">
        <v>4553</v>
      </c>
      <c r="AQ1" s="3" t="s">
        <v>4554</v>
      </c>
      <c r="AR1" s="3" t="s">
        <v>4555</v>
      </c>
      <c r="AS1" s="3" t="s">
        <v>4556</v>
      </c>
      <c r="AT1" s="3" t="s">
        <v>4557</v>
      </c>
      <c r="AU1" s="3" t="s">
        <v>4558</v>
      </c>
      <c r="AV1" s="3" t="s">
        <v>4559</v>
      </c>
      <c r="AW1" s="3" t="s">
        <v>4560</v>
      </c>
      <c r="AX1" s="3" t="s">
        <v>4561</v>
      </c>
      <c r="AY1" s="3" t="s">
        <v>4562</v>
      </c>
      <c r="AZ1" s="3" t="s">
        <v>4563</v>
      </c>
      <c r="BA1" s="3" t="s">
        <v>4564</v>
      </c>
      <c r="BB1" s="3" t="s">
        <v>4565</v>
      </c>
      <c r="BC1" s="3" t="s">
        <v>4566</v>
      </c>
      <c r="BD1" s="3" t="s">
        <v>4567</v>
      </c>
      <c r="BE1" s="3" t="s">
        <v>4568</v>
      </c>
      <c r="BF1" s="3" t="s">
        <v>4569</v>
      </c>
      <c r="BG1" s="3" t="s">
        <v>4570</v>
      </c>
      <c r="BH1" s="3" t="s">
        <v>4571</v>
      </c>
      <c r="BI1" s="3" t="s">
        <v>4572</v>
      </c>
      <c r="BJ1" s="3" t="s">
        <v>4573</v>
      </c>
      <c r="BK1" s="3" t="s">
        <v>4574</v>
      </c>
      <c r="BL1" s="3" t="s">
        <v>4575</v>
      </c>
      <c r="BM1" s="3" t="s">
        <v>4576</v>
      </c>
      <c r="BN1" s="3" t="s">
        <v>4577</v>
      </c>
      <c r="BO1" s="3" t="s">
        <v>4578</v>
      </c>
      <c r="BP1" s="3" t="s">
        <v>4579</v>
      </c>
      <c r="BQ1" s="3" t="s">
        <v>4580</v>
      </c>
      <c r="BR1" s="3" t="s">
        <v>4581</v>
      </c>
      <c r="BS1" s="3" t="s">
        <v>4582</v>
      </c>
      <c r="BT1" s="3" t="s">
        <v>4583</v>
      </c>
      <c r="BU1" s="3" t="s">
        <v>4584</v>
      </c>
      <c r="BV1" s="3" t="s">
        <v>4585</v>
      </c>
      <c r="BW1" s="3" t="s">
        <v>4586</v>
      </c>
      <c r="BX1" s="3" t="s">
        <v>4587</v>
      </c>
      <c r="BY1" s="3" t="s">
        <v>4588</v>
      </c>
      <c r="BZ1" s="3" t="s">
        <v>4589</v>
      </c>
      <c r="CA1" s="3" t="s">
        <v>4590</v>
      </c>
      <c r="CB1" s="3" t="s">
        <v>4591</v>
      </c>
      <c r="CC1" s="3" t="s">
        <v>4592</v>
      </c>
      <c r="CD1" s="3" t="s">
        <v>4593</v>
      </c>
      <c r="CE1" s="3" t="s">
        <v>4594</v>
      </c>
      <c r="CF1" s="3" t="s">
        <v>4595</v>
      </c>
      <c r="CG1" s="3" t="s">
        <v>4596</v>
      </c>
      <c r="CH1" s="3" t="s">
        <v>4597</v>
      </c>
      <c r="CI1" s="3" t="s">
        <v>4598</v>
      </c>
      <c r="CJ1" s="3" t="s">
        <v>4599</v>
      </c>
      <c r="CK1" s="3" t="s">
        <v>4600</v>
      </c>
      <c r="CL1" s="3" t="s">
        <v>4601</v>
      </c>
      <c r="CM1" s="3" t="s">
        <v>4602</v>
      </c>
      <c r="CN1" s="3" t="s">
        <v>4603</v>
      </c>
      <c r="CO1" s="3" t="s">
        <v>4604</v>
      </c>
      <c r="CP1" s="3" t="s">
        <v>4605</v>
      </c>
      <c r="CQ1" s="3" t="s">
        <v>4606</v>
      </c>
      <c r="CR1" s="3" t="s">
        <v>4607</v>
      </c>
      <c r="CS1" s="3" t="s">
        <v>4608</v>
      </c>
      <c r="CT1" s="3" t="s">
        <v>4609</v>
      </c>
      <c r="CU1" s="3" t="s">
        <v>4610</v>
      </c>
      <c r="CV1" s="3" t="s">
        <v>4611</v>
      </c>
      <c r="CW1" s="3" t="s">
        <v>4612</v>
      </c>
      <c r="CX1" s="3" t="s">
        <v>4613</v>
      </c>
      <c r="CY1" s="3" t="s">
        <v>4614</v>
      </c>
      <c r="CZ1" s="3" t="s">
        <v>4615</v>
      </c>
      <c r="DA1" s="3" t="s">
        <v>4616</v>
      </c>
      <c r="DB1" s="3" t="s">
        <v>4617</v>
      </c>
      <c r="DC1" s="3" t="s">
        <v>4618</v>
      </c>
      <c r="DD1" s="3" t="s">
        <v>4619</v>
      </c>
      <c r="DE1" s="3" t="s">
        <v>4620</v>
      </c>
      <c r="DF1" s="3" t="s">
        <v>4621</v>
      </c>
      <c r="DG1" s="3" t="s">
        <v>4622</v>
      </c>
      <c r="DH1" s="3" t="s">
        <v>4623</v>
      </c>
      <c r="DI1" s="3" t="s">
        <v>4624</v>
      </c>
      <c r="DJ1" s="3" t="s">
        <v>4625</v>
      </c>
      <c r="DK1" s="3" t="s">
        <v>4626</v>
      </c>
      <c r="DL1" s="3" t="s">
        <v>4627</v>
      </c>
      <c r="DM1" s="3" t="s">
        <v>4628</v>
      </c>
      <c r="DN1" s="3" t="s">
        <v>4629</v>
      </c>
      <c r="DO1" s="3" t="s">
        <v>4630</v>
      </c>
      <c r="DP1" s="3" t="s">
        <v>4631</v>
      </c>
      <c r="DQ1" s="3" t="s">
        <v>4632</v>
      </c>
      <c r="DR1" s="3" t="s">
        <v>4633</v>
      </c>
      <c r="DS1" s="3" t="s">
        <v>4634</v>
      </c>
      <c r="DT1" s="3" t="s">
        <v>4635</v>
      </c>
      <c r="DU1" s="3" t="s">
        <v>4636</v>
      </c>
      <c r="DV1" s="3" t="s">
        <v>4637</v>
      </c>
      <c r="DW1" s="3" t="s">
        <v>4638</v>
      </c>
      <c r="DX1" s="3" t="s">
        <v>4639</v>
      </c>
      <c r="DY1" s="3" t="s">
        <v>4640</v>
      </c>
      <c r="DZ1" s="3" t="s">
        <v>4641</v>
      </c>
      <c r="EA1" s="3" t="s">
        <v>4642</v>
      </c>
      <c r="EB1" s="3" t="s">
        <v>4643</v>
      </c>
      <c r="EC1" s="3" t="s">
        <v>4644</v>
      </c>
      <c r="ED1" s="3" t="s">
        <v>4645</v>
      </c>
      <c r="EE1" s="3" t="s">
        <v>4646</v>
      </c>
      <c r="EF1" s="3" t="s">
        <v>4647</v>
      </c>
      <c r="EG1" s="3" t="s">
        <v>4648</v>
      </c>
      <c r="EH1" s="3" t="s">
        <v>4649</v>
      </c>
      <c r="EI1" s="3" t="s">
        <v>4650</v>
      </c>
      <c r="EJ1" s="3" t="s">
        <v>4651</v>
      </c>
      <c r="EK1" s="3" t="s">
        <v>4652</v>
      </c>
      <c r="EL1" s="3" t="s">
        <v>4653</v>
      </c>
      <c r="EM1" s="3" t="s">
        <v>4654</v>
      </c>
      <c r="EN1" s="3" t="s">
        <v>4655</v>
      </c>
      <c r="EO1" s="3" t="s">
        <v>4656</v>
      </c>
      <c r="EP1" s="3" t="s">
        <v>4657</v>
      </c>
      <c r="EQ1" s="3" t="s">
        <v>4658</v>
      </c>
      <c r="ER1" s="3" t="s">
        <v>4659</v>
      </c>
      <c r="ES1" s="3" t="s">
        <v>4660</v>
      </c>
      <c r="ET1" s="3" t="s">
        <v>4661</v>
      </c>
      <c r="EU1" s="3" t="s">
        <v>4662</v>
      </c>
      <c r="EV1" s="3" t="s">
        <v>4663</v>
      </c>
      <c r="EW1" s="3" t="s">
        <v>4664</v>
      </c>
      <c r="EX1" s="3" t="s">
        <v>4665</v>
      </c>
      <c r="EY1" s="3" t="s">
        <v>4666</v>
      </c>
      <c r="EZ1" s="3" t="s">
        <v>4667</v>
      </c>
      <c r="FA1" s="3" t="s">
        <v>4668</v>
      </c>
      <c r="FB1" s="3" t="s">
        <v>4669</v>
      </c>
      <c r="FC1" s="3" t="s">
        <v>4670</v>
      </c>
      <c r="FD1" s="3" t="s">
        <v>4671</v>
      </c>
      <c r="FE1" s="3" t="s">
        <v>4672</v>
      </c>
      <c r="FF1" s="3" t="s">
        <v>4673</v>
      </c>
      <c r="FG1" s="3" t="s">
        <v>4674</v>
      </c>
      <c r="FH1" s="3" t="s">
        <v>4675</v>
      </c>
      <c r="FI1" s="3" t="s">
        <v>4676</v>
      </c>
      <c r="FJ1" s="3" t="s">
        <v>4677</v>
      </c>
      <c r="FK1" s="3" t="s">
        <v>4678</v>
      </c>
      <c r="FL1" s="3" t="s">
        <v>4679</v>
      </c>
      <c r="FM1" s="3" t="s">
        <v>4680</v>
      </c>
      <c r="FN1" s="3" t="s">
        <v>4681</v>
      </c>
      <c r="FO1" s="3" t="s">
        <v>4682</v>
      </c>
      <c r="FP1" s="3" t="s">
        <v>4683</v>
      </c>
      <c r="FQ1" s="3" t="s">
        <v>4684</v>
      </c>
      <c r="FR1" s="3" t="s">
        <v>4685</v>
      </c>
      <c r="FS1" s="3" t="s">
        <v>4686</v>
      </c>
      <c r="FT1" s="3" t="s">
        <v>4687</v>
      </c>
      <c r="FU1" s="3" t="s">
        <v>4688</v>
      </c>
      <c r="FV1" s="3" t="s">
        <v>4689</v>
      </c>
      <c r="FW1" s="3" t="s">
        <v>4690</v>
      </c>
      <c r="FX1" s="3" t="s">
        <v>4691</v>
      </c>
      <c r="FY1" s="3" t="s">
        <v>4692</v>
      </c>
      <c r="FZ1" s="3" t="s">
        <v>4693</v>
      </c>
      <c r="GA1" s="3" t="s">
        <v>4694</v>
      </c>
      <c r="GB1" s="3" t="s">
        <v>4695</v>
      </c>
      <c r="GC1" s="3" t="s">
        <v>4696</v>
      </c>
      <c r="GD1" s="3" t="s">
        <v>4697</v>
      </c>
      <c r="GE1" s="3" t="s">
        <v>4698</v>
      </c>
      <c r="GF1" s="3" t="s">
        <v>4699</v>
      </c>
      <c r="GG1" s="3" t="s">
        <v>4700</v>
      </c>
      <c r="GH1" s="3" t="s">
        <v>4701</v>
      </c>
      <c r="GI1" s="3" t="s">
        <v>4702</v>
      </c>
      <c r="GJ1" s="3" t="s">
        <v>4703</v>
      </c>
      <c r="GK1" s="3" t="s">
        <v>4704</v>
      </c>
      <c r="GL1" s="3" t="s">
        <v>4705</v>
      </c>
      <c r="GM1" s="3" t="s">
        <v>4706</v>
      </c>
      <c r="GN1" s="3" t="s">
        <v>4707</v>
      </c>
      <c r="GO1" s="3" t="s">
        <v>4708</v>
      </c>
      <c r="GP1" s="3" t="s">
        <v>4709</v>
      </c>
      <c r="GQ1" s="3" t="s">
        <v>4710</v>
      </c>
      <c r="GR1" s="3" t="s">
        <v>4711</v>
      </c>
      <c r="GS1" s="3" t="s">
        <v>4712</v>
      </c>
      <c r="GT1" s="3" t="s">
        <v>4713</v>
      </c>
      <c r="GU1" s="3" t="s">
        <v>4714</v>
      </c>
      <c r="GV1" s="3" t="s">
        <v>4715</v>
      </c>
      <c r="GW1" s="3" t="s">
        <v>4716</v>
      </c>
      <c r="GX1" s="3" t="s">
        <v>4717</v>
      </c>
      <c r="GY1" s="3" t="s">
        <v>4718</v>
      </c>
      <c r="GZ1" s="3" t="s">
        <v>4719</v>
      </c>
      <c r="HA1" s="3" t="s">
        <v>4720</v>
      </c>
      <c r="HB1" s="3" t="s">
        <v>4721</v>
      </c>
      <c r="HC1" s="3" t="s">
        <v>4722</v>
      </c>
      <c r="HD1" s="3" t="s">
        <v>4723</v>
      </c>
      <c r="HE1" s="3" t="s">
        <v>4724</v>
      </c>
      <c r="HF1" s="3" t="s">
        <v>4725</v>
      </c>
      <c r="HG1" s="3" t="s">
        <v>4726</v>
      </c>
      <c r="HH1" s="3" t="s">
        <v>4727</v>
      </c>
      <c r="HI1" s="3" t="s">
        <v>4728</v>
      </c>
      <c r="HJ1" s="3" t="s">
        <v>4729</v>
      </c>
      <c r="HK1" s="3" t="s">
        <v>4730</v>
      </c>
      <c r="HL1" s="3" t="s">
        <v>4731</v>
      </c>
      <c r="HM1" s="3" t="s">
        <v>4732</v>
      </c>
      <c r="HN1" s="3" t="s">
        <v>4733</v>
      </c>
      <c r="HO1" s="3" t="s">
        <v>4734</v>
      </c>
      <c r="HP1" s="3" t="s">
        <v>4735</v>
      </c>
      <c r="HQ1" s="3" t="s">
        <v>4736</v>
      </c>
      <c r="HR1" s="3" t="s">
        <v>4737</v>
      </c>
      <c r="HS1" s="3" t="s">
        <v>4738</v>
      </c>
      <c r="HT1" s="3" t="s">
        <v>4739</v>
      </c>
      <c r="HU1" s="3" t="s">
        <v>4740</v>
      </c>
      <c r="HV1" s="3" t="s">
        <v>4741</v>
      </c>
      <c r="HW1" s="3" t="s">
        <v>4742</v>
      </c>
      <c r="HX1" s="3" t="s">
        <v>4743</v>
      </c>
      <c r="HY1" s="3" t="s">
        <v>4744</v>
      </c>
      <c r="HZ1" s="3" t="s">
        <v>4745</v>
      </c>
      <c r="IA1" s="3" t="s">
        <v>4746</v>
      </c>
      <c r="IB1" s="3" t="s">
        <v>4747</v>
      </c>
      <c r="IC1" s="3" t="s">
        <v>4748</v>
      </c>
      <c r="ID1" s="3" t="s">
        <v>4749</v>
      </c>
      <c r="IE1" s="3" t="s">
        <v>4750</v>
      </c>
      <c r="IF1" s="3" t="s">
        <v>4751</v>
      </c>
      <c r="IG1" s="3" t="s">
        <v>4752</v>
      </c>
      <c r="IH1" s="3" t="s">
        <v>4753</v>
      </c>
      <c r="II1" s="3" t="s">
        <v>4754</v>
      </c>
      <c r="IJ1" s="3" t="s">
        <v>4755</v>
      </c>
      <c r="IK1" s="3" t="s">
        <v>4756</v>
      </c>
      <c r="IL1" s="3" t="s">
        <v>4757</v>
      </c>
      <c r="IM1" s="3" t="s">
        <v>4758</v>
      </c>
      <c r="IN1" s="3" t="s">
        <v>4759</v>
      </c>
      <c r="IO1" s="3" t="s">
        <v>4760</v>
      </c>
      <c r="IP1" s="3" t="s">
        <v>4761</v>
      </c>
      <c r="IQ1" s="3" t="s">
        <v>4762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4763</v>
      </c>
      <c r="C10" s="8" t="s">
        <v>4764</v>
      </c>
      <c r="D10" s="8" t="s">
        <v>4765</v>
      </c>
      <c r="E10" s="8" t="s">
        <v>4766</v>
      </c>
      <c r="F10" s="8" t="s">
        <v>4767</v>
      </c>
      <c r="G10" s="8" t="s">
        <v>4768</v>
      </c>
      <c r="H10" s="8" t="s">
        <v>4769</v>
      </c>
      <c r="I10" s="8" t="s">
        <v>4770</v>
      </c>
      <c r="J10" s="8" t="s">
        <v>4771</v>
      </c>
      <c r="K10" s="8" t="s">
        <v>4772</v>
      </c>
      <c r="L10" s="8" t="s">
        <v>4773</v>
      </c>
      <c r="M10" s="8" t="s">
        <v>4774</v>
      </c>
      <c r="N10" s="8" t="s">
        <v>4775</v>
      </c>
      <c r="O10" s="8" t="s">
        <v>4776</v>
      </c>
      <c r="P10" s="8" t="s">
        <v>4777</v>
      </c>
      <c r="Q10" s="8" t="s">
        <v>4778</v>
      </c>
      <c r="R10" s="8" t="s">
        <v>4779</v>
      </c>
      <c r="S10" s="8" t="s">
        <v>4780</v>
      </c>
      <c r="T10" s="8" t="s">
        <v>4781</v>
      </c>
      <c r="U10" s="8" t="s">
        <v>4782</v>
      </c>
      <c r="V10" s="8" t="s">
        <v>4783</v>
      </c>
      <c r="W10" s="8" t="s">
        <v>4784</v>
      </c>
      <c r="X10" s="8" t="s">
        <v>4785</v>
      </c>
      <c r="Y10" s="8" t="s">
        <v>4786</v>
      </c>
      <c r="Z10" s="8" t="s">
        <v>4787</v>
      </c>
      <c r="AA10" s="8" t="s">
        <v>4788</v>
      </c>
      <c r="AB10" s="8" t="s">
        <v>4789</v>
      </c>
      <c r="AC10" s="8" t="s">
        <v>4790</v>
      </c>
      <c r="AD10" s="8" t="s">
        <v>4791</v>
      </c>
      <c r="AE10" s="8" t="s">
        <v>4792</v>
      </c>
      <c r="AF10" s="8" t="s">
        <v>4793</v>
      </c>
      <c r="AG10" s="8" t="s">
        <v>4794</v>
      </c>
      <c r="AH10" s="8" t="s">
        <v>4795</v>
      </c>
      <c r="AI10" s="8" t="s">
        <v>4796</v>
      </c>
      <c r="AJ10" s="8" t="s">
        <v>4797</v>
      </c>
      <c r="AK10" s="8" t="s">
        <v>4798</v>
      </c>
      <c r="AL10" s="8" t="s">
        <v>4799</v>
      </c>
      <c r="AM10" s="8" t="s">
        <v>4800</v>
      </c>
      <c r="AN10" s="8" t="s">
        <v>4801</v>
      </c>
      <c r="AO10" s="8" t="s">
        <v>4802</v>
      </c>
      <c r="AP10" s="8" t="s">
        <v>4803</v>
      </c>
      <c r="AQ10" s="8" t="s">
        <v>4804</v>
      </c>
      <c r="AR10" s="8" t="s">
        <v>4805</v>
      </c>
      <c r="AS10" s="8" t="s">
        <v>4806</v>
      </c>
      <c r="AT10" s="8" t="s">
        <v>4807</v>
      </c>
      <c r="AU10" s="8" t="s">
        <v>4808</v>
      </c>
      <c r="AV10" s="8" t="s">
        <v>4809</v>
      </c>
      <c r="AW10" s="8" t="s">
        <v>4810</v>
      </c>
      <c r="AX10" s="8" t="s">
        <v>4811</v>
      </c>
      <c r="AY10" s="8" t="s">
        <v>4812</v>
      </c>
      <c r="AZ10" s="8" t="s">
        <v>4813</v>
      </c>
      <c r="BA10" s="8" t="s">
        <v>4814</v>
      </c>
      <c r="BB10" s="8" t="s">
        <v>4815</v>
      </c>
      <c r="BC10" s="8" t="s">
        <v>4816</v>
      </c>
      <c r="BD10" s="8" t="s">
        <v>4817</v>
      </c>
      <c r="BE10" s="8" t="s">
        <v>4818</v>
      </c>
      <c r="BF10" s="8" t="s">
        <v>4819</v>
      </c>
      <c r="BG10" s="8" t="s">
        <v>4820</v>
      </c>
      <c r="BH10" s="8" t="s">
        <v>4821</v>
      </c>
      <c r="BI10" s="8" t="s">
        <v>4822</v>
      </c>
      <c r="BJ10" s="8" t="s">
        <v>4823</v>
      </c>
      <c r="BK10" s="8" t="s">
        <v>4824</v>
      </c>
      <c r="BL10" s="8" t="s">
        <v>4825</v>
      </c>
      <c r="BM10" s="8" t="s">
        <v>4826</v>
      </c>
      <c r="BN10" s="8" t="s">
        <v>4827</v>
      </c>
      <c r="BO10" s="8" t="s">
        <v>4828</v>
      </c>
      <c r="BP10" s="8" t="s">
        <v>4829</v>
      </c>
      <c r="BQ10" s="8" t="s">
        <v>4830</v>
      </c>
      <c r="BR10" s="8" t="s">
        <v>4831</v>
      </c>
      <c r="BS10" s="8" t="s">
        <v>4832</v>
      </c>
      <c r="BT10" s="8" t="s">
        <v>4833</v>
      </c>
      <c r="BU10" s="8" t="s">
        <v>4834</v>
      </c>
      <c r="BV10" s="8" t="s">
        <v>4835</v>
      </c>
      <c r="BW10" s="8" t="s">
        <v>4836</v>
      </c>
      <c r="BX10" s="8" t="s">
        <v>4837</v>
      </c>
      <c r="BY10" s="8" t="s">
        <v>4838</v>
      </c>
      <c r="BZ10" s="8" t="s">
        <v>4839</v>
      </c>
      <c r="CA10" s="8" t="s">
        <v>4840</v>
      </c>
      <c r="CB10" s="8" t="s">
        <v>4841</v>
      </c>
      <c r="CC10" s="8" t="s">
        <v>4842</v>
      </c>
      <c r="CD10" s="8" t="s">
        <v>4843</v>
      </c>
      <c r="CE10" s="8" t="s">
        <v>4844</v>
      </c>
      <c r="CF10" s="8" t="s">
        <v>4845</v>
      </c>
      <c r="CG10" s="8" t="s">
        <v>4846</v>
      </c>
      <c r="CH10" s="8" t="s">
        <v>4847</v>
      </c>
      <c r="CI10" s="8" t="s">
        <v>4848</v>
      </c>
      <c r="CJ10" s="8" t="s">
        <v>4849</v>
      </c>
      <c r="CK10" s="8" t="s">
        <v>4850</v>
      </c>
      <c r="CL10" s="8" t="s">
        <v>4851</v>
      </c>
      <c r="CM10" s="8" t="s">
        <v>4852</v>
      </c>
      <c r="CN10" s="8" t="s">
        <v>4853</v>
      </c>
      <c r="CO10" s="8" t="s">
        <v>4854</v>
      </c>
      <c r="CP10" s="8" t="s">
        <v>4855</v>
      </c>
      <c r="CQ10" s="8" t="s">
        <v>4856</v>
      </c>
      <c r="CR10" s="8" t="s">
        <v>4857</v>
      </c>
      <c r="CS10" s="8" t="s">
        <v>4858</v>
      </c>
      <c r="CT10" s="8" t="s">
        <v>4859</v>
      </c>
      <c r="CU10" s="8" t="s">
        <v>4860</v>
      </c>
      <c r="CV10" s="8" t="s">
        <v>4861</v>
      </c>
      <c r="CW10" s="8" t="s">
        <v>4862</v>
      </c>
      <c r="CX10" s="8" t="s">
        <v>4863</v>
      </c>
      <c r="CY10" s="8" t="s">
        <v>4864</v>
      </c>
      <c r="CZ10" s="8" t="s">
        <v>4865</v>
      </c>
      <c r="DA10" s="8" t="s">
        <v>4866</v>
      </c>
      <c r="DB10" s="8" t="s">
        <v>4867</v>
      </c>
      <c r="DC10" s="8" t="s">
        <v>4868</v>
      </c>
      <c r="DD10" s="8" t="s">
        <v>4869</v>
      </c>
      <c r="DE10" s="8" t="s">
        <v>4870</v>
      </c>
      <c r="DF10" s="8" t="s">
        <v>4871</v>
      </c>
      <c r="DG10" s="8" t="s">
        <v>4872</v>
      </c>
      <c r="DH10" s="8" t="s">
        <v>4873</v>
      </c>
      <c r="DI10" s="8" t="s">
        <v>4874</v>
      </c>
      <c r="DJ10" s="8" t="s">
        <v>4875</v>
      </c>
      <c r="DK10" s="8" t="s">
        <v>4876</v>
      </c>
      <c r="DL10" s="8" t="s">
        <v>4877</v>
      </c>
      <c r="DM10" s="8" t="s">
        <v>4878</v>
      </c>
      <c r="DN10" s="8" t="s">
        <v>4879</v>
      </c>
      <c r="DO10" s="8" t="s">
        <v>4880</v>
      </c>
      <c r="DP10" s="8" t="s">
        <v>4881</v>
      </c>
      <c r="DQ10" s="8" t="s">
        <v>4882</v>
      </c>
      <c r="DR10" s="8" t="s">
        <v>4883</v>
      </c>
      <c r="DS10" s="8" t="s">
        <v>4884</v>
      </c>
      <c r="DT10" s="8" t="s">
        <v>4885</v>
      </c>
      <c r="DU10" s="8" t="s">
        <v>4886</v>
      </c>
      <c r="DV10" s="8" t="s">
        <v>4887</v>
      </c>
      <c r="DW10" s="8" t="s">
        <v>4888</v>
      </c>
      <c r="DX10" s="8" t="s">
        <v>4889</v>
      </c>
      <c r="DY10" s="8" t="s">
        <v>4890</v>
      </c>
      <c r="DZ10" s="8" t="s">
        <v>4891</v>
      </c>
      <c r="EA10" s="8" t="s">
        <v>4892</v>
      </c>
      <c r="EB10" s="8" t="s">
        <v>4893</v>
      </c>
      <c r="EC10" s="8" t="s">
        <v>4894</v>
      </c>
      <c r="ED10" s="8" t="s">
        <v>4895</v>
      </c>
      <c r="EE10" s="8" t="s">
        <v>4896</v>
      </c>
      <c r="EF10" s="8" t="s">
        <v>4897</v>
      </c>
      <c r="EG10" s="8" t="s">
        <v>4898</v>
      </c>
      <c r="EH10" s="8" t="s">
        <v>4899</v>
      </c>
      <c r="EI10" s="8" t="s">
        <v>4900</v>
      </c>
      <c r="EJ10" s="8" t="s">
        <v>4901</v>
      </c>
      <c r="EK10" s="8" t="s">
        <v>4902</v>
      </c>
      <c r="EL10" s="8" t="s">
        <v>4903</v>
      </c>
      <c r="EM10" s="8" t="s">
        <v>4904</v>
      </c>
      <c r="EN10" s="8" t="s">
        <v>4905</v>
      </c>
      <c r="EO10" s="8" t="s">
        <v>4906</v>
      </c>
      <c r="EP10" s="8" t="s">
        <v>4907</v>
      </c>
      <c r="EQ10" s="8" t="s">
        <v>4908</v>
      </c>
      <c r="ER10" s="8" t="s">
        <v>4909</v>
      </c>
      <c r="ES10" s="8" t="s">
        <v>4910</v>
      </c>
      <c r="ET10" s="8" t="s">
        <v>4911</v>
      </c>
      <c r="EU10" s="8" t="s">
        <v>4912</v>
      </c>
      <c r="EV10" s="8" t="s">
        <v>4913</v>
      </c>
      <c r="EW10" s="8" t="s">
        <v>4914</v>
      </c>
      <c r="EX10" s="8" t="s">
        <v>4915</v>
      </c>
      <c r="EY10" s="8" t="s">
        <v>4916</v>
      </c>
      <c r="EZ10" s="8" t="s">
        <v>4917</v>
      </c>
      <c r="FA10" s="8" t="s">
        <v>4918</v>
      </c>
      <c r="FB10" s="8" t="s">
        <v>4919</v>
      </c>
      <c r="FC10" s="8" t="s">
        <v>4920</v>
      </c>
      <c r="FD10" s="8" t="s">
        <v>4921</v>
      </c>
      <c r="FE10" s="8" t="s">
        <v>4922</v>
      </c>
      <c r="FF10" s="8" t="s">
        <v>4923</v>
      </c>
      <c r="FG10" s="8" t="s">
        <v>4924</v>
      </c>
      <c r="FH10" s="8" t="s">
        <v>4925</v>
      </c>
      <c r="FI10" s="8" t="s">
        <v>4926</v>
      </c>
      <c r="FJ10" s="8" t="s">
        <v>4927</v>
      </c>
      <c r="FK10" s="8" t="s">
        <v>4928</v>
      </c>
      <c r="FL10" s="8" t="s">
        <v>4929</v>
      </c>
      <c r="FM10" s="8" t="s">
        <v>4930</v>
      </c>
      <c r="FN10" s="8" t="s">
        <v>4931</v>
      </c>
      <c r="FO10" s="8" t="s">
        <v>4932</v>
      </c>
      <c r="FP10" s="8" t="s">
        <v>4933</v>
      </c>
      <c r="FQ10" s="8" t="s">
        <v>4934</v>
      </c>
      <c r="FR10" s="8" t="s">
        <v>4935</v>
      </c>
      <c r="FS10" s="8" t="s">
        <v>4936</v>
      </c>
      <c r="FT10" s="8" t="s">
        <v>4937</v>
      </c>
      <c r="FU10" s="8" t="s">
        <v>4938</v>
      </c>
      <c r="FV10" s="8" t="s">
        <v>4939</v>
      </c>
      <c r="FW10" s="8" t="s">
        <v>4940</v>
      </c>
      <c r="FX10" s="8" t="s">
        <v>4941</v>
      </c>
      <c r="FY10" s="8" t="s">
        <v>4942</v>
      </c>
      <c r="FZ10" s="8" t="s">
        <v>4943</v>
      </c>
      <c r="GA10" s="8" t="s">
        <v>4944</v>
      </c>
      <c r="GB10" s="8" t="s">
        <v>4945</v>
      </c>
      <c r="GC10" s="8" t="s">
        <v>4946</v>
      </c>
      <c r="GD10" s="8" t="s">
        <v>4947</v>
      </c>
      <c r="GE10" s="8" t="s">
        <v>4948</v>
      </c>
      <c r="GF10" s="8" t="s">
        <v>4949</v>
      </c>
      <c r="GG10" s="8" t="s">
        <v>4950</v>
      </c>
      <c r="GH10" s="8" t="s">
        <v>4951</v>
      </c>
      <c r="GI10" s="8" t="s">
        <v>4952</v>
      </c>
      <c r="GJ10" s="8" t="s">
        <v>4953</v>
      </c>
      <c r="GK10" s="8" t="s">
        <v>4954</v>
      </c>
      <c r="GL10" s="8" t="s">
        <v>4955</v>
      </c>
      <c r="GM10" s="8" t="s">
        <v>4956</v>
      </c>
      <c r="GN10" s="8" t="s">
        <v>4957</v>
      </c>
      <c r="GO10" s="8" t="s">
        <v>4958</v>
      </c>
      <c r="GP10" s="8" t="s">
        <v>4959</v>
      </c>
      <c r="GQ10" s="8" t="s">
        <v>4960</v>
      </c>
      <c r="GR10" s="8" t="s">
        <v>4961</v>
      </c>
      <c r="GS10" s="8" t="s">
        <v>4962</v>
      </c>
      <c r="GT10" s="8" t="s">
        <v>4963</v>
      </c>
      <c r="GU10" s="8" t="s">
        <v>4964</v>
      </c>
      <c r="GV10" s="8" t="s">
        <v>4965</v>
      </c>
      <c r="GW10" s="8" t="s">
        <v>4966</v>
      </c>
      <c r="GX10" s="8" t="s">
        <v>4967</v>
      </c>
      <c r="GY10" s="8" t="s">
        <v>4968</v>
      </c>
      <c r="GZ10" s="8" t="s">
        <v>4969</v>
      </c>
      <c r="HA10" s="8" t="s">
        <v>4970</v>
      </c>
      <c r="HB10" s="8" t="s">
        <v>4971</v>
      </c>
      <c r="HC10" s="8" t="s">
        <v>4972</v>
      </c>
      <c r="HD10" s="8" t="s">
        <v>4973</v>
      </c>
      <c r="HE10" s="8" t="s">
        <v>4974</v>
      </c>
      <c r="HF10" s="8" t="s">
        <v>4975</v>
      </c>
      <c r="HG10" s="8" t="s">
        <v>4976</v>
      </c>
      <c r="HH10" s="8" t="s">
        <v>4977</v>
      </c>
      <c r="HI10" s="8" t="s">
        <v>4978</v>
      </c>
      <c r="HJ10" s="8" t="s">
        <v>4979</v>
      </c>
      <c r="HK10" s="8" t="s">
        <v>4980</v>
      </c>
      <c r="HL10" s="8" t="s">
        <v>4981</v>
      </c>
      <c r="HM10" s="8" t="s">
        <v>4982</v>
      </c>
      <c r="HN10" s="8" t="s">
        <v>4983</v>
      </c>
      <c r="HO10" s="8" t="s">
        <v>4984</v>
      </c>
      <c r="HP10" s="8" t="s">
        <v>4985</v>
      </c>
      <c r="HQ10" s="8" t="s">
        <v>4986</v>
      </c>
      <c r="HR10" s="8" t="s">
        <v>4987</v>
      </c>
      <c r="HS10" s="8" t="s">
        <v>4988</v>
      </c>
      <c r="HT10" s="8" t="s">
        <v>4989</v>
      </c>
      <c r="HU10" s="8" t="s">
        <v>4990</v>
      </c>
      <c r="HV10" s="8" t="s">
        <v>4991</v>
      </c>
      <c r="HW10" s="8" t="s">
        <v>4992</v>
      </c>
      <c r="HX10" s="8" t="s">
        <v>4993</v>
      </c>
      <c r="HY10" s="8" t="s">
        <v>4994</v>
      </c>
      <c r="HZ10" s="8" t="s">
        <v>4995</v>
      </c>
      <c r="IA10" s="8" t="s">
        <v>4996</v>
      </c>
      <c r="IB10" s="8" t="s">
        <v>4997</v>
      </c>
      <c r="IC10" s="8" t="s">
        <v>4998</v>
      </c>
      <c r="ID10" s="8" t="s">
        <v>4999</v>
      </c>
      <c r="IE10" s="8" t="s">
        <v>5000</v>
      </c>
      <c r="IF10" s="8" t="s">
        <v>5001</v>
      </c>
      <c r="IG10" s="8" t="s">
        <v>5002</v>
      </c>
      <c r="IH10" s="8" t="s">
        <v>5003</v>
      </c>
      <c r="II10" s="8" t="s">
        <v>5004</v>
      </c>
      <c r="IJ10" s="8" t="s">
        <v>5005</v>
      </c>
      <c r="IK10" s="8" t="s">
        <v>5006</v>
      </c>
      <c r="IL10" s="8" t="s">
        <v>5007</v>
      </c>
      <c r="IM10" s="8" t="s">
        <v>5008</v>
      </c>
      <c r="IN10" s="8" t="s">
        <v>5009</v>
      </c>
      <c r="IO10" s="8" t="s">
        <v>5010</v>
      </c>
      <c r="IP10" s="8" t="s">
        <v>5011</v>
      </c>
      <c r="IQ10" s="8" t="s">
        <v>5012</v>
      </c>
    </row>
    <row r="11" spans="1:251">
      <c r="A11" s="10">
        <v>42036</v>
      </c>
      <c r="B11" s="9">
        <v>25.288</v>
      </c>
      <c r="C11" s="9">
        <v>7.9749999999999996</v>
      </c>
      <c r="D11" s="9">
        <v>17.312999999999999</v>
      </c>
      <c r="E11" s="9">
        <v>0.95199999999999996</v>
      </c>
      <c r="F11" s="9">
        <v>0</v>
      </c>
      <c r="G11" s="9">
        <v>0.95199999999999996</v>
      </c>
      <c r="H11" s="9">
        <v>3.33</v>
      </c>
      <c r="I11" s="9">
        <v>1.1870000000000001</v>
      </c>
      <c r="J11" s="9">
        <v>2.1429999999999998</v>
      </c>
      <c r="K11" s="9">
        <v>4.6859999999999999</v>
      </c>
      <c r="L11" s="9">
        <v>1.958</v>
      </c>
      <c r="M11" s="9">
        <v>2.7280000000000002</v>
      </c>
      <c r="N11" s="9">
        <v>16.32</v>
      </c>
      <c r="O11" s="9">
        <v>4.83</v>
      </c>
      <c r="P11" s="9">
        <v>11.49</v>
      </c>
      <c r="Q11" s="9">
        <v>52</v>
      </c>
      <c r="R11" s="9">
        <v>52</v>
      </c>
      <c r="S11" s="9">
        <v>81.489999999999995</v>
      </c>
      <c r="T11" s="9">
        <v>5.0149999999999997</v>
      </c>
      <c r="U11" s="9">
        <v>3.887</v>
      </c>
      <c r="V11" s="9">
        <v>1.1279999999999999</v>
      </c>
      <c r="W11" s="9">
        <v>0.36299999999999999</v>
      </c>
      <c r="X11" s="9">
        <v>0</v>
      </c>
      <c r="Y11" s="9">
        <v>0.36299999999999999</v>
      </c>
      <c r="Z11" s="9">
        <v>0.97699999999999998</v>
      </c>
      <c r="AA11" s="9">
        <v>0.97699999999999998</v>
      </c>
      <c r="AB11" s="9">
        <v>0</v>
      </c>
      <c r="AC11" s="9">
        <v>0</v>
      </c>
      <c r="AD11" s="9">
        <v>0</v>
      </c>
      <c r="AE11" s="9">
        <v>0</v>
      </c>
      <c r="AF11" s="9">
        <v>3.6749999999999998</v>
      </c>
      <c r="AG11" s="9">
        <v>2.91</v>
      </c>
      <c r="AH11" s="9">
        <v>0.76500000000000001</v>
      </c>
      <c r="AI11" s="9">
        <v>74.756</v>
      </c>
      <c r="AJ11" s="9">
        <v>54.281999999999996</v>
      </c>
      <c r="AK11" s="9">
        <v>130.20500000000001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>
        <v>0</v>
      </c>
      <c r="DK11" s="9"/>
      <c r="DL11" s="9"/>
      <c r="DM11" s="9">
        <v>0</v>
      </c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>
        <v>0</v>
      </c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>
        <v>0</v>
      </c>
      <c r="FL11" s="9">
        <v>0</v>
      </c>
      <c r="FM11" s="9">
        <v>0</v>
      </c>
      <c r="FN11" s="9"/>
      <c r="FO11" s="9"/>
      <c r="FP11" s="9"/>
      <c r="FQ11" s="9"/>
      <c r="FR11" s="9">
        <v>0</v>
      </c>
      <c r="FS11" s="9"/>
      <c r="FT11" s="9"/>
      <c r="FU11" s="9"/>
      <c r="FV11" s="9">
        <v>0</v>
      </c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>
        <v>0</v>
      </c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>
        <v>0</v>
      </c>
      <c r="IH11" s="9"/>
      <c r="II11" s="9"/>
      <c r="IJ11" s="9">
        <v>0</v>
      </c>
      <c r="IK11" s="9"/>
      <c r="IL11" s="9">
        <v>0</v>
      </c>
      <c r="IM11" s="9"/>
      <c r="IN11" s="9"/>
      <c r="IO11" s="9">
        <v>0</v>
      </c>
      <c r="IP11" s="9"/>
      <c r="IQ11" s="9"/>
    </row>
    <row r="12" spans="1:251">
      <c r="A12" s="10">
        <v>42401</v>
      </c>
      <c r="B12" s="9">
        <v>20.329000000000001</v>
      </c>
      <c r="C12" s="9">
        <v>11.387</v>
      </c>
      <c r="D12" s="9">
        <v>8.9420000000000002</v>
      </c>
      <c r="E12" s="9">
        <v>3.0680000000000001</v>
      </c>
      <c r="F12" s="9">
        <v>1.603</v>
      </c>
      <c r="G12" s="9">
        <v>1.4650000000000001</v>
      </c>
      <c r="H12" s="9">
        <v>3.621</v>
      </c>
      <c r="I12" s="9">
        <v>2.5979999999999999</v>
      </c>
      <c r="J12" s="9">
        <v>1.0229999999999999</v>
      </c>
      <c r="K12" s="9">
        <v>2.968</v>
      </c>
      <c r="L12" s="9">
        <v>0.51300000000000001</v>
      </c>
      <c r="M12" s="9">
        <v>2.4550000000000001</v>
      </c>
      <c r="N12" s="9">
        <v>10.672000000000001</v>
      </c>
      <c r="O12" s="9">
        <v>6.673</v>
      </c>
      <c r="P12" s="9">
        <v>3.9990000000000001</v>
      </c>
      <c r="Q12" s="9">
        <v>52</v>
      </c>
      <c r="R12" s="9">
        <v>112.767</v>
      </c>
      <c r="S12" s="9">
        <v>35.561999999999998</v>
      </c>
      <c r="T12" s="9">
        <v>1.9650000000000001</v>
      </c>
      <c r="U12" s="9">
        <v>1.1439999999999999</v>
      </c>
      <c r="V12" s="9">
        <v>0.82099999999999995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0.47199999999999998</v>
      </c>
      <c r="AD12" s="9">
        <v>0.47199999999999998</v>
      </c>
      <c r="AE12" s="9">
        <v>0</v>
      </c>
      <c r="AF12" s="9">
        <v>1.4930000000000001</v>
      </c>
      <c r="AG12" s="9">
        <v>0.67200000000000004</v>
      </c>
      <c r="AH12" s="9">
        <v>0.82099999999999995</v>
      </c>
      <c r="AI12" s="9">
        <v>80.832999999999998</v>
      </c>
      <c r="AJ12" s="9">
        <v>71.796999999999997</v>
      </c>
      <c r="AK12" s="9">
        <v>77.602000000000004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/>
      <c r="DP12" s="9"/>
      <c r="DQ12" s="9"/>
      <c r="DR12" s="9"/>
      <c r="DS12" s="9">
        <v>0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>
        <v>0</v>
      </c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>
        <v>0</v>
      </c>
      <c r="IH12" s="9">
        <v>0</v>
      </c>
      <c r="II12" s="9">
        <v>0</v>
      </c>
      <c r="IJ12" s="9">
        <v>0</v>
      </c>
      <c r="IK12" s="9"/>
      <c r="IL12" s="9"/>
      <c r="IM12" s="9">
        <v>0</v>
      </c>
      <c r="IN12" s="9"/>
      <c r="IO12" s="9"/>
      <c r="IP12" s="9"/>
      <c r="IQ12" s="9"/>
    </row>
    <row r="13" spans="1:251">
      <c r="A13" s="10">
        <v>42767</v>
      </c>
      <c r="B13" s="9">
        <v>16.100999999999999</v>
      </c>
      <c r="C13" s="9">
        <v>7.173</v>
      </c>
      <c r="D13" s="9">
        <v>8.9280000000000008</v>
      </c>
      <c r="E13" s="9">
        <v>2.1789999999999998</v>
      </c>
      <c r="F13" s="9">
        <v>0.52100000000000002</v>
      </c>
      <c r="G13" s="9">
        <v>1.657</v>
      </c>
      <c r="H13" s="9">
        <v>2.5030000000000001</v>
      </c>
      <c r="I13" s="9">
        <v>1.542</v>
      </c>
      <c r="J13" s="9">
        <v>0.96199999999999997</v>
      </c>
      <c r="K13" s="9">
        <v>3.883</v>
      </c>
      <c r="L13" s="9">
        <v>2.992</v>
      </c>
      <c r="M13" s="9">
        <v>0.89100000000000001</v>
      </c>
      <c r="N13" s="9">
        <v>7.5369999999999999</v>
      </c>
      <c r="O13" s="9">
        <v>2.1190000000000002</v>
      </c>
      <c r="P13" s="9">
        <v>5.4180000000000001</v>
      </c>
      <c r="Q13" s="9">
        <v>38.414000000000001</v>
      </c>
      <c r="R13" s="9">
        <v>26</v>
      </c>
      <c r="S13" s="9">
        <v>52</v>
      </c>
      <c r="T13" s="9">
        <v>3.2959999999999998</v>
      </c>
      <c r="U13" s="9">
        <v>1.6679999999999999</v>
      </c>
      <c r="V13" s="9">
        <v>1.6279999999999999</v>
      </c>
      <c r="W13" s="9">
        <v>0.85299999999999998</v>
      </c>
      <c r="X13" s="9">
        <v>0</v>
      </c>
      <c r="Y13" s="9">
        <v>0.85299999999999998</v>
      </c>
      <c r="Z13" s="9">
        <v>0.32700000000000001</v>
      </c>
      <c r="AA13" s="9">
        <v>0</v>
      </c>
      <c r="AB13" s="9">
        <v>0.32700000000000001</v>
      </c>
      <c r="AC13" s="9">
        <v>0.44800000000000001</v>
      </c>
      <c r="AD13" s="9">
        <v>0</v>
      </c>
      <c r="AE13" s="9">
        <v>0.44800000000000001</v>
      </c>
      <c r="AF13" s="9">
        <v>1.6679999999999999</v>
      </c>
      <c r="AG13" s="9">
        <v>1.6679999999999999</v>
      </c>
      <c r="AH13" s="9">
        <v>0</v>
      </c>
      <c r="AI13" s="9">
        <v>63.91</v>
      </c>
      <c r="AJ13" s="9">
        <v>213.554</v>
      </c>
      <c r="AK13" s="9">
        <v>5.8070000000000004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>
        <v>0</v>
      </c>
      <c r="DK13" s="9"/>
      <c r="DL13" s="9"/>
      <c r="DM13" s="9"/>
      <c r="DN13" s="9"/>
      <c r="DO13" s="9"/>
      <c r="DP13" s="9">
        <v>0</v>
      </c>
      <c r="DQ13" s="9"/>
      <c r="DR13" s="9"/>
      <c r="DS13" s="9">
        <v>0</v>
      </c>
      <c r="DT13" s="9"/>
      <c r="DU13" s="9"/>
      <c r="DV13" s="9"/>
      <c r="DW13" s="9"/>
      <c r="DX13" s="9"/>
      <c r="DY13" s="9"/>
      <c r="DZ13" s="9"/>
      <c r="EA13" s="9"/>
      <c r="EB13" s="9">
        <v>0</v>
      </c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>
        <v>0</v>
      </c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/>
      <c r="IO13" s="9"/>
      <c r="IP13" s="9"/>
      <c r="IQ13" s="9"/>
    </row>
    <row r="14" spans="1:251">
      <c r="A14" s="10">
        <v>43132</v>
      </c>
      <c r="B14" s="9">
        <v>20.231000000000002</v>
      </c>
      <c r="C14" s="9">
        <v>6.2</v>
      </c>
      <c r="D14" s="9">
        <v>14.031000000000001</v>
      </c>
      <c r="E14" s="9">
        <v>0</v>
      </c>
      <c r="F14" s="9">
        <v>0</v>
      </c>
      <c r="G14" s="9">
        <v>0</v>
      </c>
      <c r="H14" s="9">
        <v>2.8769999999999998</v>
      </c>
      <c r="I14" s="9">
        <v>0.48799999999999999</v>
      </c>
      <c r="J14" s="9">
        <v>2.39</v>
      </c>
      <c r="K14" s="9">
        <v>4.976</v>
      </c>
      <c r="L14" s="9">
        <v>0.88900000000000001</v>
      </c>
      <c r="M14" s="9">
        <v>4.0860000000000003</v>
      </c>
      <c r="N14" s="9">
        <v>12.378</v>
      </c>
      <c r="O14" s="9">
        <v>4.8230000000000004</v>
      </c>
      <c r="P14" s="9">
        <v>7.5549999999999997</v>
      </c>
      <c r="Q14" s="9">
        <v>89.412999999999997</v>
      </c>
      <c r="R14" s="9">
        <v>108.745</v>
      </c>
      <c r="S14" s="9">
        <v>68.542000000000002</v>
      </c>
      <c r="T14" s="9">
        <v>3.8479999999999999</v>
      </c>
      <c r="U14" s="9">
        <v>2.528</v>
      </c>
      <c r="V14" s="9">
        <v>1.321</v>
      </c>
      <c r="W14" s="9">
        <v>0</v>
      </c>
      <c r="X14" s="9">
        <v>0</v>
      </c>
      <c r="Y14" s="9">
        <v>0</v>
      </c>
      <c r="Z14" s="9">
        <v>0.38400000000000001</v>
      </c>
      <c r="AA14" s="9">
        <v>0.38400000000000001</v>
      </c>
      <c r="AB14" s="9">
        <v>0</v>
      </c>
      <c r="AC14" s="9">
        <v>1.0489999999999999</v>
      </c>
      <c r="AD14" s="9">
        <v>1.0489999999999999</v>
      </c>
      <c r="AE14" s="9">
        <v>0</v>
      </c>
      <c r="AF14" s="9">
        <v>2.415</v>
      </c>
      <c r="AG14" s="9">
        <v>1.0940000000000001</v>
      </c>
      <c r="AH14" s="9">
        <v>1.321</v>
      </c>
      <c r="AI14" s="9">
        <v>52</v>
      </c>
      <c r="AJ14" s="9">
        <v>38.765999999999998</v>
      </c>
      <c r="AK14" s="9">
        <v>52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>
        <v>0</v>
      </c>
      <c r="DN14" s="9"/>
      <c r="DO14" s="9"/>
      <c r="DP14" s="9">
        <v>0</v>
      </c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>
        <v>0</v>
      </c>
      <c r="FL14" s="9">
        <v>0</v>
      </c>
      <c r="FM14" s="9">
        <v>0</v>
      </c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>
        <v>0</v>
      </c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>
        <v>0</v>
      </c>
      <c r="GV14" s="9">
        <v>0</v>
      </c>
      <c r="GW14" s="9">
        <v>0</v>
      </c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>
        <v>0</v>
      </c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/>
      <c r="IL14" s="9"/>
      <c r="IM14" s="9">
        <v>0</v>
      </c>
      <c r="IN14" s="9"/>
      <c r="IO14" s="9"/>
      <c r="IP14" s="9">
        <v>0</v>
      </c>
      <c r="IQ14" s="9"/>
    </row>
    <row r="15" spans="1:251">
      <c r="A15" s="10">
        <v>43497</v>
      </c>
      <c r="B15" s="9">
        <v>22.195</v>
      </c>
      <c r="C15" s="9">
        <v>8.0370000000000008</v>
      </c>
      <c r="D15" s="9">
        <v>14.157</v>
      </c>
      <c r="E15" s="9">
        <v>3.008</v>
      </c>
      <c r="F15" s="9">
        <v>0.52400000000000002</v>
      </c>
      <c r="G15" s="9">
        <v>2.484</v>
      </c>
      <c r="H15" s="9">
        <v>2.528</v>
      </c>
      <c r="I15" s="9">
        <v>1.3939999999999999</v>
      </c>
      <c r="J15" s="9">
        <v>1.133</v>
      </c>
      <c r="K15" s="9">
        <v>3.1360000000000001</v>
      </c>
      <c r="L15" s="9">
        <v>1.8009999999999999</v>
      </c>
      <c r="M15" s="9">
        <v>1.3360000000000001</v>
      </c>
      <c r="N15" s="9">
        <v>13.522</v>
      </c>
      <c r="O15" s="9">
        <v>4.319</v>
      </c>
      <c r="P15" s="9">
        <v>9.2040000000000006</v>
      </c>
      <c r="Q15" s="9">
        <v>74.757999999999996</v>
      </c>
      <c r="R15" s="9">
        <v>65.938999999999993</v>
      </c>
      <c r="S15" s="9">
        <v>87.54</v>
      </c>
      <c r="T15" s="9">
        <v>3.2589999999999999</v>
      </c>
      <c r="U15" s="9">
        <v>1.4139999999999999</v>
      </c>
      <c r="V15" s="9">
        <v>1.845</v>
      </c>
      <c r="W15" s="9">
        <v>0.57999999999999996</v>
      </c>
      <c r="X15" s="9">
        <v>0</v>
      </c>
      <c r="Y15" s="9">
        <v>0.57999999999999996</v>
      </c>
      <c r="Z15" s="9">
        <v>0.64900000000000002</v>
      </c>
      <c r="AA15" s="9">
        <v>0</v>
      </c>
      <c r="AB15" s="9">
        <v>0.64900000000000002</v>
      </c>
      <c r="AC15" s="9">
        <v>0</v>
      </c>
      <c r="AD15" s="9">
        <v>0</v>
      </c>
      <c r="AE15" s="9">
        <v>0</v>
      </c>
      <c r="AF15" s="9">
        <v>2.0299999999999998</v>
      </c>
      <c r="AG15" s="9">
        <v>1.4139999999999999</v>
      </c>
      <c r="AH15" s="9">
        <v>0.61599999999999999</v>
      </c>
      <c r="AI15" s="9">
        <v>104</v>
      </c>
      <c r="AJ15" s="9">
        <v>104</v>
      </c>
      <c r="AK15" s="9">
        <v>24.158000000000001</v>
      </c>
      <c r="AL15" s="9">
        <v>189.22900000000001</v>
      </c>
      <c r="AM15" s="9">
        <v>69.900000000000006</v>
      </c>
      <c r="AN15" s="9">
        <v>119.32899999999999</v>
      </c>
      <c r="AO15" s="9">
        <v>22.771999999999998</v>
      </c>
      <c r="AP15" s="9">
        <v>6.202</v>
      </c>
      <c r="AQ15" s="9">
        <v>16.57</v>
      </c>
      <c r="AR15" s="9">
        <v>23.163</v>
      </c>
      <c r="AS15" s="9">
        <v>11.038</v>
      </c>
      <c r="AT15" s="9">
        <v>12.125</v>
      </c>
      <c r="AU15" s="9">
        <v>50.005000000000003</v>
      </c>
      <c r="AV15" s="9">
        <v>24.655000000000001</v>
      </c>
      <c r="AW15" s="9">
        <v>25.35</v>
      </c>
      <c r="AX15" s="9">
        <v>93.29</v>
      </c>
      <c r="AY15" s="9">
        <v>28.004999999999999</v>
      </c>
      <c r="AZ15" s="9">
        <v>65.284000000000006</v>
      </c>
      <c r="BA15" s="9">
        <v>48.823999999999998</v>
      </c>
      <c r="BB15" s="9">
        <v>27.436</v>
      </c>
      <c r="BC15" s="9">
        <v>52</v>
      </c>
      <c r="BD15" s="9">
        <v>98.397000000000006</v>
      </c>
      <c r="BE15" s="9">
        <v>33.911000000000001</v>
      </c>
      <c r="BF15" s="9">
        <v>64.484999999999999</v>
      </c>
      <c r="BG15" s="9">
        <v>14.183999999999999</v>
      </c>
      <c r="BH15" s="9">
        <v>2.34</v>
      </c>
      <c r="BI15" s="9">
        <v>11.843999999999999</v>
      </c>
      <c r="BJ15" s="9">
        <v>8.2089999999999996</v>
      </c>
      <c r="BK15" s="9">
        <v>3.3220000000000001</v>
      </c>
      <c r="BL15" s="9">
        <v>4.8869999999999996</v>
      </c>
      <c r="BM15" s="9">
        <v>25.206</v>
      </c>
      <c r="BN15" s="9">
        <v>11.289</v>
      </c>
      <c r="BO15" s="9">
        <v>13.917</v>
      </c>
      <c r="BP15" s="9">
        <v>50.798000000000002</v>
      </c>
      <c r="BQ15" s="9">
        <v>16.96</v>
      </c>
      <c r="BR15" s="9">
        <v>33.837000000000003</v>
      </c>
      <c r="BS15" s="9">
        <v>52</v>
      </c>
      <c r="BT15" s="9">
        <v>51.006</v>
      </c>
      <c r="BU15" s="9">
        <v>52</v>
      </c>
      <c r="BV15" s="9">
        <v>45.459000000000003</v>
      </c>
      <c r="BW15" s="9">
        <v>14.739000000000001</v>
      </c>
      <c r="BX15" s="9">
        <v>30.72</v>
      </c>
      <c r="BY15" s="9">
        <v>4.9649999999999999</v>
      </c>
      <c r="BZ15" s="9">
        <v>0</v>
      </c>
      <c r="CA15" s="9">
        <v>4.9649999999999999</v>
      </c>
      <c r="CB15" s="9">
        <v>1.7070000000000001</v>
      </c>
      <c r="CC15" s="9">
        <v>0.76500000000000001</v>
      </c>
      <c r="CD15" s="9">
        <v>0.94199999999999995</v>
      </c>
      <c r="CE15" s="9">
        <v>11.923999999999999</v>
      </c>
      <c r="CF15" s="9">
        <v>6.1020000000000003</v>
      </c>
      <c r="CG15" s="9">
        <v>5.8220000000000001</v>
      </c>
      <c r="CH15" s="9">
        <v>26.864000000000001</v>
      </c>
      <c r="CI15" s="9">
        <v>7.8719999999999999</v>
      </c>
      <c r="CJ15" s="9">
        <v>18.991</v>
      </c>
      <c r="CK15" s="9">
        <v>52</v>
      </c>
      <c r="CL15" s="9">
        <v>52</v>
      </c>
      <c r="CM15" s="9">
        <v>52</v>
      </c>
      <c r="CN15" s="9">
        <v>52.936999999999998</v>
      </c>
      <c r="CO15" s="9">
        <v>19.172000000000001</v>
      </c>
      <c r="CP15" s="9">
        <v>33.765000000000001</v>
      </c>
      <c r="CQ15" s="9">
        <v>9.218</v>
      </c>
      <c r="CR15" s="9">
        <v>2.34</v>
      </c>
      <c r="CS15" s="9">
        <v>6.8789999999999996</v>
      </c>
      <c r="CT15" s="9">
        <v>6.5030000000000001</v>
      </c>
      <c r="CU15" s="9">
        <v>2.5579999999999998</v>
      </c>
      <c r="CV15" s="9">
        <v>3.9449999999999998</v>
      </c>
      <c r="CW15" s="9">
        <v>13.282</v>
      </c>
      <c r="CX15" s="9">
        <v>5.1870000000000003</v>
      </c>
      <c r="CY15" s="9">
        <v>8.0950000000000006</v>
      </c>
      <c r="CZ15" s="9">
        <v>23.934000000000001</v>
      </c>
      <c r="DA15" s="9">
        <v>9.0879999999999992</v>
      </c>
      <c r="DB15" s="9">
        <v>14.846</v>
      </c>
      <c r="DC15" s="9">
        <v>32.548999999999999</v>
      </c>
      <c r="DD15" s="9">
        <v>50</v>
      </c>
      <c r="DE15" s="9">
        <v>27.414999999999999</v>
      </c>
      <c r="DF15" s="9">
        <v>20.221</v>
      </c>
      <c r="DG15" s="9">
        <v>3.72</v>
      </c>
      <c r="DH15" s="9">
        <v>16.501000000000001</v>
      </c>
      <c r="DI15" s="9">
        <v>4.0579999999999998</v>
      </c>
      <c r="DJ15" s="9">
        <v>2.0179999999999998</v>
      </c>
      <c r="DK15" s="9">
        <v>2.04</v>
      </c>
      <c r="DL15" s="9">
        <v>4.9039999999999999</v>
      </c>
      <c r="DM15" s="9">
        <v>0.372</v>
      </c>
      <c r="DN15" s="9">
        <v>4.532</v>
      </c>
      <c r="DO15" s="9">
        <v>1.835</v>
      </c>
      <c r="DP15" s="9">
        <v>0</v>
      </c>
      <c r="DQ15" s="9">
        <v>1.835</v>
      </c>
      <c r="DR15" s="9">
        <v>9.4250000000000007</v>
      </c>
      <c r="DS15" s="9">
        <v>1.331</v>
      </c>
      <c r="DT15" s="9">
        <v>8.0939999999999994</v>
      </c>
      <c r="DU15" s="9">
        <v>22.105</v>
      </c>
      <c r="DV15" s="9">
        <v>2.5169999999999999</v>
      </c>
      <c r="DW15" s="9">
        <v>34.354999999999997</v>
      </c>
      <c r="DX15" s="9">
        <v>25.24</v>
      </c>
      <c r="DY15" s="9">
        <v>9.3490000000000002</v>
      </c>
      <c r="DZ15" s="9">
        <v>15.891</v>
      </c>
      <c r="EA15" s="9">
        <v>2.5920000000000001</v>
      </c>
      <c r="EB15" s="9">
        <v>1.31</v>
      </c>
      <c r="EC15" s="9">
        <v>1.282</v>
      </c>
      <c r="ED15" s="9">
        <v>2.1709999999999998</v>
      </c>
      <c r="EE15" s="9">
        <v>0.67100000000000004</v>
      </c>
      <c r="EF15" s="9">
        <v>1.5</v>
      </c>
      <c r="EG15" s="9">
        <v>9.8290000000000006</v>
      </c>
      <c r="EH15" s="9">
        <v>4.7869999999999999</v>
      </c>
      <c r="EI15" s="9">
        <v>5.0430000000000001</v>
      </c>
      <c r="EJ15" s="9">
        <v>10.647</v>
      </c>
      <c r="EK15" s="9">
        <v>2.581</v>
      </c>
      <c r="EL15" s="9">
        <v>8.0660000000000007</v>
      </c>
      <c r="EM15" s="9">
        <v>26.928000000000001</v>
      </c>
      <c r="EN15" s="9">
        <v>22.844999999999999</v>
      </c>
      <c r="EO15" s="9">
        <v>46.405000000000001</v>
      </c>
      <c r="EP15" s="9">
        <v>42.024999999999999</v>
      </c>
      <c r="EQ15" s="9">
        <v>20.283999999999999</v>
      </c>
      <c r="ER15" s="9">
        <v>21.741</v>
      </c>
      <c r="ES15" s="9">
        <v>1.4039999999999999</v>
      </c>
      <c r="ET15" s="9">
        <v>0</v>
      </c>
      <c r="EU15" s="9">
        <v>1.4039999999999999</v>
      </c>
      <c r="EV15" s="9">
        <v>7.8789999999999996</v>
      </c>
      <c r="EW15" s="9">
        <v>6.6740000000000004</v>
      </c>
      <c r="EX15" s="9">
        <v>1.2050000000000001</v>
      </c>
      <c r="EY15" s="9">
        <v>11.63</v>
      </c>
      <c r="EZ15" s="9">
        <v>7.0750000000000002</v>
      </c>
      <c r="FA15" s="9">
        <v>4.5549999999999997</v>
      </c>
      <c r="FB15" s="9">
        <v>21.111999999999998</v>
      </c>
      <c r="FC15" s="9">
        <v>6.5350000000000001</v>
      </c>
      <c r="FD15" s="9">
        <v>14.576000000000001</v>
      </c>
      <c r="FE15" s="9">
        <v>50.006</v>
      </c>
      <c r="FF15" s="9">
        <v>25.988</v>
      </c>
      <c r="FG15" s="9">
        <v>52</v>
      </c>
      <c r="FH15" s="9">
        <v>3.347</v>
      </c>
      <c r="FI15" s="9">
        <v>2.6360000000000001</v>
      </c>
      <c r="FJ15" s="9">
        <v>0.71</v>
      </c>
      <c r="FK15" s="9">
        <v>0.53400000000000003</v>
      </c>
      <c r="FL15" s="9">
        <v>0.53400000000000003</v>
      </c>
      <c r="FM15" s="9">
        <v>0</v>
      </c>
      <c r="FN15" s="9">
        <v>0</v>
      </c>
      <c r="FO15" s="9">
        <v>0</v>
      </c>
      <c r="FP15" s="9">
        <v>0</v>
      </c>
      <c r="FQ15" s="9">
        <v>1.5049999999999999</v>
      </c>
      <c r="FR15" s="9">
        <v>1.5049999999999999</v>
      </c>
      <c r="FS15" s="9">
        <v>0</v>
      </c>
      <c r="FT15" s="9">
        <v>1.3080000000000001</v>
      </c>
      <c r="FU15" s="9">
        <v>0.59799999999999998</v>
      </c>
      <c r="FV15" s="9">
        <v>0.71</v>
      </c>
      <c r="FW15" s="9">
        <v>48.008000000000003</v>
      </c>
      <c r="FX15" s="9">
        <v>31.544</v>
      </c>
      <c r="FY15" s="9">
        <v>0</v>
      </c>
      <c r="FZ15" s="9">
        <v>24.504999999999999</v>
      </c>
      <c r="GA15" s="9">
        <v>12.968</v>
      </c>
      <c r="GB15" s="9">
        <v>11.536</v>
      </c>
      <c r="GC15" s="9">
        <v>3.3759999999999999</v>
      </c>
      <c r="GD15" s="9">
        <v>1.2589999999999999</v>
      </c>
      <c r="GE15" s="9">
        <v>2.1160000000000001</v>
      </c>
      <c r="GF15" s="9">
        <v>6.4379999999999997</v>
      </c>
      <c r="GG15" s="9">
        <v>3.35</v>
      </c>
      <c r="GH15" s="9">
        <v>3.0880000000000001</v>
      </c>
      <c r="GI15" s="9">
        <v>4.3140000000000001</v>
      </c>
      <c r="GJ15" s="9">
        <v>2.2360000000000002</v>
      </c>
      <c r="GK15" s="9">
        <v>2.077</v>
      </c>
      <c r="GL15" s="9">
        <v>10.377000000000001</v>
      </c>
      <c r="GM15" s="9">
        <v>6.1230000000000002</v>
      </c>
      <c r="GN15" s="9">
        <v>4.2539999999999996</v>
      </c>
      <c r="GO15" s="9">
        <v>26</v>
      </c>
      <c r="GP15" s="9">
        <v>38.591000000000001</v>
      </c>
      <c r="GQ15" s="9">
        <v>14.622</v>
      </c>
      <c r="GR15" s="9">
        <v>15.712</v>
      </c>
      <c r="GS15" s="9">
        <v>6.9139999999999997</v>
      </c>
      <c r="GT15" s="9">
        <v>8.798</v>
      </c>
      <c r="GU15" s="9">
        <v>3.0049999999999999</v>
      </c>
      <c r="GV15" s="9">
        <v>1.2589999999999999</v>
      </c>
      <c r="GW15" s="9">
        <v>1.746</v>
      </c>
      <c r="GX15" s="9">
        <v>3.6589999999999998</v>
      </c>
      <c r="GY15" s="9">
        <v>1.365</v>
      </c>
      <c r="GZ15" s="9">
        <v>2.294</v>
      </c>
      <c r="HA15" s="9">
        <v>2.6579999999999999</v>
      </c>
      <c r="HB15" s="9">
        <v>1.1339999999999999</v>
      </c>
      <c r="HC15" s="9">
        <v>1.524</v>
      </c>
      <c r="HD15" s="9">
        <v>6.39</v>
      </c>
      <c r="HE15" s="9">
        <v>3.1560000000000001</v>
      </c>
      <c r="HF15" s="9">
        <v>3.234</v>
      </c>
      <c r="HG15" s="9">
        <v>26.061</v>
      </c>
      <c r="HH15" s="9">
        <v>39.853000000000002</v>
      </c>
      <c r="HI15" s="9">
        <v>13.885999999999999</v>
      </c>
      <c r="HJ15" s="9">
        <v>8.7929999999999993</v>
      </c>
      <c r="HK15" s="9">
        <v>6.0549999999999997</v>
      </c>
      <c r="HL15" s="9">
        <v>2.738</v>
      </c>
      <c r="HM15" s="9">
        <v>0.371</v>
      </c>
      <c r="HN15" s="9">
        <v>0</v>
      </c>
      <c r="HO15" s="9">
        <v>0.371</v>
      </c>
      <c r="HP15" s="9">
        <v>2.7789999999999999</v>
      </c>
      <c r="HQ15" s="9">
        <v>1.9850000000000001</v>
      </c>
      <c r="HR15" s="9">
        <v>0.79400000000000004</v>
      </c>
      <c r="HS15" s="9">
        <v>1.655</v>
      </c>
      <c r="HT15" s="9">
        <v>1.1020000000000001</v>
      </c>
      <c r="HU15" s="9">
        <v>0.55300000000000005</v>
      </c>
      <c r="HV15" s="9">
        <v>3.9870000000000001</v>
      </c>
      <c r="HW15" s="9">
        <v>2.968</v>
      </c>
      <c r="HX15" s="9">
        <v>1.02</v>
      </c>
      <c r="HY15" s="9">
        <v>24.417999999999999</v>
      </c>
      <c r="HZ15" s="9">
        <v>34.067</v>
      </c>
      <c r="IA15" s="9">
        <v>15.593999999999999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29.1</v>
      </c>
      <c r="C16" s="9">
        <v>10.707000000000001</v>
      </c>
      <c r="D16" s="9">
        <v>18.393000000000001</v>
      </c>
      <c r="E16" s="9">
        <v>2.4910000000000001</v>
      </c>
      <c r="F16" s="9">
        <v>1.22</v>
      </c>
      <c r="G16" s="9">
        <v>1.272</v>
      </c>
      <c r="H16" s="9">
        <v>3.9</v>
      </c>
      <c r="I16" s="9">
        <v>1.524</v>
      </c>
      <c r="J16" s="9">
        <v>2.3759999999999999</v>
      </c>
      <c r="K16" s="9">
        <v>5.7720000000000002</v>
      </c>
      <c r="L16" s="9">
        <v>2.7549999999999999</v>
      </c>
      <c r="M16" s="9">
        <v>3.016</v>
      </c>
      <c r="N16" s="9">
        <v>16.937000000000001</v>
      </c>
      <c r="O16" s="9">
        <v>5.2080000000000002</v>
      </c>
      <c r="P16" s="9">
        <v>11.728999999999999</v>
      </c>
      <c r="Q16" s="9">
        <v>52</v>
      </c>
      <c r="R16" s="9">
        <v>47.868000000000002</v>
      </c>
      <c r="S16" s="9">
        <v>76.953999999999994</v>
      </c>
      <c r="T16" s="9">
        <v>0.69</v>
      </c>
      <c r="U16" s="9">
        <v>0.69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0.69</v>
      </c>
      <c r="AG16" s="9">
        <v>0.69</v>
      </c>
      <c r="AH16" s="9">
        <v>0</v>
      </c>
      <c r="AI16" s="9">
        <v>0</v>
      </c>
      <c r="AJ16" s="9">
        <v>0</v>
      </c>
      <c r="AK16" s="9">
        <v>0</v>
      </c>
      <c r="AL16" s="9">
        <v>184.90199999999999</v>
      </c>
      <c r="AM16" s="9">
        <v>63.325000000000003</v>
      </c>
      <c r="AN16" s="9">
        <v>121.577</v>
      </c>
      <c r="AO16" s="9">
        <v>20.587</v>
      </c>
      <c r="AP16" s="9">
        <v>7.5490000000000004</v>
      </c>
      <c r="AQ16" s="9">
        <v>13.038</v>
      </c>
      <c r="AR16" s="9">
        <v>28.611999999999998</v>
      </c>
      <c r="AS16" s="9">
        <v>7.9580000000000002</v>
      </c>
      <c r="AT16" s="9">
        <v>20.654</v>
      </c>
      <c r="AU16" s="9">
        <v>48.436999999999998</v>
      </c>
      <c r="AV16" s="9">
        <v>19.648</v>
      </c>
      <c r="AW16" s="9">
        <v>28.789000000000001</v>
      </c>
      <c r="AX16" s="9">
        <v>87.266000000000005</v>
      </c>
      <c r="AY16" s="9">
        <v>28.17</v>
      </c>
      <c r="AZ16" s="9">
        <v>59.095999999999997</v>
      </c>
      <c r="BA16" s="9">
        <v>43</v>
      </c>
      <c r="BB16" s="9">
        <v>40.526000000000003</v>
      </c>
      <c r="BC16" s="9">
        <v>43</v>
      </c>
      <c r="BD16" s="9">
        <v>93.951999999999998</v>
      </c>
      <c r="BE16" s="9">
        <v>26.372</v>
      </c>
      <c r="BF16" s="9">
        <v>67.58</v>
      </c>
      <c r="BG16" s="9">
        <v>12.96</v>
      </c>
      <c r="BH16" s="9">
        <v>3.8820000000000001</v>
      </c>
      <c r="BI16" s="9">
        <v>9.0790000000000006</v>
      </c>
      <c r="BJ16" s="9">
        <v>14.455</v>
      </c>
      <c r="BK16" s="9">
        <v>3.2549999999999999</v>
      </c>
      <c r="BL16" s="9">
        <v>11.2</v>
      </c>
      <c r="BM16" s="9">
        <v>21.635999999999999</v>
      </c>
      <c r="BN16" s="9">
        <v>8.4540000000000006</v>
      </c>
      <c r="BO16" s="9">
        <v>13.182</v>
      </c>
      <c r="BP16" s="9">
        <v>44.902000000000001</v>
      </c>
      <c r="BQ16" s="9">
        <v>10.782</v>
      </c>
      <c r="BR16" s="9">
        <v>34.119</v>
      </c>
      <c r="BS16" s="9">
        <v>41.244</v>
      </c>
      <c r="BT16" s="9">
        <v>39</v>
      </c>
      <c r="BU16" s="9">
        <v>51.777999999999999</v>
      </c>
      <c r="BV16" s="9">
        <v>49.043999999999997</v>
      </c>
      <c r="BW16" s="9">
        <v>8.468</v>
      </c>
      <c r="BX16" s="9">
        <v>40.576000000000001</v>
      </c>
      <c r="BY16" s="9">
        <v>8.1579999999999995</v>
      </c>
      <c r="BZ16" s="9">
        <v>2.145</v>
      </c>
      <c r="CA16" s="9">
        <v>6.0129999999999999</v>
      </c>
      <c r="CB16" s="9">
        <v>5.18</v>
      </c>
      <c r="CC16" s="9">
        <v>0.68899999999999995</v>
      </c>
      <c r="CD16" s="9">
        <v>4.4909999999999997</v>
      </c>
      <c r="CE16" s="9">
        <v>11.756</v>
      </c>
      <c r="CF16" s="9">
        <v>2.8330000000000002</v>
      </c>
      <c r="CG16" s="9">
        <v>8.9239999999999995</v>
      </c>
      <c r="CH16" s="9">
        <v>23.95</v>
      </c>
      <c r="CI16" s="9">
        <v>2.802</v>
      </c>
      <c r="CJ16" s="9">
        <v>21.148</v>
      </c>
      <c r="CK16" s="9">
        <v>43.015999999999998</v>
      </c>
      <c r="CL16" s="9">
        <v>30</v>
      </c>
      <c r="CM16" s="9">
        <v>52</v>
      </c>
      <c r="CN16" s="9">
        <v>44.908000000000001</v>
      </c>
      <c r="CO16" s="9">
        <v>17.904</v>
      </c>
      <c r="CP16" s="9">
        <v>27.004000000000001</v>
      </c>
      <c r="CQ16" s="9">
        <v>4.8019999999999996</v>
      </c>
      <c r="CR16" s="9">
        <v>1.736</v>
      </c>
      <c r="CS16" s="9">
        <v>3.0659999999999998</v>
      </c>
      <c r="CT16" s="9">
        <v>9.2750000000000004</v>
      </c>
      <c r="CU16" s="9">
        <v>2.5670000000000002</v>
      </c>
      <c r="CV16" s="9">
        <v>6.7080000000000002</v>
      </c>
      <c r="CW16" s="9">
        <v>9.8789999999999996</v>
      </c>
      <c r="CX16" s="9">
        <v>5.6210000000000004</v>
      </c>
      <c r="CY16" s="9">
        <v>4.258</v>
      </c>
      <c r="CZ16" s="9">
        <v>20.952000000000002</v>
      </c>
      <c r="DA16" s="9">
        <v>7.98</v>
      </c>
      <c r="DB16" s="9">
        <v>12.971</v>
      </c>
      <c r="DC16" s="9">
        <v>41.207999999999998</v>
      </c>
      <c r="DD16" s="9">
        <v>41.198999999999998</v>
      </c>
      <c r="DE16" s="9">
        <v>38.89</v>
      </c>
      <c r="DF16" s="9">
        <v>18.077999999999999</v>
      </c>
      <c r="DG16" s="9">
        <v>3.456</v>
      </c>
      <c r="DH16" s="9">
        <v>14.622</v>
      </c>
      <c r="DI16" s="9">
        <v>1.976</v>
      </c>
      <c r="DJ16" s="9">
        <v>0.64200000000000002</v>
      </c>
      <c r="DK16" s="9">
        <v>1.3340000000000001</v>
      </c>
      <c r="DL16" s="9">
        <v>2.68</v>
      </c>
      <c r="DM16" s="9">
        <v>0</v>
      </c>
      <c r="DN16" s="9">
        <v>2.68</v>
      </c>
      <c r="DO16" s="9">
        <v>2.706</v>
      </c>
      <c r="DP16" s="9">
        <v>0.64700000000000002</v>
      </c>
      <c r="DQ16" s="9">
        <v>2.0590000000000002</v>
      </c>
      <c r="DR16" s="9">
        <v>10.715999999999999</v>
      </c>
      <c r="DS16" s="9">
        <v>2.1669999999999998</v>
      </c>
      <c r="DT16" s="9">
        <v>8.548</v>
      </c>
      <c r="DU16" s="9">
        <v>52</v>
      </c>
      <c r="DV16" s="9">
        <v>56.261000000000003</v>
      </c>
      <c r="DW16" s="9">
        <v>52</v>
      </c>
      <c r="DX16" s="9">
        <v>31.800999999999998</v>
      </c>
      <c r="DY16" s="9">
        <v>13.039</v>
      </c>
      <c r="DZ16" s="9">
        <v>18.762</v>
      </c>
      <c r="EA16" s="9">
        <v>2.9060000000000001</v>
      </c>
      <c r="EB16" s="9">
        <v>0.94299999999999995</v>
      </c>
      <c r="EC16" s="9">
        <v>1.9630000000000001</v>
      </c>
      <c r="ED16" s="9">
        <v>3.5630000000000002</v>
      </c>
      <c r="EE16" s="9">
        <v>1.4319999999999999</v>
      </c>
      <c r="EF16" s="9">
        <v>2.13</v>
      </c>
      <c r="EG16" s="9">
        <v>14.634</v>
      </c>
      <c r="EH16" s="9">
        <v>5.9660000000000002</v>
      </c>
      <c r="EI16" s="9">
        <v>8.6690000000000005</v>
      </c>
      <c r="EJ16" s="9">
        <v>10.698</v>
      </c>
      <c r="EK16" s="9">
        <v>4.6980000000000004</v>
      </c>
      <c r="EL16" s="9">
        <v>6</v>
      </c>
      <c r="EM16" s="9">
        <v>27.24</v>
      </c>
      <c r="EN16" s="9">
        <v>39.235999999999997</v>
      </c>
      <c r="EO16" s="9">
        <v>26</v>
      </c>
      <c r="EP16" s="9">
        <v>34.116999999999997</v>
      </c>
      <c r="EQ16" s="9">
        <v>18.059000000000001</v>
      </c>
      <c r="ER16" s="9">
        <v>16.058</v>
      </c>
      <c r="ES16" s="9">
        <v>2.7450000000000001</v>
      </c>
      <c r="ET16" s="9">
        <v>2.0830000000000002</v>
      </c>
      <c r="EU16" s="9">
        <v>0.66300000000000003</v>
      </c>
      <c r="EV16" s="9">
        <v>6.6689999999999996</v>
      </c>
      <c r="EW16" s="9">
        <v>3.2709999999999999</v>
      </c>
      <c r="EX16" s="9">
        <v>3.3980000000000001</v>
      </c>
      <c r="EY16" s="9">
        <v>7.5209999999999999</v>
      </c>
      <c r="EZ16" s="9">
        <v>3.96</v>
      </c>
      <c r="FA16" s="9">
        <v>3.5609999999999999</v>
      </c>
      <c r="FB16" s="9">
        <v>17.181000000000001</v>
      </c>
      <c r="FC16" s="9">
        <v>8.7449999999999992</v>
      </c>
      <c r="FD16" s="9">
        <v>8.4359999999999999</v>
      </c>
      <c r="FE16" s="9">
        <v>49.219000000000001</v>
      </c>
      <c r="FF16" s="9">
        <v>43.639000000000003</v>
      </c>
      <c r="FG16" s="9">
        <v>52</v>
      </c>
      <c r="FH16" s="9">
        <v>6.9550000000000001</v>
      </c>
      <c r="FI16" s="9">
        <v>2.399</v>
      </c>
      <c r="FJ16" s="9">
        <v>4.556</v>
      </c>
      <c r="FK16" s="9">
        <v>0</v>
      </c>
      <c r="FL16" s="9">
        <v>0</v>
      </c>
      <c r="FM16" s="9">
        <v>0</v>
      </c>
      <c r="FN16" s="9">
        <v>1.246</v>
      </c>
      <c r="FO16" s="9">
        <v>0</v>
      </c>
      <c r="FP16" s="9">
        <v>1.246</v>
      </c>
      <c r="FQ16" s="9">
        <v>1.94</v>
      </c>
      <c r="FR16" s="9">
        <v>0.621</v>
      </c>
      <c r="FS16" s="9">
        <v>1.3180000000000001</v>
      </c>
      <c r="FT16" s="9">
        <v>3.7690000000000001</v>
      </c>
      <c r="FU16" s="9">
        <v>1.7769999999999999</v>
      </c>
      <c r="FV16" s="9">
        <v>1.992</v>
      </c>
      <c r="FW16" s="9">
        <v>51.494999999999997</v>
      </c>
      <c r="FX16" s="9">
        <v>112.15900000000001</v>
      </c>
      <c r="FY16" s="9">
        <v>44.43</v>
      </c>
      <c r="FZ16" s="9">
        <v>32.933</v>
      </c>
      <c r="GA16" s="9">
        <v>17.143000000000001</v>
      </c>
      <c r="GB16" s="9">
        <v>15.791</v>
      </c>
      <c r="GC16" s="9">
        <v>3.484</v>
      </c>
      <c r="GD16" s="9">
        <v>1.35</v>
      </c>
      <c r="GE16" s="9">
        <v>2.1339999999999999</v>
      </c>
      <c r="GF16" s="9">
        <v>6.9740000000000002</v>
      </c>
      <c r="GG16" s="9">
        <v>5.2050000000000001</v>
      </c>
      <c r="GH16" s="9">
        <v>1.768</v>
      </c>
      <c r="GI16" s="9">
        <v>9.8800000000000008</v>
      </c>
      <c r="GJ16" s="9">
        <v>5.9459999999999997</v>
      </c>
      <c r="GK16" s="9">
        <v>3.9340000000000002</v>
      </c>
      <c r="GL16" s="9">
        <v>12.596</v>
      </c>
      <c r="GM16" s="9">
        <v>4.641</v>
      </c>
      <c r="GN16" s="9">
        <v>7.9539999999999997</v>
      </c>
      <c r="GO16" s="9">
        <v>26</v>
      </c>
      <c r="GP16" s="9">
        <v>13.831</v>
      </c>
      <c r="GQ16" s="9">
        <v>49.216000000000001</v>
      </c>
      <c r="GR16" s="9">
        <v>20.64</v>
      </c>
      <c r="GS16" s="9">
        <v>11.657</v>
      </c>
      <c r="GT16" s="9">
        <v>8.9830000000000005</v>
      </c>
      <c r="GU16" s="9">
        <v>1.9810000000000001</v>
      </c>
      <c r="GV16" s="9">
        <v>1.35</v>
      </c>
      <c r="GW16" s="9">
        <v>0.63100000000000001</v>
      </c>
      <c r="GX16" s="9">
        <v>4.452</v>
      </c>
      <c r="GY16" s="9">
        <v>3.4079999999999999</v>
      </c>
      <c r="GZ16" s="9">
        <v>1.0449999999999999</v>
      </c>
      <c r="HA16" s="9">
        <v>4.8319999999999999</v>
      </c>
      <c r="HB16" s="9">
        <v>4.0060000000000002</v>
      </c>
      <c r="HC16" s="9">
        <v>0.82599999999999996</v>
      </c>
      <c r="HD16" s="9">
        <v>9.375</v>
      </c>
      <c r="HE16" s="9">
        <v>2.8940000000000001</v>
      </c>
      <c r="HF16" s="9">
        <v>6.4809999999999999</v>
      </c>
      <c r="HG16" s="9">
        <v>40.451000000000001</v>
      </c>
      <c r="HH16" s="9">
        <v>18.414999999999999</v>
      </c>
      <c r="HI16" s="9">
        <v>75</v>
      </c>
      <c r="HJ16" s="9">
        <v>12.292999999999999</v>
      </c>
      <c r="HK16" s="9">
        <v>5.4850000000000003</v>
      </c>
      <c r="HL16" s="9">
        <v>6.8079999999999998</v>
      </c>
      <c r="HM16" s="9">
        <v>1.5029999999999999</v>
      </c>
      <c r="HN16" s="9">
        <v>0</v>
      </c>
      <c r="HO16" s="9">
        <v>1.5029999999999999</v>
      </c>
      <c r="HP16" s="9">
        <v>2.5209999999999999</v>
      </c>
      <c r="HQ16" s="9">
        <v>1.798</v>
      </c>
      <c r="HR16" s="9">
        <v>0.72399999999999998</v>
      </c>
      <c r="HS16" s="9">
        <v>5.048</v>
      </c>
      <c r="HT16" s="9">
        <v>1.94</v>
      </c>
      <c r="HU16" s="9">
        <v>3.1080000000000001</v>
      </c>
      <c r="HV16" s="9">
        <v>3.2210000000000001</v>
      </c>
      <c r="HW16" s="9">
        <v>1.748</v>
      </c>
      <c r="HX16" s="9">
        <v>1.4730000000000001</v>
      </c>
      <c r="HY16" s="9">
        <v>13</v>
      </c>
      <c r="HZ16" s="9">
        <v>13</v>
      </c>
      <c r="IA16" s="9">
        <v>20.420000000000002</v>
      </c>
      <c r="IB16" s="9">
        <v>2.4239999999999999</v>
      </c>
      <c r="IC16" s="9">
        <v>1.748</v>
      </c>
      <c r="ID16" s="9">
        <v>0.67700000000000005</v>
      </c>
      <c r="IE16" s="9">
        <v>0.56200000000000006</v>
      </c>
      <c r="IF16" s="9">
        <v>0.56200000000000006</v>
      </c>
      <c r="IG16" s="9">
        <v>0</v>
      </c>
      <c r="IH16" s="9">
        <v>0.79600000000000004</v>
      </c>
      <c r="II16" s="9">
        <v>0.12</v>
      </c>
      <c r="IJ16" s="9">
        <v>0.67700000000000005</v>
      </c>
      <c r="IK16" s="9">
        <v>0</v>
      </c>
      <c r="IL16" s="9">
        <v>0</v>
      </c>
      <c r="IM16" s="9">
        <v>0</v>
      </c>
      <c r="IN16" s="9">
        <v>1.0660000000000001</v>
      </c>
      <c r="IO16" s="9">
        <v>1.0660000000000001</v>
      </c>
      <c r="IP16" s="9">
        <v>0</v>
      </c>
      <c r="IQ16" s="9">
        <v>21.07</v>
      </c>
    </row>
    <row r="17" spans="1:251">
      <c r="A17" s="10">
        <v>44228</v>
      </c>
      <c r="B17" s="9">
        <v>27.271000000000001</v>
      </c>
      <c r="C17" s="9">
        <v>12.042</v>
      </c>
      <c r="D17" s="9">
        <v>15.228999999999999</v>
      </c>
      <c r="E17" s="9">
        <v>2.9550000000000001</v>
      </c>
      <c r="F17" s="9">
        <v>0.66800000000000004</v>
      </c>
      <c r="G17" s="9">
        <v>2.2869999999999999</v>
      </c>
      <c r="H17" s="9">
        <v>1.9990000000000001</v>
      </c>
      <c r="I17" s="9">
        <v>0.72799999999999998</v>
      </c>
      <c r="J17" s="9">
        <v>1.2709999999999999</v>
      </c>
      <c r="K17" s="9">
        <v>5.452</v>
      </c>
      <c r="L17" s="9">
        <v>2.9020000000000001</v>
      </c>
      <c r="M17" s="9">
        <v>2.5510000000000002</v>
      </c>
      <c r="N17" s="9">
        <v>16.864999999999998</v>
      </c>
      <c r="O17" s="9">
        <v>7.7450000000000001</v>
      </c>
      <c r="P17" s="9">
        <v>9.1199999999999992</v>
      </c>
      <c r="Q17" s="9">
        <v>52</v>
      </c>
      <c r="R17" s="9">
        <v>52</v>
      </c>
      <c r="S17" s="9">
        <v>52</v>
      </c>
      <c r="T17" s="9">
        <v>5.8460000000000001</v>
      </c>
      <c r="U17" s="9">
        <v>3.54</v>
      </c>
      <c r="V17" s="9">
        <v>2.3050000000000002</v>
      </c>
      <c r="W17" s="9">
        <v>0</v>
      </c>
      <c r="X17" s="9">
        <v>0</v>
      </c>
      <c r="Y17" s="9">
        <v>0</v>
      </c>
      <c r="Z17" s="9">
        <v>0.58599999999999997</v>
      </c>
      <c r="AA17" s="9">
        <v>0</v>
      </c>
      <c r="AB17" s="9">
        <v>0.58599999999999997</v>
      </c>
      <c r="AC17" s="9">
        <v>1.0229999999999999</v>
      </c>
      <c r="AD17" s="9">
        <v>0.45900000000000002</v>
      </c>
      <c r="AE17" s="9">
        <v>0.56399999999999995</v>
      </c>
      <c r="AF17" s="9">
        <v>4.2370000000000001</v>
      </c>
      <c r="AG17" s="9">
        <v>3.0819999999999999</v>
      </c>
      <c r="AH17" s="9">
        <v>1.1559999999999999</v>
      </c>
      <c r="AI17" s="9">
        <v>156</v>
      </c>
      <c r="AJ17" s="9">
        <v>156</v>
      </c>
      <c r="AK17" s="9">
        <v>145.49199999999999</v>
      </c>
      <c r="AL17" s="9">
        <v>184.10499999999999</v>
      </c>
      <c r="AM17" s="9">
        <v>71.677999999999997</v>
      </c>
      <c r="AN17" s="9">
        <v>112.42700000000001</v>
      </c>
      <c r="AO17" s="9">
        <v>19</v>
      </c>
      <c r="AP17" s="9">
        <v>4.4539999999999997</v>
      </c>
      <c r="AQ17" s="9">
        <v>14.545</v>
      </c>
      <c r="AR17" s="9">
        <v>24.988</v>
      </c>
      <c r="AS17" s="9">
        <v>11.066000000000001</v>
      </c>
      <c r="AT17" s="9">
        <v>13.922000000000001</v>
      </c>
      <c r="AU17" s="9">
        <v>51.96</v>
      </c>
      <c r="AV17" s="9">
        <v>20.971</v>
      </c>
      <c r="AW17" s="9">
        <v>30.989000000000001</v>
      </c>
      <c r="AX17" s="9">
        <v>88.158000000000001</v>
      </c>
      <c r="AY17" s="9">
        <v>35.186</v>
      </c>
      <c r="AZ17" s="9">
        <v>52.972000000000001</v>
      </c>
      <c r="BA17" s="9">
        <v>47</v>
      </c>
      <c r="BB17" s="9">
        <v>48.485999999999997</v>
      </c>
      <c r="BC17" s="9">
        <v>47</v>
      </c>
      <c r="BD17" s="9">
        <v>91.046000000000006</v>
      </c>
      <c r="BE17" s="9">
        <v>34.555</v>
      </c>
      <c r="BF17" s="9">
        <v>56.491</v>
      </c>
      <c r="BG17" s="9">
        <v>8.6259999999999994</v>
      </c>
      <c r="BH17" s="9">
        <v>0.57799999999999996</v>
      </c>
      <c r="BI17" s="9">
        <v>8.048</v>
      </c>
      <c r="BJ17" s="9">
        <v>11.97</v>
      </c>
      <c r="BK17" s="9">
        <v>5.8659999999999997</v>
      </c>
      <c r="BL17" s="9">
        <v>6.1040000000000001</v>
      </c>
      <c r="BM17" s="9">
        <v>21.919</v>
      </c>
      <c r="BN17" s="9">
        <v>9.4390000000000001</v>
      </c>
      <c r="BO17" s="9">
        <v>12.478999999999999</v>
      </c>
      <c r="BP17" s="9">
        <v>48.530999999999999</v>
      </c>
      <c r="BQ17" s="9">
        <v>18.672000000000001</v>
      </c>
      <c r="BR17" s="9">
        <v>29.86</v>
      </c>
      <c r="BS17" s="9">
        <v>52</v>
      </c>
      <c r="BT17" s="9">
        <v>52</v>
      </c>
      <c r="BU17" s="9">
        <v>52</v>
      </c>
      <c r="BV17" s="9">
        <v>50.238</v>
      </c>
      <c r="BW17" s="9">
        <v>18.745999999999999</v>
      </c>
      <c r="BX17" s="9">
        <v>31.492000000000001</v>
      </c>
      <c r="BY17" s="9">
        <v>5.5579999999999998</v>
      </c>
      <c r="BZ17" s="9">
        <v>0.57799999999999996</v>
      </c>
      <c r="CA17" s="9">
        <v>4.9800000000000004</v>
      </c>
      <c r="CB17" s="9">
        <v>6.68</v>
      </c>
      <c r="CC17" s="9">
        <v>3.0950000000000002</v>
      </c>
      <c r="CD17" s="9">
        <v>3.585</v>
      </c>
      <c r="CE17" s="9">
        <v>10.221</v>
      </c>
      <c r="CF17" s="9">
        <v>4.7939999999999996</v>
      </c>
      <c r="CG17" s="9">
        <v>5.4269999999999996</v>
      </c>
      <c r="CH17" s="9">
        <v>27.779</v>
      </c>
      <c r="CI17" s="9">
        <v>10.279</v>
      </c>
      <c r="CJ17" s="9">
        <v>17.5</v>
      </c>
      <c r="CK17" s="9">
        <v>52</v>
      </c>
      <c r="CL17" s="9">
        <v>52</v>
      </c>
      <c r="CM17" s="9">
        <v>52</v>
      </c>
      <c r="CN17" s="9">
        <v>40.808</v>
      </c>
      <c r="CO17" s="9">
        <v>15.808999999999999</v>
      </c>
      <c r="CP17" s="9">
        <v>24.998999999999999</v>
      </c>
      <c r="CQ17" s="9">
        <v>3.0680000000000001</v>
      </c>
      <c r="CR17" s="9">
        <v>0</v>
      </c>
      <c r="CS17" s="9">
        <v>3.0680000000000001</v>
      </c>
      <c r="CT17" s="9">
        <v>5.29</v>
      </c>
      <c r="CU17" s="9">
        <v>2.77</v>
      </c>
      <c r="CV17" s="9">
        <v>2.52</v>
      </c>
      <c r="CW17" s="9">
        <v>11.698</v>
      </c>
      <c r="CX17" s="9">
        <v>4.6459999999999999</v>
      </c>
      <c r="CY17" s="9">
        <v>7.0519999999999996</v>
      </c>
      <c r="CZ17" s="9">
        <v>20.751999999999999</v>
      </c>
      <c r="DA17" s="9">
        <v>8.3930000000000007</v>
      </c>
      <c r="DB17" s="9">
        <v>12.359</v>
      </c>
      <c r="DC17" s="9">
        <v>52</v>
      </c>
      <c r="DD17" s="9">
        <v>52</v>
      </c>
      <c r="DE17" s="9">
        <v>48.048999999999999</v>
      </c>
      <c r="DF17" s="9">
        <v>21.484999999999999</v>
      </c>
      <c r="DG17" s="9">
        <v>1.8859999999999999</v>
      </c>
      <c r="DH17" s="9">
        <v>19.597999999999999</v>
      </c>
      <c r="DI17" s="9">
        <v>4.3780000000000001</v>
      </c>
      <c r="DJ17" s="9">
        <v>0</v>
      </c>
      <c r="DK17" s="9">
        <v>4.3780000000000001</v>
      </c>
      <c r="DL17" s="9">
        <v>2.528</v>
      </c>
      <c r="DM17" s="9">
        <v>0.53</v>
      </c>
      <c r="DN17" s="9">
        <v>1.998</v>
      </c>
      <c r="DO17" s="9">
        <v>4.399</v>
      </c>
      <c r="DP17" s="9">
        <v>0</v>
      </c>
      <c r="DQ17" s="9">
        <v>4.399</v>
      </c>
      <c r="DR17" s="9">
        <v>10.18</v>
      </c>
      <c r="DS17" s="9">
        <v>1.3560000000000001</v>
      </c>
      <c r="DT17" s="9">
        <v>8.8239999999999998</v>
      </c>
      <c r="DU17" s="9">
        <v>44.36</v>
      </c>
      <c r="DV17" s="9">
        <v>96.287000000000006</v>
      </c>
      <c r="DW17" s="9">
        <v>39.173999999999999</v>
      </c>
      <c r="DX17" s="9">
        <v>22.015000000000001</v>
      </c>
      <c r="DY17" s="9">
        <v>9.39</v>
      </c>
      <c r="DZ17" s="9">
        <v>12.624000000000001</v>
      </c>
      <c r="EA17" s="9">
        <v>3.0950000000000002</v>
      </c>
      <c r="EB17" s="9">
        <v>1.5429999999999999</v>
      </c>
      <c r="EC17" s="9">
        <v>1.552</v>
      </c>
      <c r="ED17" s="9">
        <v>4.1280000000000001</v>
      </c>
      <c r="EE17" s="9">
        <v>0.98199999999999998</v>
      </c>
      <c r="EF17" s="9">
        <v>3.1459999999999999</v>
      </c>
      <c r="EG17" s="9">
        <v>6.4779999999999998</v>
      </c>
      <c r="EH17" s="9">
        <v>2.8540000000000001</v>
      </c>
      <c r="EI17" s="9">
        <v>3.6240000000000001</v>
      </c>
      <c r="EJ17" s="9">
        <v>8.3140000000000001</v>
      </c>
      <c r="EK17" s="9">
        <v>4.0119999999999996</v>
      </c>
      <c r="EL17" s="9">
        <v>4.3019999999999996</v>
      </c>
      <c r="EM17" s="9">
        <v>33.664000000000001</v>
      </c>
      <c r="EN17" s="9">
        <v>35.122</v>
      </c>
      <c r="EO17" s="9">
        <v>33.212000000000003</v>
      </c>
      <c r="EP17" s="9">
        <v>39.045999999999999</v>
      </c>
      <c r="EQ17" s="9">
        <v>21.577000000000002</v>
      </c>
      <c r="ER17" s="9">
        <v>17.469000000000001</v>
      </c>
      <c r="ES17" s="9">
        <v>2.2330000000000001</v>
      </c>
      <c r="ET17" s="9">
        <v>1.6659999999999999</v>
      </c>
      <c r="EU17" s="9">
        <v>0.56699999999999995</v>
      </c>
      <c r="EV17" s="9">
        <v>5.67</v>
      </c>
      <c r="EW17" s="9">
        <v>3.6880000000000002</v>
      </c>
      <c r="EX17" s="9">
        <v>1.982</v>
      </c>
      <c r="EY17" s="9">
        <v>14.051</v>
      </c>
      <c r="EZ17" s="9">
        <v>6.4340000000000002</v>
      </c>
      <c r="FA17" s="9">
        <v>7.617</v>
      </c>
      <c r="FB17" s="9">
        <v>17.091999999999999</v>
      </c>
      <c r="FC17" s="9">
        <v>9.7899999999999991</v>
      </c>
      <c r="FD17" s="9">
        <v>7.3019999999999996</v>
      </c>
      <c r="FE17" s="9">
        <v>44.11</v>
      </c>
      <c r="FF17" s="9">
        <v>47</v>
      </c>
      <c r="FG17" s="9">
        <v>41</v>
      </c>
      <c r="FH17" s="9">
        <v>10.513999999999999</v>
      </c>
      <c r="FI17" s="9">
        <v>4.2690000000000001</v>
      </c>
      <c r="FJ17" s="9">
        <v>6.2450000000000001</v>
      </c>
      <c r="FK17" s="9">
        <v>0.66800000000000004</v>
      </c>
      <c r="FL17" s="9">
        <v>0.66800000000000004</v>
      </c>
      <c r="FM17" s="9">
        <v>0</v>
      </c>
      <c r="FN17" s="9">
        <v>0.69199999999999995</v>
      </c>
      <c r="FO17" s="9">
        <v>0</v>
      </c>
      <c r="FP17" s="9">
        <v>0.69199999999999995</v>
      </c>
      <c r="FQ17" s="9">
        <v>5.1139999999999999</v>
      </c>
      <c r="FR17" s="9">
        <v>2.2440000000000002</v>
      </c>
      <c r="FS17" s="9">
        <v>2.8690000000000002</v>
      </c>
      <c r="FT17" s="9">
        <v>4.0410000000000004</v>
      </c>
      <c r="FU17" s="9">
        <v>1.357</v>
      </c>
      <c r="FV17" s="9">
        <v>2.6840000000000002</v>
      </c>
      <c r="FW17" s="9">
        <v>43</v>
      </c>
      <c r="FX17" s="9">
        <v>43</v>
      </c>
      <c r="FY17" s="9">
        <v>48.591999999999999</v>
      </c>
      <c r="FZ17" s="9">
        <v>29.754000000000001</v>
      </c>
      <c r="GA17" s="9">
        <v>14.423999999999999</v>
      </c>
      <c r="GB17" s="9">
        <v>15.33</v>
      </c>
      <c r="GC17" s="9">
        <v>0</v>
      </c>
      <c r="GD17" s="9">
        <v>0</v>
      </c>
      <c r="GE17" s="9">
        <v>0</v>
      </c>
      <c r="GF17" s="9">
        <v>4.3559999999999999</v>
      </c>
      <c r="GG17" s="9">
        <v>1.4610000000000001</v>
      </c>
      <c r="GH17" s="9">
        <v>2.895</v>
      </c>
      <c r="GI17" s="9">
        <v>9.2870000000000008</v>
      </c>
      <c r="GJ17" s="9">
        <v>5.0839999999999996</v>
      </c>
      <c r="GK17" s="9">
        <v>4.2030000000000003</v>
      </c>
      <c r="GL17" s="9">
        <v>16.111000000000001</v>
      </c>
      <c r="GM17" s="9">
        <v>7.8789999999999996</v>
      </c>
      <c r="GN17" s="9">
        <v>8.2319999999999993</v>
      </c>
      <c r="GO17" s="9">
        <v>52</v>
      </c>
      <c r="GP17" s="9">
        <v>52</v>
      </c>
      <c r="GQ17" s="9">
        <v>52</v>
      </c>
      <c r="GR17" s="9">
        <v>19.257000000000001</v>
      </c>
      <c r="GS17" s="9">
        <v>10.843999999999999</v>
      </c>
      <c r="GT17" s="9">
        <v>8.4130000000000003</v>
      </c>
      <c r="GU17" s="9">
        <v>0</v>
      </c>
      <c r="GV17" s="9">
        <v>0</v>
      </c>
      <c r="GW17" s="9">
        <v>0</v>
      </c>
      <c r="GX17" s="9">
        <v>3.7749999999999999</v>
      </c>
      <c r="GY17" s="9">
        <v>1.4610000000000001</v>
      </c>
      <c r="GZ17" s="9">
        <v>2.3140000000000001</v>
      </c>
      <c r="HA17" s="9">
        <v>5.306</v>
      </c>
      <c r="HB17" s="9">
        <v>3.6829999999999998</v>
      </c>
      <c r="HC17" s="9">
        <v>1.623</v>
      </c>
      <c r="HD17" s="9">
        <v>10.176</v>
      </c>
      <c r="HE17" s="9">
        <v>5.7</v>
      </c>
      <c r="HF17" s="9">
        <v>4.476</v>
      </c>
      <c r="HG17" s="9">
        <v>52</v>
      </c>
      <c r="HH17" s="9">
        <v>52</v>
      </c>
      <c r="HI17" s="9">
        <v>52</v>
      </c>
      <c r="HJ17" s="9">
        <v>10.497</v>
      </c>
      <c r="HK17" s="9">
        <v>3.58</v>
      </c>
      <c r="HL17" s="9">
        <v>6.9169999999999998</v>
      </c>
      <c r="HM17" s="9">
        <v>0</v>
      </c>
      <c r="HN17" s="9">
        <v>0</v>
      </c>
      <c r="HO17" s="9">
        <v>0</v>
      </c>
      <c r="HP17" s="9">
        <v>0.58099999999999996</v>
      </c>
      <c r="HQ17" s="9">
        <v>0</v>
      </c>
      <c r="HR17" s="9">
        <v>0.58099999999999996</v>
      </c>
      <c r="HS17" s="9">
        <v>3.9809999999999999</v>
      </c>
      <c r="HT17" s="9">
        <v>1.401</v>
      </c>
      <c r="HU17" s="9">
        <v>2.58</v>
      </c>
      <c r="HV17" s="9">
        <v>5.9349999999999996</v>
      </c>
      <c r="HW17" s="9">
        <v>2.1789999999999998</v>
      </c>
      <c r="HX17" s="9">
        <v>3.7559999999999998</v>
      </c>
      <c r="HY17" s="9">
        <v>52</v>
      </c>
      <c r="HZ17" s="9">
        <v>58.045000000000002</v>
      </c>
      <c r="IA17" s="9">
        <v>52</v>
      </c>
      <c r="IB17" s="9">
        <v>0.67500000000000004</v>
      </c>
      <c r="IC17" s="9">
        <v>0.67500000000000004</v>
      </c>
      <c r="ID17" s="9">
        <v>0</v>
      </c>
      <c r="IE17" s="9">
        <v>0</v>
      </c>
      <c r="IF17" s="9">
        <v>0</v>
      </c>
      <c r="IG17" s="9">
        <v>0</v>
      </c>
      <c r="IH17" s="9">
        <v>0.67500000000000004</v>
      </c>
      <c r="II17" s="9">
        <v>0.67500000000000004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18.231999999999999</v>
      </c>
      <c r="C18" s="9">
        <v>6.4249999999999998</v>
      </c>
      <c r="D18" s="9">
        <v>11.807</v>
      </c>
      <c r="E18" s="9">
        <v>2.2559999999999998</v>
      </c>
      <c r="F18" s="9">
        <v>0</v>
      </c>
      <c r="G18" s="9">
        <v>2.2559999999999998</v>
      </c>
      <c r="H18" s="9">
        <v>0.52900000000000003</v>
      </c>
      <c r="I18" s="9">
        <v>0</v>
      </c>
      <c r="J18" s="9">
        <v>0.52900000000000003</v>
      </c>
      <c r="K18" s="9">
        <v>3.819</v>
      </c>
      <c r="L18" s="9">
        <v>1.76</v>
      </c>
      <c r="M18" s="9">
        <v>2.06</v>
      </c>
      <c r="N18" s="9">
        <v>11.628</v>
      </c>
      <c r="O18" s="9">
        <v>4.665</v>
      </c>
      <c r="P18" s="9">
        <v>6.9630000000000001</v>
      </c>
      <c r="Q18" s="9">
        <v>104</v>
      </c>
      <c r="R18" s="9">
        <v>104</v>
      </c>
      <c r="S18" s="9">
        <v>104</v>
      </c>
      <c r="T18" s="9">
        <v>1.087</v>
      </c>
      <c r="U18" s="9">
        <v>0.628</v>
      </c>
      <c r="V18" s="9">
        <v>0.45900000000000002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0.628</v>
      </c>
      <c r="AD18" s="9">
        <v>0.628</v>
      </c>
      <c r="AE18" s="9">
        <v>0</v>
      </c>
      <c r="AF18" s="9">
        <v>0.45900000000000002</v>
      </c>
      <c r="AG18" s="9">
        <v>0</v>
      </c>
      <c r="AH18" s="9">
        <v>0.45900000000000002</v>
      </c>
      <c r="AI18" s="9">
        <v>138.75899999999999</v>
      </c>
      <c r="AJ18" s="9">
        <v>0</v>
      </c>
      <c r="AK18" s="9">
        <v>0</v>
      </c>
      <c r="AL18" s="9">
        <v>153.61600000000001</v>
      </c>
      <c r="AM18" s="9">
        <v>63.567999999999998</v>
      </c>
      <c r="AN18" s="9">
        <v>90.048000000000002</v>
      </c>
      <c r="AO18" s="9">
        <v>20.91</v>
      </c>
      <c r="AP18" s="9">
        <v>6.6280000000000001</v>
      </c>
      <c r="AQ18" s="9">
        <v>14.282</v>
      </c>
      <c r="AR18" s="9">
        <v>25.521999999999998</v>
      </c>
      <c r="AS18" s="9">
        <v>11.148999999999999</v>
      </c>
      <c r="AT18" s="9">
        <v>14.372999999999999</v>
      </c>
      <c r="AU18" s="9">
        <v>44.442999999999998</v>
      </c>
      <c r="AV18" s="9">
        <v>17.239000000000001</v>
      </c>
      <c r="AW18" s="9">
        <v>27.204999999999998</v>
      </c>
      <c r="AX18" s="9">
        <v>62.741</v>
      </c>
      <c r="AY18" s="9">
        <v>28.553000000000001</v>
      </c>
      <c r="AZ18" s="9">
        <v>34.188000000000002</v>
      </c>
      <c r="BA18" s="9">
        <v>26</v>
      </c>
      <c r="BB18" s="9">
        <v>43</v>
      </c>
      <c r="BC18" s="9">
        <v>26</v>
      </c>
      <c r="BD18" s="9">
        <v>72.647999999999996</v>
      </c>
      <c r="BE18" s="9">
        <v>26.370999999999999</v>
      </c>
      <c r="BF18" s="9">
        <v>46.277000000000001</v>
      </c>
      <c r="BG18" s="9">
        <v>10.634</v>
      </c>
      <c r="BH18" s="9">
        <v>2.2519999999999998</v>
      </c>
      <c r="BI18" s="9">
        <v>8.3819999999999997</v>
      </c>
      <c r="BJ18" s="9">
        <v>12.231</v>
      </c>
      <c r="BK18" s="9">
        <v>4.6109999999999998</v>
      </c>
      <c r="BL18" s="9">
        <v>7.62</v>
      </c>
      <c r="BM18" s="9">
        <v>18.687999999999999</v>
      </c>
      <c r="BN18" s="9">
        <v>5.508</v>
      </c>
      <c r="BO18" s="9">
        <v>13.179</v>
      </c>
      <c r="BP18" s="9">
        <v>31.096</v>
      </c>
      <c r="BQ18" s="9">
        <v>14</v>
      </c>
      <c r="BR18" s="9">
        <v>17.096</v>
      </c>
      <c r="BS18" s="9">
        <v>26</v>
      </c>
      <c r="BT18" s="9">
        <v>52</v>
      </c>
      <c r="BU18" s="9">
        <v>26</v>
      </c>
      <c r="BV18" s="9">
        <v>36.630000000000003</v>
      </c>
      <c r="BW18" s="9">
        <v>13.048</v>
      </c>
      <c r="BX18" s="9">
        <v>23.582000000000001</v>
      </c>
      <c r="BY18" s="9">
        <v>3.6930000000000001</v>
      </c>
      <c r="BZ18" s="9">
        <v>0.999</v>
      </c>
      <c r="CA18" s="9">
        <v>2.694</v>
      </c>
      <c r="CB18" s="9">
        <v>6.2729999999999997</v>
      </c>
      <c r="CC18" s="9">
        <v>2.4569999999999999</v>
      </c>
      <c r="CD18" s="9">
        <v>3.8159999999999998</v>
      </c>
      <c r="CE18" s="9">
        <v>10.356999999999999</v>
      </c>
      <c r="CF18" s="9">
        <v>2.706</v>
      </c>
      <c r="CG18" s="9">
        <v>7.65</v>
      </c>
      <c r="CH18" s="9">
        <v>16.306999999999999</v>
      </c>
      <c r="CI18" s="9">
        <v>6.8860000000000001</v>
      </c>
      <c r="CJ18" s="9">
        <v>9.4209999999999994</v>
      </c>
      <c r="CK18" s="9">
        <v>37.582000000000001</v>
      </c>
      <c r="CL18" s="9">
        <v>52</v>
      </c>
      <c r="CM18" s="9">
        <v>26</v>
      </c>
      <c r="CN18" s="9">
        <v>36.018000000000001</v>
      </c>
      <c r="CO18" s="9">
        <v>13.323</v>
      </c>
      <c r="CP18" s="9">
        <v>22.695</v>
      </c>
      <c r="CQ18" s="9">
        <v>6.9409999999999998</v>
      </c>
      <c r="CR18" s="9">
        <v>1.2529999999999999</v>
      </c>
      <c r="CS18" s="9">
        <v>5.6870000000000003</v>
      </c>
      <c r="CT18" s="9">
        <v>5.9580000000000002</v>
      </c>
      <c r="CU18" s="9">
        <v>2.153</v>
      </c>
      <c r="CV18" s="9">
        <v>3.8039999999999998</v>
      </c>
      <c r="CW18" s="9">
        <v>8.3309999999999995</v>
      </c>
      <c r="CX18" s="9">
        <v>2.802</v>
      </c>
      <c r="CY18" s="9">
        <v>5.5289999999999999</v>
      </c>
      <c r="CZ18" s="9">
        <v>14.789</v>
      </c>
      <c r="DA18" s="9">
        <v>7.1139999999999999</v>
      </c>
      <c r="DB18" s="9">
        <v>7.6749999999999998</v>
      </c>
      <c r="DC18" s="9">
        <v>23.143999999999998</v>
      </c>
      <c r="DD18" s="9">
        <v>52</v>
      </c>
      <c r="DE18" s="9">
        <v>16.138999999999999</v>
      </c>
      <c r="DF18" s="9">
        <v>12.853</v>
      </c>
      <c r="DG18" s="9">
        <v>1.575</v>
      </c>
      <c r="DH18" s="9">
        <v>11.278</v>
      </c>
      <c r="DI18" s="9">
        <v>1.4239999999999999</v>
      </c>
      <c r="DJ18" s="9">
        <v>0</v>
      </c>
      <c r="DK18" s="9">
        <v>1.4239999999999999</v>
      </c>
      <c r="DL18" s="9">
        <v>2.169</v>
      </c>
      <c r="DM18" s="9">
        <v>0.53900000000000003</v>
      </c>
      <c r="DN18" s="9">
        <v>1.63</v>
      </c>
      <c r="DO18" s="9">
        <v>3.153</v>
      </c>
      <c r="DP18" s="9">
        <v>0</v>
      </c>
      <c r="DQ18" s="9">
        <v>3.153</v>
      </c>
      <c r="DR18" s="9">
        <v>6.1070000000000002</v>
      </c>
      <c r="DS18" s="9">
        <v>1.036</v>
      </c>
      <c r="DT18" s="9">
        <v>5.07</v>
      </c>
      <c r="DU18" s="9">
        <v>33.204999999999998</v>
      </c>
      <c r="DV18" s="9">
        <v>50.250999999999998</v>
      </c>
      <c r="DW18" s="9">
        <v>31.361999999999998</v>
      </c>
      <c r="DX18" s="9">
        <v>30.238</v>
      </c>
      <c r="DY18" s="9">
        <v>15.021000000000001</v>
      </c>
      <c r="DZ18" s="9">
        <v>15.217000000000001</v>
      </c>
      <c r="EA18" s="9">
        <v>3.7589999999999999</v>
      </c>
      <c r="EB18" s="9">
        <v>1.754</v>
      </c>
      <c r="EC18" s="9">
        <v>2.0049999999999999</v>
      </c>
      <c r="ED18" s="9">
        <v>7.6369999999999996</v>
      </c>
      <c r="EE18" s="9">
        <v>3.7959999999999998</v>
      </c>
      <c r="EF18" s="9">
        <v>3.8410000000000002</v>
      </c>
      <c r="EG18" s="9">
        <v>8.7940000000000005</v>
      </c>
      <c r="EH18" s="9">
        <v>4.3140000000000001</v>
      </c>
      <c r="EI18" s="9">
        <v>4.4800000000000004</v>
      </c>
      <c r="EJ18" s="9">
        <v>10.048</v>
      </c>
      <c r="EK18" s="9">
        <v>5.157</v>
      </c>
      <c r="EL18" s="9">
        <v>4.891</v>
      </c>
      <c r="EM18" s="9">
        <v>17</v>
      </c>
      <c r="EN18" s="9">
        <v>18.858000000000001</v>
      </c>
      <c r="EO18" s="9">
        <v>15.61</v>
      </c>
      <c r="EP18" s="9">
        <v>29.521999999999998</v>
      </c>
      <c r="EQ18" s="9">
        <v>14.260999999999999</v>
      </c>
      <c r="ER18" s="9">
        <v>15.260999999999999</v>
      </c>
      <c r="ES18" s="9">
        <v>3.129</v>
      </c>
      <c r="ET18" s="9">
        <v>1.2070000000000001</v>
      </c>
      <c r="EU18" s="9">
        <v>1.921</v>
      </c>
      <c r="EV18" s="9">
        <v>2.5499999999999998</v>
      </c>
      <c r="EW18" s="9">
        <v>1.2689999999999999</v>
      </c>
      <c r="EX18" s="9">
        <v>1.282</v>
      </c>
      <c r="EY18" s="9">
        <v>11.305999999999999</v>
      </c>
      <c r="EZ18" s="9">
        <v>5.5030000000000001</v>
      </c>
      <c r="FA18" s="9">
        <v>5.8029999999999999</v>
      </c>
      <c r="FB18" s="9">
        <v>12.536</v>
      </c>
      <c r="FC18" s="9">
        <v>6.282</v>
      </c>
      <c r="FD18" s="9">
        <v>6.2539999999999996</v>
      </c>
      <c r="FE18" s="9">
        <v>27.664000000000001</v>
      </c>
      <c r="FF18" s="9">
        <v>44.151000000000003</v>
      </c>
      <c r="FG18" s="9">
        <v>26</v>
      </c>
      <c r="FH18" s="9">
        <v>8.3550000000000004</v>
      </c>
      <c r="FI18" s="9">
        <v>6.34</v>
      </c>
      <c r="FJ18" s="9">
        <v>2.0150000000000001</v>
      </c>
      <c r="FK18" s="9">
        <v>1.964</v>
      </c>
      <c r="FL18" s="9">
        <v>1.415</v>
      </c>
      <c r="FM18" s="9">
        <v>0.55000000000000004</v>
      </c>
      <c r="FN18" s="9">
        <v>0.93400000000000005</v>
      </c>
      <c r="FO18" s="9">
        <v>0.93400000000000005</v>
      </c>
      <c r="FP18" s="9">
        <v>0</v>
      </c>
      <c r="FQ18" s="9">
        <v>2.5019999999999998</v>
      </c>
      <c r="FR18" s="9">
        <v>1.913</v>
      </c>
      <c r="FS18" s="9">
        <v>0.58899999999999997</v>
      </c>
      <c r="FT18" s="9">
        <v>2.9540000000000002</v>
      </c>
      <c r="FU18" s="9">
        <v>2.0779999999999998</v>
      </c>
      <c r="FV18" s="9">
        <v>0.876</v>
      </c>
      <c r="FW18" s="9">
        <v>26</v>
      </c>
      <c r="FX18" s="9">
        <v>26</v>
      </c>
      <c r="FY18" s="9">
        <v>121.473</v>
      </c>
      <c r="FZ18" s="9">
        <v>19.416</v>
      </c>
      <c r="GA18" s="9">
        <v>6.0730000000000004</v>
      </c>
      <c r="GB18" s="9">
        <v>13.343</v>
      </c>
      <c r="GC18" s="9">
        <v>1.355</v>
      </c>
      <c r="GD18" s="9">
        <v>0</v>
      </c>
      <c r="GE18" s="9">
        <v>1.355</v>
      </c>
      <c r="GF18" s="9">
        <v>2.7749999999999999</v>
      </c>
      <c r="GG18" s="9">
        <v>1.546</v>
      </c>
      <c r="GH18" s="9">
        <v>1.2290000000000001</v>
      </c>
      <c r="GI18" s="9">
        <v>5.2210000000000001</v>
      </c>
      <c r="GJ18" s="9">
        <v>2.6709999999999998</v>
      </c>
      <c r="GK18" s="9">
        <v>2.5510000000000002</v>
      </c>
      <c r="GL18" s="9">
        <v>10.065</v>
      </c>
      <c r="GM18" s="9">
        <v>1.8560000000000001</v>
      </c>
      <c r="GN18" s="9">
        <v>8.2089999999999996</v>
      </c>
      <c r="GO18" s="9">
        <v>52</v>
      </c>
      <c r="GP18" s="9">
        <v>33.034999999999997</v>
      </c>
      <c r="GQ18" s="9">
        <v>58.072000000000003</v>
      </c>
      <c r="GR18" s="9">
        <v>11.247</v>
      </c>
      <c r="GS18" s="9">
        <v>4.6790000000000003</v>
      </c>
      <c r="GT18" s="9">
        <v>6.5679999999999996</v>
      </c>
      <c r="GU18" s="9">
        <v>0</v>
      </c>
      <c r="GV18" s="9">
        <v>0</v>
      </c>
      <c r="GW18" s="9">
        <v>0</v>
      </c>
      <c r="GX18" s="9">
        <v>2.7749999999999999</v>
      </c>
      <c r="GY18" s="9">
        <v>1.546</v>
      </c>
      <c r="GZ18" s="9">
        <v>1.2290000000000001</v>
      </c>
      <c r="HA18" s="9">
        <v>3.0590000000000002</v>
      </c>
      <c r="HB18" s="9">
        <v>1.964</v>
      </c>
      <c r="HC18" s="9">
        <v>1.095</v>
      </c>
      <c r="HD18" s="9">
        <v>5.4130000000000003</v>
      </c>
      <c r="HE18" s="9">
        <v>1.169</v>
      </c>
      <c r="HF18" s="9">
        <v>4.2439999999999998</v>
      </c>
      <c r="HG18" s="9">
        <v>49.713999999999999</v>
      </c>
      <c r="HH18" s="9">
        <v>17.885999999999999</v>
      </c>
      <c r="HI18" s="9">
        <v>104</v>
      </c>
      <c r="HJ18" s="9">
        <v>8.1679999999999993</v>
      </c>
      <c r="HK18" s="9">
        <v>1.393</v>
      </c>
      <c r="HL18" s="9">
        <v>6.7750000000000004</v>
      </c>
      <c r="HM18" s="9">
        <v>1.355</v>
      </c>
      <c r="HN18" s="9">
        <v>0</v>
      </c>
      <c r="HO18" s="9">
        <v>1.355</v>
      </c>
      <c r="HP18" s="9">
        <v>0</v>
      </c>
      <c r="HQ18" s="9">
        <v>0</v>
      </c>
      <c r="HR18" s="9">
        <v>0</v>
      </c>
      <c r="HS18" s="9">
        <v>2.1619999999999999</v>
      </c>
      <c r="HT18" s="9">
        <v>0.70699999999999996</v>
      </c>
      <c r="HU18" s="9">
        <v>1.4550000000000001</v>
      </c>
      <c r="HV18" s="9">
        <v>4.6520000000000001</v>
      </c>
      <c r="HW18" s="9">
        <v>0.68700000000000006</v>
      </c>
      <c r="HX18" s="9">
        <v>3.9649999999999999</v>
      </c>
      <c r="HY18" s="9">
        <v>52</v>
      </c>
      <c r="HZ18" s="9">
        <v>96.668999999999997</v>
      </c>
      <c r="IA18" s="9">
        <v>52</v>
      </c>
      <c r="IB18" s="9">
        <v>2.4820000000000002</v>
      </c>
      <c r="IC18" s="9">
        <v>1.5189999999999999</v>
      </c>
      <c r="ID18" s="9">
        <v>0.96299999999999997</v>
      </c>
      <c r="IE18" s="9">
        <v>0</v>
      </c>
      <c r="IF18" s="9">
        <v>0</v>
      </c>
      <c r="IG18" s="9">
        <v>0</v>
      </c>
      <c r="IH18" s="9">
        <v>0.80700000000000005</v>
      </c>
      <c r="II18" s="9">
        <v>0.80700000000000005</v>
      </c>
      <c r="IJ18" s="9">
        <v>0</v>
      </c>
      <c r="IK18" s="9">
        <v>1.675</v>
      </c>
      <c r="IL18" s="9">
        <v>0.71299999999999997</v>
      </c>
      <c r="IM18" s="9">
        <v>0.96299999999999997</v>
      </c>
      <c r="IN18" s="9">
        <v>0</v>
      </c>
      <c r="IO18" s="9">
        <v>0</v>
      </c>
      <c r="IP18" s="9">
        <v>0</v>
      </c>
      <c r="IQ18" s="9">
        <v>14.212999999999999</v>
      </c>
    </row>
    <row r="19" spans="1:251">
      <c r="A19" s="10">
        <v>44958</v>
      </c>
      <c r="B19" s="9">
        <v>12.704000000000001</v>
      </c>
      <c r="C19" s="9">
        <v>4.7430000000000003</v>
      </c>
      <c r="D19" s="9">
        <v>7.9610000000000003</v>
      </c>
      <c r="E19" s="9">
        <v>1.829</v>
      </c>
      <c r="F19" s="9">
        <v>0</v>
      </c>
      <c r="G19" s="9">
        <v>1.829</v>
      </c>
      <c r="H19" s="9">
        <v>1.3240000000000001</v>
      </c>
      <c r="I19" s="9">
        <v>1.3240000000000001</v>
      </c>
      <c r="J19" s="9">
        <v>0</v>
      </c>
      <c r="K19" s="9">
        <v>4.0579999999999998</v>
      </c>
      <c r="L19" s="9">
        <v>1.3580000000000001</v>
      </c>
      <c r="M19" s="9">
        <v>2.7</v>
      </c>
      <c r="N19" s="9">
        <v>5.4930000000000003</v>
      </c>
      <c r="O19" s="9">
        <v>2.0619999999999998</v>
      </c>
      <c r="P19" s="9">
        <v>3.431</v>
      </c>
      <c r="Q19" s="9">
        <v>26.902999999999999</v>
      </c>
      <c r="R19" s="9">
        <v>30.777000000000001</v>
      </c>
      <c r="S19" s="9">
        <v>23.475000000000001</v>
      </c>
      <c r="T19" s="9">
        <v>8.6219999999999999</v>
      </c>
      <c r="U19" s="9">
        <v>4.55</v>
      </c>
      <c r="V19" s="9">
        <v>4.0709999999999997</v>
      </c>
      <c r="W19" s="9">
        <v>0.58899999999999997</v>
      </c>
      <c r="X19" s="9">
        <v>0</v>
      </c>
      <c r="Y19" s="9">
        <v>0.58899999999999997</v>
      </c>
      <c r="Z19" s="9">
        <v>1.0589999999999999</v>
      </c>
      <c r="AA19" s="9">
        <v>0.59899999999999998</v>
      </c>
      <c r="AB19" s="9">
        <v>0.46</v>
      </c>
      <c r="AC19" s="9">
        <v>0.51500000000000001</v>
      </c>
      <c r="AD19" s="9">
        <v>0.51500000000000001</v>
      </c>
      <c r="AE19" s="9">
        <v>0</v>
      </c>
      <c r="AF19" s="9">
        <v>6.4580000000000002</v>
      </c>
      <c r="AG19" s="9">
        <v>3.4359999999999999</v>
      </c>
      <c r="AH19" s="9">
        <v>3.0219999999999998</v>
      </c>
      <c r="AI19" s="9">
        <v>123.97799999999999</v>
      </c>
      <c r="AJ19" s="9">
        <v>156</v>
      </c>
      <c r="AK19" s="9">
        <v>104</v>
      </c>
      <c r="AL19" s="9">
        <v>151.57300000000001</v>
      </c>
      <c r="AM19" s="9">
        <v>57.904000000000003</v>
      </c>
      <c r="AN19" s="9">
        <v>93.668999999999997</v>
      </c>
      <c r="AO19" s="9">
        <v>23.760999999999999</v>
      </c>
      <c r="AP19" s="9">
        <v>7.5369999999999999</v>
      </c>
      <c r="AQ19" s="9">
        <v>16.224</v>
      </c>
      <c r="AR19" s="9">
        <v>28.747</v>
      </c>
      <c r="AS19" s="9">
        <v>12.311</v>
      </c>
      <c r="AT19" s="9">
        <v>16.437000000000001</v>
      </c>
      <c r="AU19" s="9">
        <v>40.863999999999997</v>
      </c>
      <c r="AV19" s="9">
        <v>15.22</v>
      </c>
      <c r="AW19" s="9">
        <v>25.643999999999998</v>
      </c>
      <c r="AX19" s="9">
        <v>58.2</v>
      </c>
      <c r="AY19" s="9">
        <v>22.837</v>
      </c>
      <c r="AZ19" s="9">
        <v>35.363999999999997</v>
      </c>
      <c r="BA19" s="9">
        <v>26</v>
      </c>
      <c r="BB19" s="9">
        <v>26</v>
      </c>
      <c r="BC19" s="9">
        <v>26</v>
      </c>
      <c r="BD19" s="9">
        <v>72.722999999999999</v>
      </c>
      <c r="BE19" s="9">
        <v>24.132000000000001</v>
      </c>
      <c r="BF19" s="9">
        <v>48.591000000000001</v>
      </c>
      <c r="BG19" s="9">
        <v>9.5619999999999994</v>
      </c>
      <c r="BH19" s="9">
        <v>1.9750000000000001</v>
      </c>
      <c r="BI19" s="9">
        <v>7.5869999999999997</v>
      </c>
      <c r="BJ19" s="9">
        <v>13.151999999999999</v>
      </c>
      <c r="BK19" s="9">
        <v>4.3860000000000001</v>
      </c>
      <c r="BL19" s="9">
        <v>8.766</v>
      </c>
      <c r="BM19" s="9">
        <v>16.058</v>
      </c>
      <c r="BN19" s="9">
        <v>5.875</v>
      </c>
      <c r="BO19" s="9">
        <v>10.183</v>
      </c>
      <c r="BP19" s="9">
        <v>33.951000000000001</v>
      </c>
      <c r="BQ19" s="9">
        <v>11.896000000000001</v>
      </c>
      <c r="BR19" s="9">
        <v>22.055</v>
      </c>
      <c r="BS19" s="9">
        <v>40.841999999999999</v>
      </c>
      <c r="BT19" s="9">
        <v>43.768000000000001</v>
      </c>
      <c r="BU19" s="9">
        <v>35.923000000000002</v>
      </c>
      <c r="BV19" s="9">
        <v>39.448999999999998</v>
      </c>
      <c r="BW19" s="9">
        <v>11.762</v>
      </c>
      <c r="BX19" s="9">
        <v>27.687999999999999</v>
      </c>
      <c r="BY19" s="9">
        <v>7.4619999999999997</v>
      </c>
      <c r="BZ19" s="9">
        <v>1.2470000000000001</v>
      </c>
      <c r="CA19" s="9">
        <v>6.2149999999999999</v>
      </c>
      <c r="CB19" s="9">
        <v>6.1619999999999999</v>
      </c>
      <c r="CC19" s="9">
        <v>1.4359999999999999</v>
      </c>
      <c r="CD19" s="9">
        <v>4.726</v>
      </c>
      <c r="CE19" s="9">
        <v>8.4629999999999992</v>
      </c>
      <c r="CF19" s="9">
        <v>3.4670000000000001</v>
      </c>
      <c r="CG19" s="9">
        <v>4.9950000000000001</v>
      </c>
      <c r="CH19" s="9">
        <v>17.363</v>
      </c>
      <c r="CI19" s="9">
        <v>5.6109999999999998</v>
      </c>
      <c r="CJ19" s="9">
        <v>11.752000000000001</v>
      </c>
      <c r="CK19" s="9">
        <v>34</v>
      </c>
      <c r="CL19" s="9">
        <v>42.23</v>
      </c>
      <c r="CM19" s="9">
        <v>27.327999999999999</v>
      </c>
      <c r="CN19" s="9">
        <v>33.274000000000001</v>
      </c>
      <c r="CO19" s="9">
        <v>12.371</v>
      </c>
      <c r="CP19" s="9">
        <v>20.902999999999999</v>
      </c>
      <c r="CQ19" s="9">
        <v>2.1</v>
      </c>
      <c r="CR19" s="9">
        <v>0.72799999999999998</v>
      </c>
      <c r="CS19" s="9">
        <v>1.3720000000000001</v>
      </c>
      <c r="CT19" s="9">
        <v>6.99</v>
      </c>
      <c r="CU19" s="9">
        <v>2.95</v>
      </c>
      <c r="CV19" s="9">
        <v>4.04</v>
      </c>
      <c r="CW19" s="9">
        <v>7.5960000000000001</v>
      </c>
      <c r="CX19" s="9">
        <v>2.4079999999999999</v>
      </c>
      <c r="CY19" s="9">
        <v>5.1879999999999997</v>
      </c>
      <c r="CZ19" s="9">
        <v>16.588000000000001</v>
      </c>
      <c r="DA19" s="9">
        <v>6.2850000000000001</v>
      </c>
      <c r="DB19" s="9">
        <v>10.303000000000001</v>
      </c>
      <c r="DC19" s="9">
        <v>51.482999999999997</v>
      </c>
      <c r="DD19" s="9">
        <v>43.351999999999997</v>
      </c>
      <c r="DE19" s="9">
        <v>51.360999999999997</v>
      </c>
      <c r="DF19" s="9">
        <v>11.523999999999999</v>
      </c>
      <c r="DG19" s="9">
        <v>1.587</v>
      </c>
      <c r="DH19" s="9">
        <v>9.9369999999999994</v>
      </c>
      <c r="DI19" s="9">
        <v>3.5510000000000002</v>
      </c>
      <c r="DJ19" s="9">
        <v>0.85699999999999998</v>
      </c>
      <c r="DK19" s="9">
        <v>2.694</v>
      </c>
      <c r="DL19" s="9">
        <v>1.1890000000000001</v>
      </c>
      <c r="DM19" s="9">
        <v>0.73</v>
      </c>
      <c r="DN19" s="9">
        <v>0.45900000000000002</v>
      </c>
      <c r="DO19" s="9">
        <v>3.42</v>
      </c>
      <c r="DP19" s="9">
        <v>0</v>
      </c>
      <c r="DQ19" s="9">
        <v>3.42</v>
      </c>
      <c r="DR19" s="9">
        <v>3.3639999999999999</v>
      </c>
      <c r="DS19" s="9">
        <v>0</v>
      </c>
      <c r="DT19" s="9">
        <v>3.3639999999999999</v>
      </c>
      <c r="DU19" s="9">
        <v>13</v>
      </c>
      <c r="DV19" s="9">
        <v>3.3010000000000002</v>
      </c>
      <c r="DW19" s="9">
        <v>15.590999999999999</v>
      </c>
      <c r="DX19" s="9">
        <v>30.972999999999999</v>
      </c>
      <c r="DY19" s="9">
        <v>11.064</v>
      </c>
      <c r="DZ19" s="9">
        <v>19.908000000000001</v>
      </c>
      <c r="EA19" s="9">
        <v>6.6230000000000002</v>
      </c>
      <c r="EB19" s="9">
        <v>2.6059999999999999</v>
      </c>
      <c r="EC19" s="9">
        <v>4.0170000000000003</v>
      </c>
      <c r="ED19" s="9">
        <v>7.0049999999999999</v>
      </c>
      <c r="EE19" s="9">
        <v>2.649</v>
      </c>
      <c r="EF19" s="9">
        <v>4.3550000000000004</v>
      </c>
      <c r="EG19" s="9">
        <v>9.0830000000000002</v>
      </c>
      <c r="EH19" s="9">
        <v>2.653</v>
      </c>
      <c r="EI19" s="9">
        <v>6.4290000000000003</v>
      </c>
      <c r="EJ19" s="9">
        <v>8.2620000000000005</v>
      </c>
      <c r="EK19" s="9">
        <v>3.1560000000000001</v>
      </c>
      <c r="EL19" s="9">
        <v>5.1059999999999999</v>
      </c>
      <c r="EM19" s="9">
        <v>14.108000000000001</v>
      </c>
      <c r="EN19" s="9">
        <v>12.298999999999999</v>
      </c>
      <c r="EO19" s="9">
        <v>17.241</v>
      </c>
      <c r="EP19" s="9">
        <v>31.245999999999999</v>
      </c>
      <c r="EQ19" s="9">
        <v>18.393000000000001</v>
      </c>
      <c r="ER19" s="9">
        <v>12.853</v>
      </c>
      <c r="ES19" s="9">
        <v>4.0250000000000004</v>
      </c>
      <c r="ET19" s="9">
        <v>2.1</v>
      </c>
      <c r="EU19" s="9">
        <v>1.925</v>
      </c>
      <c r="EV19" s="9">
        <v>6.3849999999999998</v>
      </c>
      <c r="EW19" s="9">
        <v>3.988</v>
      </c>
      <c r="EX19" s="9">
        <v>2.3969999999999998</v>
      </c>
      <c r="EY19" s="9">
        <v>9.0980000000000008</v>
      </c>
      <c r="EZ19" s="9">
        <v>5.4059999999999997</v>
      </c>
      <c r="FA19" s="9">
        <v>3.6920000000000002</v>
      </c>
      <c r="FB19" s="9">
        <v>11.739000000000001</v>
      </c>
      <c r="FC19" s="9">
        <v>6.9</v>
      </c>
      <c r="FD19" s="9">
        <v>4.8390000000000004</v>
      </c>
      <c r="FE19" s="9">
        <v>26</v>
      </c>
      <c r="FF19" s="9">
        <v>21.39</v>
      </c>
      <c r="FG19" s="9">
        <v>31.202999999999999</v>
      </c>
      <c r="FH19" s="9">
        <v>5.1070000000000002</v>
      </c>
      <c r="FI19" s="9">
        <v>2.7280000000000002</v>
      </c>
      <c r="FJ19" s="9">
        <v>2.379</v>
      </c>
      <c r="FK19" s="9">
        <v>0</v>
      </c>
      <c r="FL19" s="9">
        <v>0</v>
      </c>
      <c r="FM19" s="9">
        <v>0</v>
      </c>
      <c r="FN19" s="9">
        <v>1.0169999999999999</v>
      </c>
      <c r="FO19" s="9">
        <v>0.55700000000000005</v>
      </c>
      <c r="FP19" s="9">
        <v>0.46</v>
      </c>
      <c r="FQ19" s="9">
        <v>3.2050000000000001</v>
      </c>
      <c r="FR19" s="9">
        <v>1.286</v>
      </c>
      <c r="FS19" s="9">
        <v>1.919</v>
      </c>
      <c r="FT19" s="9">
        <v>0.88500000000000001</v>
      </c>
      <c r="FU19" s="9">
        <v>0.88500000000000001</v>
      </c>
      <c r="FV19" s="9">
        <v>0</v>
      </c>
      <c r="FW19" s="9">
        <v>13.539</v>
      </c>
      <c r="FX19" s="9">
        <v>20.364000000000001</v>
      </c>
      <c r="FY19" s="9">
        <v>13.865</v>
      </c>
      <c r="FZ19" s="9">
        <v>23.161999999999999</v>
      </c>
      <c r="GA19" s="9">
        <v>8.0079999999999991</v>
      </c>
      <c r="GB19" s="9">
        <v>15.153</v>
      </c>
      <c r="GC19" s="9">
        <v>3.1549999999999998</v>
      </c>
      <c r="GD19" s="9">
        <v>0.51700000000000002</v>
      </c>
      <c r="GE19" s="9">
        <v>2.6379999999999999</v>
      </c>
      <c r="GF19" s="9">
        <v>8.7040000000000006</v>
      </c>
      <c r="GG19" s="9">
        <v>3.18</v>
      </c>
      <c r="GH19" s="9">
        <v>5.5250000000000004</v>
      </c>
      <c r="GI19" s="9">
        <v>2.5649999999999999</v>
      </c>
      <c r="GJ19" s="9">
        <v>0.66700000000000004</v>
      </c>
      <c r="GK19" s="9">
        <v>1.8979999999999999</v>
      </c>
      <c r="GL19" s="9">
        <v>8.7370000000000001</v>
      </c>
      <c r="GM19" s="9">
        <v>3.645</v>
      </c>
      <c r="GN19" s="9">
        <v>5.093</v>
      </c>
      <c r="GO19" s="9">
        <v>13.711</v>
      </c>
      <c r="GP19" s="9">
        <v>19.771000000000001</v>
      </c>
      <c r="GQ19" s="9">
        <v>12.151</v>
      </c>
      <c r="GR19" s="9">
        <v>15.651</v>
      </c>
      <c r="GS19" s="9">
        <v>5.5149999999999997</v>
      </c>
      <c r="GT19" s="9">
        <v>10.135999999999999</v>
      </c>
      <c r="GU19" s="9">
        <v>1.82</v>
      </c>
      <c r="GV19" s="9">
        <v>0</v>
      </c>
      <c r="GW19" s="9">
        <v>1.82</v>
      </c>
      <c r="GX19" s="9">
        <v>4.8369999999999997</v>
      </c>
      <c r="GY19" s="9">
        <v>2.0369999999999999</v>
      </c>
      <c r="GZ19" s="9">
        <v>2.8</v>
      </c>
      <c r="HA19" s="9">
        <v>2.5649999999999999</v>
      </c>
      <c r="HB19" s="9">
        <v>0.66700000000000004</v>
      </c>
      <c r="HC19" s="9">
        <v>1.8979999999999999</v>
      </c>
      <c r="HD19" s="9">
        <v>6.4290000000000003</v>
      </c>
      <c r="HE19" s="9">
        <v>2.81</v>
      </c>
      <c r="HF19" s="9">
        <v>3.6190000000000002</v>
      </c>
      <c r="HG19" s="9">
        <v>20</v>
      </c>
      <c r="HH19" s="9">
        <v>40.564</v>
      </c>
      <c r="HI19" s="9">
        <v>17.381</v>
      </c>
      <c r="HJ19" s="9">
        <v>7.5110000000000001</v>
      </c>
      <c r="HK19" s="9">
        <v>2.4929999999999999</v>
      </c>
      <c r="HL19" s="9">
        <v>5.0170000000000003</v>
      </c>
      <c r="HM19" s="9">
        <v>1.335</v>
      </c>
      <c r="HN19" s="9">
        <v>0.51700000000000002</v>
      </c>
      <c r="HO19" s="9">
        <v>0.81799999999999995</v>
      </c>
      <c r="HP19" s="9">
        <v>3.867</v>
      </c>
      <c r="HQ19" s="9">
        <v>1.1419999999999999</v>
      </c>
      <c r="HR19" s="9">
        <v>2.7250000000000001</v>
      </c>
      <c r="HS19" s="9">
        <v>0</v>
      </c>
      <c r="HT19" s="9">
        <v>0</v>
      </c>
      <c r="HU19" s="9">
        <v>0</v>
      </c>
      <c r="HV19" s="9">
        <v>2.3079999999999998</v>
      </c>
      <c r="HW19" s="9">
        <v>0.83399999999999996</v>
      </c>
      <c r="HX19" s="9">
        <v>1.474</v>
      </c>
      <c r="HY19" s="9">
        <v>12</v>
      </c>
      <c r="HZ19" s="9">
        <v>26.766999999999999</v>
      </c>
      <c r="IA19" s="9">
        <v>8.5419999999999998</v>
      </c>
      <c r="IB19" s="9">
        <v>0.53500000000000003</v>
      </c>
      <c r="IC19" s="9">
        <v>0</v>
      </c>
      <c r="ID19" s="9">
        <v>0.53500000000000003</v>
      </c>
      <c r="IE19" s="9">
        <v>0.53500000000000003</v>
      </c>
      <c r="IF19" s="9">
        <v>0</v>
      </c>
      <c r="IG19" s="9">
        <v>0.53500000000000003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19.222000000000001</v>
      </c>
      <c r="C20" s="9">
        <v>6.3259999999999996</v>
      </c>
      <c r="D20" s="9">
        <v>12.896000000000001</v>
      </c>
      <c r="E20" s="9">
        <v>2.3149999999999999</v>
      </c>
      <c r="F20" s="9">
        <v>1.052</v>
      </c>
      <c r="G20" s="9">
        <v>1.2629999999999999</v>
      </c>
      <c r="H20" s="9">
        <v>3.956</v>
      </c>
      <c r="I20" s="9">
        <v>1.1870000000000001</v>
      </c>
      <c r="J20" s="9">
        <v>2.7690000000000001</v>
      </c>
      <c r="K20" s="9">
        <v>4.8</v>
      </c>
      <c r="L20" s="9">
        <v>0</v>
      </c>
      <c r="M20" s="9">
        <v>4.8</v>
      </c>
      <c r="N20" s="9">
        <v>8.15</v>
      </c>
      <c r="O20" s="9">
        <v>4.0869999999999997</v>
      </c>
      <c r="P20" s="9">
        <v>4.0629999999999997</v>
      </c>
      <c r="Q20" s="9">
        <v>26</v>
      </c>
      <c r="R20" s="9">
        <v>89.713999999999999</v>
      </c>
      <c r="S20" s="9">
        <v>22.831</v>
      </c>
      <c r="T20" s="9">
        <v>8.8079999999999998</v>
      </c>
      <c r="U20" s="9">
        <v>4.8730000000000002</v>
      </c>
      <c r="V20" s="9">
        <v>3.9340000000000002</v>
      </c>
      <c r="W20" s="9">
        <v>0</v>
      </c>
      <c r="X20" s="9">
        <v>0</v>
      </c>
      <c r="Y20" s="9">
        <v>0</v>
      </c>
      <c r="Z20" s="9">
        <v>2.0059999999999998</v>
      </c>
      <c r="AA20" s="9">
        <v>0.65300000000000002</v>
      </c>
      <c r="AB20" s="9">
        <v>1.353</v>
      </c>
      <c r="AC20" s="9">
        <v>1.4039999999999999</v>
      </c>
      <c r="AD20" s="9">
        <v>0</v>
      </c>
      <c r="AE20" s="9">
        <v>1.4039999999999999</v>
      </c>
      <c r="AF20" s="9">
        <v>5.3970000000000002</v>
      </c>
      <c r="AG20" s="9">
        <v>4.2210000000000001</v>
      </c>
      <c r="AH20" s="9">
        <v>1.177</v>
      </c>
      <c r="AI20" s="9">
        <v>56.133000000000003</v>
      </c>
      <c r="AJ20" s="9">
        <v>208</v>
      </c>
      <c r="AK20" s="9">
        <v>24.617000000000001</v>
      </c>
      <c r="AL20" s="9">
        <v>162.245</v>
      </c>
      <c r="AM20" s="9">
        <v>65.061999999999998</v>
      </c>
      <c r="AN20" s="9">
        <v>97.183000000000007</v>
      </c>
      <c r="AO20" s="9">
        <v>20.335999999999999</v>
      </c>
      <c r="AP20" s="9">
        <v>9.1620000000000008</v>
      </c>
      <c r="AQ20" s="9">
        <v>11.173999999999999</v>
      </c>
      <c r="AR20" s="9">
        <v>34.579000000000001</v>
      </c>
      <c r="AS20" s="9">
        <v>11.170999999999999</v>
      </c>
      <c r="AT20" s="9">
        <v>23.408000000000001</v>
      </c>
      <c r="AU20" s="9">
        <v>42.917000000000002</v>
      </c>
      <c r="AV20" s="9">
        <v>15.374000000000001</v>
      </c>
      <c r="AW20" s="9">
        <v>27.542999999999999</v>
      </c>
      <c r="AX20" s="9">
        <v>64.414000000000001</v>
      </c>
      <c r="AY20" s="9">
        <v>29.356000000000002</v>
      </c>
      <c r="AZ20" s="9">
        <v>35.058</v>
      </c>
      <c r="BA20" s="9">
        <v>26</v>
      </c>
      <c r="BB20" s="9">
        <v>28.46</v>
      </c>
      <c r="BC20" s="9">
        <v>26</v>
      </c>
      <c r="BD20" s="9">
        <v>74.510000000000005</v>
      </c>
      <c r="BE20" s="9">
        <v>22.786000000000001</v>
      </c>
      <c r="BF20" s="9">
        <v>51.723999999999997</v>
      </c>
      <c r="BG20" s="9">
        <v>9.2910000000000004</v>
      </c>
      <c r="BH20" s="9">
        <v>3.4689999999999999</v>
      </c>
      <c r="BI20" s="9">
        <v>5.8220000000000001</v>
      </c>
      <c r="BJ20" s="9">
        <v>12.4</v>
      </c>
      <c r="BK20" s="9">
        <v>2.6110000000000002</v>
      </c>
      <c r="BL20" s="9">
        <v>9.7889999999999997</v>
      </c>
      <c r="BM20" s="9">
        <v>19.46</v>
      </c>
      <c r="BN20" s="9">
        <v>4.6749999999999998</v>
      </c>
      <c r="BO20" s="9">
        <v>14.785</v>
      </c>
      <c r="BP20" s="9">
        <v>33.359000000000002</v>
      </c>
      <c r="BQ20" s="9">
        <v>12.031000000000001</v>
      </c>
      <c r="BR20" s="9">
        <v>21.327000000000002</v>
      </c>
      <c r="BS20" s="9">
        <v>34.011000000000003</v>
      </c>
      <c r="BT20" s="9">
        <v>52</v>
      </c>
      <c r="BU20" s="9">
        <v>26</v>
      </c>
      <c r="BV20" s="9">
        <v>36.305</v>
      </c>
      <c r="BW20" s="9">
        <v>8.7240000000000002</v>
      </c>
      <c r="BX20" s="9">
        <v>27.581</v>
      </c>
      <c r="BY20" s="9">
        <v>4.5449999999999999</v>
      </c>
      <c r="BZ20" s="9">
        <v>0.71799999999999997</v>
      </c>
      <c r="CA20" s="9">
        <v>3.827</v>
      </c>
      <c r="CB20" s="9">
        <v>6.0880000000000001</v>
      </c>
      <c r="CC20" s="9">
        <v>1.4330000000000001</v>
      </c>
      <c r="CD20" s="9">
        <v>4.6539999999999999</v>
      </c>
      <c r="CE20" s="9">
        <v>7.5839999999999996</v>
      </c>
      <c r="CF20" s="9">
        <v>2.0209999999999999</v>
      </c>
      <c r="CG20" s="9">
        <v>5.5629999999999997</v>
      </c>
      <c r="CH20" s="9">
        <v>18.088000000000001</v>
      </c>
      <c r="CI20" s="9">
        <v>4.5510000000000002</v>
      </c>
      <c r="CJ20" s="9">
        <v>13.537000000000001</v>
      </c>
      <c r="CK20" s="9">
        <v>50.823999999999998</v>
      </c>
      <c r="CL20" s="9">
        <v>49.524999999999999</v>
      </c>
      <c r="CM20" s="9">
        <v>50.314999999999998</v>
      </c>
      <c r="CN20" s="9">
        <v>38.204999999999998</v>
      </c>
      <c r="CO20" s="9">
        <v>14.061999999999999</v>
      </c>
      <c r="CP20" s="9">
        <v>24.143000000000001</v>
      </c>
      <c r="CQ20" s="9">
        <v>4.7460000000000004</v>
      </c>
      <c r="CR20" s="9">
        <v>2.75</v>
      </c>
      <c r="CS20" s="9">
        <v>1.9950000000000001</v>
      </c>
      <c r="CT20" s="9">
        <v>6.3129999999999997</v>
      </c>
      <c r="CU20" s="9">
        <v>1.1779999999999999</v>
      </c>
      <c r="CV20" s="9">
        <v>5.1349999999999998</v>
      </c>
      <c r="CW20" s="9">
        <v>11.875999999999999</v>
      </c>
      <c r="CX20" s="9">
        <v>2.6539999999999999</v>
      </c>
      <c r="CY20" s="9">
        <v>9.2219999999999995</v>
      </c>
      <c r="CZ20" s="9">
        <v>15.27</v>
      </c>
      <c r="DA20" s="9">
        <v>7.48</v>
      </c>
      <c r="DB20" s="9">
        <v>7.79</v>
      </c>
      <c r="DC20" s="9">
        <v>26</v>
      </c>
      <c r="DD20" s="9">
        <v>52</v>
      </c>
      <c r="DE20" s="9">
        <v>21</v>
      </c>
      <c r="DF20" s="9">
        <v>8.2360000000000007</v>
      </c>
      <c r="DG20" s="9">
        <v>0.57099999999999995</v>
      </c>
      <c r="DH20" s="9">
        <v>7.665</v>
      </c>
      <c r="DI20" s="9">
        <v>2.35</v>
      </c>
      <c r="DJ20" s="9">
        <v>0</v>
      </c>
      <c r="DK20" s="9">
        <v>2.35</v>
      </c>
      <c r="DL20" s="9">
        <v>2.698</v>
      </c>
      <c r="DM20" s="9">
        <v>0</v>
      </c>
      <c r="DN20" s="9">
        <v>2.698</v>
      </c>
      <c r="DO20" s="9">
        <v>2.617</v>
      </c>
      <c r="DP20" s="9">
        <v>0</v>
      </c>
      <c r="DQ20" s="9">
        <v>2.617</v>
      </c>
      <c r="DR20" s="9">
        <v>0.57099999999999995</v>
      </c>
      <c r="DS20" s="9">
        <v>0.57099999999999995</v>
      </c>
      <c r="DT20" s="9">
        <v>0</v>
      </c>
      <c r="DU20" s="9">
        <v>6.0730000000000004</v>
      </c>
      <c r="DV20" s="9">
        <v>0</v>
      </c>
      <c r="DW20" s="9">
        <v>4.843</v>
      </c>
      <c r="DX20" s="9">
        <v>30.738</v>
      </c>
      <c r="DY20" s="9">
        <v>16.263999999999999</v>
      </c>
      <c r="DZ20" s="9">
        <v>14.473000000000001</v>
      </c>
      <c r="EA20" s="9">
        <v>1.329</v>
      </c>
      <c r="EB20" s="9">
        <v>0</v>
      </c>
      <c r="EC20" s="9">
        <v>1.329</v>
      </c>
      <c r="ED20" s="9">
        <v>10.093</v>
      </c>
      <c r="EE20" s="9">
        <v>6.2089999999999996</v>
      </c>
      <c r="EF20" s="9">
        <v>3.8849999999999998</v>
      </c>
      <c r="EG20" s="9">
        <v>8.1140000000000008</v>
      </c>
      <c r="EH20" s="9">
        <v>4.47</v>
      </c>
      <c r="EI20" s="9">
        <v>3.6440000000000001</v>
      </c>
      <c r="EJ20" s="9">
        <v>11.202</v>
      </c>
      <c r="EK20" s="9">
        <v>5.5860000000000003</v>
      </c>
      <c r="EL20" s="9">
        <v>5.6159999999999997</v>
      </c>
      <c r="EM20" s="9">
        <v>26</v>
      </c>
      <c r="EN20" s="9">
        <v>20.015000000000001</v>
      </c>
      <c r="EO20" s="9">
        <v>37.75</v>
      </c>
      <c r="EP20" s="9">
        <v>39.015999999999998</v>
      </c>
      <c r="EQ20" s="9">
        <v>19.974</v>
      </c>
      <c r="ER20" s="9">
        <v>19.042000000000002</v>
      </c>
      <c r="ES20" s="9">
        <v>5.5789999999999997</v>
      </c>
      <c r="ET20" s="9">
        <v>3.9060000000000001</v>
      </c>
      <c r="EU20" s="9">
        <v>1.673</v>
      </c>
      <c r="EV20" s="9">
        <v>8.64</v>
      </c>
      <c r="EW20" s="9">
        <v>1.603</v>
      </c>
      <c r="EX20" s="9">
        <v>7.0369999999999999</v>
      </c>
      <c r="EY20" s="9">
        <v>8.6170000000000009</v>
      </c>
      <c r="EZ20" s="9">
        <v>4.7240000000000002</v>
      </c>
      <c r="FA20" s="9">
        <v>3.8929999999999998</v>
      </c>
      <c r="FB20" s="9">
        <v>16.18</v>
      </c>
      <c r="FC20" s="9">
        <v>9.74</v>
      </c>
      <c r="FD20" s="9">
        <v>6.44</v>
      </c>
      <c r="FE20" s="9">
        <v>21.102</v>
      </c>
      <c r="FF20" s="9">
        <v>26.552</v>
      </c>
      <c r="FG20" s="9">
        <v>16.033999999999999</v>
      </c>
      <c r="FH20" s="9">
        <v>9.7460000000000004</v>
      </c>
      <c r="FI20" s="9">
        <v>5.4669999999999996</v>
      </c>
      <c r="FJ20" s="9">
        <v>4.2789999999999999</v>
      </c>
      <c r="FK20" s="9">
        <v>1.7869999999999999</v>
      </c>
      <c r="FL20" s="9">
        <v>1.7869999999999999</v>
      </c>
      <c r="FM20" s="9">
        <v>0</v>
      </c>
      <c r="FN20" s="9">
        <v>0.748</v>
      </c>
      <c r="FO20" s="9">
        <v>0.748</v>
      </c>
      <c r="FP20" s="9">
        <v>0</v>
      </c>
      <c r="FQ20" s="9">
        <v>4.109</v>
      </c>
      <c r="FR20" s="9">
        <v>1.504</v>
      </c>
      <c r="FS20" s="9">
        <v>2.6040000000000001</v>
      </c>
      <c r="FT20" s="9">
        <v>3.1030000000000002</v>
      </c>
      <c r="FU20" s="9">
        <v>1.4279999999999999</v>
      </c>
      <c r="FV20" s="9">
        <v>1.675</v>
      </c>
      <c r="FW20" s="9">
        <v>30.186</v>
      </c>
      <c r="FX20" s="9">
        <v>20.029</v>
      </c>
      <c r="FY20" s="9">
        <v>42.7</v>
      </c>
      <c r="FZ20" s="9">
        <v>24.356999999999999</v>
      </c>
      <c r="GA20" s="9">
        <v>9.44</v>
      </c>
      <c r="GB20" s="9">
        <v>14.916</v>
      </c>
      <c r="GC20" s="9">
        <v>2.3220000000000001</v>
      </c>
      <c r="GD20" s="9">
        <v>0</v>
      </c>
      <c r="GE20" s="9">
        <v>2.3220000000000001</v>
      </c>
      <c r="GF20" s="9">
        <v>3.4740000000000002</v>
      </c>
      <c r="GG20" s="9">
        <v>1.4470000000000001</v>
      </c>
      <c r="GH20" s="9">
        <v>2.0270000000000001</v>
      </c>
      <c r="GI20" s="9">
        <v>8.2420000000000009</v>
      </c>
      <c r="GJ20" s="9">
        <v>2.8450000000000002</v>
      </c>
      <c r="GK20" s="9">
        <v>5.3970000000000002</v>
      </c>
      <c r="GL20" s="9">
        <v>10.319000000000001</v>
      </c>
      <c r="GM20" s="9">
        <v>5.149</v>
      </c>
      <c r="GN20" s="9">
        <v>5.17</v>
      </c>
      <c r="GO20" s="9">
        <v>28.986000000000001</v>
      </c>
      <c r="GP20" s="9">
        <v>51.930999999999997</v>
      </c>
      <c r="GQ20" s="9">
        <v>23.123000000000001</v>
      </c>
      <c r="GR20" s="9">
        <v>12.021000000000001</v>
      </c>
      <c r="GS20" s="9">
        <v>4.7279999999999998</v>
      </c>
      <c r="GT20" s="9">
        <v>7.2930000000000001</v>
      </c>
      <c r="GU20" s="9">
        <v>1.4890000000000001</v>
      </c>
      <c r="GV20" s="9">
        <v>0</v>
      </c>
      <c r="GW20" s="9">
        <v>1.4890000000000001</v>
      </c>
      <c r="GX20" s="9">
        <v>1.256</v>
      </c>
      <c r="GY20" s="9">
        <v>0.64700000000000002</v>
      </c>
      <c r="GZ20" s="9">
        <v>0.60899999999999999</v>
      </c>
      <c r="HA20" s="9">
        <v>4.5170000000000003</v>
      </c>
      <c r="HB20" s="9">
        <v>1.18</v>
      </c>
      <c r="HC20" s="9">
        <v>3.3370000000000002</v>
      </c>
      <c r="HD20" s="9">
        <v>4.7590000000000003</v>
      </c>
      <c r="HE20" s="9">
        <v>2.9</v>
      </c>
      <c r="HF20" s="9">
        <v>1.8580000000000001</v>
      </c>
      <c r="HG20" s="9">
        <v>29.116</v>
      </c>
      <c r="HH20" s="9">
        <v>87.322000000000003</v>
      </c>
      <c r="HI20" s="9">
        <v>21.821999999999999</v>
      </c>
      <c r="HJ20" s="9">
        <v>12.336</v>
      </c>
      <c r="HK20" s="9">
        <v>4.7130000000000001</v>
      </c>
      <c r="HL20" s="9">
        <v>7.6230000000000002</v>
      </c>
      <c r="HM20" s="9">
        <v>0.83299999999999996</v>
      </c>
      <c r="HN20" s="9">
        <v>0</v>
      </c>
      <c r="HO20" s="9">
        <v>0.83299999999999996</v>
      </c>
      <c r="HP20" s="9">
        <v>2.218</v>
      </c>
      <c r="HQ20" s="9">
        <v>0.79900000000000004</v>
      </c>
      <c r="HR20" s="9">
        <v>1.419</v>
      </c>
      <c r="HS20" s="9">
        <v>3.7250000000000001</v>
      </c>
      <c r="HT20" s="9">
        <v>1.665</v>
      </c>
      <c r="HU20" s="9">
        <v>2.0590000000000002</v>
      </c>
      <c r="HV20" s="9">
        <v>5.56</v>
      </c>
      <c r="HW20" s="9">
        <v>2.2480000000000002</v>
      </c>
      <c r="HX20" s="9">
        <v>3.3119999999999998</v>
      </c>
      <c r="HY20" s="9">
        <v>29.088999999999999</v>
      </c>
      <c r="HZ20" s="9">
        <v>38.238</v>
      </c>
      <c r="IA20" s="9">
        <v>24.855</v>
      </c>
      <c r="IB20" s="9">
        <v>1.399</v>
      </c>
      <c r="IC20" s="9">
        <v>0.68</v>
      </c>
      <c r="ID20" s="9">
        <v>0.72</v>
      </c>
      <c r="IE20" s="9">
        <v>0.68</v>
      </c>
      <c r="IF20" s="9">
        <v>0.68</v>
      </c>
      <c r="IG20" s="9">
        <v>0</v>
      </c>
      <c r="IH20" s="9">
        <v>0</v>
      </c>
      <c r="II20" s="9">
        <v>0</v>
      </c>
      <c r="IJ20" s="9">
        <v>0</v>
      </c>
      <c r="IK20" s="9">
        <v>0.72</v>
      </c>
      <c r="IL20" s="9">
        <v>0</v>
      </c>
      <c r="IM20" s="9">
        <v>0.72</v>
      </c>
      <c r="IN20" s="9">
        <v>0</v>
      </c>
      <c r="IO20" s="9">
        <v>0</v>
      </c>
      <c r="IP20" s="9">
        <v>0</v>
      </c>
      <c r="IQ20" s="9">
        <v>7.1710000000000003</v>
      </c>
    </row>
    <row r="21" spans="1:251">
      <c r="A21" s="10">
        <v>45689</v>
      </c>
      <c r="B21" s="9">
        <v>13.15</v>
      </c>
      <c r="C21" s="9">
        <v>5.0570000000000004</v>
      </c>
      <c r="D21" s="9">
        <v>8.093</v>
      </c>
      <c r="E21" s="9">
        <v>3.7679999999999998</v>
      </c>
      <c r="F21" s="9">
        <v>1.3979999999999999</v>
      </c>
      <c r="G21" s="9">
        <v>2.37</v>
      </c>
      <c r="H21" s="9">
        <v>2.4500000000000002</v>
      </c>
      <c r="I21" s="9">
        <v>0.60199999999999998</v>
      </c>
      <c r="J21" s="9">
        <v>1.8480000000000001</v>
      </c>
      <c r="K21" s="9">
        <v>4.6719999999999997</v>
      </c>
      <c r="L21" s="9">
        <v>3.0569999999999999</v>
      </c>
      <c r="M21" s="9">
        <v>1.6140000000000001</v>
      </c>
      <c r="N21" s="9">
        <v>2.2599999999999998</v>
      </c>
      <c r="O21" s="9">
        <v>0</v>
      </c>
      <c r="P21" s="9">
        <v>2.2599999999999998</v>
      </c>
      <c r="Q21" s="9">
        <v>12.992000000000001</v>
      </c>
      <c r="R21" s="9">
        <v>26</v>
      </c>
      <c r="S21" s="9">
        <v>12.35</v>
      </c>
      <c r="T21" s="9">
        <v>7.3979999999999997</v>
      </c>
      <c r="U21" s="9">
        <v>5.2329999999999997</v>
      </c>
      <c r="V21" s="9">
        <v>2.165</v>
      </c>
      <c r="W21" s="9">
        <v>0.79</v>
      </c>
      <c r="X21" s="9">
        <v>0.79</v>
      </c>
      <c r="Y21" s="9">
        <v>0</v>
      </c>
      <c r="Z21" s="9">
        <v>1.712</v>
      </c>
      <c r="AA21" s="9">
        <v>0.83</v>
      </c>
      <c r="AB21" s="9">
        <v>0.88200000000000001</v>
      </c>
      <c r="AC21" s="9">
        <v>3.31</v>
      </c>
      <c r="AD21" s="9">
        <v>2.0259999999999998</v>
      </c>
      <c r="AE21" s="9">
        <v>1.284</v>
      </c>
      <c r="AF21" s="9">
        <v>1.587</v>
      </c>
      <c r="AG21" s="9">
        <v>1.587</v>
      </c>
      <c r="AH21" s="9">
        <v>0</v>
      </c>
      <c r="AI21" s="9">
        <v>32.357999999999997</v>
      </c>
      <c r="AJ21" s="9">
        <v>27.324999999999999</v>
      </c>
      <c r="AK21" s="9">
        <v>37.628999999999998</v>
      </c>
      <c r="AL21" s="9">
        <v>146.83799999999999</v>
      </c>
      <c r="AM21" s="9">
        <v>56.314</v>
      </c>
      <c r="AN21" s="9">
        <v>90.522999999999996</v>
      </c>
      <c r="AO21" s="9">
        <v>37.654000000000003</v>
      </c>
      <c r="AP21" s="9">
        <v>15.423999999999999</v>
      </c>
      <c r="AQ21" s="9">
        <v>22.23</v>
      </c>
      <c r="AR21" s="9">
        <v>39.085999999999999</v>
      </c>
      <c r="AS21" s="9">
        <v>11.962</v>
      </c>
      <c r="AT21" s="9">
        <v>27.123000000000001</v>
      </c>
      <c r="AU21" s="9">
        <v>41.500999999999998</v>
      </c>
      <c r="AV21" s="9">
        <v>18.21</v>
      </c>
      <c r="AW21" s="9">
        <v>23.292000000000002</v>
      </c>
      <c r="AX21" s="9">
        <v>28.596</v>
      </c>
      <c r="AY21" s="9">
        <v>10.718999999999999</v>
      </c>
      <c r="AZ21" s="9">
        <v>17.876999999999999</v>
      </c>
      <c r="BA21" s="9">
        <v>12</v>
      </c>
      <c r="BB21" s="9">
        <v>13</v>
      </c>
      <c r="BC21" s="9">
        <v>8</v>
      </c>
      <c r="BD21" s="9">
        <v>57.42</v>
      </c>
      <c r="BE21" s="9">
        <v>18.588000000000001</v>
      </c>
      <c r="BF21" s="9">
        <v>38.832000000000001</v>
      </c>
      <c r="BG21" s="9">
        <v>13.391999999999999</v>
      </c>
      <c r="BH21" s="9">
        <v>3.8940000000000001</v>
      </c>
      <c r="BI21" s="9">
        <v>9.4979999999999993</v>
      </c>
      <c r="BJ21" s="9">
        <v>15.593</v>
      </c>
      <c r="BK21" s="9">
        <v>4.024</v>
      </c>
      <c r="BL21" s="9">
        <v>11.569000000000001</v>
      </c>
      <c r="BM21" s="9">
        <v>15.744999999999999</v>
      </c>
      <c r="BN21" s="9">
        <v>7.1260000000000003</v>
      </c>
      <c r="BO21" s="9">
        <v>8.6180000000000003</v>
      </c>
      <c r="BP21" s="9">
        <v>12.69</v>
      </c>
      <c r="BQ21" s="9">
        <v>3.5430000000000001</v>
      </c>
      <c r="BR21" s="9">
        <v>9.1470000000000002</v>
      </c>
      <c r="BS21" s="9">
        <v>10.379</v>
      </c>
      <c r="BT21" s="9">
        <v>22.605</v>
      </c>
      <c r="BU21" s="9">
        <v>8</v>
      </c>
      <c r="BV21" s="9">
        <v>27.292999999999999</v>
      </c>
      <c r="BW21" s="9">
        <v>5.625</v>
      </c>
      <c r="BX21" s="9">
        <v>21.667999999999999</v>
      </c>
      <c r="BY21" s="9">
        <v>4.7949999999999999</v>
      </c>
      <c r="BZ21" s="9">
        <v>0</v>
      </c>
      <c r="CA21" s="9">
        <v>4.7949999999999999</v>
      </c>
      <c r="CB21" s="9">
        <v>6.218</v>
      </c>
      <c r="CC21" s="9">
        <v>1.4770000000000001</v>
      </c>
      <c r="CD21" s="9">
        <v>4.74</v>
      </c>
      <c r="CE21" s="9">
        <v>9.4619999999999997</v>
      </c>
      <c r="CF21" s="9">
        <v>2.97</v>
      </c>
      <c r="CG21" s="9">
        <v>6.492</v>
      </c>
      <c r="CH21" s="9">
        <v>6.819</v>
      </c>
      <c r="CI21" s="9">
        <v>1.177</v>
      </c>
      <c r="CJ21" s="9">
        <v>5.6420000000000003</v>
      </c>
      <c r="CK21" s="9">
        <v>21</v>
      </c>
      <c r="CL21" s="9">
        <v>22.106999999999999</v>
      </c>
      <c r="CM21" s="9">
        <v>21.29</v>
      </c>
      <c r="CN21" s="9">
        <v>30.126999999999999</v>
      </c>
      <c r="CO21" s="9">
        <v>12.962999999999999</v>
      </c>
      <c r="CP21" s="9">
        <v>17.164000000000001</v>
      </c>
      <c r="CQ21" s="9">
        <v>8.5969999999999995</v>
      </c>
      <c r="CR21" s="9">
        <v>3.8940000000000001</v>
      </c>
      <c r="CS21" s="9">
        <v>4.7030000000000003</v>
      </c>
      <c r="CT21" s="9">
        <v>9.3759999999999994</v>
      </c>
      <c r="CU21" s="9">
        <v>2.5459999999999998</v>
      </c>
      <c r="CV21" s="9">
        <v>6.8289999999999997</v>
      </c>
      <c r="CW21" s="9">
        <v>6.2830000000000004</v>
      </c>
      <c r="CX21" s="9">
        <v>4.1559999999999997</v>
      </c>
      <c r="CY21" s="9">
        <v>2.1269999999999998</v>
      </c>
      <c r="CZ21" s="9">
        <v>5.8710000000000004</v>
      </c>
      <c r="DA21" s="9">
        <v>2.3660000000000001</v>
      </c>
      <c r="DB21" s="9">
        <v>3.5059999999999998</v>
      </c>
      <c r="DC21" s="9">
        <v>4</v>
      </c>
      <c r="DD21" s="9">
        <v>18.004999999999999</v>
      </c>
      <c r="DE21" s="9">
        <v>4</v>
      </c>
      <c r="DF21" s="9">
        <v>8.9459999999999997</v>
      </c>
      <c r="DG21" s="9">
        <v>0.89</v>
      </c>
      <c r="DH21" s="9">
        <v>8.0559999999999992</v>
      </c>
      <c r="DI21" s="9">
        <v>2.73</v>
      </c>
      <c r="DJ21" s="9">
        <v>0</v>
      </c>
      <c r="DK21" s="9">
        <v>2.73</v>
      </c>
      <c r="DL21" s="9">
        <v>1.379</v>
      </c>
      <c r="DM21" s="9">
        <v>0</v>
      </c>
      <c r="DN21" s="9">
        <v>1.379</v>
      </c>
      <c r="DO21" s="9">
        <v>2.2130000000000001</v>
      </c>
      <c r="DP21" s="9">
        <v>0.89</v>
      </c>
      <c r="DQ21" s="9">
        <v>1.323</v>
      </c>
      <c r="DR21" s="9">
        <v>2.625</v>
      </c>
      <c r="DS21" s="9">
        <v>0</v>
      </c>
      <c r="DT21" s="9">
        <v>2.625</v>
      </c>
      <c r="DU21" s="9">
        <v>13</v>
      </c>
      <c r="DV21" s="9">
        <v>0</v>
      </c>
      <c r="DW21" s="9">
        <v>12.369</v>
      </c>
      <c r="DX21" s="9">
        <v>36.741</v>
      </c>
      <c r="DY21" s="9">
        <v>14.324</v>
      </c>
      <c r="DZ21" s="9">
        <v>22.417000000000002</v>
      </c>
      <c r="EA21" s="9">
        <v>12.875999999999999</v>
      </c>
      <c r="EB21" s="9">
        <v>5.5460000000000003</v>
      </c>
      <c r="EC21" s="9">
        <v>7.33</v>
      </c>
      <c r="ED21" s="9">
        <v>8.9979999999999993</v>
      </c>
      <c r="EE21" s="9">
        <v>2.8330000000000002</v>
      </c>
      <c r="EF21" s="9">
        <v>6.165</v>
      </c>
      <c r="EG21" s="9">
        <v>12.509</v>
      </c>
      <c r="EH21" s="9">
        <v>4.0179999999999998</v>
      </c>
      <c r="EI21" s="9">
        <v>8.49</v>
      </c>
      <c r="EJ21" s="9">
        <v>2.3580000000000001</v>
      </c>
      <c r="EK21" s="9">
        <v>1.9259999999999999</v>
      </c>
      <c r="EL21" s="9">
        <v>0.432</v>
      </c>
      <c r="EM21" s="9">
        <v>8</v>
      </c>
      <c r="EN21" s="9">
        <v>11.127000000000001</v>
      </c>
      <c r="EO21" s="9">
        <v>6.91</v>
      </c>
      <c r="EP21" s="9">
        <v>39.037999999999997</v>
      </c>
      <c r="EQ21" s="9">
        <v>20.245000000000001</v>
      </c>
      <c r="ER21" s="9">
        <v>18.794</v>
      </c>
      <c r="ES21" s="9">
        <v>7.5170000000000003</v>
      </c>
      <c r="ET21" s="9">
        <v>4.8440000000000003</v>
      </c>
      <c r="EU21" s="9">
        <v>2.6720000000000002</v>
      </c>
      <c r="EV21" s="9">
        <v>11.680999999999999</v>
      </c>
      <c r="EW21" s="9">
        <v>5.1059999999999999</v>
      </c>
      <c r="EX21" s="9">
        <v>6.5750000000000002</v>
      </c>
      <c r="EY21" s="9">
        <v>11.035</v>
      </c>
      <c r="EZ21" s="9">
        <v>6.1749999999999998</v>
      </c>
      <c r="FA21" s="9">
        <v>4.8600000000000003</v>
      </c>
      <c r="FB21" s="9">
        <v>8.8059999999999992</v>
      </c>
      <c r="FC21" s="9">
        <v>4.12</v>
      </c>
      <c r="FD21" s="9">
        <v>4.6859999999999999</v>
      </c>
      <c r="FE21" s="9">
        <v>13</v>
      </c>
      <c r="FF21" s="9">
        <v>22.989000000000001</v>
      </c>
      <c r="FG21" s="9">
        <v>12.78</v>
      </c>
      <c r="FH21" s="9">
        <v>4.6920000000000002</v>
      </c>
      <c r="FI21" s="9">
        <v>2.2690000000000001</v>
      </c>
      <c r="FJ21" s="9">
        <v>2.4239999999999999</v>
      </c>
      <c r="FK21" s="9">
        <v>1.139</v>
      </c>
      <c r="FL21" s="9">
        <v>1.139</v>
      </c>
      <c r="FM21" s="9">
        <v>0</v>
      </c>
      <c r="FN21" s="9">
        <v>1.4359999999999999</v>
      </c>
      <c r="FO21" s="9">
        <v>0</v>
      </c>
      <c r="FP21" s="9">
        <v>1.4359999999999999</v>
      </c>
      <c r="FQ21" s="9">
        <v>0</v>
      </c>
      <c r="FR21" s="9">
        <v>0</v>
      </c>
      <c r="FS21" s="9">
        <v>0</v>
      </c>
      <c r="FT21" s="9">
        <v>2.1179999999999999</v>
      </c>
      <c r="FU21" s="9">
        <v>1.1299999999999999</v>
      </c>
      <c r="FV21" s="9">
        <v>0.98799999999999999</v>
      </c>
      <c r="FW21" s="9">
        <v>34.338999999999999</v>
      </c>
      <c r="FX21" s="9">
        <v>52.302999999999997</v>
      </c>
      <c r="FY21" s="9">
        <v>34.756999999999998</v>
      </c>
      <c r="FZ21" s="9">
        <v>27.195</v>
      </c>
      <c r="GA21" s="9">
        <v>14.615</v>
      </c>
      <c r="GB21" s="9">
        <v>12.579000000000001</v>
      </c>
      <c r="GC21" s="9">
        <v>7.3689999999999998</v>
      </c>
      <c r="GD21" s="9">
        <v>5.2119999999999997</v>
      </c>
      <c r="GE21" s="9">
        <v>2.157</v>
      </c>
      <c r="GF21" s="9">
        <v>9.343</v>
      </c>
      <c r="GG21" s="9">
        <v>4.335</v>
      </c>
      <c r="GH21" s="9">
        <v>5.008</v>
      </c>
      <c r="GI21" s="9">
        <v>7.992</v>
      </c>
      <c r="GJ21" s="9">
        <v>3.2909999999999999</v>
      </c>
      <c r="GK21" s="9">
        <v>4.7009999999999996</v>
      </c>
      <c r="GL21" s="9">
        <v>2.4910000000000001</v>
      </c>
      <c r="GM21" s="9">
        <v>1.7769999999999999</v>
      </c>
      <c r="GN21" s="9">
        <v>0.71399999999999997</v>
      </c>
      <c r="GO21" s="9">
        <v>8</v>
      </c>
      <c r="GP21" s="9">
        <v>6</v>
      </c>
      <c r="GQ21" s="9">
        <v>8.3550000000000004</v>
      </c>
      <c r="GR21" s="9">
        <v>13.648</v>
      </c>
      <c r="GS21" s="9">
        <v>9.6170000000000009</v>
      </c>
      <c r="GT21" s="9">
        <v>4.03</v>
      </c>
      <c r="GU21" s="9">
        <v>5.4740000000000002</v>
      </c>
      <c r="GV21" s="9">
        <v>3.891</v>
      </c>
      <c r="GW21" s="9">
        <v>1.583</v>
      </c>
      <c r="GX21" s="9">
        <v>3.4390000000000001</v>
      </c>
      <c r="GY21" s="9">
        <v>2.8980000000000001</v>
      </c>
      <c r="GZ21" s="9">
        <v>0.54</v>
      </c>
      <c r="HA21" s="9">
        <v>3.5720000000000001</v>
      </c>
      <c r="HB21" s="9">
        <v>1.665</v>
      </c>
      <c r="HC21" s="9">
        <v>1.907</v>
      </c>
      <c r="HD21" s="9">
        <v>1.163</v>
      </c>
      <c r="HE21" s="9">
        <v>1.163</v>
      </c>
      <c r="HF21" s="9">
        <v>0</v>
      </c>
      <c r="HG21" s="9">
        <v>6</v>
      </c>
      <c r="HH21" s="9">
        <v>6</v>
      </c>
      <c r="HI21" s="9">
        <v>17.358000000000001</v>
      </c>
      <c r="HJ21" s="9">
        <v>13.547000000000001</v>
      </c>
      <c r="HK21" s="9">
        <v>4.9980000000000002</v>
      </c>
      <c r="HL21" s="9">
        <v>8.5489999999999995</v>
      </c>
      <c r="HM21" s="9">
        <v>1.895</v>
      </c>
      <c r="HN21" s="9">
        <v>1.321</v>
      </c>
      <c r="HO21" s="9">
        <v>0.57399999999999995</v>
      </c>
      <c r="HP21" s="9">
        <v>5.9039999999999999</v>
      </c>
      <c r="HQ21" s="9">
        <v>1.4370000000000001</v>
      </c>
      <c r="HR21" s="9">
        <v>4.4669999999999996</v>
      </c>
      <c r="HS21" s="9">
        <v>4.42</v>
      </c>
      <c r="HT21" s="9">
        <v>1.6259999999999999</v>
      </c>
      <c r="HU21" s="9">
        <v>2.794</v>
      </c>
      <c r="HV21" s="9">
        <v>1.3280000000000001</v>
      </c>
      <c r="HW21" s="9">
        <v>0.61399999999999999</v>
      </c>
      <c r="HX21" s="9">
        <v>0.71399999999999997</v>
      </c>
      <c r="HY21" s="9">
        <v>8.1669999999999998</v>
      </c>
      <c r="HZ21" s="9">
        <v>8.3439999999999994</v>
      </c>
      <c r="IA21" s="9">
        <v>8.4909999999999997</v>
      </c>
      <c r="IB21" s="9">
        <v>0</v>
      </c>
      <c r="IC21" s="9">
        <v>0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9">
        <v>0</v>
      </c>
      <c r="IL21" s="9">
        <v>0</v>
      </c>
      <c r="IM21" s="9">
        <v>0</v>
      </c>
      <c r="IN21" s="9">
        <v>0</v>
      </c>
      <c r="IO21" s="9">
        <v>0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5013</v>
      </c>
      <c r="C1" s="3" t="s">
        <v>5014</v>
      </c>
      <c r="D1" s="3" t="s">
        <v>5015</v>
      </c>
      <c r="E1" s="3" t="s">
        <v>5016</v>
      </c>
      <c r="F1" s="3" t="s">
        <v>5017</v>
      </c>
      <c r="G1" s="3" t="s">
        <v>5018</v>
      </c>
      <c r="H1" s="3" t="s">
        <v>5019</v>
      </c>
      <c r="I1" s="3" t="s">
        <v>5020</v>
      </c>
      <c r="J1" s="3" t="s">
        <v>5021</v>
      </c>
      <c r="K1" s="3" t="s">
        <v>5022</v>
      </c>
      <c r="L1" s="3" t="s">
        <v>5023</v>
      </c>
      <c r="M1" s="3" t="s">
        <v>5024</v>
      </c>
      <c r="N1" s="3" t="s">
        <v>5025</v>
      </c>
      <c r="O1" s="3" t="s">
        <v>5026</v>
      </c>
      <c r="P1" s="3" t="s">
        <v>5027</v>
      </c>
      <c r="Q1" s="3" t="s">
        <v>5028</v>
      </c>
      <c r="R1" s="3" t="s">
        <v>5029</v>
      </c>
      <c r="S1" s="3" t="s">
        <v>5030</v>
      </c>
      <c r="T1" s="3" t="s">
        <v>5031</v>
      </c>
      <c r="U1" s="3" t="s">
        <v>5032</v>
      </c>
      <c r="V1" s="3" t="s">
        <v>5033</v>
      </c>
      <c r="W1" s="3" t="s">
        <v>5034</v>
      </c>
      <c r="X1" s="3" t="s">
        <v>5035</v>
      </c>
      <c r="Y1" s="3" t="s">
        <v>5036</v>
      </c>
      <c r="Z1" s="3" t="s">
        <v>5037</v>
      </c>
      <c r="AA1" s="3" t="s">
        <v>5038</v>
      </c>
      <c r="AB1" s="3" t="s">
        <v>5039</v>
      </c>
      <c r="AC1" s="3" t="s">
        <v>5040</v>
      </c>
      <c r="AD1" s="3" t="s">
        <v>5041</v>
      </c>
      <c r="AE1" s="3" t="s">
        <v>5042</v>
      </c>
      <c r="AF1" s="3" t="s">
        <v>5043</v>
      </c>
      <c r="AG1" s="3" t="s">
        <v>5044</v>
      </c>
      <c r="AH1" s="3" t="s">
        <v>5045</v>
      </c>
      <c r="AI1" s="3" t="s">
        <v>5046</v>
      </c>
      <c r="AJ1" s="3" t="s">
        <v>5047</v>
      </c>
      <c r="AK1" s="3" t="s">
        <v>5048</v>
      </c>
      <c r="AL1" s="3" t="s">
        <v>5049</v>
      </c>
      <c r="AM1" s="3" t="s">
        <v>5050</v>
      </c>
      <c r="AN1" s="3" t="s">
        <v>5051</v>
      </c>
      <c r="AO1" s="3" t="s">
        <v>5052</v>
      </c>
      <c r="AP1" s="3" t="s">
        <v>5053</v>
      </c>
      <c r="AQ1" s="3" t="s">
        <v>5054</v>
      </c>
      <c r="AR1" s="3" t="s">
        <v>5055</v>
      </c>
      <c r="AS1" s="3" t="s">
        <v>5056</v>
      </c>
      <c r="AT1" s="3" t="s">
        <v>5057</v>
      </c>
      <c r="AU1" s="3" t="s">
        <v>5058</v>
      </c>
      <c r="AV1" s="3" t="s">
        <v>5059</v>
      </c>
      <c r="AW1" s="3" t="s">
        <v>5060</v>
      </c>
      <c r="AX1" s="3" t="s">
        <v>5061</v>
      </c>
      <c r="AY1" s="3" t="s">
        <v>5062</v>
      </c>
      <c r="AZ1" s="3" t="s">
        <v>5063</v>
      </c>
      <c r="BA1" s="3" t="s">
        <v>5064</v>
      </c>
      <c r="BB1" s="3" t="s">
        <v>5065</v>
      </c>
      <c r="BC1" s="3" t="s">
        <v>5066</v>
      </c>
      <c r="BD1" s="3" t="s">
        <v>5067</v>
      </c>
      <c r="BE1" s="3" t="s">
        <v>5068</v>
      </c>
      <c r="BF1" s="3" t="s">
        <v>5069</v>
      </c>
      <c r="BG1" s="3" t="s">
        <v>5070</v>
      </c>
      <c r="BH1" s="3" t="s">
        <v>5071</v>
      </c>
      <c r="BI1" s="3" t="s">
        <v>5072</v>
      </c>
      <c r="BJ1" s="3" t="s">
        <v>5073</v>
      </c>
      <c r="BK1" s="3" t="s">
        <v>5074</v>
      </c>
      <c r="BL1" s="3" t="s">
        <v>5075</v>
      </c>
      <c r="BM1" s="3" t="s">
        <v>5076</v>
      </c>
      <c r="BN1" s="3" t="s">
        <v>5077</v>
      </c>
      <c r="BO1" s="3" t="s">
        <v>5078</v>
      </c>
      <c r="BP1" s="3" t="s">
        <v>5079</v>
      </c>
      <c r="BQ1" s="3" t="s">
        <v>5080</v>
      </c>
      <c r="BR1" s="3" t="s">
        <v>5081</v>
      </c>
      <c r="BS1" s="3" t="s">
        <v>5082</v>
      </c>
      <c r="BT1" s="3" t="s">
        <v>5083</v>
      </c>
      <c r="BU1" s="3" t="s">
        <v>5084</v>
      </c>
      <c r="BV1" s="3" t="s">
        <v>5085</v>
      </c>
      <c r="BW1" s="3" t="s">
        <v>5086</v>
      </c>
      <c r="BX1" s="3" t="s">
        <v>5087</v>
      </c>
      <c r="BY1" s="3" t="s">
        <v>5088</v>
      </c>
      <c r="BZ1" s="3" t="s">
        <v>5089</v>
      </c>
      <c r="CA1" s="3" t="s">
        <v>5090</v>
      </c>
      <c r="CB1" s="3" t="s">
        <v>5091</v>
      </c>
      <c r="CC1" s="3" t="s">
        <v>5092</v>
      </c>
      <c r="CD1" s="3" t="s">
        <v>5093</v>
      </c>
      <c r="CE1" s="3" t="s">
        <v>5094</v>
      </c>
      <c r="CF1" s="3" t="s">
        <v>5095</v>
      </c>
      <c r="CG1" s="3" t="s">
        <v>5096</v>
      </c>
      <c r="CH1" s="3" t="s">
        <v>5097</v>
      </c>
      <c r="CI1" s="3" t="s">
        <v>5098</v>
      </c>
      <c r="CJ1" s="3" t="s">
        <v>5099</v>
      </c>
      <c r="CK1" s="3" t="s">
        <v>5100</v>
      </c>
      <c r="CL1" s="3" t="s">
        <v>5101</v>
      </c>
      <c r="CM1" s="3" t="s">
        <v>5102</v>
      </c>
      <c r="CN1" s="3" t="s">
        <v>5103</v>
      </c>
      <c r="CO1" s="3" t="s">
        <v>5104</v>
      </c>
      <c r="CP1" s="3" t="s">
        <v>5105</v>
      </c>
      <c r="CQ1" s="3" t="s">
        <v>5106</v>
      </c>
      <c r="CR1" s="3" t="s">
        <v>5107</v>
      </c>
      <c r="CS1" s="3" t="s">
        <v>5108</v>
      </c>
      <c r="CT1" s="3" t="s">
        <v>5109</v>
      </c>
      <c r="CU1" s="3" t="s">
        <v>5110</v>
      </c>
      <c r="CV1" s="3" t="s">
        <v>5111</v>
      </c>
      <c r="CW1" s="3" t="s">
        <v>5112</v>
      </c>
      <c r="CX1" s="3" t="s">
        <v>5113</v>
      </c>
      <c r="CY1" s="3" t="s">
        <v>5114</v>
      </c>
      <c r="CZ1" s="3" t="s">
        <v>5115</v>
      </c>
      <c r="DA1" s="3" t="s">
        <v>5116</v>
      </c>
      <c r="DB1" s="3" t="s">
        <v>5117</v>
      </c>
      <c r="DC1" s="3" t="s">
        <v>5118</v>
      </c>
      <c r="DD1" s="3" t="s">
        <v>5119</v>
      </c>
      <c r="DE1" s="3" t="s">
        <v>5120</v>
      </c>
      <c r="DF1" s="3" t="s">
        <v>5121</v>
      </c>
      <c r="DG1" s="3" t="s">
        <v>5122</v>
      </c>
      <c r="DH1" s="3" t="s">
        <v>5123</v>
      </c>
      <c r="DI1" s="3" t="s">
        <v>5124</v>
      </c>
      <c r="DJ1" s="3" t="s">
        <v>5125</v>
      </c>
      <c r="DK1" s="3" t="s">
        <v>5126</v>
      </c>
      <c r="DL1" s="3" t="s">
        <v>5127</v>
      </c>
      <c r="DM1" s="3" t="s">
        <v>5128</v>
      </c>
      <c r="DN1" s="3" t="s">
        <v>5129</v>
      </c>
      <c r="DO1" s="3" t="s">
        <v>5130</v>
      </c>
      <c r="DP1" s="3" t="s">
        <v>5131</v>
      </c>
      <c r="DQ1" s="3" t="s">
        <v>5132</v>
      </c>
      <c r="DR1" s="3" t="s">
        <v>5133</v>
      </c>
      <c r="DS1" s="3" t="s">
        <v>5134</v>
      </c>
      <c r="DT1" s="3" t="s">
        <v>5135</v>
      </c>
      <c r="DU1" s="3" t="s">
        <v>5136</v>
      </c>
      <c r="DV1" s="3" t="s">
        <v>5137</v>
      </c>
      <c r="DW1" s="3" t="s">
        <v>5138</v>
      </c>
      <c r="DX1" s="3" t="s">
        <v>5139</v>
      </c>
      <c r="DY1" s="3" t="s">
        <v>5140</v>
      </c>
      <c r="DZ1" s="3" t="s">
        <v>5141</v>
      </c>
      <c r="EA1" s="3" t="s">
        <v>5142</v>
      </c>
      <c r="EB1" s="3" t="s">
        <v>5143</v>
      </c>
      <c r="EC1" s="3" t="s">
        <v>5144</v>
      </c>
      <c r="ED1" s="3" t="s">
        <v>5145</v>
      </c>
      <c r="EE1" s="3" t="s">
        <v>5146</v>
      </c>
      <c r="EF1" s="3" t="s">
        <v>5147</v>
      </c>
      <c r="EG1" s="3" t="s">
        <v>5148</v>
      </c>
      <c r="EH1" s="3" t="s">
        <v>5149</v>
      </c>
      <c r="EI1" s="3" t="s">
        <v>5150</v>
      </c>
      <c r="EJ1" s="3" t="s">
        <v>5151</v>
      </c>
      <c r="EK1" s="3" t="s">
        <v>5152</v>
      </c>
      <c r="EL1" s="3" t="s">
        <v>5153</v>
      </c>
      <c r="EM1" s="3" t="s">
        <v>5154</v>
      </c>
      <c r="EN1" s="3" t="s">
        <v>5155</v>
      </c>
      <c r="EO1" s="3" t="s">
        <v>5156</v>
      </c>
      <c r="EP1" s="3" t="s">
        <v>5157</v>
      </c>
      <c r="EQ1" s="3" t="s">
        <v>5158</v>
      </c>
      <c r="ER1" s="3" t="s">
        <v>5159</v>
      </c>
      <c r="ES1" s="3" t="s">
        <v>5160</v>
      </c>
      <c r="ET1" s="3" t="s">
        <v>5161</v>
      </c>
      <c r="EU1" s="3" t="s">
        <v>5162</v>
      </c>
      <c r="EV1" s="3" t="s">
        <v>5163</v>
      </c>
      <c r="EW1" s="3" t="s">
        <v>5164</v>
      </c>
      <c r="EX1" s="3" t="s">
        <v>5165</v>
      </c>
      <c r="EY1" s="3" t="s">
        <v>5166</v>
      </c>
      <c r="EZ1" s="3" t="s">
        <v>5167</v>
      </c>
      <c r="FA1" s="3" t="s">
        <v>5168</v>
      </c>
      <c r="FB1" s="3" t="s">
        <v>5169</v>
      </c>
      <c r="FC1" s="3" t="s">
        <v>5170</v>
      </c>
      <c r="FD1" s="3" t="s">
        <v>5171</v>
      </c>
      <c r="FE1" s="3" t="s">
        <v>5172</v>
      </c>
      <c r="FF1" s="3" t="s">
        <v>5173</v>
      </c>
      <c r="FG1" s="3" t="s">
        <v>5174</v>
      </c>
      <c r="FH1" s="3" t="s">
        <v>5175</v>
      </c>
      <c r="FI1" s="3" t="s">
        <v>5176</v>
      </c>
      <c r="FJ1" s="3" t="s">
        <v>5177</v>
      </c>
      <c r="FK1" s="3" t="s">
        <v>5178</v>
      </c>
      <c r="FL1" s="3" t="s">
        <v>5179</v>
      </c>
      <c r="FM1" s="3" t="s">
        <v>5180</v>
      </c>
      <c r="FN1" s="3" t="s">
        <v>5181</v>
      </c>
      <c r="FO1" s="3" t="s">
        <v>5182</v>
      </c>
      <c r="FP1" s="3" t="s">
        <v>5183</v>
      </c>
      <c r="FQ1" s="3" t="s">
        <v>5184</v>
      </c>
      <c r="FR1" s="3" t="s">
        <v>5185</v>
      </c>
      <c r="FS1" s="3" t="s">
        <v>5186</v>
      </c>
      <c r="FT1" s="3" t="s">
        <v>5187</v>
      </c>
      <c r="FU1" s="3" t="s">
        <v>5188</v>
      </c>
      <c r="FV1" s="3" t="s">
        <v>5189</v>
      </c>
      <c r="FW1" s="3" t="s">
        <v>5190</v>
      </c>
      <c r="FX1" s="3" t="s">
        <v>5191</v>
      </c>
      <c r="FY1" s="3" t="s">
        <v>5192</v>
      </c>
      <c r="FZ1" s="3" t="s">
        <v>5193</v>
      </c>
      <c r="GA1" s="3" t="s">
        <v>5194</v>
      </c>
      <c r="GB1" s="3" t="s">
        <v>5195</v>
      </c>
      <c r="GC1" s="3" t="s">
        <v>5196</v>
      </c>
      <c r="GD1" s="3" t="s">
        <v>5197</v>
      </c>
      <c r="GE1" s="3" t="s">
        <v>5198</v>
      </c>
      <c r="GF1" s="3" t="s">
        <v>5199</v>
      </c>
      <c r="GG1" s="3" t="s">
        <v>5200</v>
      </c>
      <c r="GH1" s="3" t="s">
        <v>5201</v>
      </c>
      <c r="GI1" s="3" t="s">
        <v>5202</v>
      </c>
      <c r="GJ1" s="3" t="s">
        <v>5203</v>
      </c>
      <c r="GK1" s="3" t="s">
        <v>5204</v>
      </c>
      <c r="GL1" s="3" t="s">
        <v>5205</v>
      </c>
      <c r="GM1" s="3" t="s">
        <v>5206</v>
      </c>
      <c r="GN1" s="3" t="s">
        <v>5207</v>
      </c>
      <c r="GO1" s="3" t="s">
        <v>5208</v>
      </c>
      <c r="GP1" s="3" t="s">
        <v>5209</v>
      </c>
      <c r="GQ1" s="3" t="s">
        <v>5210</v>
      </c>
      <c r="GR1" s="3" t="s">
        <v>5211</v>
      </c>
      <c r="GS1" s="3" t="s">
        <v>5212</v>
      </c>
      <c r="GT1" s="3" t="s">
        <v>5213</v>
      </c>
      <c r="GU1" s="3" t="s">
        <v>5214</v>
      </c>
      <c r="GV1" s="3" t="s">
        <v>5215</v>
      </c>
      <c r="GW1" s="3" t="s">
        <v>5216</v>
      </c>
      <c r="GX1" s="3" t="s">
        <v>5217</v>
      </c>
      <c r="GY1" s="3" t="s">
        <v>5218</v>
      </c>
      <c r="GZ1" s="3" t="s">
        <v>5219</v>
      </c>
      <c r="HA1" s="3" t="s">
        <v>5220</v>
      </c>
      <c r="HB1" s="3" t="s">
        <v>5221</v>
      </c>
      <c r="HC1" s="3" t="s">
        <v>5222</v>
      </c>
      <c r="HD1" s="3" t="s">
        <v>5223</v>
      </c>
      <c r="HE1" s="3" t="s">
        <v>5224</v>
      </c>
      <c r="HF1" s="3" t="s">
        <v>5225</v>
      </c>
      <c r="HG1" s="3" t="s">
        <v>5226</v>
      </c>
      <c r="HH1" s="3" t="s">
        <v>5227</v>
      </c>
      <c r="HI1" s="3" t="s">
        <v>5228</v>
      </c>
      <c r="HJ1" s="3" t="s">
        <v>5229</v>
      </c>
      <c r="HK1" s="3" t="s">
        <v>5230</v>
      </c>
      <c r="HL1" s="3" t="s">
        <v>5231</v>
      </c>
      <c r="HM1" s="3" t="s">
        <v>5232</v>
      </c>
      <c r="HN1" s="3" t="s">
        <v>5233</v>
      </c>
      <c r="HO1" s="3" t="s">
        <v>5234</v>
      </c>
      <c r="HP1" s="3" t="s">
        <v>5235</v>
      </c>
      <c r="HQ1" s="3" t="s">
        <v>5236</v>
      </c>
      <c r="HR1" s="3" t="s">
        <v>5237</v>
      </c>
      <c r="HS1" s="3" t="s">
        <v>5238</v>
      </c>
      <c r="HT1" s="3" t="s">
        <v>5239</v>
      </c>
      <c r="HU1" s="3" t="s">
        <v>5240</v>
      </c>
      <c r="HV1" s="3" t="s">
        <v>5241</v>
      </c>
      <c r="HW1" s="3" t="s">
        <v>5242</v>
      </c>
      <c r="HX1" s="3" t="s">
        <v>5243</v>
      </c>
      <c r="HY1" s="3" t="s">
        <v>5244</v>
      </c>
      <c r="HZ1" s="3" t="s">
        <v>5245</v>
      </c>
      <c r="IA1" s="3" t="s">
        <v>5246</v>
      </c>
      <c r="IB1" s="3" t="s">
        <v>5247</v>
      </c>
      <c r="IC1" s="3" t="s">
        <v>5248</v>
      </c>
      <c r="ID1" s="3" t="s">
        <v>5249</v>
      </c>
      <c r="IE1" s="3" t="s">
        <v>5250</v>
      </c>
      <c r="IF1" s="3" t="s">
        <v>5251</v>
      </c>
      <c r="IG1" s="3" t="s">
        <v>5252</v>
      </c>
      <c r="IH1" s="3" t="s">
        <v>5253</v>
      </c>
      <c r="II1" s="3" t="s">
        <v>5254</v>
      </c>
      <c r="IJ1" s="3" t="s">
        <v>5255</v>
      </c>
      <c r="IK1" s="3" t="s">
        <v>5256</v>
      </c>
      <c r="IL1" s="3" t="s">
        <v>5257</v>
      </c>
      <c r="IM1" s="3" t="s">
        <v>5258</v>
      </c>
      <c r="IN1" s="3" t="s">
        <v>5259</v>
      </c>
      <c r="IO1" s="3" t="s">
        <v>5260</v>
      </c>
      <c r="IP1" s="3" t="s">
        <v>5261</v>
      </c>
      <c r="IQ1" s="3" t="s">
        <v>5262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5263</v>
      </c>
      <c r="C10" s="8" t="s">
        <v>5264</v>
      </c>
      <c r="D10" s="8" t="s">
        <v>5265</v>
      </c>
      <c r="E10" s="8" t="s">
        <v>5266</v>
      </c>
      <c r="F10" s="8" t="s">
        <v>5267</v>
      </c>
      <c r="G10" s="8" t="s">
        <v>5268</v>
      </c>
      <c r="H10" s="8" t="s">
        <v>5269</v>
      </c>
      <c r="I10" s="8" t="s">
        <v>5270</v>
      </c>
      <c r="J10" s="8" t="s">
        <v>5271</v>
      </c>
      <c r="K10" s="8" t="s">
        <v>5272</v>
      </c>
      <c r="L10" s="8" t="s">
        <v>5273</v>
      </c>
      <c r="M10" s="8" t="s">
        <v>5274</v>
      </c>
      <c r="N10" s="8" t="s">
        <v>5275</v>
      </c>
      <c r="O10" s="8" t="s">
        <v>5276</v>
      </c>
      <c r="P10" s="8" t="s">
        <v>5277</v>
      </c>
      <c r="Q10" s="8" t="s">
        <v>5278</v>
      </c>
      <c r="R10" s="8" t="s">
        <v>5279</v>
      </c>
      <c r="S10" s="8" t="s">
        <v>5280</v>
      </c>
      <c r="T10" s="8" t="s">
        <v>5281</v>
      </c>
      <c r="U10" s="8" t="s">
        <v>5282</v>
      </c>
      <c r="V10" s="8" t="s">
        <v>5283</v>
      </c>
      <c r="W10" s="8" t="s">
        <v>5284</v>
      </c>
      <c r="X10" s="8" t="s">
        <v>5285</v>
      </c>
      <c r="Y10" s="8" t="s">
        <v>5286</v>
      </c>
      <c r="Z10" s="8" t="s">
        <v>5287</v>
      </c>
      <c r="AA10" s="8" t="s">
        <v>5288</v>
      </c>
      <c r="AB10" s="8" t="s">
        <v>5289</v>
      </c>
      <c r="AC10" s="8" t="s">
        <v>5290</v>
      </c>
      <c r="AD10" s="8" t="s">
        <v>5291</v>
      </c>
      <c r="AE10" s="8" t="s">
        <v>5292</v>
      </c>
      <c r="AF10" s="8" t="s">
        <v>5293</v>
      </c>
      <c r="AG10" s="8" t="s">
        <v>5294</v>
      </c>
      <c r="AH10" s="8" t="s">
        <v>5295</v>
      </c>
      <c r="AI10" s="8" t="s">
        <v>5296</v>
      </c>
      <c r="AJ10" s="8" t="s">
        <v>5297</v>
      </c>
      <c r="AK10" s="8" t="s">
        <v>5298</v>
      </c>
      <c r="AL10" s="8" t="s">
        <v>5299</v>
      </c>
      <c r="AM10" s="8" t="s">
        <v>5300</v>
      </c>
      <c r="AN10" s="8" t="s">
        <v>5301</v>
      </c>
      <c r="AO10" s="8" t="s">
        <v>5302</v>
      </c>
      <c r="AP10" s="8" t="s">
        <v>5303</v>
      </c>
      <c r="AQ10" s="8" t="s">
        <v>5304</v>
      </c>
      <c r="AR10" s="8" t="s">
        <v>5305</v>
      </c>
      <c r="AS10" s="8" t="s">
        <v>5306</v>
      </c>
      <c r="AT10" s="8" t="s">
        <v>5307</v>
      </c>
      <c r="AU10" s="8" t="s">
        <v>5308</v>
      </c>
      <c r="AV10" s="8" t="s">
        <v>5309</v>
      </c>
      <c r="AW10" s="8" t="s">
        <v>5310</v>
      </c>
      <c r="AX10" s="8" t="s">
        <v>5311</v>
      </c>
      <c r="AY10" s="8" t="s">
        <v>5312</v>
      </c>
      <c r="AZ10" s="8" t="s">
        <v>5313</v>
      </c>
      <c r="BA10" s="8" t="s">
        <v>5314</v>
      </c>
      <c r="BB10" s="8" t="s">
        <v>5315</v>
      </c>
      <c r="BC10" s="8" t="s">
        <v>5316</v>
      </c>
      <c r="BD10" s="8" t="s">
        <v>5317</v>
      </c>
      <c r="BE10" s="8" t="s">
        <v>5318</v>
      </c>
      <c r="BF10" s="8" t="s">
        <v>5319</v>
      </c>
      <c r="BG10" s="8" t="s">
        <v>5320</v>
      </c>
      <c r="BH10" s="8" t="s">
        <v>5321</v>
      </c>
      <c r="BI10" s="8" t="s">
        <v>5322</v>
      </c>
      <c r="BJ10" s="8" t="s">
        <v>5323</v>
      </c>
      <c r="BK10" s="8" t="s">
        <v>5324</v>
      </c>
      <c r="BL10" s="8" t="s">
        <v>5325</v>
      </c>
      <c r="BM10" s="8" t="s">
        <v>5326</v>
      </c>
      <c r="BN10" s="8" t="s">
        <v>5327</v>
      </c>
      <c r="BO10" s="8" t="s">
        <v>5328</v>
      </c>
      <c r="BP10" s="8" t="s">
        <v>5329</v>
      </c>
      <c r="BQ10" s="8" t="s">
        <v>5330</v>
      </c>
      <c r="BR10" s="8" t="s">
        <v>5331</v>
      </c>
      <c r="BS10" s="8" t="s">
        <v>5332</v>
      </c>
      <c r="BT10" s="8" t="s">
        <v>5333</v>
      </c>
      <c r="BU10" s="8" t="s">
        <v>5334</v>
      </c>
      <c r="BV10" s="8" t="s">
        <v>5335</v>
      </c>
      <c r="BW10" s="8" t="s">
        <v>5336</v>
      </c>
      <c r="BX10" s="8" t="s">
        <v>5337</v>
      </c>
      <c r="BY10" s="8" t="s">
        <v>5338</v>
      </c>
      <c r="BZ10" s="8" t="s">
        <v>5339</v>
      </c>
      <c r="CA10" s="8" t="s">
        <v>5340</v>
      </c>
      <c r="CB10" s="8" t="s">
        <v>5341</v>
      </c>
      <c r="CC10" s="8" t="s">
        <v>5342</v>
      </c>
      <c r="CD10" s="8" t="s">
        <v>5343</v>
      </c>
      <c r="CE10" s="8" t="s">
        <v>5344</v>
      </c>
      <c r="CF10" s="8" t="s">
        <v>5345</v>
      </c>
      <c r="CG10" s="8" t="s">
        <v>5346</v>
      </c>
      <c r="CH10" s="8" t="s">
        <v>5347</v>
      </c>
      <c r="CI10" s="8" t="s">
        <v>5348</v>
      </c>
      <c r="CJ10" s="8" t="s">
        <v>5349</v>
      </c>
      <c r="CK10" s="8" t="s">
        <v>5350</v>
      </c>
      <c r="CL10" s="8" t="s">
        <v>5351</v>
      </c>
      <c r="CM10" s="8" t="s">
        <v>5352</v>
      </c>
      <c r="CN10" s="8" t="s">
        <v>5353</v>
      </c>
      <c r="CO10" s="8" t="s">
        <v>5354</v>
      </c>
      <c r="CP10" s="8" t="s">
        <v>5355</v>
      </c>
      <c r="CQ10" s="8" t="s">
        <v>5356</v>
      </c>
      <c r="CR10" s="8" t="s">
        <v>5357</v>
      </c>
      <c r="CS10" s="8" t="s">
        <v>5358</v>
      </c>
      <c r="CT10" s="8" t="s">
        <v>5359</v>
      </c>
      <c r="CU10" s="8" t="s">
        <v>5360</v>
      </c>
      <c r="CV10" s="8" t="s">
        <v>5361</v>
      </c>
      <c r="CW10" s="8" t="s">
        <v>5362</v>
      </c>
      <c r="CX10" s="8" t="s">
        <v>5363</v>
      </c>
      <c r="CY10" s="8" t="s">
        <v>5364</v>
      </c>
      <c r="CZ10" s="8" t="s">
        <v>5365</v>
      </c>
      <c r="DA10" s="8" t="s">
        <v>5366</v>
      </c>
      <c r="DB10" s="8" t="s">
        <v>5367</v>
      </c>
      <c r="DC10" s="8" t="s">
        <v>5368</v>
      </c>
      <c r="DD10" s="8" t="s">
        <v>5369</v>
      </c>
      <c r="DE10" s="8" t="s">
        <v>5370</v>
      </c>
      <c r="DF10" s="8" t="s">
        <v>5371</v>
      </c>
      <c r="DG10" s="8" t="s">
        <v>5372</v>
      </c>
      <c r="DH10" s="8" t="s">
        <v>5373</v>
      </c>
      <c r="DI10" s="8" t="s">
        <v>5374</v>
      </c>
      <c r="DJ10" s="8" t="s">
        <v>5375</v>
      </c>
      <c r="DK10" s="8" t="s">
        <v>5376</v>
      </c>
      <c r="DL10" s="8" t="s">
        <v>5377</v>
      </c>
      <c r="DM10" s="8" t="s">
        <v>5378</v>
      </c>
      <c r="DN10" s="8" t="s">
        <v>5379</v>
      </c>
      <c r="DO10" s="8" t="s">
        <v>5380</v>
      </c>
      <c r="DP10" s="8" t="s">
        <v>5381</v>
      </c>
      <c r="DQ10" s="8" t="s">
        <v>5382</v>
      </c>
      <c r="DR10" s="8" t="s">
        <v>5383</v>
      </c>
      <c r="DS10" s="8" t="s">
        <v>5384</v>
      </c>
      <c r="DT10" s="8" t="s">
        <v>5385</v>
      </c>
      <c r="DU10" s="8" t="s">
        <v>5386</v>
      </c>
      <c r="DV10" s="8" t="s">
        <v>5387</v>
      </c>
      <c r="DW10" s="8" t="s">
        <v>5388</v>
      </c>
      <c r="DX10" s="8" t="s">
        <v>5389</v>
      </c>
      <c r="DY10" s="8" t="s">
        <v>5390</v>
      </c>
      <c r="DZ10" s="8" t="s">
        <v>5391</v>
      </c>
      <c r="EA10" s="8" t="s">
        <v>5392</v>
      </c>
      <c r="EB10" s="8" t="s">
        <v>5393</v>
      </c>
      <c r="EC10" s="8" t="s">
        <v>5394</v>
      </c>
      <c r="ED10" s="8" t="s">
        <v>5395</v>
      </c>
      <c r="EE10" s="8" t="s">
        <v>5396</v>
      </c>
      <c r="EF10" s="8" t="s">
        <v>5397</v>
      </c>
      <c r="EG10" s="8" t="s">
        <v>5398</v>
      </c>
      <c r="EH10" s="8" t="s">
        <v>5399</v>
      </c>
      <c r="EI10" s="8" t="s">
        <v>5400</v>
      </c>
      <c r="EJ10" s="8" t="s">
        <v>5401</v>
      </c>
      <c r="EK10" s="8" t="s">
        <v>5402</v>
      </c>
      <c r="EL10" s="8" t="s">
        <v>5403</v>
      </c>
      <c r="EM10" s="8" t="s">
        <v>5404</v>
      </c>
      <c r="EN10" s="8" t="s">
        <v>5405</v>
      </c>
      <c r="EO10" s="8" t="s">
        <v>5406</v>
      </c>
      <c r="EP10" s="8" t="s">
        <v>5407</v>
      </c>
      <c r="EQ10" s="8" t="s">
        <v>5408</v>
      </c>
      <c r="ER10" s="8" t="s">
        <v>5409</v>
      </c>
      <c r="ES10" s="8" t="s">
        <v>5410</v>
      </c>
      <c r="ET10" s="8" t="s">
        <v>5411</v>
      </c>
      <c r="EU10" s="8" t="s">
        <v>5412</v>
      </c>
      <c r="EV10" s="8" t="s">
        <v>5413</v>
      </c>
      <c r="EW10" s="8" t="s">
        <v>5414</v>
      </c>
      <c r="EX10" s="8" t="s">
        <v>5415</v>
      </c>
      <c r="EY10" s="8" t="s">
        <v>5416</v>
      </c>
      <c r="EZ10" s="8" t="s">
        <v>5417</v>
      </c>
      <c r="FA10" s="8" t="s">
        <v>5418</v>
      </c>
      <c r="FB10" s="8" t="s">
        <v>5419</v>
      </c>
      <c r="FC10" s="8" t="s">
        <v>5420</v>
      </c>
      <c r="FD10" s="8" t="s">
        <v>5421</v>
      </c>
      <c r="FE10" s="8" t="s">
        <v>5422</v>
      </c>
      <c r="FF10" s="8" t="s">
        <v>5423</v>
      </c>
      <c r="FG10" s="8" t="s">
        <v>5424</v>
      </c>
      <c r="FH10" s="8" t="s">
        <v>5425</v>
      </c>
      <c r="FI10" s="8" t="s">
        <v>5426</v>
      </c>
      <c r="FJ10" s="8" t="s">
        <v>5427</v>
      </c>
      <c r="FK10" s="8" t="s">
        <v>5428</v>
      </c>
      <c r="FL10" s="8" t="s">
        <v>5429</v>
      </c>
      <c r="FM10" s="8" t="s">
        <v>5430</v>
      </c>
      <c r="FN10" s="8" t="s">
        <v>5431</v>
      </c>
      <c r="FO10" s="8" t="s">
        <v>5432</v>
      </c>
      <c r="FP10" s="8" t="s">
        <v>5433</v>
      </c>
      <c r="FQ10" s="8" t="s">
        <v>5434</v>
      </c>
      <c r="FR10" s="8" t="s">
        <v>5435</v>
      </c>
      <c r="FS10" s="8" t="s">
        <v>5436</v>
      </c>
      <c r="FT10" s="8" t="s">
        <v>5437</v>
      </c>
      <c r="FU10" s="8" t="s">
        <v>5438</v>
      </c>
      <c r="FV10" s="8" t="s">
        <v>5439</v>
      </c>
      <c r="FW10" s="8" t="s">
        <v>5440</v>
      </c>
      <c r="FX10" s="8" t="s">
        <v>5441</v>
      </c>
      <c r="FY10" s="8" t="s">
        <v>5442</v>
      </c>
      <c r="FZ10" s="8" t="s">
        <v>5443</v>
      </c>
      <c r="GA10" s="8" t="s">
        <v>5444</v>
      </c>
      <c r="GB10" s="8" t="s">
        <v>5445</v>
      </c>
      <c r="GC10" s="8" t="s">
        <v>5446</v>
      </c>
      <c r="GD10" s="8" t="s">
        <v>5447</v>
      </c>
      <c r="GE10" s="8" t="s">
        <v>5448</v>
      </c>
      <c r="GF10" s="8" t="s">
        <v>5449</v>
      </c>
      <c r="GG10" s="8" t="s">
        <v>5450</v>
      </c>
      <c r="GH10" s="8" t="s">
        <v>5451</v>
      </c>
      <c r="GI10" s="8" t="s">
        <v>5452</v>
      </c>
      <c r="GJ10" s="8" t="s">
        <v>5453</v>
      </c>
      <c r="GK10" s="8" t="s">
        <v>5454</v>
      </c>
      <c r="GL10" s="8" t="s">
        <v>5455</v>
      </c>
      <c r="GM10" s="8" t="s">
        <v>5456</v>
      </c>
      <c r="GN10" s="8" t="s">
        <v>5457</v>
      </c>
      <c r="GO10" s="8" t="s">
        <v>5458</v>
      </c>
      <c r="GP10" s="8" t="s">
        <v>5459</v>
      </c>
      <c r="GQ10" s="8" t="s">
        <v>5460</v>
      </c>
      <c r="GR10" s="8" t="s">
        <v>5461</v>
      </c>
      <c r="GS10" s="8" t="s">
        <v>5462</v>
      </c>
      <c r="GT10" s="8" t="s">
        <v>5463</v>
      </c>
      <c r="GU10" s="8" t="s">
        <v>5464</v>
      </c>
      <c r="GV10" s="8" t="s">
        <v>5465</v>
      </c>
      <c r="GW10" s="8" t="s">
        <v>5466</v>
      </c>
      <c r="GX10" s="8" t="s">
        <v>5467</v>
      </c>
      <c r="GY10" s="8" t="s">
        <v>5468</v>
      </c>
      <c r="GZ10" s="8" t="s">
        <v>5469</v>
      </c>
      <c r="HA10" s="8" t="s">
        <v>5470</v>
      </c>
      <c r="HB10" s="8" t="s">
        <v>5471</v>
      </c>
      <c r="HC10" s="8" t="s">
        <v>5472</v>
      </c>
      <c r="HD10" s="8" t="s">
        <v>5473</v>
      </c>
      <c r="HE10" s="8" t="s">
        <v>5474</v>
      </c>
      <c r="HF10" s="8" t="s">
        <v>5475</v>
      </c>
      <c r="HG10" s="8" t="s">
        <v>5476</v>
      </c>
      <c r="HH10" s="8" t="s">
        <v>5477</v>
      </c>
      <c r="HI10" s="8" t="s">
        <v>5478</v>
      </c>
      <c r="HJ10" s="8" t="s">
        <v>5479</v>
      </c>
      <c r="HK10" s="8" t="s">
        <v>5480</v>
      </c>
      <c r="HL10" s="8" t="s">
        <v>5481</v>
      </c>
      <c r="HM10" s="8" t="s">
        <v>5482</v>
      </c>
      <c r="HN10" s="8" t="s">
        <v>5483</v>
      </c>
      <c r="HO10" s="8" t="s">
        <v>5484</v>
      </c>
      <c r="HP10" s="8" t="s">
        <v>5485</v>
      </c>
      <c r="HQ10" s="8" t="s">
        <v>5486</v>
      </c>
      <c r="HR10" s="8" t="s">
        <v>5487</v>
      </c>
      <c r="HS10" s="8" t="s">
        <v>5488</v>
      </c>
      <c r="HT10" s="8" t="s">
        <v>5489</v>
      </c>
      <c r="HU10" s="8" t="s">
        <v>5490</v>
      </c>
      <c r="HV10" s="8" t="s">
        <v>5491</v>
      </c>
      <c r="HW10" s="8" t="s">
        <v>5492</v>
      </c>
      <c r="HX10" s="8" t="s">
        <v>5493</v>
      </c>
      <c r="HY10" s="8" t="s">
        <v>5494</v>
      </c>
      <c r="HZ10" s="8" t="s">
        <v>5495</v>
      </c>
      <c r="IA10" s="8" t="s">
        <v>5496</v>
      </c>
      <c r="IB10" s="8" t="s">
        <v>5497</v>
      </c>
      <c r="IC10" s="8" t="s">
        <v>5498</v>
      </c>
      <c r="ID10" s="8" t="s">
        <v>5499</v>
      </c>
      <c r="IE10" s="8" t="s">
        <v>5500</v>
      </c>
      <c r="IF10" s="8" t="s">
        <v>5501</v>
      </c>
      <c r="IG10" s="8" t="s">
        <v>5502</v>
      </c>
      <c r="IH10" s="8" t="s">
        <v>5503</v>
      </c>
      <c r="II10" s="8" t="s">
        <v>5504</v>
      </c>
      <c r="IJ10" s="8" t="s">
        <v>5505</v>
      </c>
      <c r="IK10" s="8" t="s">
        <v>5506</v>
      </c>
      <c r="IL10" s="8" t="s">
        <v>5507</v>
      </c>
      <c r="IM10" s="8" t="s">
        <v>5508</v>
      </c>
      <c r="IN10" s="8" t="s">
        <v>5509</v>
      </c>
      <c r="IO10" s="8" t="s">
        <v>5510</v>
      </c>
      <c r="IP10" s="8" t="s">
        <v>5511</v>
      </c>
      <c r="IQ10" s="8" t="s">
        <v>5512</v>
      </c>
    </row>
    <row r="11" spans="1:251">
      <c r="A11" s="10">
        <v>42036</v>
      </c>
      <c r="B11" s="9"/>
      <c r="C11" s="9"/>
      <c r="D11" s="9">
        <v>173.64500000000001</v>
      </c>
      <c r="E11" s="9">
        <v>62.359000000000002</v>
      </c>
      <c r="F11" s="9">
        <v>111.286</v>
      </c>
      <c r="G11" s="9">
        <v>19.524000000000001</v>
      </c>
      <c r="H11" s="9">
        <v>8.73</v>
      </c>
      <c r="I11" s="9">
        <v>10.794</v>
      </c>
      <c r="J11" s="9">
        <v>34.85</v>
      </c>
      <c r="K11" s="9">
        <v>12.888999999999999</v>
      </c>
      <c r="L11" s="9">
        <v>21.962</v>
      </c>
      <c r="M11" s="9">
        <v>48.093000000000004</v>
      </c>
      <c r="N11" s="9">
        <v>15.313000000000001</v>
      </c>
      <c r="O11" s="9">
        <v>32.78</v>
      </c>
      <c r="P11" s="9">
        <v>71.177999999999997</v>
      </c>
      <c r="Q11" s="9">
        <v>25.427</v>
      </c>
      <c r="R11" s="9">
        <v>45.750999999999998</v>
      </c>
      <c r="S11" s="9">
        <v>30</v>
      </c>
      <c r="T11" s="9">
        <v>30</v>
      </c>
      <c r="U11" s="9">
        <v>30</v>
      </c>
      <c r="V11" s="9">
        <v>48.186999999999998</v>
      </c>
      <c r="W11" s="9">
        <v>8.6150000000000002</v>
      </c>
      <c r="X11" s="9">
        <v>39.570999999999998</v>
      </c>
      <c r="Y11" s="9">
        <v>7.2590000000000003</v>
      </c>
      <c r="Z11" s="9">
        <v>2.4950000000000001</v>
      </c>
      <c r="AA11" s="9">
        <v>4.7640000000000002</v>
      </c>
      <c r="AB11" s="9">
        <v>9.2479999999999993</v>
      </c>
      <c r="AC11" s="9">
        <v>1.619</v>
      </c>
      <c r="AD11" s="9">
        <v>7.6280000000000001</v>
      </c>
      <c r="AE11" s="9">
        <v>9.4320000000000004</v>
      </c>
      <c r="AF11" s="9">
        <v>0.85</v>
      </c>
      <c r="AG11" s="9">
        <v>8.5820000000000007</v>
      </c>
      <c r="AH11" s="9">
        <v>22.248999999999999</v>
      </c>
      <c r="AI11" s="9">
        <v>3.6509999999999998</v>
      </c>
      <c r="AJ11" s="9">
        <v>18.597000000000001</v>
      </c>
      <c r="AK11" s="9">
        <v>34</v>
      </c>
      <c r="AL11" s="9">
        <v>24.407</v>
      </c>
      <c r="AM11" s="9">
        <v>34</v>
      </c>
      <c r="AN11" s="9">
        <v>125.458</v>
      </c>
      <c r="AO11" s="9">
        <v>53.744</v>
      </c>
      <c r="AP11" s="9">
        <v>71.715000000000003</v>
      </c>
      <c r="AQ11" s="9">
        <v>12.265000000000001</v>
      </c>
      <c r="AR11" s="9">
        <v>6.2350000000000003</v>
      </c>
      <c r="AS11" s="9">
        <v>6.03</v>
      </c>
      <c r="AT11" s="9">
        <v>25.603000000000002</v>
      </c>
      <c r="AU11" s="9">
        <v>11.27</v>
      </c>
      <c r="AV11" s="9">
        <v>14.333</v>
      </c>
      <c r="AW11" s="9">
        <v>38.661000000000001</v>
      </c>
      <c r="AX11" s="9">
        <v>14.464</v>
      </c>
      <c r="AY11" s="9">
        <v>24.198</v>
      </c>
      <c r="AZ11" s="9">
        <v>48.929000000000002</v>
      </c>
      <c r="BA11" s="9">
        <v>21.774999999999999</v>
      </c>
      <c r="BB11" s="9">
        <v>27.154</v>
      </c>
      <c r="BC11" s="9">
        <v>30</v>
      </c>
      <c r="BD11" s="9">
        <v>30</v>
      </c>
      <c r="BE11" s="9">
        <v>28.536000000000001</v>
      </c>
      <c r="BF11" s="9">
        <v>27.986999999999998</v>
      </c>
      <c r="BG11" s="9">
        <v>15.492000000000001</v>
      </c>
      <c r="BH11" s="9">
        <v>12.494999999999999</v>
      </c>
      <c r="BI11" s="9">
        <v>2.2759999999999998</v>
      </c>
      <c r="BJ11" s="9">
        <v>0.48299999999999998</v>
      </c>
      <c r="BK11" s="9">
        <v>1.7929999999999999</v>
      </c>
      <c r="BL11" s="9">
        <v>3.6589999999999998</v>
      </c>
      <c r="BM11" s="9">
        <v>1.6719999999999999</v>
      </c>
      <c r="BN11" s="9">
        <v>1.9870000000000001</v>
      </c>
      <c r="BO11" s="9">
        <v>7.5170000000000003</v>
      </c>
      <c r="BP11" s="9">
        <v>5.1230000000000002</v>
      </c>
      <c r="BQ11" s="9">
        <v>2.395</v>
      </c>
      <c r="BR11" s="9">
        <v>14.535</v>
      </c>
      <c r="BS11" s="9">
        <v>8.2140000000000004</v>
      </c>
      <c r="BT11" s="9">
        <v>6.3209999999999997</v>
      </c>
      <c r="BU11" s="9">
        <v>52</v>
      </c>
      <c r="BV11" s="9">
        <v>52</v>
      </c>
      <c r="BW11" s="9">
        <v>47.548000000000002</v>
      </c>
      <c r="BX11" s="9">
        <v>83.888000000000005</v>
      </c>
      <c r="BY11" s="9">
        <v>29.256</v>
      </c>
      <c r="BZ11" s="9">
        <v>54.631999999999998</v>
      </c>
      <c r="CA11" s="9">
        <v>9.5549999999999997</v>
      </c>
      <c r="CB11" s="9">
        <v>2.2440000000000002</v>
      </c>
      <c r="CC11" s="9">
        <v>7.3109999999999999</v>
      </c>
      <c r="CD11" s="9">
        <v>17.420000000000002</v>
      </c>
      <c r="CE11" s="9">
        <v>6.2759999999999998</v>
      </c>
      <c r="CF11" s="9">
        <v>11.144</v>
      </c>
      <c r="CG11" s="9">
        <v>21.497</v>
      </c>
      <c r="CH11" s="9">
        <v>7.9969999999999999</v>
      </c>
      <c r="CI11" s="9">
        <v>13.5</v>
      </c>
      <c r="CJ11" s="9">
        <v>35.415999999999997</v>
      </c>
      <c r="CK11" s="9">
        <v>12.74</v>
      </c>
      <c r="CL11" s="9">
        <v>22.675999999999998</v>
      </c>
      <c r="CM11" s="9">
        <v>31.021000000000001</v>
      </c>
      <c r="CN11" s="9">
        <v>33.61</v>
      </c>
      <c r="CO11" s="9">
        <v>26</v>
      </c>
      <c r="CP11" s="9">
        <v>117.745</v>
      </c>
      <c r="CQ11" s="9">
        <v>48.594999999999999</v>
      </c>
      <c r="CR11" s="9">
        <v>69.149000000000001</v>
      </c>
      <c r="CS11" s="9">
        <v>12.244999999999999</v>
      </c>
      <c r="CT11" s="9">
        <v>6.97</v>
      </c>
      <c r="CU11" s="9">
        <v>5.2750000000000004</v>
      </c>
      <c r="CV11" s="9">
        <v>21.088999999999999</v>
      </c>
      <c r="CW11" s="9">
        <v>8.2850000000000001</v>
      </c>
      <c r="CX11" s="9">
        <v>12.804</v>
      </c>
      <c r="CY11" s="9">
        <v>34.113</v>
      </c>
      <c r="CZ11" s="9">
        <v>12.44</v>
      </c>
      <c r="DA11" s="9">
        <v>21.673999999999999</v>
      </c>
      <c r="DB11" s="9">
        <v>50.296999999999997</v>
      </c>
      <c r="DC11" s="9">
        <v>20.901</v>
      </c>
      <c r="DD11" s="9">
        <v>29.396000000000001</v>
      </c>
      <c r="DE11" s="9">
        <v>34</v>
      </c>
      <c r="DF11" s="9">
        <v>34.289000000000001</v>
      </c>
      <c r="DG11" s="9">
        <v>31.091000000000001</v>
      </c>
      <c r="DH11" s="9">
        <v>57.558</v>
      </c>
      <c r="DI11" s="9">
        <v>21.759</v>
      </c>
      <c r="DJ11" s="9">
        <v>35.798000000000002</v>
      </c>
      <c r="DK11" s="9">
        <v>6.548</v>
      </c>
      <c r="DL11" s="9">
        <v>2.2440000000000002</v>
      </c>
      <c r="DM11" s="9">
        <v>4.3040000000000003</v>
      </c>
      <c r="DN11" s="9">
        <v>10.204000000000001</v>
      </c>
      <c r="DO11" s="9">
        <v>3.391</v>
      </c>
      <c r="DP11" s="9">
        <v>6.8129999999999997</v>
      </c>
      <c r="DQ11" s="9">
        <v>16.507999999999999</v>
      </c>
      <c r="DR11" s="9">
        <v>7.51</v>
      </c>
      <c r="DS11" s="9">
        <v>8.9969999999999999</v>
      </c>
      <c r="DT11" s="9">
        <v>24.297999999999998</v>
      </c>
      <c r="DU11" s="9">
        <v>8.6140000000000008</v>
      </c>
      <c r="DV11" s="9">
        <v>15.683999999999999</v>
      </c>
      <c r="DW11" s="9">
        <v>27.54</v>
      </c>
      <c r="DX11" s="9">
        <v>30.97</v>
      </c>
      <c r="DY11" s="9">
        <v>26</v>
      </c>
      <c r="DZ11" s="9">
        <v>26.33</v>
      </c>
      <c r="EA11" s="9">
        <v>7.4969999999999999</v>
      </c>
      <c r="EB11" s="9">
        <v>18.834</v>
      </c>
      <c r="EC11" s="9">
        <v>3.0070000000000001</v>
      </c>
      <c r="ED11" s="9">
        <v>0</v>
      </c>
      <c r="EE11" s="9">
        <v>3.0070000000000001</v>
      </c>
      <c r="EF11" s="9">
        <v>7.2160000000000002</v>
      </c>
      <c r="EG11" s="9">
        <v>2.8849999999999998</v>
      </c>
      <c r="EH11" s="9">
        <v>4.3310000000000004</v>
      </c>
      <c r="EI11" s="9">
        <v>4.9889999999999999</v>
      </c>
      <c r="EJ11" s="9">
        <v>0.48599999999999999</v>
      </c>
      <c r="EK11" s="9">
        <v>4.5030000000000001</v>
      </c>
      <c r="EL11" s="9">
        <v>11.118</v>
      </c>
      <c r="EM11" s="9">
        <v>4.1260000000000003</v>
      </c>
      <c r="EN11" s="9">
        <v>6.992</v>
      </c>
      <c r="EO11" s="9">
        <v>34</v>
      </c>
      <c r="EP11" s="9">
        <v>52</v>
      </c>
      <c r="EQ11" s="9">
        <v>31.983000000000001</v>
      </c>
      <c r="ER11" s="9">
        <v>58.587000000000003</v>
      </c>
      <c r="ES11" s="9">
        <v>18.466999999999999</v>
      </c>
      <c r="ET11" s="9">
        <v>40.119999999999997</v>
      </c>
      <c r="EU11" s="9">
        <v>2.9990000000000001</v>
      </c>
      <c r="EV11" s="9">
        <v>0.98199999999999998</v>
      </c>
      <c r="EW11" s="9">
        <v>2.0179999999999998</v>
      </c>
      <c r="EX11" s="9">
        <v>10.486000000000001</v>
      </c>
      <c r="EY11" s="9">
        <v>3.6019999999999999</v>
      </c>
      <c r="EZ11" s="9">
        <v>6.8840000000000003</v>
      </c>
      <c r="FA11" s="9">
        <v>16.173999999999999</v>
      </c>
      <c r="FB11" s="9">
        <v>4.125</v>
      </c>
      <c r="FC11" s="9">
        <v>12.048999999999999</v>
      </c>
      <c r="FD11" s="9">
        <v>28.927</v>
      </c>
      <c r="FE11" s="9">
        <v>9.7579999999999991</v>
      </c>
      <c r="FF11" s="9">
        <v>19.170000000000002</v>
      </c>
      <c r="FG11" s="9">
        <v>47.762</v>
      </c>
      <c r="FH11" s="9">
        <v>52</v>
      </c>
      <c r="FI11" s="9">
        <v>42.177999999999997</v>
      </c>
      <c r="FJ11" s="9">
        <v>59.156999999999996</v>
      </c>
      <c r="FK11" s="9">
        <v>30.128</v>
      </c>
      <c r="FL11" s="9">
        <v>29.029</v>
      </c>
      <c r="FM11" s="9">
        <v>9.2449999999999992</v>
      </c>
      <c r="FN11" s="9">
        <v>5.9880000000000004</v>
      </c>
      <c r="FO11" s="9">
        <v>3.2570000000000001</v>
      </c>
      <c r="FP11" s="9">
        <v>10.603</v>
      </c>
      <c r="FQ11" s="9">
        <v>4.6829999999999998</v>
      </c>
      <c r="FR11" s="9">
        <v>5.92</v>
      </c>
      <c r="FS11" s="9">
        <v>17.939</v>
      </c>
      <c r="FT11" s="9">
        <v>8.3140000000000001</v>
      </c>
      <c r="FU11" s="9">
        <v>9.625</v>
      </c>
      <c r="FV11" s="9">
        <v>21.37</v>
      </c>
      <c r="FW11" s="9">
        <v>11.143000000000001</v>
      </c>
      <c r="FX11" s="9">
        <v>10.227</v>
      </c>
      <c r="FY11" s="9">
        <v>26</v>
      </c>
      <c r="FZ11" s="9">
        <v>30</v>
      </c>
      <c r="GA11" s="9">
        <v>26</v>
      </c>
      <c r="GB11" s="9">
        <v>64.197999999999993</v>
      </c>
      <c r="GC11" s="9">
        <v>20.384</v>
      </c>
      <c r="GD11" s="9">
        <v>43.814</v>
      </c>
      <c r="GE11" s="9">
        <v>4.9779999999999998</v>
      </c>
      <c r="GF11" s="9">
        <v>1.33</v>
      </c>
      <c r="GG11" s="9">
        <v>3.6480000000000001</v>
      </c>
      <c r="GH11" s="9">
        <v>14.359</v>
      </c>
      <c r="GI11" s="9">
        <v>2.9420000000000002</v>
      </c>
      <c r="GJ11" s="9">
        <v>11.417</v>
      </c>
      <c r="GK11" s="9">
        <v>18.794</v>
      </c>
      <c r="GL11" s="9">
        <v>6.0780000000000003</v>
      </c>
      <c r="GM11" s="9">
        <v>12.715999999999999</v>
      </c>
      <c r="GN11" s="9">
        <v>26.067</v>
      </c>
      <c r="GO11" s="9">
        <v>10.034000000000001</v>
      </c>
      <c r="GP11" s="9">
        <v>16.033000000000001</v>
      </c>
      <c r="GQ11" s="9">
        <v>31.565999999999999</v>
      </c>
      <c r="GR11" s="9">
        <v>44.25</v>
      </c>
      <c r="GS11" s="9">
        <v>26</v>
      </c>
      <c r="GT11" s="9">
        <v>92.948999999999998</v>
      </c>
      <c r="GU11" s="9">
        <v>34.244</v>
      </c>
      <c r="GV11" s="9">
        <v>58.704999999999998</v>
      </c>
      <c r="GW11" s="9">
        <v>9.6280000000000001</v>
      </c>
      <c r="GX11" s="9">
        <v>3.57</v>
      </c>
      <c r="GY11" s="9">
        <v>6.0579999999999998</v>
      </c>
      <c r="GZ11" s="9">
        <v>16.260999999999999</v>
      </c>
      <c r="HA11" s="9">
        <v>6.5949999999999998</v>
      </c>
      <c r="HB11" s="9">
        <v>9.6660000000000004</v>
      </c>
      <c r="HC11" s="9">
        <v>30.326000000000001</v>
      </c>
      <c r="HD11" s="9">
        <v>10.634</v>
      </c>
      <c r="HE11" s="9">
        <v>19.692</v>
      </c>
      <c r="HF11" s="9">
        <v>36.734000000000002</v>
      </c>
      <c r="HG11" s="9">
        <v>13.445</v>
      </c>
      <c r="HH11" s="9">
        <v>23.289000000000001</v>
      </c>
      <c r="HI11" s="9">
        <v>30</v>
      </c>
      <c r="HJ11" s="9">
        <v>30</v>
      </c>
      <c r="HK11" s="9">
        <v>28.911000000000001</v>
      </c>
      <c r="HL11" s="9">
        <v>30.283000000000001</v>
      </c>
      <c r="HM11" s="9">
        <v>14.839</v>
      </c>
      <c r="HN11" s="9">
        <v>15.445</v>
      </c>
      <c r="HO11" s="9">
        <v>4.9390000000000001</v>
      </c>
      <c r="HP11" s="9">
        <v>2.4220000000000002</v>
      </c>
      <c r="HQ11" s="9">
        <v>2.5169999999999999</v>
      </c>
      <c r="HR11" s="9">
        <v>5.532</v>
      </c>
      <c r="HS11" s="9">
        <v>3.052</v>
      </c>
      <c r="HT11" s="9">
        <v>2.48</v>
      </c>
      <c r="HU11" s="9">
        <v>5.0759999999999996</v>
      </c>
      <c r="HV11" s="9">
        <v>3.359</v>
      </c>
      <c r="HW11" s="9">
        <v>1.7170000000000001</v>
      </c>
      <c r="HX11" s="9">
        <v>14.736000000000001</v>
      </c>
      <c r="HY11" s="9">
        <v>6.0049999999999999</v>
      </c>
      <c r="HZ11" s="9">
        <v>8.7309999999999999</v>
      </c>
      <c r="IA11" s="9">
        <v>47.642000000000003</v>
      </c>
      <c r="IB11" s="9">
        <v>38.256999999999998</v>
      </c>
      <c r="IC11" s="9">
        <v>52</v>
      </c>
      <c r="ID11" s="9">
        <v>14.202</v>
      </c>
      <c r="IE11" s="9">
        <v>8.3849999999999998</v>
      </c>
      <c r="IF11" s="9">
        <v>5.8170000000000002</v>
      </c>
      <c r="IG11" s="9">
        <v>2.254</v>
      </c>
      <c r="IH11" s="9">
        <v>1.8919999999999999</v>
      </c>
      <c r="II11" s="9">
        <v>0.36299999999999999</v>
      </c>
      <c r="IJ11" s="9">
        <v>2.3580000000000001</v>
      </c>
      <c r="IK11" s="9">
        <v>1.972</v>
      </c>
      <c r="IL11" s="9">
        <v>0.38600000000000001</v>
      </c>
      <c r="IM11" s="9">
        <v>1.4139999999999999</v>
      </c>
      <c r="IN11" s="9">
        <v>0.36499999999999999</v>
      </c>
      <c r="IO11" s="9">
        <v>1.05</v>
      </c>
      <c r="IP11" s="9">
        <v>8.1760000000000002</v>
      </c>
      <c r="IQ11" s="9">
        <v>4.157</v>
      </c>
    </row>
    <row r="12" spans="1:251">
      <c r="A12" s="10">
        <v>42401</v>
      </c>
      <c r="B12" s="9"/>
      <c r="C12" s="9"/>
      <c r="D12" s="9">
        <v>167.07499999999999</v>
      </c>
      <c r="E12" s="9">
        <v>64.513000000000005</v>
      </c>
      <c r="F12" s="9">
        <v>102.56100000000001</v>
      </c>
      <c r="G12" s="9">
        <v>12.164</v>
      </c>
      <c r="H12" s="9">
        <v>6.4770000000000003</v>
      </c>
      <c r="I12" s="9">
        <v>5.6870000000000003</v>
      </c>
      <c r="J12" s="9">
        <v>28.341000000000001</v>
      </c>
      <c r="K12" s="9">
        <v>14.336</v>
      </c>
      <c r="L12" s="9">
        <v>14.005000000000001</v>
      </c>
      <c r="M12" s="9">
        <v>47.25</v>
      </c>
      <c r="N12" s="9">
        <v>20.276</v>
      </c>
      <c r="O12" s="9">
        <v>26.974</v>
      </c>
      <c r="P12" s="9">
        <v>79.319999999999993</v>
      </c>
      <c r="Q12" s="9">
        <v>23.423999999999999</v>
      </c>
      <c r="R12" s="9">
        <v>55.896000000000001</v>
      </c>
      <c r="S12" s="9">
        <v>44.478000000000002</v>
      </c>
      <c r="T12" s="9">
        <v>26</v>
      </c>
      <c r="U12" s="9">
        <v>52</v>
      </c>
      <c r="V12" s="9">
        <v>47.003999999999998</v>
      </c>
      <c r="W12" s="9">
        <v>14.255000000000001</v>
      </c>
      <c r="X12" s="9">
        <v>32.749000000000002</v>
      </c>
      <c r="Y12" s="9">
        <v>3.2309999999999999</v>
      </c>
      <c r="Z12" s="9">
        <v>1.6990000000000001</v>
      </c>
      <c r="AA12" s="9">
        <v>1.532</v>
      </c>
      <c r="AB12" s="9">
        <v>10.202999999999999</v>
      </c>
      <c r="AC12" s="9">
        <v>3.1429999999999998</v>
      </c>
      <c r="AD12" s="9">
        <v>7.06</v>
      </c>
      <c r="AE12" s="9">
        <v>12.016999999999999</v>
      </c>
      <c r="AF12" s="9">
        <v>3.7269999999999999</v>
      </c>
      <c r="AG12" s="9">
        <v>8.2889999999999997</v>
      </c>
      <c r="AH12" s="9">
        <v>21.553000000000001</v>
      </c>
      <c r="AI12" s="9">
        <v>5.6859999999999999</v>
      </c>
      <c r="AJ12" s="9">
        <v>15.867000000000001</v>
      </c>
      <c r="AK12" s="9">
        <v>47.609000000000002</v>
      </c>
      <c r="AL12" s="9">
        <v>31.667999999999999</v>
      </c>
      <c r="AM12" s="9">
        <v>49.811999999999998</v>
      </c>
      <c r="AN12" s="9">
        <v>120.071</v>
      </c>
      <c r="AO12" s="9">
        <v>50.258000000000003</v>
      </c>
      <c r="AP12" s="9">
        <v>69.813000000000002</v>
      </c>
      <c r="AQ12" s="9">
        <v>8.9329999999999998</v>
      </c>
      <c r="AR12" s="9">
        <v>4.7789999999999999</v>
      </c>
      <c r="AS12" s="9">
        <v>4.1550000000000002</v>
      </c>
      <c r="AT12" s="9">
        <v>18.138000000000002</v>
      </c>
      <c r="AU12" s="9">
        <v>11.193</v>
      </c>
      <c r="AV12" s="9">
        <v>6.9450000000000003</v>
      </c>
      <c r="AW12" s="9">
        <v>35.232999999999997</v>
      </c>
      <c r="AX12" s="9">
        <v>16.547999999999998</v>
      </c>
      <c r="AY12" s="9">
        <v>18.684999999999999</v>
      </c>
      <c r="AZ12" s="9">
        <v>57.765999999999998</v>
      </c>
      <c r="BA12" s="9">
        <v>17.738</v>
      </c>
      <c r="BB12" s="9">
        <v>40.029000000000003</v>
      </c>
      <c r="BC12" s="9">
        <v>43</v>
      </c>
      <c r="BD12" s="9">
        <v>25.311</v>
      </c>
      <c r="BE12" s="9">
        <v>52</v>
      </c>
      <c r="BF12" s="9">
        <v>19.725999999999999</v>
      </c>
      <c r="BG12" s="9">
        <v>10.632999999999999</v>
      </c>
      <c r="BH12" s="9">
        <v>9.0939999999999994</v>
      </c>
      <c r="BI12" s="9">
        <v>3.4279999999999999</v>
      </c>
      <c r="BJ12" s="9">
        <v>3.4279999999999999</v>
      </c>
      <c r="BK12" s="9">
        <v>0</v>
      </c>
      <c r="BL12" s="9">
        <v>1.913</v>
      </c>
      <c r="BM12" s="9">
        <v>0</v>
      </c>
      <c r="BN12" s="9">
        <v>1.913</v>
      </c>
      <c r="BO12" s="9">
        <v>5.6150000000000002</v>
      </c>
      <c r="BP12" s="9">
        <v>2.2109999999999999</v>
      </c>
      <c r="BQ12" s="9">
        <v>3.4039999999999999</v>
      </c>
      <c r="BR12" s="9">
        <v>8.77</v>
      </c>
      <c r="BS12" s="9">
        <v>4.9930000000000003</v>
      </c>
      <c r="BT12" s="9">
        <v>3.7770000000000001</v>
      </c>
      <c r="BU12" s="9">
        <v>36.82</v>
      </c>
      <c r="BV12" s="9">
        <v>34.225000000000001</v>
      </c>
      <c r="BW12" s="9">
        <v>38</v>
      </c>
      <c r="BX12" s="9">
        <v>79.659000000000006</v>
      </c>
      <c r="BY12" s="9">
        <v>26.82</v>
      </c>
      <c r="BZ12" s="9">
        <v>52.838000000000001</v>
      </c>
      <c r="CA12" s="9">
        <v>4.4850000000000003</v>
      </c>
      <c r="CB12" s="9">
        <v>2.1869999999999998</v>
      </c>
      <c r="CC12" s="9">
        <v>2.298</v>
      </c>
      <c r="CD12" s="9">
        <v>15.026</v>
      </c>
      <c r="CE12" s="9">
        <v>6.8760000000000003</v>
      </c>
      <c r="CF12" s="9">
        <v>8.15</v>
      </c>
      <c r="CG12" s="9">
        <v>20.792000000000002</v>
      </c>
      <c r="CH12" s="9">
        <v>7.5359999999999996</v>
      </c>
      <c r="CI12" s="9">
        <v>13.256</v>
      </c>
      <c r="CJ12" s="9">
        <v>39.356000000000002</v>
      </c>
      <c r="CK12" s="9">
        <v>10.222</v>
      </c>
      <c r="CL12" s="9">
        <v>29.134</v>
      </c>
      <c r="CM12" s="9">
        <v>47.692999999999998</v>
      </c>
      <c r="CN12" s="9">
        <v>26</v>
      </c>
      <c r="CO12" s="9">
        <v>52</v>
      </c>
      <c r="CP12" s="9">
        <v>107.142</v>
      </c>
      <c r="CQ12" s="9">
        <v>48.325000000000003</v>
      </c>
      <c r="CR12" s="9">
        <v>58.817</v>
      </c>
      <c r="CS12" s="9">
        <v>11.108000000000001</v>
      </c>
      <c r="CT12" s="9">
        <v>7.7190000000000003</v>
      </c>
      <c r="CU12" s="9">
        <v>3.3889999999999998</v>
      </c>
      <c r="CV12" s="9">
        <v>15.228</v>
      </c>
      <c r="CW12" s="9">
        <v>7.4610000000000003</v>
      </c>
      <c r="CX12" s="9">
        <v>7.7679999999999998</v>
      </c>
      <c r="CY12" s="9">
        <v>32.072000000000003</v>
      </c>
      <c r="CZ12" s="9">
        <v>14.951000000000001</v>
      </c>
      <c r="DA12" s="9">
        <v>17.122</v>
      </c>
      <c r="DB12" s="9">
        <v>48.734000000000002</v>
      </c>
      <c r="DC12" s="9">
        <v>18.195</v>
      </c>
      <c r="DD12" s="9">
        <v>30.539000000000001</v>
      </c>
      <c r="DE12" s="9">
        <v>38</v>
      </c>
      <c r="DF12" s="9">
        <v>26</v>
      </c>
      <c r="DG12" s="9">
        <v>52</v>
      </c>
      <c r="DH12" s="9">
        <v>56.183</v>
      </c>
      <c r="DI12" s="9">
        <v>20.395</v>
      </c>
      <c r="DJ12" s="9">
        <v>35.787999999999997</v>
      </c>
      <c r="DK12" s="9">
        <v>3.5089999999999999</v>
      </c>
      <c r="DL12" s="9">
        <v>1.722</v>
      </c>
      <c r="DM12" s="9">
        <v>1.7869999999999999</v>
      </c>
      <c r="DN12" s="9">
        <v>10.385</v>
      </c>
      <c r="DO12" s="9">
        <v>4.8890000000000002</v>
      </c>
      <c r="DP12" s="9">
        <v>5.4960000000000004</v>
      </c>
      <c r="DQ12" s="9">
        <v>14.587</v>
      </c>
      <c r="DR12" s="9">
        <v>5.6639999999999997</v>
      </c>
      <c r="DS12" s="9">
        <v>8.9239999999999995</v>
      </c>
      <c r="DT12" s="9">
        <v>27.702000000000002</v>
      </c>
      <c r="DU12" s="9">
        <v>8.1210000000000004</v>
      </c>
      <c r="DV12" s="9">
        <v>19.581</v>
      </c>
      <c r="DW12" s="9">
        <v>48.35</v>
      </c>
      <c r="DX12" s="9">
        <v>30.512</v>
      </c>
      <c r="DY12" s="9">
        <v>52</v>
      </c>
      <c r="DZ12" s="9">
        <v>23.475999999999999</v>
      </c>
      <c r="EA12" s="9">
        <v>6.4249999999999998</v>
      </c>
      <c r="EB12" s="9">
        <v>17.050999999999998</v>
      </c>
      <c r="EC12" s="9">
        <v>0.97599999999999998</v>
      </c>
      <c r="ED12" s="9">
        <v>0.46500000000000002</v>
      </c>
      <c r="EE12" s="9">
        <v>0.51100000000000001</v>
      </c>
      <c r="EF12" s="9">
        <v>4.641</v>
      </c>
      <c r="EG12" s="9">
        <v>1.9870000000000001</v>
      </c>
      <c r="EH12" s="9">
        <v>2.6539999999999999</v>
      </c>
      <c r="EI12" s="9">
        <v>6.2050000000000001</v>
      </c>
      <c r="EJ12" s="9">
        <v>1.873</v>
      </c>
      <c r="EK12" s="9">
        <v>4.3319999999999999</v>
      </c>
      <c r="EL12" s="9">
        <v>11.654</v>
      </c>
      <c r="EM12" s="9">
        <v>2.101</v>
      </c>
      <c r="EN12" s="9">
        <v>9.5530000000000008</v>
      </c>
      <c r="EO12" s="9">
        <v>46.593000000000004</v>
      </c>
      <c r="EP12" s="9">
        <v>23.815000000000001</v>
      </c>
      <c r="EQ12" s="9">
        <v>52</v>
      </c>
      <c r="ER12" s="9">
        <v>42.941000000000003</v>
      </c>
      <c r="ES12" s="9">
        <v>14.606999999999999</v>
      </c>
      <c r="ET12" s="9">
        <v>28.334</v>
      </c>
      <c r="EU12" s="9">
        <v>4.4180000000000001</v>
      </c>
      <c r="EV12" s="9">
        <v>2.4870000000000001</v>
      </c>
      <c r="EW12" s="9">
        <v>1.9319999999999999</v>
      </c>
      <c r="EX12" s="9">
        <v>5.6020000000000003</v>
      </c>
      <c r="EY12" s="9">
        <v>1.36</v>
      </c>
      <c r="EZ12" s="9">
        <v>4.242</v>
      </c>
      <c r="FA12" s="9">
        <v>11.071</v>
      </c>
      <c r="FB12" s="9">
        <v>4.8129999999999997</v>
      </c>
      <c r="FC12" s="9">
        <v>6.258</v>
      </c>
      <c r="FD12" s="9">
        <v>21.849</v>
      </c>
      <c r="FE12" s="9">
        <v>5.9470000000000001</v>
      </c>
      <c r="FF12" s="9">
        <v>15.901999999999999</v>
      </c>
      <c r="FG12" s="9">
        <v>52</v>
      </c>
      <c r="FH12" s="9">
        <v>24.303000000000001</v>
      </c>
      <c r="FI12" s="9">
        <v>52</v>
      </c>
      <c r="FJ12" s="9">
        <v>64.201999999999998</v>
      </c>
      <c r="FK12" s="9">
        <v>33.718000000000004</v>
      </c>
      <c r="FL12" s="9">
        <v>30.483000000000001</v>
      </c>
      <c r="FM12" s="9">
        <v>6.6890000000000001</v>
      </c>
      <c r="FN12" s="9">
        <v>5.2320000000000002</v>
      </c>
      <c r="FO12" s="9">
        <v>1.4570000000000001</v>
      </c>
      <c r="FP12" s="9">
        <v>9.6259999999999994</v>
      </c>
      <c r="FQ12" s="9">
        <v>6.1</v>
      </c>
      <c r="FR12" s="9">
        <v>3.5259999999999998</v>
      </c>
      <c r="FS12" s="9">
        <v>21.001000000000001</v>
      </c>
      <c r="FT12" s="9">
        <v>10.138</v>
      </c>
      <c r="FU12" s="9">
        <v>10.863</v>
      </c>
      <c r="FV12" s="9">
        <v>26.885000000000002</v>
      </c>
      <c r="FW12" s="9">
        <v>12.247999999999999</v>
      </c>
      <c r="FX12" s="9">
        <v>14.637</v>
      </c>
      <c r="FY12" s="9">
        <v>34.609000000000002</v>
      </c>
      <c r="FZ12" s="9">
        <v>26</v>
      </c>
      <c r="GA12" s="9">
        <v>48.085999999999999</v>
      </c>
      <c r="GB12" s="9">
        <v>56.661000000000001</v>
      </c>
      <c r="GC12" s="9">
        <v>18.722000000000001</v>
      </c>
      <c r="GD12" s="9">
        <v>37.939</v>
      </c>
      <c r="GE12" s="9">
        <v>3.1989999999999998</v>
      </c>
      <c r="GF12" s="9">
        <v>0.95899999999999996</v>
      </c>
      <c r="GG12" s="9">
        <v>2.2400000000000002</v>
      </c>
      <c r="GH12" s="9">
        <v>7.5010000000000003</v>
      </c>
      <c r="GI12" s="9">
        <v>3.335</v>
      </c>
      <c r="GJ12" s="9">
        <v>4.1660000000000004</v>
      </c>
      <c r="GK12" s="9">
        <v>20.207999999999998</v>
      </c>
      <c r="GL12" s="9">
        <v>5.702</v>
      </c>
      <c r="GM12" s="9">
        <v>14.505000000000001</v>
      </c>
      <c r="GN12" s="9">
        <v>25.753</v>
      </c>
      <c r="GO12" s="9">
        <v>8.7249999999999996</v>
      </c>
      <c r="GP12" s="9">
        <v>17.027999999999999</v>
      </c>
      <c r="GQ12" s="9">
        <v>43.526000000000003</v>
      </c>
      <c r="GR12" s="9">
        <v>38.683</v>
      </c>
      <c r="GS12" s="9">
        <v>46.735999999999997</v>
      </c>
      <c r="GT12" s="9">
        <v>78.361999999999995</v>
      </c>
      <c r="GU12" s="9">
        <v>33.271000000000001</v>
      </c>
      <c r="GV12" s="9">
        <v>45.091999999999999</v>
      </c>
      <c r="GW12" s="9">
        <v>9.8840000000000003</v>
      </c>
      <c r="GX12" s="9">
        <v>6.9710000000000001</v>
      </c>
      <c r="GY12" s="9">
        <v>2.9140000000000001</v>
      </c>
      <c r="GZ12" s="9">
        <v>11.086</v>
      </c>
      <c r="HA12" s="9">
        <v>4.0270000000000001</v>
      </c>
      <c r="HB12" s="9">
        <v>7.0590000000000002</v>
      </c>
      <c r="HC12" s="9">
        <v>21.312000000000001</v>
      </c>
      <c r="HD12" s="9">
        <v>11.728</v>
      </c>
      <c r="HE12" s="9">
        <v>9.5839999999999996</v>
      </c>
      <c r="HF12" s="9">
        <v>36.08</v>
      </c>
      <c r="HG12" s="9">
        <v>10.545</v>
      </c>
      <c r="HH12" s="9">
        <v>25.535</v>
      </c>
      <c r="HI12" s="9">
        <v>38.164000000000001</v>
      </c>
      <c r="HJ12" s="9">
        <v>26</v>
      </c>
      <c r="HK12" s="9">
        <v>52</v>
      </c>
      <c r="HL12" s="9">
        <v>37.887</v>
      </c>
      <c r="HM12" s="9">
        <v>16.577000000000002</v>
      </c>
      <c r="HN12" s="9">
        <v>21.31</v>
      </c>
      <c r="HO12" s="9">
        <v>1.5580000000000001</v>
      </c>
      <c r="HP12" s="9">
        <v>1.0249999999999999</v>
      </c>
      <c r="HQ12" s="9">
        <v>0.53300000000000003</v>
      </c>
      <c r="HR12" s="9">
        <v>7.6909999999999998</v>
      </c>
      <c r="HS12" s="9">
        <v>5.1909999999999998</v>
      </c>
      <c r="HT12" s="9">
        <v>2.5</v>
      </c>
      <c r="HU12" s="9">
        <v>8.734</v>
      </c>
      <c r="HV12" s="9">
        <v>4.0860000000000003</v>
      </c>
      <c r="HW12" s="9">
        <v>4.6479999999999997</v>
      </c>
      <c r="HX12" s="9">
        <v>19.904</v>
      </c>
      <c r="HY12" s="9">
        <v>6.2750000000000004</v>
      </c>
      <c r="HZ12" s="9">
        <v>13.629</v>
      </c>
      <c r="IA12" s="9">
        <v>52</v>
      </c>
      <c r="IB12" s="9">
        <v>21</v>
      </c>
      <c r="IC12" s="9">
        <v>52</v>
      </c>
      <c r="ID12" s="9">
        <v>13.891</v>
      </c>
      <c r="IE12" s="9">
        <v>6.5759999999999996</v>
      </c>
      <c r="IF12" s="9">
        <v>7.3140000000000001</v>
      </c>
      <c r="IG12" s="9">
        <v>0.95099999999999996</v>
      </c>
      <c r="IH12" s="9">
        <v>0.95099999999999996</v>
      </c>
      <c r="II12" s="9">
        <v>0</v>
      </c>
      <c r="IJ12" s="9">
        <v>3.976</v>
      </c>
      <c r="IK12" s="9">
        <v>1.7829999999999999</v>
      </c>
      <c r="IL12" s="9">
        <v>2.1930000000000001</v>
      </c>
      <c r="IM12" s="9">
        <v>2.6110000000000002</v>
      </c>
      <c r="IN12" s="9">
        <v>0.97</v>
      </c>
      <c r="IO12" s="9">
        <v>1.641</v>
      </c>
      <c r="IP12" s="9">
        <v>6.3529999999999998</v>
      </c>
      <c r="IQ12" s="9">
        <v>2.8719999999999999</v>
      </c>
    </row>
    <row r="13" spans="1:251">
      <c r="A13" s="10">
        <v>42767</v>
      </c>
      <c r="B13" s="9"/>
      <c r="C13" s="9"/>
      <c r="D13" s="9">
        <v>164.32599999999999</v>
      </c>
      <c r="E13" s="9">
        <v>62.511000000000003</v>
      </c>
      <c r="F13" s="9">
        <v>101.815</v>
      </c>
      <c r="G13" s="9">
        <v>22.24</v>
      </c>
      <c r="H13" s="9">
        <v>10.584</v>
      </c>
      <c r="I13" s="9">
        <v>11.656000000000001</v>
      </c>
      <c r="J13" s="9">
        <v>32.253</v>
      </c>
      <c r="K13" s="9">
        <v>11.425000000000001</v>
      </c>
      <c r="L13" s="9">
        <v>20.827999999999999</v>
      </c>
      <c r="M13" s="9">
        <v>45.942999999999998</v>
      </c>
      <c r="N13" s="9">
        <v>17.611000000000001</v>
      </c>
      <c r="O13" s="9">
        <v>28.332000000000001</v>
      </c>
      <c r="P13" s="9">
        <v>63.890999999999998</v>
      </c>
      <c r="Q13" s="9">
        <v>22.891999999999999</v>
      </c>
      <c r="R13" s="9">
        <v>40.999000000000002</v>
      </c>
      <c r="S13" s="9">
        <v>26</v>
      </c>
      <c r="T13" s="9">
        <v>26</v>
      </c>
      <c r="U13" s="9">
        <v>26</v>
      </c>
      <c r="V13" s="9">
        <v>43.314999999999998</v>
      </c>
      <c r="W13" s="9">
        <v>11.965999999999999</v>
      </c>
      <c r="X13" s="9">
        <v>31.349</v>
      </c>
      <c r="Y13" s="9">
        <v>7.2910000000000004</v>
      </c>
      <c r="Z13" s="9">
        <v>2.5459999999999998</v>
      </c>
      <c r="AA13" s="9">
        <v>4.7450000000000001</v>
      </c>
      <c r="AB13" s="9">
        <v>6.9669999999999996</v>
      </c>
      <c r="AC13" s="9">
        <v>0.86699999999999999</v>
      </c>
      <c r="AD13" s="9">
        <v>6.1</v>
      </c>
      <c r="AE13" s="9">
        <v>9.2539999999999996</v>
      </c>
      <c r="AF13" s="9">
        <v>3.1480000000000001</v>
      </c>
      <c r="AG13" s="9">
        <v>6.1050000000000004</v>
      </c>
      <c r="AH13" s="9">
        <v>19.803000000000001</v>
      </c>
      <c r="AI13" s="9">
        <v>5.4039999999999999</v>
      </c>
      <c r="AJ13" s="9">
        <v>14.398999999999999</v>
      </c>
      <c r="AK13" s="9">
        <v>26</v>
      </c>
      <c r="AL13" s="9">
        <v>34.082000000000001</v>
      </c>
      <c r="AM13" s="9">
        <v>26</v>
      </c>
      <c r="AN13" s="9">
        <v>121.011</v>
      </c>
      <c r="AO13" s="9">
        <v>50.545000000000002</v>
      </c>
      <c r="AP13" s="9">
        <v>70.465999999999994</v>
      </c>
      <c r="AQ13" s="9">
        <v>14.949</v>
      </c>
      <c r="AR13" s="9">
        <v>8.0370000000000008</v>
      </c>
      <c r="AS13" s="9">
        <v>6.9109999999999996</v>
      </c>
      <c r="AT13" s="9">
        <v>25.285</v>
      </c>
      <c r="AU13" s="9">
        <v>10.557</v>
      </c>
      <c r="AV13" s="9">
        <v>14.728</v>
      </c>
      <c r="AW13" s="9">
        <v>36.689</v>
      </c>
      <c r="AX13" s="9">
        <v>14.462</v>
      </c>
      <c r="AY13" s="9">
        <v>22.227</v>
      </c>
      <c r="AZ13" s="9">
        <v>44.088000000000001</v>
      </c>
      <c r="BA13" s="9">
        <v>17.488</v>
      </c>
      <c r="BB13" s="9">
        <v>26.6</v>
      </c>
      <c r="BC13" s="9">
        <v>26</v>
      </c>
      <c r="BD13" s="9">
        <v>20.637</v>
      </c>
      <c r="BE13" s="9">
        <v>26</v>
      </c>
      <c r="BF13" s="9">
        <v>27.524999999999999</v>
      </c>
      <c r="BG13" s="9">
        <v>14.015000000000001</v>
      </c>
      <c r="BH13" s="9">
        <v>13.51</v>
      </c>
      <c r="BI13" s="9">
        <v>5.1159999999999997</v>
      </c>
      <c r="BJ13" s="9">
        <v>2.0590000000000002</v>
      </c>
      <c r="BK13" s="9">
        <v>3.0569999999999999</v>
      </c>
      <c r="BL13" s="9">
        <v>5.6630000000000003</v>
      </c>
      <c r="BM13" s="9">
        <v>2.7</v>
      </c>
      <c r="BN13" s="9">
        <v>2.9620000000000002</v>
      </c>
      <c r="BO13" s="9">
        <v>6.383</v>
      </c>
      <c r="BP13" s="9">
        <v>3.7829999999999999</v>
      </c>
      <c r="BQ13" s="9">
        <v>2.6</v>
      </c>
      <c r="BR13" s="9">
        <v>10.363</v>
      </c>
      <c r="BS13" s="9">
        <v>5.4729999999999999</v>
      </c>
      <c r="BT13" s="9">
        <v>4.891</v>
      </c>
      <c r="BU13" s="9">
        <v>26</v>
      </c>
      <c r="BV13" s="9">
        <v>26</v>
      </c>
      <c r="BW13" s="9">
        <v>16.896999999999998</v>
      </c>
      <c r="BX13" s="9">
        <v>90.403000000000006</v>
      </c>
      <c r="BY13" s="9">
        <v>22.873000000000001</v>
      </c>
      <c r="BZ13" s="9">
        <v>67.53</v>
      </c>
      <c r="CA13" s="9">
        <v>10.834</v>
      </c>
      <c r="CB13" s="9">
        <v>2.698</v>
      </c>
      <c r="CC13" s="9">
        <v>8.1359999999999992</v>
      </c>
      <c r="CD13" s="9">
        <v>16.768999999999998</v>
      </c>
      <c r="CE13" s="9">
        <v>3.8359999999999999</v>
      </c>
      <c r="CF13" s="9">
        <v>12.933</v>
      </c>
      <c r="CG13" s="9">
        <v>23.481999999999999</v>
      </c>
      <c r="CH13" s="9">
        <v>5.4260000000000002</v>
      </c>
      <c r="CI13" s="9">
        <v>18.056000000000001</v>
      </c>
      <c r="CJ13" s="9">
        <v>39.317999999999998</v>
      </c>
      <c r="CK13" s="9">
        <v>10.913</v>
      </c>
      <c r="CL13" s="9">
        <v>28.405000000000001</v>
      </c>
      <c r="CM13" s="9">
        <v>26</v>
      </c>
      <c r="CN13" s="9">
        <v>44.564999999999998</v>
      </c>
      <c r="CO13" s="9">
        <v>26</v>
      </c>
      <c r="CP13" s="9">
        <v>101.44799999999999</v>
      </c>
      <c r="CQ13" s="9">
        <v>53.652999999999999</v>
      </c>
      <c r="CR13" s="9">
        <v>47.795000000000002</v>
      </c>
      <c r="CS13" s="9">
        <v>16.521999999999998</v>
      </c>
      <c r="CT13" s="9">
        <v>9.9450000000000003</v>
      </c>
      <c r="CU13" s="9">
        <v>6.577</v>
      </c>
      <c r="CV13" s="9">
        <v>21.146000000000001</v>
      </c>
      <c r="CW13" s="9">
        <v>10.288</v>
      </c>
      <c r="CX13" s="9">
        <v>10.858000000000001</v>
      </c>
      <c r="CY13" s="9">
        <v>28.843</v>
      </c>
      <c r="CZ13" s="9">
        <v>15.968</v>
      </c>
      <c r="DA13" s="9">
        <v>12.875999999999999</v>
      </c>
      <c r="DB13" s="9">
        <v>34.936</v>
      </c>
      <c r="DC13" s="9">
        <v>17.452000000000002</v>
      </c>
      <c r="DD13" s="9">
        <v>17.484000000000002</v>
      </c>
      <c r="DE13" s="9">
        <v>26</v>
      </c>
      <c r="DF13" s="9">
        <v>26</v>
      </c>
      <c r="DG13" s="9">
        <v>25.271000000000001</v>
      </c>
      <c r="DH13" s="9">
        <v>54.634</v>
      </c>
      <c r="DI13" s="9">
        <v>12.709</v>
      </c>
      <c r="DJ13" s="9">
        <v>41.924999999999997</v>
      </c>
      <c r="DK13" s="9">
        <v>5.1260000000000003</v>
      </c>
      <c r="DL13" s="9">
        <v>0</v>
      </c>
      <c r="DM13" s="9">
        <v>5.1260000000000003</v>
      </c>
      <c r="DN13" s="9">
        <v>11.917</v>
      </c>
      <c r="DO13" s="9">
        <v>3.073</v>
      </c>
      <c r="DP13" s="9">
        <v>8.8439999999999994</v>
      </c>
      <c r="DQ13" s="9">
        <v>13.242000000000001</v>
      </c>
      <c r="DR13" s="9">
        <v>2.9820000000000002</v>
      </c>
      <c r="DS13" s="9">
        <v>10.26</v>
      </c>
      <c r="DT13" s="9">
        <v>24.347999999999999</v>
      </c>
      <c r="DU13" s="9">
        <v>6.6539999999999999</v>
      </c>
      <c r="DV13" s="9">
        <v>17.693999999999999</v>
      </c>
      <c r="DW13" s="9">
        <v>26</v>
      </c>
      <c r="DX13" s="9">
        <v>52</v>
      </c>
      <c r="DY13" s="9">
        <v>24.818000000000001</v>
      </c>
      <c r="DZ13" s="9">
        <v>35.768999999999998</v>
      </c>
      <c r="EA13" s="9">
        <v>10.164</v>
      </c>
      <c r="EB13" s="9">
        <v>25.605</v>
      </c>
      <c r="EC13" s="9">
        <v>5.7069999999999999</v>
      </c>
      <c r="ED13" s="9">
        <v>2.698</v>
      </c>
      <c r="EE13" s="9">
        <v>3.0089999999999999</v>
      </c>
      <c r="EF13" s="9">
        <v>4.8520000000000003</v>
      </c>
      <c r="EG13" s="9">
        <v>0.76300000000000001</v>
      </c>
      <c r="EH13" s="9">
        <v>4.0880000000000001</v>
      </c>
      <c r="EI13" s="9">
        <v>10.241</v>
      </c>
      <c r="EJ13" s="9">
        <v>2.444</v>
      </c>
      <c r="EK13" s="9">
        <v>7.7960000000000003</v>
      </c>
      <c r="EL13" s="9">
        <v>14.97</v>
      </c>
      <c r="EM13" s="9">
        <v>4.2590000000000003</v>
      </c>
      <c r="EN13" s="9">
        <v>10.711</v>
      </c>
      <c r="EO13" s="9">
        <v>26</v>
      </c>
      <c r="EP13" s="9">
        <v>36.805</v>
      </c>
      <c r="EQ13" s="9">
        <v>26</v>
      </c>
      <c r="ER13" s="9">
        <v>50.262</v>
      </c>
      <c r="ES13" s="9">
        <v>19.998000000000001</v>
      </c>
      <c r="ET13" s="9">
        <v>30.263999999999999</v>
      </c>
      <c r="EU13" s="9">
        <v>5.71</v>
      </c>
      <c r="EV13" s="9">
        <v>4.1639999999999997</v>
      </c>
      <c r="EW13" s="9">
        <v>1.546</v>
      </c>
      <c r="EX13" s="9">
        <v>11.238</v>
      </c>
      <c r="EY13" s="9">
        <v>3.3039999999999998</v>
      </c>
      <c r="EZ13" s="9">
        <v>7.9340000000000002</v>
      </c>
      <c r="FA13" s="9">
        <v>16.22</v>
      </c>
      <c r="FB13" s="9">
        <v>7.1779999999999999</v>
      </c>
      <c r="FC13" s="9">
        <v>9.0419999999999998</v>
      </c>
      <c r="FD13" s="9">
        <v>17.094000000000001</v>
      </c>
      <c r="FE13" s="9">
        <v>5.3520000000000003</v>
      </c>
      <c r="FF13" s="9">
        <v>11.742000000000001</v>
      </c>
      <c r="FG13" s="9">
        <v>26</v>
      </c>
      <c r="FH13" s="9">
        <v>17</v>
      </c>
      <c r="FI13" s="9">
        <v>26</v>
      </c>
      <c r="FJ13" s="9">
        <v>51.186</v>
      </c>
      <c r="FK13" s="9">
        <v>33.655000000000001</v>
      </c>
      <c r="FL13" s="9">
        <v>17.530999999999999</v>
      </c>
      <c r="FM13" s="9">
        <v>10.811999999999999</v>
      </c>
      <c r="FN13" s="9">
        <v>5.7809999999999997</v>
      </c>
      <c r="FO13" s="9">
        <v>5.0309999999999997</v>
      </c>
      <c r="FP13" s="9">
        <v>9.9090000000000007</v>
      </c>
      <c r="FQ13" s="9">
        <v>6.984</v>
      </c>
      <c r="FR13" s="9">
        <v>2.9239999999999999</v>
      </c>
      <c r="FS13" s="9">
        <v>12.622999999999999</v>
      </c>
      <c r="FT13" s="9">
        <v>8.7899999999999991</v>
      </c>
      <c r="FU13" s="9">
        <v>3.8340000000000001</v>
      </c>
      <c r="FV13" s="9">
        <v>17.841999999999999</v>
      </c>
      <c r="FW13" s="9">
        <v>12.1</v>
      </c>
      <c r="FX13" s="9">
        <v>5.742</v>
      </c>
      <c r="FY13" s="9">
        <v>24.963999999999999</v>
      </c>
      <c r="FZ13" s="9">
        <v>26</v>
      </c>
      <c r="GA13" s="9">
        <v>16.623000000000001</v>
      </c>
      <c r="GB13" s="9">
        <v>62.289000000000001</v>
      </c>
      <c r="GC13" s="9">
        <v>13.925000000000001</v>
      </c>
      <c r="GD13" s="9">
        <v>48.363999999999997</v>
      </c>
      <c r="GE13" s="9">
        <v>6.6130000000000004</v>
      </c>
      <c r="GF13" s="9">
        <v>1.659</v>
      </c>
      <c r="GG13" s="9">
        <v>4.9539999999999997</v>
      </c>
      <c r="GH13" s="9">
        <v>12.651</v>
      </c>
      <c r="GI13" s="9">
        <v>2.145</v>
      </c>
      <c r="GJ13" s="9">
        <v>10.506</v>
      </c>
      <c r="GK13" s="9">
        <v>17.288</v>
      </c>
      <c r="GL13" s="9">
        <v>4.1379999999999999</v>
      </c>
      <c r="GM13" s="9">
        <v>13.15</v>
      </c>
      <c r="GN13" s="9">
        <v>25.736000000000001</v>
      </c>
      <c r="GO13" s="9">
        <v>5.9829999999999997</v>
      </c>
      <c r="GP13" s="9">
        <v>19.753</v>
      </c>
      <c r="GQ13" s="9">
        <v>26</v>
      </c>
      <c r="GR13" s="9">
        <v>26</v>
      </c>
      <c r="GS13" s="9">
        <v>26</v>
      </c>
      <c r="GT13" s="9">
        <v>77.75</v>
      </c>
      <c r="GU13" s="9">
        <v>31.344000000000001</v>
      </c>
      <c r="GV13" s="9">
        <v>46.406999999999996</v>
      </c>
      <c r="GW13" s="9">
        <v>12.736000000000001</v>
      </c>
      <c r="GX13" s="9">
        <v>6.2430000000000003</v>
      </c>
      <c r="GY13" s="9">
        <v>6.4939999999999998</v>
      </c>
      <c r="GZ13" s="9">
        <v>15.269</v>
      </c>
      <c r="HA13" s="9">
        <v>6.03</v>
      </c>
      <c r="HB13" s="9">
        <v>9.2390000000000008</v>
      </c>
      <c r="HC13" s="9">
        <v>19.268999999999998</v>
      </c>
      <c r="HD13" s="9">
        <v>6.5110000000000001</v>
      </c>
      <c r="HE13" s="9">
        <v>12.757999999999999</v>
      </c>
      <c r="HF13" s="9">
        <v>30.475999999999999</v>
      </c>
      <c r="HG13" s="9">
        <v>12.561</v>
      </c>
      <c r="HH13" s="9">
        <v>17.914999999999999</v>
      </c>
      <c r="HI13" s="9">
        <v>26</v>
      </c>
      <c r="HJ13" s="9">
        <v>25.603999999999999</v>
      </c>
      <c r="HK13" s="9">
        <v>25.954999999999998</v>
      </c>
      <c r="HL13" s="9">
        <v>37.478999999999999</v>
      </c>
      <c r="HM13" s="9">
        <v>20.027000000000001</v>
      </c>
      <c r="HN13" s="9">
        <v>17.452000000000002</v>
      </c>
      <c r="HO13" s="9">
        <v>6.157</v>
      </c>
      <c r="HP13" s="9">
        <v>3.6880000000000002</v>
      </c>
      <c r="HQ13" s="9">
        <v>2.468</v>
      </c>
      <c r="HR13" s="9">
        <v>8.7479999999999993</v>
      </c>
      <c r="HS13" s="9">
        <v>4.7039999999999997</v>
      </c>
      <c r="HT13" s="9">
        <v>4.0449999999999999</v>
      </c>
      <c r="HU13" s="9">
        <v>9.8580000000000005</v>
      </c>
      <c r="HV13" s="9">
        <v>5.8040000000000003</v>
      </c>
      <c r="HW13" s="9">
        <v>4.0540000000000003</v>
      </c>
      <c r="HX13" s="9">
        <v>12.715999999999999</v>
      </c>
      <c r="HY13" s="9">
        <v>5.83</v>
      </c>
      <c r="HZ13" s="9">
        <v>6.8849999999999998</v>
      </c>
      <c r="IA13" s="9">
        <v>26</v>
      </c>
      <c r="IB13" s="9">
        <v>26</v>
      </c>
      <c r="IC13" s="9">
        <v>26</v>
      </c>
      <c r="ID13" s="9">
        <v>14.332000000000001</v>
      </c>
      <c r="IE13" s="9">
        <v>11.23</v>
      </c>
      <c r="IF13" s="9">
        <v>3.1019999999999999</v>
      </c>
      <c r="IG13" s="9">
        <v>1.85</v>
      </c>
      <c r="IH13" s="9">
        <v>1.0529999999999999</v>
      </c>
      <c r="II13" s="9">
        <v>0.79600000000000004</v>
      </c>
      <c r="IJ13" s="9">
        <v>1.246</v>
      </c>
      <c r="IK13" s="9">
        <v>1.246</v>
      </c>
      <c r="IL13" s="9">
        <v>0</v>
      </c>
      <c r="IM13" s="9">
        <v>5.91</v>
      </c>
      <c r="IN13" s="9">
        <v>4.9409999999999998</v>
      </c>
      <c r="IO13" s="9">
        <v>0.97</v>
      </c>
      <c r="IP13" s="9">
        <v>5.3259999999999996</v>
      </c>
      <c r="IQ13" s="9">
        <v>3.99</v>
      </c>
    </row>
    <row r="14" spans="1:251">
      <c r="A14" s="10">
        <v>43132</v>
      </c>
      <c r="B14" s="9"/>
      <c r="C14" s="9">
        <v>0</v>
      </c>
      <c r="D14" s="9">
        <v>183.59100000000001</v>
      </c>
      <c r="E14" s="9">
        <v>64.096000000000004</v>
      </c>
      <c r="F14" s="9">
        <v>119.494</v>
      </c>
      <c r="G14" s="9">
        <v>15.326000000000001</v>
      </c>
      <c r="H14" s="9">
        <v>4.9550000000000001</v>
      </c>
      <c r="I14" s="9">
        <v>10.371</v>
      </c>
      <c r="J14" s="9">
        <v>37.253999999999998</v>
      </c>
      <c r="K14" s="9">
        <v>13.257</v>
      </c>
      <c r="L14" s="9">
        <v>23.997</v>
      </c>
      <c r="M14" s="9">
        <v>48.219000000000001</v>
      </c>
      <c r="N14" s="9">
        <v>17.3</v>
      </c>
      <c r="O14" s="9">
        <v>30.919</v>
      </c>
      <c r="P14" s="9">
        <v>82.790999999999997</v>
      </c>
      <c r="Q14" s="9">
        <v>28.584</v>
      </c>
      <c r="R14" s="9">
        <v>54.207000000000001</v>
      </c>
      <c r="S14" s="9">
        <v>40</v>
      </c>
      <c r="T14" s="9">
        <v>34</v>
      </c>
      <c r="U14" s="9">
        <v>42.777000000000001</v>
      </c>
      <c r="V14" s="9">
        <v>59.000999999999998</v>
      </c>
      <c r="W14" s="9">
        <v>15.694000000000001</v>
      </c>
      <c r="X14" s="9">
        <v>43.308</v>
      </c>
      <c r="Y14" s="9">
        <v>3.19</v>
      </c>
      <c r="Z14" s="9">
        <v>0.58699999999999997</v>
      </c>
      <c r="AA14" s="9">
        <v>2.6030000000000002</v>
      </c>
      <c r="AB14" s="9">
        <v>6.83</v>
      </c>
      <c r="AC14" s="9">
        <v>1.095</v>
      </c>
      <c r="AD14" s="9">
        <v>5.7350000000000003</v>
      </c>
      <c r="AE14" s="9">
        <v>16.977</v>
      </c>
      <c r="AF14" s="9">
        <v>5.7839999999999998</v>
      </c>
      <c r="AG14" s="9">
        <v>11.193</v>
      </c>
      <c r="AH14" s="9">
        <v>32.003999999999998</v>
      </c>
      <c r="AI14" s="9">
        <v>8.2270000000000003</v>
      </c>
      <c r="AJ14" s="9">
        <v>23.777000000000001</v>
      </c>
      <c r="AK14" s="9">
        <v>52</v>
      </c>
      <c r="AL14" s="9">
        <v>52</v>
      </c>
      <c r="AM14" s="9">
        <v>52</v>
      </c>
      <c r="AN14" s="9">
        <v>124.589</v>
      </c>
      <c r="AO14" s="9">
        <v>48.402999999999999</v>
      </c>
      <c r="AP14" s="9">
        <v>76.186999999999998</v>
      </c>
      <c r="AQ14" s="9">
        <v>12.135999999999999</v>
      </c>
      <c r="AR14" s="9">
        <v>4.3680000000000003</v>
      </c>
      <c r="AS14" s="9">
        <v>7.7679999999999998</v>
      </c>
      <c r="AT14" s="9">
        <v>30.422999999999998</v>
      </c>
      <c r="AU14" s="9">
        <v>12.161</v>
      </c>
      <c r="AV14" s="9">
        <v>18.262</v>
      </c>
      <c r="AW14" s="9">
        <v>31.242000000000001</v>
      </c>
      <c r="AX14" s="9">
        <v>11.516</v>
      </c>
      <c r="AY14" s="9">
        <v>19.725999999999999</v>
      </c>
      <c r="AZ14" s="9">
        <v>50.786999999999999</v>
      </c>
      <c r="BA14" s="9">
        <v>20.356999999999999</v>
      </c>
      <c r="BB14" s="9">
        <v>30.43</v>
      </c>
      <c r="BC14" s="9">
        <v>28.263999999999999</v>
      </c>
      <c r="BD14" s="9">
        <v>30</v>
      </c>
      <c r="BE14" s="9">
        <v>26</v>
      </c>
      <c r="BF14" s="9">
        <v>29.821999999999999</v>
      </c>
      <c r="BG14" s="9">
        <v>15.653</v>
      </c>
      <c r="BH14" s="9">
        <v>14.169</v>
      </c>
      <c r="BI14" s="9">
        <v>2.1989999999999998</v>
      </c>
      <c r="BJ14" s="9">
        <v>1.6919999999999999</v>
      </c>
      <c r="BK14" s="9">
        <v>0.50600000000000001</v>
      </c>
      <c r="BL14" s="9">
        <v>7.2080000000000002</v>
      </c>
      <c r="BM14" s="9">
        <v>4.173</v>
      </c>
      <c r="BN14" s="9">
        <v>3.0350000000000001</v>
      </c>
      <c r="BO14" s="9">
        <v>9.1159999999999997</v>
      </c>
      <c r="BP14" s="9">
        <v>2.3839999999999999</v>
      </c>
      <c r="BQ14" s="9">
        <v>6.7309999999999999</v>
      </c>
      <c r="BR14" s="9">
        <v>11.3</v>
      </c>
      <c r="BS14" s="9">
        <v>7.4039999999999999</v>
      </c>
      <c r="BT14" s="9">
        <v>3.8959999999999999</v>
      </c>
      <c r="BU14" s="9">
        <v>29.166</v>
      </c>
      <c r="BV14" s="9">
        <v>32.667000000000002</v>
      </c>
      <c r="BW14" s="9">
        <v>29.199000000000002</v>
      </c>
      <c r="BX14" s="9">
        <v>92.096999999999994</v>
      </c>
      <c r="BY14" s="9">
        <v>27.934999999999999</v>
      </c>
      <c r="BZ14" s="9">
        <v>64.162000000000006</v>
      </c>
      <c r="CA14" s="9">
        <v>6.2679999999999998</v>
      </c>
      <c r="CB14" s="9">
        <v>0.33200000000000002</v>
      </c>
      <c r="CC14" s="9">
        <v>5.9349999999999996</v>
      </c>
      <c r="CD14" s="9">
        <v>18.073</v>
      </c>
      <c r="CE14" s="9">
        <v>5.734</v>
      </c>
      <c r="CF14" s="9">
        <v>12.339</v>
      </c>
      <c r="CG14" s="9">
        <v>25.152999999999999</v>
      </c>
      <c r="CH14" s="9">
        <v>8.6760000000000002</v>
      </c>
      <c r="CI14" s="9">
        <v>16.477</v>
      </c>
      <c r="CJ14" s="9">
        <v>42.603999999999999</v>
      </c>
      <c r="CK14" s="9">
        <v>13.192</v>
      </c>
      <c r="CL14" s="9">
        <v>29.411000000000001</v>
      </c>
      <c r="CM14" s="9">
        <v>44.360999999999997</v>
      </c>
      <c r="CN14" s="9">
        <v>41.66</v>
      </c>
      <c r="CO14" s="9">
        <v>44.365000000000002</v>
      </c>
      <c r="CP14" s="9">
        <v>121.316</v>
      </c>
      <c r="CQ14" s="9">
        <v>51.814999999999998</v>
      </c>
      <c r="CR14" s="9">
        <v>69.501000000000005</v>
      </c>
      <c r="CS14" s="9">
        <v>11.257999999999999</v>
      </c>
      <c r="CT14" s="9">
        <v>6.3159999999999998</v>
      </c>
      <c r="CU14" s="9">
        <v>4.9420000000000002</v>
      </c>
      <c r="CV14" s="9">
        <v>26.388999999999999</v>
      </c>
      <c r="CW14" s="9">
        <v>11.695</v>
      </c>
      <c r="CX14" s="9">
        <v>14.694000000000001</v>
      </c>
      <c r="CY14" s="9">
        <v>32.182000000000002</v>
      </c>
      <c r="CZ14" s="9">
        <v>11.009</v>
      </c>
      <c r="DA14" s="9">
        <v>21.173999999999999</v>
      </c>
      <c r="DB14" s="9">
        <v>51.487000000000002</v>
      </c>
      <c r="DC14" s="9">
        <v>22.795000000000002</v>
      </c>
      <c r="DD14" s="9">
        <v>28.692</v>
      </c>
      <c r="DE14" s="9">
        <v>37.334000000000003</v>
      </c>
      <c r="DF14" s="9">
        <v>30.167999999999999</v>
      </c>
      <c r="DG14" s="9">
        <v>39</v>
      </c>
      <c r="DH14" s="9">
        <v>61.018999999999998</v>
      </c>
      <c r="DI14" s="9">
        <v>21.077999999999999</v>
      </c>
      <c r="DJ14" s="9">
        <v>39.941000000000003</v>
      </c>
      <c r="DK14" s="9">
        <v>3.5089999999999999</v>
      </c>
      <c r="DL14" s="9">
        <v>0.33200000000000002</v>
      </c>
      <c r="DM14" s="9">
        <v>3.177</v>
      </c>
      <c r="DN14" s="9">
        <v>12.664999999999999</v>
      </c>
      <c r="DO14" s="9">
        <v>4.6210000000000004</v>
      </c>
      <c r="DP14" s="9">
        <v>8.0429999999999993</v>
      </c>
      <c r="DQ14" s="9">
        <v>15.965999999999999</v>
      </c>
      <c r="DR14" s="9">
        <v>5.2409999999999997</v>
      </c>
      <c r="DS14" s="9">
        <v>10.724</v>
      </c>
      <c r="DT14" s="9">
        <v>28.879000000000001</v>
      </c>
      <c r="DU14" s="9">
        <v>10.882999999999999</v>
      </c>
      <c r="DV14" s="9">
        <v>17.995999999999999</v>
      </c>
      <c r="DW14" s="9">
        <v>48.991</v>
      </c>
      <c r="DX14" s="9">
        <v>52</v>
      </c>
      <c r="DY14" s="9">
        <v>45.917999999999999</v>
      </c>
      <c r="DZ14" s="9">
        <v>31.077000000000002</v>
      </c>
      <c r="EA14" s="9">
        <v>6.8559999999999999</v>
      </c>
      <c r="EB14" s="9">
        <v>24.221</v>
      </c>
      <c r="EC14" s="9">
        <v>2.758</v>
      </c>
      <c r="ED14" s="9">
        <v>0</v>
      </c>
      <c r="EE14" s="9">
        <v>2.758</v>
      </c>
      <c r="EF14" s="9">
        <v>5.4080000000000004</v>
      </c>
      <c r="EG14" s="9">
        <v>1.113</v>
      </c>
      <c r="EH14" s="9">
        <v>4.2949999999999999</v>
      </c>
      <c r="EI14" s="9">
        <v>9.1869999999999994</v>
      </c>
      <c r="EJ14" s="9">
        <v>3.4350000000000001</v>
      </c>
      <c r="EK14" s="9">
        <v>5.7519999999999998</v>
      </c>
      <c r="EL14" s="9">
        <v>13.724</v>
      </c>
      <c r="EM14" s="9">
        <v>2.3090000000000002</v>
      </c>
      <c r="EN14" s="9">
        <v>11.414999999999999</v>
      </c>
      <c r="EO14" s="9">
        <v>30</v>
      </c>
      <c r="EP14" s="9">
        <v>26</v>
      </c>
      <c r="EQ14" s="9">
        <v>37.411000000000001</v>
      </c>
      <c r="ER14" s="9">
        <v>62.854999999999997</v>
      </c>
      <c r="ES14" s="9">
        <v>22.268999999999998</v>
      </c>
      <c r="ET14" s="9">
        <v>40.585999999999999</v>
      </c>
      <c r="EU14" s="9">
        <v>6.218</v>
      </c>
      <c r="EV14" s="9">
        <v>3.2610000000000001</v>
      </c>
      <c r="EW14" s="9">
        <v>2.9569999999999999</v>
      </c>
      <c r="EX14" s="9">
        <v>8.7620000000000005</v>
      </c>
      <c r="EY14" s="9">
        <v>2.516</v>
      </c>
      <c r="EZ14" s="9">
        <v>6.2450000000000001</v>
      </c>
      <c r="FA14" s="9">
        <v>18.507000000000001</v>
      </c>
      <c r="FB14" s="9">
        <v>5.0650000000000004</v>
      </c>
      <c r="FC14" s="9">
        <v>13.442</v>
      </c>
      <c r="FD14" s="9">
        <v>29.367999999999999</v>
      </c>
      <c r="FE14" s="9">
        <v>11.427</v>
      </c>
      <c r="FF14" s="9">
        <v>17.940999999999999</v>
      </c>
      <c r="FG14" s="9">
        <v>43</v>
      </c>
      <c r="FH14" s="9">
        <v>49.683999999999997</v>
      </c>
      <c r="FI14" s="9">
        <v>43</v>
      </c>
      <c r="FJ14" s="9">
        <v>58.462000000000003</v>
      </c>
      <c r="FK14" s="9">
        <v>29.545999999999999</v>
      </c>
      <c r="FL14" s="9">
        <v>28.916</v>
      </c>
      <c r="FM14" s="9">
        <v>5.0389999999999997</v>
      </c>
      <c r="FN14" s="9">
        <v>3.0550000000000002</v>
      </c>
      <c r="FO14" s="9">
        <v>1.9850000000000001</v>
      </c>
      <c r="FP14" s="9">
        <v>17.628</v>
      </c>
      <c r="FQ14" s="9">
        <v>9.1790000000000003</v>
      </c>
      <c r="FR14" s="9">
        <v>8.4480000000000004</v>
      </c>
      <c r="FS14" s="9">
        <v>13.675000000000001</v>
      </c>
      <c r="FT14" s="9">
        <v>5.944</v>
      </c>
      <c r="FU14" s="9">
        <v>7.7309999999999999</v>
      </c>
      <c r="FV14" s="9">
        <v>22.12</v>
      </c>
      <c r="FW14" s="9">
        <v>11.369</v>
      </c>
      <c r="FX14" s="9">
        <v>10.750999999999999</v>
      </c>
      <c r="FY14" s="9">
        <v>30</v>
      </c>
      <c r="FZ14" s="9">
        <v>29.626999999999999</v>
      </c>
      <c r="GA14" s="9">
        <v>29.503</v>
      </c>
      <c r="GB14" s="9">
        <v>69.236000000000004</v>
      </c>
      <c r="GC14" s="9">
        <v>22.597000000000001</v>
      </c>
      <c r="GD14" s="9">
        <v>46.639000000000003</v>
      </c>
      <c r="GE14" s="9">
        <v>6.7889999999999997</v>
      </c>
      <c r="GF14" s="9">
        <v>1.3140000000000001</v>
      </c>
      <c r="GG14" s="9">
        <v>5.4749999999999996</v>
      </c>
      <c r="GH14" s="9">
        <v>13.935</v>
      </c>
      <c r="GI14" s="9">
        <v>5.34</v>
      </c>
      <c r="GJ14" s="9">
        <v>8.5950000000000006</v>
      </c>
      <c r="GK14" s="9">
        <v>15.814</v>
      </c>
      <c r="GL14" s="9">
        <v>5.42</v>
      </c>
      <c r="GM14" s="9">
        <v>10.394</v>
      </c>
      <c r="GN14" s="9">
        <v>32.698</v>
      </c>
      <c r="GO14" s="9">
        <v>10.523</v>
      </c>
      <c r="GP14" s="9">
        <v>22.175000000000001</v>
      </c>
      <c r="GQ14" s="9">
        <v>46.07</v>
      </c>
      <c r="GR14" s="9">
        <v>42.225999999999999</v>
      </c>
      <c r="GS14" s="9">
        <v>46.183</v>
      </c>
      <c r="GT14" s="9">
        <v>89.984999999999999</v>
      </c>
      <c r="GU14" s="9">
        <v>32.734999999999999</v>
      </c>
      <c r="GV14" s="9">
        <v>57.25</v>
      </c>
      <c r="GW14" s="9">
        <v>6.3360000000000003</v>
      </c>
      <c r="GX14" s="9">
        <v>2.3679999999999999</v>
      </c>
      <c r="GY14" s="9">
        <v>3.968</v>
      </c>
      <c r="GZ14" s="9">
        <v>18.603999999999999</v>
      </c>
      <c r="HA14" s="9">
        <v>6.9080000000000004</v>
      </c>
      <c r="HB14" s="9">
        <v>11.695</v>
      </c>
      <c r="HC14" s="9">
        <v>24.917000000000002</v>
      </c>
      <c r="HD14" s="9">
        <v>8.3420000000000005</v>
      </c>
      <c r="HE14" s="9">
        <v>16.574000000000002</v>
      </c>
      <c r="HF14" s="9">
        <v>40.128999999999998</v>
      </c>
      <c r="HG14" s="9">
        <v>15.117000000000001</v>
      </c>
      <c r="HH14" s="9">
        <v>25.012</v>
      </c>
      <c r="HI14" s="9">
        <v>40.329000000000001</v>
      </c>
      <c r="HJ14" s="9">
        <v>33.576999999999998</v>
      </c>
      <c r="HK14" s="9">
        <v>43.728000000000002</v>
      </c>
      <c r="HL14" s="9">
        <v>42.755000000000003</v>
      </c>
      <c r="HM14" s="9">
        <v>17.933</v>
      </c>
      <c r="HN14" s="9">
        <v>24.821999999999999</v>
      </c>
      <c r="HO14" s="9">
        <v>3.0819999999999999</v>
      </c>
      <c r="HP14" s="9">
        <v>2.5750000000000002</v>
      </c>
      <c r="HQ14" s="9">
        <v>0.50600000000000001</v>
      </c>
      <c r="HR14" s="9">
        <v>9.6210000000000004</v>
      </c>
      <c r="HS14" s="9">
        <v>3.4140000000000001</v>
      </c>
      <c r="HT14" s="9">
        <v>6.2069999999999999</v>
      </c>
      <c r="HU14" s="9">
        <v>13.291</v>
      </c>
      <c r="HV14" s="9">
        <v>4.923</v>
      </c>
      <c r="HW14" s="9">
        <v>8.3680000000000003</v>
      </c>
      <c r="HX14" s="9">
        <v>16.760999999999999</v>
      </c>
      <c r="HY14" s="9">
        <v>7.02</v>
      </c>
      <c r="HZ14" s="9">
        <v>9.7409999999999997</v>
      </c>
      <c r="IA14" s="9">
        <v>30</v>
      </c>
      <c r="IB14" s="9">
        <v>30</v>
      </c>
      <c r="IC14" s="9">
        <v>27.885000000000002</v>
      </c>
      <c r="ID14" s="9">
        <v>11.436999999999999</v>
      </c>
      <c r="IE14" s="9">
        <v>6.4850000000000003</v>
      </c>
      <c r="IF14" s="9">
        <v>4.9530000000000003</v>
      </c>
      <c r="IG14" s="9">
        <v>1.319</v>
      </c>
      <c r="IH14" s="9">
        <v>0.39</v>
      </c>
      <c r="II14" s="9">
        <v>0.92800000000000005</v>
      </c>
      <c r="IJ14" s="9">
        <v>2.302</v>
      </c>
      <c r="IK14" s="9">
        <v>1.7669999999999999</v>
      </c>
      <c r="IL14" s="9">
        <v>0.53500000000000003</v>
      </c>
      <c r="IM14" s="9">
        <v>3.3130000000000002</v>
      </c>
      <c r="IN14" s="9">
        <v>0.999</v>
      </c>
      <c r="IO14" s="9">
        <v>2.3140000000000001</v>
      </c>
      <c r="IP14" s="9">
        <v>4.5030000000000001</v>
      </c>
      <c r="IQ14" s="9">
        <v>3.3279999999999998</v>
      </c>
    </row>
    <row r="15" spans="1:251">
      <c r="A15" s="10">
        <v>43497</v>
      </c>
      <c r="B15" s="9">
        <v>0</v>
      </c>
      <c r="C15" s="9">
        <v>0</v>
      </c>
      <c r="D15" s="9">
        <v>182.67400000000001</v>
      </c>
      <c r="E15" s="9">
        <v>68.796000000000006</v>
      </c>
      <c r="F15" s="9">
        <v>113.878</v>
      </c>
      <c r="G15" s="9">
        <v>22.096</v>
      </c>
      <c r="H15" s="9">
        <v>6.9269999999999996</v>
      </c>
      <c r="I15" s="9">
        <v>15.169</v>
      </c>
      <c r="J15" s="9">
        <v>25.553999999999998</v>
      </c>
      <c r="K15" s="9">
        <v>12.526999999999999</v>
      </c>
      <c r="L15" s="9">
        <v>13.026999999999999</v>
      </c>
      <c r="M15" s="9">
        <v>47.222000000000001</v>
      </c>
      <c r="N15" s="9">
        <v>22.922000000000001</v>
      </c>
      <c r="O15" s="9">
        <v>24.3</v>
      </c>
      <c r="P15" s="9">
        <v>87.802999999999997</v>
      </c>
      <c r="Q15" s="9">
        <v>26.42</v>
      </c>
      <c r="R15" s="9">
        <v>61.381999999999998</v>
      </c>
      <c r="S15" s="9">
        <v>42</v>
      </c>
      <c r="T15" s="9">
        <v>26</v>
      </c>
      <c r="U15" s="9">
        <v>52</v>
      </c>
      <c r="V15" s="9">
        <v>54.192999999999998</v>
      </c>
      <c r="W15" s="9">
        <v>15.855</v>
      </c>
      <c r="X15" s="9">
        <v>38.338000000000001</v>
      </c>
      <c r="Y15" s="9">
        <v>6.5919999999999996</v>
      </c>
      <c r="Z15" s="9">
        <v>1.3939999999999999</v>
      </c>
      <c r="AA15" s="9">
        <v>5.1980000000000004</v>
      </c>
      <c r="AB15" s="9">
        <v>3.9020000000000001</v>
      </c>
      <c r="AC15" s="9">
        <v>1.3640000000000001</v>
      </c>
      <c r="AD15" s="9">
        <v>2.5379999999999998</v>
      </c>
      <c r="AE15" s="9">
        <v>9.6780000000000008</v>
      </c>
      <c r="AF15" s="9">
        <v>3.4390000000000001</v>
      </c>
      <c r="AG15" s="9">
        <v>6.2389999999999999</v>
      </c>
      <c r="AH15" s="9">
        <v>34.021999999999998</v>
      </c>
      <c r="AI15" s="9">
        <v>9.6579999999999995</v>
      </c>
      <c r="AJ15" s="9">
        <v>24.364000000000001</v>
      </c>
      <c r="AK15" s="9">
        <v>52</v>
      </c>
      <c r="AL15" s="9">
        <v>52</v>
      </c>
      <c r="AM15" s="9">
        <v>52</v>
      </c>
      <c r="AN15" s="9">
        <v>128.48099999999999</v>
      </c>
      <c r="AO15" s="9">
        <v>52.941000000000003</v>
      </c>
      <c r="AP15" s="9">
        <v>75.540000000000006</v>
      </c>
      <c r="AQ15" s="9">
        <v>15.504</v>
      </c>
      <c r="AR15" s="9">
        <v>5.5330000000000004</v>
      </c>
      <c r="AS15" s="9">
        <v>9.9710000000000001</v>
      </c>
      <c r="AT15" s="9">
        <v>21.651</v>
      </c>
      <c r="AU15" s="9">
        <v>11.163</v>
      </c>
      <c r="AV15" s="9">
        <v>10.489000000000001</v>
      </c>
      <c r="AW15" s="9">
        <v>37.543999999999997</v>
      </c>
      <c r="AX15" s="9">
        <v>19.483000000000001</v>
      </c>
      <c r="AY15" s="9">
        <v>18.061</v>
      </c>
      <c r="AZ15" s="9">
        <v>53.780999999999999</v>
      </c>
      <c r="BA15" s="9">
        <v>16.762</v>
      </c>
      <c r="BB15" s="9">
        <v>37.018999999999998</v>
      </c>
      <c r="BC15" s="9">
        <v>26</v>
      </c>
      <c r="BD15" s="9">
        <v>26</v>
      </c>
      <c r="BE15" s="9">
        <v>40</v>
      </c>
      <c r="BF15" s="9">
        <v>31.06</v>
      </c>
      <c r="BG15" s="9">
        <v>14.073</v>
      </c>
      <c r="BH15" s="9">
        <v>16.986999999999998</v>
      </c>
      <c r="BI15" s="9">
        <v>4.0519999999999996</v>
      </c>
      <c r="BJ15" s="9">
        <v>0.53400000000000003</v>
      </c>
      <c r="BK15" s="9">
        <v>3.5179999999999998</v>
      </c>
      <c r="BL15" s="9">
        <v>4.0469999999999997</v>
      </c>
      <c r="BM15" s="9">
        <v>1.861</v>
      </c>
      <c r="BN15" s="9">
        <v>2.1869999999999998</v>
      </c>
      <c r="BO15" s="9">
        <v>7.0960000000000001</v>
      </c>
      <c r="BP15" s="9">
        <v>3.9689999999999999</v>
      </c>
      <c r="BQ15" s="9">
        <v>3.1269999999999998</v>
      </c>
      <c r="BR15" s="9">
        <v>15.864000000000001</v>
      </c>
      <c r="BS15" s="9">
        <v>7.7080000000000002</v>
      </c>
      <c r="BT15" s="9">
        <v>8.1560000000000006</v>
      </c>
      <c r="BU15" s="9">
        <v>52</v>
      </c>
      <c r="BV15" s="9">
        <v>52</v>
      </c>
      <c r="BW15" s="9">
        <v>47.613</v>
      </c>
      <c r="BX15" s="9">
        <v>97.697000000000003</v>
      </c>
      <c r="BY15" s="9">
        <v>32.942</v>
      </c>
      <c r="BZ15" s="9">
        <v>64.754999999999995</v>
      </c>
      <c r="CA15" s="9">
        <v>13.842000000000001</v>
      </c>
      <c r="CB15" s="9">
        <v>1.9810000000000001</v>
      </c>
      <c r="CC15" s="9">
        <v>11.861000000000001</v>
      </c>
      <c r="CD15" s="9">
        <v>14.58</v>
      </c>
      <c r="CE15" s="9">
        <v>4.9130000000000003</v>
      </c>
      <c r="CF15" s="9">
        <v>9.6669999999999998</v>
      </c>
      <c r="CG15" s="9">
        <v>23.329000000000001</v>
      </c>
      <c r="CH15" s="9">
        <v>12.156000000000001</v>
      </c>
      <c r="CI15" s="9">
        <v>11.173</v>
      </c>
      <c r="CJ15" s="9">
        <v>45.947000000000003</v>
      </c>
      <c r="CK15" s="9">
        <v>13.893000000000001</v>
      </c>
      <c r="CL15" s="9">
        <v>32.054000000000002</v>
      </c>
      <c r="CM15" s="9">
        <v>39</v>
      </c>
      <c r="CN15" s="9">
        <v>34.19</v>
      </c>
      <c r="CO15" s="9">
        <v>47.734000000000002</v>
      </c>
      <c r="CP15" s="9">
        <v>116.03700000000001</v>
      </c>
      <c r="CQ15" s="9">
        <v>49.926000000000002</v>
      </c>
      <c r="CR15" s="9">
        <v>66.11</v>
      </c>
      <c r="CS15" s="9">
        <v>12.305999999999999</v>
      </c>
      <c r="CT15" s="9">
        <v>5.48</v>
      </c>
      <c r="CU15" s="9">
        <v>6.8259999999999996</v>
      </c>
      <c r="CV15" s="9">
        <v>15.021000000000001</v>
      </c>
      <c r="CW15" s="9">
        <v>9.4749999999999996</v>
      </c>
      <c r="CX15" s="9">
        <v>5.5460000000000003</v>
      </c>
      <c r="CY15" s="9">
        <v>30.99</v>
      </c>
      <c r="CZ15" s="9">
        <v>14.734999999999999</v>
      </c>
      <c r="DA15" s="9">
        <v>16.254000000000001</v>
      </c>
      <c r="DB15" s="9">
        <v>57.72</v>
      </c>
      <c r="DC15" s="9">
        <v>20.236000000000001</v>
      </c>
      <c r="DD15" s="9">
        <v>37.484000000000002</v>
      </c>
      <c r="DE15" s="9">
        <v>50.017000000000003</v>
      </c>
      <c r="DF15" s="9">
        <v>26.893999999999998</v>
      </c>
      <c r="DG15" s="9">
        <v>52</v>
      </c>
      <c r="DH15" s="9">
        <v>61.463000000000001</v>
      </c>
      <c r="DI15" s="9">
        <v>21.379000000000001</v>
      </c>
      <c r="DJ15" s="9">
        <v>40.084000000000003</v>
      </c>
      <c r="DK15" s="9">
        <v>10.166</v>
      </c>
      <c r="DL15" s="9">
        <v>1.9810000000000001</v>
      </c>
      <c r="DM15" s="9">
        <v>8.1850000000000005</v>
      </c>
      <c r="DN15" s="9">
        <v>7.1040000000000001</v>
      </c>
      <c r="DO15" s="9">
        <v>1.3180000000000001</v>
      </c>
      <c r="DP15" s="9">
        <v>5.7859999999999996</v>
      </c>
      <c r="DQ15" s="9">
        <v>13.893000000000001</v>
      </c>
      <c r="DR15" s="9">
        <v>8.593</v>
      </c>
      <c r="DS15" s="9">
        <v>5.3</v>
      </c>
      <c r="DT15" s="9">
        <v>30.300999999999998</v>
      </c>
      <c r="DU15" s="9">
        <v>9.4870000000000001</v>
      </c>
      <c r="DV15" s="9">
        <v>20.814</v>
      </c>
      <c r="DW15" s="9">
        <v>42.360999999999997</v>
      </c>
      <c r="DX15" s="9">
        <v>35.334000000000003</v>
      </c>
      <c r="DY15" s="9">
        <v>52</v>
      </c>
      <c r="DZ15" s="9">
        <v>36.234000000000002</v>
      </c>
      <c r="EA15" s="9">
        <v>11.563000000000001</v>
      </c>
      <c r="EB15" s="9">
        <v>24.670999999999999</v>
      </c>
      <c r="EC15" s="9">
        <v>3.6760000000000002</v>
      </c>
      <c r="ED15" s="9">
        <v>0</v>
      </c>
      <c r="EE15" s="9">
        <v>3.6760000000000002</v>
      </c>
      <c r="EF15" s="9">
        <v>7.476</v>
      </c>
      <c r="EG15" s="9">
        <v>3.5950000000000002</v>
      </c>
      <c r="EH15" s="9">
        <v>3.8809999999999998</v>
      </c>
      <c r="EI15" s="9">
        <v>9.4359999999999999</v>
      </c>
      <c r="EJ15" s="9">
        <v>3.5630000000000002</v>
      </c>
      <c r="EK15" s="9">
        <v>5.8730000000000002</v>
      </c>
      <c r="EL15" s="9">
        <v>15.646000000000001</v>
      </c>
      <c r="EM15" s="9">
        <v>4.4059999999999997</v>
      </c>
      <c r="EN15" s="9">
        <v>11.24</v>
      </c>
      <c r="EO15" s="9">
        <v>34</v>
      </c>
      <c r="EP15" s="9">
        <v>29.835000000000001</v>
      </c>
      <c r="EQ15" s="9">
        <v>34</v>
      </c>
      <c r="ER15" s="9">
        <v>66.977999999999994</v>
      </c>
      <c r="ES15" s="9">
        <v>26.934999999999999</v>
      </c>
      <c r="ET15" s="9">
        <v>40.042999999999999</v>
      </c>
      <c r="EU15" s="9">
        <v>5.343</v>
      </c>
      <c r="EV15" s="9">
        <v>1.3939999999999999</v>
      </c>
      <c r="EW15" s="9">
        <v>3.9489999999999998</v>
      </c>
      <c r="EX15" s="9">
        <v>7.8010000000000002</v>
      </c>
      <c r="EY15" s="9">
        <v>3.6440000000000001</v>
      </c>
      <c r="EZ15" s="9">
        <v>4.1580000000000004</v>
      </c>
      <c r="FA15" s="9">
        <v>18.332000000000001</v>
      </c>
      <c r="FB15" s="9">
        <v>8.9079999999999995</v>
      </c>
      <c r="FC15" s="9">
        <v>9.4239999999999995</v>
      </c>
      <c r="FD15" s="9">
        <v>35.502000000000002</v>
      </c>
      <c r="FE15" s="9">
        <v>12.989000000000001</v>
      </c>
      <c r="FF15" s="9">
        <v>22.513000000000002</v>
      </c>
      <c r="FG15" s="9">
        <v>52</v>
      </c>
      <c r="FH15" s="9">
        <v>47.218000000000004</v>
      </c>
      <c r="FI15" s="9">
        <v>52</v>
      </c>
      <c r="FJ15" s="9">
        <v>49.058999999999997</v>
      </c>
      <c r="FK15" s="9">
        <v>22.991</v>
      </c>
      <c r="FL15" s="9">
        <v>26.068000000000001</v>
      </c>
      <c r="FM15" s="9">
        <v>6.9630000000000001</v>
      </c>
      <c r="FN15" s="9">
        <v>4.0860000000000003</v>
      </c>
      <c r="FO15" s="9">
        <v>2.8769999999999998</v>
      </c>
      <c r="FP15" s="9">
        <v>7.22</v>
      </c>
      <c r="FQ15" s="9">
        <v>5.8319999999999999</v>
      </c>
      <c r="FR15" s="9">
        <v>1.3879999999999999</v>
      </c>
      <c r="FS15" s="9">
        <v>12.657999999999999</v>
      </c>
      <c r="FT15" s="9">
        <v>5.827</v>
      </c>
      <c r="FU15" s="9">
        <v>6.8310000000000004</v>
      </c>
      <c r="FV15" s="9">
        <v>22.218</v>
      </c>
      <c r="FW15" s="9">
        <v>7.2469999999999999</v>
      </c>
      <c r="FX15" s="9">
        <v>14.972</v>
      </c>
      <c r="FY15" s="9">
        <v>40.444000000000003</v>
      </c>
      <c r="FZ15" s="9">
        <v>13</v>
      </c>
      <c r="GA15" s="9">
        <v>52</v>
      </c>
      <c r="GB15" s="9">
        <v>76.162999999999997</v>
      </c>
      <c r="GC15" s="9">
        <v>27.925999999999998</v>
      </c>
      <c r="GD15" s="9">
        <v>48.237000000000002</v>
      </c>
      <c r="GE15" s="9">
        <v>12.042</v>
      </c>
      <c r="GF15" s="9">
        <v>2.8220000000000001</v>
      </c>
      <c r="GG15" s="9">
        <v>9.2210000000000001</v>
      </c>
      <c r="GH15" s="9">
        <v>10.473000000000001</v>
      </c>
      <c r="GI15" s="9">
        <v>3.4990000000000001</v>
      </c>
      <c r="GJ15" s="9">
        <v>6.9740000000000002</v>
      </c>
      <c r="GK15" s="9">
        <v>16.439</v>
      </c>
      <c r="GL15" s="9">
        <v>8.6159999999999997</v>
      </c>
      <c r="GM15" s="9">
        <v>7.8239999999999998</v>
      </c>
      <c r="GN15" s="9">
        <v>37.207999999999998</v>
      </c>
      <c r="GO15" s="9">
        <v>12.989000000000001</v>
      </c>
      <c r="GP15" s="9">
        <v>24.219000000000001</v>
      </c>
      <c r="GQ15" s="9">
        <v>45.435000000000002</v>
      </c>
      <c r="GR15" s="9">
        <v>39</v>
      </c>
      <c r="GS15" s="9">
        <v>49.954000000000001</v>
      </c>
      <c r="GT15" s="9">
        <v>90.403999999999996</v>
      </c>
      <c r="GU15" s="9">
        <v>34.459000000000003</v>
      </c>
      <c r="GV15" s="9">
        <v>55.945</v>
      </c>
      <c r="GW15" s="9">
        <v>12.214</v>
      </c>
      <c r="GX15" s="9">
        <v>2.7480000000000002</v>
      </c>
      <c r="GY15" s="9">
        <v>9.4659999999999993</v>
      </c>
      <c r="GZ15" s="9">
        <v>11.32</v>
      </c>
      <c r="HA15" s="9">
        <v>7.4130000000000003</v>
      </c>
      <c r="HB15" s="9">
        <v>3.9079999999999999</v>
      </c>
      <c r="HC15" s="9">
        <v>22.076000000000001</v>
      </c>
      <c r="HD15" s="9">
        <v>11.275</v>
      </c>
      <c r="HE15" s="9">
        <v>10.8</v>
      </c>
      <c r="HF15" s="9">
        <v>44.793999999999997</v>
      </c>
      <c r="HG15" s="9">
        <v>13.022</v>
      </c>
      <c r="HH15" s="9">
        <v>31.771999999999998</v>
      </c>
      <c r="HI15" s="9">
        <v>47.139000000000003</v>
      </c>
      <c r="HJ15" s="9">
        <v>26</v>
      </c>
      <c r="HK15" s="9">
        <v>52</v>
      </c>
      <c r="HL15" s="9">
        <v>35.768999999999998</v>
      </c>
      <c r="HM15" s="9">
        <v>16.035</v>
      </c>
      <c r="HN15" s="9">
        <v>19.734000000000002</v>
      </c>
      <c r="HO15" s="9">
        <v>1.4630000000000001</v>
      </c>
      <c r="HP15" s="9">
        <v>1.4630000000000001</v>
      </c>
      <c r="HQ15" s="9">
        <v>0</v>
      </c>
      <c r="HR15" s="9">
        <v>4.7779999999999996</v>
      </c>
      <c r="HS15" s="9">
        <v>2.3340000000000001</v>
      </c>
      <c r="HT15" s="9">
        <v>2.444</v>
      </c>
      <c r="HU15" s="9">
        <v>12.266999999999999</v>
      </c>
      <c r="HV15" s="9">
        <v>5.8330000000000002</v>
      </c>
      <c r="HW15" s="9">
        <v>6.4340000000000002</v>
      </c>
      <c r="HX15" s="9">
        <v>17.260999999999999</v>
      </c>
      <c r="HY15" s="9">
        <v>6.4050000000000002</v>
      </c>
      <c r="HZ15" s="9">
        <v>10.856</v>
      </c>
      <c r="IA15" s="9">
        <v>49.100999999999999</v>
      </c>
      <c r="IB15" s="9">
        <v>46.953000000000003</v>
      </c>
      <c r="IC15" s="9">
        <v>52</v>
      </c>
      <c r="ID15" s="9">
        <v>11.398</v>
      </c>
      <c r="IE15" s="9">
        <v>4.4489999999999998</v>
      </c>
      <c r="IF15" s="9">
        <v>6.9489999999999998</v>
      </c>
      <c r="IG15" s="9">
        <v>0.42799999999999999</v>
      </c>
      <c r="IH15" s="9">
        <v>0.42799999999999999</v>
      </c>
      <c r="II15" s="9">
        <v>0</v>
      </c>
      <c r="IJ15" s="9">
        <v>3.03</v>
      </c>
      <c r="IK15" s="9">
        <v>1.1419999999999999</v>
      </c>
      <c r="IL15" s="9">
        <v>1.8879999999999999</v>
      </c>
      <c r="IM15" s="9">
        <v>3.5369999999999999</v>
      </c>
      <c r="IN15" s="9">
        <v>1.167</v>
      </c>
      <c r="IO15" s="9">
        <v>2.37</v>
      </c>
      <c r="IP15" s="9">
        <v>4.4029999999999996</v>
      </c>
      <c r="IQ15" s="9">
        <v>1.712</v>
      </c>
    </row>
    <row r="16" spans="1:251">
      <c r="A16" s="10">
        <v>43862</v>
      </c>
      <c r="B16" s="9">
        <v>37.523000000000003</v>
      </c>
      <c r="C16" s="9">
        <v>0</v>
      </c>
      <c r="D16" s="9">
        <v>195.00800000000001</v>
      </c>
      <c r="E16" s="9">
        <v>70.376999999999995</v>
      </c>
      <c r="F16" s="9">
        <v>124.631</v>
      </c>
      <c r="G16" s="9">
        <v>20.716999999999999</v>
      </c>
      <c r="H16" s="9">
        <v>8.94</v>
      </c>
      <c r="I16" s="9">
        <v>11.776999999999999</v>
      </c>
      <c r="J16" s="9">
        <v>33.219000000000001</v>
      </c>
      <c r="K16" s="9">
        <v>11.798</v>
      </c>
      <c r="L16" s="9">
        <v>21.420999999999999</v>
      </c>
      <c r="M16" s="9">
        <v>52.878999999999998</v>
      </c>
      <c r="N16" s="9">
        <v>21.986999999999998</v>
      </c>
      <c r="O16" s="9">
        <v>30.891999999999999</v>
      </c>
      <c r="P16" s="9">
        <v>88.192999999999998</v>
      </c>
      <c r="Q16" s="9">
        <v>27.652000000000001</v>
      </c>
      <c r="R16" s="9">
        <v>60.542000000000002</v>
      </c>
      <c r="S16" s="9">
        <v>40</v>
      </c>
      <c r="T16" s="9">
        <v>30</v>
      </c>
      <c r="U16" s="9">
        <v>44.506</v>
      </c>
      <c r="V16" s="9">
        <v>53.439</v>
      </c>
      <c r="W16" s="9">
        <v>18.38</v>
      </c>
      <c r="X16" s="9">
        <v>35.058</v>
      </c>
      <c r="Y16" s="9">
        <v>6.4669999999999996</v>
      </c>
      <c r="Z16" s="9">
        <v>2.2749999999999999</v>
      </c>
      <c r="AA16" s="9">
        <v>4.1920000000000002</v>
      </c>
      <c r="AB16" s="9">
        <v>6.008</v>
      </c>
      <c r="AC16" s="9">
        <v>2.1960000000000002</v>
      </c>
      <c r="AD16" s="9">
        <v>3.8119999999999998</v>
      </c>
      <c r="AE16" s="9">
        <v>8.6950000000000003</v>
      </c>
      <c r="AF16" s="9">
        <v>4.7789999999999999</v>
      </c>
      <c r="AG16" s="9">
        <v>3.9169999999999998</v>
      </c>
      <c r="AH16" s="9">
        <v>32.268999999999998</v>
      </c>
      <c r="AI16" s="9">
        <v>9.1310000000000002</v>
      </c>
      <c r="AJ16" s="9">
        <v>23.138000000000002</v>
      </c>
      <c r="AK16" s="9">
        <v>52</v>
      </c>
      <c r="AL16" s="9">
        <v>46.070999999999998</v>
      </c>
      <c r="AM16" s="9">
        <v>104</v>
      </c>
      <c r="AN16" s="9">
        <v>141.57</v>
      </c>
      <c r="AO16" s="9">
        <v>51.996000000000002</v>
      </c>
      <c r="AP16" s="9">
        <v>89.572999999999993</v>
      </c>
      <c r="AQ16" s="9">
        <v>14.25</v>
      </c>
      <c r="AR16" s="9">
        <v>6.6660000000000004</v>
      </c>
      <c r="AS16" s="9">
        <v>7.585</v>
      </c>
      <c r="AT16" s="9">
        <v>27.212</v>
      </c>
      <c r="AU16" s="9">
        <v>9.6020000000000003</v>
      </c>
      <c r="AV16" s="9">
        <v>17.609000000000002</v>
      </c>
      <c r="AW16" s="9">
        <v>44.183</v>
      </c>
      <c r="AX16" s="9">
        <v>17.207999999999998</v>
      </c>
      <c r="AY16" s="9">
        <v>26.975000000000001</v>
      </c>
      <c r="AZ16" s="9">
        <v>55.924999999999997</v>
      </c>
      <c r="BA16" s="9">
        <v>18.52</v>
      </c>
      <c r="BB16" s="9">
        <v>37.404000000000003</v>
      </c>
      <c r="BC16" s="9">
        <v>26</v>
      </c>
      <c r="BD16" s="9">
        <v>26</v>
      </c>
      <c r="BE16" s="9">
        <v>26</v>
      </c>
      <c r="BF16" s="9">
        <v>25.251000000000001</v>
      </c>
      <c r="BG16" s="9">
        <v>11.837999999999999</v>
      </c>
      <c r="BH16" s="9">
        <v>13.413</v>
      </c>
      <c r="BI16" s="9">
        <v>3.9159999999999999</v>
      </c>
      <c r="BJ16" s="9">
        <v>0.52100000000000002</v>
      </c>
      <c r="BK16" s="9">
        <v>3.395</v>
      </c>
      <c r="BL16" s="9">
        <v>3.1629999999999998</v>
      </c>
      <c r="BM16" s="9">
        <v>1.4850000000000001</v>
      </c>
      <c r="BN16" s="9">
        <v>1.6779999999999999</v>
      </c>
      <c r="BO16" s="9">
        <v>5.4379999999999997</v>
      </c>
      <c r="BP16" s="9">
        <v>3.6070000000000002</v>
      </c>
      <c r="BQ16" s="9">
        <v>1.831</v>
      </c>
      <c r="BR16" s="9">
        <v>12.734</v>
      </c>
      <c r="BS16" s="9">
        <v>6.2249999999999996</v>
      </c>
      <c r="BT16" s="9">
        <v>6.5090000000000003</v>
      </c>
      <c r="BU16" s="9">
        <v>46.893999999999998</v>
      </c>
      <c r="BV16" s="9">
        <v>52</v>
      </c>
      <c r="BW16" s="9">
        <v>37.942</v>
      </c>
      <c r="BX16" s="9">
        <v>111.304</v>
      </c>
      <c r="BY16" s="9">
        <v>33.959000000000003</v>
      </c>
      <c r="BZ16" s="9">
        <v>77.344999999999999</v>
      </c>
      <c r="CA16" s="9">
        <v>11.888</v>
      </c>
      <c r="CB16" s="9">
        <v>2.56</v>
      </c>
      <c r="CC16" s="9">
        <v>9.3279999999999994</v>
      </c>
      <c r="CD16" s="9">
        <v>16.007999999999999</v>
      </c>
      <c r="CE16" s="9">
        <v>4.3529999999999998</v>
      </c>
      <c r="CF16" s="9">
        <v>11.654999999999999</v>
      </c>
      <c r="CG16" s="9">
        <v>32.322000000000003</v>
      </c>
      <c r="CH16" s="9">
        <v>10.413</v>
      </c>
      <c r="CI16" s="9">
        <v>21.91</v>
      </c>
      <c r="CJ16" s="9">
        <v>51.085000000000001</v>
      </c>
      <c r="CK16" s="9">
        <v>16.632999999999999</v>
      </c>
      <c r="CL16" s="9">
        <v>34.451999999999998</v>
      </c>
      <c r="CM16" s="9">
        <v>43</v>
      </c>
      <c r="CN16" s="9">
        <v>50.168999999999997</v>
      </c>
      <c r="CO16" s="9">
        <v>38.377000000000002</v>
      </c>
      <c r="CP16" s="9">
        <v>108.956</v>
      </c>
      <c r="CQ16" s="9">
        <v>48.256</v>
      </c>
      <c r="CR16" s="9">
        <v>60.7</v>
      </c>
      <c r="CS16" s="9">
        <v>12.744999999999999</v>
      </c>
      <c r="CT16" s="9">
        <v>6.9009999999999998</v>
      </c>
      <c r="CU16" s="9">
        <v>5.8440000000000003</v>
      </c>
      <c r="CV16" s="9">
        <v>20.373999999999999</v>
      </c>
      <c r="CW16" s="9">
        <v>8.93</v>
      </c>
      <c r="CX16" s="9">
        <v>11.444000000000001</v>
      </c>
      <c r="CY16" s="9">
        <v>25.995000000000001</v>
      </c>
      <c r="CZ16" s="9">
        <v>15.182</v>
      </c>
      <c r="DA16" s="9">
        <v>10.813000000000001</v>
      </c>
      <c r="DB16" s="9">
        <v>49.841999999999999</v>
      </c>
      <c r="DC16" s="9">
        <v>17.244</v>
      </c>
      <c r="DD16" s="9">
        <v>32.598999999999997</v>
      </c>
      <c r="DE16" s="9">
        <v>39</v>
      </c>
      <c r="DF16" s="9">
        <v>26</v>
      </c>
      <c r="DG16" s="9">
        <v>52</v>
      </c>
      <c r="DH16" s="9">
        <v>77.575000000000003</v>
      </c>
      <c r="DI16" s="9">
        <v>24.92</v>
      </c>
      <c r="DJ16" s="9">
        <v>52.655000000000001</v>
      </c>
      <c r="DK16" s="9">
        <v>7.3879999999999999</v>
      </c>
      <c r="DL16" s="9">
        <v>2.0390000000000001</v>
      </c>
      <c r="DM16" s="9">
        <v>5.3490000000000002</v>
      </c>
      <c r="DN16" s="9">
        <v>8.8640000000000008</v>
      </c>
      <c r="DO16" s="9">
        <v>1.4319999999999999</v>
      </c>
      <c r="DP16" s="9">
        <v>7.431</v>
      </c>
      <c r="DQ16" s="9">
        <v>24.344000000000001</v>
      </c>
      <c r="DR16" s="9">
        <v>8.2140000000000004</v>
      </c>
      <c r="DS16" s="9">
        <v>16.13</v>
      </c>
      <c r="DT16" s="9">
        <v>36.979999999999997</v>
      </c>
      <c r="DU16" s="9">
        <v>13.234999999999999</v>
      </c>
      <c r="DV16" s="9">
        <v>23.744</v>
      </c>
      <c r="DW16" s="9">
        <v>47</v>
      </c>
      <c r="DX16" s="9">
        <v>52</v>
      </c>
      <c r="DY16" s="9">
        <v>41.002000000000002</v>
      </c>
      <c r="DZ16" s="9">
        <v>33.728999999999999</v>
      </c>
      <c r="EA16" s="9">
        <v>9.0389999999999997</v>
      </c>
      <c r="EB16" s="9">
        <v>24.69</v>
      </c>
      <c r="EC16" s="9">
        <v>4.5</v>
      </c>
      <c r="ED16" s="9">
        <v>0.52100000000000002</v>
      </c>
      <c r="EE16" s="9">
        <v>3.9790000000000001</v>
      </c>
      <c r="EF16" s="9">
        <v>7.1449999999999996</v>
      </c>
      <c r="EG16" s="9">
        <v>2.9209999999999998</v>
      </c>
      <c r="EH16" s="9">
        <v>4.2240000000000002</v>
      </c>
      <c r="EI16" s="9">
        <v>7.9779999999999998</v>
      </c>
      <c r="EJ16" s="9">
        <v>2.1989999999999998</v>
      </c>
      <c r="EK16" s="9">
        <v>5.78</v>
      </c>
      <c r="EL16" s="9">
        <v>14.105</v>
      </c>
      <c r="EM16" s="9">
        <v>3.3980000000000001</v>
      </c>
      <c r="EN16" s="9">
        <v>10.708</v>
      </c>
      <c r="EO16" s="9">
        <v>26</v>
      </c>
      <c r="EP16" s="9">
        <v>19.152999999999999</v>
      </c>
      <c r="EQ16" s="9">
        <v>34.445999999999998</v>
      </c>
      <c r="ER16" s="9">
        <v>65.832999999999998</v>
      </c>
      <c r="ES16" s="9">
        <v>25.015000000000001</v>
      </c>
      <c r="ET16" s="9">
        <v>40.817999999999998</v>
      </c>
      <c r="EU16" s="9">
        <v>7.516</v>
      </c>
      <c r="EV16" s="9">
        <v>2.8919999999999999</v>
      </c>
      <c r="EW16" s="9">
        <v>4.6239999999999997</v>
      </c>
      <c r="EX16" s="9">
        <v>11.071999999999999</v>
      </c>
      <c r="EY16" s="9">
        <v>2.6960000000000002</v>
      </c>
      <c r="EZ16" s="9">
        <v>8.3759999999999994</v>
      </c>
      <c r="FA16" s="9">
        <v>13.59</v>
      </c>
      <c r="FB16" s="9">
        <v>8.6679999999999993</v>
      </c>
      <c r="FC16" s="9">
        <v>4.9219999999999997</v>
      </c>
      <c r="FD16" s="9">
        <v>33.654000000000003</v>
      </c>
      <c r="FE16" s="9">
        <v>10.759</v>
      </c>
      <c r="FF16" s="9">
        <v>22.895</v>
      </c>
      <c r="FG16" s="9">
        <v>52</v>
      </c>
      <c r="FH16" s="9">
        <v>40.929000000000002</v>
      </c>
      <c r="FI16" s="9">
        <v>52</v>
      </c>
      <c r="FJ16" s="9">
        <v>43.122999999999998</v>
      </c>
      <c r="FK16" s="9">
        <v>23.241</v>
      </c>
      <c r="FL16" s="9">
        <v>19.882000000000001</v>
      </c>
      <c r="FM16" s="9">
        <v>5.2290000000000001</v>
      </c>
      <c r="FN16" s="9">
        <v>4.0090000000000003</v>
      </c>
      <c r="FO16" s="9">
        <v>1.22</v>
      </c>
      <c r="FP16" s="9">
        <v>9.3010000000000002</v>
      </c>
      <c r="FQ16" s="9">
        <v>6.234</v>
      </c>
      <c r="FR16" s="9">
        <v>3.0680000000000001</v>
      </c>
      <c r="FS16" s="9">
        <v>12.404</v>
      </c>
      <c r="FT16" s="9">
        <v>6.5129999999999999</v>
      </c>
      <c r="FU16" s="9">
        <v>5.891</v>
      </c>
      <c r="FV16" s="9">
        <v>16.187999999999999</v>
      </c>
      <c r="FW16" s="9">
        <v>6.484</v>
      </c>
      <c r="FX16" s="9">
        <v>9.7040000000000006</v>
      </c>
      <c r="FY16" s="9">
        <v>26</v>
      </c>
      <c r="FZ16" s="9">
        <v>16.670999999999999</v>
      </c>
      <c r="GA16" s="9">
        <v>44.807000000000002</v>
      </c>
      <c r="GB16" s="9">
        <v>89.052999999999997</v>
      </c>
      <c r="GC16" s="9">
        <v>30.404</v>
      </c>
      <c r="GD16" s="9">
        <v>58.649000000000001</v>
      </c>
      <c r="GE16" s="9">
        <v>10.186</v>
      </c>
      <c r="GF16" s="9">
        <v>1.3939999999999999</v>
      </c>
      <c r="GG16" s="9">
        <v>8.7929999999999993</v>
      </c>
      <c r="GH16" s="9">
        <v>12.85</v>
      </c>
      <c r="GI16" s="9">
        <v>3.9249999999999998</v>
      </c>
      <c r="GJ16" s="9">
        <v>8.9250000000000007</v>
      </c>
      <c r="GK16" s="9">
        <v>20.414000000000001</v>
      </c>
      <c r="GL16" s="9">
        <v>6.117</v>
      </c>
      <c r="GM16" s="9">
        <v>14.297000000000001</v>
      </c>
      <c r="GN16" s="9">
        <v>45.603000000000002</v>
      </c>
      <c r="GO16" s="9">
        <v>18.969000000000001</v>
      </c>
      <c r="GP16" s="9">
        <v>26.634</v>
      </c>
      <c r="GQ16" s="9">
        <v>52</v>
      </c>
      <c r="GR16" s="9">
        <v>52</v>
      </c>
      <c r="GS16" s="9">
        <v>30</v>
      </c>
      <c r="GT16" s="9">
        <v>84.465000000000003</v>
      </c>
      <c r="GU16" s="9">
        <v>29.962</v>
      </c>
      <c r="GV16" s="9">
        <v>54.503</v>
      </c>
      <c r="GW16" s="9">
        <v>10.768000000000001</v>
      </c>
      <c r="GX16" s="9">
        <v>6.87</v>
      </c>
      <c r="GY16" s="9">
        <v>3.8969999999999998</v>
      </c>
      <c r="GZ16" s="9">
        <v>8.9559999999999995</v>
      </c>
      <c r="HA16" s="9">
        <v>1.98</v>
      </c>
      <c r="HB16" s="9">
        <v>6.976</v>
      </c>
      <c r="HC16" s="9">
        <v>23.788</v>
      </c>
      <c r="HD16" s="9">
        <v>10.458</v>
      </c>
      <c r="HE16" s="9">
        <v>13.331</v>
      </c>
      <c r="HF16" s="9">
        <v>40.953000000000003</v>
      </c>
      <c r="HG16" s="9">
        <v>10.654</v>
      </c>
      <c r="HH16" s="9">
        <v>30.298999999999999</v>
      </c>
      <c r="HI16" s="9">
        <v>47</v>
      </c>
      <c r="HJ16" s="9">
        <v>26</v>
      </c>
      <c r="HK16" s="9">
        <v>52</v>
      </c>
      <c r="HL16" s="9">
        <v>37.664000000000001</v>
      </c>
      <c r="HM16" s="9">
        <v>16.920999999999999</v>
      </c>
      <c r="HN16" s="9">
        <v>20.742000000000001</v>
      </c>
      <c r="HO16" s="9">
        <v>3.0640000000000001</v>
      </c>
      <c r="HP16" s="9">
        <v>0.58199999999999996</v>
      </c>
      <c r="HQ16" s="9">
        <v>2.4820000000000002</v>
      </c>
      <c r="HR16" s="9">
        <v>11.276999999999999</v>
      </c>
      <c r="HS16" s="9">
        <v>5.5190000000000001</v>
      </c>
      <c r="HT16" s="9">
        <v>5.758</v>
      </c>
      <c r="HU16" s="9">
        <v>11.9</v>
      </c>
      <c r="HV16" s="9">
        <v>7.8819999999999997</v>
      </c>
      <c r="HW16" s="9">
        <v>4.0190000000000001</v>
      </c>
      <c r="HX16" s="9">
        <v>11.422000000000001</v>
      </c>
      <c r="HY16" s="9">
        <v>2.9390000000000001</v>
      </c>
      <c r="HZ16" s="9">
        <v>8.4830000000000005</v>
      </c>
      <c r="IA16" s="9">
        <v>20.347000000000001</v>
      </c>
      <c r="IB16" s="9">
        <v>13</v>
      </c>
      <c r="IC16" s="9">
        <v>31.620999999999999</v>
      </c>
      <c r="ID16" s="9">
        <v>9.0779999999999994</v>
      </c>
      <c r="IE16" s="9">
        <v>4.9279999999999999</v>
      </c>
      <c r="IF16" s="9">
        <v>4.1500000000000004</v>
      </c>
      <c r="IG16" s="9">
        <v>0.61499999999999999</v>
      </c>
      <c r="IH16" s="9">
        <v>0.61499999999999999</v>
      </c>
      <c r="II16" s="9">
        <v>0</v>
      </c>
      <c r="IJ16" s="9">
        <v>3.2989999999999999</v>
      </c>
      <c r="IK16" s="9">
        <v>1.859</v>
      </c>
      <c r="IL16" s="9">
        <v>1.44</v>
      </c>
      <c r="IM16" s="9">
        <v>2.2149999999999999</v>
      </c>
      <c r="IN16" s="9">
        <v>1.1379999999999999</v>
      </c>
      <c r="IO16" s="9">
        <v>1.0760000000000001</v>
      </c>
      <c r="IP16" s="9">
        <v>2.9489999999999998</v>
      </c>
      <c r="IQ16" s="9">
        <v>1.3149999999999999</v>
      </c>
    </row>
    <row r="17" spans="1:251">
      <c r="A17" s="10">
        <v>44228</v>
      </c>
      <c r="B17" s="9">
        <v>0</v>
      </c>
      <c r="C17" s="9">
        <v>0</v>
      </c>
      <c r="D17" s="9">
        <v>181.363</v>
      </c>
      <c r="E17" s="9">
        <v>68.009</v>
      </c>
      <c r="F17" s="9">
        <v>113.354</v>
      </c>
      <c r="G17" s="9">
        <v>15.976000000000001</v>
      </c>
      <c r="H17" s="9">
        <v>4.4539999999999997</v>
      </c>
      <c r="I17" s="9">
        <v>11.522</v>
      </c>
      <c r="J17" s="9">
        <v>29.126000000000001</v>
      </c>
      <c r="K17" s="9">
        <v>12.31</v>
      </c>
      <c r="L17" s="9">
        <v>16.815999999999999</v>
      </c>
      <c r="M17" s="9">
        <v>51.003</v>
      </c>
      <c r="N17" s="9">
        <v>21.173999999999999</v>
      </c>
      <c r="O17" s="9">
        <v>29.829000000000001</v>
      </c>
      <c r="P17" s="9">
        <v>85.257999999999996</v>
      </c>
      <c r="Q17" s="9">
        <v>30.071000000000002</v>
      </c>
      <c r="R17" s="9">
        <v>55.186999999999998</v>
      </c>
      <c r="S17" s="9">
        <v>44.29</v>
      </c>
      <c r="T17" s="9">
        <v>43</v>
      </c>
      <c r="U17" s="9">
        <v>47</v>
      </c>
      <c r="V17" s="9">
        <v>60.478999999999999</v>
      </c>
      <c r="W17" s="9">
        <v>18.489000000000001</v>
      </c>
      <c r="X17" s="9">
        <v>41.99</v>
      </c>
      <c r="Y17" s="9">
        <v>4.4459999999999997</v>
      </c>
      <c r="Z17" s="9">
        <v>0.66800000000000004</v>
      </c>
      <c r="AA17" s="9">
        <v>3.778</v>
      </c>
      <c r="AB17" s="9">
        <v>7.5789999999999997</v>
      </c>
      <c r="AC17" s="9">
        <v>0.56699999999999995</v>
      </c>
      <c r="AD17" s="9">
        <v>7.0119999999999996</v>
      </c>
      <c r="AE17" s="9">
        <v>16.643000000000001</v>
      </c>
      <c r="AF17" s="9">
        <v>6.85</v>
      </c>
      <c r="AG17" s="9">
        <v>9.7919999999999998</v>
      </c>
      <c r="AH17" s="9">
        <v>31.812000000000001</v>
      </c>
      <c r="AI17" s="9">
        <v>10.404</v>
      </c>
      <c r="AJ17" s="9">
        <v>21.408000000000001</v>
      </c>
      <c r="AK17" s="9">
        <v>52</v>
      </c>
      <c r="AL17" s="9">
        <v>52</v>
      </c>
      <c r="AM17" s="9">
        <v>52</v>
      </c>
      <c r="AN17" s="9">
        <v>120.884</v>
      </c>
      <c r="AO17" s="9">
        <v>49.52</v>
      </c>
      <c r="AP17" s="9">
        <v>71.364000000000004</v>
      </c>
      <c r="AQ17" s="9">
        <v>11.53</v>
      </c>
      <c r="AR17" s="9">
        <v>3.7869999999999999</v>
      </c>
      <c r="AS17" s="9">
        <v>7.7439999999999998</v>
      </c>
      <c r="AT17" s="9">
        <v>21.547000000000001</v>
      </c>
      <c r="AU17" s="9">
        <v>11.743</v>
      </c>
      <c r="AV17" s="9">
        <v>9.8049999999999997</v>
      </c>
      <c r="AW17" s="9">
        <v>34.36</v>
      </c>
      <c r="AX17" s="9">
        <v>14.323</v>
      </c>
      <c r="AY17" s="9">
        <v>20.036999999999999</v>
      </c>
      <c r="AZ17" s="9">
        <v>53.445999999999998</v>
      </c>
      <c r="BA17" s="9">
        <v>19.667000000000002</v>
      </c>
      <c r="BB17" s="9">
        <v>33.779000000000003</v>
      </c>
      <c r="BC17" s="9">
        <v>40.408000000000001</v>
      </c>
      <c r="BD17" s="9">
        <v>37.972999999999999</v>
      </c>
      <c r="BE17" s="9">
        <v>43</v>
      </c>
      <c r="BF17" s="9">
        <v>33.170999999999999</v>
      </c>
      <c r="BG17" s="9">
        <v>18.768000000000001</v>
      </c>
      <c r="BH17" s="9">
        <v>14.403</v>
      </c>
      <c r="BI17" s="9">
        <v>3.024</v>
      </c>
      <c r="BJ17" s="9">
        <v>0</v>
      </c>
      <c r="BK17" s="9">
        <v>3.024</v>
      </c>
      <c r="BL17" s="9">
        <v>0.89300000000000002</v>
      </c>
      <c r="BM17" s="9">
        <v>0.89300000000000002</v>
      </c>
      <c r="BN17" s="9">
        <v>0</v>
      </c>
      <c r="BO17" s="9">
        <v>10.244</v>
      </c>
      <c r="BP17" s="9">
        <v>4.8810000000000002</v>
      </c>
      <c r="BQ17" s="9">
        <v>5.3620000000000001</v>
      </c>
      <c r="BR17" s="9">
        <v>19.012</v>
      </c>
      <c r="BS17" s="9">
        <v>12.994</v>
      </c>
      <c r="BT17" s="9">
        <v>6.0179999999999998</v>
      </c>
      <c r="BU17" s="9">
        <v>52</v>
      </c>
      <c r="BV17" s="9">
        <v>52</v>
      </c>
      <c r="BW17" s="9">
        <v>47</v>
      </c>
      <c r="BX17" s="9">
        <v>100.61499999999999</v>
      </c>
      <c r="BY17" s="9">
        <v>31.509</v>
      </c>
      <c r="BZ17" s="9">
        <v>69.105999999999995</v>
      </c>
      <c r="CA17" s="9">
        <v>10.279</v>
      </c>
      <c r="CB17" s="9">
        <v>0</v>
      </c>
      <c r="CC17" s="9">
        <v>10.279</v>
      </c>
      <c r="CD17" s="9">
        <v>16.032</v>
      </c>
      <c r="CE17" s="9">
        <v>5.2460000000000004</v>
      </c>
      <c r="CF17" s="9">
        <v>10.785</v>
      </c>
      <c r="CG17" s="9">
        <v>24.358000000000001</v>
      </c>
      <c r="CH17" s="9">
        <v>6.4710000000000001</v>
      </c>
      <c r="CI17" s="9">
        <v>17.887</v>
      </c>
      <c r="CJ17" s="9">
        <v>49.945999999999998</v>
      </c>
      <c r="CK17" s="9">
        <v>19.791</v>
      </c>
      <c r="CL17" s="9">
        <v>30.155000000000001</v>
      </c>
      <c r="CM17" s="9">
        <v>49.613</v>
      </c>
      <c r="CN17" s="9">
        <v>52</v>
      </c>
      <c r="CO17" s="9">
        <v>34.488</v>
      </c>
      <c r="CP17" s="9">
        <v>113.919</v>
      </c>
      <c r="CQ17" s="9">
        <v>55.268000000000001</v>
      </c>
      <c r="CR17" s="9">
        <v>58.651000000000003</v>
      </c>
      <c r="CS17" s="9">
        <v>8.7200000000000006</v>
      </c>
      <c r="CT17" s="9">
        <v>4.4539999999999997</v>
      </c>
      <c r="CU17" s="9">
        <v>4.266</v>
      </c>
      <c r="CV17" s="9">
        <v>13.987</v>
      </c>
      <c r="CW17" s="9">
        <v>7.9560000000000004</v>
      </c>
      <c r="CX17" s="9">
        <v>6.0309999999999997</v>
      </c>
      <c r="CY17" s="9">
        <v>36.889000000000003</v>
      </c>
      <c r="CZ17" s="9">
        <v>19.584</v>
      </c>
      <c r="DA17" s="9">
        <v>17.305</v>
      </c>
      <c r="DB17" s="9">
        <v>54.323</v>
      </c>
      <c r="DC17" s="9">
        <v>23.274000000000001</v>
      </c>
      <c r="DD17" s="9">
        <v>31.048999999999999</v>
      </c>
      <c r="DE17" s="9">
        <v>47</v>
      </c>
      <c r="DF17" s="9">
        <v>47</v>
      </c>
      <c r="DG17" s="9">
        <v>52</v>
      </c>
      <c r="DH17" s="9">
        <v>67.635999999999996</v>
      </c>
      <c r="DI17" s="9">
        <v>21.63</v>
      </c>
      <c r="DJ17" s="9">
        <v>46.006</v>
      </c>
      <c r="DK17" s="9">
        <v>5.9809999999999999</v>
      </c>
      <c r="DL17" s="9">
        <v>0</v>
      </c>
      <c r="DM17" s="9">
        <v>5.9809999999999999</v>
      </c>
      <c r="DN17" s="9">
        <v>9.1669999999999998</v>
      </c>
      <c r="DO17" s="9">
        <v>3.3780000000000001</v>
      </c>
      <c r="DP17" s="9">
        <v>5.7889999999999997</v>
      </c>
      <c r="DQ17" s="9">
        <v>14.955</v>
      </c>
      <c r="DR17" s="9">
        <v>5.3079999999999998</v>
      </c>
      <c r="DS17" s="9">
        <v>9.6470000000000002</v>
      </c>
      <c r="DT17" s="9">
        <v>37.533999999999999</v>
      </c>
      <c r="DU17" s="9">
        <v>12.945</v>
      </c>
      <c r="DV17" s="9">
        <v>24.59</v>
      </c>
      <c r="DW17" s="9">
        <v>52</v>
      </c>
      <c r="DX17" s="9">
        <v>52</v>
      </c>
      <c r="DY17" s="9">
        <v>52</v>
      </c>
      <c r="DZ17" s="9">
        <v>32.978999999999999</v>
      </c>
      <c r="EA17" s="9">
        <v>9.8780000000000001</v>
      </c>
      <c r="EB17" s="9">
        <v>23.100999999999999</v>
      </c>
      <c r="EC17" s="9">
        <v>4.298</v>
      </c>
      <c r="ED17" s="9">
        <v>0</v>
      </c>
      <c r="EE17" s="9">
        <v>4.298</v>
      </c>
      <c r="EF17" s="9">
        <v>6.8650000000000002</v>
      </c>
      <c r="EG17" s="9">
        <v>1.869</v>
      </c>
      <c r="EH17" s="9">
        <v>4.9969999999999999</v>
      </c>
      <c r="EI17" s="9">
        <v>9.4030000000000005</v>
      </c>
      <c r="EJ17" s="9">
        <v>1.163</v>
      </c>
      <c r="EK17" s="9">
        <v>8.24</v>
      </c>
      <c r="EL17" s="9">
        <v>12.412000000000001</v>
      </c>
      <c r="EM17" s="9">
        <v>6.8470000000000004</v>
      </c>
      <c r="EN17" s="9">
        <v>5.5650000000000004</v>
      </c>
      <c r="EO17" s="9">
        <v>30</v>
      </c>
      <c r="EP17" s="9">
        <v>52</v>
      </c>
      <c r="EQ17" s="9">
        <v>24.59</v>
      </c>
      <c r="ER17" s="9">
        <v>61.262999999999998</v>
      </c>
      <c r="ES17" s="9">
        <v>27.507999999999999</v>
      </c>
      <c r="ET17" s="9">
        <v>33.755000000000003</v>
      </c>
      <c r="EU17" s="9">
        <v>4.8899999999999997</v>
      </c>
      <c r="EV17" s="9">
        <v>2.105</v>
      </c>
      <c r="EW17" s="9">
        <v>2.7850000000000001</v>
      </c>
      <c r="EX17" s="9">
        <v>8.9190000000000005</v>
      </c>
      <c r="EY17" s="9">
        <v>4.34</v>
      </c>
      <c r="EZ17" s="9">
        <v>4.5789999999999997</v>
      </c>
      <c r="FA17" s="9">
        <v>18.103999999999999</v>
      </c>
      <c r="FB17" s="9">
        <v>10.266999999999999</v>
      </c>
      <c r="FC17" s="9">
        <v>7.8369999999999997</v>
      </c>
      <c r="FD17" s="9">
        <v>29.35</v>
      </c>
      <c r="FE17" s="9">
        <v>10.795999999999999</v>
      </c>
      <c r="FF17" s="9">
        <v>18.553999999999998</v>
      </c>
      <c r="FG17" s="9">
        <v>47.051000000000002</v>
      </c>
      <c r="FH17" s="9">
        <v>43</v>
      </c>
      <c r="FI17" s="9">
        <v>52</v>
      </c>
      <c r="FJ17" s="9">
        <v>52.656999999999996</v>
      </c>
      <c r="FK17" s="9">
        <v>27.76</v>
      </c>
      <c r="FL17" s="9">
        <v>24.896000000000001</v>
      </c>
      <c r="FM17" s="9">
        <v>3.831</v>
      </c>
      <c r="FN17" s="9">
        <v>2.3490000000000002</v>
      </c>
      <c r="FO17" s="9">
        <v>1.4810000000000001</v>
      </c>
      <c r="FP17" s="9">
        <v>5.0679999999999996</v>
      </c>
      <c r="FQ17" s="9">
        <v>3.6160000000000001</v>
      </c>
      <c r="FR17" s="9">
        <v>1.452</v>
      </c>
      <c r="FS17" s="9">
        <v>18.783999999999999</v>
      </c>
      <c r="FT17" s="9">
        <v>9.3170000000000002</v>
      </c>
      <c r="FU17" s="9">
        <v>9.468</v>
      </c>
      <c r="FV17" s="9">
        <v>24.972999999999999</v>
      </c>
      <c r="FW17" s="9">
        <v>12.478</v>
      </c>
      <c r="FX17" s="9">
        <v>12.494999999999999</v>
      </c>
      <c r="FY17" s="9">
        <v>47</v>
      </c>
      <c r="FZ17" s="9">
        <v>47</v>
      </c>
      <c r="GA17" s="9">
        <v>49.677</v>
      </c>
      <c r="GB17" s="9">
        <v>64.185000000000002</v>
      </c>
      <c r="GC17" s="9">
        <v>20.701000000000001</v>
      </c>
      <c r="GD17" s="9">
        <v>43.484000000000002</v>
      </c>
      <c r="GE17" s="9">
        <v>5.226</v>
      </c>
      <c r="GF17" s="9">
        <v>0</v>
      </c>
      <c r="GG17" s="9">
        <v>5.226</v>
      </c>
      <c r="GH17" s="9">
        <v>6.49</v>
      </c>
      <c r="GI17" s="9">
        <v>1.7889999999999999</v>
      </c>
      <c r="GJ17" s="9">
        <v>4.7009999999999996</v>
      </c>
      <c r="GK17" s="9">
        <v>20.294</v>
      </c>
      <c r="GL17" s="9">
        <v>6.9939999999999998</v>
      </c>
      <c r="GM17" s="9">
        <v>13.3</v>
      </c>
      <c r="GN17" s="9">
        <v>32.173999999999999</v>
      </c>
      <c r="GO17" s="9">
        <v>11.917999999999999</v>
      </c>
      <c r="GP17" s="9">
        <v>20.256</v>
      </c>
      <c r="GQ17" s="9">
        <v>49.966999999999999</v>
      </c>
      <c r="GR17" s="9">
        <v>52</v>
      </c>
      <c r="GS17" s="9">
        <v>44.752000000000002</v>
      </c>
      <c r="GT17" s="9">
        <v>107.59</v>
      </c>
      <c r="GU17" s="9">
        <v>42.552</v>
      </c>
      <c r="GV17" s="9">
        <v>65.037000000000006</v>
      </c>
      <c r="GW17" s="9">
        <v>10.667999999999999</v>
      </c>
      <c r="GX17" s="9">
        <v>2.9119999999999999</v>
      </c>
      <c r="GY17" s="9">
        <v>7.7549999999999999</v>
      </c>
      <c r="GZ17" s="9">
        <v>17.056000000000001</v>
      </c>
      <c r="HA17" s="9">
        <v>7.5220000000000002</v>
      </c>
      <c r="HB17" s="9">
        <v>9.5340000000000007</v>
      </c>
      <c r="HC17" s="9">
        <v>26.574000000000002</v>
      </c>
      <c r="HD17" s="9">
        <v>11.141999999999999</v>
      </c>
      <c r="HE17" s="9">
        <v>15.432</v>
      </c>
      <c r="HF17" s="9">
        <v>53.292000000000002</v>
      </c>
      <c r="HG17" s="9">
        <v>20.975999999999999</v>
      </c>
      <c r="HH17" s="9">
        <v>32.316000000000003</v>
      </c>
      <c r="HI17" s="9">
        <v>50</v>
      </c>
      <c r="HJ17" s="9">
        <v>49.787999999999997</v>
      </c>
      <c r="HK17" s="9">
        <v>50.353999999999999</v>
      </c>
      <c r="HL17" s="9">
        <v>31.550999999999998</v>
      </c>
      <c r="HM17" s="9">
        <v>15.602</v>
      </c>
      <c r="HN17" s="9">
        <v>15.95</v>
      </c>
      <c r="HO17" s="9">
        <v>1.976</v>
      </c>
      <c r="HP17" s="9">
        <v>0.88500000000000001</v>
      </c>
      <c r="HQ17" s="9">
        <v>1.091</v>
      </c>
      <c r="HR17" s="9">
        <v>3.258</v>
      </c>
      <c r="HS17" s="9">
        <v>1.827</v>
      </c>
      <c r="HT17" s="9">
        <v>1.431</v>
      </c>
      <c r="HU17" s="9">
        <v>11.146000000000001</v>
      </c>
      <c r="HV17" s="9">
        <v>5.8890000000000002</v>
      </c>
      <c r="HW17" s="9">
        <v>5.2569999999999997</v>
      </c>
      <c r="HX17" s="9">
        <v>15.17</v>
      </c>
      <c r="HY17" s="9">
        <v>7</v>
      </c>
      <c r="HZ17" s="9">
        <v>8.1709999999999994</v>
      </c>
      <c r="IA17" s="9">
        <v>47.723999999999997</v>
      </c>
      <c r="IB17" s="9">
        <v>45.984999999999999</v>
      </c>
      <c r="IC17" s="9">
        <v>49.679000000000002</v>
      </c>
      <c r="ID17" s="9">
        <v>11.208</v>
      </c>
      <c r="IE17" s="9">
        <v>7.923</v>
      </c>
      <c r="IF17" s="9">
        <v>3.286</v>
      </c>
      <c r="IG17" s="9">
        <v>1.129</v>
      </c>
      <c r="IH17" s="9">
        <v>0.65700000000000003</v>
      </c>
      <c r="II17" s="9">
        <v>0.47199999999999998</v>
      </c>
      <c r="IJ17" s="9">
        <v>3.214</v>
      </c>
      <c r="IK17" s="9">
        <v>2.0640000000000001</v>
      </c>
      <c r="IL17" s="9">
        <v>1.1499999999999999</v>
      </c>
      <c r="IM17" s="9">
        <v>3.2320000000000002</v>
      </c>
      <c r="IN17" s="9">
        <v>2.0299999999999998</v>
      </c>
      <c r="IO17" s="9">
        <v>1.202</v>
      </c>
      <c r="IP17" s="9">
        <v>3.633</v>
      </c>
      <c r="IQ17" s="9">
        <v>3.1720000000000002</v>
      </c>
    </row>
    <row r="18" spans="1:251">
      <c r="A18" s="10">
        <v>44593</v>
      </c>
      <c r="B18" s="9">
        <v>10.345000000000001</v>
      </c>
      <c r="C18" s="9">
        <v>0</v>
      </c>
      <c r="D18" s="9">
        <v>157.846</v>
      </c>
      <c r="E18" s="9">
        <v>62.176000000000002</v>
      </c>
      <c r="F18" s="9">
        <v>95.668999999999997</v>
      </c>
      <c r="G18" s="9">
        <v>21.248000000000001</v>
      </c>
      <c r="H18" s="9">
        <v>5.6109999999999998</v>
      </c>
      <c r="I18" s="9">
        <v>15.637</v>
      </c>
      <c r="J18" s="9">
        <v>26.731999999999999</v>
      </c>
      <c r="K18" s="9">
        <v>12.97</v>
      </c>
      <c r="L18" s="9">
        <v>13.762</v>
      </c>
      <c r="M18" s="9">
        <v>46.476999999999997</v>
      </c>
      <c r="N18" s="9">
        <v>18.289000000000001</v>
      </c>
      <c r="O18" s="9">
        <v>28.187000000000001</v>
      </c>
      <c r="P18" s="9">
        <v>63.389000000000003</v>
      </c>
      <c r="Q18" s="9">
        <v>25.306000000000001</v>
      </c>
      <c r="R18" s="9">
        <v>38.082999999999998</v>
      </c>
      <c r="S18" s="9">
        <v>26</v>
      </c>
      <c r="T18" s="9">
        <v>29.794</v>
      </c>
      <c r="U18" s="9">
        <v>26</v>
      </c>
      <c r="V18" s="9">
        <v>44.146000000000001</v>
      </c>
      <c r="W18" s="9">
        <v>13.073</v>
      </c>
      <c r="X18" s="9">
        <v>31.073</v>
      </c>
      <c r="Y18" s="9">
        <v>8.1709999999999994</v>
      </c>
      <c r="Z18" s="9">
        <v>1.6830000000000001</v>
      </c>
      <c r="AA18" s="9">
        <v>6.4880000000000004</v>
      </c>
      <c r="AB18" s="9">
        <v>4.4809999999999999</v>
      </c>
      <c r="AC18" s="9">
        <v>1.389</v>
      </c>
      <c r="AD18" s="9">
        <v>3.093</v>
      </c>
      <c r="AE18" s="9">
        <v>9.2449999999999992</v>
      </c>
      <c r="AF18" s="9">
        <v>2.6669999999999998</v>
      </c>
      <c r="AG18" s="9">
        <v>6.5780000000000003</v>
      </c>
      <c r="AH18" s="9">
        <v>22.248999999999999</v>
      </c>
      <c r="AI18" s="9">
        <v>7.335</v>
      </c>
      <c r="AJ18" s="9">
        <v>14.914</v>
      </c>
      <c r="AK18" s="9">
        <v>51.779000000000003</v>
      </c>
      <c r="AL18" s="9">
        <v>52</v>
      </c>
      <c r="AM18" s="9">
        <v>41.503999999999998</v>
      </c>
      <c r="AN18" s="9">
        <v>113.7</v>
      </c>
      <c r="AO18" s="9">
        <v>49.103000000000002</v>
      </c>
      <c r="AP18" s="9">
        <v>64.596999999999994</v>
      </c>
      <c r="AQ18" s="9">
        <v>13.077</v>
      </c>
      <c r="AR18" s="9">
        <v>3.9279999999999999</v>
      </c>
      <c r="AS18" s="9">
        <v>9.1479999999999997</v>
      </c>
      <c r="AT18" s="9">
        <v>22.25</v>
      </c>
      <c r="AU18" s="9">
        <v>11.581</v>
      </c>
      <c r="AV18" s="9">
        <v>10.67</v>
      </c>
      <c r="AW18" s="9">
        <v>37.231999999999999</v>
      </c>
      <c r="AX18" s="9">
        <v>15.622999999999999</v>
      </c>
      <c r="AY18" s="9">
        <v>21.61</v>
      </c>
      <c r="AZ18" s="9">
        <v>41.140999999999998</v>
      </c>
      <c r="BA18" s="9">
        <v>17.971</v>
      </c>
      <c r="BB18" s="9">
        <v>23.169</v>
      </c>
      <c r="BC18" s="9">
        <v>26</v>
      </c>
      <c r="BD18" s="9">
        <v>26</v>
      </c>
      <c r="BE18" s="9">
        <v>26</v>
      </c>
      <c r="BF18" s="9">
        <v>17.667999999999999</v>
      </c>
      <c r="BG18" s="9">
        <v>8.984</v>
      </c>
      <c r="BH18" s="9">
        <v>8.6839999999999993</v>
      </c>
      <c r="BI18" s="9">
        <v>1.016</v>
      </c>
      <c r="BJ18" s="9">
        <v>1.016</v>
      </c>
      <c r="BK18" s="9">
        <v>0</v>
      </c>
      <c r="BL18" s="9">
        <v>2.3719999999999999</v>
      </c>
      <c r="BM18" s="9">
        <v>0.53200000000000003</v>
      </c>
      <c r="BN18" s="9">
        <v>1.84</v>
      </c>
      <c r="BO18" s="9">
        <v>4.8630000000000004</v>
      </c>
      <c r="BP18" s="9">
        <v>2.3319999999999999</v>
      </c>
      <c r="BQ18" s="9">
        <v>2.5310000000000001</v>
      </c>
      <c r="BR18" s="9">
        <v>9.4169999999999998</v>
      </c>
      <c r="BS18" s="9">
        <v>5.1029999999999998</v>
      </c>
      <c r="BT18" s="9">
        <v>4.3140000000000001</v>
      </c>
      <c r="BU18" s="9">
        <v>52</v>
      </c>
      <c r="BV18" s="9">
        <v>104</v>
      </c>
      <c r="BW18" s="9">
        <v>48.732999999999997</v>
      </c>
      <c r="BX18" s="9">
        <v>95.555999999999997</v>
      </c>
      <c r="BY18" s="9">
        <v>34.04</v>
      </c>
      <c r="BZ18" s="9">
        <v>61.515999999999998</v>
      </c>
      <c r="CA18" s="9">
        <v>13.217000000000001</v>
      </c>
      <c r="CB18" s="9">
        <v>2.7519999999999998</v>
      </c>
      <c r="CC18" s="9">
        <v>10.465</v>
      </c>
      <c r="CD18" s="9">
        <v>13.121</v>
      </c>
      <c r="CE18" s="9">
        <v>6.3159999999999998</v>
      </c>
      <c r="CF18" s="9">
        <v>6.8049999999999997</v>
      </c>
      <c r="CG18" s="9">
        <v>30.202000000000002</v>
      </c>
      <c r="CH18" s="9">
        <v>11.603999999999999</v>
      </c>
      <c r="CI18" s="9">
        <v>18.597000000000001</v>
      </c>
      <c r="CJ18" s="9">
        <v>39.015999999999998</v>
      </c>
      <c r="CK18" s="9">
        <v>13.367000000000001</v>
      </c>
      <c r="CL18" s="9">
        <v>25.649000000000001</v>
      </c>
      <c r="CM18" s="9">
        <v>26</v>
      </c>
      <c r="CN18" s="9">
        <v>39.712000000000003</v>
      </c>
      <c r="CO18" s="9">
        <v>26</v>
      </c>
      <c r="CP18" s="9">
        <v>79.957999999999998</v>
      </c>
      <c r="CQ18" s="9">
        <v>37.119999999999997</v>
      </c>
      <c r="CR18" s="9">
        <v>42.838000000000001</v>
      </c>
      <c r="CS18" s="9">
        <v>9.0470000000000006</v>
      </c>
      <c r="CT18" s="9">
        <v>3.875</v>
      </c>
      <c r="CU18" s="9">
        <v>5.1719999999999997</v>
      </c>
      <c r="CV18" s="9">
        <v>15.981999999999999</v>
      </c>
      <c r="CW18" s="9">
        <v>7.1849999999999996</v>
      </c>
      <c r="CX18" s="9">
        <v>8.7970000000000006</v>
      </c>
      <c r="CY18" s="9">
        <v>21.138000000000002</v>
      </c>
      <c r="CZ18" s="9">
        <v>9.0169999999999995</v>
      </c>
      <c r="DA18" s="9">
        <v>12.121</v>
      </c>
      <c r="DB18" s="9">
        <v>33.79</v>
      </c>
      <c r="DC18" s="9">
        <v>17.042000000000002</v>
      </c>
      <c r="DD18" s="9">
        <v>16.748000000000001</v>
      </c>
      <c r="DE18" s="9">
        <v>26</v>
      </c>
      <c r="DF18" s="9">
        <v>38.067</v>
      </c>
      <c r="DG18" s="9">
        <v>26</v>
      </c>
      <c r="DH18" s="9">
        <v>59.670999999999999</v>
      </c>
      <c r="DI18" s="9">
        <v>24.286000000000001</v>
      </c>
      <c r="DJ18" s="9">
        <v>35.384999999999998</v>
      </c>
      <c r="DK18" s="9">
        <v>6.5510000000000002</v>
      </c>
      <c r="DL18" s="9">
        <v>2.7519999999999998</v>
      </c>
      <c r="DM18" s="9">
        <v>3.7989999999999999</v>
      </c>
      <c r="DN18" s="9">
        <v>6.9429999999999996</v>
      </c>
      <c r="DO18" s="9">
        <v>3.3809999999999998</v>
      </c>
      <c r="DP18" s="9">
        <v>3.5619999999999998</v>
      </c>
      <c r="DQ18" s="9">
        <v>18.195</v>
      </c>
      <c r="DR18" s="9">
        <v>7.5209999999999999</v>
      </c>
      <c r="DS18" s="9">
        <v>10.673999999999999</v>
      </c>
      <c r="DT18" s="9">
        <v>27.981999999999999</v>
      </c>
      <c r="DU18" s="9">
        <v>10.632</v>
      </c>
      <c r="DV18" s="9">
        <v>17.350000000000001</v>
      </c>
      <c r="DW18" s="9">
        <v>43.426000000000002</v>
      </c>
      <c r="DX18" s="9">
        <v>44.029000000000003</v>
      </c>
      <c r="DY18" s="9">
        <v>31.670999999999999</v>
      </c>
      <c r="DZ18" s="9">
        <v>35.884999999999998</v>
      </c>
      <c r="EA18" s="9">
        <v>9.7539999999999996</v>
      </c>
      <c r="EB18" s="9">
        <v>26.131</v>
      </c>
      <c r="EC18" s="9">
        <v>6.6660000000000004</v>
      </c>
      <c r="ED18" s="9">
        <v>0</v>
      </c>
      <c r="EE18" s="9">
        <v>6.6660000000000004</v>
      </c>
      <c r="EF18" s="9">
        <v>6.1779999999999999</v>
      </c>
      <c r="EG18" s="9">
        <v>2.9350000000000001</v>
      </c>
      <c r="EH18" s="9">
        <v>3.2429999999999999</v>
      </c>
      <c r="EI18" s="9">
        <v>12.006</v>
      </c>
      <c r="EJ18" s="9">
        <v>4.0830000000000002</v>
      </c>
      <c r="EK18" s="9">
        <v>7.923</v>
      </c>
      <c r="EL18" s="9">
        <v>11.034000000000001</v>
      </c>
      <c r="EM18" s="9">
        <v>2.7349999999999999</v>
      </c>
      <c r="EN18" s="9">
        <v>8.2989999999999995</v>
      </c>
      <c r="EO18" s="9">
        <v>26</v>
      </c>
      <c r="EP18" s="9">
        <v>30.318999999999999</v>
      </c>
      <c r="EQ18" s="9">
        <v>26</v>
      </c>
      <c r="ER18" s="9">
        <v>51.137999999999998</v>
      </c>
      <c r="ES18" s="9">
        <v>23.393999999999998</v>
      </c>
      <c r="ET18" s="9">
        <v>27.745000000000001</v>
      </c>
      <c r="EU18" s="9">
        <v>5.9859999999999998</v>
      </c>
      <c r="EV18" s="9">
        <v>2.8239999999999998</v>
      </c>
      <c r="EW18" s="9">
        <v>3.161</v>
      </c>
      <c r="EX18" s="9">
        <v>9.4770000000000003</v>
      </c>
      <c r="EY18" s="9">
        <v>3.8860000000000001</v>
      </c>
      <c r="EZ18" s="9">
        <v>5.5910000000000002</v>
      </c>
      <c r="FA18" s="9">
        <v>9.6950000000000003</v>
      </c>
      <c r="FB18" s="9">
        <v>4.0049999999999999</v>
      </c>
      <c r="FC18" s="9">
        <v>5.69</v>
      </c>
      <c r="FD18" s="9">
        <v>25.981000000000002</v>
      </c>
      <c r="FE18" s="9">
        <v>12.679</v>
      </c>
      <c r="FF18" s="9">
        <v>13.302</v>
      </c>
      <c r="FG18" s="9">
        <v>52</v>
      </c>
      <c r="FH18" s="9">
        <v>52</v>
      </c>
      <c r="FI18" s="9">
        <v>42.786000000000001</v>
      </c>
      <c r="FJ18" s="9">
        <v>28.818999999999999</v>
      </c>
      <c r="FK18" s="9">
        <v>13.726000000000001</v>
      </c>
      <c r="FL18" s="9">
        <v>15.093</v>
      </c>
      <c r="FM18" s="9">
        <v>3.0619999999999998</v>
      </c>
      <c r="FN18" s="9">
        <v>1.0509999999999999</v>
      </c>
      <c r="FO18" s="9">
        <v>2.0110000000000001</v>
      </c>
      <c r="FP18" s="9">
        <v>6.5049999999999999</v>
      </c>
      <c r="FQ18" s="9">
        <v>3.3</v>
      </c>
      <c r="FR18" s="9">
        <v>3.2050000000000001</v>
      </c>
      <c r="FS18" s="9">
        <v>11.444000000000001</v>
      </c>
      <c r="FT18" s="9">
        <v>5.0129999999999999</v>
      </c>
      <c r="FU18" s="9">
        <v>6.431</v>
      </c>
      <c r="FV18" s="9">
        <v>7.8090000000000002</v>
      </c>
      <c r="FW18" s="9">
        <v>4.3630000000000004</v>
      </c>
      <c r="FX18" s="9">
        <v>3.4460000000000002</v>
      </c>
      <c r="FY18" s="9">
        <v>16.507999999999999</v>
      </c>
      <c r="FZ18" s="9">
        <v>14.616</v>
      </c>
      <c r="GA18" s="9">
        <v>18.553000000000001</v>
      </c>
      <c r="GB18" s="9">
        <v>73.561999999999998</v>
      </c>
      <c r="GC18" s="9">
        <v>27.363</v>
      </c>
      <c r="GD18" s="9">
        <v>46.198999999999998</v>
      </c>
      <c r="GE18" s="9">
        <v>11.927</v>
      </c>
      <c r="GF18" s="9">
        <v>4.2370000000000001</v>
      </c>
      <c r="GG18" s="9">
        <v>7.69</v>
      </c>
      <c r="GH18" s="9">
        <v>11.927</v>
      </c>
      <c r="GI18" s="9">
        <v>6.1459999999999999</v>
      </c>
      <c r="GJ18" s="9">
        <v>5.7809999999999997</v>
      </c>
      <c r="GK18" s="9">
        <v>14.377000000000001</v>
      </c>
      <c r="GL18" s="9">
        <v>6.032</v>
      </c>
      <c r="GM18" s="9">
        <v>8.3460000000000001</v>
      </c>
      <c r="GN18" s="9">
        <v>35.33</v>
      </c>
      <c r="GO18" s="9">
        <v>10.948</v>
      </c>
      <c r="GP18" s="9">
        <v>24.382000000000001</v>
      </c>
      <c r="GQ18" s="9">
        <v>40.1</v>
      </c>
      <c r="GR18" s="9">
        <v>26</v>
      </c>
      <c r="GS18" s="9">
        <v>52</v>
      </c>
      <c r="GT18" s="9">
        <v>80.097999999999999</v>
      </c>
      <c r="GU18" s="9">
        <v>34.374000000000002</v>
      </c>
      <c r="GV18" s="9">
        <v>45.723999999999997</v>
      </c>
      <c r="GW18" s="9">
        <v>9.8190000000000008</v>
      </c>
      <c r="GX18" s="9">
        <v>1.8720000000000001</v>
      </c>
      <c r="GY18" s="9">
        <v>7.9459999999999997</v>
      </c>
      <c r="GZ18" s="9">
        <v>13.013</v>
      </c>
      <c r="HA18" s="9">
        <v>5.31</v>
      </c>
      <c r="HB18" s="9">
        <v>7.7030000000000003</v>
      </c>
      <c r="HC18" s="9">
        <v>27.966999999999999</v>
      </c>
      <c r="HD18" s="9">
        <v>11.129</v>
      </c>
      <c r="HE18" s="9">
        <v>16.838999999999999</v>
      </c>
      <c r="HF18" s="9">
        <v>29.298999999999999</v>
      </c>
      <c r="HG18" s="9">
        <v>16.062000000000001</v>
      </c>
      <c r="HH18" s="9">
        <v>13.236000000000001</v>
      </c>
      <c r="HI18" s="9">
        <v>26</v>
      </c>
      <c r="HJ18" s="9">
        <v>46.295000000000002</v>
      </c>
      <c r="HK18" s="9">
        <v>21.838999999999999</v>
      </c>
      <c r="HL18" s="9">
        <v>18.734999999999999</v>
      </c>
      <c r="HM18" s="9">
        <v>8.3710000000000004</v>
      </c>
      <c r="HN18" s="9">
        <v>10.364000000000001</v>
      </c>
      <c r="HO18" s="9">
        <v>0.51900000000000002</v>
      </c>
      <c r="HP18" s="9">
        <v>0.51900000000000002</v>
      </c>
      <c r="HQ18" s="9">
        <v>0</v>
      </c>
      <c r="HR18" s="9">
        <v>3.3610000000000002</v>
      </c>
      <c r="HS18" s="9">
        <v>2.0449999999999999</v>
      </c>
      <c r="HT18" s="9">
        <v>1.3160000000000001</v>
      </c>
      <c r="HU18" s="9">
        <v>7.67</v>
      </c>
      <c r="HV18" s="9">
        <v>2.8730000000000002</v>
      </c>
      <c r="HW18" s="9">
        <v>4.7969999999999997</v>
      </c>
      <c r="HX18" s="9">
        <v>7.1849999999999996</v>
      </c>
      <c r="HY18" s="9">
        <v>2.9340000000000002</v>
      </c>
      <c r="HZ18" s="9">
        <v>4.2510000000000003</v>
      </c>
      <c r="IA18" s="9">
        <v>20.465</v>
      </c>
      <c r="IB18" s="9">
        <v>17.693999999999999</v>
      </c>
      <c r="IC18" s="9">
        <v>20.838999999999999</v>
      </c>
      <c r="ID18" s="9">
        <v>3.1190000000000002</v>
      </c>
      <c r="IE18" s="9">
        <v>1.052</v>
      </c>
      <c r="IF18" s="9">
        <v>2.0670000000000002</v>
      </c>
      <c r="IG18" s="9">
        <v>0</v>
      </c>
      <c r="IH18" s="9">
        <v>0</v>
      </c>
      <c r="II18" s="9">
        <v>0</v>
      </c>
      <c r="IJ18" s="9">
        <v>0.80200000000000005</v>
      </c>
      <c r="IK18" s="9">
        <v>0</v>
      </c>
      <c r="IL18" s="9">
        <v>0.80200000000000005</v>
      </c>
      <c r="IM18" s="9">
        <v>1.325</v>
      </c>
      <c r="IN18" s="9">
        <v>0.58799999999999997</v>
      </c>
      <c r="IO18" s="9">
        <v>0.73699999999999999</v>
      </c>
      <c r="IP18" s="9">
        <v>0.99199999999999999</v>
      </c>
      <c r="IQ18" s="9">
        <v>0.46500000000000002</v>
      </c>
    </row>
    <row r="19" spans="1:251">
      <c r="A19" s="10">
        <v>44958</v>
      </c>
      <c r="B19" s="9">
        <v>0</v>
      </c>
      <c r="C19" s="9">
        <v>0</v>
      </c>
      <c r="D19" s="9">
        <v>151.72</v>
      </c>
      <c r="E19" s="9">
        <v>55.420999999999999</v>
      </c>
      <c r="F19" s="9">
        <v>96.299000000000007</v>
      </c>
      <c r="G19" s="9">
        <v>25.866</v>
      </c>
      <c r="H19" s="9">
        <v>6.47</v>
      </c>
      <c r="I19" s="9">
        <v>19.396000000000001</v>
      </c>
      <c r="J19" s="9">
        <v>33.390999999999998</v>
      </c>
      <c r="K19" s="9">
        <v>13.196999999999999</v>
      </c>
      <c r="L19" s="9">
        <v>20.193000000000001</v>
      </c>
      <c r="M19" s="9">
        <v>37.991</v>
      </c>
      <c r="N19" s="9">
        <v>13.132999999999999</v>
      </c>
      <c r="O19" s="9">
        <v>24.859000000000002</v>
      </c>
      <c r="P19" s="9">
        <v>54.472999999999999</v>
      </c>
      <c r="Q19" s="9">
        <v>22.622</v>
      </c>
      <c r="R19" s="9">
        <v>31.850999999999999</v>
      </c>
      <c r="S19" s="9">
        <v>20</v>
      </c>
      <c r="T19" s="9">
        <v>26</v>
      </c>
      <c r="U19" s="9">
        <v>17</v>
      </c>
      <c r="V19" s="9">
        <v>39.420999999999999</v>
      </c>
      <c r="W19" s="9">
        <v>10.09</v>
      </c>
      <c r="X19" s="9">
        <v>29.331</v>
      </c>
      <c r="Y19" s="9">
        <v>6.7549999999999999</v>
      </c>
      <c r="Z19" s="9">
        <v>1.002</v>
      </c>
      <c r="AA19" s="9">
        <v>5.7530000000000001</v>
      </c>
      <c r="AB19" s="9">
        <v>6.327</v>
      </c>
      <c r="AC19" s="9">
        <v>0.55700000000000005</v>
      </c>
      <c r="AD19" s="9">
        <v>5.77</v>
      </c>
      <c r="AE19" s="9">
        <v>10.704000000000001</v>
      </c>
      <c r="AF19" s="9">
        <v>3.476</v>
      </c>
      <c r="AG19" s="9">
        <v>7.2279999999999998</v>
      </c>
      <c r="AH19" s="9">
        <v>15.634</v>
      </c>
      <c r="AI19" s="9">
        <v>5.0540000000000003</v>
      </c>
      <c r="AJ19" s="9">
        <v>10.58</v>
      </c>
      <c r="AK19" s="9">
        <v>26.184000000000001</v>
      </c>
      <c r="AL19" s="9">
        <v>48.774000000000001</v>
      </c>
      <c r="AM19" s="9">
        <v>26</v>
      </c>
      <c r="AN19" s="9">
        <v>112.3</v>
      </c>
      <c r="AO19" s="9">
        <v>45.331000000000003</v>
      </c>
      <c r="AP19" s="9">
        <v>66.968000000000004</v>
      </c>
      <c r="AQ19" s="9">
        <v>19.111000000000001</v>
      </c>
      <c r="AR19" s="9">
        <v>5.468</v>
      </c>
      <c r="AS19" s="9">
        <v>13.643000000000001</v>
      </c>
      <c r="AT19" s="9">
        <v>27.062999999999999</v>
      </c>
      <c r="AU19" s="9">
        <v>12.64</v>
      </c>
      <c r="AV19" s="9">
        <v>14.423</v>
      </c>
      <c r="AW19" s="9">
        <v>27.286999999999999</v>
      </c>
      <c r="AX19" s="9">
        <v>9.657</v>
      </c>
      <c r="AY19" s="9">
        <v>17.63</v>
      </c>
      <c r="AZ19" s="9">
        <v>38.838000000000001</v>
      </c>
      <c r="BA19" s="9">
        <v>17.567</v>
      </c>
      <c r="BB19" s="9">
        <v>21.271000000000001</v>
      </c>
      <c r="BC19" s="9">
        <v>17</v>
      </c>
      <c r="BD19" s="9">
        <v>25.245000000000001</v>
      </c>
      <c r="BE19" s="9">
        <v>14.102</v>
      </c>
      <c r="BF19" s="9">
        <v>23.547999999999998</v>
      </c>
      <c r="BG19" s="9">
        <v>10.491</v>
      </c>
      <c r="BH19" s="9">
        <v>13.057</v>
      </c>
      <c r="BI19" s="9">
        <v>1.585</v>
      </c>
      <c r="BJ19" s="9">
        <v>1.585</v>
      </c>
      <c r="BK19" s="9">
        <v>0</v>
      </c>
      <c r="BL19" s="9">
        <v>4.0609999999999999</v>
      </c>
      <c r="BM19" s="9">
        <v>2.2930000000000001</v>
      </c>
      <c r="BN19" s="9">
        <v>1.768</v>
      </c>
      <c r="BO19" s="9">
        <v>5.4379999999999997</v>
      </c>
      <c r="BP19" s="9">
        <v>2.754</v>
      </c>
      <c r="BQ19" s="9">
        <v>2.6829999999999998</v>
      </c>
      <c r="BR19" s="9">
        <v>12.465</v>
      </c>
      <c r="BS19" s="9">
        <v>3.859</v>
      </c>
      <c r="BT19" s="9">
        <v>8.6050000000000004</v>
      </c>
      <c r="BU19" s="9">
        <v>52</v>
      </c>
      <c r="BV19" s="9">
        <v>28.523</v>
      </c>
      <c r="BW19" s="9">
        <v>74.105000000000004</v>
      </c>
      <c r="BX19" s="9">
        <v>104.57299999999999</v>
      </c>
      <c r="BY19" s="9">
        <v>32.441000000000003</v>
      </c>
      <c r="BZ19" s="9">
        <v>72.132000000000005</v>
      </c>
      <c r="CA19" s="9">
        <v>17.664999999999999</v>
      </c>
      <c r="CB19" s="9">
        <v>3.78</v>
      </c>
      <c r="CC19" s="9">
        <v>13.885</v>
      </c>
      <c r="CD19" s="9">
        <v>24.483000000000001</v>
      </c>
      <c r="CE19" s="9">
        <v>8.3510000000000009</v>
      </c>
      <c r="CF19" s="9">
        <v>16.132000000000001</v>
      </c>
      <c r="CG19" s="9">
        <v>26.914000000000001</v>
      </c>
      <c r="CH19" s="9">
        <v>9.2850000000000001</v>
      </c>
      <c r="CI19" s="9">
        <v>17.629000000000001</v>
      </c>
      <c r="CJ19" s="9">
        <v>35.511000000000003</v>
      </c>
      <c r="CK19" s="9">
        <v>11.023999999999999</v>
      </c>
      <c r="CL19" s="9">
        <v>24.486000000000001</v>
      </c>
      <c r="CM19" s="9">
        <v>20</v>
      </c>
      <c r="CN19" s="9">
        <v>20</v>
      </c>
      <c r="CO19" s="9">
        <v>20</v>
      </c>
      <c r="CP19" s="9">
        <v>70.695999999999998</v>
      </c>
      <c r="CQ19" s="9">
        <v>33.470999999999997</v>
      </c>
      <c r="CR19" s="9">
        <v>37.225000000000001</v>
      </c>
      <c r="CS19" s="9">
        <v>9.7859999999999996</v>
      </c>
      <c r="CT19" s="9">
        <v>4.274</v>
      </c>
      <c r="CU19" s="9">
        <v>5.5110000000000001</v>
      </c>
      <c r="CV19" s="9">
        <v>12.968999999999999</v>
      </c>
      <c r="CW19" s="9">
        <v>7.1390000000000002</v>
      </c>
      <c r="CX19" s="9">
        <v>5.83</v>
      </c>
      <c r="CY19" s="9">
        <v>16.515000000000001</v>
      </c>
      <c r="CZ19" s="9">
        <v>6.6020000000000003</v>
      </c>
      <c r="DA19" s="9">
        <v>9.9130000000000003</v>
      </c>
      <c r="DB19" s="9">
        <v>31.427</v>
      </c>
      <c r="DC19" s="9">
        <v>15.457000000000001</v>
      </c>
      <c r="DD19" s="9">
        <v>15.97</v>
      </c>
      <c r="DE19" s="9">
        <v>34</v>
      </c>
      <c r="DF19" s="9">
        <v>26.163</v>
      </c>
      <c r="DG19" s="9">
        <v>34.146000000000001</v>
      </c>
      <c r="DH19" s="9">
        <v>77.286000000000001</v>
      </c>
      <c r="DI19" s="9">
        <v>24.774999999999999</v>
      </c>
      <c r="DJ19" s="9">
        <v>52.511000000000003</v>
      </c>
      <c r="DK19" s="9">
        <v>14.023</v>
      </c>
      <c r="DL19" s="9">
        <v>3.78</v>
      </c>
      <c r="DM19" s="9">
        <v>10.242000000000001</v>
      </c>
      <c r="DN19" s="9">
        <v>15.584</v>
      </c>
      <c r="DO19" s="9">
        <v>6.8090000000000002</v>
      </c>
      <c r="DP19" s="9">
        <v>8.7750000000000004</v>
      </c>
      <c r="DQ19" s="9">
        <v>18.222000000000001</v>
      </c>
      <c r="DR19" s="9">
        <v>6.0350000000000001</v>
      </c>
      <c r="DS19" s="9">
        <v>12.186999999999999</v>
      </c>
      <c r="DT19" s="9">
        <v>29.457000000000001</v>
      </c>
      <c r="DU19" s="9">
        <v>8.15</v>
      </c>
      <c r="DV19" s="9">
        <v>21.306999999999999</v>
      </c>
      <c r="DW19" s="9">
        <v>22.962</v>
      </c>
      <c r="DX19" s="9">
        <v>14.244</v>
      </c>
      <c r="DY19" s="9">
        <v>26</v>
      </c>
      <c r="DZ19" s="9">
        <v>27.286999999999999</v>
      </c>
      <c r="EA19" s="9">
        <v>7.6660000000000004</v>
      </c>
      <c r="EB19" s="9">
        <v>19.62</v>
      </c>
      <c r="EC19" s="9">
        <v>3.6419999999999999</v>
      </c>
      <c r="ED19" s="9">
        <v>0</v>
      </c>
      <c r="EE19" s="9">
        <v>3.6419999999999999</v>
      </c>
      <c r="EF19" s="9">
        <v>8.8989999999999991</v>
      </c>
      <c r="EG19" s="9">
        <v>1.5429999999999999</v>
      </c>
      <c r="EH19" s="9">
        <v>7.3559999999999999</v>
      </c>
      <c r="EI19" s="9">
        <v>8.6920000000000002</v>
      </c>
      <c r="EJ19" s="9">
        <v>3.25</v>
      </c>
      <c r="EK19" s="9">
        <v>5.4420000000000002</v>
      </c>
      <c r="EL19" s="9">
        <v>6.0540000000000003</v>
      </c>
      <c r="EM19" s="9">
        <v>2.8740000000000001</v>
      </c>
      <c r="EN19" s="9">
        <v>3.18</v>
      </c>
      <c r="EO19" s="9">
        <v>16.123000000000001</v>
      </c>
      <c r="EP19" s="9">
        <v>30.812000000000001</v>
      </c>
      <c r="EQ19" s="9">
        <v>8.7479999999999993</v>
      </c>
      <c r="ER19" s="9">
        <v>41.514000000000003</v>
      </c>
      <c r="ES19" s="9">
        <v>18.527999999999999</v>
      </c>
      <c r="ET19" s="9">
        <v>22.984999999999999</v>
      </c>
      <c r="EU19" s="9">
        <v>4.774</v>
      </c>
      <c r="EV19" s="9">
        <v>2.024</v>
      </c>
      <c r="EW19" s="9">
        <v>2.75</v>
      </c>
      <c r="EX19" s="9">
        <v>8.1020000000000003</v>
      </c>
      <c r="EY19" s="9">
        <v>3.4969999999999999</v>
      </c>
      <c r="EZ19" s="9">
        <v>4.6050000000000004</v>
      </c>
      <c r="FA19" s="9">
        <v>10.016</v>
      </c>
      <c r="FB19" s="9">
        <v>4.6120000000000001</v>
      </c>
      <c r="FC19" s="9">
        <v>5.4039999999999999</v>
      </c>
      <c r="FD19" s="9">
        <v>18.620999999999999</v>
      </c>
      <c r="FE19" s="9">
        <v>8.3960000000000008</v>
      </c>
      <c r="FF19" s="9">
        <v>10.225</v>
      </c>
      <c r="FG19" s="9">
        <v>28.048999999999999</v>
      </c>
      <c r="FH19" s="9">
        <v>26</v>
      </c>
      <c r="FI19" s="9">
        <v>34.341999999999999</v>
      </c>
      <c r="FJ19" s="9">
        <v>29.183</v>
      </c>
      <c r="FK19" s="9">
        <v>14.943</v>
      </c>
      <c r="FL19" s="9">
        <v>14.24</v>
      </c>
      <c r="FM19" s="9">
        <v>5.0119999999999996</v>
      </c>
      <c r="FN19" s="9">
        <v>2.2509999999999999</v>
      </c>
      <c r="FO19" s="9">
        <v>2.7610000000000001</v>
      </c>
      <c r="FP19" s="9">
        <v>4.867</v>
      </c>
      <c r="FQ19" s="9">
        <v>3.6419999999999999</v>
      </c>
      <c r="FR19" s="9">
        <v>1.2250000000000001</v>
      </c>
      <c r="FS19" s="9">
        <v>6.4980000000000002</v>
      </c>
      <c r="FT19" s="9">
        <v>1.99</v>
      </c>
      <c r="FU19" s="9">
        <v>4.5090000000000003</v>
      </c>
      <c r="FV19" s="9">
        <v>12.805999999999999</v>
      </c>
      <c r="FW19" s="9">
        <v>7.0609999999999999</v>
      </c>
      <c r="FX19" s="9">
        <v>5.7450000000000001</v>
      </c>
      <c r="FY19" s="9">
        <v>37.587000000000003</v>
      </c>
      <c r="FZ19" s="9">
        <v>38.411999999999999</v>
      </c>
      <c r="GA19" s="9">
        <v>37.051000000000002</v>
      </c>
      <c r="GB19" s="9">
        <v>74.572999999999993</v>
      </c>
      <c r="GC19" s="9">
        <v>24.84</v>
      </c>
      <c r="GD19" s="9">
        <v>49.732999999999997</v>
      </c>
      <c r="GE19" s="9">
        <v>15.137</v>
      </c>
      <c r="GF19" s="9">
        <v>3.6760000000000002</v>
      </c>
      <c r="GG19" s="9">
        <v>11.461</v>
      </c>
      <c r="GH19" s="9">
        <v>18.585000000000001</v>
      </c>
      <c r="GI19" s="9">
        <v>7.4980000000000002</v>
      </c>
      <c r="GJ19" s="9">
        <v>11.087</v>
      </c>
      <c r="GK19" s="9">
        <v>18.887</v>
      </c>
      <c r="GL19" s="9">
        <v>5.9610000000000003</v>
      </c>
      <c r="GM19" s="9">
        <v>12.926</v>
      </c>
      <c r="GN19" s="9">
        <v>21.965</v>
      </c>
      <c r="GO19" s="9">
        <v>7.7060000000000004</v>
      </c>
      <c r="GP19" s="9">
        <v>14.259</v>
      </c>
      <c r="GQ19" s="9">
        <v>14.943</v>
      </c>
      <c r="GR19" s="9">
        <v>16.550999999999998</v>
      </c>
      <c r="GS19" s="9">
        <v>13.628</v>
      </c>
      <c r="GT19" s="9">
        <v>83.015000000000001</v>
      </c>
      <c r="GU19" s="9">
        <v>30.934999999999999</v>
      </c>
      <c r="GV19" s="9">
        <v>52.08</v>
      </c>
      <c r="GW19" s="9">
        <v>10.923</v>
      </c>
      <c r="GX19" s="9">
        <v>3.5219999999999998</v>
      </c>
      <c r="GY19" s="9">
        <v>7.4009999999999998</v>
      </c>
      <c r="GZ19" s="9">
        <v>16.827999999999999</v>
      </c>
      <c r="HA19" s="9">
        <v>7.2729999999999997</v>
      </c>
      <c r="HB19" s="9">
        <v>9.5559999999999992</v>
      </c>
      <c r="HC19" s="9">
        <v>17.954000000000001</v>
      </c>
      <c r="HD19" s="9">
        <v>7.2069999999999999</v>
      </c>
      <c r="HE19" s="9">
        <v>10.746</v>
      </c>
      <c r="HF19" s="9">
        <v>37.31</v>
      </c>
      <c r="HG19" s="9">
        <v>12.933</v>
      </c>
      <c r="HH19" s="9">
        <v>24.376999999999999</v>
      </c>
      <c r="HI19" s="9">
        <v>26</v>
      </c>
      <c r="HJ19" s="9">
        <v>26</v>
      </c>
      <c r="HK19" s="9">
        <v>29.687999999999999</v>
      </c>
      <c r="HL19" s="9">
        <v>15.212</v>
      </c>
      <c r="HM19" s="9">
        <v>8.0950000000000006</v>
      </c>
      <c r="HN19" s="9">
        <v>7.1159999999999997</v>
      </c>
      <c r="HO19" s="9">
        <v>1.391</v>
      </c>
      <c r="HP19" s="9">
        <v>0.85699999999999998</v>
      </c>
      <c r="HQ19" s="9">
        <v>0.53500000000000003</v>
      </c>
      <c r="HR19" s="9">
        <v>1.32</v>
      </c>
      <c r="HS19" s="9">
        <v>0</v>
      </c>
      <c r="HT19" s="9">
        <v>1.32</v>
      </c>
      <c r="HU19" s="9">
        <v>4.8390000000000004</v>
      </c>
      <c r="HV19" s="9">
        <v>1.3959999999999999</v>
      </c>
      <c r="HW19" s="9">
        <v>3.4420000000000002</v>
      </c>
      <c r="HX19" s="9">
        <v>7.6619999999999999</v>
      </c>
      <c r="HY19" s="9">
        <v>5.8419999999999996</v>
      </c>
      <c r="HZ19" s="9">
        <v>1.82</v>
      </c>
      <c r="IA19" s="9">
        <v>46.959000000000003</v>
      </c>
      <c r="IB19" s="9">
        <v>78.816000000000003</v>
      </c>
      <c r="IC19" s="9">
        <v>17</v>
      </c>
      <c r="ID19" s="9">
        <v>2.4689999999999999</v>
      </c>
      <c r="IE19" s="9">
        <v>2.0419999999999998</v>
      </c>
      <c r="IF19" s="9">
        <v>0.42799999999999999</v>
      </c>
      <c r="IG19" s="9">
        <v>0</v>
      </c>
      <c r="IH19" s="9">
        <v>0</v>
      </c>
      <c r="II19" s="9">
        <v>0</v>
      </c>
      <c r="IJ19" s="9">
        <v>0.71899999999999997</v>
      </c>
      <c r="IK19" s="9">
        <v>0.71899999999999997</v>
      </c>
      <c r="IL19" s="9">
        <v>0</v>
      </c>
      <c r="IM19" s="9">
        <v>1.75</v>
      </c>
      <c r="IN19" s="9">
        <v>1.323</v>
      </c>
      <c r="IO19" s="9">
        <v>0.42799999999999999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164.33</v>
      </c>
      <c r="E20" s="9">
        <v>64.459000000000003</v>
      </c>
      <c r="F20" s="9">
        <v>99.870999999999995</v>
      </c>
      <c r="G20" s="9">
        <v>19.29</v>
      </c>
      <c r="H20" s="9">
        <v>9.0350000000000001</v>
      </c>
      <c r="I20" s="9">
        <v>10.256</v>
      </c>
      <c r="J20" s="9">
        <v>33.927</v>
      </c>
      <c r="K20" s="9">
        <v>11.955</v>
      </c>
      <c r="L20" s="9">
        <v>21.972000000000001</v>
      </c>
      <c r="M20" s="9">
        <v>48.335999999999999</v>
      </c>
      <c r="N20" s="9">
        <v>16.571000000000002</v>
      </c>
      <c r="O20" s="9">
        <v>31.763999999999999</v>
      </c>
      <c r="P20" s="9">
        <v>62.776000000000003</v>
      </c>
      <c r="Q20" s="9">
        <v>26.898</v>
      </c>
      <c r="R20" s="9">
        <v>35.878</v>
      </c>
      <c r="S20" s="9">
        <v>26</v>
      </c>
      <c r="T20" s="9">
        <v>26</v>
      </c>
      <c r="U20" s="9">
        <v>26</v>
      </c>
      <c r="V20" s="9">
        <v>42.723999999999997</v>
      </c>
      <c r="W20" s="9">
        <v>15.215</v>
      </c>
      <c r="X20" s="9">
        <v>27.51</v>
      </c>
      <c r="Y20" s="9">
        <v>6.8890000000000002</v>
      </c>
      <c r="Z20" s="9">
        <v>3.4670000000000001</v>
      </c>
      <c r="AA20" s="9">
        <v>3.423</v>
      </c>
      <c r="AB20" s="9">
        <v>8.1999999999999993</v>
      </c>
      <c r="AC20" s="9">
        <v>3.218</v>
      </c>
      <c r="AD20" s="9">
        <v>4.9809999999999999</v>
      </c>
      <c r="AE20" s="9">
        <v>10.776999999999999</v>
      </c>
      <c r="AF20" s="9">
        <v>2.891</v>
      </c>
      <c r="AG20" s="9">
        <v>7.8869999999999996</v>
      </c>
      <c r="AH20" s="9">
        <v>16.858000000000001</v>
      </c>
      <c r="AI20" s="9">
        <v>5.6390000000000002</v>
      </c>
      <c r="AJ20" s="9">
        <v>11.218999999999999</v>
      </c>
      <c r="AK20" s="9">
        <v>24.492000000000001</v>
      </c>
      <c r="AL20" s="9">
        <v>23.114999999999998</v>
      </c>
      <c r="AM20" s="9">
        <v>25.712</v>
      </c>
      <c r="AN20" s="9">
        <v>121.60599999999999</v>
      </c>
      <c r="AO20" s="9">
        <v>49.244</v>
      </c>
      <c r="AP20" s="9">
        <v>72.361000000000004</v>
      </c>
      <c r="AQ20" s="9">
        <v>12.401</v>
      </c>
      <c r="AR20" s="9">
        <v>5.5679999999999996</v>
      </c>
      <c r="AS20" s="9">
        <v>6.8330000000000002</v>
      </c>
      <c r="AT20" s="9">
        <v>25.728000000000002</v>
      </c>
      <c r="AU20" s="9">
        <v>8.7370000000000001</v>
      </c>
      <c r="AV20" s="9">
        <v>16.991</v>
      </c>
      <c r="AW20" s="9">
        <v>37.558999999999997</v>
      </c>
      <c r="AX20" s="9">
        <v>13.680999999999999</v>
      </c>
      <c r="AY20" s="9">
        <v>23.878</v>
      </c>
      <c r="AZ20" s="9">
        <v>45.917999999999999</v>
      </c>
      <c r="BA20" s="9">
        <v>21.259</v>
      </c>
      <c r="BB20" s="9">
        <v>24.658999999999999</v>
      </c>
      <c r="BC20" s="9">
        <v>26</v>
      </c>
      <c r="BD20" s="9">
        <v>27.324000000000002</v>
      </c>
      <c r="BE20" s="9">
        <v>26</v>
      </c>
      <c r="BF20" s="9">
        <v>23.670999999999999</v>
      </c>
      <c r="BG20" s="9">
        <v>10.723000000000001</v>
      </c>
      <c r="BH20" s="9">
        <v>12.948</v>
      </c>
      <c r="BI20" s="9">
        <v>4.0469999999999997</v>
      </c>
      <c r="BJ20" s="9">
        <v>0.80700000000000005</v>
      </c>
      <c r="BK20" s="9">
        <v>3.24</v>
      </c>
      <c r="BL20" s="9">
        <v>4.1260000000000003</v>
      </c>
      <c r="BM20" s="9">
        <v>0.66200000000000003</v>
      </c>
      <c r="BN20" s="9">
        <v>3.4630000000000001</v>
      </c>
      <c r="BO20" s="9">
        <v>3.5419999999999998</v>
      </c>
      <c r="BP20" s="9">
        <v>1.647</v>
      </c>
      <c r="BQ20" s="9">
        <v>1.895</v>
      </c>
      <c r="BR20" s="9">
        <v>11.957000000000001</v>
      </c>
      <c r="BS20" s="9">
        <v>7.6070000000000002</v>
      </c>
      <c r="BT20" s="9">
        <v>4.3499999999999996</v>
      </c>
      <c r="BU20" s="9">
        <v>50.548000000000002</v>
      </c>
      <c r="BV20" s="9">
        <v>104.71899999999999</v>
      </c>
      <c r="BW20" s="9">
        <v>10.053000000000001</v>
      </c>
      <c r="BX20" s="9">
        <v>98.085999999999999</v>
      </c>
      <c r="BY20" s="9">
        <v>38.140999999999998</v>
      </c>
      <c r="BZ20" s="9">
        <v>59.945</v>
      </c>
      <c r="CA20" s="9">
        <v>6.9139999999999997</v>
      </c>
      <c r="CB20" s="9">
        <v>3.0840000000000001</v>
      </c>
      <c r="CC20" s="9">
        <v>3.83</v>
      </c>
      <c r="CD20" s="9">
        <v>24.481999999999999</v>
      </c>
      <c r="CE20" s="9">
        <v>7.6050000000000004</v>
      </c>
      <c r="CF20" s="9">
        <v>16.876999999999999</v>
      </c>
      <c r="CG20" s="9">
        <v>19.66</v>
      </c>
      <c r="CH20" s="9">
        <v>5.9969999999999999</v>
      </c>
      <c r="CI20" s="9">
        <v>13.662000000000001</v>
      </c>
      <c r="CJ20" s="9">
        <v>47.03</v>
      </c>
      <c r="CK20" s="9">
        <v>21.454999999999998</v>
      </c>
      <c r="CL20" s="9">
        <v>25.576000000000001</v>
      </c>
      <c r="CM20" s="9">
        <v>43</v>
      </c>
      <c r="CN20" s="9">
        <v>52</v>
      </c>
      <c r="CO20" s="9">
        <v>26</v>
      </c>
      <c r="CP20" s="9">
        <v>89.915000000000006</v>
      </c>
      <c r="CQ20" s="9">
        <v>37.042000000000002</v>
      </c>
      <c r="CR20" s="9">
        <v>52.874000000000002</v>
      </c>
      <c r="CS20" s="9">
        <v>16.422999999999998</v>
      </c>
      <c r="CT20" s="9">
        <v>6.758</v>
      </c>
      <c r="CU20" s="9">
        <v>9.6649999999999991</v>
      </c>
      <c r="CV20" s="9">
        <v>13.571</v>
      </c>
      <c r="CW20" s="9">
        <v>5.0119999999999996</v>
      </c>
      <c r="CX20" s="9">
        <v>8.5589999999999993</v>
      </c>
      <c r="CY20" s="9">
        <v>32.218000000000004</v>
      </c>
      <c r="CZ20" s="9">
        <v>12.221</v>
      </c>
      <c r="DA20" s="9">
        <v>19.997</v>
      </c>
      <c r="DB20" s="9">
        <v>27.702999999999999</v>
      </c>
      <c r="DC20" s="9">
        <v>13.05</v>
      </c>
      <c r="DD20" s="9">
        <v>14.653</v>
      </c>
      <c r="DE20" s="9">
        <v>24</v>
      </c>
      <c r="DF20" s="9">
        <v>26</v>
      </c>
      <c r="DG20" s="9">
        <v>21</v>
      </c>
      <c r="DH20" s="9">
        <v>69.608999999999995</v>
      </c>
      <c r="DI20" s="9">
        <v>28.332999999999998</v>
      </c>
      <c r="DJ20" s="9">
        <v>41.276000000000003</v>
      </c>
      <c r="DK20" s="9">
        <v>3.2389999999999999</v>
      </c>
      <c r="DL20" s="9">
        <v>0.68</v>
      </c>
      <c r="DM20" s="9">
        <v>2.5590000000000002</v>
      </c>
      <c r="DN20" s="9">
        <v>18.084</v>
      </c>
      <c r="DO20" s="9">
        <v>6.1589999999999998</v>
      </c>
      <c r="DP20" s="9">
        <v>11.925000000000001</v>
      </c>
      <c r="DQ20" s="9">
        <v>16.699000000000002</v>
      </c>
      <c r="DR20" s="9">
        <v>5.9969999999999999</v>
      </c>
      <c r="DS20" s="9">
        <v>10.701000000000001</v>
      </c>
      <c r="DT20" s="9">
        <v>31.587</v>
      </c>
      <c r="DU20" s="9">
        <v>15.497</v>
      </c>
      <c r="DV20" s="9">
        <v>16.09</v>
      </c>
      <c r="DW20" s="9">
        <v>31.841000000000001</v>
      </c>
      <c r="DX20" s="9">
        <v>52</v>
      </c>
      <c r="DY20" s="9">
        <v>26</v>
      </c>
      <c r="DZ20" s="9">
        <v>28.478000000000002</v>
      </c>
      <c r="EA20" s="9">
        <v>9.8079999999999998</v>
      </c>
      <c r="EB20" s="9">
        <v>18.669</v>
      </c>
      <c r="EC20" s="9">
        <v>3.6749999999999998</v>
      </c>
      <c r="ED20" s="9">
        <v>2.4039999999999999</v>
      </c>
      <c r="EE20" s="9">
        <v>1.2709999999999999</v>
      </c>
      <c r="EF20" s="9">
        <v>6.3979999999999997</v>
      </c>
      <c r="EG20" s="9">
        <v>1.4470000000000001</v>
      </c>
      <c r="EH20" s="9">
        <v>4.952</v>
      </c>
      <c r="EI20" s="9">
        <v>2.9609999999999999</v>
      </c>
      <c r="EJ20" s="9">
        <v>0</v>
      </c>
      <c r="EK20" s="9">
        <v>2.9609999999999999</v>
      </c>
      <c r="EL20" s="9">
        <v>15.443</v>
      </c>
      <c r="EM20" s="9">
        <v>5.9580000000000002</v>
      </c>
      <c r="EN20" s="9">
        <v>9.4849999999999994</v>
      </c>
      <c r="EO20" s="9">
        <v>52</v>
      </c>
      <c r="EP20" s="9">
        <v>52</v>
      </c>
      <c r="EQ20" s="9">
        <v>50.604999999999997</v>
      </c>
      <c r="ER20" s="9">
        <v>56.472999999999999</v>
      </c>
      <c r="ES20" s="9">
        <v>20.082000000000001</v>
      </c>
      <c r="ET20" s="9">
        <v>36.390999999999998</v>
      </c>
      <c r="EU20" s="9">
        <v>7.7949999999999999</v>
      </c>
      <c r="EV20" s="9">
        <v>2.0590000000000002</v>
      </c>
      <c r="EW20" s="9">
        <v>5.7370000000000001</v>
      </c>
      <c r="EX20" s="9">
        <v>9.4659999999999993</v>
      </c>
      <c r="EY20" s="9">
        <v>3.077</v>
      </c>
      <c r="EZ20" s="9">
        <v>6.3890000000000002</v>
      </c>
      <c r="FA20" s="9">
        <v>19.768000000000001</v>
      </c>
      <c r="FB20" s="9">
        <v>5.03</v>
      </c>
      <c r="FC20" s="9">
        <v>14.738</v>
      </c>
      <c r="FD20" s="9">
        <v>19.443999999999999</v>
      </c>
      <c r="FE20" s="9">
        <v>9.9149999999999991</v>
      </c>
      <c r="FF20" s="9">
        <v>9.5289999999999999</v>
      </c>
      <c r="FG20" s="9">
        <v>26.128</v>
      </c>
      <c r="FH20" s="9">
        <v>47.856000000000002</v>
      </c>
      <c r="FI20" s="9">
        <v>21</v>
      </c>
      <c r="FJ20" s="9">
        <v>33.442</v>
      </c>
      <c r="FK20" s="9">
        <v>16.96</v>
      </c>
      <c r="FL20" s="9">
        <v>16.483000000000001</v>
      </c>
      <c r="FM20" s="9">
        <v>8.6280000000000001</v>
      </c>
      <c r="FN20" s="9">
        <v>4.6989999999999998</v>
      </c>
      <c r="FO20" s="9">
        <v>3.9289999999999998</v>
      </c>
      <c r="FP20" s="9">
        <v>4.1050000000000004</v>
      </c>
      <c r="FQ20" s="9">
        <v>1.9350000000000001</v>
      </c>
      <c r="FR20" s="9">
        <v>2.17</v>
      </c>
      <c r="FS20" s="9">
        <v>12.45</v>
      </c>
      <c r="FT20" s="9">
        <v>7.1909999999999998</v>
      </c>
      <c r="FU20" s="9">
        <v>5.2590000000000003</v>
      </c>
      <c r="FV20" s="9">
        <v>8.2590000000000003</v>
      </c>
      <c r="FW20" s="9">
        <v>3.1349999999999998</v>
      </c>
      <c r="FX20" s="9">
        <v>5.1239999999999997</v>
      </c>
      <c r="FY20" s="9">
        <v>17</v>
      </c>
      <c r="FZ20" s="9">
        <v>17</v>
      </c>
      <c r="GA20" s="9">
        <v>18.193999999999999</v>
      </c>
      <c r="GB20" s="9">
        <v>80.793000000000006</v>
      </c>
      <c r="GC20" s="9">
        <v>32.616999999999997</v>
      </c>
      <c r="GD20" s="9">
        <v>48.176000000000002</v>
      </c>
      <c r="GE20" s="9">
        <v>8.7200000000000006</v>
      </c>
      <c r="GF20" s="9">
        <v>3.258</v>
      </c>
      <c r="GG20" s="9">
        <v>5.4610000000000003</v>
      </c>
      <c r="GH20" s="9">
        <v>18.701000000000001</v>
      </c>
      <c r="GI20" s="9">
        <v>6.9779999999999998</v>
      </c>
      <c r="GJ20" s="9">
        <v>11.722</v>
      </c>
      <c r="GK20" s="9">
        <v>18.260000000000002</v>
      </c>
      <c r="GL20" s="9">
        <v>7.9349999999999996</v>
      </c>
      <c r="GM20" s="9">
        <v>10.324999999999999</v>
      </c>
      <c r="GN20" s="9">
        <v>35.112000000000002</v>
      </c>
      <c r="GO20" s="9">
        <v>14.446</v>
      </c>
      <c r="GP20" s="9">
        <v>20.667000000000002</v>
      </c>
      <c r="GQ20" s="9">
        <v>26</v>
      </c>
      <c r="GR20" s="9">
        <v>24.236000000000001</v>
      </c>
      <c r="GS20" s="9">
        <v>26</v>
      </c>
      <c r="GT20" s="9">
        <v>77.412000000000006</v>
      </c>
      <c r="GU20" s="9">
        <v>29.805</v>
      </c>
      <c r="GV20" s="9">
        <v>47.606000000000002</v>
      </c>
      <c r="GW20" s="9">
        <v>9.51</v>
      </c>
      <c r="GX20" s="9">
        <v>5.0430000000000001</v>
      </c>
      <c r="GY20" s="9">
        <v>4.4669999999999996</v>
      </c>
      <c r="GZ20" s="9">
        <v>13.519</v>
      </c>
      <c r="HA20" s="9">
        <v>2.6659999999999999</v>
      </c>
      <c r="HB20" s="9">
        <v>10.853</v>
      </c>
      <c r="HC20" s="9">
        <v>25.599</v>
      </c>
      <c r="HD20" s="9">
        <v>7.4610000000000003</v>
      </c>
      <c r="HE20" s="9">
        <v>18.138999999999999</v>
      </c>
      <c r="HF20" s="9">
        <v>28.783999999999999</v>
      </c>
      <c r="HG20" s="9">
        <v>14.635</v>
      </c>
      <c r="HH20" s="9">
        <v>14.148</v>
      </c>
      <c r="HI20" s="9">
        <v>26</v>
      </c>
      <c r="HJ20" s="9">
        <v>46.713999999999999</v>
      </c>
      <c r="HK20" s="9">
        <v>21</v>
      </c>
      <c r="HL20" s="9">
        <v>23.369</v>
      </c>
      <c r="HM20" s="9">
        <v>9.3800000000000008</v>
      </c>
      <c r="HN20" s="9">
        <v>13.99</v>
      </c>
      <c r="HO20" s="9">
        <v>4.4589999999999996</v>
      </c>
      <c r="HP20" s="9">
        <v>0.89100000000000001</v>
      </c>
      <c r="HQ20" s="9">
        <v>3.5680000000000001</v>
      </c>
      <c r="HR20" s="9">
        <v>3.6240000000000001</v>
      </c>
      <c r="HS20" s="9">
        <v>0.76300000000000001</v>
      </c>
      <c r="HT20" s="9">
        <v>2.86</v>
      </c>
      <c r="HU20" s="9">
        <v>6.26</v>
      </c>
      <c r="HV20" s="9">
        <v>2.302</v>
      </c>
      <c r="HW20" s="9">
        <v>3.9580000000000002</v>
      </c>
      <c r="HX20" s="9">
        <v>9.0269999999999992</v>
      </c>
      <c r="HY20" s="9">
        <v>5.4240000000000004</v>
      </c>
      <c r="HZ20" s="9">
        <v>3.6030000000000002</v>
      </c>
      <c r="IA20" s="9">
        <v>25.268000000000001</v>
      </c>
      <c r="IB20" s="9">
        <v>52</v>
      </c>
      <c r="IC20" s="9">
        <v>16.093</v>
      </c>
      <c r="ID20" s="9">
        <v>6.4279999999999999</v>
      </c>
      <c r="IE20" s="9">
        <v>3.38</v>
      </c>
      <c r="IF20" s="9">
        <v>3.0470000000000002</v>
      </c>
      <c r="IG20" s="9">
        <v>0.64900000000000002</v>
      </c>
      <c r="IH20" s="9">
        <v>0.64900000000000002</v>
      </c>
      <c r="II20" s="9">
        <v>0</v>
      </c>
      <c r="IJ20" s="9">
        <v>2.21</v>
      </c>
      <c r="IK20" s="9">
        <v>2.21</v>
      </c>
      <c r="IL20" s="9">
        <v>0</v>
      </c>
      <c r="IM20" s="9">
        <v>1.7589999999999999</v>
      </c>
      <c r="IN20" s="9">
        <v>0.52100000000000002</v>
      </c>
      <c r="IO20" s="9">
        <v>1.2370000000000001</v>
      </c>
      <c r="IP20" s="9">
        <v>1.81</v>
      </c>
      <c r="IQ20" s="9">
        <v>0</v>
      </c>
    </row>
    <row r="21" spans="1:251">
      <c r="A21" s="10">
        <v>45689</v>
      </c>
      <c r="B21" s="9">
        <v>0</v>
      </c>
      <c r="C21" s="9">
        <v>0</v>
      </c>
      <c r="D21" s="9">
        <v>147.732</v>
      </c>
      <c r="E21" s="9">
        <v>59.460999999999999</v>
      </c>
      <c r="F21" s="9">
        <v>88.272000000000006</v>
      </c>
      <c r="G21" s="9">
        <v>40.167000000000002</v>
      </c>
      <c r="H21" s="9">
        <v>18.143999999999998</v>
      </c>
      <c r="I21" s="9">
        <v>22.023</v>
      </c>
      <c r="J21" s="9">
        <v>41.957999999999998</v>
      </c>
      <c r="K21" s="9">
        <v>12.997</v>
      </c>
      <c r="L21" s="9">
        <v>28.960999999999999</v>
      </c>
      <c r="M21" s="9">
        <v>41.741</v>
      </c>
      <c r="N21" s="9">
        <v>18.23</v>
      </c>
      <c r="O21" s="9">
        <v>23.510999999999999</v>
      </c>
      <c r="P21" s="9">
        <v>23.866</v>
      </c>
      <c r="Q21" s="9">
        <v>10.089</v>
      </c>
      <c r="R21" s="9">
        <v>13.776999999999999</v>
      </c>
      <c r="S21" s="9">
        <v>8</v>
      </c>
      <c r="T21" s="9">
        <v>10.319000000000001</v>
      </c>
      <c r="U21" s="9">
        <v>8</v>
      </c>
      <c r="V21" s="9">
        <v>41.118000000000002</v>
      </c>
      <c r="W21" s="9">
        <v>12.959</v>
      </c>
      <c r="X21" s="9">
        <v>28.158999999999999</v>
      </c>
      <c r="Y21" s="9">
        <v>10.364000000000001</v>
      </c>
      <c r="Z21" s="9">
        <v>3.09</v>
      </c>
      <c r="AA21" s="9">
        <v>7.274</v>
      </c>
      <c r="AB21" s="9">
        <v>11.928000000000001</v>
      </c>
      <c r="AC21" s="9">
        <v>1.859</v>
      </c>
      <c r="AD21" s="9">
        <v>10.069000000000001</v>
      </c>
      <c r="AE21" s="9">
        <v>10.537000000000001</v>
      </c>
      <c r="AF21" s="9">
        <v>6.3869999999999996</v>
      </c>
      <c r="AG21" s="9">
        <v>4.1500000000000004</v>
      </c>
      <c r="AH21" s="9">
        <v>8.2889999999999997</v>
      </c>
      <c r="AI21" s="9">
        <v>1.623</v>
      </c>
      <c r="AJ21" s="9">
        <v>6.6660000000000004</v>
      </c>
      <c r="AK21" s="9">
        <v>8.34</v>
      </c>
      <c r="AL21" s="9">
        <v>20.613</v>
      </c>
      <c r="AM21" s="9">
        <v>8</v>
      </c>
      <c r="AN21" s="9">
        <v>106.614</v>
      </c>
      <c r="AO21" s="9">
        <v>46.500999999999998</v>
      </c>
      <c r="AP21" s="9">
        <v>60.113</v>
      </c>
      <c r="AQ21" s="9">
        <v>29.803000000000001</v>
      </c>
      <c r="AR21" s="9">
        <v>15.055</v>
      </c>
      <c r="AS21" s="9">
        <v>14.749000000000001</v>
      </c>
      <c r="AT21" s="9">
        <v>30.03</v>
      </c>
      <c r="AU21" s="9">
        <v>11.138</v>
      </c>
      <c r="AV21" s="9">
        <v>18.891999999999999</v>
      </c>
      <c r="AW21" s="9">
        <v>31.204000000000001</v>
      </c>
      <c r="AX21" s="9">
        <v>11.843</v>
      </c>
      <c r="AY21" s="9">
        <v>19.361000000000001</v>
      </c>
      <c r="AZ21" s="9">
        <v>15.577</v>
      </c>
      <c r="BA21" s="9">
        <v>8.4659999999999993</v>
      </c>
      <c r="BB21" s="9">
        <v>7.1109999999999998</v>
      </c>
      <c r="BC21" s="9">
        <v>8</v>
      </c>
      <c r="BD21" s="9">
        <v>8</v>
      </c>
      <c r="BE21" s="9">
        <v>8</v>
      </c>
      <c r="BF21" s="9">
        <v>26.3</v>
      </c>
      <c r="BG21" s="9">
        <v>11.468999999999999</v>
      </c>
      <c r="BH21" s="9">
        <v>14.831</v>
      </c>
      <c r="BI21" s="9">
        <v>4.8550000000000004</v>
      </c>
      <c r="BJ21" s="9">
        <v>2.4910000000000001</v>
      </c>
      <c r="BK21" s="9">
        <v>2.3639999999999999</v>
      </c>
      <c r="BL21" s="9">
        <v>6.4710000000000001</v>
      </c>
      <c r="BM21" s="9">
        <v>3.3</v>
      </c>
      <c r="BN21" s="9">
        <v>3.17</v>
      </c>
      <c r="BO21" s="9">
        <v>7.7519999999999998</v>
      </c>
      <c r="BP21" s="9">
        <v>3.2709999999999999</v>
      </c>
      <c r="BQ21" s="9">
        <v>4.4809999999999999</v>
      </c>
      <c r="BR21" s="9">
        <v>7.2210000000000001</v>
      </c>
      <c r="BS21" s="9">
        <v>2.407</v>
      </c>
      <c r="BT21" s="9">
        <v>4.8150000000000004</v>
      </c>
      <c r="BU21" s="9">
        <v>23.568999999999999</v>
      </c>
      <c r="BV21" s="9">
        <v>18.3</v>
      </c>
      <c r="BW21" s="9">
        <v>24.524000000000001</v>
      </c>
      <c r="BX21" s="9">
        <v>97.177000000000007</v>
      </c>
      <c r="BY21" s="9">
        <v>35.746000000000002</v>
      </c>
      <c r="BZ21" s="9">
        <v>61.430999999999997</v>
      </c>
      <c r="CA21" s="9">
        <v>30.998999999999999</v>
      </c>
      <c r="CB21" s="9">
        <v>12.603</v>
      </c>
      <c r="CC21" s="9">
        <v>18.396000000000001</v>
      </c>
      <c r="CD21" s="9">
        <v>22.277000000000001</v>
      </c>
      <c r="CE21" s="9">
        <v>6.5949999999999998</v>
      </c>
      <c r="CF21" s="9">
        <v>15.682</v>
      </c>
      <c r="CG21" s="9">
        <v>28.207000000000001</v>
      </c>
      <c r="CH21" s="9">
        <v>10.378</v>
      </c>
      <c r="CI21" s="9">
        <v>17.829000000000001</v>
      </c>
      <c r="CJ21" s="9">
        <v>15.694000000000001</v>
      </c>
      <c r="CK21" s="9">
        <v>6.17</v>
      </c>
      <c r="CL21" s="9">
        <v>9.5239999999999991</v>
      </c>
      <c r="CM21" s="9">
        <v>8</v>
      </c>
      <c r="CN21" s="9">
        <v>12</v>
      </c>
      <c r="CO21" s="9">
        <v>8</v>
      </c>
      <c r="CP21" s="9">
        <v>76.855000000000004</v>
      </c>
      <c r="CQ21" s="9">
        <v>35.183999999999997</v>
      </c>
      <c r="CR21" s="9">
        <v>41.670999999999999</v>
      </c>
      <c r="CS21" s="9">
        <v>14.023999999999999</v>
      </c>
      <c r="CT21" s="9">
        <v>8.0329999999999995</v>
      </c>
      <c r="CU21" s="9">
        <v>5.9909999999999997</v>
      </c>
      <c r="CV21" s="9">
        <v>26.151</v>
      </c>
      <c r="CW21" s="9">
        <v>9.7029999999999994</v>
      </c>
      <c r="CX21" s="9">
        <v>16.449000000000002</v>
      </c>
      <c r="CY21" s="9">
        <v>21.286000000000001</v>
      </c>
      <c r="CZ21" s="9">
        <v>11.122999999999999</v>
      </c>
      <c r="DA21" s="9">
        <v>10.163</v>
      </c>
      <c r="DB21" s="9">
        <v>15.393000000000001</v>
      </c>
      <c r="DC21" s="9">
        <v>6.3259999999999996</v>
      </c>
      <c r="DD21" s="9">
        <v>9.0670000000000002</v>
      </c>
      <c r="DE21" s="9">
        <v>9.2279999999999998</v>
      </c>
      <c r="DF21" s="9">
        <v>10.018000000000001</v>
      </c>
      <c r="DG21" s="9">
        <v>9.4339999999999993</v>
      </c>
      <c r="DH21" s="9">
        <v>62.534999999999997</v>
      </c>
      <c r="DI21" s="9">
        <v>26.378</v>
      </c>
      <c r="DJ21" s="9">
        <v>36.156999999999996</v>
      </c>
      <c r="DK21" s="9">
        <v>22.673999999999999</v>
      </c>
      <c r="DL21" s="9">
        <v>9.8580000000000005</v>
      </c>
      <c r="DM21" s="9">
        <v>12.817</v>
      </c>
      <c r="DN21" s="9">
        <v>12.112</v>
      </c>
      <c r="DO21" s="9">
        <v>3.6629999999999998</v>
      </c>
      <c r="DP21" s="9">
        <v>8.4489999999999998</v>
      </c>
      <c r="DQ21" s="9">
        <v>17.614999999999998</v>
      </c>
      <c r="DR21" s="9">
        <v>8.0760000000000005</v>
      </c>
      <c r="DS21" s="9">
        <v>9.5389999999999997</v>
      </c>
      <c r="DT21" s="9">
        <v>10.132999999999999</v>
      </c>
      <c r="DU21" s="9">
        <v>4.7809999999999997</v>
      </c>
      <c r="DV21" s="9">
        <v>5.3520000000000003</v>
      </c>
      <c r="DW21" s="9">
        <v>8</v>
      </c>
      <c r="DX21" s="9">
        <v>12.115</v>
      </c>
      <c r="DY21" s="9">
        <v>7.37</v>
      </c>
      <c r="DZ21" s="9">
        <v>34.642000000000003</v>
      </c>
      <c r="EA21" s="9">
        <v>9.3680000000000003</v>
      </c>
      <c r="EB21" s="9">
        <v>25.274999999999999</v>
      </c>
      <c r="EC21" s="9">
        <v>8.3239999999999998</v>
      </c>
      <c r="ED21" s="9">
        <v>2.7450000000000001</v>
      </c>
      <c r="EE21" s="9">
        <v>5.5789999999999997</v>
      </c>
      <c r="EF21" s="9">
        <v>10.164999999999999</v>
      </c>
      <c r="EG21" s="9">
        <v>2.9319999999999999</v>
      </c>
      <c r="EH21" s="9">
        <v>7.2329999999999997</v>
      </c>
      <c r="EI21" s="9">
        <v>10.592000000000001</v>
      </c>
      <c r="EJ21" s="9">
        <v>2.302</v>
      </c>
      <c r="EK21" s="9">
        <v>8.2899999999999991</v>
      </c>
      <c r="EL21" s="9">
        <v>5.5609999999999999</v>
      </c>
      <c r="EM21" s="9">
        <v>1.3879999999999999</v>
      </c>
      <c r="EN21" s="9">
        <v>4.1719999999999997</v>
      </c>
      <c r="EO21" s="9">
        <v>12</v>
      </c>
      <c r="EP21" s="9">
        <v>6.63</v>
      </c>
      <c r="EQ21" s="9">
        <v>12.348000000000001</v>
      </c>
      <c r="ER21" s="9">
        <v>46.667999999999999</v>
      </c>
      <c r="ES21" s="9">
        <v>18.327000000000002</v>
      </c>
      <c r="ET21" s="9">
        <v>28.341000000000001</v>
      </c>
      <c r="EU21" s="9">
        <v>9.0150000000000006</v>
      </c>
      <c r="EV21" s="9">
        <v>5.548</v>
      </c>
      <c r="EW21" s="9">
        <v>3.4670000000000001</v>
      </c>
      <c r="EX21" s="9">
        <v>16.138000000000002</v>
      </c>
      <c r="EY21" s="9">
        <v>5.9729999999999999</v>
      </c>
      <c r="EZ21" s="9">
        <v>10.164999999999999</v>
      </c>
      <c r="FA21" s="9">
        <v>12.804</v>
      </c>
      <c r="FB21" s="9">
        <v>3.7890000000000001</v>
      </c>
      <c r="FC21" s="9">
        <v>9.0150000000000006</v>
      </c>
      <c r="FD21" s="9">
        <v>8.7110000000000003</v>
      </c>
      <c r="FE21" s="9">
        <v>3.0169999999999999</v>
      </c>
      <c r="FF21" s="9">
        <v>5.694</v>
      </c>
      <c r="FG21" s="9">
        <v>8</v>
      </c>
      <c r="FH21" s="9">
        <v>6</v>
      </c>
      <c r="FI21" s="9">
        <v>13</v>
      </c>
      <c r="FJ21" s="9">
        <v>30.187000000000001</v>
      </c>
      <c r="FK21" s="9">
        <v>16.856999999999999</v>
      </c>
      <c r="FL21" s="9">
        <v>13.33</v>
      </c>
      <c r="FM21" s="9">
        <v>5.0090000000000003</v>
      </c>
      <c r="FN21" s="9">
        <v>2.484</v>
      </c>
      <c r="FO21" s="9">
        <v>2.5249999999999999</v>
      </c>
      <c r="FP21" s="9">
        <v>10.013</v>
      </c>
      <c r="FQ21" s="9">
        <v>3.7290000000000001</v>
      </c>
      <c r="FR21" s="9">
        <v>6.2839999999999998</v>
      </c>
      <c r="FS21" s="9">
        <v>8.4830000000000005</v>
      </c>
      <c r="FT21" s="9">
        <v>7.3339999999999996</v>
      </c>
      <c r="FU21" s="9">
        <v>1.1479999999999999</v>
      </c>
      <c r="FV21" s="9">
        <v>6.6820000000000004</v>
      </c>
      <c r="FW21" s="9">
        <v>3.3090000000000002</v>
      </c>
      <c r="FX21" s="9">
        <v>3.3740000000000001</v>
      </c>
      <c r="FY21" s="9">
        <v>12.663</v>
      </c>
      <c r="FZ21" s="9">
        <v>26</v>
      </c>
      <c r="GA21" s="9">
        <v>7.4589999999999996</v>
      </c>
      <c r="GB21" s="9">
        <v>75.808999999999997</v>
      </c>
      <c r="GC21" s="9">
        <v>31.555</v>
      </c>
      <c r="GD21" s="9">
        <v>44.253</v>
      </c>
      <c r="GE21" s="9">
        <v>20.111999999999998</v>
      </c>
      <c r="GF21" s="9">
        <v>9.5389999999999997</v>
      </c>
      <c r="GG21" s="9">
        <v>10.573</v>
      </c>
      <c r="GH21" s="9">
        <v>21.07</v>
      </c>
      <c r="GI21" s="9">
        <v>6.8840000000000003</v>
      </c>
      <c r="GJ21" s="9">
        <v>14.186999999999999</v>
      </c>
      <c r="GK21" s="9">
        <v>25.379000000000001</v>
      </c>
      <c r="GL21" s="9">
        <v>10.481999999999999</v>
      </c>
      <c r="GM21" s="9">
        <v>14.898</v>
      </c>
      <c r="GN21" s="9">
        <v>9.2469999999999999</v>
      </c>
      <c r="GO21" s="9">
        <v>4.6500000000000004</v>
      </c>
      <c r="GP21" s="9">
        <v>4.5970000000000004</v>
      </c>
      <c r="GQ21" s="9">
        <v>8</v>
      </c>
      <c r="GR21" s="9">
        <v>10.432</v>
      </c>
      <c r="GS21" s="9">
        <v>8</v>
      </c>
      <c r="GT21" s="9">
        <v>76.363</v>
      </c>
      <c r="GU21" s="9">
        <v>32.076999999999998</v>
      </c>
      <c r="GV21" s="9">
        <v>44.286000000000001</v>
      </c>
      <c r="GW21" s="9">
        <v>20.931000000000001</v>
      </c>
      <c r="GX21" s="9">
        <v>9.5969999999999995</v>
      </c>
      <c r="GY21" s="9">
        <v>11.334</v>
      </c>
      <c r="GZ21" s="9">
        <v>21.186</v>
      </c>
      <c r="HA21" s="9">
        <v>8.1530000000000005</v>
      </c>
      <c r="HB21" s="9">
        <v>13.032999999999999</v>
      </c>
      <c r="HC21" s="9">
        <v>17.966999999999999</v>
      </c>
      <c r="HD21" s="9">
        <v>8.9169999999999998</v>
      </c>
      <c r="HE21" s="9">
        <v>9.0500000000000007</v>
      </c>
      <c r="HF21" s="9">
        <v>16.279</v>
      </c>
      <c r="HG21" s="9">
        <v>5.41</v>
      </c>
      <c r="HH21" s="9">
        <v>10.869</v>
      </c>
      <c r="HI21" s="9">
        <v>8.516</v>
      </c>
      <c r="HJ21" s="9">
        <v>9.0429999999999993</v>
      </c>
      <c r="HK21" s="9">
        <v>8.8179999999999996</v>
      </c>
      <c r="HL21" s="9">
        <v>18.966000000000001</v>
      </c>
      <c r="HM21" s="9">
        <v>4.97</v>
      </c>
      <c r="HN21" s="9">
        <v>13.996</v>
      </c>
      <c r="HO21" s="9">
        <v>3.98</v>
      </c>
      <c r="HP21" s="9">
        <v>1.5</v>
      </c>
      <c r="HQ21" s="9">
        <v>2.48</v>
      </c>
      <c r="HR21" s="9">
        <v>6.1719999999999997</v>
      </c>
      <c r="HS21" s="9">
        <v>1.2609999999999999</v>
      </c>
      <c r="HT21" s="9">
        <v>4.9119999999999999</v>
      </c>
      <c r="HU21" s="9">
        <v>4.7889999999999997</v>
      </c>
      <c r="HV21" s="9">
        <v>0.74399999999999999</v>
      </c>
      <c r="HW21" s="9">
        <v>4.0449999999999999</v>
      </c>
      <c r="HX21" s="9">
        <v>4.0250000000000004</v>
      </c>
      <c r="HY21" s="9">
        <v>1.466</v>
      </c>
      <c r="HZ21" s="9">
        <v>2.5590000000000002</v>
      </c>
      <c r="IA21" s="9">
        <v>8</v>
      </c>
      <c r="IB21" s="9">
        <v>4.2190000000000003</v>
      </c>
      <c r="IC21" s="9">
        <v>8</v>
      </c>
      <c r="ID21" s="9">
        <v>2.8929999999999998</v>
      </c>
      <c r="IE21" s="9">
        <v>2.327</v>
      </c>
      <c r="IF21" s="9">
        <v>0.56699999999999995</v>
      </c>
      <c r="IG21" s="9">
        <v>0</v>
      </c>
      <c r="IH21" s="9">
        <v>0</v>
      </c>
      <c r="II21" s="9">
        <v>0</v>
      </c>
      <c r="IJ21" s="9">
        <v>0</v>
      </c>
      <c r="IK21" s="9">
        <v>0</v>
      </c>
      <c r="IL21" s="9">
        <v>0</v>
      </c>
      <c r="IM21" s="9">
        <v>1.357</v>
      </c>
      <c r="IN21" s="9">
        <v>1.357</v>
      </c>
      <c r="IO21" s="9">
        <v>0</v>
      </c>
      <c r="IP21" s="9">
        <v>1.536</v>
      </c>
      <c r="IQ21" s="9">
        <v>0.96899999999999997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5513</v>
      </c>
      <c r="C1" s="3" t="s">
        <v>5514</v>
      </c>
      <c r="D1" s="3" t="s">
        <v>5515</v>
      </c>
      <c r="E1" s="3" t="s">
        <v>5516</v>
      </c>
      <c r="F1" s="3" t="s">
        <v>5517</v>
      </c>
      <c r="G1" s="3" t="s">
        <v>5518</v>
      </c>
      <c r="H1" s="3" t="s">
        <v>5519</v>
      </c>
      <c r="I1" s="3" t="s">
        <v>5520</v>
      </c>
      <c r="J1" s="3" t="s">
        <v>5521</v>
      </c>
      <c r="K1" s="3" t="s">
        <v>5522</v>
      </c>
      <c r="L1" s="3" t="s">
        <v>5523</v>
      </c>
      <c r="M1" s="3" t="s">
        <v>5524</v>
      </c>
      <c r="N1" s="3" t="s">
        <v>5525</v>
      </c>
      <c r="O1" s="3" t="s">
        <v>5526</v>
      </c>
      <c r="P1" s="3" t="s">
        <v>5527</v>
      </c>
      <c r="Q1" s="3" t="s">
        <v>5528</v>
      </c>
      <c r="R1" s="3" t="s">
        <v>5529</v>
      </c>
      <c r="S1" s="3" t="s">
        <v>5530</v>
      </c>
      <c r="T1" s="3" t="s">
        <v>5531</v>
      </c>
      <c r="U1" s="3" t="s">
        <v>5532</v>
      </c>
      <c r="V1" s="3" t="s">
        <v>5533</v>
      </c>
      <c r="W1" s="3" t="s">
        <v>5534</v>
      </c>
      <c r="X1" s="3" t="s">
        <v>5535</v>
      </c>
      <c r="Y1" s="3" t="s">
        <v>5536</v>
      </c>
      <c r="Z1" s="3" t="s">
        <v>5537</v>
      </c>
      <c r="AA1" s="3" t="s">
        <v>5538</v>
      </c>
      <c r="AB1" s="3" t="s">
        <v>5539</v>
      </c>
      <c r="AC1" s="3" t="s">
        <v>5540</v>
      </c>
      <c r="AD1" s="3" t="s">
        <v>5541</v>
      </c>
      <c r="AE1" s="3" t="s">
        <v>5542</v>
      </c>
      <c r="AF1" s="3" t="s">
        <v>5543</v>
      </c>
      <c r="AG1" s="3" t="s">
        <v>5544</v>
      </c>
      <c r="AH1" s="3" t="s">
        <v>5545</v>
      </c>
      <c r="AI1" s="3" t="s">
        <v>5546</v>
      </c>
      <c r="AJ1" s="3" t="s">
        <v>5547</v>
      </c>
      <c r="AK1" s="3" t="s">
        <v>5548</v>
      </c>
      <c r="AL1" s="3" t="s">
        <v>5549</v>
      </c>
      <c r="AM1" s="3" t="s">
        <v>5550</v>
      </c>
      <c r="AN1" s="3" t="s">
        <v>5551</v>
      </c>
      <c r="AO1" s="3" t="s">
        <v>5552</v>
      </c>
      <c r="AP1" s="3" t="s">
        <v>5553</v>
      </c>
      <c r="AQ1" s="3" t="s">
        <v>5554</v>
      </c>
      <c r="AR1" s="3" t="s">
        <v>5555</v>
      </c>
      <c r="AS1" s="3" t="s">
        <v>5556</v>
      </c>
      <c r="AT1" s="3" t="s">
        <v>5557</v>
      </c>
      <c r="AU1" s="3" t="s">
        <v>5558</v>
      </c>
      <c r="AV1" s="3" t="s">
        <v>5559</v>
      </c>
      <c r="AW1" s="3" t="s">
        <v>5560</v>
      </c>
      <c r="AX1" s="3" t="s">
        <v>5561</v>
      </c>
      <c r="AY1" s="3" t="s">
        <v>5562</v>
      </c>
      <c r="AZ1" s="3" t="s">
        <v>5563</v>
      </c>
      <c r="BA1" s="3" t="s">
        <v>5564</v>
      </c>
      <c r="BB1" s="3" t="s">
        <v>5565</v>
      </c>
      <c r="BC1" s="3" t="s">
        <v>5566</v>
      </c>
      <c r="BD1" s="3" t="s">
        <v>5567</v>
      </c>
      <c r="BE1" s="3" t="s">
        <v>5568</v>
      </c>
      <c r="BF1" s="3" t="s">
        <v>5569</v>
      </c>
      <c r="BG1" s="3" t="s">
        <v>5570</v>
      </c>
      <c r="BH1" s="3" t="s">
        <v>5571</v>
      </c>
      <c r="BI1" s="3" t="s">
        <v>5572</v>
      </c>
      <c r="BJ1" s="3" t="s">
        <v>5573</v>
      </c>
      <c r="BK1" s="3" t="s">
        <v>5574</v>
      </c>
      <c r="BL1" s="3" t="s">
        <v>5575</v>
      </c>
      <c r="BM1" s="3" t="s">
        <v>5576</v>
      </c>
      <c r="BN1" s="3" t="s">
        <v>5577</v>
      </c>
      <c r="BO1" s="3" t="s">
        <v>5578</v>
      </c>
      <c r="BP1" s="3" t="s">
        <v>5579</v>
      </c>
      <c r="BQ1" s="3" t="s">
        <v>5580</v>
      </c>
      <c r="BR1" s="3" t="s">
        <v>5581</v>
      </c>
      <c r="BS1" s="3" t="s">
        <v>5582</v>
      </c>
      <c r="BT1" s="3" t="s">
        <v>5583</v>
      </c>
      <c r="BU1" s="3" t="s">
        <v>5584</v>
      </c>
      <c r="BV1" s="3" t="s">
        <v>5585</v>
      </c>
      <c r="BW1" s="3" t="s">
        <v>5586</v>
      </c>
      <c r="BX1" s="3" t="s">
        <v>5587</v>
      </c>
      <c r="BY1" s="3" t="s">
        <v>5588</v>
      </c>
      <c r="BZ1" s="3" t="s">
        <v>5589</v>
      </c>
      <c r="CA1" s="3" t="s">
        <v>5590</v>
      </c>
      <c r="CB1" s="3" t="s">
        <v>5591</v>
      </c>
      <c r="CC1" s="3" t="s">
        <v>5592</v>
      </c>
      <c r="CD1" s="3" t="s">
        <v>5593</v>
      </c>
      <c r="CE1" s="3" t="s">
        <v>5594</v>
      </c>
      <c r="CF1" s="3" t="s">
        <v>5595</v>
      </c>
      <c r="CG1" s="3" t="s">
        <v>5596</v>
      </c>
      <c r="CH1" s="3" t="s">
        <v>5597</v>
      </c>
      <c r="CI1" s="3" t="s">
        <v>5598</v>
      </c>
      <c r="CJ1" s="3" t="s">
        <v>5599</v>
      </c>
      <c r="CK1" s="3" t="s">
        <v>5600</v>
      </c>
      <c r="CL1" s="3" t="s">
        <v>5601</v>
      </c>
      <c r="CM1" s="3" t="s">
        <v>5602</v>
      </c>
      <c r="CN1" s="3" t="s">
        <v>5603</v>
      </c>
      <c r="CO1" s="3" t="s">
        <v>5604</v>
      </c>
      <c r="CP1" s="3" t="s">
        <v>5605</v>
      </c>
      <c r="CQ1" s="3" t="s">
        <v>5606</v>
      </c>
      <c r="CR1" s="3" t="s">
        <v>5607</v>
      </c>
      <c r="CS1" s="3" t="s">
        <v>5608</v>
      </c>
      <c r="CT1" s="3" t="s">
        <v>5609</v>
      </c>
      <c r="CU1" s="3" t="s">
        <v>5610</v>
      </c>
      <c r="CV1" s="3" t="s">
        <v>5611</v>
      </c>
      <c r="CW1" s="3" t="s">
        <v>5612</v>
      </c>
      <c r="CX1" s="3" t="s">
        <v>5613</v>
      </c>
      <c r="CY1" s="3" t="s">
        <v>5614</v>
      </c>
      <c r="CZ1" s="3" t="s">
        <v>5615</v>
      </c>
      <c r="DA1" s="3" t="s">
        <v>5616</v>
      </c>
      <c r="DB1" s="3" t="s">
        <v>5617</v>
      </c>
      <c r="DC1" s="3" t="s">
        <v>5618</v>
      </c>
      <c r="DD1" s="3" t="s">
        <v>5619</v>
      </c>
      <c r="DE1" s="3" t="s">
        <v>5620</v>
      </c>
      <c r="DF1" s="3" t="s">
        <v>5621</v>
      </c>
      <c r="DG1" s="3" t="s">
        <v>5622</v>
      </c>
      <c r="DH1" s="3" t="s">
        <v>5623</v>
      </c>
      <c r="DI1" s="3" t="s">
        <v>5624</v>
      </c>
      <c r="DJ1" s="3" t="s">
        <v>5625</v>
      </c>
      <c r="DK1" s="3" t="s">
        <v>5626</v>
      </c>
      <c r="DL1" s="3" t="s">
        <v>5627</v>
      </c>
      <c r="DM1" s="3" t="s">
        <v>5628</v>
      </c>
      <c r="DN1" s="3" t="s">
        <v>5629</v>
      </c>
      <c r="DO1" s="3" t="s">
        <v>5630</v>
      </c>
      <c r="DP1" s="3" t="s">
        <v>5631</v>
      </c>
      <c r="DQ1" s="3" t="s">
        <v>5632</v>
      </c>
      <c r="DR1" s="3" t="s">
        <v>5633</v>
      </c>
      <c r="DS1" s="3" t="s">
        <v>5634</v>
      </c>
      <c r="DT1" s="3" t="s">
        <v>5635</v>
      </c>
      <c r="DU1" s="3" t="s">
        <v>5636</v>
      </c>
      <c r="DV1" s="3" t="s">
        <v>5637</v>
      </c>
      <c r="DW1" s="3" t="s">
        <v>5638</v>
      </c>
      <c r="DX1" s="3" t="s">
        <v>5639</v>
      </c>
      <c r="DY1" s="3" t="s">
        <v>5640</v>
      </c>
      <c r="DZ1" s="3" t="s">
        <v>5641</v>
      </c>
      <c r="EA1" s="3" t="s">
        <v>5642</v>
      </c>
      <c r="EB1" s="3" t="s">
        <v>5643</v>
      </c>
      <c r="EC1" s="3" t="s">
        <v>5644</v>
      </c>
      <c r="ED1" s="3" t="s">
        <v>5645</v>
      </c>
      <c r="EE1" s="3" t="s">
        <v>5646</v>
      </c>
      <c r="EF1" s="3" t="s">
        <v>5647</v>
      </c>
      <c r="EG1" s="3" t="s">
        <v>5648</v>
      </c>
      <c r="EH1" s="3" t="s">
        <v>5649</v>
      </c>
      <c r="EI1" s="3" t="s">
        <v>5650</v>
      </c>
      <c r="EJ1" s="3" t="s">
        <v>5651</v>
      </c>
      <c r="EK1" s="3" t="s">
        <v>5652</v>
      </c>
      <c r="EL1" s="3" t="s">
        <v>5653</v>
      </c>
      <c r="EM1" s="3" t="s">
        <v>5654</v>
      </c>
      <c r="EN1" s="3" t="s">
        <v>5655</v>
      </c>
      <c r="EO1" s="3" t="s">
        <v>5656</v>
      </c>
      <c r="EP1" s="3" t="s">
        <v>5657</v>
      </c>
      <c r="EQ1" s="3" t="s">
        <v>5658</v>
      </c>
      <c r="ER1" s="3" t="s">
        <v>5659</v>
      </c>
      <c r="ES1" s="3" t="s">
        <v>5660</v>
      </c>
      <c r="ET1" s="3" t="s">
        <v>5661</v>
      </c>
      <c r="EU1" s="3" t="s">
        <v>5662</v>
      </c>
      <c r="EV1" s="3" t="s">
        <v>5663</v>
      </c>
      <c r="EW1" s="3" t="s">
        <v>5664</v>
      </c>
      <c r="EX1" s="3" t="s">
        <v>5665</v>
      </c>
      <c r="EY1" s="3" t="s">
        <v>5666</v>
      </c>
      <c r="EZ1" s="3" t="s">
        <v>5667</v>
      </c>
      <c r="FA1" s="3" t="s">
        <v>5668</v>
      </c>
      <c r="FB1" s="3" t="s">
        <v>5669</v>
      </c>
      <c r="FC1" s="3" t="s">
        <v>5670</v>
      </c>
      <c r="FD1" s="3" t="s">
        <v>5671</v>
      </c>
      <c r="FE1" s="3" t="s">
        <v>5672</v>
      </c>
      <c r="FF1" s="3" t="s">
        <v>5673</v>
      </c>
      <c r="FG1" s="3" t="s">
        <v>5674</v>
      </c>
      <c r="FH1" s="3" t="s">
        <v>5675</v>
      </c>
      <c r="FI1" s="3" t="s">
        <v>5676</v>
      </c>
      <c r="FJ1" s="3" t="s">
        <v>5677</v>
      </c>
      <c r="FK1" s="3" t="s">
        <v>5678</v>
      </c>
      <c r="FL1" s="3" t="s">
        <v>5679</v>
      </c>
      <c r="FM1" s="3" t="s">
        <v>5680</v>
      </c>
      <c r="FN1" s="3" t="s">
        <v>5681</v>
      </c>
      <c r="FO1" s="3" t="s">
        <v>5682</v>
      </c>
      <c r="FP1" s="3" t="s">
        <v>5683</v>
      </c>
      <c r="FQ1" s="3" t="s">
        <v>5684</v>
      </c>
      <c r="FR1" s="3" t="s">
        <v>5685</v>
      </c>
      <c r="FS1" s="3" t="s">
        <v>5686</v>
      </c>
      <c r="FT1" s="3" t="s">
        <v>5687</v>
      </c>
      <c r="FU1" s="3" t="s">
        <v>5688</v>
      </c>
      <c r="FV1" s="3" t="s">
        <v>5689</v>
      </c>
      <c r="FW1" s="3" t="s">
        <v>5690</v>
      </c>
      <c r="FX1" s="3" t="s">
        <v>5691</v>
      </c>
      <c r="FY1" s="3" t="s">
        <v>5692</v>
      </c>
      <c r="FZ1" s="3" t="s">
        <v>5693</v>
      </c>
      <c r="GA1" s="3" t="s">
        <v>5694</v>
      </c>
      <c r="GB1" s="3" t="s">
        <v>5695</v>
      </c>
      <c r="GC1" s="3" t="s">
        <v>5696</v>
      </c>
      <c r="GD1" s="3" t="s">
        <v>5697</v>
      </c>
      <c r="GE1" s="3" t="s">
        <v>5698</v>
      </c>
      <c r="GF1" s="3" t="s">
        <v>5699</v>
      </c>
      <c r="GG1" s="3" t="s">
        <v>5700</v>
      </c>
      <c r="GH1" s="3" t="s">
        <v>5701</v>
      </c>
      <c r="GI1" s="3" t="s">
        <v>5702</v>
      </c>
      <c r="GJ1" s="3" t="s">
        <v>5703</v>
      </c>
      <c r="GK1" s="3" t="s">
        <v>5704</v>
      </c>
      <c r="GL1" s="3" t="s">
        <v>5705</v>
      </c>
      <c r="GM1" s="3" t="s">
        <v>5706</v>
      </c>
      <c r="GN1" s="3" t="s">
        <v>5707</v>
      </c>
      <c r="GO1" s="3" t="s">
        <v>5708</v>
      </c>
      <c r="GP1" s="3" t="s">
        <v>5709</v>
      </c>
      <c r="GQ1" s="3" t="s">
        <v>5710</v>
      </c>
      <c r="GR1" s="3" t="s">
        <v>5711</v>
      </c>
      <c r="GS1" s="3" t="s">
        <v>5712</v>
      </c>
      <c r="GT1" s="3" t="s">
        <v>5713</v>
      </c>
      <c r="GU1" s="3" t="s">
        <v>5714</v>
      </c>
      <c r="GV1" s="3" t="s">
        <v>5715</v>
      </c>
      <c r="GW1" s="3" t="s">
        <v>5716</v>
      </c>
      <c r="GX1" s="3" t="s">
        <v>5717</v>
      </c>
      <c r="GY1" s="3" t="s">
        <v>5718</v>
      </c>
      <c r="GZ1" s="3" t="s">
        <v>5719</v>
      </c>
      <c r="HA1" s="3" t="s">
        <v>5720</v>
      </c>
      <c r="HB1" s="3" t="s">
        <v>5721</v>
      </c>
      <c r="HC1" s="3" t="s">
        <v>5722</v>
      </c>
      <c r="HD1" s="3" t="s">
        <v>5723</v>
      </c>
      <c r="HE1" s="3" t="s">
        <v>5724</v>
      </c>
      <c r="HF1" s="3" t="s">
        <v>5725</v>
      </c>
      <c r="HG1" s="3" t="s">
        <v>5726</v>
      </c>
      <c r="HH1" s="3" t="s">
        <v>5727</v>
      </c>
      <c r="HI1" s="3" t="s">
        <v>5728</v>
      </c>
      <c r="HJ1" s="3" t="s">
        <v>5729</v>
      </c>
      <c r="HK1" s="3" t="s">
        <v>5730</v>
      </c>
      <c r="HL1" s="3" t="s">
        <v>5731</v>
      </c>
      <c r="HM1" s="3" t="s">
        <v>5732</v>
      </c>
      <c r="HN1" s="3" t="s">
        <v>5733</v>
      </c>
      <c r="HO1" s="3" t="s">
        <v>5734</v>
      </c>
      <c r="HP1" s="3" t="s">
        <v>5735</v>
      </c>
      <c r="HQ1" s="3" t="s">
        <v>5736</v>
      </c>
      <c r="HR1" s="3" t="s">
        <v>5737</v>
      </c>
      <c r="HS1" s="3" t="s">
        <v>5738</v>
      </c>
      <c r="HT1" s="3" t="s">
        <v>5739</v>
      </c>
      <c r="HU1" s="3" t="s">
        <v>5740</v>
      </c>
      <c r="HV1" s="3" t="s">
        <v>5741</v>
      </c>
      <c r="HW1" s="3" t="s">
        <v>5742</v>
      </c>
      <c r="HX1" s="3" t="s">
        <v>5743</v>
      </c>
      <c r="HY1" s="3" t="s">
        <v>5744</v>
      </c>
      <c r="HZ1" s="3" t="s">
        <v>5745</v>
      </c>
      <c r="IA1" s="3" t="s">
        <v>5746</v>
      </c>
      <c r="IB1" s="3" t="s">
        <v>5747</v>
      </c>
      <c r="IC1" s="3" t="s">
        <v>5748</v>
      </c>
      <c r="ID1" s="3" t="s">
        <v>5749</v>
      </c>
      <c r="IE1" s="3" t="s">
        <v>5750</v>
      </c>
      <c r="IF1" s="3" t="s">
        <v>5751</v>
      </c>
      <c r="IG1" s="3" t="s">
        <v>5752</v>
      </c>
      <c r="IH1" s="3" t="s">
        <v>5753</v>
      </c>
      <c r="II1" s="3" t="s">
        <v>5754</v>
      </c>
      <c r="IJ1" s="3" t="s">
        <v>5755</v>
      </c>
      <c r="IK1" s="3" t="s">
        <v>5756</v>
      </c>
      <c r="IL1" s="3" t="s">
        <v>5757</v>
      </c>
      <c r="IM1" s="3" t="s">
        <v>5758</v>
      </c>
      <c r="IN1" s="3" t="s">
        <v>5759</v>
      </c>
      <c r="IO1" s="3" t="s">
        <v>5760</v>
      </c>
      <c r="IP1" s="3" t="s">
        <v>5761</v>
      </c>
      <c r="IQ1" s="3" t="s">
        <v>5762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5763</v>
      </c>
      <c r="C10" s="8" t="s">
        <v>5764</v>
      </c>
      <c r="D10" s="8" t="s">
        <v>5765</v>
      </c>
      <c r="E10" s="8" t="s">
        <v>5766</v>
      </c>
      <c r="F10" s="8" t="s">
        <v>5767</v>
      </c>
      <c r="G10" s="8" t="s">
        <v>5768</v>
      </c>
      <c r="H10" s="8" t="s">
        <v>5769</v>
      </c>
      <c r="I10" s="8" t="s">
        <v>5770</v>
      </c>
      <c r="J10" s="8" t="s">
        <v>5771</v>
      </c>
      <c r="K10" s="8" t="s">
        <v>5772</v>
      </c>
      <c r="L10" s="8" t="s">
        <v>5773</v>
      </c>
      <c r="M10" s="8" t="s">
        <v>5774</v>
      </c>
      <c r="N10" s="8" t="s">
        <v>5775</v>
      </c>
      <c r="O10" s="8" t="s">
        <v>5776</v>
      </c>
      <c r="P10" s="8" t="s">
        <v>5777</v>
      </c>
      <c r="Q10" s="8" t="s">
        <v>5778</v>
      </c>
      <c r="R10" s="8" t="s">
        <v>5779</v>
      </c>
      <c r="S10" s="8" t="s">
        <v>5780</v>
      </c>
      <c r="T10" s="8" t="s">
        <v>5781</v>
      </c>
      <c r="U10" s="8" t="s">
        <v>5782</v>
      </c>
      <c r="V10" s="8" t="s">
        <v>5783</v>
      </c>
      <c r="W10" s="8" t="s">
        <v>5784</v>
      </c>
      <c r="X10" s="8" t="s">
        <v>5785</v>
      </c>
      <c r="Y10" s="8" t="s">
        <v>5786</v>
      </c>
      <c r="Z10" s="8" t="s">
        <v>5787</v>
      </c>
      <c r="AA10" s="8" t="s">
        <v>5788</v>
      </c>
      <c r="AB10" s="8" t="s">
        <v>5789</v>
      </c>
      <c r="AC10" s="8" t="s">
        <v>5790</v>
      </c>
      <c r="AD10" s="8" t="s">
        <v>5791</v>
      </c>
      <c r="AE10" s="8" t="s">
        <v>5792</v>
      </c>
      <c r="AF10" s="8" t="s">
        <v>5793</v>
      </c>
      <c r="AG10" s="8" t="s">
        <v>5794</v>
      </c>
      <c r="AH10" s="8" t="s">
        <v>5795</v>
      </c>
      <c r="AI10" s="8" t="s">
        <v>5796</v>
      </c>
      <c r="AJ10" s="8" t="s">
        <v>5797</v>
      </c>
      <c r="AK10" s="8" t="s">
        <v>5798</v>
      </c>
      <c r="AL10" s="8" t="s">
        <v>5799</v>
      </c>
      <c r="AM10" s="8" t="s">
        <v>5800</v>
      </c>
      <c r="AN10" s="8" t="s">
        <v>5801</v>
      </c>
      <c r="AO10" s="8" t="s">
        <v>5802</v>
      </c>
      <c r="AP10" s="8" t="s">
        <v>5803</v>
      </c>
      <c r="AQ10" s="8" t="s">
        <v>5804</v>
      </c>
      <c r="AR10" s="8" t="s">
        <v>5805</v>
      </c>
      <c r="AS10" s="8" t="s">
        <v>5806</v>
      </c>
      <c r="AT10" s="8" t="s">
        <v>5807</v>
      </c>
      <c r="AU10" s="8" t="s">
        <v>5808</v>
      </c>
      <c r="AV10" s="8" t="s">
        <v>5809</v>
      </c>
      <c r="AW10" s="8" t="s">
        <v>5810</v>
      </c>
      <c r="AX10" s="8" t="s">
        <v>5811</v>
      </c>
      <c r="AY10" s="8" t="s">
        <v>5812</v>
      </c>
      <c r="AZ10" s="8" t="s">
        <v>5813</v>
      </c>
      <c r="BA10" s="8" t="s">
        <v>5814</v>
      </c>
      <c r="BB10" s="8" t="s">
        <v>5815</v>
      </c>
      <c r="BC10" s="8" t="s">
        <v>5816</v>
      </c>
      <c r="BD10" s="8" t="s">
        <v>5817</v>
      </c>
      <c r="BE10" s="8" t="s">
        <v>5818</v>
      </c>
      <c r="BF10" s="8" t="s">
        <v>5819</v>
      </c>
      <c r="BG10" s="8" t="s">
        <v>5820</v>
      </c>
      <c r="BH10" s="8" t="s">
        <v>5821</v>
      </c>
      <c r="BI10" s="8" t="s">
        <v>5822</v>
      </c>
      <c r="BJ10" s="8" t="s">
        <v>5823</v>
      </c>
      <c r="BK10" s="8" t="s">
        <v>5824</v>
      </c>
      <c r="BL10" s="8" t="s">
        <v>5825</v>
      </c>
      <c r="BM10" s="8" t="s">
        <v>5826</v>
      </c>
      <c r="BN10" s="8" t="s">
        <v>5827</v>
      </c>
      <c r="BO10" s="8" t="s">
        <v>5828</v>
      </c>
      <c r="BP10" s="8" t="s">
        <v>5829</v>
      </c>
      <c r="BQ10" s="8" t="s">
        <v>5830</v>
      </c>
      <c r="BR10" s="8" t="s">
        <v>5831</v>
      </c>
      <c r="BS10" s="8" t="s">
        <v>5832</v>
      </c>
      <c r="BT10" s="8" t="s">
        <v>5833</v>
      </c>
      <c r="BU10" s="8" t="s">
        <v>5834</v>
      </c>
      <c r="BV10" s="8" t="s">
        <v>5835</v>
      </c>
      <c r="BW10" s="8" t="s">
        <v>5836</v>
      </c>
      <c r="BX10" s="8" t="s">
        <v>5837</v>
      </c>
      <c r="BY10" s="8" t="s">
        <v>5838</v>
      </c>
      <c r="BZ10" s="8" t="s">
        <v>5839</v>
      </c>
      <c r="CA10" s="8" t="s">
        <v>5840</v>
      </c>
      <c r="CB10" s="8" t="s">
        <v>5841</v>
      </c>
      <c r="CC10" s="8" t="s">
        <v>5842</v>
      </c>
      <c r="CD10" s="8" t="s">
        <v>5843</v>
      </c>
      <c r="CE10" s="8" t="s">
        <v>5844</v>
      </c>
      <c r="CF10" s="8" t="s">
        <v>5845</v>
      </c>
      <c r="CG10" s="8" t="s">
        <v>5846</v>
      </c>
      <c r="CH10" s="8" t="s">
        <v>5847</v>
      </c>
      <c r="CI10" s="8" t="s">
        <v>5848</v>
      </c>
      <c r="CJ10" s="8" t="s">
        <v>5849</v>
      </c>
      <c r="CK10" s="8" t="s">
        <v>5850</v>
      </c>
      <c r="CL10" s="8" t="s">
        <v>5851</v>
      </c>
      <c r="CM10" s="8" t="s">
        <v>5852</v>
      </c>
      <c r="CN10" s="8" t="s">
        <v>5853</v>
      </c>
      <c r="CO10" s="8" t="s">
        <v>5854</v>
      </c>
      <c r="CP10" s="8" t="s">
        <v>5855</v>
      </c>
      <c r="CQ10" s="8" t="s">
        <v>5856</v>
      </c>
      <c r="CR10" s="8" t="s">
        <v>5857</v>
      </c>
      <c r="CS10" s="8" t="s">
        <v>5858</v>
      </c>
      <c r="CT10" s="8" t="s">
        <v>5859</v>
      </c>
      <c r="CU10" s="8" t="s">
        <v>5860</v>
      </c>
      <c r="CV10" s="8" t="s">
        <v>5861</v>
      </c>
      <c r="CW10" s="8" t="s">
        <v>5862</v>
      </c>
      <c r="CX10" s="8" t="s">
        <v>5863</v>
      </c>
      <c r="CY10" s="8" t="s">
        <v>5864</v>
      </c>
      <c r="CZ10" s="8" t="s">
        <v>5865</v>
      </c>
      <c r="DA10" s="8" t="s">
        <v>5866</v>
      </c>
      <c r="DB10" s="8" t="s">
        <v>5867</v>
      </c>
      <c r="DC10" s="8" t="s">
        <v>5868</v>
      </c>
      <c r="DD10" s="8" t="s">
        <v>5869</v>
      </c>
      <c r="DE10" s="8" t="s">
        <v>5870</v>
      </c>
      <c r="DF10" s="8" t="s">
        <v>5871</v>
      </c>
      <c r="DG10" s="8" t="s">
        <v>5872</v>
      </c>
      <c r="DH10" s="8" t="s">
        <v>5873</v>
      </c>
      <c r="DI10" s="8" t="s">
        <v>5874</v>
      </c>
      <c r="DJ10" s="8" t="s">
        <v>5875</v>
      </c>
      <c r="DK10" s="8" t="s">
        <v>5876</v>
      </c>
      <c r="DL10" s="8" t="s">
        <v>5877</v>
      </c>
      <c r="DM10" s="8" t="s">
        <v>5878</v>
      </c>
      <c r="DN10" s="8" t="s">
        <v>5879</v>
      </c>
      <c r="DO10" s="8" t="s">
        <v>5880</v>
      </c>
      <c r="DP10" s="8" t="s">
        <v>5881</v>
      </c>
      <c r="DQ10" s="8" t="s">
        <v>5882</v>
      </c>
      <c r="DR10" s="8" t="s">
        <v>5883</v>
      </c>
      <c r="DS10" s="8" t="s">
        <v>5884</v>
      </c>
      <c r="DT10" s="8" t="s">
        <v>5885</v>
      </c>
      <c r="DU10" s="8" t="s">
        <v>5886</v>
      </c>
      <c r="DV10" s="8" t="s">
        <v>5887</v>
      </c>
      <c r="DW10" s="8" t="s">
        <v>5888</v>
      </c>
      <c r="DX10" s="8" t="s">
        <v>5889</v>
      </c>
      <c r="DY10" s="8" t="s">
        <v>5890</v>
      </c>
      <c r="DZ10" s="8" t="s">
        <v>5891</v>
      </c>
      <c r="EA10" s="8" t="s">
        <v>5892</v>
      </c>
      <c r="EB10" s="8" t="s">
        <v>5893</v>
      </c>
      <c r="EC10" s="8" t="s">
        <v>5894</v>
      </c>
      <c r="ED10" s="8" t="s">
        <v>5895</v>
      </c>
      <c r="EE10" s="8" t="s">
        <v>5896</v>
      </c>
      <c r="EF10" s="8" t="s">
        <v>5897</v>
      </c>
      <c r="EG10" s="8" t="s">
        <v>5898</v>
      </c>
      <c r="EH10" s="8" t="s">
        <v>5899</v>
      </c>
      <c r="EI10" s="8" t="s">
        <v>5900</v>
      </c>
      <c r="EJ10" s="8" t="s">
        <v>5901</v>
      </c>
      <c r="EK10" s="8" t="s">
        <v>5902</v>
      </c>
      <c r="EL10" s="8" t="s">
        <v>5903</v>
      </c>
      <c r="EM10" s="8" t="s">
        <v>5904</v>
      </c>
      <c r="EN10" s="8" t="s">
        <v>5905</v>
      </c>
      <c r="EO10" s="8" t="s">
        <v>5906</v>
      </c>
      <c r="EP10" s="8" t="s">
        <v>5907</v>
      </c>
      <c r="EQ10" s="8" t="s">
        <v>5908</v>
      </c>
      <c r="ER10" s="8" t="s">
        <v>5909</v>
      </c>
      <c r="ES10" s="8" t="s">
        <v>5910</v>
      </c>
      <c r="ET10" s="8" t="s">
        <v>5911</v>
      </c>
      <c r="EU10" s="8" t="s">
        <v>5912</v>
      </c>
      <c r="EV10" s="8" t="s">
        <v>5913</v>
      </c>
      <c r="EW10" s="8" t="s">
        <v>5914</v>
      </c>
      <c r="EX10" s="8" t="s">
        <v>5915</v>
      </c>
      <c r="EY10" s="8" t="s">
        <v>5916</v>
      </c>
      <c r="EZ10" s="8" t="s">
        <v>5917</v>
      </c>
      <c r="FA10" s="8" t="s">
        <v>5918</v>
      </c>
      <c r="FB10" s="8" t="s">
        <v>5919</v>
      </c>
      <c r="FC10" s="8" t="s">
        <v>5920</v>
      </c>
      <c r="FD10" s="8" t="s">
        <v>5921</v>
      </c>
      <c r="FE10" s="8" t="s">
        <v>5922</v>
      </c>
      <c r="FF10" s="8" t="s">
        <v>5923</v>
      </c>
      <c r="FG10" s="8" t="s">
        <v>5924</v>
      </c>
      <c r="FH10" s="8" t="s">
        <v>5925</v>
      </c>
      <c r="FI10" s="8" t="s">
        <v>5926</v>
      </c>
      <c r="FJ10" s="8" t="s">
        <v>5927</v>
      </c>
      <c r="FK10" s="8" t="s">
        <v>5928</v>
      </c>
      <c r="FL10" s="8" t="s">
        <v>5929</v>
      </c>
      <c r="FM10" s="8" t="s">
        <v>5930</v>
      </c>
      <c r="FN10" s="8" t="s">
        <v>5931</v>
      </c>
      <c r="FO10" s="8" t="s">
        <v>5932</v>
      </c>
      <c r="FP10" s="8" t="s">
        <v>5933</v>
      </c>
      <c r="FQ10" s="8" t="s">
        <v>5934</v>
      </c>
      <c r="FR10" s="8" t="s">
        <v>5935</v>
      </c>
      <c r="FS10" s="8" t="s">
        <v>5936</v>
      </c>
      <c r="FT10" s="8" t="s">
        <v>5937</v>
      </c>
      <c r="FU10" s="8" t="s">
        <v>5938</v>
      </c>
      <c r="FV10" s="8" t="s">
        <v>5939</v>
      </c>
      <c r="FW10" s="8" t="s">
        <v>5940</v>
      </c>
      <c r="FX10" s="8" t="s">
        <v>5941</v>
      </c>
      <c r="FY10" s="8" t="s">
        <v>5942</v>
      </c>
      <c r="FZ10" s="8" t="s">
        <v>5943</v>
      </c>
      <c r="GA10" s="8" t="s">
        <v>5944</v>
      </c>
      <c r="GB10" s="8" t="s">
        <v>5945</v>
      </c>
      <c r="GC10" s="8" t="s">
        <v>5946</v>
      </c>
      <c r="GD10" s="8" t="s">
        <v>5947</v>
      </c>
      <c r="GE10" s="8" t="s">
        <v>5948</v>
      </c>
      <c r="GF10" s="8" t="s">
        <v>5949</v>
      </c>
      <c r="GG10" s="8" t="s">
        <v>5950</v>
      </c>
      <c r="GH10" s="8" t="s">
        <v>5951</v>
      </c>
      <c r="GI10" s="8" t="s">
        <v>5952</v>
      </c>
      <c r="GJ10" s="8" t="s">
        <v>5953</v>
      </c>
      <c r="GK10" s="8" t="s">
        <v>5954</v>
      </c>
      <c r="GL10" s="8" t="s">
        <v>5955</v>
      </c>
      <c r="GM10" s="8" t="s">
        <v>5956</v>
      </c>
      <c r="GN10" s="8" t="s">
        <v>5957</v>
      </c>
      <c r="GO10" s="8" t="s">
        <v>5958</v>
      </c>
      <c r="GP10" s="8" t="s">
        <v>5959</v>
      </c>
      <c r="GQ10" s="8" t="s">
        <v>5960</v>
      </c>
      <c r="GR10" s="8" t="s">
        <v>5961</v>
      </c>
      <c r="GS10" s="8" t="s">
        <v>5962</v>
      </c>
      <c r="GT10" s="8" t="s">
        <v>5963</v>
      </c>
      <c r="GU10" s="8" t="s">
        <v>5964</v>
      </c>
      <c r="GV10" s="8" t="s">
        <v>5965</v>
      </c>
      <c r="GW10" s="8" t="s">
        <v>5966</v>
      </c>
      <c r="GX10" s="8" t="s">
        <v>5967</v>
      </c>
      <c r="GY10" s="8" t="s">
        <v>5968</v>
      </c>
      <c r="GZ10" s="8" t="s">
        <v>5969</v>
      </c>
      <c r="HA10" s="8" t="s">
        <v>5970</v>
      </c>
      <c r="HB10" s="8" t="s">
        <v>5971</v>
      </c>
      <c r="HC10" s="8" t="s">
        <v>5972</v>
      </c>
      <c r="HD10" s="8" t="s">
        <v>5973</v>
      </c>
      <c r="HE10" s="8" t="s">
        <v>5974</v>
      </c>
      <c r="HF10" s="8" t="s">
        <v>5975</v>
      </c>
      <c r="HG10" s="8" t="s">
        <v>5976</v>
      </c>
      <c r="HH10" s="8" t="s">
        <v>5977</v>
      </c>
      <c r="HI10" s="8" t="s">
        <v>5978</v>
      </c>
      <c r="HJ10" s="8" t="s">
        <v>5979</v>
      </c>
      <c r="HK10" s="8" t="s">
        <v>5980</v>
      </c>
      <c r="HL10" s="8" t="s">
        <v>5981</v>
      </c>
      <c r="HM10" s="8" t="s">
        <v>5982</v>
      </c>
      <c r="HN10" s="8" t="s">
        <v>5983</v>
      </c>
      <c r="HO10" s="8" t="s">
        <v>5984</v>
      </c>
      <c r="HP10" s="8" t="s">
        <v>5985</v>
      </c>
      <c r="HQ10" s="8" t="s">
        <v>5986</v>
      </c>
      <c r="HR10" s="8" t="s">
        <v>5987</v>
      </c>
      <c r="HS10" s="8" t="s">
        <v>5988</v>
      </c>
      <c r="HT10" s="8" t="s">
        <v>5989</v>
      </c>
      <c r="HU10" s="8" t="s">
        <v>5990</v>
      </c>
      <c r="HV10" s="8" t="s">
        <v>5991</v>
      </c>
      <c r="HW10" s="8" t="s">
        <v>5992</v>
      </c>
      <c r="HX10" s="8" t="s">
        <v>5993</v>
      </c>
      <c r="HY10" s="8" t="s">
        <v>5994</v>
      </c>
      <c r="HZ10" s="8" t="s">
        <v>5995</v>
      </c>
      <c r="IA10" s="8" t="s">
        <v>5996</v>
      </c>
      <c r="IB10" s="8" t="s">
        <v>5997</v>
      </c>
      <c r="IC10" s="8" t="s">
        <v>5998</v>
      </c>
      <c r="ID10" s="8" t="s">
        <v>5999</v>
      </c>
      <c r="IE10" s="8" t="s">
        <v>6000</v>
      </c>
      <c r="IF10" s="8" t="s">
        <v>6001</v>
      </c>
      <c r="IG10" s="8" t="s">
        <v>6002</v>
      </c>
      <c r="IH10" s="8" t="s">
        <v>6003</v>
      </c>
      <c r="II10" s="8" t="s">
        <v>6004</v>
      </c>
      <c r="IJ10" s="8" t="s">
        <v>6005</v>
      </c>
      <c r="IK10" s="8" t="s">
        <v>6006</v>
      </c>
      <c r="IL10" s="8" t="s">
        <v>6007</v>
      </c>
      <c r="IM10" s="8" t="s">
        <v>6008</v>
      </c>
      <c r="IN10" s="8" t="s">
        <v>6009</v>
      </c>
      <c r="IO10" s="8" t="s">
        <v>6010</v>
      </c>
      <c r="IP10" s="8" t="s">
        <v>6011</v>
      </c>
      <c r="IQ10" s="8" t="s">
        <v>6012</v>
      </c>
    </row>
    <row r="11" spans="1:251">
      <c r="A11" s="10">
        <v>42036</v>
      </c>
      <c r="B11" s="9">
        <v>4.0190000000000001</v>
      </c>
      <c r="C11" s="9">
        <v>52</v>
      </c>
      <c r="D11" s="9">
        <v>33.954999999999998</v>
      </c>
      <c r="E11" s="9">
        <v>52</v>
      </c>
      <c r="F11" s="9">
        <v>48.616</v>
      </c>
      <c r="G11" s="9">
        <v>21.835999999999999</v>
      </c>
      <c r="H11" s="9">
        <v>26.78</v>
      </c>
      <c r="I11" s="9">
        <v>5.444</v>
      </c>
      <c r="J11" s="9">
        <v>2.782</v>
      </c>
      <c r="K11" s="9">
        <v>2.6619999999999999</v>
      </c>
      <c r="L11" s="9">
        <v>11.547000000000001</v>
      </c>
      <c r="M11" s="9">
        <v>4.5609999999999999</v>
      </c>
      <c r="N11" s="9">
        <v>6.9859999999999998</v>
      </c>
      <c r="O11" s="9">
        <v>10.872999999999999</v>
      </c>
      <c r="P11" s="9">
        <v>4.9950000000000001</v>
      </c>
      <c r="Q11" s="9">
        <v>5.8780000000000001</v>
      </c>
      <c r="R11" s="9">
        <v>20.751999999999999</v>
      </c>
      <c r="S11" s="9">
        <v>9.4979999999999993</v>
      </c>
      <c r="T11" s="9">
        <v>11.254</v>
      </c>
      <c r="U11" s="9">
        <v>31.311</v>
      </c>
      <c r="V11" s="9">
        <v>31.431999999999999</v>
      </c>
      <c r="W11" s="9">
        <v>34.948</v>
      </c>
      <c r="X11" s="9">
        <v>111.762</v>
      </c>
      <c r="Y11" s="9">
        <v>40.539000000000001</v>
      </c>
      <c r="Z11" s="9">
        <v>71.221999999999994</v>
      </c>
      <c r="AA11" s="9">
        <v>10.749000000000001</v>
      </c>
      <c r="AB11" s="9">
        <v>3.452</v>
      </c>
      <c r="AC11" s="9">
        <v>7.298</v>
      </c>
      <c r="AD11" s="9">
        <v>21.928999999999998</v>
      </c>
      <c r="AE11" s="9">
        <v>7.3890000000000002</v>
      </c>
      <c r="AF11" s="9">
        <v>14.54</v>
      </c>
      <c r="AG11" s="9">
        <v>33.613</v>
      </c>
      <c r="AH11" s="9">
        <v>12.996</v>
      </c>
      <c r="AI11" s="9">
        <v>20.617000000000001</v>
      </c>
      <c r="AJ11" s="9">
        <v>45.47</v>
      </c>
      <c r="AK11" s="9">
        <v>16.702999999999999</v>
      </c>
      <c r="AL11" s="9">
        <v>28.768000000000001</v>
      </c>
      <c r="AM11" s="9">
        <v>30.321999999999999</v>
      </c>
      <c r="AN11" s="9">
        <v>34.674999999999997</v>
      </c>
      <c r="AO11" s="9">
        <v>30</v>
      </c>
      <c r="AP11" s="9">
        <v>41.255000000000003</v>
      </c>
      <c r="AQ11" s="9">
        <v>15.476000000000001</v>
      </c>
      <c r="AR11" s="9">
        <v>25.779</v>
      </c>
      <c r="AS11" s="9">
        <v>5.6070000000000002</v>
      </c>
      <c r="AT11" s="9">
        <v>2.98</v>
      </c>
      <c r="AU11" s="9">
        <v>2.6269999999999998</v>
      </c>
      <c r="AV11" s="9">
        <v>5.0339999999999998</v>
      </c>
      <c r="AW11" s="9">
        <v>2.6110000000000002</v>
      </c>
      <c r="AX11" s="9">
        <v>2.423</v>
      </c>
      <c r="AY11" s="9">
        <v>11.124000000000001</v>
      </c>
      <c r="AZ11" s="9">
        <v>2.4460000000000002</v>
      </c>
      <c r="BA11" s="9">
        <v>8.6790000000000003</v>
      </c>
      <c r="BB11" s="9">
        <v>19.491</v>
      </c>
      <c r="BC11" s="9">
        <v>7.44</v>
      </c>
      <c r="BD11" s="9">
        <v>12.051</v>
      </c>
      <c r="BE11" s="9">
        <v>34</v>
      </c>
      <c r="BF11" s="9">
        <v>34</v>
      </c>
      <c r="BG11" s="9">
        <v>36.54</v>
      </c>
      <c r="BH11" s="9">
        <v>71.646000000000001</v>
      </c>
      <c r="BI11" s="9">
        <v>27.856000000000002</v>
      </c>
      <c r="BJ11" s="9">
        <v>43.79</v>
      </c>
      <c r="BK11" s="9">
        <v>5.8780000000000001</v>
      </c>
      <c r="BL11" s="9">
        <v>3.2890000000000001</v>
      </c>
      <c r="BM11" s="9">
        <v>2.5880000000000001</v>
      </c>
      <c r="BN11" s="9">
        <v>14.811</v>
      </c>
      <c r="BO11" s="9">
        <v>5.9640000000000004</v>
      </c>
      <c r="BP11" s="9">
        <v>8.8469999999999995</v>
      </c>
      <c r="BQ11" s="9">
        <v>18.068999999999999</v>
      </c>
      <c r="BR11" s="9">
        <v>6.8970000000000002</v>
      </c>
      <c r="BS11" s="9">
        <v>11.172000000000001</v>
      </c>
      <c r="BT11" s="9">
        <v>32.887999999999998</v>
      </c>
      <c r="BU11" s="9">
        <v>11.705</v>
      </c>
      <c r="BV11" s="9">
        <v>21.183</v>
      </c>
      <c r="BW11" s="9">
        <v>40</v>
      </c>
      <c r="BX11" s="9">
        <v>28.376999999999999</v>
      </c>
      <c r="BY11" s="9">
        <v>47.360999999999997</v>
      </c>
      <c r="BZ11" s="9">
        <v>70.509</v>
      </c>
      <c r="CA11" s="9">
        <v>27.062000000000001</v>
      </c>
      <c r="CB11" s="9">
        <v>43.448</v>
      </c>
      <c r="CC11" s="9">
        <v>5.8780000000000001</v>
      </c>
      <c r="CD11" s="9">
        <v>3.2890000000000001</v>
      </c>
      <c r="CE11" s="9">
        <v>2.5880000000000001</v>
      </c>
      <c r="CF11" s="9">
        <v>14.617000000000001</v>
      </c>
      <c r="CG11" s="9">
        <v>5.77</v>
      </c>
      <c r="CH11" s="9">
        <v>8.8469999999999995</v>
      </c>
      <c r="CI11" s="9">
        <v>18.068999999999999</v>
      </c>
      <c r="CJ11" s="9">
        <v>6.8970000000000002</v>
      </c>
      <c r="CK11" s="9">
        <v>11.172000000000001</v>
      </c>
      <c r="CL11" s="9">
        <v>31.945</v>
      </c>
      <c r="CM11" s="9">
        <v>11.105</v>
      </c>
      <c r="CN11" s="9">
        <v>20.84</v>
      </c>
      <c r="CO11" s="9">
        <v>39.581000000000003</v>
      </c>
      <c r="CP11" s="9">
        <v>26</v>
      </c>
      <c r="CQ11" s="9">
        <v>46.856000000000002</v>
      </c>
      <c r="CR11" s="9">
        <v>22.207000000000001</v>
      </c>
      <c r="CS11" s="9">
        <v>10.412000000000001</v>
      </c>
      <c r="CT11" s="9">
        <v>11.794</v>
      </c>
      <c r="CU11" s="9">
        <v>1.5640000000000001</v>
      </c>
      <c r="CV11" s="9">
        <v>0.48399999999999999</v>
      </c>
      <c r="CW11" s="9">
        <v>1.08</v>
      </c>
      <c r="CX11" s="9">
        <v>3.6629999999999998</v>
      </c>
      <c r="CY11" s="9">
        <v>1.349</v>
      </c>
      <c r="CZ11" s="9">
        <v>2.3140000000000001</v>
      </c>
      <c r="DA11" s="9">
        <v>6.1920000000000002</v>
      </c>
      <c r="DB11" s="9">
        <v>3.6120000000000001</v>
      </c>
      <c r="DC11" s="9">
        <v>2.58</v>
      </c>
      <c r="DD11" s="9">
        <v>10.788</v>
      </c>
      <c r="DE11" s="9">
        <v>4.9669999999999996</v>
      </c>
      <c r="DF11" s="9">
        <v>5.82</v>
      </c>
      <c r="DG11" s="9">
        <v>50</v>
      </c>
      <c r="DH11" s="9">
        <v>50</v>
      </c>
      <c r="DI11" s="9">
        <v>43.350999999999999</v>
      </c>
      <c r="DJ11" s="9">
        <v>28.577000000000002</v>
      </c>
      <c r="DK11" s="9">
        <v>10.788</v>
      </c>
      <c r="DL11" s="9">
        <v>17.789000000000001</v>
      </c>
      <c r="DM11" s="9">
        <v>2.8260000000000001</v>
      </c>
      <c r="DN11" s="9">
        <v>2.4950000000000001</v>
      </c>
      <c r="DO11" s="9">
        <v>0.33100000000000002</v>
      </c>
      <c r="DP11" s="9">
        <v>7.66</v>
      </c>
      <c r="DQ11" s="9">
        <v>2.9750000000000001</v>
      </c>
      <c r="DR11" s="9">
        <v>4.6849999999999996</v>
      </c>
      <c r="DS11" s="9">
        <v>6.242</v>
      </c>
      <c r="DT11" s="9">
        <v>2.1059999999999999</v>
      </c>
      <c r="DU11" s="9">
        <v>4.1360000000000001</v>
      </c>
      <c r="DV11" s="9">
        <v>11.849</v>
      </c>
      <c r="DW11" s="9">
        <v>3.2120000000000002</v>
      </c>
      <c r="DX11" s="9">
        <v>8.6370000000000005</v>
      </c>
      <c r="DY11" s="9">
        <v>26</v>
      </c>
      <c r="DZ11" s="9">
        <v>12.237</v>
      </c>
      <c r="EA11" s="9">
        <v>49.226999999999997</v>
      </c>
      <c r="EB11" s="9">
        <v>15.534000000000001</v>
      </c>
      <c r="EC11" s="9">
        <v>7.2640000000000002</v>
      </c>
      <c r="ED11" s="9">
        <v>8.27</v>
      </c>
      <c r="EE11" s="9">
        <v>2.0649999999999999</v>
      </c>
      <c r="EF11" s="9">
        <v>1.734</v>
      </c>
      <c r="EG11" s="9">
        <v>0.33100000000000002</v>
      </c>
      <c r="EH11" s="9">
        <v>5.56</v>
      </c>
      <c r="EI11" s="9">
        <v>2.2000000000000002</v>
      </c>
      <c r="EJ11" s="9">
        <v>3.36</v>
      </c>
      <c r="EK11" s="9">
        <v>2.7330000000000001</v>
      </c>
      <c r="EL11" s="9">
        <v>1.3240000000000001</v>
      </c>
      <c r="EM11" s="9">
        <v>1.4079999999999999</v>
      </c>
      <c r="EN11" s="9">
        <v>5.1769999999999996</v>
      </c>
      <c r="EO11" s="9">
        <v>2.0059999999999998</v>
      </c>
      <c r="EP11" s="9">
        <v>3.1709999999999998</v>
      </c>
      <c r="EQ11" s="9">
        <v>12.964</v>
      </c>
      <c r="ER11" s="9">
        <v>12</v>
      </c>
      <c r="ES11" s="9">
        <v>25.815999999999999</v>
      </c>
      <c r="ET11" s="9">
        <v>13.042999999999999</v>
      </c>
      <c r="EU11" s="9">
        <v>3.524</v>
      </c>
      <c r="EV11" s="9">
        <v>9.5190000000000001</v>
      </c>
      <c r="EW11" s="9">
        <v>0.76100000000000001</v>
      </c>
      <c r="EX11" s="9">
        <v>0.76100000000000001</v>
      </c>
      <c r="EY11" s="9">
        <v>0</v>
      </c>
      <c r="EZ11" s="9">
        <v>2.101</v>
      </c>
      <c r="FA11" s="9">
        <v>0.77500000000000002</v>
      </c>
      <c r="FB11" s="9">
        <v>1.325</v>
      </c>
      <c r="FC11" s="9">
        <v>3.5089999999999999</v>
      </c>
      <c r="FD11" s="9">
        <v>0.78200000000000003</v>
      </c>
      <c r="FE11" s="9">
        <v>2.7269999999999999</v>
      </c>
      <c r="FF11" s="9">
        <v>6.6719999999999997</v>
      </c>
      <c r="FG11" s="9">
        <v>1.206</v>
      </c>
      <c r="FH11" s="9">
        <v>5.4660000000000002</v>
      </c>
      <c r="FI11" s="9">
        <v>52</v>
      </c>
      <c r="FJ11" s="9">
        <v>13.567</v>
      </c>
      <c r="FK11" s="9">
        <v>52</v>
      </c>
      <c r="FL11" s="9">
        <v>19.725000000000001</v>
      </c>
      <c r="FM11" s="9">
        <v>5.8609999999999998</v>
      </c>
      <c r="FN11" s="9">
        <v>13.864000000000001</v>
      </c>
      <c r="FO11" s="9">
        <v>1.4870000000000001</v>
      </c>
      <c r="FP11" s="9">
        <v>0.31</v>
      </c>
      <c r="FQ11" s="9">
        <v>1.177</v>
      </c>
      <c r="FR11" s="9">
        <v>3.294</v>
      </c>
      <c r="FS11" s="9">
        <v>1.446</v>
      </c>
      <c r="FT11" s="9">
        <v>1.8480000000000001</v>
      </c>
      <c r="FU11" s="9">
        <v>5.6360000000000001</v>
      </c>
      <c r="FV11" s="9">
        <v>1.179</v>
      </c>
      <c r="FW11" s="9">
        <v>4.4569999999999999</v>
      </c>
      <c r="FX11" s="9">
        <v>9.3089999999999993</v>
      </c>
      <c r="FY11" s="9">
        <v>2.9260000000000002</v>
      </c>
      <c r="FZ11" s="9">
        <v>6.383</v>
      </c>
      <c r="GA11" s="9">
        <v>43.459000000000003</v>
      </c>
      <c r="GB11" s="9">
        <v>39.104999999999997</v>
      </c>
      <c r="GC11" s="9">
        <v>43.566000000000003</v>
      </c>
      <c r="GD11" s="9">
        <v>10.997999999999999</v>
      </c>
      <c r="GE11" s="9">
        <v>2.226</v>
      </c>
      <c r="GF11" s="9">
        <v>8.7720000000000002</v>
      </c>
      <c r="GG11" s="9">
        <v>0.56299999999999994</v>
      </c>
      <c r="GH11" s="9">
        <v>0</v>
      </c>
      <c r="GI11" s="9">
        <v>0.56299999999999994</v>
      </c>
      <c r="GJ11" s="9">
        <v>2.44</v>
      </c>
      <c r="GK11" s="9">
        <v>0.89400000000000002</v>
      </c>
      <c r="GL11" s="9">
        <v>1.546</v>
      </c>
      <c r="GM11" s="9">
        <v>3.544</v>
      </c>
      <c r="GN11" s="9">
        <v>0.53200000000000003</v>
      </c>
      <c r="GO11" s="9">
        <v>3.012</v>
      </c>
      <c r="GP11" s="9">
        <v>4.4509999999999996</v>
      </c>
      <c r="GQ11" s="9">
        <v>0.8</v>
      </c>
      <c r="GR11" s="9">
        <v>3.6509999999999998</v>
      </c>
      <c r="GS11" s="9">
        <v>26</v>
      </c>
      <c r="GT11" s="9">
        <v>20.439</v>
      </c>
      <c r="GU11" s="9">
        <v>32.085999999999999</v>
      </c>
      <c r="GV11" s="9">
        <v>8.7270000000000003</v>
      </c>
      <c r="GW11" s="9">
        <v>3.6349999999999998</v>
      </c>
      <c r="GX11" s="9">
        <v>5.0919999999999996</v>
      </c>
      <c r="GY11" s="9">
        <v>0.92400000000000004</v>
      </c>
      <c r="GZ11" s="9">
        <v>0.31</v>
      </c>
      <c r="HA11" s="9">
        <v>0.61399999999999999</v>
      </c>
      <c r="HB11" s="9">
        <v>0.85299999999999998</v>
      </c>
      <c r="HC11" s="9">
        <v>0.55200000000000005</v>
      </c>
      <c r="HD11" s="9">
        <v>0.30199999999999999</v>
      </c>
      <c r="HE11" s="9">
        <v>2.0920000000000001</v>
      </c>
      <c r="HF11" s="9">
        <v>0.64700000000000002</v>
      </c>
      <c r="HG11" s="9">
        <v>1.4450000000000001</v>
      </c>
      <c r="HH11" s="9">
        <v>4.8579999999999997</v>
      </c>
      <c r="HI11" s="9">
        <v>2.1259999999999999</v>
      </c>
      <c r="HJ11" s="9">
        <v>2.7320000000000002</v>
      </c>
      <c r="HK11" s="9">
        <v>71.498999999999995</v>
      </c>
      <c r="HL11" s="9">
        <v>64.263000000000005</v>
      </c>
      <c r="HM11" s="9">
        <v>79.195999999999998</v>
      </c>
      <c r="HN11" s="9">
        <v>1.137</v>
      </c>
      <c r="HO11" s="9">
        <v>0.79400000000000004</v>
      </c>
      <c r="HP11" s="9">
        <v>0.34300000000000003</v>
      </c>
      <c r="HQ11" s="9">
        <v>0</v>
      </c>
      <c r="HR11" s="9">
        <v>0</v>
      </c>
      <c r="HS11" s="9">
        <v>0</v>
      </c>
      <c r="HT11" s="9">
        <v>0.19400000000000001</v>
      </c>
      <c r="HU11" s="9">
        <v>0.19400000000000001</v>
      </c>
      <c r="HV11" s="9">
        <v>0</v>
      </c>
      <c r="HW11" s="9">
        <v>0</v>
      </c>
      <c r="HX11" s="9">
        <v>0</v>
      </c>
      <c r="HY11" s="9">
        <v>0</v>
      </c>
      <c r="HZ11" s="9">
        <v>0.94299999999999995</v>
      </c>
      <c r="IA11" s="9">
        <v>0.6</v>
      </c>
      <c r="IB11" s="9">
        <v>0.34300000000000003</v>
      </c>
      <c r="IC11" s="9">
        <v>331.38900000000001</v>
      </c>
      <c r="ID11" s="9">
        <v>398.90499999999997</v>
      </c>
      <c r="IE11" s="9">
        <v>716.62800000000004</v>
      </c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3.4809999999999999</v>
      </c>
      <c r="C12" s="9">
        <v>27.538</v>
      </c>
      <c r="D12" s="9">
        <v>13</v>
      </c>
      <c r="E12" s="9">
        <v>43.021000000000001</v>
      </c>
      <c r="F12" s="9">
        <v>46.201999999999998</v>
      </c>
      <c r="G12" s="9">
        <v>22.878</v>
      </c>
      <c r="H12" s="9">
        <v>23.324000000000002</v>
      </c>
      <c r="I12" s="9">
        <v>1.6180000000000001</v>
      </c>
      <c r="J12" s="9">
        <v>1.135</v>
      </c>
      <c r="K12" s="9">
        <v>0.48199999999999998</v>
      </c>
      <c r="L12" s="9">
        <v>7.798</v>
      </c>
      <c r="M12" s="9">
        <v>5.9080000000000004</v>
      </c>
      <c r="N12" s="9">
        <v>1.89</v>
      </c>
      <c r="O12" s="9">
        <v>15.284000000000001</v>
      </c>
      <c r="P12" s="9">
        <v>7.2080000000000002</v>
      </c>
      <c r="Q12" s="9">
        <v>8.0760000000000005</v>
      </c>
      <c r="R12" s="9">
        <v>21.501999999999999</v>
      </c>
      <c r="S12" s="9">
        <v>8.6259999999999994</v>
      </c>
      <c r="T12" s="9">
        <v>12.875999999999999</v>
      </c>
      <c r="U12" s="9">
        <v>42.793999999999997</v>
      </c>
      <c r="V12" s="9">
        <v>26.783999999999999</v>
      </c>
      <c r="W12" s="9">
        <v>52</v>
      </c>
      <c r="X12" s="9">
        <v>82.444000000000003</v>
      </c>
      <c r="Y12" s="9">
        <v>29.658999999999999</v>
      </c>
      <c r="Z12" s="9">
        <v>52.784999999999997</v>
      </c>
      <c r="AA12" s="9">
        <v>9.5619999999999994</v>
      </c>
      <c r="AB12" s="9">
        <v>5.0960000000000001</v>
      </c>
      <c r="AC12" s="9">
        <v>4.4660000000000002</v>
      </c>
      <c r="AD12" s="9">
        <v>16.015999999999998</v>
      </c>
      <c r="AE12" s="9">
        <v>5.0330000000000004</v>
      </c>
      <c r="AF12" s="9">
        <v>10.984</v>
      </c>
      <c r="AG12" s="9">
        <v>20.367000000000001</v>
      </c>
      <c r="AH12" s="9">
        <v>9.5280000000000005</v>
      </c>
      <c r="AI12" s="9">
        <v>10.837999999999999</v>
      </c>
      <c r="AJ12" s="9">
        <v>36.499000000000002</v>
      </c>
      <c r="AK12" s="9">
        <v>10.002000000000001</v>
      </c>
      <c r="AL12" s="9">
        <v>26.497</v>
      </c>
      <c r="AM12" s="9">
        <v>34</v>
      </c>
      <c r="AN12" s="9">
        <v>26</v>
      </c>
      <c r="AO12" s="9">
        <v>49.204000000000001</v>
      </c>
      <c r="AP12" s="9">
        <v>58.154000000000003</v>
      </c>
      <c r="AQ12" s="9">
        <v>22.608000000000001</v>
      </c>
      <c r="AR12" s="9">
        <v>35.545999999999999</v>
      </c>
      <c r="AS12" s="9">
        <v>4.4130000000000003</v>
      </c>
      <c r="AT12" s="9">
        <v>3.6739999999999999</v>
      </c>
      <c r="AU12" s="9">
        <v>0.73799999999999999</v>
      </c>
      <c r="AV12" s="9">
        <v>6.4390000000000001</v>
      </c>
      <c r="AW12" s="9">
        <v>3.3959999999999999</v>
      </c>
      <c r="AX12" s="9">
        <v>3.044</v>
      </c>
      <c r="AY12" s="9">
        <v>17.213999999999999</v>
      </c>
      <c r="AZ12" s="9">
        <v>5.75</v>
      </c>
      <c r="BA12" s="9">
        <v>11.464</v>
      </c>
      <c r="BB12" s="9">
        <v>30.088999999999999</v>
      </c>
      <c r="BC12" s="9">
        <v>9.7880000000000003</v>
      </c>
      <c r="BD12" s="9">
        <v>20.3</v>
      </c>
      <c r="BE12" s="9">
        <v>52</v>
      </c>
      <c r="BF12" s="9">
        <v>26.279</v>
      </c>
      <c r="BG12" s="9">
        <v>52</v>
      </c>
      <c r="BH12" s="9">
        <v>84.367999999999995</v>
      </c>
      <c r="BI12" s="9">
        <v>37.061</v>
      </c>
      <c r="BJ12" s="9">
        <v>47.308</v>
      </c>
      <c r="BK12" s="9">
        <v>6.52</v>
      </c>
      <c r="BL12" s="9">
        <v>2.8849999999999998</v>
      </c>
      <c r="BM12" s="9">
        <v>3.6349999999999998</v>
      </c>
      <c r="BN12" s="9">
        <v>13.669</v>
      </c>
      <c r="BO12" s="9">
        <v>7.3120000000000003</v>
      </c>
      <c r="BP12" s="9">
        <v>6.3570000000000002</v>
      </c>
      <c r="BQ12" s="9">
        <v>23.689</v>
      </c>
      <c r="BR12" s="9">
        <v>13.178000000000001</v>
      </c>
      <c r="BS12" s="9">
        <v>10.510999999999999</v>
      </c>
      <c r="BT12" s="9">
        <v>40.491</v>
      </c>
      <c r="BU12" s="9">
        <v>13.685</v>
      </c>
      <c r="BV12" s="9">
        <v>26.806000000000001</v>
      </c>
      <c r="BW12" s="9">
        <v>41</v>
      </c>
      <c r="BX12" s="9">
        <v>26</v>
      </c>
      <c r="BY12" s="9">
        <v>52</v>
      </c>
      <c r="BZ12" s="9">
        <v>83.786000000000001</v>
      </c>
      <c r="CA12" s="9">
        <v>36.823999999999998</v>
      </c>
      <c r="CB12" s="9">
        <v>46.962000000000003</v>
      </c>
      <c r="CC12" s="9">
        <v>6.52</v>
      </c>
      <c r="CD12" s="9">
        <v>2.8849999999999998</v>
      </c>
      <c r="CE12" s="9">
        <v>3.6349999999999998</v>
      </c>
      <c r="CF12" s="9">
        <v>13.669</v>
      </c>
      <c r="CG12" s="9">
        <v>7.3120000000000003</v>
      </c>
      <c r="CH12" s="9">
        <v>6.3570000000000002</v>
      </c>
      <c r="CI12" s="9">
        <v>23.343</v>
      </c>
      <c r="CJ12" s="9">
        <v>13.178000000000001</v>
      </c>
      <c r="CK12" s="9">
        <v>10.164999999999999</v>
      </c>
      <c r="CL12" s="9">
        <v>40.253999999999998</v>
      </c>
      <c r="CM12" s="9">
        <v>13.449</v>
      </c>
      <c r="CN12" s="9">
        <v>26.806000000000001</v>
      </c>
      <c r="CO12" s="9">
        <v>41</v>
      </c>
      <c r="CP12" s="9">
        <v>26</v>
      </c>
      <c r="CQ12" s="9">
        <v>52</v>
      </c>
      <c r="CR12" s="9">
        <v>30.434000000000001</v>
      </c>
      <c r="CS12" s="9">
        <v>15.538</v>
      </c>
      <c r="CT12" s="9">
        <v>14.896000000000001</v>
      </c>
      <c r="CU12" s="9">
        <v>2.613</v>
      </c>
      <c r="CV12" s="9">
        <v>1.294</v>
      </c>
      <c r="CW12" s="9">
        <v>1.319</v>
      </c>
      <c r="CX12" s="9">
        <v>5.3920000000000003</v>
      </c>
      <c r="CY12" s="9">
        <v>3.1059999999999999</v>
      </c>
      <c r="CZ12" s="9">
        <v>2.2850000000000001</v>
      </c>
      <c r="DA12" s="9">
        <v>8.3290000000000006</v>
      </c>
      <c r="DB12" s="9">
        <v>6.367</v>
      </c>
      <c r="DC12" s="9">
        <v>1.962</v>
      </c>
      <c r="DD12" s="9">
        <v>14.1</v>
      </c>
      <c r="DE12" s="9">
        <v>4.7709999999999999</v>
      </c>
      <c r="DF12" s="9">
        <v>9.3290000000000006</v>
      </c>
      <c r="DG12" s="9">
        <v>32.494</v>
      </c>
      <c r="DH12" s="9">
        <v>17</v>
      </c>
      <c r="DI12" s="9">
        <v>52</v>
      </c>
      <c r="DJ12" s="9">
        <v>28.25</v>
      </c>
      <c r="DK12" s="9">
        <v>11.138999999999999</v>
      </c>
      <c r="DL12" s="9">
        <v>17.111000000000001</v>
      </c>
      <c r="DM12" s="9">
        <v>2.7730000000000001</v>
      </c>
      <c r="DN12" s="9">
        <v>1.591</v>
      </c>
      <c r="DO12" s="9">
        <v>1.1819999999999999</v>
      </c>
      <c r="DP12" s="9">
        <v>4.7850000000000001</v>
      </c>
      <c r="DQ12" s="9">
        <v>2.4820000000000002</v>
      </c>
      <c r="DR12" s="9">
        <v>2.3029999999999999</v>
      </c>
      <c r="DS12" s="9">
        <v>8.3970000000000002</v>
      </c>
      <c r="DT12" s="9">
        <v>2.883</v>
      </c>
      <c r="DU12" s="9">
        <v>5.5140000000000002</v>
      </c>
      <c r="DV12" s="9">
        <v>12.295</v>
      </c>
      <c r="DW12" s="9">
        <v>4.1840000000000002</v>
      </c>
      <c r="DX12" s="9">
        <v>8.1120000000000001</v>
      </c>
      <c r="DY12" s="9">
        <v>30</v>
      </c>
      <c r="DZ12" s="9">
        <v>20.172000000000001</v>
      </c>
      <c r="EA12" s="9">
        <v>34.44</v>
      </c>
      <c r="EB12" s="9">
        <v>15.971</v>
      </c>
      <c r="EC12" s="9">
        <v>8.2260000000000009</v>
      </c>
      <c r="ED12" s="9">
        <v>7.7450000000000001</v>
      </c>
      <c r="EE12" s="9">
        <v>1.571</v>
      </c>
      <c r="EF12" s="9">
        <v>0.88800000000000001</v>
      </c>
      <c r="EG12" s="9">
        <v>0.68300000000000005</v>
      </c>
      <c r="EH12" s="9">
        <v>2.6920000000000002</v>
      </c>
      <c r="EI12" s="9">
        <v>1.7769999999999999</v>
      </c>
      <c r="EJ12" s="9">
        <v>0.91400000000000003</v>
      </c>
      <c r="EK12" s="9">
        <v>4.8029999999999999</v>
      </c>
      <c r="EL12" s="9">
        <v>2.4849999999999999</v>
      </c>
      <c r="EM12" s="9">
        <v>2.3180000000000001</v>
      </c>
      <c r="EN12" s="9">
        <v>6.9050000000000002</v>
      </c>
      <c r="EO12" s="9">
        <v>3.0760000000000001</v>
      </c>
      <c r="EP12" s="9">
        <v>3.8290000000000002</v>
      </c>
      <c r="EQ12" s="9">
        <v>30</v>
      </c>
      <c r="ER12" s="9">
        <v>21.486000000000001</v>
      </c>
      <c r="ES12" s="9">
        <v>40.32</v>
      </c>
      <c r="ET12" s="9">
        <v>12.279</v>
      </c>
      <c r="EU12" s="9">
        <v>2.9129999999999998</v>
      </c>
      <c r="EV12" s="9">
        <v>9.3659999999999997</v>
      </c>
      <c r="EW12" s="9">
        <v>1.202</v>
      </c>
      <c r="EX12" s="9">
        <v>0.70299999999999996</v>
      </c>
      <c r="EY12" s="9">
        <v>0.499</v>
      </c>
      <c r="EZ12" s="9">
        <v>2.093</v>
      </c>
      <c r="FA12" s="9">
        <v>0.70399999999999996</v>
      </c>
      <c r="FB12" s="9">
        <v>1.389</v>
      </c>
      <c r="FC12" s="9">
        <v>3.5939999999999999</v>
      </c>
      <c r="FD12" s="9">
        <v>0.39800000000000002</v>
      </c>
      <c r="FE12" s="9">
        <v>3.1960000000000002</v>
      </c>
      <c r="FF12" s="9">
        <v>5.39</v>
      </c>
      <c r="FG12" s="9">
        <v>1.1080000000000001</v>
      </c>
      <c r="FH12" s="9">
        <v>4.2830000000000004</v>
      </c>
      <c r="FI12" s="9">
        <v>29.335999999999999</v>
      </c>
      <c r="FJ12" s="9">
        <v>13.178000000000001</v>
      </c>
      <c r="FK12" s="9">
        <v>34.658000000000001</v>
      </c>
      <c r="FL12" s="9">
        <v>25.103000000000002</v>
      </c>
      <c r="FM12" s="9">
        <v>10.147</v>
      </c>
      <c r="FN12" s="9">
        <v>14.956</v>
      </c>
      <c r="FO12" s="9">
        <v>1.1339999999999999</v>
      </c>
      <c r="FP12" s="9">
        <v>0</v>
      </c>
      <c r="FQ12" s="9">
        <v>1.1339999999999999</v>
      </c>
      <c r="FR12" s="9">
        <v>3.4929999999999999</v>
      </c>
      <c r="FS12" s="9">
        <v>1.724</v>
      </c>
      <c r="FT12" s="9">
        <v>1.768</v>
      </c>
      <c r="FU12" s="9">
        <v>6.617</v>
      </c>
      <c r="FV12" s="9">
        <v>3.9279999999999999</v>
      </c>
      <c r="FW12" s="9">
        <v>2.6890000000000001</v>
      </c>
      <c r="FX12" s="9">
        <v>13.859</v>
      </c>
      <c r="FY12" s="9">
        <v>4.4939999999999998</v>
      </c>
      <c r="FZ12" s="9">
        <v>9.3650000000000002</v>
      </c>
      <c r="GA12" s="9">
        <v>52</v>
      </c>
      <c r="GB12" s="9">
        <v>40.665999999999997</v>
      </c>
      <c r="GC12" s="9">
        <v>102.89400000000001</v>
      </c>
      <c r="GD12" s="9">
        <v>16.613</v>
      </c>
      <c r="GE12" s="9">
        <v>5.7050000000000001</v>
      </c>
      <c r="GF12" s="9">
        <v>10.907999999999999</v>
      </c>
      <c r="GG12" s="9">
        <v>1.1339999999999999</v>
      </c>
      <c r="GH12" s="9">
        <v>0</v>
      </c>
      <c r="GI12" s="9">
        <v>1.1339999999999999</v>
      </c>
      <c r="GJ12" s="9">
        <v>2.3039999999999998</v>
      </c>
      <c r="GK12" s="9">
        <v>0.83</v>
      </c>
      <c r="GL12" s="9">
        <v>1.474</v>
      </c>
      <c r="GM12" s="9">
        <v>4.5339999999999998</v>
      </c>
      <c r="GN12" s="9">
        <v>2.843</v>
      </c>
      <c r="GO12" s="9">
        <v>1.6910000000000001</v>
      </c>
      <c r="GP12" s="9">
        <v>8.641</v>
      </c>
      <c r="GQ12" s="9">
        <v>2.0329999999999999</v>
      </c>
      <c r="GR12" s="9">
        <v>6.609</v>
      </c>
      <c r="GS12" s="9">
        <v>52</v>
      </c>
      <c r="GT12" s="9">
        <v>39</v>
      </c>
      <c r="GU12" s="9">
        <v>88.412999999999997</v>
      </c>
      <c r="GV12" s="9">
        <v>8.4890000000000008</v>
      </c>
      <c r="GW12" s="9">
        <v>4.4420000000000002</v>
      </c>
      <c r="GX12" s="9">
        <v>4.048</v>
      </c>
      <c r="GY12" s="9">
        <v>0</v>
      </c>
      <c r="GZ12" s="9">
        <v>0</v>
      </c>
      <c r="HA12" s="9">
        <v>0</v>
      </c>
      <c r="HB12" s="9">
        <v>1.1890000000000001</v>
      </c>
      <c r="HC12" s="9">
        <v>0.89400000000000002</v>
      </c>
      <c r="HD12" s="9">
        <v>0.29499999999999998</v>
      </c>
      <c r="HE12" s="9">
        <v>2.0830000000000002</v>
      </c>
      <c r="HF12" s="9">
        <v>1.0860000000000001</v>
      </c>
      <c r="HG12" s="9">
        <v>0.997</v>
      </c>
      <c r="HH12" s="9">
        <v>5.218</v>
      </c>
      <c r="HI12" s="9">
        <v>2.4620000000000002</v>
      </c>
      <c r="HJ12" s="9">
        <v>2.7559999999999998</v>
      </c>
      <c r="HK12" s="9">
        <v>139.17500000000001</v>
      </c>
      <c r="HL12" s="9">
        <v>126.58199999999999</v>
      </c>
      <c r="HM12" s="9">
        <v>166.946</v>
      </c>
      <c r="HN12" s="9">
        <v>0.58199999999999996</v>
      </c>
      <c r="HO12" s="9">
        <v>0.23699999999999999</v>
      </c>
      <c r="HP12" s="9">
        <v>0.34599999999999997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0.34599999999999997</v>
      </c>
      <c r="HX12" s="9">
        <v>0</v>
      </c>
      <c r="HY12" s="9">
        <v>0.34599999999999997</v>
      </c>
      <c r="HZ12" s="9">
        <v>0.23699999999999999</v>
      </c>
      <c r="IA12" s="9">
        <v>0.23699999999999999</v>
      </c>
      <c r="IB12" s="9">
        <v>0</v>
      </c>
      <c r="IC12" s="9">
        <v>142.22499999999999</v>
      </c>
      <c r="ID12" s="9">
        <v>0</v>
      </c>
      <c r="IE12" s="9">
        <v>0</v>
      </c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1.3360000000000001</v>
      </c>
      <c r="C13" s="9">
        <v>26</v>
      </c>
      <c r="D13" s="9">
        <v>26</v>
      </c>
      <c r="E13" s="9">
        <v>47.468000000000004</v>
      </c>
      <c r="F13" s="9">
        <v>50.911999999999999</v>
      </c>
      <c r="G13" s="9">
        <v>19.071000000000002</v>
      </c>
      <c r="H13" s="9">
        <v>31.841000000000001</v>
      </c>
      <c r="I13" s="9">
        <v>9.343</v>
      </c>
      <c r="J13" s="9">
        <v>3.3759999999999999</v>
      </c>
      <c r="K13" s="9">
        <v>5.9669999999999996</v>
      </c>
      <c r="L13" s="9">
        <v>9.0890000000000004</v>
      </c>
      <c r="M13" s="9">
        <v>1.552</v>
      </c>
      <c r="N13" s="9">
        <v>7.5369999999999999</v>
      </c>
      <c r="O13" s="9">
        <v>15.749000000000001</v>
      </c>
      <c r="P13" s="9">
        <v>5.7939999999999996</v>
      </c>
      <c r="Q13" s="9">
        <v>9.9550000000000001</v>
      </c>
      <c r="R13" s="9">
        <v>16.731000000000002</v>
      </c>
      <c r="S13" s="9">
        <v>8.3480000000000008</v>
      </c>
      <c r="T13" s="9">
        <v>8.3819999999999997</v>
      </c>
      <c r="U13" s="9">
        <v>19.047999999999998</v>
      </c>
      <c r="V13" s="9">
        <v>39.436999999999998</v>
      </c>
      <c r="W13" s="9">
        <v>15.09</v>
      </c>
      <c r="X13" s="9">
        <v>95.778000000000006</v>
      </c>
      <c r="Y13" s="9">
        <v>35.366999999999997</v>
      </c>
      <c r="Z13" s="9">
        <v>60.411000000000001</v>
      </c>
      <c r="AA13" s="9">
        <v>14.327</v>
      </c>
      <c r="AB13" s="9">
        <v>6.798</v>
      </c>
      <c r="AC13" s="9">
        <v>7.5289999999999999</v>
      </c>
      <c r="AD13" s="9">
        <v>17.568999999999999</v>
      </c>
      <c r="AE13" s="9">
        <v>6.6280000000000001</v>
      </c>
      <c r="AF13" s="9">
        <v>10.941000000000001</v>
      </c>
      <c r="AG13" s="9">
        <v>27.728999999999999</v>
      </c>
      <c r="AH13" s="9">
        <v>10.632</v>
      </c>
      <c r="AI13" s="9">
        <v>17.097999999999999</v>
      </c>
      <c r="AJ13" s="9">
        <v>36.152000000000001</v>
      </c>
      <c r="AK13" s="9">
        <v>11.308</v>
      </c>
      <c r="AL13" s="9">
        <v>24.844000000000001</v>
      </c>
      <c r="AM13" s="9">
        <v>26</v>
      </c>
      <c r="AN13" s="9">
        <v>26</v>
      </c>
      <c r="AO13" s="9">
        <v>26</v>
      </c>
      <c r="AP13" s="9">
        <v>45.16</v>
      </c>
      <c r="AQ13" s="9">
        <v>22.088000000000001</v>
      </c>
      <c r="AR13" s="9">
        <v>23.071999999999999</v>
      </c>
      <c r="AS13" s="9">
        <v>3.6850000000000001</v>
      </c>
      <c r="AT13" s="9">
        <v>2.468</v>
      </c>
      <c r="AU13" s="9">
        <v>1.2170000000000001</v>
      </c>
      <c r="AV13" s="9">
        <v>11.257</v>
      </c>
      <c r="AW13" s="9">
        <v>5.944</v>
      </c>
      <c r="AX13" s="9">
        <v>5.3129999999999997</v>
      </c>
      <c r="AY13" s="9">
        <v>8.8480000000000008</v>
      </c>
      <c r="AZ13" s="9">
        <v>4.968</v>
      </c>
      <c r="BA13" s="9">
        <v>3.879</v>
      </c>
      <c r="BB13" s="9">
        <v>21.370999999999999</v>
      </c>
      <c r="BC13" s="9">
        <v>8.7080000000000002</v>
      </c>
      <c r="BD13" s="9">
        <v>12.663</v>
      </c>
      <c r="BE13" s="9">
        <v>46.482999999999997</v>
      </c>
      <c r="BF13" s="9">
        <v>26</v>
      </c>
      <c r="BG13" s="9">
        <v>52</v>
      </c>
      <c r="BH13" s="9">
        <v>83.602999999999994</v>
      </c>
      <c r="BI13" s="9">
        <v>30.858000000000001</v>
      </c>
      <c r="BJ13" s="9">
        <v>52.744999999999997</v>
      </c>
      <c r="BK13" s="9">
        <v>9.9960000000000004</v>
      </c>
      <c r="BL13" s="9">
        <v>4.2779999999999996</v>
      </c>
      <c r="BM13" s="9">
        <v>5.718</v>
      </c>
      <c r="BN13" s="9">
        <v>12.202999999999999</v>
      </c>
      <c r="BO13" s="9">
        <v>5.577</v>
      </c>
      <c r="BP13" s="9">
        <v>6.6260000000000003</v>
      </c>
      <c r="BQ13" s="9">
        <v>20.457999999999998</v>
      </c>
      <c r="BR13" s="9">
        <v>6.7359999999999998</v>
      </c>
      <c r="BS13" s="9">
        <v>13.722</v>
      </c>
      <c r="BT13" s="9">
        <v>40.947000000000003</v>
      </c>
      <c r="BU13" s="9">
        <v>14.268000000000001</v>
      </c>
      <c r="BV13" s="9">
        <v>26.678999999999998</v>
      </c>
      <c r="BW13" s="9">
        <v>47</v>
      </c>
      <c r="BX13" s="9">
        <v>31.864000000000001</v>
      </c>
      <c r="BY13" s="9">
        <v>52</v>
      </c>
      <c r="BZ13" s="9">
        <v>81.454999999999998</v>
      </c>
      <c r="CA13" s="9">
        <v>30.283000000000001</v>
      </c>
      <c r="CB13" s="9">
        <v>51.171999999999997</v>
      </c>
      <c r="CC13" s="9">
        <v>9.7210000000000001</v>
      </c>
      <c r="CD13" s="9">
        <v>4.2779999999999996</v>
      </c>
      <c r="CE13" s="9">
        <v>5.4429999999999996</v>
      </c>
      <c r="CF13" s="9">
        <v>12.202999999999999</v>
      </c>
      <c r="CG13" s="9">
        <v>5.577</v>
      </c>
      <c r="CH13" s="9">
        <v>6.6260000000000003</v>
      </c>
      <c r="CI13" s="9">
        <v>20.196999999999999</v>
      </c>
      <c r="CJ13" s="9">
        <v>6.7359999999999998</v>
      </c>
      <c r="CK13" s="9">
        <v>13.461</v>
      </c>
      <c r="CL13" s="9">
        <v>39.334000000000003</v>
      </c>
      <c r="CM13" s="9">
        <v>13.692</v>
      </c>
      <c r="CN13" s="9">
        <v>25.641999999999999</v>
      </c>
      <c r="CO13" s="9">
        <v>47</v>
      </c>
      <c r="CP13" s="9">
        <v>28.344000000000001</v>
      </c>
      <c r="CQ13" s="9">
        <v>50.497999999999998</v>
      </c>
      <c r="CR13" s="9">
        <v>30.582000000000001</v>
      </c>
      <c r="CS13" s="9">
        <v>12.249000000000001</v>
      </c>
      <c r="CT13" s="9">
        <v>18.332999999999998</v>
      </c>
      <c r="CU13" s="9">
        <v>3.0939999999999999</v>
      </c>
      <c r="CV13" s="9">
        <v>2.2639999999999998</v>
      </c>
      <c r="CW13" s="9">
        <v>0.83</v>
      </c>
      <c r="CX13" s="9">
        <v>5.0979999999999999</v>
      </c>
      <c r="CY13" s="9">
        <v>1.877</v>
      </c>
      <c r="CZ13" s="9">
        <v>3.2210000000000001</v>
      </c>
      <c r="DA13" s="9">
        <v>8.3230000000000004</v>
      </c>
      <c r="DB13" s="9">
        <v>2.6680000000000001</v>
      </c>
      <c r="DC13" s="9">
        <v>5.6550000000000002</v>
      </c>
      <c r="DD13" s="9">
        <v>14.067</v>
      </c>
      <c r="DE13" s="9">
        <v>5.4420000000000002</v>
      </c>
      <c r="DF13" s="9">
        <v>8.6259999999999994</v>
      </c>
      <c r="DG13" s="9">
        <v>44.957000000000001</v>
      </c>
      <c r="DH13" s="9">
        <v>28.98</v>
      </c>
      <c r="DI13" s="9">
        <v>46.762</v>
      </c>
      <c r="DJ13" s="9">
        <v>29.992999999999999</v>
      </c>
      <c r="DK13" s="9">
        <v>11.971</v>
      </c>
      <c r="DL13" s="9">
        <v>18.023</v>
      </c>
      <c r="DM13" s="9">
        <v>3.532</v>
      </c>
      <c r="DN13" s="9">
        <v>0.751</v>
      </c>
      <c r="DO13" s="9">
        <v>2.7810000000000001</v>
      </c>
      <c r="DP13" s="9">
        <v>4.8099999999999996</v>
      </c>
      <c r="DQ13" s="9">
        <v>2.2309999999999999</v>
      </c>
      <c r="DR13" s="9">
        <v>2.5790000000000002</v>
      </c>
      <c r="DS13" s="9">
        <v>7.3220000000000001</v>
      </c>
      <c r="DT13" s="9">
        <v>3.242</v>
      </c>
      <c r="DU13" s="9">
        <v>4.08</v>
      </c>
      <c r="DV13" s="9">
        <v>14.329000000000001</v>
      </c>
      <c r="DW13" s="9">
        <v>5.7460000000000004</v>
      </c>
      <c r="DX13" s="9">
        <v>8.5830000000000002</v>
      </c>
      <c r="DY13" s="9">
        <v>35.100999999999999</v>
      </c>
      <c r="DZ13" s="9">
        <v>30.1</v>
      </c>
      <c r="EA13" s="9">
        <v>43.034999999999997</v>
      </c>
      <c r="EB13" s="9">
        <v>16.657</v>
      </c>
      <c r="EC13" s="9">
        <v>7.2210000000000001</v>
      </c>
      <c r="ED13" s="9">
        <v>9.4359999999999999</v>
      </c>
      <c r="EE13" s="9">
        <v>2.0070000000000001</v>
      </c>
      <c r="EF13" s="9">
        <v>0.48399999999999999</v>
      </c>
      <c r="EG13" s="9">
        <v>1.5229999999999999</v>
      </c>
      <c r="EH13" s="9">
        <v>2.4350000000000001</v>
      </c>
      <c r="EI13" s="9">
        <v>1.004</v>
      </c>
      <c r="EJ13" s="9">
        <v>1.431</v>
      </c>
      <c r="EK13" s="9">
        <v>3.5659999999999998</v>
      </c>
      <c r="EL13" s="9">
        <v>1.927</v>
      </c>
      <c r="EM13" s="9">
        <v>1.64</v>
      </c>
      <c r="EN13" s="9">
        <v>8.6479999999999997</v>
      </c>
      <c r="EO13" s="9">
        <v>3.8069999999999999</v>
      </c>
      <c r="EP13" s="9">
        <v>4.8410000000000002</v>
      </c>
      <c r="EQ13" s="9">
        <v>52</v>
      </c>
      <c r="ER13" s="9">
        <v>59.45</v>
      </c>
      <c r="ES13" s="9">
        <v>51.247</v>
      </c>
      <c r="ET13" s="9">
        <v>13.336</v>
      </c>
      <c r="EU13" s="9">
        <v>4.7489999999999997</v>
      </c>
      <c r="EV13" s="9">
        <v>8.5869999999999997</v>
      </c>
      <c r="EW13" s="9">
        <v>1.524</v>
      </c>
      <c r="EX13" s="9">
        <v>0.26700000000000002</v>
      </c>
      <c r="EY13" s="9">
        <v>1.2569999999999999</v>
      </c>
      <c r="EZ13" s="9">
        <v>2.375</v>
      </c>
      <c r="FA13" s="9">
        <v>1.2270000000000001</v>
      </c>
      <c r="FB13" s="9">
        <v>1.1479999999999999</v>
      </c>
      <c r="FC13" s="9">
        <v>3.7559999999999998</v>
      </c>
      <c r="FD13" s="9">
        <v>1.3160000000000001</v>
      </c>
      <c r="FE13" s="9">
        <v>2.44</v>
      </c>
      <c r="FF13" s="9">
        <v>5.681</v>
      </c>
      <c r="FG13" s="9">
        <v>1.9390000000000001</v>
      </c>
      <c r="FH13" s="9">
        <v>3.742</v>
      </c>
      <c r="FI13" s="9">
        <v>26.021000000000001</v>
      </c>
      <c r="FJ13" s="9">
        <v>21.93</v>
      </c>
      <c r="FK13" s="9">
        <v>37.095999999999997</v>
      </c>
      <c r="FL13" s="9">
        <v>20.879000000000001</v>
      </c>
      <c r="FM13" s="9">
        <v>6.0629999999999997</v>
      </c>
      <c r="FN13" s="9">
        <v>14.817</v>
      </c>
      <c r="FO13" s="9">
        <v>3.0950000000000002</v>
      </c>
      <c r="FP13" s="9">
        <v>1.2629999999999999</v>
      </c>
      <c r="FQ13" s="9">
        <v>1.833</v>
      </c>
      <c r="FR13" s="9">
        <v>2.2949999999999999</v>
      </c>
      <c r="FS13" s="9">
        <v>1.47</v>
      </c>
      <c r="FT13" s="9">
        <v>0.82499999999999996</v>
      </c>
      <c r="FU13" s="9">
        <v>4.5510000000000002</v>
      </c>
      <c r="FV13" s="9">
        <v>0.82599999999999996</v>
      </c>
      <c r="FW13" s="9">
        <v>3.726</v>
      </c>
      <c r="FX13" s="9">
        <v>10.938000000000001</v>
      </c>
      <c r="FY13" s="9">
        <v>2.5049999999999999</v>
      </c>
      <c r="FZ13" s="9">
        <v>8.4329999999999998</v>
      </c>
      <c r="GA13" s="9">
        <v>52</v>
      </c>
      <c r="GB13" s="9">
        <v>26.969000000000001</v>
      </c>
      <c r="GC13" s="9">
        <v>52</v>
      </c>
      <c r="GD13" s="9">
        <v>12.081</v>
      </c>
      <c r="GE13" s="9">
        <v>2.6150000000000002</v>
      </c>
      <c r="GF13" s="9">
        <v>9.4659999999999993</v>
      </c>
      <c r="GG13" s="9">
        <v>2.1030000000000002</v>
      </c>
      <c r="GH13" s="9">
        <v>0.58699999999999997</v>
      </c>
      <c r="GI13" s="9">
        <v>1.5169999999999999</v>
      </c>
      <c r="GJ13" s="9">
        <v>1.3080000000000001</v>
      </c>
      <c r="GK13" s="9">
        <v>0.73199999999999998</v>
      </c>
      <c r="GL13" s="9">
        <v>0.57499999999999996</v>
      </c>
      <c r="GM13" s="9">
        <v>3.2240000000000002</v>
      </c>
      <c r="GN13" s="9">
        <v>0.64600000000000002</v>
      </c>
      <c r="GO13" s="9">
        <v>2.5779999999999998</v>
      </c>
      <c r="GP13" s="9">
        <v>5.4459999999999997</v>
      </c>
      <c r="GQ13" s="9">
        <v>0.65</v>
      </c>
      <c r="GR13" s="9">
        <v>4.7960000000000003</v>
      </c>
      <c r="GS13" s="9">
        <v>34.784999999999997</v>
      </c>
      <c r="GT13" s="9">
        <v>14.209</v>
      </c>
      <c r="GU13" s="9">
        <v>50.77</v>
      </c>
      <c r="GV13" s="9">
        <v>8.7989999999999995</v>
      </c>
      <c r="GW13" s="9">
        <v>3.448</v>
      </c>
      <c r="GX13" s="9">
        <v>5.351</v>
      </c>
      <c r="GY13" s="9">
        <v>0.99199999999999999</v>
      </c>
      <c r="GZ13" s="9">
        <v>0.67600000000000005</v>
      </c>
      <c r="HA13" s="9">
        <v>0.316</v>
      </c>
      <c r="HB13" s="9">
        <v>0.98699999999999999</v>
      </c>
      <c r="HC13" s="9">
        <v>0.73699999999999999</v>
      </c>
      <c r="HD13" s="9">
        <v>0.25</v>
      </c>
      <c r="HE13" s="9">
        <v>1.327</v>
      </c>
      <c r="HF13" s="9">
        <v>0.17899999999999999</v>
      </c>
      <c r="HG13" s="9">
        <v>1.1479999999999999</v>
      </c>
      <c r="HH13" s="9">
        <v>5.492</v>
      </c>
      <c r="HI13" s="9">
        <v>1.8560000000000001</v>
      </c>
      <c r="HJ13" s="9">
        <v>3.637</v>
      </c>
      <c r="HK13" s="9">
        <v>63.524000000000001</v>
      </c>
      <c r="HL13" s="9">
        <v>46.878</v>
      </c>
      <c r="HM13" s="9">
        <v>97.972999999999999</v>
      </c>
      <c r="HN13" s="9">
        <v>2.149</v>
      </c>
      <c r="HO13" s="9">
        <v>0.57499999999999996</v>
      </c>
      <c r="HP13" s="9">
        <v>1.573</v>
      </c>
      <c r="HQ13" s="9">
        <v>0.27500000000000002</v>
      </c>
      <c r="HR13" s="9">
        <v>0</v>
      </c>
      <c r="HS13" s="9">
        <v>0.27500000000000002</v>
      </c>
      <c r="HT13" s="9">
        <v>0</v>
      </c>
      <c r="HU13" s="9">
        <v>0</v>
      </c>
      <c r="HV13" s="9">
        <v>0</v>
      </c>
      <c r="HW13" s="9">
        <v>0.26100000000000001</v>
      </c>
      <c r="HX13" s="9">
        <v>0</v>
      </c>
      <c r="HY13" s="9">
        <v>0.26100000000000001</v>
      </c>
      <c r="HZ13" s="9">
        <v>1.613</v>
      </c>
      <c r="IA13" s="9">
        <v>0.57499999999999996</v>
      </c>
      <c r="IB13" s="9">
        <v>1.038</v>
      </c>
      <c r="IC13" s="9">
        <v>130.85900000000001</v>
      </c>
      <c r="ID13" s="9">
        <v>228.977</v>
      </c>
      <c r="IE13" s="9">
        <v>160.61500000000001</v>
      </c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1.175</v>
      </c>
      <c r="C14" s="9">
        <v>35.786999999999999</v>
      </c>
      <c r="D14" s="9">
        <v>49.816000000000003</v>
      </c>
      <c r="E14" s="9">
        <v>30.687999999999999</v>
      </c>
      <c r="F14" s="9">
        <v>54.625999999999998</v>
      </c>
      <c r="G14" s="9">
        <v>19.943000000000001</v>
      </c>
      <c r="H14" s="9">
        <v>34.683</v>
      </c>
      <c r="I14" s="9">
        <v>3.3380000000000001</v>
      </c>
      <c r="J14" s="9">
        <v>1.4950000000000001</v>
      </c>
      <c r="K14" s="9">
        <v>1.8420000000000001</v>
      </c>
      <c r="L14" s="9">
        <v>12.788</v>
      </c>
      <c r="M14" s="9">
        <v>4.5389999999999997</v>
      </c>
      <c r="N14" s="9">
        <v>8.25</v>
      </c>
      <c r="O14" s="9">
        <v>14.587</v>
      </c>
      <c r="P14" s="9">
        <v>4.1219999999999999</v>
      </c>
      <c r="Q14" s="9">
        <v>10.465</v>
      </c>
      <c r="R14" s="9">
        <v>23.913</v>
      </c>
      <c r="S14" s="9">
        <v>9.7859999999999996</v>
      </c>
      <c r="T14" s="9">
        <v>14.127000000000001</v>
      </c>
      <c r="U14" s="9">
        <v>38.186</v>
      </c>
      <c r="V14" s="9">
        <v>47.459000000000003</v>
      </c>
      <c r="W14" s="9">
        <v>30.378</v>
      </c>
      <c r="X14" s="9">
        <v>102.254</v>
      </c>
      <c r="Y14" s="9">
        <v>35.497</v>
      </c>
      <c r="Z14" s="9">
        <v>66.757000000000005</v>
      </c>
      <c r="AA14" s="9">
        <v>9.2880000000000003</v>
      </c>
      <c r="AB14" s="9">
        <v>2.3570000000000002</v>
      </c>
      <c r="AC14" s="9">
        <v>6.931</v>
      </c>
      <c r="AD14" s="9">
        <v>20.486999999999998</v>
      </c>
      <c r="AE14" s="9">
        <v>7.1959999999999997</v>
      </c>
      <c r="AF14" s="9">
        <v>13.291</v>
      </c>
      <c r="AG14" s="9">
        <v>27.372</v>
      </c>
      <c r="AH14" s="9">
        <v>10.4</v>
      </c>
      <c r="AI14" s="9">
        <v>16.972999999999999</v>
      </c>
      <c r="AJ14" s="9">
        <v>45.106999999999999</v>
      </c>
      <c r="AK14" s="9">
        <v>15.544</v>
      </c>
      <c r="AL14" s="9">
        <v>29.562000000000001</v>
      </c>
      <c r="AM14" s="9">
        <v>39</v>
      </c>
      <c r="AN14" s="9">
        <v>32.204999999999998</v>
      </c>
      <c r="AO14" s="9">
        <v>40.587000000000003</v>
      </c>
      <c r="AP14" s="9">
        <v>56.533000000000001</v>
      </c>
      <c r="AQ14" s="9">
        <v>24.31</v>
      </c>
      <c r="AR14" s="9">
        <v>32.222999999999999</v>
      </c>
      <c r="AS14" s="9">
        <v>4.9000000000000004</v>
      </c>
      <c r="AT14" s="9">
        <v>2.7959999999999998</v>
      </c>
      <c r="AU14" s="9">
        <v>2.1040000000000001</v>
      </c>
      <c r="AV14" s="9">
        <v>11.186999999999999</v>
      </c>
      <c r="AW14" s="9">
        <v>5.6950000000000003</v>
      </c>
      <c r="AX14" s="9">
        <v>5.492</v>
      </c>
      <c r="AY14" s="9">
        <v>15.375999999999999</v>
      </c>
      <c r="AZ14" s="9">
        <v>5.1630000000000003</v>
      </c>
      <c r="BA14" s="9">
        <v>10.212999999999999</v>
      </c>
      <c r="BB14" s="9">
        <v>25.071000000000002</v>
      </c>
      <c r="BC14" s="9">
        <v>10.657</v>
      </c>
      <c r="BD14" s="9">
        <v>14.414</v>
      </c>
      <c r="BE14" s="9">
        <v>37.521999999999998</v>
      </c>
      <c r="BF14" s="9">
        <v>29.634</v>
      </c>
      <c r="BG14" s="9">
        <v>44.561</v>
      </c>
      <c r="BH14" s="9">
        <v>78.212999999999994</v>
      </c>
      <c r="BI14" s="9">
        <v>31.506</v>
      </c>
      <c r="BJ14" s="9">
        <v>46.706000000000003</v>
      </c>
      <c r="BK14" s="9">
        <v>7.7069999999999999</v>
      </c>
      <c r="BL14" s="9">
        <v>2.2610000000000001</v>
      </c>
      <c r="BM14" s="9">
        <v>5.4459999999999997</v>
      </c>
      <c r="BN14" s="9">
        <v>13.085000000000001</v>
      </c>
      <c r="BO14" s="9">
        <v>5.3529999999999998</v>
      </c>
      <c r="BP14" s="9">
        <v>7.7320000000000002</v>
      </c>
      <c r="BQ14" s="9">
        <v>16.550999999999998</v>
      </c>
      <c r="BR14" s="9">
        <v>8.4640000000000004</v>
      </c>
      <c r="BS14" s="9">
        <v>8.0879999999999992</v>
      </c>
      <c r="BT14" s="9">
        <v>40.869999999999997</v>
      </c>
      <c r="BU14" s="9">
        <v>15.429</v>
      </c>
      <c r="BV14" s="9">
        <v>25.44</v>
      </c>
      <c r="BW14" s="9">
        <v>52</v>
      </c>
      <c r="BX14" s="9">
        <v>46.615000000000002</v>
      </c>
      <c r="BY14" s="9">
        <v>52</v>
      </c>
      <c r="BZ14" s="9">
        <v>76.367999999999995</v>
      </c>
      <c r="CA14" s="9">
        <v>30.16</v>
      </c>
      <c r="CB14" s="9">
        <v>46.207999999999998</v>
      </c>
      <c r="CC14" s="9">
        <v>7.7069999999999999</v>
      </c>
      <c r="CD14" s="9">
        <v>2.2610000000000001</v>
      </c>
      <c r="CE14" s="9">
        <v>5.4459999999999997</v>
      </c>
      <c r="CF14" s="9">
        <v>13.085000000000001</v>
      </c>
      <c r="CG14" s="9">
        <v>5.3529999999999998</v>
      </c>
      <c r="CH14" s="9">
        <v>7.7320000000000002</v>
      </c>
      <c r="CI14" s="9">
        <v>16.399000000000001</v>
      </c>
      <c r="CJ14" s="9">
        <v>8.4640000000000004</v>
      </c>
      <c r="CK14" s="9">
        <v>7.9359999999999999</v>
      </c>
      <c r="CL14" s="9">
        <v>39.177</v>
      </c>
      <c r="CM14" s="9">
        <v>14.083</v>
      </c>
      <c r="CN14" s="9">
        <v>25.094000000000001</v>
      </c>
      <c r="CO14" s="9">
        <v>52</v>
      </c>
      <c r="CP14" s="9">
        <v>42.947000000000003</v>
      </c>
      <c r="CQ14" s="9">
        <v>52</v>
      </c>
      <c r="CR14" s="9">
        <v>25.350999999999999</v>
      </c>
      <c r="CS14" s="9">
        <v>12.593</v>
      </c>
      <c r="CT14" s="9">
        <v>12.757999999999999</v>
      </c>
      <c r="CU14" s="9">
        <v>1.7250000000000001</v>
      </c>
      <c r="CV14" s="9">
        <v>1.1919999999999999</v>
      </c>
      <c r="CW14" s="9">
        <v>0.53300000000000003</v>
      </c>
      <c r="CX14" s="9">
        <v>5.5</v>
      </c>
      <c r="CY14" s="9">
        <v>2.1619999999999999</v>
      </c>
      <c r="CZ14" s="9">
        <v>3.339</v>
      </c>
      <c r="DA14" s="9">
        <v>5.8369999999999997</v>
      </c>
      <c r="DB14" s="9">
        <v>3.3290000000000002</v>
      </c>
      <c r="DC14" s="9">
        <v>2.5070000000000001</v>
      </c>
      <c r="DD14" s="9">
        <v>12.289</v>
      </c>
      <c r="DE14" s="9">
        <v>5.91</v>
      </c>
      <c r="DF14" s="9">
        <v>6.38</v>
      </c>
      <c r="DG14" s="9">
        <v>42.896999999999998</v>
      </c>
      <c r="DH14" s="9">
        <v>42.890999999999998</v>
      </c>
      <c r="DI14" s="9">
        <v>38.073</v>
      </c>
      <c r="DJ14" s="9">
        <v>27.132999999999999</v>
      </c>
      <c r="DK14" s="9">
        <v>9.7319999999999993</v>
      </c>
      <c r="DL14" s="9">
        <v>17.399999999999999</v>
      </c>
      <c r="DM14" s="9">
        <v>3.923</v>
      </c>
      <c r="DN14" s="9">
        <v>0.86299999999999999</v>
      </c>
      <c r="DO14" s="9">
        <v>3.0609999999999999</v>
      </c>
      <c r="DP14" s="9">
        <v>4.5449999999999999</v>
      </c>
      <c r="DQ14" s="9">
        <v>2.59</v>
      </c>
      <c r="DR14" s="9">
        <v>1.954</v>
      </c>
      <c r="DS14" s="9">
        <v>5.0049999999999999</v>
      </c>
      <c r="DT14" s="9">
        <v>2.7490000000000001</v>
      </c>
      <c r="DU14" s="9">
        <v>2.2559999999999998</v>
      </c>
      <c r="DV14" s="9">
        <v>13.66</v>
      </c>
      <c r="DW14" s="9">
        <v>3.53</v>
      </c>
      <c r="DX14" s="9">
        <v>10.130000000000001</v>
      </c>
      <c r="DY14" s="9">
        <v>51.545999999999999</v>
      </c>
      <c r="DZ14" s="9">
        <v>36.96</v>
      </c>
      <c r="EA14" s="9">
        <v>52</v>
      </c>
      <c r="EB14" s="9">
        <v>14.127000000000001</v>
      </c>
      <c r="EC14" s="9">
        <v>6.02</v>
      </c>
      <c r="ED14" s="9">
        <v>8.1059999999999999</v>
      </c>
      <c r="EE14" s="9">
        <v>2.0110000000000001</v>
      </c>
      <c r="EF14" s="9">
        <v>0.59599999999999997</v>
      </c>
      <c r="EG14" s="9">
        <v>1.4159999999999999</v>
      </c>
      <c r="EH14" s="9">
        <v>2.702</v>
      </c>
      <c r="EI14" s="9">
        <v>1.35</v>
      </c>
      <c r="EJ14" s="9">
        <v>1.3520000000000001</v>
      </c>
      <c r="EK14" s="9">
        <v>2.93</v>
      </c>
      <c r="EL14" s="9">
        <v>1.893</v>
      </c>
      <c r="EM14" s="9">
        <v>1.0369999999999999</v>
      </c>
      <c r="EN14" s="9">
        <v>6.4829999999999997</v>
      </c>
      <c r="EO14" s="9">
        <v>2.181</v>
      </c>
      <c r="EP14" s="9">
        <v>4.3019999999999996</v>
      </c>
      <c r="EQ14" s="9">
        <v>39</v>
      </c>
      <c r="ER14" s="9">
        <v>35.481999999999999</v>
      </c>
      <c r="ES14" s="9">
        <v>52</v>
      </c>
      <c r="ET14" s="9">
        <v>13.006</v>
      </c>
      <c r="EU14" s="9">
        <v>3.7120000000000002</v>
      </c>
      <c r="EV14" s="9">
        <v>9.2940000000000005</v>
      </c>
      <c r="EW14" s="9">
        <v>1.9119999999999999</v>
      </c>
      <c r="EX14" s="9">
        <v>0.26700000000000002</v>
      </c>
      <c r="EY14" s="9">
        <v>1.645</v>
      </c>
      <c r="EZ14" s="9">
        <v>1.843</v>
      </c>
      <c r="FA14" s="9">
        <v>1.24</v>
      </c>
      <c r="FB14" s="9">
        <v>0.60299999999999998</v>
      </c>
      <c r="FC14" s="9">
        <v>2.0750000000000002</v>
      </c>
      <c r="FD14" s="9">
        <v>0.85599999999999998</v>
      </c>
      <c r="FE14" s="9">
        <v>1.2190000000000001</v>
      </c>
      <c r="FF14" s="9">
        <v>7.1760000000000002</v>
      </c>
      <c r="FG14" s="9">
        <v>1.349</v>
      </c>
      <c r="FH14" s="9">
        <v>5.8280000000000003</v>
      </c>
      <c r="FI14" s="9">
        <v>52</v>
      </c>
      <c r="FJ14" s="9">
        <v>37.451999999999998</v>
      </c>
      <c r="FK14" s="9">
        <v>52</v>
      </c>
      <c r="FL14" s="9">
        <v>23.884</v>
      </c>
      <c r="FM14" s="9">
        <v>7.835</v>
      </c>
      <c r="FN14" s="9">
        <v>16.05</v>
      </c>
      <c r="FO14" s="9">
        <v>2.0590000000000002</v>
      </c>
      <c r="FP14" s="9">
        <v>0.20599999999999999</v>
      </c>
      <c r="FQ14" s="9">
        <v>1.853</v>
      </c>
      <c r="FR14" s="9">
        <v>3.04</v>
      </c>
      <c r="FS14" s="9">
        <v>0.60099999999999998</v>
      </c>
      <c r="FT14" s="9">
        <v>2.4390000000000001</v>
      </c>
      <c r="FU14" s="9">
        <v>5.5570000000000004</v>
      </c>
      <c r="FV14" s="9">
        <v>2.3849999999999998</v>
      </c>
      <c r="FW14" s="9">
        <v>3.1720000000000002</v>
      </c>
      <c r="FX14" s="9">
        <v>13.228</v>
      </c>
      <c r="FY14" s="9">
        <v>4.6440000000000001</v>
      </c>
      <c r="FZ14" s="9">
        <v>8.5850000000000009</v>
      </c>
      <c r="GA14" s="9">
        <v>52</v>
      </c>
      <c r="GB14" s="9">
        <v>58.935000000000002</v>
      </c>
      <c r="GC14" s="9">
        <v>52</v>
      </c>
      <c r="GD14" s="9">
        <v>14.303000000000001</v>
      </c>
      <c r="GE14" s="9">
        <v>4.55</v>
      </c>
      <c r="GF14" s="9">
        <v>9.7530000000000001</v>
      </c>
      <c r="GG14" s="9">
        <v>1.486</v>
      </c>
      <c r="GH14" s="9">
        <v>0.20599999999999999</v>
      </c>
      <c r="GI14" s="9">
        <v>1.2809999999999999</v>
      </c>
      <c r="GJ14" s="9">
        <v>1.964</v>
      </c>
      <c r="GK14" s="9">
        <v>0.40699999999999997</v>
      </c>
      <c r="GL14" s="9">
        <v>1.5569999999999999</v>
      </c>
      <c r="GM14" s="9">
        <v>3.32</v>
      </c>
      <c r="GN14" s="9">
        <v>1.8169999999999999</v>
      </c>
      <c r="GO14" s="9">
        <v>1.5029999999999999</v>
      </c>
      <c r="GP14" s="9">
        <v>7.5330000000000004</v>
      </c>
      <c r="GQ14" s="9">
        <v>2.12</v>
      </c>
      <c r="GR14" s="9">
        <v>5.4130000000000003</v>
      </c>
      <c r="GS14" s="9">
        <v>52</v>
      </c>
      <c r="GT14" s="9">
        <v>44.963999999999999</v>
      </c>
      <c r="GU14" s="9">
        <v>52</v>
      </c>
      <c r="GV14" s="9">
        <v>9.5820000000000007</v>
      </c>
      <c r="GW14" s="9">
        <v>3.2850000000000001</v>
      </c>
      <c r="GX14" s="9">
        <v>6.2969999999999997</v>
      </c>
      <c r="GY14" s="9">
        <v>0.57299999999999995</v>
      </c>
      <c r="GZ14" s="9">
        <v>0</v>
      </c>
      <c r="HA14" s="9">
        <v>0.57299999999999995</v>
      </c>
      <c r="HB14" s="9">
        <v>1.0760000000000001</v>
      </c>
      <c r="HC14" s="9">
        <v>0.193</v>
      </c>
      <c r="HD14" s="9">
        <v>0.88300000000000001</v>
      </c>
      <c r="HE14" s="9">
        <v>2.238</v>
      </c>
      <c r="HF14" s="9">
        <v>0.56799999999999995</v>
      </c>
      <c r="HG14" s="9">
        <v>1.669</v>
      </c>
      <c r="HH14" s="9">
        <v>5.6950000000000003</v>
      </c>
      <c r="HI14" s="9">
        <v>2.5230000000000001</v>
      </c>
      <c r="HJ14" s="9">
        <v>3.1720000000000002</v>
      </c>
      <c r="HK14" s="9">
        <v>52</v>
      </c>
      <c r="HL14" s="9">
        <v>129.88399999999999</v>
      </c>
      <c r="HM14" s="9">
        <v>51.225000000000001</v>
      </c>
      <c r="HN14" s="9">
        <v>1.845</v>
      </c>
      <c r="HO14" s="9">
        <v>1.3460000000000001</v>
      </c>
      <c r="HP14" s="9">
        <v>0.498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0.152</v>
      </c>
      <c r="HX14" s="9">
        <v>0</v>
      </c>
      <c r="HY14" s="9">
        <v>0.152</v>
      </c>
      <c r="HZ14" s="9">
        <v>1.6930000000000001</v>
      </c>
      <c r="IA14" s="9">
        <v>1.3460000000000001</v>
      </c>
      <c r="IB14" s="9">
        <v>0.34599999999999997</v>
      </c>
      <c r="IC14" s="9">
        <v>107.361</v>
      </c>
      <c r="ID14" s="9">
        <v>106.15300000000001</v>
      </c>
      <c r="IE14" s="9">
        <v>156.624</v>
      </c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2.6920000000000002</v>
      </c>
      <c r="C15" s="9">
        <v>32.091000000000001</v>
      </c>
      <c r="D15" s="9">
        <v>31.742999999999999</v>
      </c>
      <c r="E15" s="9">
        <v>32.860999999999997</v>
      </c>
      <c r="F15" s="9">
        <v>54.914000000000001</v>
      </c>
      <c r="G15" s="9">
        <v>22.515000000000001</v>
      </c>
      <c r="H15" s="9">
        <v>32.4</v>
      </c>
      <c r="I15" s="9">
        <v>6.7539999999999996</v>
      </c>
      <c r="J15" s="9">
        <v>2.738</v>
      </c>
      <c r="K15" s="9">
        <v>4.016</v>
      </c>
      <c r="L15" s="9">
        <v>7.617</v>
      </c>
      <c r="M15" s="9">
        <v>3.6389999999999998</v>
      </c>
      <c r="N15" s="9">
        <v>3.9780000000000002</v>
      </c>
      <c r="O15" s="9">
        <v>17.853000000000002</v>
      </c>
      <c r="P15" s="9">
        <v>10.401999999999999</v>
      </c>
      <c r="Q15" s="9">
        <v>7.4509999999999996</v>
      </c>
      <c r="R15" s="9">
        <v>22.69</v>
      </c>
      <c r="S15" s="9">
        <v>5.7359999999999998</v>
      </c>
      <c r="T15" s="9">
        <v>16.954999999999998</v>
      </c>
      <c r="U15" s="9">
        <v>30</v>
      </c>
      <c r="V15" s="9">
        <v>26</v>
      </c>
      <c r="W15" s="9">
        <v>52</v>
      </c>
      <c r="X15" s="9">
        <v>107.217</v>
      </c>
      <c r="Y15" s="9">
        <v>41.78</v>
      </c>
      <c r="Z15" s="9">
        <v>65.436000000000007</v>
      </c>
      <c r="AA15" s="9">
        <v>13.297000000000001</v>
      </c>
      <c r="AB15" s="9">
        <v>3.0110000000000001</v>
      </c>
      <c r="AC15" s="9">
        <v>10.286</v>
      </c>
      <c r="AD15" s="9">
        <v>12.688000000000001</v>
      </c>
      <c r="AE15" s="9">
        <v>5.4109999999999996</v>
      </c>
      <c r="AF15" s="9">
        <v>7.2779999999999996</v>
      </c>
      <c r="AG15" s="9">
        <v>25.751999999999999</v>
      </c>
      <c r="AH15" s="9">
        <v>11.315</v>
      </c>
      <c r="AI15" s="9">
        <v>14.436999999999999</v>
      </c>
      <c r="AJ15" s="9">
        <v>55.48</v>
      </c>
      <c r="AK15" s="9">
        <v>22.044</v>
      </c>
      <c r="AL15" s="9">
        <v>33.436</v>
      </c>
      <c r="AM15" s="9">
        <v>52</v>
      </c>
      <c r="AN15" s="9">
        <v>52</v>
      </c>
      <c r="AO15" s="9">
        <v>52</v>
      </c>
      <c r="AP15" s="9">
        <v>51.603000000000002</v>
      </c>
      <c r="AQ15" s="9">
        <v>18.574000000000002</v>
      </c>
      <c r="AR15" s="9">
        <v>33.029000000000003</v>
      </c>
      <c r="AS15" s="9">
        <v>6.0970000000000004</v>
      </c>
      <c r="AT15" s="9">
        <v>1.712</v>
      </c>
      <c r="AU15" s="9">
        <v>4.3840000000000003</v>
      </c>
      <c r="AV15" s="9">
        <v>9.2959999999999994</v>
      </c>
      <c r="AW15" s="9">
        <v>5.3380000000000001</v>
      </c>
      <c r="AX15" s="9">
        <v>3.9580000000000002</v>
      </c>
      <c r="AY15" s="9">
        <v>10.714</v>
      </c>
      <c r="AZ15" s="9">
        <v>5.1740000000000004</v>
      </c>
      <c r="BA15" s="9">
        <v>5.5389999999999997</v>
      </c>
      <c r="BB15" s="9">
        <v>25.497</v>
      </c>
      <c r="BC15" s="9">
        <v>6.3490000000000002</v>
      </c>
      <c r="BD15" s="9">
        <v>19.148</v>
      </c>
      <c r="BE15" s="9">
        <v>50.034999999999997</v>
      </c>
      <c r="BF15" s="9">
        <v>21</v>
      </c>
      <c r="BG15" s="9">
        <v>52</v>
      </c>
      <c r="BH15" s="9">
        <v>72.091999999999999</v>
      </c>
      <c r="BI15" s="9">
        <v>26.622</v>
      </c>
      <c r="BJ15" s="9">
        <v>45.47</v>
      </c>
      <c r="BK15" s="9">
        <v>7.99</v>
      </c>
      <c r="BL15" s="9">
        <v>3.0760000000000001</v>
      </c>
      <c r="BM15" s="9">
        <v>4.915</v>
      </c>
      <c r="BN15" s="9">
        <v>13.817</v>
      </c>
      <c r="BO15" s="9">
        <v>5.3520000000000003</v>
      </c>
      <c r="BP15" s="9">
        <v>8.4649999999999999</v>
      </c>
      <c r="BQ15" s="9">
        <v>16.817</v>
      </c>
      <c r="BR15" s="9">
        <v>5.56</v>
      </c>
      <c r="BS15" s="9">
        <v>11.257</v>
      </c>
      <c r="BT15" s="9">
        <v>33.468000000000004</v>
      </c>
      <c r="BU15" s="9">
        <v>12.634</v>
      </c>
      <c r="BV15" s="9">
        <v>20.834</v>
      </c>
      <c r="BW15" s="9">
        <v>35.265000000000001</v>
      </c>
      <c r="BX15" s="9">
        <v>40</v>
      </c>
      <c r="BY15" s="9">
        <v>34</v>
      </c>
      <c r="BZ15" s="9">
        <v>69.965999999999994</v>
      </c>
      <c r="CA15" s="9">
        <v>25.007000000000001</v>
      </c>
      <c r="CB15" s="9">
        <v>44.959000000000003</v>
      </c>
      <c r="CC15" s="9">
        <v>7.99</v>
      </c>
      <c r="CD15" s="9">
        <v>3.0760000000000001</v>
      </c>
      <c r="CE15" s="9">
        <v>4.915</v>
      </c>
      <c r="CF15" s="9">
        <v>13.488</v>
      </c>
      <c r="CG15" s="9">
        <v>5.024</v>
      </c>
      <c r="CH15" s="9">
        <v>8.4649999999999999</v>
      </c>
      <c r="CI15" s="9">
        <v>16.489000000000001</v>
      </c>
      <c r="CJ15" s="9">
        <v>5.2320000000000002</v>
      </c>
      <c r="CK15" s="9">
        <v>11.257</v>
      </c>
      <c r="CL15" s="9">
        <v>31.998000000000001</v>
      </c>
      <c r="CM15" s="9">
        <v>11.676</v>
      </c>
      <c r="CN15" s="9">
        <v>20.323</v>
      </c>
      <c r="CO15" s="9">
        <v>34</v>
      </c>
      <c r="CP15" s="9">
        <v>40</v>
      </c>
      <c r="CQ15" s="9">
        <v>34</v>
      </c>
      <c r="CR15" s="9">
        <v>23.774000000000001</v>
      </c>
      <c r="CS15" s="9">
        <v>9.5530000000000008</v>
      </c>
      <c r="CT15" s="9">
        <v>14.22</v>
      </c>
      <c r="CU15" s="9">
        <v>3.2429999999999999</v>
      </c>
      <c r="CV15" s="9">
        <v>1.6519999999999999</v>
      </c>
      <c r="CW15" s="9">
        <v>1.591</v>
      </c>
      <c r="CX15" s="9">
        <v>4.508</v>
      </c>
      <c r="CY15" s="9">
        <v>2.2690000000000001</v>
      </c>
      <c r="CZ15" s="9">
        <v>2.2400000000000002</v>
      </c>
      <c r="DA15" s="9">
        <v>6.7629999999999999</v>
      </c>
      <c r="DB15" s="9">
        <v>2.3969999999999998</v>
      </c>
      <c r="DC15" s="9">
        <v>4.3659999999999997</v>
      </c>
      <c r="DD15" s="9">
        <v>9.2590000000000003</v>
      </c>
      <c r="DE15" s="9">
        <v>3.2360000000000002</v>
      </c>
      <c r="DF15" s="9">
        <v>6.024</v>
      </c>
      <c r="DG15" s="9">
        <v>26</v>
      </c>
      <c r="DH15" s="9">
        <v>25.087</v>
      </c>
      <c r="DI15" s="9">
        <v>26</v>
      </c>
      <c r="DJ15" s="9">
        <v>23.736999999999998</v>
      </c>
      <c r="DK15" s="9">
        <v>8.673</v>
      </c>
      <c r="DL15" s="9">
        <v>15.063000000000001</v>
      </c>
      <c r="DM15" s="9">
        <v>2.4409999999999998</v>
      </c>
      <c r="DN15" s="9">
        <v>0.78600000000000003</v>
      </c>
      <c r="DO15" s="9">
        <v>1.655</v>
      </c>
      <c r="DP15" s="9">
        <v>6.444</v>
      </c>
      <c r="DQ15" s="9">
        <v>1.879</v>
      </c>
      <c r="DR15" s="9">
        <v>4.5650000000000004</v>
      </c>
      <c r="DS15" s="9">
        <v>5.4180000000000001</v>
      </c>
      <c r="DT15" s="9">
        <v>2.0499999999999998</v>
      </c>
      <c r="DU15" s="9">
        <v>3.3679999999999999</v>
      </c>
      <c r="DV15" s="9">
        <v>9.4329999999999998</v>
      </c>
      <c r="DW15" s="9">
        <v>3.9569999999999999</v>
      </c>
      <c r="DX15" s="9">
        <v>5.476</v>
      </c>
      <c r="DY15" s="9">
        <v>26</v>
      </c>
      <c r="DZ15" s="9">
        <v>31.353000000000002</v>
      </c>
      <c r="EA15" s="9">
        <v>26</v>
      </c>
      <c r="EB15" s="9">
        <v>12.173</v>
      </c>
      <c r="EC15" s="9">
        <v>4.0199999999999996</v>
      </c>
      <c r="ED15" s="9">
        <v>8.1539999999999999</v>
      </c>
      <c r="EE15" s="9">
        <v>0.62</v>
      </c>
      <c r="EF15" s="9">
        <v>0</v>
      </c>
      <c r="EG15" s="9">
        <v>0.62</v>
      </c>
      <c r="EH15" s="9">
        <v>3.222</v>
      </c>
      <c r="EI15" s="9">
        <v>0.53500000000000003</v>
      </c>
      <c r="EJ15" s="9">
        <v>2.6859999999999999</v>
      </c>
      <c r="EK15" s="9">
        <v>2.484</v>
      </c>
      <c r="EL15" s="9">
        <v>0.60599999999999998</v>
      </c>
      <c r="EM15" s="9">
        <v>1.877</v>
      </c>
      <c r="EN15" s="9">
        <v>5.8479999999999999</v>
      </c>
      <c r="EO15" s="9">
        <v>2.8780000000000001</v>
      </c>
      <c r="EP15" s="9">
        <v>2.9710000000000001</v>
      </c>
      <c r="EQ15" s="9">
        <v>46.734999999999999</v>
      </c>
      <c r="ER15" s="9">
        <v>52</v>
      </c>
      <c r="ES15" s="9">
        <v>26</v>
      </c>
      <c r="ET15" s="9">
        <v>11.563000000000001</v>
      </c>
      <c r="EU15" s="9">
        <v>4.6539999999999999</v>
      </c>
      <c r="EV15" s="9">
        <v>6.91</v>
      </c>
      <c r="EW15" s="9">
        <v>1.8220000000000001</v>
      </c>
      <c r="EX15" s="9">
        <v>0.78600000000000003</v>
      </c>
      <c r="EY15" s="9">
        <v>1.0349999999999999</v>
      </c>
      <c r="EZ15" s="9">
        <v>3.222</v>
      </c>
      <c r="FA15" s="9">
        <v>1.3440000000000001</v>
      </c>
      <c r="FB15" s="9">
        <v>1.8779999999999999</v>
      </c>
      <c r="FC15" s="9">
        <v>2.9350000000000001</v>
      </c>
      <c r="FD15" s="9">
        <v>1.444</v>
      </c>
      <c r="FE15" s="9">
        <v>1.4910000000000001</v>
      </c>
      <c r="FF15" s="9">
        <v>3.585</v>
      </c>
      <c r="FG15" s="9">
        <v>1.079</v>
      </c>
      <c r="FH15" s="9">
        <v>2.5049999999999999</v>
      </c>
      <c r="FI15" s="9">
        <v>14.903</v>
      </c>
      <c r="FJ15" s="9">
        <v>13.624000000000001</v>
      </c>
      <c r="FK15" s="9">
        <v>16.122</v>
      </c>
      <c r="FL15" s="9">
        <v>22.456</v>
      </c>
      <c r="FM15" s="9">
        <v>6.7809999999999997</v>
      </c>
      <c r="FN15" s="9">
        <v>15.675000000000001</v>
      </c>
      <c r="FO15" s="9">
        <v>2.3069999999999999</v>
      </c>
      <c r="FP15" s="9">
        <v>0.63800000000000001</v>
      </c>
      <c r="FQ15" s="9">
        <v>1.669</v>
      </c>
      <c r="FR15" s="9">
        <v>2.536</v>
      </c>
      <c r="FS15" s="9">
        <v>0.876</v>
      </c>
      <c r="FT15" s="9">
        <v>1.66</v>
      </c>
      <c r="FU15" s="9">
        <v>4.3070000000000004</v>
      </c>
      <c r="FV15" s="9">
        <v>0.78500000000000003</v>
      </c>
      <c r="FW15" s="9">
        <v>3.5230000000000001</v>
      </c>
      <c r="FX15" s="9">
        <v>13.305999999999999</v>
      </c>
      <c r="FY15" s="9">
        <v>4.4829999999999997</v>
      </c>
      <c r="FZ15" s="9">
        <v>8.8230000000000004</v>
      </c>
      <c r="GA15" s="9">
        <v>52</v>
      </c>
      <c r="GB15" s="9">
        <v>104</v>
      </c>
      <c r="GC15" s="9">
        <v>52</v>
      </c>
      <c r="GD15" s="9">
        <v>12.331</v>
      </c>
      <c r="GE15" s="9">
        <v>1.974</v>
      </c>
      <c r="GF15" s="9">
        <v>10.356999999999999</v>
      </c>
      <c r="GG15" s="9">
        <v>1.7969999999999999</v>
      </c>
      <c r="GH15" s="9">
        <v>0.31</v>
      </c>
      <c r="GI15" s="9">
        <v>1.4870000000000001</v>
      </c>
      <c r="GJ15" s="9">
        <v>1.4750000000000001</v>
      </c>
      <c r="GK15" s="9">
        <v>0.876</v>
      </c>
      <c r="GL15" s="9">
        <v>0.59899999999999998</v>
      </c>
      <c r="GM15" s="9">
        <v>2.5099999999999998</v>
      </c>
      <c r="GN15" s="9">
        <v>0.19900000000000001</v>
      </c>
      <c r="GO15" s="9">
        <v>2.3109999999999999</v>
      </c>
      <c r="GP15" s="9">
        <v>6.55</v>
      </c>
      <c r="GQ15" s="9">
        <v>0.58899999999999997</v>
      </c>
      <c r="GR15" s="9">
        <v>5.9610000000000003</v>
      </c>
      <c r="GS15" s="9">
        <v>52</v>
      </c>
      <c r="GT15" s="9">
        <v>12</v>
      </c>
      <c r="GU15" s="9">
        <v>52</v>
      </c>
      <c r="GV15" s="9">
        <v>10.125</v>
      </c>
      <c r="GW15" s="9">
        <v>4.8070000000000004</v>
      </c>
      <c r="GX15" s="9">
        <v>5.3179999999999996</v>
      </c>
      <c r="GY15" s="9">
        <v>0.50900000000000001</v>
      </c>
      <c r="GZ15" s="9">
        <v>0.32700000000000001</v>
      </c>
      <c r="HA15" s="9">
        <v>0.182</v>
      </c>
      <c r="HB15" s="9">
        <v>1.0609999999999999</v>
      </c>
      <c r="HC15" s="9">
        <v>0</v>
      </c>
      <c r="HD15" s="9">
        <v>1.0609999999999999</v>
      </c>
      <c r="HE15" s="9">
        <v>1.798</v>
      </c>
      <c r="HF15" s="9">
        <v>0.58599999999999997</v>
      </c>
      <c r="HG15" s="9">
        <v>1.212</v>
      </c>
      <c r="HH15" s="9">
        <v>6.7560000000000002</v>
      </c>
      <c r="HI15" s="9">
        <v>3.8940000000000001</v>
      </c>
      <c r="HJ15" s="9">
        <v>2.8620000000000001</v>
      </c>
      <c r="HK15" s="9">
        <v>111.459</v>
      </c>
      <c r="HL15" s="9">
        <v>141.28899999999999</v>
      </c>
      <c r="HM15" s="9">
        <v>52</v>
      </c>
      <c r="HN15" s="9">
        <v>2.1259999999999999</v>
      </c>
      <c r="HO15" s="9">
        <v>1.6140000000000001</v>
      </c>
      <c r="HP15" s="9">
        <v>0.51200000000000001</v>
      </c>
      <c r="HQ15" s="9">
        <v>0</v>
      </c>
      <c r="HR15" s="9">
        <v>0</v>
      </c>
      <c r="HS15" s="9">
        <v>0</v>
      </c>
      <c r="HT15" s="9">
        <v>0.32800000000000001</v>
      </c>
      <c r="HU15" s="9">
        <v>0.32800000000000001</v>
      </c>
      <c r="HV15" s="9">
        <v>0</v>
      </c>
      <c r="HW15" s="9">
        <v>0.32800000000000001</v>
      </c>
      <c r="HX15" s="9">
        <v>0.32800000000000001</v>
      </c>
      <c r="HY15" s="9">
        <v>0</v>
      </c>
      <c r="HZ15" s="9">
        <v>1.47</v>
      </c>
      <c r="IA15" s="9">
        <v>0.95799999999999996</v>
      </c>
      <c r="IB15" s="9">
        <v>0.51200000000000001</v>
      </c>
      <c r="IC15" s="9">
        <v>169.483</v>
      </c>
      <c r="ID15" s="9">
        <v>247.98500000000001</v>
      </c>
      <c r="IE15" s="9">
        <v>111.13800000000001</v>
      </c>
      <c r="IF15" s="9">
        <v>56.5</v>
      </c>
      <c r="IG15" s="9">
        <v>19.405999999999999</v>
      </c>
      <c r="IH15" s="9">
        <v>37.094000000000001</v>
      </c>
      <c r="II15" s="9">
        <v>6.8620000000000001</v>
      </c>
      <c r="IJ15" s="9">
        <v>2.2250000000000001</v>
      </c>
      <c r="IK15" s="9">
        <v>4.6369999999999996</v>
      </c>
      <c r="IL15" s="9">
        <v>9.7560000000000002</v>
      </c>
      <c r="IM15" s="9">
        <v>3.3319999999999999</v>
      </c>
      <c r="IN15" s="9">
        <v>6.4240000000000004</v>
      </c>
      <c r="IO15" s="9">
        <v>13.986000000000001</v>
      </c>
      <c r="IP15" s="9">
        <v>3.9929999999999999</v>
      </c>
      <c r="IQ15" s="9">
        <v>9.9939999999999998</v>
      </c>
    </row>
    <row r="16" spans="1:251">
      <c r="A16" s="10">
        <v>43862</v>
      </c>
      <c r="B16" s="9">
        <v>1.633</v>
      </c>
      <c r="C16" s="9">
        <v>15.989000000000001</v>
      </c>
      <c r="D16" s="9">
        <v>11.942</v>
      </c>
      <c r="E16" s="9">
        <v>22.350999999999999</v>
      </c>
      <c r="F16" s="9">
        <v>56.064</v>
      </c>
      <c r="G16" s="9">
        <v>22.951000000000001</v>
      </c>
      <c r="H16" s="9">
        <v>33.112000000000002</v>
      </c>
      <c r="I16" s="9">
        <v>6.0990000000000002</v>
      </c>
      <c r="J16" s="9">
        <v>2.5059999999999998</v>
      </c>
      <c r="K16" s="9">
        <v>3.593</v>
      </c>
      <c r="L16" s="9">
        <v>10.193</v>
      </c>
      <c r="M16" s="9">
        <v>4.2859999999999996</v>
      </c>
      <c r="N16" s="9">
        <v>5.9080000000000004</v>
      </c>
      <c r="O16" s="9">
        <v>15.23</v>
      </c>
      <c r="P16" s="9">
        <v>8.6120000000000001</v>
      </c>
      <c r="Q16" s="9">
        <v>6.6180000000000003</v>
      </c>
      <c r="R16" s="9">
        <v>24.542000000000002</v>
      </c>
      <c r="S16" s="9">
        <v>7.5469999999999997</v>
      </c>
      <c r="T16" s="9">
        <v>16.994</v>
      </c>
      <c r="U16" s="9">
        <v>33.585000000000001</v>
      </c>
      <c r="V16" s="9">
        <v>26</v>
      </c>
      <c r="W16" s="9">
        <v>52</v>
      </c>
      <c r="X16" s="9">
        <v>107.39100000000001</v>
      </c>
      <c r="Y16" s="9">
        <v>41.976999999999997</v>
      </c>
      <c r="Z16" s="9">
        <v>65.414000000000001</v>
      </c>
      <c r="AA16" s="9">
        <v>13.193</v>
      </c>
      <c r="AB16" s="9">
        <v>5.6749999999999998</v>
      </c>
      <c r="AC16" s="9">
        <v>7.5179999999999998</v>
      </c>
      <c r="AD16" s="9">
        <v>16.427</v>
      </c>
      <c r="AE16" s="9">
        <v>6.87</v>
      </c>
      <c r="AF16" s="9">
        <v>9.5570000000000004</v>
      </c>
      <c r="AG16" s="9">
        <v>28.305</v>
      </c>
      <c r="AH16" s="9">
        <v>9.3179999999999996</v>
      </c>
      <c r="AI16" s="9">
        <v>18.986999999999998</v>
      </c>
      <c r="AJ16" s="9">
        <v>49.466999999999999</v>
      </c>
      <c r="AK16" s="9">
        <v>20.114000000000001</v>
      </c>
      <c r="AL16" s="9">
        <v>29.352</v>
      </c>
      <c r="AM16" s="9">
        <v>40</v>
      </c>
      <c r="AN16" s="9">
        <v>43.518999999999998</v>
      </c>
      <c r="AO16" s="9">
        <v>34.649000000000001</v>
      </c>
      <c r="AP16" s="9">
        <v>56.804000000000002</v>
      </c>
      <c r="AQ16" s="9">
        <v>17.286999999999999</v>
      </c>
      <c r="AR16" s="9">
        <v>39.518000000000001</v>
      </c>
      <c r="AS16" s="9">
        <v>5.3419999999999996</v>
      </c>
      <c r="AT16" s="9">
        <v>1.28</v>
      </c>
      <c r="AU16" s="9">
        <v>4.0620000000000003</v>
      </c>
      <c r="AV16" s="9">
        <v>9.7620000000000005</v>
      </c>
      <c r="AW16" s="9">
        <v>2.1269999999999998</v>
      </c>
      <c r="AX16" s="9">
        <v>7.6340000000000003</v>
      </c>
      <c r="AY16" s="9">
        <v>14.782</v>
      </c>
      <c r="AZ16" s="9">
        <v>7.6639999999999997</v>
      </c>
      <c r="BA16" s="9">
        <v>7.1180000000000003</v>
      </c>
      <c r="BB16" s="9">
        <v>26.917999999999999</v>
      </c>
      <c r="BC16" s="9">
        <v>6.2149999999999999</v>
      </c>
      <c r="BD16" s="9">
        <v>20.704000000000001</v>
      </c>
      <c r="BE16" s="9">
        <v>47</v>
      </c>
      <c r="BF16" s="9">
        <v>29.306000000000001</v>
      </c>
      <c r="BG16" s="9">
        <v>52</v>
      </c>
      <c r="BH16" s="9">
        <v>84.558000000000007</v>
      </c>
      <c r="BI16" s="9">
        <v>32.317999999999998</v>
      </c>
      <c r="BJ16" s="9">
        <v>52.24</v>
      </c>
      <c r="BK16" s="9">
        <v>8.39</v>
      </c>
      <c r="BL16" s="9">
        <v>3.411</v>
      </c>
      <c r="BM16" s="9">
        <v>4.9790000000000001</v>
      </c>
      <c r="BN16" s="9">
        <v>12.891</v>
      </c>
      <c r="BO16" s="9">
        <v>4.4219999999999997</v>
      </c>
      <c r="BP16" s="9">
        <v>8.4700000000000006</v>
      </c>
      <c r="BQ16" s="9">
        <v>23.271000000000001</v>
      </c>
      <c r="BR16" s="9">
        <v>9.1739999999999995</v>
      </c>
      <c r="BS16" s="9">
        <v>14.096</v>
      </c>
      <c r="BT16" s="9">
        <v>40.006</v>
      </c>
      <c r="BU16" s="9">
        <v>15.311</v>
      </c>
      <c r="BV16" s="9">
        <v>24.693999999999999</v>
      </c>
      <c r="BW16" s="9">
        <v>43</v>
      </c>
      <c r="BX16" s="9">
        <v>43</v>
      </c>
      <c r="BY16" s="9">
        <v>43</v>
      </c>
      <c r="BZ16" s="9">
        <v>80.992000000000004</v>
      </c>
      <c r="CA16" s="9">
        <v>30.39</v>
      </c>
      <c r="CB16" s="9">
        <v>50.601999999999997</v>
      </c>
      <c r="CC16" s="9">
        <v>8.1820000000000004</v>
      </c>
      <c r="CD16" s="9">
        <v>3.2029999999999998</v>
      </c>
      <c r="CE16" s="9">
        <v>4.9790000000000001</v>
      </c>
      <c r="CF16" s="9">
        <v>12.891</v>
      </c>
      <c r="CG16" s="9">
        <v>4.4219999999999997</v>
      </c>
      <c r="CH16" s="9">
        <v>8.4700000000000006</v>
      </c>
      <c r="CI16" s="9">
        <v>23.018000000000001</v>
      </c>
      <c r="CJ16" s="9">
        <v>8.9220000000000006</v>
      </c>
      <c r="CK16" s="9">
        <v>14.096</v>
      </c>
      <c r="CL16" s="9">
        <v>36.9</v>
      </c>
      <c r="CM16" s="9">
        <v>13.843999999999999</v>
      </c>
      <c r="CN16" s="9">
        <v>23.056999999999999</v>
      </c>
      <c r="CO16" s="9">
        <v>39</v>
      </c>
      <c r="CP16" s="9">
        <v>40.28</v>
      </c>
      <c r="CQ16" s="9">
        <v>36.088000000000001</v>
      </c>
      <c r="CR16" s="9">
        <v>28.329000000000001</v>
      </c>
      <c r="CS16" s="9">
        <v>12.231999999999999</v>
      </c>
      <c r="CT16" s="9">
        <v>16.097000000000001</v>
      </c>
      <c r="CU16" s="9">
        <v>2.5609999999999999</v>
      </c>
      <c r="CV16" s="9">
        <v>0.67300000000000004</v>
      </c>
      <c r="CW16" s="9">
        <v>1.889</v>
      </c>
      <c r="CX16" s="9">
        <v>5.319</v>
      </c>
      <c r="CY16" s="9">
        <v>2.7770000000000001</v>
      </c>
      <c r="CZ16" s="9">
        <v>2.5419999999999998</v>
      </c>
      <c r="DA16" s="9">
        <v>7.9790000000000001</v>
      </c>
      <c r="DB16" s="9">
        <v>2.4319999999999999</v>
      </c>
      <c r="DC16" s="9">
        <v>5.5469999999999997</v>
      </c>
      <c r="DD16" s="9">
        <v>12.47</v>
      </c>
      <c r="DE16" s="9">
        <v>6.351</v>
      </c>
      <c r="DF16" s="9">
        <v>6.12</v>
      </c>
      <c r="DG16" s="9">
        <v>30.350999999999999</v>
      </c>
      <c r="DH16" s="9">
        <v>52</v>
      </c>
      <c r="DI16" s="9">
        <v>26</v>
      </c>
      <c r="DJ16" s="9">
        <v>31.606000000000002</v>
      </c>
      <c r="DK16" s="9">
        <v>10.944000000000001</v>
      </c>
      <c r="DL16" s="9">
        <v>20.661999999999999</v>
      </c>
      <c r="DM16" s="9">
        <v>3.06</v>
      </c>
      <c r="DN16" s="9">
        <v>1.6479999999999999</v>
      </c>
      <c r="DO16" s="9">
        <v>1.4119999999999999</v>
      </c>
      <c r="DP16" s="9">
        <v>5.8090000000000002</v>
      </c>
      <c r="DQ16" s="9">
        <v>1.3420000000000001</v>
      </c>
      <c r="DR16" s="9">
        <v>4.4669999999999996</v>
      </c>
      <c r="DS16" s="9">
        <v>9.0259999999999998</v>
      </c>
      <c r="DT16" s="9">
        <v>4.1829999999999998</v>
      </c>
      <c r="DU16" s="9">
        <v>4.843</v>
      </c>
      <c r="DV16" s="9">
        <v>13.711</v>
      </c>
      <c r="DW16" s="9">
        <v>3.7719999999999998</v>
      </c>
      <c r="DX16" s="9">
        <v>9.9390000000000001</v>
      </c>
      <c r="DY16" s="9">
        <v>30</v>
      </c>
      <c r="DZ16" s="9">
        <v>26.539000000000001</v>
      </c>
      <c r="EA16" s="9">
        <v>43.473999999999997</v>
      </c>
      <c r="EB16" s="9">
        <v>19.178000000000001</v>
      </c>
      <c r="EC16" s="9">
        <v>8.5289999999999999</v>
      </c>
      <c r="ED16" s="9">
        <v>10.648999999999999</v>
      </c>
      <c r="EE16" s="9">
        <v>2.1360000000000001</v>
      </c>
      <c r="EF16" s="9">
        <v>1.3480000000000001</v>
      </c>
      <c r="EG16" s="9">
        <v>0.78800000000000003</v>
      </c>
      <c r="EH16" s="9">
        <v>4.2789999999999999</v>
      </c>
      <c r="EI16" s="9">
        <v>1.0049999999999999</v>
      </c>
      <c r="EJ16" s="9">
        <v>3.274</v>
      </c>
      <c r="EK16" s="9">
        <v>6.0090000000000003</v>
      </c>
      <c r="EL16" s="9">
        <v>3.5859999999999999</v>
      </c>
      <c r="EM16" s="9">
        <v>2.423</v>
      </c>
      <c r="EN16" s="9">
        <v>6.7549999999999999</v>
      </c>
      <c r="EO16" s="9">
        <v>2.59</v>
      </c>
      <c r="EP16" s="9">
        <v>4.1639999999999997</v>
      </c>
      <c r="EQ16" s="9">
        <v>26</v>
      </c>
      <c r="ER16" s="9">
        <v>26</v>
      </c>
      <c r="ES16" s="9">
        <v>18.698</v>
      </c>
      <c r="ET16" s="9">
        <v>12.427</v>
      </c>
      <c r="EU16" s="9">
        <v>2.415</v>
      </c>
      <c r="EV16" s="9">
        <v>10.012</v>
      </c>
      <c r="EW16" s="9">
        <v>0.92500000000000004</v>
      </c>
      <c r="EX16" s="9">
        <v>0.3</v>
      </c>
      <c r="EY16" s="9">
        <v>0.624</v>
      </c>
      <c r="EZ16" s="9">
        <v>1.53</v>
      </c>
      <c r="FA16" s="9">
        <v>0.33700000000000002</v>
      </c>
      <c r="FB16" s="9">
        <v>1.1930000000000001</v>
      </c>
      <c r="FC16" s="9">
        <v>3.0169999999999999</v>
      </c>
      <c r="FD16" s="9">
        <v>0.59699999999999998</v>
      </c>
      <c r="FE16" s="9">
        <v>2.42</v>
      </c>
      <c r="FF16" s="9">
        <v>6.9560000000000004</v>
      </c>
      <c r="FG16" s="9">
        <v>1.181</v>
      </c>
      <c r="FH16" s="9">
        <v>5.7750000000000004</v>
      </c>
      <c r="FI16" s="9">
        <v>52</v>
      </c>
      <c r="FJ16" s="9">
        <v>56.639000000000003</v>
      </c>
      <c r="FK16" s="9">
        <v>52</v>
      </c>
      <c r="FL16" s="9">
        <v>21.056999999999999</v>
      </c>
      <c r="FM16" s="9">
        <v>7.2140000000000004</v>
      </c>
      <c r="FN16" s="9">
        <v>13.843</v>
      </c>
      <c r="FO16" s="9">
        <v>2.5609999999999999</v>
      </c>
      <c r="FP16" s="9">
        <v>0.88200000000000001</v>
      </c>
      <c r="FQ16" s="9">
        <v>1.679</v>
      </c>
      <c r="FR16" s="9">
        <v>1.764</v>
      </c>
      <c r="FS16" s="9">
        <v>0.30299999999999999</v>
      </c>
      <c r="FT16" s="9">
        <v>1.4610000000000001</v>
      </c>
      <c r="FU16" s="9">
        <v>6.0140000000000002</v>
      </c>
      <c r="FV16" s="9">
        <v>2.3079999999999998</v>
      </c>
      <c r="FW16" s="9">
        <v>3.706</v>
      </c>
      <c r="FX16" s="9">
        <v>10.718999999999999</v>
      </c>
      <c r="FY16" s="9">
        <v>3.7210000000000001</v>
      </c>
      <c r="FZ16" s="9">
        <v>6.9980000000000002</v>
      </c>
      <c r="GA16" s="9">
        <v>52</v>
      </c>
      <c r="GB16" s="9">
        <v>51.453000000000003</v>
      </c>
      <c r="GC16" s="9">
        <v>50.427999999999997</v>
      </c>
      <c r="GD16" s="9">
        <v>12.808</v>
      </c>
      <c r="GE16" s="9">
        <v>4.4429999999999996</v>
      </c>
      <c r="GF16" s="9">
        <v>8.3659999999999997</v>
      </c>
      <c r="GG16" s="9">
        <v>1.2370000000000001</v>
      </c>
      <c r="GH16" s="9">
        <v>0.623</v>
      </c>
      <c r="GI16" s="9">
        <v>0.61399999999999999</v>
      </c>
      <c r="GJ16" s="9">
        <v>1.5189999999999999</v>
      </c>
      <c r="GK16" s="9">
        <v>0.30299999999999999</v>
      </c>
      <c r="GL16" s="9">
        <v>1.2150000000000001</v>
      </c>
      <c r="GM16" s="9">
        <v>4.0590000000000002</v>
      </c>
      <c r="GN16" s="9">
        <v>1.7529999999999999</v>
      </c>
      <c r="GO16" s="9">
        <v>2.306</v>
      </c>
      <c r="GP16" s="9">
        <v>5.9950000000000001</v>
      </c>
      <c r="GQ16" s="9">
        <v>1.764</v>
      </c>
      <c r="GR16" s="9">
        <v>4.2309999999999999</v>
      </c>
      <c r="GS16" s="9">
        <v>39.762999999999998</v>
      </c>
      <c r="GT16" s="9">
        <v>29.681999999999999</v>
      </c>
      <c r="GU16" s="9">
        <v>48.530999999999999</v>
      </c>
      <c r="GV16" s="9">
        <v>8.2490000000000006</v>
      </c>
      <c r="GW16" s="9">
        <v>2.7709999999999999</v>
      </c>
      <c r="GX16" s="9">
        <v>5.4779999999999998</v>
      </c>
      <c r="GY16" s="9">
        <v>1.3240000000000001</v>
      </c>
      <c r="GZ16" s="9">
        <v>0.25900000000000001</v>
      </c>
      <c r="HA16" s="9">
        <v>1.0649999999999999</v>
      </c>
      <c r="HB16" s="9">
        <v>0.245</v>
      </c>
      <c r="HC16" s="9">
        <v>0</v>
      </c>
      <c r="HD16" s="9">
        <v>0.245</v>
      </c>
      <c r="HE16" s="9">
        <v>1.9550000000000001</v>
      </c>
      <c r="HF16" s="9">
        <v>0.55500000000000005</v>
      </c>
      <c r="HG16" s="9">
        <v>1.4</v>
      </c>
      <c r="HH16" s="9">
        <v>4.7240000000000002</v>
      </c>
      <c r="HI16" s="9">
        <v>1.9570000000000001</v>
      </c>
      <c r="HJ16" s="9">
        <v>2.7669999999999999</v>
      </c>
      <c r="HK16" s="9">
        <v>52</v>
      </c>
      <c r="HL16" s="9">
        <v>194.48400000000001</v>
      </c>
      <c r="HM16" s="9">
        <v>49.573</v>
      </c>
      <c r="HN16" s="9">
        <v>3.5659999999999998</v>
      </c>
      <c r="HO16" s="9">
        <v>1.9279999999999999</v>
      </c>
      <c r="HP16" s="9">
        <v>1.6379999999999999</v>
      </c>
      <c r="HQ16" s="9">
        <v>0.20799999999999999</v>
      </c>
      <c r="HR16" s="9">
        <v>0.20799999999999999</v>
      </c>
      <c r="HS16" s="9">
        <v>0</v>
      </c>
      <c r="HT16" s="9">
        <v>0</v>
      </c>
      <c r="HU16" s="9">
        <v>0</v>
      </c>
      <c r="HV16" s="9">
        <v>0</v>
      </c>
      <c r="HW16" s="9">
        <v>0.252</v>
      </c>
      <c r="HX16" s="9">
        <v>0.252</v>
      </c>
      <c r="HY16" s="9">
        <v>0</v>
      </c>
      <c r="HZ16" s="9">
        <v>3.105</v>
      </c>
      <c r="IA16" s="9">
        <v>1.468</v>
      </c>
      <c r="IB16" s="9">
        <v>1.6379999999999999</v>
      </c>
      <c r="IC16" s="9">
        <v>104</v>
      </c>
      <c r="ID16" s="9">
        <v>63.575000000000003</v>
      </c>
      <c r="IE16" s="9">
        <v>384.72199999999998</v>
      </c>
      <c r="IF16" s="9">
        <v>71.492999999999995</v>
      </c>
      <c r="IG16" s="9">
        <v>25.823</v>
      </c>
      <c r="IH16" s="9">
        <v>45.67</v>
      </c>
      <c r="II16" s="9">
        <v>6.1340000000000003</v>
      </c>
      <c r="IJ16" s="9">
        <v>2.5499999999999998</v>
      </c>
      <c r="IK16" s="9">
        <v>3.5830000000000002</v>
      </c>
      <c r="IL16" s="9">
        <v>9.5269999999999992</v>
      </c>
      <c r="IM16" s="9">
        <v>2.8450000000000002</v>
      </c>
      <c r="IN16" s="9">
        <v>6.681</v>
      </c>
      <c r="IO16" s="9">
        <v>20.253</v>
      </c>
      <c r="IP16" s="9">
        <v>7.0659999999999998</v>
      </c>
      <c r="IQ16" s="9">
        <v>13.186999999999999</v>
      </c>
    </row>
    <row r="17" spans="1:251">
      <c r="A17" s="10">
        <v>44228</v>
      </c>
      <c r="B17" s="9">
        <v>0.46100000000000002</v>
      </c>
      <c r="C17" s="9">
        <v>40.512</v>
      </c>
      <c r="D17" s="9">
        <v>47</v>
      </c>
      <c r="E17" s="9">
        <v>20.498000000000001</v>
      </c>
      <c r="F17" s="9">
        <v>53.204000000000001</v>
      </c>
      <c r="G17" s="9">
        <v>20.266999999999999</v>
      </c>
      <c r="H17" s="9">
        <v>32.936999999999998</v>
      </c>
      <c r="I17" s="9">
        <v>4.3099999999999996</v>
      </c>
      <c r="J17" s="9">
        <v>0.65700000000000003</v>
      </c>
      <c r="K17" s="9">
        <v>3.653</v>
      </c>
      <c r="L17" s="9">
        <v>6.5</v>
      </c>
      <c r="M17" s="9">
        <v>3.34</v>
      </c>
      <c r="N17" s="9">
        <v>3.16</v>
      </c>
      <c r="O17" s="9">
        <v>15.577</v>
      </c>
      <c r="P17" s="9">
        <v>5.6710000000000003</v>
      </c>
      <c r="Q17" s="9">
        <v>9.9060000000000006</v>
      </c>
      <c r="R17" s="9">
        <v>26.815999999999999</v>
      </c>
      <c r="S17" s="9">
        <v>10.599</v>
      </c>
      <c r="T17" s="9">
        <v>16.218</v>
      </c>
      <c r="U17" s="9">
        <v>51.726999999999997</v>
      </c>
      <c r="V17" s="9">
        <v>52</v>
      </c>
      <c r="W17" s="9">
        <v>47</v>
      </c>
      <c r="X17" s="9">
        <v>114.89100000000001</v>
      </c>
      <c r="Y17" s="9">
        <v>46.173000000000002</v>
      </c>
      <c r="Z17" s="9">
        <v>68.718000000000004</v>
      </c>
      <c r="AA17" s="9">
        <v>11.448</v>
      </c>
      <c r="AB17" s="9">
        <v>3.798</v>
      </c>
      <c r="AC17" s="9">
        <v>7.65</v>
      </c>
      <c r="AD17" s="9">
        <v>15.153</v>
      </c>
      <c r="AE17" s="9">
        <v>5.8819999999999997</v>
      </c>
      <c r="AF17" s="9">
        <v>9.2710000000000008</v>
      </c>
      <c r="AG17" s="9">
        <v>33.944000000000003</v>
      </c>
      <c r="AH17" s="9">
        <v>15.87</v>
      </c>
      <c r="AI17" s="9">
        <v>18.074000000000002</v>
      </c>
      <c r="AJ17" s="9">
        <v>54.345999999999997</v>
      </c>
      <c r="AK17" s="9">
        <v>20.623000000000001</v>
      </c>
      <c r="AL17" s="9">
        <v>33.722000000000001</v>
      </c>
      <c r="AM17" s="9">
        <v>47</v>
      </c>
      <c r="AN17" s="9">
        <v>47</v>
      </c>
      <c r="AO17" s="9">
        <v>48.070999999999998</v>
      </c>
      <c r="AP17" s="9">
        <v>46.44</v>
      </c>
      <c r="AQ17" s="9">
        <v>20.338000000000001</v>
      </c>
      <c r="AR17" s="9">
        <v>26.102</v>
      </c>
      <c r="AS17" s="9">
        <v>3.2410000000000001</v>
      </c>
      <c r="AT17" s="9">
        <v>0</v>
      </c>
      <c r="AU17" s="9">
        <v>3.2410000000000001</v>
      </c>
      <c r="AV17" s="9">
        <v>8.3659999999999997</v>
      </c>
      <c r="AW17" s="9">
        <v>3.9809999999999999</v>
      </c>
      <c r="AX17" s="9">
        <v>4.3849999999999998</v>
      </c>
      <c r="AY17" s="9">
        <v>11.726000000000001</v>
      </c>
      <c r="AZ17" s="9">
        <v>4.5140000000000002</v>
      </c>
      <c r="BA17" s="9">
        <v>7.2119999999999997</v>
      </c>
      <c r="BB17" s="9">
        <v>23.106999999999999</v>
      </c>
      <c r="BC17" s="9">
        <v>11.843</v>
      </c>
      <c r="BD17" s="9">
        <v>11.263999999999999</v>
      </c>
      <c r="BE17" s="9">
        <v>48.15</v>
      </c>
      <c r="BF17" s="9">
        <v>52</v>
      </c>
      <c r="BG17" s="9">
        <v>33.301000000000002</v>
      </c>
      <c r="BH17" s="9">
        <v>69.739999999999995</v>
      </c>
      <c r="BI17" s="9">
        <v>30.667000000000002</v>
      </c>
      <c r="BJ17" s="9">
        <v>39.073</v>
      </c>
      <c r="BK17" s="9">
        <v>7.0750000000000002</v>
      </c>
      <c r="BL17" s="9">
        <v>3.8919999999999999</v>
      </c>
      <c r="BM17" s="9">
        <v>3.1829999999999998</v>
      </c>
      <c r="BN17" s="9">
        <v>11.978</v>
      </c>
      <c r="BO17" s="9">
        <v>5.5739999999999998</v>
      </c>
      <c r="BP17" s="9">
        <v>6.4039999999999999</v>
      </c>
      <c r="BQ17" s="9">
        <v>15.727</v>
      </c>
      <c r="BR17" s="9">
        <v>5.891</v>
      </c>
      <c r="BS17" s="9">
        <v>9.8360000000000003</v>
      </c>
      <c r="BT17" s="9">
        <v>34.959000000000003</v>
      </c>
      <c r="BU17" s="9">
        <v>15.31</v>
      </c>
      <c r="BV17" s="9">
        <v>19.649000000000001</v>
      </c>
      <c r="BW17" s="9">
        <v>51.761000000000003</v>
      </c>
      <c r="BX17" s="9">
        <v>50.634</v>
      </c>
      <c r="BY17" s="9">
        <v>51.957999999999998</v>
      </c>
      <c r="BZ17" s="9">
        <v>66.415000000000006</v>
      </c>
      <c r="CA17" s="9">
        <v>29.481999999999999</v>
      </c>
      <c r="CB17" s="9">
        <v>36.933</v>
      </c>
      <c r="CC17" s="9">
        <v>7.0750000000000002</v>
      </c>
      <c r="CD17" s="9">
        <v>3.8919999999999999</v>
      </c>
      <c r="CE17" s="9">
        <v>3.1829999999999998</v>
      </c>
      <c r="CF17" s="9">
        <v>11.5</v>
      </c>
      <c r="CG17" s="9">
        <v>5.3689999999999998</v>
      </c>
      <c r="CH17" s="9">
        <v>6.1310000000000002</v>
      </c>
      <c r="CI17" s="9">
        <v>15.446</v>
      </c>
      <c r="CJ17" s="9">
        <v>5.891</v>
      </c>
      <c r="CK17" s="9">
        <v>9.5549999999999997</v>
      </c>
      <c r="CL17" s="9">
        <v>32.393999999999998</v>
      </c>
      <c r="CM17" s="9">
        <v>14.33</v>
      </c>
      <c r="CN17" s="9">
        <v>18.064</v>
      </c>
      <c r="CO17" s="9">
        <v>47</v>
      </c>
      <c r="CP17" s="9">
        <v>49.576999999999998</v>
      </c>
      <c r="CQ17" s="9">
        <v>47</v>
      </c>
      <c r="CR17" s="9">
        <v>24.952000000000002</v>
      </c>
      <c r="CS17" s="9">
        <v>13.412000000000001</v>
      </c>
      <c r="CT17" s="9">
        <v>11.541</v>
      </c>
      <c r="CU17" s="9">
        <v>2.8679999999999999</v>
      </c>
      <c r="CV17" s="9">
        <v>1.98</v>
      </c>
      <c r="CW17" s="9">
        <v>0.88800000000000001</v>
      </c>
      <c r="CX17" s="9">
        <v>6.8310000000000004</v>
      </c>
      <c r="CY17" s="9">
        <v>3.6389999999999998</v>
      </c>
      <c r="CZ17" s="9">
        <v>3.1920000000000002</v>
      </c>
      <c r="DA17" s="9">
        <v>5.9550000000000001</v>
      </c>
      <c r="DB17" s="9">
        <v>2.2570000000000001</v>
      </c>
      <c r="DC17" s="9">
        <v>3.698</v>
      </c>
      <c r="DD17" s="9">
        <v>9.298</v>
      </c>
      <c r="DE17" s="9">
        <v>5.5350000000000001</v>
      </c>
      <c r="DF17" s="9">
        <v>3.7629999999999999</v>
      </c>
      <c r="DG17" s="9">
        <v>26</v>
      </c>
      <c r="DH17" s="9">
        <v>15.054</v>
      </c>
      <c r="DI17" s="9">
        <v>26</v>
      </c>
      <c r="DJ17" s="9">
        <v>20.629000000000001</v>
      </c>
      <c r="DK17" s="9">
        <v>7.508</v>
      </c>
      <c r="DL17" s="9">
        <v>13.122</v>
      </c>
      <c r="DM17" s="9">
        <v>2.1539999999999999</v>
      </c>
      <c r="DN17" s="9">
        <v>0.83899999999999997</v>
      </c>
      <c r="DO17" s="9">
        <v>1.3149999999999999</v>
      </c>
      <c r="DP17" s="9">
        <v>2.7389999999999999</v>
      </c>
      <c r="DQ17" s="9">
        <v>0.98599999999999999</v>
      </c>
      <c r="DR17" s="9">
        <v>1.7529999999999999</v>
      </c>
      <c r="DS17" s="9">
        <v>4.5990000000000002</v>
      </c>
      <c r="DT17" s="9">
        <v>1.542</v>
      </c>
      <c r="DU17" s="9">
        <v>3.0579999999999998</v>
      </c>
      <c r="DV17" s="9">
        <v>11.137</v>
      </c>
      <c r="DW17" s="9">
        <v>4.1420000000000003</v>
      </c>
      <c r="DX17" s="9">
        <v>6.9950000000000001</v>
      </c>
      <c r="DY17" s="9">
        <v>52</v>
      </c>
      <c r="DZ17" s="9">
        <v>52</v>
      </c>
      <c r="EA17" s="9">
        <v>52</v>
      </c>
      <c r="EB17" s="9">
        <v>10.319000000000001</v>
      </c>
      <c r="EC17" s="9">
        <v>4.7160000000000002</v>
      </c>
      <c r="ED17" s="9">
        <v>5.6029999999999998</v>
      </c>
      <c r="EE17" s="9">
        <v>1.3919999999999999</v>
      </c>
      <c r="EF17" s="9">
        <v>0.56999999999999995</v>
      </c>
      <c r="EG17" s="9">
        <v>0.82199999999999995</v>
      </c>
      <c r="EH17" s="9">
        <v>0.88</v>
      </c>
      <c r="EI17" s="9">
        <v>0.34100000000000003</v>
      </c>
      <c r="EJ17" s="9">
        <v>0.54</v>
      </c>
      <c r="EK17" s="9">
        <v>2.6059999999999999</v>
      </c>
      <c r="EL17" s="9">
        <v>1.2490000000000001</v>
      </c>
      <c r="EM17" s="9">
        <v>1.357</v>
      </c>
      <c r="EN17" s="9">
        <v>5.4409999999999998</v>
      </c>
      <c r="EO17" s="9">
        <v>2.556</v>
      </c>
      <c r="EP17" s="9">
        <v>2.8839999999999999</v>
      </c>
      <c r="EQ17" s="9">
        <v>52</v>
      </c>
      <c r="ER17" s="9">
        <v>57.456000000000003</v>
      </c>
      <c r="ES17" s="9">
        <v>49.878999999999998</v>
      </c>
      <c r="ET17" s="9">
        <v>10.311</v>
      </c>
      <c r="EU17" s="9">
        <v>2.7919999999999998</v>
      </c>
      <c r="EV17" s="9">
        <v>7.5190000000000001</v>
      </c>
      <c r="EW17" s="9">
        <v>0.76200000000000001</v>
      </c>
      <c r="EX17" s="9">
        <v>0.26900000000000002</v>
      </c>
      <c r="EY17" s="9">
        <v>0.49299999999999999</v>
      </c>
      <c r="EZ17" s="9">
        <v>1.859</v>
      </c>
      <c r="FA17" s="9">
        <v>0.64500000000000002</v>
      </c>
      <c r="FB17" s="9">
        <v>1.214</v>
      </c>
      <c r="FC17" s="9">
        <v>1.9930000000000001</v>
      </c>
      <c r="FD17" s="9">
        <v>0.29199999999999998</v>
      </c>
      <c r="FE17" s="9">
        <v>1.7010000000000001</v>
      </c>
      <c r="FF17" s="9">
        <v>5.6959999999999997</v>
      </c>
      <c r="FG17" s="9">
        <v>1.5860000000000001</v>
      </c>
      <c r="FH17" s="9">
        <v>4.1109999999999998</v>
      </c>
      <c r="FI17" s="9">
        <v>52</v>
      </c>
      <c r="FJ17" s="9">
        <v>52.496000000000002</v>
      </c>
      <c r="FK17" s="9">
        <v>52</v>
      </c>
      <c r="FL17" s="9">
        <v>20.832999999999998</v>
      </c>
      <c r="FM17" s="9">
        <v>8.5619999999999994</v>
      </c>
      <c r="FN17" s="9">
        <v>12.27</v>
      </c>
      <c r="FO17" s="9">
        <v>2.0529999999999999</v>
      </c>
      <c r="FP17" s="9">
        <v>1.073</v>
      </c>
      <c r="FQ17" s="9">
        <v>0.98</v>
      </c>
      <c r="FR17" s="9">
        <v>1.929</v>
      </c>
      <c r="FS17" s="9">
        <v>0.74399999999999999</v>
      </c>
      <c r="FT17" s="9">
        <v>1.1850000000000001</v>
      </c>
      <c r="FU17" s="9">
        <v>4.8920000000000003</v>
      </c>
      <c r="FV17" s="9">
        <v>2.093</v>
      </c>
      <c r="FW17" s="9">
        <v>2.8</v>
      </c>
      <c r="FX17" s="9">
        <v>11.959</v>
      </c>
      <c r="FY17" s="9">
        <v>4.6529999999999996</v>
      </c>
      <c r="FZ17" s="9">
        <v>7.306</v>
      </c>
      <c r="GA17" s="9">
        <v>52</v>
      </c>
      <c r="GB17" s="9">
        <v>52</v>
      </c>
      <c r="GC17" s="9">
        <v>52</v>
      </c>
      <c r="GD17" s="9">
        <v>12.054</v>
      </c>
      <c r="GE17" s="9">
        <v>4.1509999999999998</v>
      </c>
      <c r="GF17" s="9">
        <v>7.9029999999999996</v>
      </c>
      <c r="GG17" s="9">
        <v>0.80600000000000005</v>
      </c>
      <c r="GH17" s="9">
        <v>0.311</v>
      </c>
      <c r="GI17" s="9">
        <v>0.495</v>
      </c>
      <c r="GJ17" s="9">
        <v>1.452</v>
      </c>
      <c r="GK17" s="9">
        <v>0.26600000000000001</v>
      </c>
      <c r="GL17" s="9">
        <v>1.1850000000000001</v>
      </c>
      <c r="GM17" s="9">
        <v>2.6760000000000002</v>
      </c>
      <c r="GN17" s="9">
        <v>0.90700000000000003</v>
      </c>
      <c r="GO17" s="9">
        <v>1.7689999999999999</v>
      </c>
      <c r="GP17" s="9">
        <v>7.1210000000000004</v>
      </c>
      <c r="GQ17" s="9">
        <v>2.6669999999999998</v>
      </c>
      <c r="GR17" s="9">
        <v>4.4530000000000003</v>
      </c>
      <c r="GS17" s="9">
        <v>52</v>
      </c>
      <c r="GT17" s="9">
        <v>55.427999999999997</v>
      </c>
      <c r="GU17" s="9">
        <v>52</v>
      </c>
      <c r="GV17" s="9">
        <v>8.7789999999999999</v>
      </c>
      <c r="GW17" s="9">
        <v>4.4109999999999996</v>
      </c>
      <c r="GX17" s="9">
        <v>4.3680000000000003</v>
      </c>
      <c r="GY17" s="9">
        <v>1.2470000000000001</v>
      </c>
      <c r="GZ17" s="9">
        <v>0.76200000000000001</v>
      </c>
      <c r="HA17" s="9">
        <v>0.48499999999999999</v>
      </c>
      <c r="HB17" s="9">
        <v>0.47799999999999998</v>
      </c>
      <c r="HC17" s="9">
        <v>0.47799999999999998</v>
      </c>
      <c r="HD17" s="9">
        <v>0</v>
      </c>
      <c r="HE17" s="9">
        <v>2.2160000000000002</v>
      </c>
      <c r="HF17" s="9">
        <v>1.1859999999999999</v>
      </c>
      <c r="HG17" s="9">
        <v>1.03</v>
      </c>
      <c r="HH17" s="9">
        <v>4.8380000000000001</v>
      </c>
      <c r="HI17" s="9">
        <v>1.986</v>
      </c>
      <c r="HJ17" s="9">
        <v>2.8519999999999999</v>
      </c>
      <c r="HK17" s="9">
        <v>52</v>
      </c>
      <c r="HL17" s="9">
        <v>37.473999999999997</v>
      </c>
      <c r="HM17" s="9">
        <v>156</v>
      </c>
      <c r="HN17" s="9">
        <v>3.3250000000000002</v>
      </c>
      <c r="HO17" s="9">
        <v>1.1850000000000001</v>
      </c>
      <c r="HP17" s="9">
        <v>2.14</v>
      </c>
      <c r="HQ17" s="9">
        <v>0</v>
      </c>
      <c r="HR17" s="9">
        <v>0</v>
      </c>
      <c r="HS17" s="9">
        <v>0</v>
      </c>
      <c r="HT17" s="9">
        <v>0.47899999999999998</v>
      </c>
      <c r="HU17" s="9">
        <v>0.20499999999999999</v>
      </c>
      <c r="HV17" s="9">
        <v>0.27300000000000002</v>
      </c>
      <c r="HW17" s="9">
        <v>0.28100000000000003</v>
      </c>
      <c r="HX17" s="9">
        <v>0</v>
      </c>
      <c r="HY17" s="9">
        <v>0.28100000000000003</v>
      </c>
      <c r="HZ17" s="9">
        <v>2.5659999999999998</v>
      </c>
      <c r="IA17" s="9">
        <v>0.98</v>
      </c>
      <c r="IB17" s="9">
        <v>1.585</v>
      </c>
      <c r="IC17" s="9">
        <v>176.74700000000001</v>
      </c>
      <c r="ID17" s="9">
        <v>520</v>
      </c>
      <c r="IE17" s="9">
        <v>94.822999999999993</v>
      </c>
      <c r="IF17" s="9">
        <v>60.183</v>
      </c>
      <c r="IG17" s="9">
        <v>26.47</v>
      </c>
      <c r="IH17" s="9">
        <v>33.713999999999999</v>
      </c>
      <c r="II17" s="9">
        <v>5.3739999999999997</v>
      </c>
      <c r="IJ17" s="9">
        <v>2.3860000000000001</v>
      </c>
      <c r="IK17" s="9">
        <v>2.9889999999999999</v>
      </c>
      <c r="IL17" s="9">
        <v>9.032</v>
      </c>
      <c r="IM17" s="9">
        <v>4.3209999999999997</v>
      </c>
      <c r="IN17" s="9">
        <v>4.7110000000000003</v>
      </c>
      <c r="IO17" s="9">
        <v>14.345000000000001</v>
      </c>
      <c r="IP17" s="9">
        <v>5.891</v>
      </c>
      <c r="IQ17" s="9">
        <v>8.4540000000000006</v>
      </c>
    </row>
    <row r="18" spans="1:251">
      <c r="A18" s="10">
        <v>44593</v>
      </c>
      <c r="B18" s="9">
        <v>0.52700000000000002</v>
      </c>
      <c r="C18" s="9">
        <v>39.807000000000002</v>
      </c>
      <c r="D18" s="9">
        <v>31.898</v>
      </c>
      <c r="E18" s="9">
        <v>41.801000000000002</v>
      </c>
      <c r="F18" s="9">
        <v>49.817999999999998</v>
      </c>
      <c r="G18" s="9">
        <v>27.847000000000001</v>
      </c>
      <c r="H18" s="9">
        <v>21.971</v>
      </c>
      <c r="I18" s="9">
        <v>2.181</v>
      </c>
      <c r="J18" s="9">
        <v>1.1200000000000001</v>
      </c>
      <c r="K18" s="9">
        <v>1.0609999999999999</v>
      </c>
      <c r="L18" s="9">
        <v>8.7029999999999994</v>
      </c>
      <c r="M18" s="9">
        <v>5.1219999999999999</v>
      </c>
      <c r="N18" s="9">
        <v>3.581</v>
      </c>
      <c r="O18" s="9">
        <v>18.939</v>
      </c>
      <c r="P18" s="9">
        <v>10.749000000000001</v>
      </c>
      <c r="Q18" s="9">
        <v>8.1890000000000001</v>
      </c>
      <c r="R18" s="9">
        <v>19.995000000000001</v>
      </c>
      <c r="S18" s="9">
        <v>10.855</v>
      </c>
      <c r="T18" s="9">
        <v>9.14</v>
      </c>
      <c r="U18" s="9">
        <v>39</v>
      </c>
      <c r="V18" s="9">
        <v>39</v>
      </c>
      <c r="W18" s="9">
        <v>28.225999999999999</v>
      </c>
      <c r="X18" s="9">
        <v>93.180999999999997</v>
      </c>
      <c r="Y18" s="9">
        <v>28.515999999999998</v>
      </c>
      <c r="Z18" s="9">
        <v>64.665000000000006</v>
      </c>
      <c r="AA18" s="9">
        <v>14.657999999999999</v>
      </c>
      <c r="AB18" s="9">
        <v>3.7469999999999999</v>
      </c>
      <c r="AC18" s="9">
        <v>10.91</v>
      </c>
      <c r="AD18" s="9">
        <v>17.236999999999998</v>
      </c>
      <c r="AE18" s="9">
        <v>5.9409999999999998</v>
      </c>
      <c r="AF18" s="9">
        <v>11.295999999999999</v>
      </c>
      <c r="AG18" s="9">
        <v>23.129000000000001</v>
      </c>
      <c r="AH18" s="9">
        <v>6.532</v>
      </c>
      <c r="AI18" s="9">
        <v>16.597000000000001</v>
      </c>
      <c r="AJ18" s="9">
        <v>38.156999999999996</v>
      </c>
      <c r="AK18" s="9">
        <v>12.295999999999999</v>
      </c>
      <c r="AL18" s="9">
        <v>25.861000000000001</v>
      </c>
      <c r="AM18" s="9">
        <v>26</v>
      </c>
      <c r="AN18" s="9">
        <v>40.786999999999999</v>
      </c>
      <c r="AO18" s="9">
        <v>24.978000000000002</v>
      </c>
      <c r="AP18" s="9">
        <v>32.515000000000001</v>
      </c>
      <c r="AQ18" s="9">
        <v>14.795999999999999</v>
      </c>
      <c r="AR18" s="9">
        <v>17.718</v>
      </c>
      <c r="AS18" s="9">
        <v>5.4260000000000002</v>
      </c>
      <c r="AT18" s="9">
        <v>1.76</v>
      </c>
      <c r="AU18" s="9">
        <v>3.6659999999999999</v>
      </c>
      <c r="AV18" s="9">
        <v>3.1629999999999998</v>
      </c>
      <c r="AW18" s="9">
        <v>2.4380000000000002</v>
      </c>
      <c r="AX18" s="9">
        <v>0.72499999999999998</v>
      </c>
      <c r="AY18" s="9">
        <v>9.2720000000000002</v>
      </c>
      <c r="AZ18" s="9">
        <v>3.3410000000000002</v>
      </c>
      <c r="BA18" s="9">
        <v>5.9320000000000004</v>
      </c>
      <c r="BB18" s="9">
        <v>14.654</v>
      </c>
      <c r="BC18" s="9">
        <v>7.258</v>
      </c>
      <c r="BD18" s="9">
        <v>7.3959999999999999</v>
      </c>
      <c r="BE18" s="9">
        <v>37.875</v>
      </c>
      <c r="BF18" s="9">
        <v>33.805</v>
      </c>
      <c r="BG18" s="9">
        <v>40.021000000000001</v>
      </c>
      <c r="BH18" s="9">
        <v>63.009</v>
      </c>
      <c r="BI18" s="9">
        <v>22.024000000000001</v>
      </c>
      <c r="BJ18" s="9">
        <v>40.984000000000002</v>
      </c>
      <c r="BK18" s="9">
        <v>8.2409999999999997</v>
      </c>
      <c r="BL18" s="9">
        <v>3.0640000000000001</v>
      </c>
      <c r="BM18" s="9">
        <v>5.1769999999999996</v>
      </c>
      <c r="BN18" s="9">
        <v>13.608000000000001</v>
      </c>
      <c r="BO18" s="9">
        <v>4.8860000000000001</v>
      </c>
      <c r="BP18" s="9">
        <v>8.7219999999999995</v>
      </c>
      <c r="BQ18" s="9">
        <v>14.175000000000001</v>
      </c>
      <c r="BR18" s="9">
        <v>5.8029999999999999</v>
      </c>
      <c r="BS18" s="9">
        <v>8.3719999999999999</v>
      </c>
      <c r="BT18" s="9">
        <v>26.984000000000002</v>
      </c>
      <c r="BU18" s="9">
        <v>8.2710000000000008</v>
      </c>
      <c r="BV18" s="9">
        <v>18.713000000000001</v>
      </c>
      <c r="BW18" s="9">
        <v>26</v>
      </c>
      <c r="BX18" s="9">
        <v>24.018999999999998</v>
      </c>
      <c r="BY18" s="9">
        <v>31.49</v>
      </c>
      <c r="BZ18" s="9">
        <v>61.828000000000003</v>
      </c>
      <c r="CA18" s="9">
        <v>21.09</v>
      </c>
      <c r="CB18" s="9">
        <v>40.738999999999997</v>
      </c>
      <c r="CC18" s="9">
        <v>8.2409999999999997</v>
      </c>
      <c r="CD18" s="9">
        <v>3.0640000000000001</v>
      </c>
      <c r="CE18" s="9">
        <v>5.1769999999999996</v>
      </c>
      <c r="CF18" s="9">
        <v>13.608000000000001</v>
      </c>
      <c r="CG18" s="9">
        <v>4.8860000000000001</v>
      </c>
      <c r="CH18" s="9">
        <v>8.7219999999999995</v>
      </c>
      <c r="CI18" s="9">
        <v>14.175000000000001</v>
      </c>
      <c r="CJ18" s="9">
        <v>5.8029999999999999</v>
      </c>
      <c r="CK18" s="9">
        <v>8.3719999999999999</v>
      </c>
      <c r="CL18" s="9">
        <v>25.803999999999998</v>
      </c>
      <c r="CM18" s="9">
        <v>7.3369999999999997</v>
      </c>
      <c r="CN18" s="9">
        <v>18.466999999999999</v>
      </c>
      <c r="CO18" s="9">
        <v>26</v>
      </c>
      <c r="CP18" s="9">
        <v>21</v>
      </c>
      <c r="CQ18" s="9">
        <v>29.908000000000001</v>
      </c>
      <c r="CR18" s="9">
        <v>23.803999999999998</v>
      </c>
      <c r="CS18" s="9">
        <v>9.8439999999999994</v>
      </c>
      <c r="CT18" s="9">
        <v>13.96</v>
      </c>
      <c r="CU18" s="9">
        <v>3.4710000000000001</v>
      </c>
      <c r="CV18" s="9">
        <v>1.248</v>
      </c>
      <c r="CW18" s="9">
        <v>2.2229999999999999</v>
      </c>
      <c r="CX18" s="9">
        <v>7.1639999999999997</v>
      </c>
      <c r="CY18" s="9">
        <v>3.5630000000000002</v>
      </c>
      <c r="CZ18" s="9">
        <v>3.601</v>
      </c>
      <c r="DA18" s="9">
        <v>5.95</v>
      </c>
      <c r="DB18" s="9">
        <v>3.0270000000000001</v>
      </c>
      <c r="DC18" s="9">
        <v>2.923</v>
      </c>
      <c r="DD18" s="9">
        <v>7.2190000000000003</v>
      </c>
      <c r="DE18" s="9">
        <v>2.0070000000000001</v>
      </c>
      <c r="DF18" s="9">
        <v>5.2130000000000001</v>
      </c>
      <c r="DG18" s="9">
        <v>14.522</v>
      </c>
      <c r="DH18" s="9">
        <v>12.523</v>
      </c>
      <c r="DI18" s="9">
        <v>19.125</v>
      </c>
      <c r="DJ18" s="9">
        <v>25.146000000000001</v>
      </c>
      <c r="DK18" s="9">
        <v>7.7560000000000002</v>
      </c>
      <c r="DL18" s="9">
        <v>17.388999999999999</v>
      </c>
      <c r="DM18" s="9">
        <v>2.9580000000000002</v>
      </c>
      <c r="DN18" s="9">
        <v>0.997</v>
      </c>
      <c r="DO18" s="9">
        <v>1.962</v>
      </c>
      <c r="DP18" s="9">
        <v>5.8460000000000001</v>
      </c>
      <c r="DQ18" s="9">
        <v>1.323</v>
      </c>
      <c r="DR18" s="9">
        <v>4.5220000000000002</v>
      </c>
      <c r="DS18" s="9">
        <v>5.923</v>
      </c>
      <c r="DT18" s="9">
        <v>1.8680000000000001</v>
      </c>
      <c r="DU18" s="9">
        <v>4.0549999999999997</v>
      </c>
      <c r="DV18" s="9">
        <v>10.419</v>
      </c>
      <c r="DW18" s="9">
        <v>3.5680000000000001</v>
      </c>
      <c r="DX18" s="9">
        <v>6.851</v>
      </c>
      <c r="DY18" s="9">
        <v>32.387999999999998</v>
      </c>
      <c r="DZ18" s="9">
        <v>44.908999999999999</v>
      </c>
      <c r="EA18" s="9">
        <v>24.262</v>
      </c>
      <c r="EB18" s="9">
        <v>13.06</v>
      </c>
      <c r="EC18" s="9">
        <v>3.5139999999999998</v>
      </c>
      <c r="ED18" s="9">
        <v>9.5459999999999994</v>
      </c>
      <c r="EE18" s="9">
        <v>1.421</v>
      </c>
      <c r="EF18" s="9">
        <v>0.33600000000000002</v>
      </c>
      <c r="EG18" s="9">
        <v>1.085</v>
      </c>
      <c r="EH18" s="9">
        <v>3.6669999999999998</v>
      </c>
      <c r="EI18" s="9">
        <v>0.32800000000000001</v>
      </c>
      <c r="EJ18" s="9">
        <v>3.3380000000000001</v>
      </c>
      <c r="EK18" s="9">
        <v>2.9159999999999999</v>
      </c>
      <c r="EL18" s="9">
        <v>1.177</v>
      </c>
      <c r="EM18" s="9">
        <v>1.738</v>
      </c>
      <c r="EN18" s="9">
        <v>5.0570000000000004</v>
      </c>
      <c r="EO18" s="9">
        <v>1.673</v>
      </c>
      <c r="EP18" s="9">
        <v>3.3839999999999999</v>
      </c>
      <c r="EQ18" s="9">
        <v>21</v>
      </c>
      <c r="ER18" s="9">
        <v>58.107999999999997</v>
      </c>
      <c r="ES18" s="9">
        <v>15.135</v>
      </c>
      <c r="ET18" s="9">
        <v>12.086</v>
      </c>
      <c r="EU18" s="9">
        <v>4.242</v>
      </c>
      <c r="EV18" s="9">
        <v>7.843</v>
      </c>
      <c r="EW18" s="9">
        <v>1.5369999999999999</v>
      </c>
      <c r="EX18" s="9">
        <v>0.66100000000000003</v>
      </c>
      <c r="EY18" s="9">
        <v>0.876</v>
      </c>
      <c r="EZ18" s="9">
        <v>2.1789999999999998</v>
      </c>
      <c r="FA18" s="9">
        <v>0.995</v>
      </c>
      <c r="FB18" s="9">
        <v>1.1839999999999999</v>
      </c>
      <c r="FC18" s="9">
        <v>3.0070000000000001</v>
      </c>
      <c r="FD18" s="9">
        <v>0.69099999999999995</v>
      </c>
      <c r="FE18" s="9">
        <v>2.3159999999999998</v>
      </c>
      <c r="FF18" s="9">
        <v>5.3620000000000001</v>
      </c>
      <c r="FG18" s="9">
        <v>1.895</v>
      </c>
      <c r="FH18" s="9">
        <v>3.4670000000000001</v>
      </c>
      <c r="FI18" s="9">
        <v>41.792999999999999</v>
      </c>
      <c r="FJ18" s="9">
        <v>44.945</v>
      </c>
      <c r="FK18" s="9">
        <v>38.939</v>
      </c>
      <c r="FL18" s="9">
        <v>12.879</v>
      </c>
      <c r="FM18" s="9">
        <v>3.4889999999999999</v>
      </c>
      <c r="FN18" s="9">
        <v>9.39</v>
      </c>
      <c r="FO18" s="9">
        <v>1.8120000000000001</v>
      </c>
      <c r="FP18" s="9">
        <v>0.81899999999999995</v>
      </c>
      <c r="FQ18" s="9">
        <v>0.99299999999999999</v>
      </c>
      <c r="FR18" s="9">
        <v>0.59899999999999998</v>
      </c>
      <c r="FS18" s="9">
        <v>0</v>
      </c>
      <c r="FT18" s="9">
        <v>0.59899999999999998</v>
      </c>
      <c r="FU18" s="9">
        <v>2.302</v>
      </c>
      <c r="FV18" s="9">
        <v>0.90800000000000003</v>
      </c>
      <c r="FW18" s="9">
        <v>1.3939999999999999</v>
      </c>
      <c r="FX18" s="9">
        <v>8.1660000000000004</v>
      </c>
      <c r="FY18" s="9">
        <v>1.762</v>
      </c>
      <c r="FZ18" s="9">
        <v>6.4039999999999999</v>
      </c>
      <c r="GA18" s="9">
        <v>62.055999999999997</v>
      </c>
      <c r="GB18" s="9">
        <v>38.220999999999997</v>
      </c>
      <c r="GC18" s="9">
        <v>97.039000000000001</v>
      </c>
      <c r="GD18" s="9">
        <v>8.1519999999999992</v>
      </c>
      <c r="GE18" s="9">
        <v>2.3330000000000002</v>
      </c>
      <c r="GF18" s="9">
        <v>5.82</v>
      </c>
      <c r="GG18" s="9">
        <v>1.0269999999999999</v>
      </c>
      <c r="GH18" s="9">
        <v>0.32300000000000001</v>
      </c>
      <c r="GI18" s="9">
        <v>0.70399999999999996</v>
      </c>
      <c r="GJ18" s="9">
        <v>0.24</v>
      </c>
      <c r="GK18" s="9">
        <v>0</v>
      </c>
      <c r="GL18" s="9">
        <v>0.24</v>
      </c>
      <c r="GM18" s="9">
        <v>2.0539999999999998</v>
      </c>
      <c r="GN18" s="9">
        <v>0.90800000000000003</v>
      </c>
      <c r="GO18" s="9">
        <v>1.1459999999999999</v>
      </c>
      <c r="GP18" s="9">
        <v>4.8310000000000004</v>
      </c>
      <c r="GQ18" s="9">
        <v>1.101</v>
      </c>
      <c r="GR18" s="9">
        <v>3.73</v>
      </c>
      <c r="GS18" s="9">
        <v>52</v>
      </c>
      <c r="GT18" s="9">
        <v>39.686999999999998</v>
      </c>
      <c r="GU18" s="9">
        <v>52</v>
      </c>
      <c r="GV18" s="9">
        <v>4.726</v>
      </c>
      <c r="GW18" s="9">
        <v>1.1559999999999999</v>
      </c>
      <c r="GX18" s="9">
        <v>3.57</v>
      </c>
      <c r="GY18" s="9">
        <v>0.78500000000000003</v>
      </c>
      <c r="GZ18" s="9">
        <v>0.496</v>
      </c>
      <c r="HA18" s="9">
        <v>0.28899999999999998</v>
      </c>
      <c r="HB18" s="9">
        <v>0.35899999999999999</v>
      </c>
      <c r="HC18" s="9">
        <v>0</v>
      </c>
      <c r="HD18" s="9">
        <v>0.35899999999999999</v>
      </c>
      <c r="HE18" s="9">
        <v>0.247</v>
      </c>
      <c r="HF18" s="9">
        <v>0</v>
      </c>
      <c r="HG18" s="9">
        <v>0.247</v>
      </c>
      <c r="HH18" s="9">
        <v>3.335</v>
      </c>
      <c r="HI18" s="9">
        <v>0.66</v>
      </c>
      <c r="HJ18" s="9">
        <v>2.6739999999999999</v>
      </c>
      <c r="HK18" s="9">
        <v>96.762</v>
      </c>
      <c r="HL18" s="9">
        <v>39.85</v>
      </c>
      <c r="HM18" s="9">
        <v>104</v>
      </c>
      <c r="HN18" s="9">
        <v>1.18</v>
      </c>
      <c r="HO18" s="9">
        <v>0.93500000000000005</v>
      </c>
      <c r="HP18" s="9">
        <v>0.246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1.18</v>
      </c>
      <c r="IA18" s="9">
        <v>0.93500000000000005</v>
      </c>
      <c r="IB18" s="9">
        <v>0.246</v>
      </c>
      <c r="IC18" s="9">
        <v>110.276</v>
      </c>
      <c r="ID18" s="9">
        <v>288.41500000000002</v>
      </c>
      <c r="IE18" s="9">
        <v>0</v>
      </c>
      <c r="IF18" s="9">
        <v>51.996000000000002</v>
      </c>
      <c r="IG18" s="9">
        <v>17.937000000000001</v>
      </c>
      <c r="IH18" s="9">
        <v>34.058999999999997</v>
      </c>
      <c r="II18" s="9">
        <v>7.2460000000000004</v>
      </c>
      <c r="IJ18" s="9">
        <v>3.0640000000000001</v>
      </c>
      <c r="IK18" s="9">
        <v>4.1820000000000004</v>
      </c>
      <c r="IL18" s="9">
        <v>9.3010000000000002</v>
      </c>
      <c r="IM18" s="9">
        <v>3.117</v>
      </c>
      <c r="IN18" s="9">
        <v>6.1840000000000002</v>
      </c>
      <c r="IO18" s="9">
        <v>11.661</v>
      </c>
      <c r="IP18" s="9">
        <v>4.7960000000000003</v>
      </c>
      <c r="IQ18" s="9">
        <v>6.8650000000000002</v>
      </c>
    </row>
    <row r="19" spans="1:251">
      <c r="A19" s="10">
        <v>44958</v>
      </c>
      <c r="B19" s="9">
        <v>0</v>
      </c>
      <c r="C19" s="9">
        <v>13</v>
      </c>
      <c r="D19" s="9">
        <v>14.683</v>
      </c>
      <c r="E19" s="9">
        <v>0</v>
      </c>
      <c r="F19" s="9">
        <v>44.838999999999999</v>
      </c>
      <c r="G19" s="9">
        <v>19.448</v>
      </c>
      <c r="H19" s="9">
        <v>25.390999999999998</v>
      </c>
      <c r="I19" s="9">
        <v>7.1980000000000004</v>
      </c>
      <c r="J19" s="9">
        <v>2.9969999999999999</v>
      </c>
      <c r="K19" s="9">
        <v>4.202</v>
      </c>
      <c r="L19" s="9">
        <v>9.7530000000000001</v>
      </c>
      <c r="M19" s="9">
        <v>2.8780000000000001</v>
      </c>
      <c r="N19" s="9">
        <v>6.8739999999999997</v>
      </c>
      <c r="O19" s="9">
        <v>7.5940000000000003</v>
      </c>
      <c r="P19" s="9">
        <v>5.4720000000000004</v>
      </c>
      <c r="Q19" s="9">
        <v>2.1219999999999999</v>
      </c>
      <c r="R19" s="9">
        <v>20.294</v>
      </c>
      <c r="S19" s="9">
        <v>8.1</v>
      </c>
      <c r="T19" s="9">
        <v>12.193</v>
      </c>
      <c r="U19" s="9">
        <v>42.387</v>
      </c>
      <c r="V19" s="9">
        <v>35.51</v>
      </c>
      <c r="W19" s="9">
        <v>41.624000000000002</v>
      </c>
      <c r="X19" s="9">
        <v>96.608000000000004</v>
      </c>
      <c r="Y19" s="9">
        <v>33.048000000000002</v>
      </c>
      <c r="Z19" s="9">
        <v>63.558999999999997</v>
      </c>
      <c r="AA19" s="9">
        <v>15.706</v>
      </c>
      <c r="AB19" s="9">
        <v>4.6109999999999998</v>
      </c>
      <c r="AC19" s="9">
        <v>11.095000000000001</v>
      </c>
      <c r="AD19" s="9">
        <v>22.84</v>
      </c>
      <c r="AE19" s="9">
        <v>10.182</v>
      </c>
      <c r="AF19" s="9">
        <v>12.657999999999999</v>
      </c>
      <c r="AG19" s="9">
        <v>26.574000000000002</v>
      </c>
      <c r="AH19" s="9">
        <v>7.0609999999999999</v>
      </c>
      <c r="AI19" s="9">
        <v>19.513000000000002</v>
      </c>
      <c r="AJ19" s="9">
        <v>31.486999999999998</v>
      </c>
      <c r="AK19" s="9">
        <v>11.195</v>
      </c>
      <c r="AL19" s="9">
        <v>20.292999999999999</v>
      </c>
      <c r="AM19" s="9">
        <v>17</v>
      </c>
      <c r="AN19" s="9">
        <v>16.105</v>
      </c>
      <c r="AO19" s="9">
        <v>20</v>
      </c>
      <c r="AP19" s="9">
        <v>33.822000000000003</v>
      </c>
      <c r="AQ19" s="9">
        <v>13.417</v>
      </c>
      <c r="AR19" s="9">
        <v>20.405999999999999</v>
      </c>
      <c r="AS19" s="9">
        <v>4.5460000000000003</v>
      </c>
      <c r="AT19" s="9">
        <v>0.44700000000000001</v>
      </c>
      <c r="AU19" s="9">
        <v>4.0999999999999996</v>
      </c>
      <c r="AV19" s="9">
        <v>4.859</v>
      </c>
      <c r="AW19" s="9">
        <v>2.4300000000000002</v>
      </c>
      <c r="AX19" s="9">
        <v>2.4289999999999998</v>
      </c>
      <c r="AY19" s="9">
        <v>9.2609999999999992</v>
      </c>
      <c r="AZ19" s="9">
        <v>3.3540000000000001</v>
      </c>
      <c r="BA19" s="9">
        <v>5.907</v>
      </c>
      <c r="BB19" s="9">
        <v>15.156000000000001</v>
      </c>
      <c r="BC19" s="9">
        <v>7.1859999999999999</v>
      </c>
      <c r="BD19" s="9">
        <v>7.97</v>
      </c>
      <c r="BE19" s="9">
        <v>26.616</v>
      </c>
      <c r="BF19" s="9">
        <v>52</v>
      </c>
      <c r="BG19" s="9">
        <v>26</v>
      </c>
      <c r="BH19" s="9">
        <v>62.871000000000002</v>
      </c>
      <c r="BI19" s="9">
        <v>23.867000000000001</v>
      </c>
      <c r="BJ19" s="9">
        <v>39.003999999999998</v>
      </c>
      <c r="BK19" s="9">
        <v>7.4740000000000002</v>
      </c>
      <c r="BL19" s="9">
        <v>3.7280000000000002</v>
      </c>
      <c r="BM19" s="9">
        <v>3.7450000000000001</v>
      </c>
      <c r="BN19" s="9">
        <v>10.366</v>
      </c>
      <c r="BO19" s="9">
        <v>2.7170000000000001</v>
      </c>
      <c r="BP19" s="9">
        <v>7.649</v>
      </c>
      <c r="BQ19" s="9">
        <v>17.841000000000001</v>
      </c>
      <c r="BR19" s="9">
        <v>7.3339999999999996</v>
      </c>
      <c r="BS19" s="9">
        <v>10.507</v>
      </c>
      <c r="BT19" s="9">
        <v>27.19</v>
      </c>
      <c r="BU19" s="9">
        <v>10.087999999999999</v>
      </c>
      <c r="BV19" s="9">
        <v>17.102</v>
      </c>
      <c r="BW19" s="9">
        <v>30</v>
      </c>
      <c r="BX19" s="9">
        <v>29.434000000000001</v>
      </c>
      <c r="BY19" s="9">
        <v>33.250999999999998</v>
      </c>
      <c r="BZ19" s="9">
        <v>62.234999999999999</v>
      </c>
      <c r="CA19" s="9">
        <v>23.231000000000002</v>
      </c>
      <c r="CB19" s="9">
        <v>39.003999999999998</v>
      </c>
      <c r="CC19" s="9">
        <v>7.4740000000000002</v>
      </c>
      <c r="CD19" s="9">
        <v>3.7280000000000002</v>
      </c>
      <c r="CE19" s="9">
        <v>3.7450000000000001</v>
      </c>
      <c r="CF19" s="9">
        <v>10.366</v>
      </c>
      <c r="CG19" s="9">
        <v>2.7170000000000001</v>
      </c>
      <c r="CH19" s="9">
        <v>7.649</v>
      </c>
      <c r="CI19" s="9">
        <v>17.841000000000001</v>
      </c>
      <c r="CJ19" s="9">
        <v>7.3339999999999996</v>
      </c>
      <c r="CK19" s="9">
        <v>10.507</v>
      </c>
      <c r="CL19" s="9">
        <v>26.553999999999998</v>
      </c>
      <c r="CM19" s="9">
        <v>9.452</v>
      </c>
      <c r="CN19" s="9">
        <v>17.102</v>
      </c>
      <c r="CO19" s="9">
        <v>30</v>
      </c>
      <c r="CP19" s="9">
        <v>26.516999999999999</v>
      </c>
      <c r="CQ19" s="9">
        <v>33.250999999999998</v>
      </c>
      <c r="CR19" s="9">
        <v>26.614999999999998</v>
      </c>
      <c r="CS19" s="9">
        <v>9.9420000000000002</v>
      </c>
      <c r="CT19" s="9">
        <v>16.672000000000001</v>
      </c>
      <c r="CU19" s="9">
        <v>3.4470000000000001</v>
      </c>
      <c r="CV19" s="9">
        <v>2.1379999999999999</v>
      </c>
      <c r="CW19" s="9">
        <v>1.3089999999999999</v>
      </c>
      <c r="CX19" s="9">
        <v>5.12</v>
      </c>
      <c r="CY19" s="9">
        <v>0.67600000000000005</v>
      </c>
      <c r="CZ19" s="9">
        <v>4.444</v>
      </c>
      <c r="DA19" s="9">
        <v>7.4089999999999998</v>
      </c>
      <c r="DB19" s="9">
        <v>3.8610000000000002</v>
      </c>
      <c r="DC19" s="9">
        <v>3.548</v>
      </c>
      <c r="DD19" s="9">
        <v>10.638999999999999</v>
      </c>
      <c r="DE19" s="9">
        <v>3.2679999999999998</v>
      </c>
      <c r="DF19" s="9">
        <v>7.3719999999999999</v>
      </c>
      <c r="DG19" s="9">
        <v>26</v>
      </c>
      <c r="DH19" s="9">
        <v>17</v>
      </c>
      <c r="DI19" s="9">
        <v>26</v>
      </c>
      <c r="DJ19" s="9">
        <v>18.077999999999999</v>
      </c>
      <c r="DK19" s="9">
        <v>7.5650000000000004</v>
      </c>
      <c r="DL19" s="9">
        <v>10.513</v>
      </c>
      <c r="DM19" s="9">
        <v>2.5179999999999998</v>
      </c>
      <c r="DN19" s="9">
        <v>0.63700000000000001</v>
      </c>
      <c r="DO19" s="9">
        <v>1.881</v>
      </c>
      <c r="DP19" s="9">
        <v>2.7240000000000002</v>
      </c>
      <c r="DQ19" s="9">
        <v>1.052</v>
      </c>
      <c r="DR19" s="9">
        <v>1.6719999999999999</v>
      </c>
      <c r="DS19" s="9">
        <v>6.3170000000000002</v>
      </c>
      <c r="DT19" s="9">
        <v>3.1880000000000002</v>
      </c>
      <c r="DU19" s="9">
        <v>3.129</v>
      </c>
      <c r="DV19" s="9">
        <v>6.5190000000000001</v>
      </c>
      <c r="DW19" s="9">
        <v>2.6880000000000002</v>
      </c>
      <c r="DX19" s="9">
        <v>3.831</v>
      </c>
      <c r="DY19" s="9">
        <v>26</v>
      </c>
      <c r="DZ19" s="9">
        <v>34</v>
      </c>
      <c r="EA19" s="9">
        <v>26</v>
      </c>
      <c r="EB19" s="9">
        <v>10.273999999999999</v>
      </c>
      <c r="EC19" s="9">
        <v>3.91</v>
      </c>
      <c r="ED19" s="9">
        <v>6.3630000000000004</v>
      </c>
      <c r="EE19" s="9">
        <v>0.995</v>
      </c>
      <c r="EF19" s="9">
        <v>0.33</v>
      </c>
      <c r="EG19" s="9">
        <v>0.66500000000000004</v>
      </c>
      <c r="EH19" s="9">
        <v>2.1480000000000001</v>
      </c>
      <c r="EI19" s="9">
        <v>1.052</v>
      </c>
      <c r="EJ19" s="9">
        <v>1.0960000000000001</v>
      </c>
      <c r="EK19" s="9">
        <v>2.8170000000000002</v>
      </c>
      <c r="EL19" s="9">
        <v>1.089</v>
      </c>
      <c r="EM19" s="9">
        <v>1.728</v>
      </c>
      <c r="EN19" s="9">
        <v>4.3150000000000004</v>
      </c>
      <c r="EO19" s="9">
        <v>1.44</v>
      </c>
      <c r="EP19" s="9">
        <v>2.875</v>
      </c>
      <c r="EQ19" s="9">
        <v>29.724</v>
      </c>
      <c r="ER19" s="9">
        <v>25.931000000000001</v>
      </c>
      <c r="ES19" s="9">
        <v>32.273000000000003</v>
      </c>
      <c r="ET19" s="9">
        <v>7.8040000000000003</v>
      </c>
      <c r="EU19" s="9">
        <v>3.6549999999999998</v>
      </c>
      <c r="EV19" s="9">
        <v>4.149</v>
      </c>
      <c r="EW19" s="9">
        <v>1.5229999999999999</v>
      </c>
      <c r="EX19" s="9">
        <v>0.308</v>
      </c>
      <c r="EY19" s="9">
        <v>1.216</v>
      </c>
      <c r="EZ19" s="9">
        <v>0.57599999999999996</v>
      </c>
      <c r="FA19" s="9">
        <v>0</v>
      </c>
      <c r="FB19" s="9">
        <v>0.57599999999999996</v>
      </c>
      <c r="FC19" s="9">
        <v>3.5</v>
      </c>
      <c r="FD19" s="9">
        <v>2.0990000000000002</v>
      </c>
      <c r="FE19" s="9">
        <v>1.401</v>
      </c>
      <c r="FF19" s="9">
        <v>2.2040000000000002</v>
      </c>
      <c r="FG19" s="9">
        <v>1.248</v>
      </c>
      <c r="FH19" s="9">
        <v>0.95599999999999996</v>
      </c>
      <c r="FI19" s="9">
        <v>26</v>
      </c>
      <c r="FJ19" s="9">
        <v>41.408000000000001</v>
      </c>
      <c r="FK19" s="9">
        <v>17.286999999999999</v>
      </c>
      <c r="FL19" s="9">
        <v>17.542999999999999</v>
      </c>
      <c r="FM19" s="9">
        <v>5.7229999999999999</v>
      </c>
      <c r="FN19" s="9">
        <v>11.819000000000001</v>
      </c>
      <c r="FO19" s="9">
        <v>1.5089999999999999</v>
      </c>
      <c r="FP19" s="9">
        <v>0.95299999999999996</v>
      </c>
      <c r="FQ19" s="9">
        <v>0.55600000000000005</v>
      </c>
      <c r="FR19" s="9">
        <v>2.5219999999999998</v>
      </c>
      <c r="FS19" s="9">
        <v>0.98899999999999999</v>
      </c>
      <c r="FT19" s="9">
        <v>1.5329999999999999</v>
      </c>
      <c r="FU19" s="9">
        <v>4.1159999999999997</v>
      </c>
      <c r="FV19" s="9">
        <v>0.28499999999999998</v>
      </c>
      <c r="FW19" s="9">
        <v>3.83</v>
      </c>
      <c r="FX19" s="9">
        <v>9.3960000000000008</v>
      </c>
      <c r="FY19" s="9">
        <v>3.496</v>
      </c>
      <c r="FZ19" s="9">
        <v>5.9</v>
      </c>
      <c r="GA19" s="9">
        <v>52</v>
      </c>
      <c r="GB19" s="9">
        <v>104</v>
      </c>
      <c r="GC19" s="9">
        <v>47.694000000000003</v>
      </c>
      <c r="GD19" s="9">
        <v>9.8290000000000006</v>
      </c>
      <c r="GE19" s="9">
        <v>1.9810000000000001</v>
      </c>
      <c r="GF19" s="9">
        <v>7.8479999999999999</v>
      </c>
      <c r="GG19" s="9">
        <v>0.255</v>
      </c>
      <c r="GH19" s="9">
        <v>0</v>
      </c>
      <c r="GI19" s="9">
        <v>0.255</v>
      </c>
      <c r="GJ19" s="9">
        <v>1.2490000000000001</v>
      </c>
      <c r="GK19" s="9">
        <v>0.68100000000000005</v>
      </c>
      <c r="GL19" s="9">
        <v>0.56699999999999995</v>
      </c>
      <c r="GM19" s="9">
        <v>3.3250000000000002</v>
      </c>
      <c r="GN19" s="9">
        <v>0.28499999999999998</v>
      </c>
      <c r="GO19" s="9">
        <v>3.0390000000000001</v>
      </c>
      <c r="GP19" s="9">
        <v>5</v>
      </c>
      <c r="GQ19" s="9">
        <v>1.014</v>
      </c>
      <c r="GR19" s="9">
        <v>3.9860000000000002</v>
      </c>
      <c r="GS19" s="9">
        <v>51.081000000000003</v>
      </c>
      <c r="GT19" s="9">
        <v>109.288</v>
      </c>
      <c r="GU19" s="9">
        <v>49.680999999999997</v>
      </c>
      <c r="GV19" s="9">
        <v>7.7130000000000001</v>
      </c>
      <c r="GW19" s="9">
        <v>3.742</v>
      </c>
      <c r="GX19" s="9">
        <v>3.9710000000000001</v>
      </c>
      <c r="GY19" s="9">
        <v>1.254</v>
      </c>
      <c r="GZ19" s="9">
        <v>0.95299999999999996</v>
      </c>
      <c r="HA19" s="9">
        <v>0.30099999999999999</v>
      </c>
      <c r="HB19" s="9">
        <v>1.2729999999999999</v>
      </c>
      <c r="HC19" s="9">
        <v>0.308</v>
      </c>
      <c r="HD19" s="9">
        <v>0.96599999999999997</v>
      </c>
      <c r="HE19" s="9">
        <v>0.79100000000000004</v>
      </c>
      <c r="HF19" s="9">
        <v>0</v>
      </c>
      <c r="HG19" s="9">
        <v>0.79100000000000004</v>
      </c>
      <c r="HH19" s="9">
        <v>4.3949999999999996</v>
      </c>
      <c r="HI19" s="9">
        <v>2.4820000000000002</v>
      </c>
      <c r="HJ19" s="9">
        <v>1.9139999999999999</v>
      </c>
      <c r="HK19" s="9">
        <v>60.01</v>
      </c>
      <c r="HL19" s="9">
        <v>104</v>
      </c>
      <c r="HM19" s="9">
        <v>44.738</v>
      </c>
      <c r="HN19" s="9">
        <v>0.63600000000000001</v>
      </c>
      <c r="HO19" s="9">
        <v>0.63600000000000001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0.63600000000000001</v>
      </c>
      <c r="IA19" s="9">
        <v>0.63600000000000001</v>
      </c>
      <c r="IB19" s="9">
        <v>0</v>
      </c>
      <c r="IC19" s="9">
        <v>137.203</v>
      </c>
      <c r="ID19" s="9">
        <v>137.203</v>
      </c>
      <c r="IE19" s="9">
        <v>0</v>
      </c>
      <c r="IF19" s="9">
        <v>55</v>
      </c>
      <c r="IG19" s="9">
        <v>19.344000000000001</v>
      </c>
      <c r="IH19" s="9">
        <v>35.655999999999999</v>
      </c>
      <c r="II19" s="9">
        <v>7.194</v>
      </c>
      <c r="IJ19" s="9">
        <v>3.4489999999999998</v>
      </c>
      <c r="IK19" s="9">
        <v>3.7450000000000001</v>
      </c>
      <c r="IL19" s="9">
        <v>9.4190000000000005</v>
      </c>
      <c r="IM19" s="9">
        <v>2.379</v>
      </c>
      <c r="IN19" s="9">
        <v>7.04</v>
      </c>
      <c r="IO19" s="9">
        <v>15.461</v>
      </c>
      <c r="IP19" s="9">
        <v>6.0659999999999998</v>
      </c>
      <c r="IQ19" s="9">
        <v>9.3949999999999996</v>
      </c>
    </row>
    <row r="20" spans="1:251">
      <c r="A20" s="10">
        <v>45323</v>
      </c>
      <c r="B20" s="9">
        <v>1.81</v>
      </c>
      <c r="C20" s="9">
        <v>26</v>
      </c>
      <c r="D20" s="9">
        <v>8</v>
      </c>
      <c r="E20" s="9">
        <v>50.762999999999998</v>
      </c>
      <c r="F20" s="9">
        <v>53.606999999999999</v>
      </c>
      <c r="G20" s="9">
        <v>22.789000000000001</v>
      </c>
      <c r="H20" s="9">
        <v>30.818000000000001</v>
      </c>
      <c r="I20" s="9">
        <v>5.6429999999999998</v>
      </c>
      <c r="J20" s="9">
        <v>0.64900000000000002</v>
      </c>
      <c r="K20" s="9">
        <v>4.9930000000000003</v>
      </c>
      <c r="L20" s="9">
        <v>12.038</v>
      </c>
      <c r="M20" s="9">
        <v>2.8250000000000002</v>
      </c>
      <c r="N20" s="9">
        <v>9.2129999999999992</v>
      </c>
      <c r="O20" s="9">
        <v>15.849</v>
      </c>
      <c r="P20" s="9">
        <v>9.57</v>
      </c>
      <c r="Q20" s="9">
        <v>6.28</v>
      </c>
      <c r="R20" s="9">
        <v>20.077000000000002</v>
      </c>
      <c r="S20" s="9">
        <v>9.7449999999999992</v>
      </c>
      <c r="T20" s="9">
        <v>10.332000000000001</v>
      </c>
      <c r="U20" s="9">
        <v>26</v>
      </c>
      <c r="V20" s="9">
        <v>43</v>
      </c>
      <c r="W20" s="9">
        <v>14.41</v>
      </c>
      <c r="X20" s="9">
        <v>100.273</v>
      </c>
      <c r="Y20" s="9">
        <v>39.875</v>
      </c>
      <c r="Z20" s="9">
        <v>60.398000000000003</v>
      </c>
      <c r="AA20" s="9">
        <v>13.314</v>
      </c>
      <c r="AB20" s="9">
        <v>6.8789999999999996</v>
      </c>
      <c r="AC20" s="9">
        <v>6.4340000000000002</v>
      </c>
      <c r="AD20" s="9">
        <v>19.632000000000001</v>
      </c>
      <c r="AE20" s="9">
        <v>9.0500000000000007</v>
      </c>
      <c r="AF20" s="9">
        <v>10.582000000000001</v>
      </c>
      <c r="AG20" s="9">
        <v>22.050999999999998</v>
      </c>
      <c r="AH20" s="9">
        <v>5.1479999999999997</v>
      </c>
      <c r="AI20" s="9">
        <v>16.902999999999999</v>
      </c>
      <c r="AJ20" s="9">
        <v>45.277000000000001</v>
      </c>
      <c r="AK20" s="9">
        <v>18.797999999999998</v>
      </c>
      <c r="AL20" s="9">
        <v>26.478999999999999</v>
      </c>
      <c r="AM20" s="9">
        <v>34.734999999999999</v>
      </c>
      <c r="AN20" s="9">
        <v>33.241999999999997</v>
      </c>
      <c r="AO20" s="9">
        <v>39.173999999999999</v>
      </c>
      <c r="AP20" s="9">
        <v>34.122</v>
      </c>
      <c r="AQ20" s="9">
        <v>12.518000000000001</v>
      </c>
      <c r="AR20" s="9">
        <v>21.603000000000002</v>
      </c>
      <c r="AS20" s="9">
        <v>4.3810000000000002</v>
      </c>
      <c r="AT20" s="9">
        <v>2.3130000000000002</v>
      </c>
      <c r="AU20" s="9">
        <v>2.0680000000000001</v>
      </c>
      <c r="AV20" s="9">
        <v>6.3840000000000003</v>
      </c>
      <c r="AW20" s="9">
        <v>0.74299999999999999</v>
      </c>
      <c r="AX20" s="9">
        <v>5.641</v>
      </c>
      <c r="AY20" s="9">
        <v>13.978</v>
      </c>
      <c r="AZ20" s="9">
        <v>3.5009999999999999</v>
      </c>
      <c r="BA20" s="9">
        <v>10.477</v>
      </c>
      <c r="BB20" s="9">
        <v>9.3789999999999996</v>
      </c>
      <c r="BC20" s="9">
        <v>5.9610000000000003</v>
      </c>
      <c r="BD20" s="9">
        <v>3.4180000000000001</v>
      </c>
      <c r="BE20" s="9">
        <v>13</v>
      </c>
      <c r="BF20" s="9">
        <v>17.669</v>
      </c>
      <c r="BG20" s="9">
        <v>13</v>
      </c>
      <c r="BH20" s="9">
        <v>66.319999999999993</v>
      </c>
      <c r="BI20" s="9">
        <v>27.617999999999999</v>
      </c>
      <c r="BJ20" s="9">
        <v>38.701000000000001</v>
      </c>
      <c r="BK20" s="9">
        <v>7.9969999999999999</v>
      </c>
      <c r="BL20" s="9">
        <v>3.34</v>
      </c>
      <c r="BM20" s="9">
        <v>4.6580000000000004</v>
      </c>
      <c r="BN20" s="9">
        <v>13.676</v>
      </c>
      <c r="BO20" s="9">
        <v>5.2190000000000003</v>
      </c>
      <c r="BP20" s="9">
        <v>8.4570000000000007</v>
      </c>
      <c r="BQ20" s="9">
        <v>16.347999999999999</v>
      </c>
      <c r="BR20" s="9">
        <v>5.907</v>
      </c>
      <c r="BS20" s="9">
        <v>10.441000000000001</v>
      </c>
      <c r="BT20" s="9">
        <v>28.298999999999999</v>
      </c>
      <c r="BU20" s="9">
        <v>13.151999999999999</v>
      </c>
      <c r="BV20" s="9">
        <v>15.146000000000001</v>
      </c>
      <c r="BW20" s="9">
        <v>30</v>
      </c>
      <c r="BX20" s="9">
        <v>47</v>
      </c>
      <c r="BY20" s="9">
        <v>26</v>
      </c>
      <c r="BZ20" s="9">
        <v>62.395000000000003</v>
      </c>
      <c r="CA20" s="9">
        <v>24.919</v>
      </c>
      <c r="CB20" s="9">
        <v>37.475000000000001</v>
      </c>
      <c r="CC20" s="9">
        <v>7.9969999999999999</v>
      </c>
      <c r="CD20" s="9">
        <v>3.34</v>
      </c>
      <c r="CE20" s="9">
        <v>4.6580000000000004</v>
      </c>
      <c r="CF20" s="9">
        <v>13.324999999999999</v>
      </c>
      <c r="CG20" s="9">
        <v>5.2190000000000003</v>
      </c>
      <c r="CH20" s="9">
        <v>8.1059999999999999</v>
      </c>
      <c r="CI20" s="9">
        <v>16.074000000000002</v>
      </c>
      <c r="CJ20" s="9">
        <v>5.633</v>
      </c>
      <c r="CK20" s="9">
        <v>10.441000000000001</v>
      </c>
      <c r="CL20" s="9">
        <v>24.998999999999999</v>
      </c>
      <c r="CM20" s="9">
        <v>10.727</v>
      </c>
      <c r="CN20" s="9">
        <v>14.271000000000001</v>
      </c>
      <c r="CO20" s="9">
        <v>26</v>
      </c>
      <c r="CP20" s="9">
        <v>35.356000000000002</v>
      </c>
      <c r="CQ20" s="9">
        <v>26</v>
      </c>
      <c r="CR20" s="9">
        <v>25.619</v>
      </c>
      <c r="CS20" s="9">
        <v>12.41</v>
      </c>
      <c r="CT20" s="9">
        <v>13.209</v>
      </c>
      <c r="CU20" s="9">
        <v>2.4169999999999998</v>
      </c>
      <c r="CV20" s="9">
        <v>2.0009999999999999</v>
      </c>
      <c r="CW20" s="9">
        <v>0.41499999999999998</v>
      </c>
      <c r="CX20" s="9">
        <v>7.17</v>
      </c>
      <c r="CY20" s="9">
        <v>2.786</v>
      </c>
      <c r="CZ20" s="9">
        <v>4.3840000000000003</v>
      </c>
      <c r="DA20" s="9">
        <v>7.8159999999999998</v>
      </c>
      <c r="DB20" s="9">
        <v>2.2109999999999999</v>
      </c>
      <c r="DC20" s="9">
        <v>5.6050000000000004</v>
      </c>
      <c r="DD20" s="9">
        <v>8.2159999999999993</v>
      </c>
      <c r="DE20" s="9">
        <v>5.4119999999999999</v>
      </c>
      <c r="DF20" s="9">
        <v>2.8039999999999998</v>
      </c>
      <c r="DG20" s="9">
        <v>21</v>
      </c>
      <c r="DH20" s="9">
        <v>41.713000000000001</v>
      </c>
      <c r="DI20" s="9">
        <v>19.974</v>
      </c>
      <c r="DJ20" s="9">
        <v>21.155999999999999</v>
      </c>
      <c r="DK20" s="9">
        <v>6.9009999999999998</v>
      </c>
      <c r="DL20" s="9">
        <v>14.255000000000001</v>
      </c>
      <c r="DM20" s="9">
        <v>3.2930000000000001</v>
      </c>
      <c r="DN20" s="9">
        <v>0.99</v>
      </c>
      <c r="DO20" s="9">
        <v>2.302</v>
      </c>
      <c r="DP20" s="9">
        <v>3.9689999999999999</v>
      </c>
      <c r="DQ20" s="9">
        <v>1.4710000000000001</v>
      </c>
      <c r="DR20" s="9">
        <v>2.4980000000000002</v>
      </c>
      <c r="DS20" s="9">
        <v>6.1269999999999998</v>
      </c>
      <c r="DT20" s="9">
        <v>2.032</v>
      </c>
      <c r="DU20" s="9">
        <v>4.0940000000000003</v>
      </c>
      <c r="DV20" s="9">
        <v>7.7670000000000003</v>
      </c>
      <c r="DW20" s="9">
        <v>2.4079999999999999</v>
      </c>
      <c r="DX20" s="9">
        <v>5.36</v>
      </c>
      <c r="DY20" s="9">
        <v>26</v>
      </c>
      <c r="DZ20" s="9">
        <v>20.904</v>
      </c>
      <c r="EA20" s="9">
        <v>26</v>
      </c>
      <c r="EB20" s="9">
        <v>12.904</v>
      </c>
      <c r="EC20" s="9">
        <v>4.6230000000000002</v>
      </c>
      <c r="ED20" s="9">
        <v>8.2810000000000006</v>
      </c>
      <c r="EE20" s="9">
        <v>1.355</v>
      </c>
      <c r="EF20" s="9">
        <v>0.36799999999999999</v>
      </c>
      <c r="EG20" s="9">
        <v>0.98699999999999999</v>
      </c>
      <c r="EH20" s="9">
        <v>3.0409999999999999</v>
      </c>
      <c r="EI20" s="9">
        <v>0.78700000000000003</v>
      </c>
      <c r="EJ20" s="9">
        <v>2.254</v>
      </c>
      <c r="EK20" s="9">
        <v>3.6179999999999999</v>
      </c>
      <c r="EL20" s="9">
        <v>1.3420000000000001</v>
      </c>
      <c r="EM20" s="9">
        <v>2.2759999999999998</v>
      </c>
      <c r="EN20" s="9">
        <v>4.8899999999999997</v>
      </c>
      <c r="EO20" s="9">
        <v>2.1259999999999999</v>
      </c>
      <c r="EP20" s="9">
        <v>2.7639999999999998</v>
      </c>
      <c r="EQ20" s="9">
        <v>25.638000000000002</v>
      </c>
      <c r="ER20" s="9">
        <v>33.392000000000003</v>
      </c>
      <c r="ES20" s="9">
        <v>19.202999999999999</v>
      </c>
      <c r="ET20" s="9">
        <v>8.2520000000000007</v>
      </c>
      <c r="EU20" s="9">
        <v>2.278</v>
      </c>
      <c r="EV20" s="9">
        <v>5.9740000000000002</v>
      </c>
      <c r="EW20" s="9">
        <v>1.9379999999999999</v>
      </c>
      <c r="EX20" s="9">
        <v>0.622</v>
      </c>
      <c r="EY20" s="9">
        <v>1.3160000000000001</v>
      </c>
      <c r="EZ20" s="9">
        <v>0.92800000000000005</v>
      </c>
      <c r="FA20" s="9">
        <v>0.68400000000000005</v>
      </c>
      <c r="FB20" s="9">
        <v>0.24399999999999999</v>
      </c>
      <c r="FC20" s="9">
        <v>2.5089999999999999</v>
      </c>
      <c r="FD20" s="9">
        <v>0.69099999999999995</v>
      </c>
      <c r="FE20" s="9">
        <v>1.8180000000000001</v>
      </c>
      <c r="FF20" s="9">
        <v>2.8769999999999998</v>
      </c>
      <c r="FG20" s="9">
        <v>0.28199999999999997</v>
      </c>
      <c r="FH20" s="9">
        <v>2.5950000000000002</v>
      </c>
      <c r="FI20" s="9">
        <v>26</v>
      </c>
      <c r="FJ20" s="9">
        <v>10.237</v>
      </c>
      <c r="FK20" s="9">
        <v>26</v>
      </c>
      <c r="FL20" s="9">
        <v>15.62</v>
      </c>
      <c r="FM20" s="9">
        <v>5.6079999999999997</v>
      </c>
      <c r="FN20" s="9">
        <v>10.012</v>
      </c>
      <c r="FO20" s="9">
        <v>2.2879999999999998</v>
      </c>
      <c r="FP20" s="9">
        <v>0.34799999999999998</v>
      </c>
      <c r="FQ20" s="9">
        <v>1.94</v>
      </c>
      <c r="FR20" s="9">
        <v>2.1859999999999999</v>
      </c>
      <c r="FS20" s="9">
        <v>0.96199999999999997</v>
      </c>
      <c r="FT20" s="9">
        <v>1.2230000000000001</v>
      </c>
      <c r="FU20" s="9">
        <v>2.1309999999999998</v>
      </c>
      <c r="FV20" s="9">
        <v>1.39</v>
      </c>
      <c r="FW20" s="9">
        <v>0.74099999999999999</v>
      </c>
      <c r="FX20" s="9">
        <v>9.0150000000000006</v>
      </c>
      <c r="FY20" s="9">
        <v>2.9079999999999999</v>
      </c>
      <c r="FZ20" s="9">
        <v>6.1070000000000002</v>
      </c>
      <c r="GA20" s="9">
        <v>60.119</v>
      </c>
      <c r="GB20" s="9">
        <v>51.095999999999997</v>
      </c>
      <c r="GC20" s="9">
        <v>75.790000000000006</v>
      </c>
      <c r="GD20" s="9">
        <v>7.5350000000000001</v>
      </c>
      <c r="GE20" s="9">
        <v>2.9940000000000002</v>
      </c>
      <c r="GF20" s="9">
        <v>4.5410000000000004</v>
      </c>
      <c r="GG20" s="9">
        <v>1.6180000000000001</v>
      </c>
      <c r="GH20" s="9">
        <v>0.34799999999999998</v>
      </c>
      <c r="GI20" s="9">
        <v>1.27</v>
      </c>
      <c r="GJ20" s="9">
        <v>1.887</v>
      </c>
      <c r="GK20" s="9">
        <v>0.66400000000000003</v>
      </c>
      <c r="GL20" s="9">
        <v>1.2230000000000001</v>
      </c>
      <c r="GM20" s="9">
        <v>1.1080000000000001</v>
      </c>
      <c r="GN20" s="9">
        <v>1.1080000000000001</v>
      </c>
      <c r="GO20" s="9">
        <v>0</v>
      </c>
      <c r="GP20" s="9">
        <v>2.9209999999999998</v>
      </c>
      <c r="GQ20" s="9">
        <v>0.874</v>
      </c>
      <c r="GR20" s="9">
        <v>2.0470000000000002</v>
      </c>
      <c r="GS20" s="9">
        <v>18.536999999999999</v>
      </c>
      <c r="GT20" s="9">
        <v>24.263000000000002</v>
      </c>
      <c r="GU20" s="9">
        <v>11.157</v>
      </c>
      <c r="GV20" s="9">
        <v>8.0850000000000009</v>
      </c>
      <c r="GW20" s="9">
        <v>2.6139999999999999</v>
      </c>
      <c r="GX20" s="9">
        <v>5.4710000000000001</v>
      </c>
      <c r="GY20" s="9">
        <v>0.67</v>
      </c>
      <c r="GZ20" s="9">
        <v>0</v>
      </c>
      <c r="HA20" s="9">
        <v>0.67</v>
      </c>
      <c r="HB20" s="9">
        <v>0.29799999999999999</v>
      </c>
      <c r="HC20" s="9">
        <v>0.29799999999999999</v>
      </c>
      <c r="HD20" s="9">
        <v>0</v>
      </c>
      <c r="HE20" s="9">
        <v>1.0229999999999999</v>
      </c>
      <c r="HF20" s="9">
        <v>0.28199999999999997</v>
      </c>
      <c r="HG20" s="9">
        <v>0.74099999999999999</v>
      </c>
      <c r="HH20" s="9">
        <v>6.0940000000000003</v>
      </c>
      <c r="HI20" s="9">
        <v>2.0339999999999998</v>
      </c>
      <c r="HJ20" s="9">
        <v>4.0599999999999996</v>
      </c>
      <c r="HK20" s="9">
        <v>104</v>
      </c>
      <c r="HL20" s="9">
        <v>99.052999999999997</v>
      </c>
      <c r="HM20" s="9">
        <v>149.25399999999999</v>
      </c>
      <c r="HN20" s="9">
        <v>3.9249999999999998</v>
      </c>
      <c r="HO20" s="9">
        <v>2.6989999999999998</v>
      </c>
      <c r="HP20" s="9">
        <v>1.226</v>
      </c>
      <c r="HQ20" s="9">
        <v>0</v>
      </c>
      <c r="HR20" s="9">
        <v>0</v>
      </c>
      <c r="HS20" s="9">
        <v>0</v>
      </c>
      <c r="HT20" s="9">
        <v>0.35099999999999998</v>
      </c>
      <c r="HU20" s="9">
        <v>0</v>
      </c>
      <c r="HV20" s="9">
        <v>0.35099999999999998</v>
      </c>
      <c r="HW20" s="9">
        <v>0.27400000000000002</v>
      </c>
      <c r="HX20" s="9">
        <v>0.27400000000000002</v>
      </c>
      <c r="HY20" s="9">
        <v>0</v>
      </c>
      <c r="HZ20" s="9">
        <v>3.3</v>
      </c>
      <c r="IA20" s="9">
        <v>2.4249999999999998</v>
      </c>
      <c r="IB20" s="9">
        <v>0.875</v>
      </c>
      <c r="IC20" s="9">
        <v>137.21700000000001</v>
      </c>
      <c r="ID20" s="9">
        <v>160.31399999999999</v>
      </c>
      <c r="IE20" s="9">
        <v>92.052999999999997</v>
      </c>
      <c r="IF20" s="9">
        <v>58.378</v>
      </c>
      <c r="IG20" s="9">
        <v>25.306000000000001</v>
      </c>
      <c r="IH20" s="9">
        <v>33.072000000000003</v>
      </c>
      <c r="II20" s="9">
        <v>7.5830000000000002</v>
      </c>
      <c r="IJ20" s="9">
        <v>2.9260000000000002</v>
      </c>
      <c r="IK20" s="9">
        <v>4.6580000000000004</v>
      </c>
      <c r="IL20" s="9">
        <v>11.669</v>
      </c>
      <c r="IM20" s="9">
        <v>4.6120000000000001</v>
      </c>
      <c r="IN20" s="9">
        <v>7.0570000000000004</v>
      </c>
      <c r="IO20" s="9">
        <v>14.340999999999999</v>
      </c>
      <c r="IP20" s="9">
        <v>5.2030000000000003</v>
      </c>
      <c r="IQ20" s="9">
        <v>9.1379999999999999</v>
      </c>
    </row>
    <row r="21" spans="1:251">
      <c r="A21" s="10">
        <v>45689</v>
      </c>
      <c r="B21" s="9">
        <v>0.56699999999999995</v>
      </c>
      <c r="C21" s="9">
        <v>49.624000000000002</v>
      </c>
      <c r="D21" s="9">
        <v>47.921999999999997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55.308</v>
      </c>
      <c r="BI21" s="9">
        <v>20.872</v>
      </c>
      <c r="BJ21" s="9">
        <v>34.436</v>
      </c>
      <c r="BK21" s="9">
        <v>7.9939999999999998</v>
      </c>
      <c r="BL21" s="9">
        <v>4.2060000000000004</v>
      </c>
      <c r="BM21" s="9">
        <v>3.7879999999999998</v>
      </c>
      <c r="BN21" s="9">
        <v>12.675000000000001</v>
      </c>
      <c r="BO21" s="9">
        <v>3.3239999999999998</v>
      </c>
      <c r="BP21" s="9">
        <v>9.3520000000000003</v>
      </c>
      <c r="BQ21" s="9">
        <v>17.637</v>
      </c>
      <c r="BR21" s="9">
        <v>6.7320000000000002</v>
      </c>
      <c r="BS21" s="9">
        <v>10.904999999999999</v>
      </c>
      <c r="BT21" s="9">
        <v>17.001999999999999</v>
      </c>
      <c r="BU21" s="9">
        <v>6.6109999999999998</v>
      </c>
      <c r="BV21" s="9">
        <v>10.391</v>
      </c>
      <c r="BW21" s="9">
        <v>20</v>
      </c>
      <c r="BX21" s="9">
        <v>20</v>
      </c>
      <c r="BY21" s="9">
        <v>19.914000000000001</v>
      </c>
      <c r="BZ21" s="9">
        <v>53.677999999999997</v>
      </c>
      <c r="CA21" s="9">
        <v>20.408999999999999</v>
      </c>
      <c r="CB21" s="9">
        <v>33.268000000000001</v>
      </c>
      <c r="CC21" s="9">
        <v>7.76</v>
      </c>
      <c r="CD21" s="9">
        <v>3.972</v>
      </c>
      <c r="CE21" s="9">
        <v>3.7879999999999998</v>
      </c>
      <c r="CF21" s="9">
        <v>12.445</v>
      </c>
      <c r="CG21" s="9">
        <v>3.0939999999999999</v>
      </c>
      <c r="CH21" s="9">
        <v>9.3520000000000003</v>
      </c>
      <c r="CI21" s="9">
        <v>16.925000000000001</v>
      </c>
      <c r="CJ21" s="9">
        <v>6.7320000000000002</v>
      </c>
      <c r="CK21" s="9">
        <v>10.193</v>
      </c>
      <c r="CL21" s="9">
        <v>16.547000000000001</v>
      </c>
      <c r="CM21" s="9">
        <v>6.6109999999999998</v>
      </c>
      <c r="CN21" s="9">
        <v>9.9359999999999999</v>
      </c>
      <c r="CO21" s="9">
        <v>20</v>
      </c>
      <c r="CP21" s="9">
        <v>20.77</v>
      </c>
      <c r="CQ21" s="9">
        <v>19.036999999999999</v>
      </c>
      <c r="CR21" s="9">
        <v>20.420000000000002</v>
      </c>
      <c r="CS21" s="9">
        <v>9</v>
      </c>
      <c r="CT21" s="9">
        <v>11.419</v>
      </c>
      <c r="CU21" s="9">
        <v>2.9550000000000001</v>
      </c>
      <c r="CV21" s="9">
        <v>1.2130000000000001</v>
      </c>
      <c r="CW21" s="9">
        <v>1.742</v>
      </c>
      <c r="CX21" s="9">
        <v>6.2140000000000004</v>
      </c>
      <c r="CY21" s="9">
        <v>1.806</v>
      </c>
      <c r="CZ21" s="9">
        <v>4.4080000000000004</v>
      </c>
      <c r="DA21" s="9">
        <v>5.0220000000000002</v>
      </c>
      <c r="DB21" s="9">
        <v>2.1339999999999999</v>
      </c>
      <c r="DC21" s="9">
        <v>2.8889999999999998</v>
      </c>
      <c r="DD21" s="9">
        <v>6.2279999999999998</v>
      </c>
      <c r="DE21" s="9">
        <v>3.847</v>
      </c>
      <c r="DF21" s="9">
        <v>2.3809999999999998</v>
      </c>
      <c r="DG21" s="9">
        <v>13</v>
      </c>
      <c r="DH21" s="9">
        <v>36.021000000000001</v>
      </c>
      <c r="DI21" s="9">
        <v>9.2119999999999997</v>
      </c>
      <c r="DJ21" s="9">
        <v>18.853999999999999</v>
      </c>
      <c r="DK21" s="9">
        <v>6.3109999999999999</v>
      </c>
      <c r="DL21" s="9">
        <v>12.542999999999999</v>
      </c>
      <c r="DM21" s="9">
        <v>3.1789999999999998</v>
      </c>
      <c r="DN21" s="9">
        <v>1.4279999999999999</v>
      </c>
      <c r="DO21" s="9">
        <v>1.7509999999999999</v>
      </c>
      <c r="DP21" s="9">
        <v>2.548</v>
      </c>
      <c r="DQ21" s="9">
        <v>0.71599999999999997</v>
      </c>
      <c r="DR21" s="9">
        <v>1.8320000000000001</v>
      </c>
      <c r="DS21" s="9">
        <v>6.4980000000000002</v>
      </c>
      <c r="DT21" s="9">
        <v>2.6419999999999999</v>
      </c>
      <c r="DU21" s="9">
        <v>3.8559999999999999</v>
      </c>
      <c r="DV21" s="9">
        <v>6.63</v>
      </c>
      <c r="DW21" s="9">
        <v>1.5249999999999999</v>
      </c>
      <c r="DX21" s="9">
        <v>5.1040000000000001</v>
      </c>
      <c r="DY21" s="9">
        <v>26</v>
      </c>
      <c r="DZ21" s="9">
        <v>20</v>
      </c>
      <c r="EA21" s="9">
        <v>26</v>
      </c>
      <c r="EB21" s="9">
        <v>11.22</v>
      </c>
      <c r="EC21" s="9">
        <v>4.0629999999999997</v>
      </c>
      <c r="ED21" s="9">
        <v>7.1580000000000004</v>
      </c>
      <c r="EE21" s="9">
        <v>1.621</v>
      </c>
      <c r="EF21" s="9">
        <v>0.94799999999999995</v>
      </c>
      <c r="EG21" s="9">
        <v>0.67300000000000004</v>
      </c>
      <c r="EH21" s="9">
        <v>1.5169999999999999</v>
      </c>
      <c r="EI21" s="9">
        <v>0</v>
      </c>
      <c r="EJ21" s="9">
        <v>1.5169999999999999</v>
      </c>
      <c r="EK21" s="9">
        <v>4.1260000000000003</v>
      </c>
      <c r="EL21" s="9">
        <v>1.917</v>
      </c>
      <c r="EM21" s="9">
        <v>2.2090000000000001</v>
      </c>
      <c r="EN21" s="9">
        <v>3.956</v>
      </c>
      <c r="EO21" s="9">
        <v>1.1970000000000001</v>
      </c>
      <c r="EP21" s="9">
        <v>2.7589999999999999</v>
      </c>
      <c r="EQ21" s="9">
        <v>26</v>
      </c>
      <c r="ER21" s="9">
        <v>20.876999999999999</v>
      </c>
      <c r="ES21" s="9">
        <v>34.188000000000002</v>
      </c>
      <c r="ET21" s="9">
        <v>7.6340000000000003</v>
      </c>
      <c r="EU21" s="9">
        <v>2.2490000000000001</v>
      </c>
      <c r="EV21" s="9">
        <v>5.3860000000000001</v>
      </c>
      <c r="EW21" s="9">
        <v>1.5580000000000001</v>
      </c>
      <c r="EX21" s="9">
        <v>0.48</v>
      </c>
      <c r="EY21" s="9">
        <v>1.0780000000000001</v>
      </c>
      <c r="EZ21" s="9">
        <v>1.0309999999999999</v>
      </c>
      <c r="FA21" s="9">
        <v>0.71599999999999997</v>
      </c>
      <c r="FB21" s="9">
        <v>0.315</v>
      </c>
      <c r="FC21" s="9">
        <v>2.3719999999999999</v>
      </c>
      <c r="FD21" s="9">
        <v>0.72499999999999998</v>
      </c>
      <c r="FE21" s="9">
        <v>1.647</v>
      </c>
      <c r="FF21" s="9">
        <v>2.6739999999999999</v>
      </c>
      <c r="FG21" s="9">
        <v>0.32800000000000001</v>
      </c>
      <c r="FH21" s="9">
        <v>2.3460000000000001</v>
      </c>
      <c r="FI21" s="9">
        <v>26</v>
      </c>
      <c r="FJ21" s="9">
        <v>14.374000000000001</v>
      </c>
      <c r="FK21" s="9">
        <v>26</v>
      </c>
      <c r="FL21" s="9">
        <v>14.404</v>
      </c>
      <c r="FM21" s="9">
        <v>5.0970000000000004</v>
      </c>
      <c r="FN21" s="9">
        <v>9.3059999999999992</v>
      </c>
      <c r="FO21" s="9">
        <v>1.6259999999999999</v>
      </c>
      <c r="FP21" s="9">
        <v>1.331</v>
      </c>
      <c r="FQ21" s="9">
        <v>0.29599999999999999</v>
      </c>
      <c r="FR21" s="9">
        <v>3.6829999999999998</v>
      </c>
      <c r="FS21" s="9">
        <v>0.57199999999999995</v>
      </c>
      <c r="FT21" s="9">
        <v>3.1110000000000002</v>
      </c>
      <c r="FU21" s="9">
        <v>5.4050000000000002</v>
      </c>
      <c r="FV21" s="9">
        <v>1.956</v>
      </c>
      <c r="FW21" s="9">
        <v>3.4489999999999998</v>
      </c>
      <c r="FX21" s="9">
        <v>3.6890000000000001</v>
      </c>
      <c r="FY21" s="9">
        <v>1.2390000000000001</v>
      </c>
      <c r="FZ21" s="9">
        <v>2.4500000000000002</v>
      </c>
      <c r="GA21" s="9">
        <v>17.297999999999998</v>
      </c>
      <c r="GB21" s="9">
        <v>15.837999999999999</v>
      </c>
      <c r="GC21" s="9">
        <v>20.934000000000001</v>
      </c>
      <c r="GD21" s="9">
        <v>7.9420000000000002</v>
      </c>
      <c r="GE21" s="9">
        <v>2.8570000000000002</v>
      </c>
      <c r="GF21" s="9">
        <v>5.085</v>
      </c>
      <c r="GG21" s="9">
        <v>0.28299999999999997</v>
      </c>
      <c r="GH21" s="9">
        <v>0.28299999999999997</v>
      </c>
      <c r="GI21" s="9">
        <v>0</v>
      </c>
      <c r="GJ21" s="9">
        <v>1.875</v>
      </c>
      <c r="GK21" s="9">
        <v>0.57199999999999995</v>
      </c>
      <c r="GL21" s="9">
        <v>1.3029999999999999</v>
      </c>
      <c r="GM21" s="9">
        <v>3.6150000000000002</v>
      </c>
      <c r="GN21" s="9">
        <v>1.333</v>
      </c>
      <c r="GO21" s="9">
        <v>2.282</v>
      </c>
      <c r="GP21" s="9">
        <v>2.1680000000000001</v>
      </c>
      <c r="GQ21" s="9">
        <v>0.66900000000000004</v>
      </c>
      <c r="GR21" s="9">
        <v>1.4990000000000001</v>
      </c>
      <c r="GS21" s="9">
        <v>26</v>
      </c>
      <c r="GT21" s="9">
        <v>18.459</v>
      </c>
      <c r="GU21" s="9">
        <v>26</v>
      </c>
      <c r="GV21" s="9">
        <v>6.4619999999999997</v>
      </c>
      <c r="GW21" s="9">
        <v>2.2400000000000002</v>
      </c>
      <c r="GX21" s="9">
        <v>4.2210000000000001</v>
      </c>
      <c r="GY21" s="9">
        <v>1.343</v>
      </c>
      <c r="GZ21" s="9">
        <v>1.0469999999999999</v>
      </c>
      <c r="HA21" s="9">
        <v>0.29599999999999999</v>
      </c>
      <c r="HB21" s="9">
        <v>1.8080000000000001</v>
      </c>
      <c r="HC21" s="9">
        <v>0</v>
      </c>
      <c r="HD21" s="9">
        <v>1.8080000000000001</v>
      </c>
      <c r="HE21" s="9">
        <v>1.7889999999999999</v>
      </c>
      <c r="HF21" s="9">
        <v>0.623</v>
      </c>
      <c r="HG21" s="9">
        <v>1.167</v>
      </c>
      <c r="HH21" s="9">
        <v>1.5209999999999999</v>
      </c>
      <c r="HI21" s="9">
        <v>0.56999999999999995</v>
      </c>
      <c r="HJ21" s="9">
        <v>0.95099999999999996</v>
      </c>
      <c r="HK21" s="9">
        <v>12.879</v>
      </c>
      <c r="HL21" s="9">
        <v>11.57</v>
      </c>
      <c r="HM21" s="9">
        <v>12.616</v>
      </c>
      <c r="HN21" s="9">
        <v>1.631</v>
      </c>
      <c r="HO21" s="9">
        <v>0.46300000000000002</v>
      </c>
      <c r="HP21" s="9">
        <v>1.167</v>
      </c>
      <c r="HQ21" s="9">
        <v>0.23400000000000001</v>
      </c>
      <c r="HR21" s="9">
        <v>0.23400000000000001</v>
      </c>
      <c r="HS21" s="9">
        <v>0</v>
      </c>
      <c r="HT21" s="9">
        <v>0.23</v>
      </c>
      <c r="HU21" s="9">
        <v>0.23</v>
      </c>
      <c r="HV21" s="9">
        <v>0</v>
      </c>
      <c r="HW21" s="9">
        <v>0.71199999999999997</v>
      </c>
      <c r="HX21" s="9">
        <v>0</v>
      </c>
      <c r="HY21" s="9">
        <v>0.71199999999999997</v>
      </c>
      <c r="HZ21" s="9">
        <v>0.45600000000000002</v>
      </c>
      <c r="IA21" s="9">
        <v>0</v>
      </c>
      <c r="IB21" s="9">
        <v>0.45600000000000002</v>
      </c>
      <c r="IC21" s="9">
        <v>18.373000000000001</v>
      </c>
      <c r="ID21" s="9">
        <v>4.9740000000000002</v>
      </c>
      <c r="IE21" s="9">
        <v>43.613</v>
      </c>
      <c r="IF21" s="9">
        <v>46.326999999999998</v>
      </c>
      <c r="IG21" s="9">
        <v>17.14</v>
      </c>
      <c r="IH21" s="9">
        <v>29.187000000000001</v>
      </c>
      <c r="II21" s="9">
        <v>6.3689999999999998</v>
      </c>
      <c r="IJ21" s="9">
        <v>3.5489999999999999</v>
      </c>
      <c r="IK21" s="9">
        <v>2.819</v>
      </c>
      <c r="IL21" s="9">
        <v>11.071999999999999</v>
      </c>
      <c r="IM21" s="9">
        <v>2.3359999999999999</v>
      </c>
      <c r="IN21" s="9">
        <v>8.7360000000000007</v>
      </c>
      <c r="IO21" s="9">
        <v>14.089</v>
      </c>
      <c r="IP21" s="9">
        <v>5.3079999999999998</v>
      </c>
      <c r="IQ21" s="9">
        <v>8.7810000000000006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6013</v>
      </c>
      <c r="C1" s="3" t="s">
        <v>6014</v>
      </c>
      <c r="D1" s="3" t="s">
        <v>6015</v>
      </c>
      <c r="E1" s="3" t="s">
        <v>6016</v>
      </c>
      <c r="F1" s="3" t="s">
        <v>6017</v>
      </c>
      <c r="G1" s="3" t="s">
        <v>6018</v>
      </c>
      <c r="H1" s="3" t="s">
        <v>6019</v>
      </c>
      <c r="I1" s="3" t="s">
        <v>6020</v>
      </c>
      <c r="J1" s="3" t="s">
        <v>6021</v>
      </c>
      <c r="K1" s="3" t="s">
        <v>6022</v>
      </c>
      <c r="L1" s="3" t="s">
        <v>6023</v>
      </c>
      <c r="M1" s="3" t="s">
        <v>6024</v>
      </c>
      <c r="N1" s="3" t="s">
        <v>6025</v>
      </c>
      <c r="O1" s="3" t="s">
        <v>6026</v>
      </c>
      <c r="P1" s="3" t="s">
        <v>6027</v>
      </c>
      <c r="Q1" s="3" t="s">
        <v>6028</v>
      </c>
      <c r="R1" s="3" t="s">
        <v>6029</v>
      </c>
      <c r="S1" s="3" t="s">
        <v>6030</v>
      </c>
      <c r="T1" s="3" t="s">
        <v>6031</v>
      </c>
      <c r="U1" s="3" t="s">
        <v>6032</v>
      </c>
      <c r="V1" s="3" t="s">
        <v>6033</v>
      </c>
      <c r="W1" s="3" t="s">
        <v>6034</v>
      </c>
      <c r="X1" s="3" t="s">
        <v>6035</v>
      </c>
      <c r="Y1" s="3" t="s">
        <v>6036</v>
      </c>
      <c r="Z1" s="3" t="s">
        <v>6037</v>
      </c>
      <c r="AA1" s="3" t="s">
        <v>6038</v>
      </c>
      <c r="AB1" s="3" t="s">
        <v>6039</v>
      </c>
      <c r="AC1" s="3" t="s">
        <v>6040</v>
      </c>
      <c r="AD1" s="3" t="s">
        <v>6041</v>
      </c>
      <c r="AE1" s="3" t="s">
        <v>6042</v>
      </c>
      <c r="AF1" s="3" t="s">
        <v>6043</v>
      </c>
      <c r="AG1" s="3" t="s">
        <v>6044</v>
      </c>
      <c r="AH1" s="3" t="s">
        <v>6045</v>
      </c>
      <c r="AI1" s="3" t="s">
        <v>6046</v>
      </c>
      <c r="AJ1" s="3" t="s">
        <v>6047</v>
      </c>
      <c r="AK1" s="3" t="s">
        <v>6048</v>
      </c>
      <c r="AL1" s="3" t="s">
        <v>6049</v>
      </c>
      <c r="AM1" s="3" t="s">
        <v>6050</v>
      </c>
      <c r="AN1" s="3" t="s">
        <v>6051</v>
      </c>
      <c r="AO1" s="3" t="s">
        <v>6052</v>
      </c>
      <c r="AP1" s="3" t="s">
        <v>6053</v>
      </c>
      <c r="AQ1" s="3" t="s">
        <v>6054</v>
      </c>
      <c r="AR1" s="3" t="s">
        <v>6055</v>
      </c>
      <c r="AS1" s="3" t="s">
        <v>6056</v>
      </c>
      <c r="AT1" s="3" t="s">
        <v>6057</v>
      </c>
      <c r="AU1" s="3" t="s">
        <v>6058</v>
      </c>
      <c r="AV1" s="3" t="s">
        <v>6059</v>
      </c>
      <c r="AW1" s="3" t="s">
        <v>6060</v>
      </c>
      <c r="AX1" s="3" t="s">
        <v>6061</v>
      </c>
      <c r="AY1" s="3" t="s">
        <v>6062</v>
      </c>
      <c r="AZ1" s="3" t="s">
        <v>6063</v>
      </c>
      <c r="BA1" s="3" t="s">
        <v>6064</v>
      </c>
      <c r="BB1" s="3" t="s">
        <v>6065</v>
      </c>
      <c r="BC1" s="3" t="s">
        <v>6066</v>
      </c>
      <c r="BD1" s="3" t="s">
        <v>6067</v>
      </c>
      <c r="BE1" s="3" t="s">
        <v>6068</v>
      </c>
      <c r="BF1" s="3" t="s">
        <v>6069</v>
      </c>
      <c r="BG1" s="3" t="s">
        <v>6070</v>
      </c>
      <c r="BH1" s="3" t="s">
        <v>6071</v>
      </c>
      <c r="BI1" s="3" t="s">
        <v>6072</v>
      </c>
      <c r="BJ1" s="3" t="s">
        <v>6073</v>
      </c>
      <c r="BK1" s="3" t="s">
        <v>6074</v>
      </c>
      <c r="BL1" s="3" t="s">
        <v>6075</v>
      </c>
      <c r="BM1" s="3" t="s">
        <v>6076</v>
      </c>
      <c r="BN1" s="3" t="s">
        <v>6077</v>
      </c>
      <c r="BO1" s="3" t="s">
        <v>6078</v>
      </c>
      <c r="BP1" s="3" t="s">
        <v>6079</v>
      </c>
      <c r="BQ1" s="3" t="s">
        <v>6080</v>
      </c>
      <c r="BR1" s="3" t="s">
        <v>6081</v>
      </c>
      <c r="BS1" s="3" t="s">
        <v>6082</v>
      </c>
      <c r="BT1" s="3" t="s">
        <v>6083</v>
      </c>
      <c r="BU1" s="3" t="s">
        <v>6084</v>
      </c>
      <c r="BV1" s="3" t="s">
        <v>6085</v>
      </c>
      <c r="BW1" s="3" t="s">
        <v>6086</v>
      </c>
      <c r="BX1" s="3" t="s">
        <v>6087</v>
      </c>
      <c r="BY1" s="3" t="s">
        <v>6088</v>
      </c>
      <c r="BZ1" s="3" t="s">
        <v>6089</v>
      </c>
      <c r="CA1" s="3" t="s">
        <v>6090</v>
      </c>
      <c r="CB1" s="3" t="s">
        <v>6091</v>
      </c>
      <c r="CC1" s="3" t="s">
        <v>6092</v>
      </c>
      <c r="CD1" s="3" t="s">
        <v>6093</v>
      </c>
      <c r="CE1" s="3" t="s">
        <v>6094</v>
      </c>
      <c r="CF1" s="3" t="s">
        <v>6095</v>
      </c>
      <c r="CG1" s="3" t="s">
        <v>6096</v>
      </c>
      <c r="CH1" s="3" t="s">
        <v>6097</v>
      </c>
      <c r="CI1" s="3" t="s">
        <v>6098</v>
      </c>
      <c r="CJ1" s="3" t="s">
        <v>6099</v>
      </c>
      <c r="CK1" s="3" t="s">
        <v>6100</v>
      </c>
      <c r="CL1" s="3" t="s">
        <v>6101</v>
      </c>
      <c r="CM1" s="3" t="s">
        <v>6102</v>
      </c>
      <c r="CN1" s="3" t="s">
        <v>6103</v>
      </c>
      <c r="CO1" s="3" t="s">
        <v>6104</v>
      </c>
      <c r="CP1" s="3" t="s">
        <v>6105</v>
      </c>
      <c r="CQ1" s="3" t="s">
        <v>6106</v>
      </c>
      <c r="CR1" s="3" t="s">
        <v>6107</v>
      </c>
      <c r="CS1" s="3" t="s">
        <v>6108</v>
      </c>
      <c r="CT1" s="3" t="s">
        <v>6109</v>
      </c>
      <c r="CU1" s="3" t="s">
        <v>6110</v>
      </c>
      <c r="CV1" s="3" t="s">
        <v>6111</v>
      </c>
      <c r="CW1" s="3" t="s">
        <v>6112</v>
      </c>
      <c r="CX1" s="3" t="s">
        <v>6113</v>
      </c>
      <c r="CY1" s="3" t="s">
        <v>6114</v>
      </c>
      <c r="CZ1" s="3" t="s">
        <v>6115</v>
      </c>
      <c r="DA1" s="3" t="s">
        <v>6116</v>
      </c>
      <c r="DB1" s="3" t="s">
        <v>6117</v>
      </c>
      <c r="DC1" s="3" t="s">
        <v>6118</v>
      </c>
      <c r="DD1" s="3" t="s">
        <v>6119</v>
      </c>
      <c r="DE1" s="3" t="s">
        <v>6120</v>
      </c>
      <c r="DF1" s="3" t="s">
        <v>6121</v>
      </c>
      <c r="DG1" s="3" t="s">
        <v>6122</v>
      </c>
      <c r="DH1" s="3" t="s">
        <v>6123</v>
      </c>
      <c r="DI1" s="3" t="s">
        <v>6124</v>
      </c>
      <c r="DJ1" s="3" t="s">
        <v>6125</v>
      </c>
      <c r="DK1" s="3" t="s">
        <v>6126</v>
      </c>
      <c r="DL1" s="3" t="s">
        <v>6127</v>
      </c>
      <c r="DM1" s="3" t="s">
        <v>6128</v>
      </c>
      <c r="DN1" s="3" t="s">
        <v>6129</v>
      </c>
      <c r="DO1" s="3" t="s">
        <v>6130</v>
      </c>
      <c r="DP1" s="3" t="s">
        <v>6131</v>
      </c>
      <c r="DQ1" s="3" t="s">
        <v>6132</v>
      </c>
      <c r="DR1" s="3" t="s">
        <v>6133</v>
      </c>
      <c r="DS1" s="3" t="s">
        <v>6134</v>
      </c>
      <c r="DT1" s="3" t="s">
        <v>6135</v>
      </c>
      <c r="DU1" s="3" t="s">
        <v>6136</v>
      </c>
      <c r="DV1" s="3" t="s">
        <v>6137</v>
      </c>
      <c r="DW1" s="3" t="s">
        <v>6138</v>
      </c>
      <c r="DX1" s="3" t="s">
        <v>6139</v>
      </c>
      <c r="DY1" s="3" t="s">
        <v>6140</v>
      </c>
      <c r="DZ1" s="3" t="s">
        <v>6141</v>
      </c>
      <c r="EA1" s="3" t="s">
        <v>6142</v>
      </c>
      <c r="EB1" s="3" t="s">
        <v>6143</v>
      </c>
      <c r="EC1" s="3" t="s">
        <v>6144</v>
      </c>
      <c r="ED1" s="3" t="s">
        <v>6145</v>
      </c>
      <c r="EE1" s="3" t="s">
        <v>6146</v>
      </c>
      <c r="EF1" s="3" t="s">
        <v>6147</v>
      </c>
      <c r="EG1" s="3" t="s">
        <v>6148</v>
      </c>
      <c r="EH1" s="3" t="s">
        <v>6149</v>
      </c>
      <c r="EI1" s="3" t="s">
        <v>6150</v>
      </c>
      <c r="EJ1" s="3" t="s">
        <v>6151</v>
      </c>
      <c r="EK1" s="3" t="s">
        <v>6152</v>
      </c>
      <c r="EL1" s="3" t="s">
        <v>6153</v>
      </c>
      <c r="EM1" s="3" t="s">
        <v>6154</v>
      </c>
      <c r="EN1" s="3" t="s">
        <v>6155</v>
      </c>
      <c r="EO1" s="3" t="s">
        <v>6156</v>
      </c>
      <c r="EP1" s="3" t="s">
        <v>6157</v>
      </c>
      <c r="EQ1" s="3" t="s">
        <v>6158</v>
      </c>
      <c r="ER1" s="3" t="s">
        <v>6159</v>
      </c>
      <c r="ES1" s="3" t="s">
        <v>6160</v>
      </c>
      <c r="ET1" s="3" t="s">
        <v>6161</v>
      </c>
      <c r="EU1" s="3" t="s">
        <v>6162</v>
      </c>
      <c r="EV1" s="3" t="s">
        <v>6163</v>
      </c>
      <c r="EW1" s="3" t="s">
        <v>6164</v>
      </c>
      <c r="EX1" s="3" t="s">
        <v>6165</v>
      </c>
      <c r="EY1" s="3" t="s">
        <v>6166</v>
      </c>
      <c r="EZ1" s="3" t="s">
        <v>6167</v>
      </c>
      <c r="FA1" s="3" t="s">
        <v>6168</v>
      </c>
      <c r="FB1" s="3" t="s">
        <v>6169</v>
      </c>
      <c r="FC1" s="3" t="s">
        <v>6170</v>
      </c>
      <c r="FD1" s="3" t="s">
        <v>6171</v>
      </c>
      <c r="FE1" s="3" t="s">
        <v>6172</v>
      </c>
      <c r="FF1" s="3" t="s">
        <v>6173</v>
      </c>
      <c r="FG1" s="3" t="s">
        <v>6174</v>
      </c>
      <c r="FH1" s="3" t="s">
        <v>6175</v>
      </c>
      <c r="FI1" s="3" t="s">
        <v>6176</v>
      </c>
      <c r="FJ1" s="3" t="s">
        <v>6177</v>
      </c>
      <c r="FK1" s="3" t="s">
        <v>6178</v>
      </c>
      <c r="FL1" s="3" t="s">
        <v>6179</v>
      </c>
      <c r="FM1" s="3" t="s">
        <v>6180</v>
      </c>
      <c r="FN1" s="3" t="s">
        <v>6181</v>
      </c>
      <c r="FO1" s="3" t="s">
        <v>6182</v>
      </c>
      <c r="FP1" s="3" t="s">
        <v>6183</v>
      </c>
      <c r="FQ1" s="3" t="s">
        <v>6184</v>
      </c>
      <c r="FR1" s="3" t="s">
        <v>6185</v>
      </c>
      <c r="FS1" s="3" t="s">
        <v>6186</v>
      </c>
      <c r="FT1" s="3" t="s">
        <v>6187</v>
      </c>
      <c r="FU1" s="3" t="s">
        <v>6188</v>
      </c>
      <c r="FV1" s="3" t="s">
        <v>6189</v>
      </c>
      <c r="FW1" s="3" t="s">
        <v>6190</v>
      </c>
      <c r="FX1" s="3" t="s">
        <v>6191</v>
      </c>
      <c r="FY1" s="3" t="s">
        <v>6192</v>
      </c>
      <c r="FZ1" s="3" t="s">
        <v>6193</v>
      </c>
      <c r="GA1" s="3" t="s">
        <v>6194</v>
      </c>
      <c r="GB1" s="3" t="s">
        <v>6195</v>
      </c>
      <c r="GC1" s="3" t="s">
        <v>6196</v>
      </c>
      <c r="GD1" s="3" t="s">
        <v>6197</v>
      </c>
      <c r="GE1" s="3" t="s">
        <v>6198</v>
      </c>
      <c r="GF1" s="3" t="s">
        <v>6199</v>
      </c>
      <c r="GG1" s="3" t="s">
        <v>6200</v>
      </c>
      <c r="GH1" s="3" t="s">
        <v>6201</v>
      </c>
      <c r="GI1" s="3" t="s">
        <v>6202</v>
      </c>
      <c r="GJ1" s="3" t="s">
        <v>6203</v>
      </c>
      <c r="GK1" s="3" t="s">
        <v>6204</v>
      </c>
      <c r="GL1" s="3" t="s">
        <v>6205</v>
      </c>
      <c r="GM1" s="3" t="s">
        <v>6206</v>
      </c>
      <c r="GN1" s="3" t="s">
        <v>6207</v>
      </c>
      <c r="GO1" s="3" t="s">
        <v>6208</v>
      </c>
      <c r="GP1" s="3" t="s">
        <v>6209</v>
      </c>
      <c r="GQ1" s="3" t="s">
        <v>6210</v>
      </c>
      <c r="GR1" s="3" t="s">
        <v>6211</v>
      </c>
      <c r="GS1" s="3" t="s">
        <v>6212</v>
      </c>
      <c r="GT1" s="3" t="s">
        <v>6213</v>
      </c>
      <c r="GU1" s="3" t="s">
        <v>6214</v>
      </c>
      <c r="GV1" s="3" t="s">
        <v>6215</v>
      </c>
      <c r="GW1" s="3" t="s">
        <v>6216</v>
      </c>
      <c r="GX1" s="3" t="s">
        <v>6217</v>
      </c>
      <c r="GY1" s="3" t="s">
        <v>6218</v>
      </c>
      <c r="GZ1" s="3" t="s">
        <v>6219</v>
      </c>
      <c r="HA1" s="3" t="s">
        <v>6220</v>
      </c>
      <c r="HB1" s="3" t="s">
        <v>6221</v>
      </c>
      <c r="HC1" s="3" t="s">
        <v>6222</v>
      </c>
      <c r="HD1" s="3" t="s">
        <v>6223</v>
      </c>
      <c r="HE1" s="3" t="s">
        <v>6224</v>
      </c>
      <c r="HF1" s="3" t="s">
        <v>6225</v>
      </c>
      <c r="HG1" s="3" t="s">
        <v>6226</v>
      </c>
      <c r="HH1" s="3" t="s">
        <v>6227</v>
      </c>
      <c r="HI1" s="3" t="s">
        <v>6228</v>
      </c>
      <c r="HJ1" s="3" t="s">
        <v>6229</v>
      </c>
      <c r="HK1" s="3" t="s">
        <v>6230</v>
      </c>
      <c r="HL1" s="3" t="s">
        <v>6231</v>
      </c>
      <c r="HM1" s="3" t="s">
        <v>6232</v>
      </c>
      <c r="HN1" s="3" t="s">
        <v>6233</v>
      </c>
      <c r="HO1" s="3" t="s">
        <v>6234</v>
      </c>
      <c r="HP1" s="3" t="s">
        <v>6235</v>
      </c>
      <c r="HQ1" s="3" t="s">
        <v>6236</v>
      </c>
      <c r="HR1" s="3" t="s">
        <v>6237</v>
      </c>
      <c r="HS1" s="3" t="s">
        <v>6238</v>
      </c>
      <c r="HT1" s="3" t="s">
        <v>6239</v>
      </c>
      <c r="HU1" s="3" t="s">
        <v>6240</v>
      </c>
      <c r="HV1" s="3" t="s">
        <v>6241</v>
      </c>
      <c r="HW1" s="3" t="s">
        <v>6242</v>
      </c>
      <c r="HX1" s="3" t="s">
        <v>6243</v>
      </c>
      <c r="HY1" s="3" t="s">
        <v>6244</v>
      </c>
      <c r="HZ1" s="3" t="s">
        <v>6245</v>
      </c>
      <c r="IA1" s="3" t="s">
        <v>6246</v>
      </c>
      <c r="IB1" s="3" t="s">
        <v>6247</v>
      </c>
      <c r="IC1" s="3" t="s">
        <v>6248</v>
      </c>
      <c r="ID1" s="3" t="s">
        <v>6249</v>
      </c>
      <c r="IE1" s="3" t="s">
        <v>6250</v>
      </c>
      <c r="IF1" s="3" t="s">
        <v>6251</v>
      </c>
      <c r="IG1" s="3" t="s">
        <v>6252</v>
      </c>
      <c r="IH1" s="3" t="s">
        <v>6253</v>
      </c>
      <c r="II1" s="3" t="s">
        <v>6254</v>
      </c>
      <c r="IJ1" s="3" t="s">
        <v>6255</v>
      </c>
      <c r="IK1" s="3" t="s">
        <v>6256</v>
      </c>
      <c r="IL1" s="3" t="s">
        <v>6257</v>
      </c>
      <c r="IM1" s="3" t="s">
        <v>6258</v>
      </c>
      <c r="IN1" s="3" t="s">
        <v>6259</v>
      </c>
      <c r="IO1" s="3" t="s">
        <v>6260</v>
      </c>
      <c r="IP1" s="3" t="s">
        <v>6261</v>
      </c>
      <c r="IQ1" s="3" t="s">
        <v>6262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6263</v>
      </c>
      <c r="C10" s="8" t="s">
        <v>6264</v>
      </c>
      <c r="D10" s="8" t="s">
        <v>6265</v>
      </c>
      <c r="E10" s="8" t="s">
        <v>6266</v>
      </c>
      <c r="F10" s="8" t="s">
        <v>6267</v>
      </c>
      <c r="G10" s="8" t="s">
        <v>6268</v>
      </c>
      <c r="H10" s="8" t="s">
        <v>6269</v>
      </c>
      <c r="I10" s="8" t="s">
        <v>6270</v>
      </c>
      <c r="J10" s="8" t="s">
        <v>6271</v>
      </c>
      <c r="K10" s="8" t="s">
        <v>6272</v>
      </c>
      <c r="L10" s="8" t="s">
        <v>6273</v>
      </c>
      <c r="M10" s="8" t="s">
        <v>6274</v>
      </c>
      <c r="N10" s="8" t="s">
        <v>6275</v>
      </c>
      <c r="O10" s="8" t="s">
        <v>6276</v>
      </c>
      <c r="P10" s="8" t="s">
        <v>6277</v>
      </c>
      <c r="Q10" s="8" t="s">
        <v>6278</v>
      </c>
      <c r="R10" s="8" t="s">
        <v>6279</v>
      </c>
      <c r="S10" s="8" t="s">
        <v>6280</v>
      </c>
      <c r="T10" s="8" t="s">
        <v>6281</v>
      </c>
      <c r="U10" s="8" t="s">
        <v>6282</v>
      </c>
      <c r="V10" s="8" t="s">
        <v>6283</v>
      </c>
      <c r="W10" s="8" t="s">
        <v>6284</v>
      </c>
      <c r="X10" s="8" t="s">
        <v>6285</v>
      </c>
      <c r="Y10" s="8" t="s">
        <v>6286</v>
      </c>
      <c r="Z10" s="8" t="s">
        <v>6287</v>
      </c>
      <c r="AA10" s="8" t="s">
        <v>6288</v>
      </c>
      <c r="AB10" s="8" t="s">
        <v>6289</v>
      </c>
      <c r="AC10" s="8" t="s">
        <v>6290</v>
      </c>
      <c r="AD10" s="8" t="s">
        <v>6291</v>
      </c>
      <c r="AE10" s="8" t="s">
        <v>6292</v>
      </c>
      <c r="AF10" s="8" t="s">
        <v>6293</v>
      </c>
      <c r="AG10" s="8" t="s">
        <v>6294</v>
      </c>
      <c r="AH10" s="8" t="s">
        <v>6295</v>
      </c>
      <c r="AI10" s="8" t="s">
        <v>6296</v>
      </c>
      <c r="AJ10" s="8" t="s">
        <v>6297</v>
      </c>
      <c r="AK10" s="8" t="s">
        <v>6298</v>
      </c>
      <c r="AL10" s="8" t="s">
        <v>6299</v>
      </c>
      <c r="AM10" s="8" t="s">
        <v>6300</v>
      </c>
      <c r="AN10" s="8" t="s">
        <v>6301</v>
      </c>
      <c r="AO10" s="8" t="s">
        <v>6302</v>
      </c>
      <c r="AP10" s="8" t="s">
        <v>6303</v>
      </c>
      <c r="AQ10" s="8" t="s">
        <v>6304</v>
      </c>
      <c r="AR10" s="8" t="s">
        <v>6305</v>
      </c>
      <c r="AS10" s="8" t="s">
        <v>6306</v>
      </c>
      <c r="AT10" s="8" t="s">
        <v>6307</v>
      </c>
      <c r="AU10" s="8" t="s">
        <v>6308</v>
      </c>
      <c r="AV10" s="8" t="s">
        <v>6309</v>
      </c>
      <c r="AW10" s="8" t="s">
        <v>6310</v>
      </c>
      <c r="AX10" s="8" t="s">
        <v>6311</v>
      </c>
      <c r="AY10" s="8" t="s">
        <v>6312</v>
      </c>
      <c r="AZ10" s="8" t="s">
        <v>6313</v>
      </c>
      <c r="BA10" s="8" t="s">
        <v>6314</v>
      </c>
      <c r="BB10" s="8" t="s">
        <v>6315</v>
      </c>
      <c r="BC10" s="8" t="s">
        <v>6316</v>
      </c>
      <c r="BD10" s="8" t="s">
        <v>6317</v>
      </c>
      <c r="BE10" s="8" t="s">
        <v>6318</v>
      </c>
      <c r="BF10" s="8" t="s">
        <v>6319</v>
      </c>
      <c r="BG10" s="8" t="s">
        <v>6320</v>
      </c>
      <c r="BH10" s="8" t="s">
        <v>6321</v>
      </c>
      <c r="BI10" s="8" t="s">
        <v>6322</v>
      </c>
      <c r="BJ10" s="8" t="s">
        <v>6323</v>
      </c>
      <c r="BK10" s="8" t="s">
        <v>6324</v>
      </c>
      <c r="BL10" s="8" t="s">
        <v>6325</v>
      </c>
      <c r="BM10" s="8" t="s">
        <v>6326</v>
      </c>
      <c r="BN10" s="8" t="s">
        <v>6327</v>
      </c>
      <c r="BO10" s="8" t="s">
        <v>6328</v>
      </c>
      <c r="BP10" s="8" t="s">
        <v>6329</v>
      </c>
      <c r="BQ10" s="8" t="s">
        <v>6330</v>
      </c>
      <c r="BR10" s="8" t="s">
        <v>6331</v>
      </c>
      <c r="BS10" s="8" t="s">
        <v>6332</v>
      </c>
      <c r="BT10" s="8" t="s">
        <v>6333</v>
      </c>
      <c r="BU10" s="8" t="s">
        <v>6334</v>
      </c>
      <c r="BV10" s="8" t="s">
        <v>6335</v>
      </c>
      <c r="BW10" s="8" t="s">
        <v>6336</v>
      </c>
      <c r="BX10" s="8" t="s">
        <v>6337</v>
      </c>
      <c r="BY10" s="8" t="s">
        <v>6338</v>
      </c>
      <c r="BZ10" s="8" t="s">
        <v>6339</v>
      </c>
      <c r="CA10" s="8" t="s">
        <v>6340</v>
      </c>
      <c r="CB10" s="8" t="s">
        <v>6341</v>
      </c>
      <c r="CC10" s="8" t="s">
        <v>6342</v>
      </c>
      <c r="CD10" s="8" t="s">
        <v>6343</v>
      </c>
      <c r="CE10" s="8" t="s">
        <v>6344</v>
      </c>
      <c r="CF10" s="8" t="s">
        <v>6345</v>
      </c>
      <c r="CG10" s="8" t="s">
        <v>6346</v>
      </c>
      <c r="CH10" s="8" t="s">
        <v>6347</v>
      </c>
      <c r="CI10" s="8" t="s">
        <v>6348</v>
      </c>
      <c r="CJ10" s="8" t="s">
        <v>6349</v>
      </c>
      <c r="CK10" s="8" t="s">
        <v>6350</v>
      </c>
      <c r="CL10" s="8" t="s">
        <v>6351</v>
      </c>
      <c r="CM10" s="8" t="s">
        <v>6352</v>
      </c>
      <c r="CN10" s="8" t="s">
        <v>6353</v>
      </c>
      <c r="CO10" s="8" t="s">
        <v>6354</v>
      </c>
      <c r="CP10" s="8" t="s">
        <v>6355</v>
      </c>
      <c r="CQ10" s="8" t="s">
        <v>6356</v>
      </c>
      <c r="CR10" s="8" t="s">
        <v>6357</v>
      </c>
      <c r="CS10" s="8" t="s">
        <v>6358</v>
      </c>
      <c r="CT10" s="8" t="s">
        <v>6359</v>
      </c>
      <c r="CU10" s="8" t="s">
        <v>6360</v>
      </c>
      <c r="CV10" s="8" t="s">
        <v>6361</v>
      </c>
      <c r="CW10" s="8" t="s">
        <v>6362</v>
      </c>
      <c r="CX10" s="8" t="s">
        <v>6363</v>
      </c>
      <c r="CY10" s="8" t="s">
        <v>6364</v>
      </c>
      <c r="CZ10" s="8" t="s">
        <v>6365</v>
      </c>
      <c r="DA10" s="8" t="s">
        <v>6366</v>
      </c>
      <c r="DB10" s="8" t="s">
        <v>6367</v>
      </c>
      <c r="DC10" s="8" t="s">
        <v>6368</v>
      </c>
      <c r="DD10" s="8" t="s">
        <v>6369</v>
      </c>
      <c r="DE10" s="8" t="s">
        <v>6370</v>
      </c>
      <c r="DF10" s="8" t="s">
        <v>6371</v>
      </c>
      <c r="DG10" s="8" t="s">
        <v>6372</v>
      </c>
      <c r="DH10" s="8" t="s">
        <v>6373</v>
      </c>
      <c r="DI10" s="8" t="s">
        <v>6374</v>
      </c>
      <c r="DJ10" s="8" t="s">
        <v>6375</v>
      </c>
      <c r="DK10" s="8" t="s">
        <v>6376</v>
      </c>
      <c r="DL10" s="8" t="s">
        <v>6377</v>
      </c>
      <c r="DM10" s="8" t="s">
        <v>6378</v>
      </c>
      <c r="DN10" s="8" t="s">
        <v>6379</v>
      </c>
      <c r="DO10" s="8" t="s">
        <v>6380</v>
      </c>
      <c r="DP10" s="8" t="s">
        <v>6381</v>
      </c>
      <c r="DQ10" s="8" t="s">
        <v>6382</v>
      </c>
      <c r="DR10" s="8" t="s">
        <v>6383</v>
      </c>
      <c r="DS10" s="8" t="s">
        <v>6384</v>
      </c>
      <c r="DT10" s="8" t="s">
        <v>6385</v>
      </c>
      <c r="DU10" s="8" t="s">
        <v>6386</v>
      </c>
      <c r="DV10" s="8" t="s">
        <v>6387</v>
      </c>
      <c r="DW10" s="8" t="s">
        <v>6388</v>
      </c>
      <c r="DX10" s="8" t="s">
        <v>6389</v>
      </c>
      <c r="DY10" s="8" t="s">
        <v>6390</v>
      </c>
      <c r="DZ10" s="8" t="s">
        <v>6391</v>
      </c>
      <c r="EA10" s="8" t="s">
        <v>6392</v>
      </c>
      <c r="EB10" s="8" t="s">
        <v>6393</v>
      </c>
      <c r="EC10" s="8" t="s">
        <v>6394</v>
      </c>
      <c r="ED10" s="8" t="s">
        <v>6395</v>
      </c>
      <c r="EE10" s="8" t="s">
        <v>6396</v>
      </c>
      <c r="EF10" s="8" t="s">
        <v>6397</v>
      </c>
      <c r="EG10" s="8" t="s">
        <v>6398</v>
      </c>
      <c r="EH10" s="8" t="s">
        <v>6399</v>
      </c>
      <c r="EI10" s="8" t="s">
        <v>6400</v>
      </c>
      <c r="EJ10" s="8" t="s">
        <v>6401</v>
      </c>
      <c r="EK10" s="8" t="s">
        <v>6402</v>
      </c>
      <c r="EL10" s="8" t="s">
        <v>6403</v>
      </c>
      <c r="EM10" s="8" t="s">
        <v>6404</v>
      </c>
      <c r="EN10" s="8" t="s">
        <v>6405</v>
      </c>
      <c r="EO10" s="8" t="s">
        <v>6406</v>
      </c>
      <c r="EP10" s="8" t="s">
        <v>6407</v>
      </c>
      <c r="EQ10" s="8" t="s">
        <v>6408</v>
      </c>
      <c r="ER10" s="8" t="s">
        <v>6409</v>
      </c>
      <c r="ES10" s="8" t="s">
        <v>6410</v>
      </c>
      <c r="ET10" s="8" t="s">
        <v>6411</v>
      </c>
      <c r="EU10" s="8" t="s">
        <v>6412</v>
      </c>
      <c r="EV10" s="8" t="s">
        <v>6413</v>
      </c>
      <c r="EW10" s="8" t="s">
        <v>6414</v>
      </c>
      <c r="EX10" s="8" t="s">
        <v>6415</v>
      </c>
      <c r="EY10" s="8" t="s">
        <v>6416</v>
      </c>
      <c r="EZ10" s="8" t="s">
        <v>6417</v>
      </c>
      <c r="FA10" s="8" t="s">
        <v>6418</v>
      </c>
      <c r="FB10" s="8" t="s">
        <v>6419</v>
      </c>
      <c r="FC10" s="8" t="s">
        <v>6420</v>
      </c>
      <c r="FD10" s="8" t="s">
        <v>6421</v>
      </c>
      <c r="FE10" s="8" t="s">
        <v>6422</v>
      </c>
      <c r="FF10" s="8" t="s">
        <v>6423</v>
      </c>
      <c r="FG10" s="8" t="s">
        <v>6424</v>
      </c>
      <c r="FH10" s="8" t="s">
        <v>6425</v>
      </c>
      <c r="FI10" s="8" t="s">
        <v>6426</v>
      </c>
      <c r="FJ10" s="8" t="s">
        <v>6427</v>
      </c>
      <c r="FK10" s="8" t="s">
        <v>6428</v>
      </c>
      <c r="FL10" s="8" t="s">
        <v>6429</v>
      </c>
      <c r="FM10" s="8" t="s">
        <v>6430</v>
      </c>
      <c r="FN10" s="8" t="s">
        <v>6431</v>
      </c>
      <c r="FO10" s="8" t="s">
        <v>6432</v>
      </c>
      <c r="FP10" s="8" t="s">
        <v>6433</v>
      </c>
      <c r="FQ10" s="8" t="s">
        <v>6434</v>
      </c>
      <c r="FR10" s="8" t="s">
        <v>6435</v>
      </c>
      <c r="FS10" s="8" t="s">
        <v>6436</v>
      </c>
      <c r="FT10" s="8" t="s">
        <v>6437</v>
      </c>
      <c r="FU10" s="8" t="s">
        <v>6438</v>
      </c>
      <c r="FV10" s="8" t="s">
        <v>6439</v>
      </c>
      <c r="FW10" s="8" t="s">
        <v>6440</v>
      </c>
      <c r="FX10" s="8" t="s">
        <v>6441</v>
      </c>
      <c r="FY10" s="8" t="s">
        <v>6442</v>
      </c>
      <c r="FZ10" s="8" t="s">
        <v>6443</v>
      </c>
      <c r="GA10" s="8" t="s">
        <v>6444</v>
      </c>
      <c r="GB10" s="8" t="s">
        <v>6445</v>
      </c>
      <c r="GC10" s="8" t="s">
        <v>6446</v>
      </c>
      <c r="GD10" s="8" t="s">
        <v>6447</v>
      </c>
      <c r="GE10" s="8" t="s">
        <v>6448</v>
      </c>
      <c r="GF10" s="8" t="s">
        <v>6449</v>
      </c>
      <c r="GG10" s="8" t="s">
        <v>6450</v>
      </c>
      <c r="GH10" s="8" t="s">
        <v>6451</v>
      </c>
      <c r="GI10" s="8" t="s">
        <v>6452</v>
      </c>
      <c r="GJ10" s="8" t="s">
        <v>6453</v>
      </c>
      <c r="GK10" s="8" t="s">
        <v>6454</v>
      </c>
      <c r="GL10" s="8" t="s">
        <v>6455</v>
      </c>
      <c r="GM10" s="8" t="s">
        <v>6456</v>
      </c>
      <c r="GN10" s="8" t="s">
        <v>6457</v>
      </c>
      <c r="GO10" s="8" t="s">
        <v>6458</v>
      </c>
      <c r="GP10" s="8" t="s">
        <v>6459</v>
      </c>
      <c r="GQ10" s="8" t="s">
        <v>6460</v>
      </c>
      <c r="GR10" s="8" t="s">
        <v>6461</v>
      </c>
      <c r="GS10" s="8" t="s">
        <v>6462</v>
      </c>
      <c r="GT10" s="8" t="s">
        <v>6463</v>
      </c>
      <c r="GU10" s="8" t="s">
        <v>6464</v>
      </c>
      <c r="GV10" s="8" t="s">
        <v>6465</v>
      </c>
      <c r="GW10" s="8" t="s">
        <v>6466</v>
      </c>
      <c r="GX10" s="8" t="s">
        <v>6467</v>
      </c>
      <c r="GY10" s="8" t="s">
        <v>6468</v>
      </c>
      <c r="GZ10" s="8" t="s">
        <v>6469</v>
      </c>
      <c r="HA10" s="8" t="s">
        <v>6470</v>
      </c>
      <c r="HB10" s="8" t="s">
        <v>6471</v>
      </c>
      <c r="HC10" s="8" t="s">
        <v>6472</v>
      </c>
      <c r="HD10" s="8" t="s">
        <v>6473</v>
      </c>
      <c r="HE10" s="8" t="s">
        <v>6474</v>
      </c>
      <c r="HF10" s="8" t="s">
        <v>6475</v>
      </c>
      <c r="HG10" s="8" t="s">
        <v>6476</v>
      </c>
      <c r="HH10" s="8" t="s">
        <v>6477</v>
      </c>
      <c r="HI10" s="8" t="s">
        <v>6478</v>
      </c>
      <c r="HJ10" s="8" t="s">
        <v>6479</v>
      </c>
      <c r="HK10" s="8" t="s">
        <v>6480</v>
      </c>
      <c r="HL10" s="8" t="s">
        <v>6481</v>
      </c>
      <c r="HM10" s="8" t="s">
        <v>6482</v>
      </c>
      <c r="HN10" s="8" t="s">
        <v>6483</v>
      </c>
      <c r="HO10" s="8" t="s">
        <v>6484</v>
      </c>
      <c r="HP10" s="8" t="s">
        <v>6485</v>
      </c>
      <c r="HQ10" s="8" t="s">
        <v>6486</v>
      </c>
      <c r="HR10" s="8" t="s">
        <v>6487</v>
      </c>
      <c r="HS10" s="8" t="s">
        <v>6488</v>
      </c>
      <c r="HT10" s="8" t="s">
        <v>6489</v>
      </c>
      <c r="HU10" s="8" t="s">
        <v>6490</v>
      </c>
      <c r="HV10" s="8" t="s">
        <v>6491</v>
      </c>
      <c r="HW10" s="8" t="s">
        <v>6492</v>
      </c>
      <c r="HX10" s="8" t="s">
        <v>6493</v>
      </c>
      <c r="HY10" s="8" t="s">
        <v>6494</v>
      </c>
      <c r="HZ10" s="8" t="s">
        <v>6495</v>
      </c>
      <c r="IA10" s="8" t="s">
        <v>6496</v>
      </c>
      <c r="IB10" s="8" t="s">
        <v>6497</v>
      </c>
      <c r="IC10" s="8" t="s">
        <v>6498</v>
      </c>
      <c r="ID10" s="8" t="s">
        <v>6499</v>
      </c>
      <c r="IE10" s="8" t="s">
        <v>6500</v>
      </c>
      <c r="IF10" s="8" t="s">
        <v>6501</v>
      </c>
      <c r="IG10" s="8" t="s">
        <v>6502</v>
      </c>
      <c r="IH10" s="8" t="s">
        <v>6503</v>
      </c>
      <c r="II10" s="8" t="s">
        <v>6504</v>
      </c>
      <c r="IJ10" s="8" t="s">
        <v>6505</v>
      </c>
      <c r="IK10" s="8" t="s">
        <v>6506</v>
      </c>
      <c r="IL10" s="8" t="s">
        <v>6507</v>
      </c>
      <c r="IM10" s="8" t="s">
        <v>6508</v>
      </c>
      <c r="IN10" s="8" t="s">
        <v>6509</v>
      </c>
      <c r="IO10" s="8" t="s">
        <v>6510</v>
      </c>
      <c r="IP10" s="8" t="s">
        <v>6511</v>
      </c>
      <c r="IQ10" s="8" t="s">
        <v>6512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>
        <v>0</v>
      </c>
      <c r="AF11" s="9"/>
      <c r="AG11" s="9"/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>
        <v>0</v>
      </c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>
        <v>0</v>
      </c>
      <c r="DP11" s="9">
        <v>0</v>
      </c>
      <c r="DQ11" s="9">
        <v>0</v>
      </c>
      <c r="DR11" s="9"/>
      <c r="DS11" s="9">
        <v>0</v>
      </c>
      <c r="DT11" s="9"/>
      <c r="DU11" s="9"/>
      <c r="DV11" s="9"/>
      <c r="DW11" s="9">
        <v>0</v>
      </c>
      <c r="DX11" s="9"/>
      <c r="DY11" s="9"/>
      <c r="DZ11" s="9">
        <v>0</v>
      </c>
      <c r="EA11" s="9"/>
      <c r="EB11" s="9"/>
      <c r="EC11" s="9"/>
      <c r="ED11" s="9"/>
      <c r="EE11" s="9"/>
      <c r="EF11" s="9"/>
      <c r="EG11" s="9"/>
      <c r="EH11" s="9"/>
      <c r="EI11" s="9">
        <v>0</v>
      </c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>
        <v>0</v>
      </c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>
        <v>0</v>
      </c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>
        <v>0</v>
      </c>
      <c r="GJ11" s="9">
        <v>0</v>
      </c>
      <c r="GK11" s="9">
        <v>0</v>
      </c>
      <c r="GL11" s="9"/>
      <c r="GM11" s="9"/>
      <c r="GN11" s="9"/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/>
      <c r="GV11" s="9"/>
      <c r="GW11" s="9"/>
      <c r="GX11" s="9">
        <v>63.228000000000002</v>
      </c>
      <c r="GY11" s="9">
        <v>23.777000000000001</v>
      </c>
      <c r="GZ11" s="9">
        <v>39.450000000000003</v>
      </c>
      <c r="HA11" s="9">
        <v>5.5190000000000001</v>
      </c>
      <c r="HB11" s="9">
        <v>2.931</v>
      </c>
      <c r="HC11" s="9">
        <v>2.5880000000000001</v>
      </c>
      <c r="HD11" s="9">
        <v>13.557</v>
      </c>
      <c r="HE11" s="9">
        <v>4.9260000000000002</v>
      </c>
      <c r="HF11" s="9">
        <v>8.6310000000000002</v>
      </c>
      <c r="HG11" s="9">
        <v>16.542000000000002</v>
      </c>
      <c r="HH11" s="9">
        <v>6.0819999999999999</v>
      </c>
      <c r="HI11" s="9">
        <v>10.46</v>
      </c>
      <c r="HJ11" s="9">
        <v>27.61</v>
      </c>
      <c r="HK11" s="9">
        <v>9.8379999999999992</v>
      </c>
      <c r="HL11" s="9">
        <v>17.771000000000001</v>
      </c>
      <c r="HM11" s="9">
        <v>39</v>
      </c>
      <c r="HN11" s="9">
        <v>31.324000000000002</v>
      </c>
      <c r="HO11" s="9">
        <v>39</v>
      </c>
      <c r="HP11" s="9">
        <v>20.565000000000001</v>
      </c>
      <c r="HQ11" s="9">
        <v>5.851</v>
      </c>
      <c r="HR11" s="9">
        <v>14.714</v>
      </c>
      <c r="HS11" s="9">
        <v>1.6990000000000001</v>
      </c>
      <c r="HT11" s="9">
        <v>0.76400000000000001</v>
      </c>
      <c r="HU11" s="9">
        <v>0.93500000000000005</v>
      </c>
      <c r="HV11" s="9">
        <v>4.6829999999999998</v>
      </c>
      <c r="HW11" s="9">
        <v>1.319</v>
      </c>
      <c r="HX11" s="9">
        <v>3.3639999999999999</v>
      </c>
      <c r="HY11" s="9">
        <v>4.9589999999999996</v>
      </c>
      <c r="HZ11" s="9">
        <v>0.84599999999999997</v>
      </c>
      <c r="IA11" s="9">
        <v>4.1139999999999999</v>
      </c>
      <c r="IB11" s="9">
        <v>9.2240000000000002</v>
      </c>
      <c r="IC11" s="9">
        <v>2.9220000000000002</v>
      </c>
      <c r="ID11" s="9">
        <v>6.3019999999999996</v>
      </c>
      <c r="IE11" s="9">
        <v>41.642000000000003</v>
      </c>
      <c r="IF11" s="9">
        <v>51.008000000000003</v>
      </c>
      <c r="IG11" s="9">
        <v>39</v>
      </c>
      <c r="IH11" s="9">
        <v>42.662999999999997</v>
      </c>
      <c r="II11" s="9">
        <v>17.927</v>
      </c>
      <c r="IJ11" s="9">
        <v>24.736000000000001</v>
      </c>
      <c r="IK11" s="9">
        <v>3.82</v>
      </c>
      <c r="IL11" s="9">
        <v>2.1669999999999998</v>
      </c>
      <c r="IM11" s="9">
        <v>1.6539999999999999</v>
      </c>
      <c r="IN11" s="9">
        <v>8.8740000000000006</v>
      </c>
      <c r="IO11" s="9">
        <v>3.6070000000000002</v>
      </c>
      <c r="IP11" s="9">
        <v>5.2670000000000003</v>
      </c>
      <c r="IQ11" s="9">
        <v>11.583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>
        <v>0</v>
      </c>
      <c r="BO12" s="9"/>
      <c r="BP12" s="9"/>
      <c r="BQ12" s="9">
        <v>0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>
        <v>0</v>
      </c>
      <c r="DP12" s="9">
        <v>0</v>
      </c>
      <c r="DQ12" s="9">
        <v>0</v>
      </c>
      <c r="DR12" s="9"/>
      <c r="DS12" s="9"/>
      <c r="DT12" s="9">
        <v>0</v>
      </c>
      <c r="DU12" s="9"/>
      <c r="DV12" s="9">
        <v>0</v>
      </c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>
        <v>0</v>
      </c>
      <c r="FR12" s="9">
        <v>0</v>
      </c>
      <c r="FS12" s="9">
        <v>0</v>
      </c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/>
      <c r="GP12" s="9"/>
      <c r="GQ12" s="9">
        <v>0</v>
      </c>
      <c r="GR12" s="9"/>
      <c r="GS12" s="9">
        <v>0</v>
      </c>
      <c r="GT12" s="9"/>
      <c r="GU12" s="9"/>
      <c r="GV12" s="9"/>
      <c r="GW12" s="9"/>
      <c r="GX12" s="9">
        <v>73.067999999999998</v>
      </c>
      <c r="GY12" s="9">
        <v>30.567</v>
      </c>
      <c r="GZ12" s="9">
        <v>42.500999999999998</v>
      </c>
      <c r="HA12" s="9">
        <v>5.3310000000000004</v>
      </c>
      <c r="HB12" s="9">
        <v>2.3210000000000002</v>
      </c>
      <c r="HC12" s="9">
        <v>3.0089999999999999</v>
      </c>
      <c r="HD12" s="9">
        <v>12.502000000000001</v>
      </c>
      <c r="HE12" s="9">
        <v>6.6959999999999997</v>
      </c>
      <c r="HF12" s="9">
        <v>5.8070000000000004</v>
      </c>
      <c r="HG12" s="9">
        <v>18.533999999999999</v>
      </c>
      <c r="HH12" s="9">
        <v>9.6940000000000008</v>
      </c>
      <c r="HI12" s="9">
        <v>8.8409999999999993</v>
      </c>
      <c r="HJ12" s="9">
        <v>36.701000000000001</v>
      </c>
      <c r="HK12" s="9">
        <v>11.856999999999999</v>
      </c>
      <c r="HL12" s="9">
        <v>24.844000000000001</v>
      </c>
      <c r="HM12" s="9">
        <v>51.865000000000002</v>
      </c>
      <c r="HN12" s="9">
        <v>26</v>
      </c>
      <c r="HO12" s="9">
        <v>52</v>
      </c>
      <c r="HP12" s="9">
        <v>22.132000000000001</v>
      </c>
      <c r="HQ12" s="9">
        <v>6.6479999999999997</v>
      </c>
      <c r="HR12" s="9">
        <v>15.484</v>
      </c>
      <c r="HS12" s="9">
        <v>2.6269999999999998</v>
      </c>
      <c r="HT12" s="9">
        <v>0.48099999999999998</v>
      </c>
      <c r="HU12" s="9">
        <v>2.1459999999999999</v>
      </c>
      <c r="HV12" s="9">
        <v>3.3650000000000002</v>
      </c>
      <c r="HW12" s="9">
        <v>1.2769999999999999</v>
      </c>
      <c r="HX12" s="9">
        <v>2.0880000000000001</v>
      </c>
      <c r="HY12" s="9">
        <v>5.7910000000000004</v>
      </c>
      <c r="HZ12" s="9">
        <v>1.9019999999999999</v>
      </c>
      <c r="IA12" s="9">
        <v>3.8889999999999998</v>
      </c>
      <c r="IB12" s="9">
        <v>10.349</v>
      </c>
      <c r="IC12" s="9">
        <v>2.988</v>
      </c>
      <c r="ID12" s="9">
        <v>7.36</v>
      </c>
      <c r="IE12" s="9">
        <v>39.174999999999997</v>
      </c>
      <c r="IF12" s="9">
        <v>37.368000000000002</v>
      </c>
      <c r="IG12" s="9">
        <v>41.411000000000001</v>
      </c>
      <c r="IH12" s="9">
        <v>50.936</v>
      </c>
      <c r="II12" s="9">
        <v>23.919</v>
      </c>
      <c r="IJ12" s="9">
        <v>27.016999999999999</v>
      </c>
      <c r="IK12" s="9">
        <v>2.7029999999999998</v>
      </c>
      <c r="IL12" s="9">
        <v>1.84</v>
      </c>
      <c r="IM12" s="9">
        <v>0.86299999999999999</v>
      </c>
      <c r="IN12" s="9">
        <v>9.1379999999999999</v>
      </c>
      <c r="IO12" s="9">
        <v>5.4189999999999996</v>
      </c>
      <c r="IP12" s="9">
        <v>3.7189999999999999</v>
      </c>
      <c r="IQ12" s="9">
        <v>12.743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>
        <v>0</v>
      </c>
      <c r="BO13" s="9"/>
      <c r="BP13" s="9"/>
      <c r="BQ13" s="9">
        <v>0</v>
      </c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>
        <v>0</v>
      </c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>
        <v>0</v>
      </c>
      <c r="DQ13" s="9"/>
      <c r="DR13" s="9"/>
      <c r="DS13" s="9"/>
      <c r="DT13" s="9">
        <v>0</v>
      </c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>
        <v>0</v>
      </c>
      <c r="FT13" s="9"/>
      <c r="FU13" s="9"/>
      <c r="FV13" s="9"/>
      <c r="FW13" s="9"/>
      <c r="FX13" s="9"/>
      <c r="FY13" s="9">
        <v>0</v>
      </c>
      <c r="FZ13" s="9"/>
      <c r="GA13" s="9"/>
      <c r="GB13" s="9"/>
      <c r="GC13" s="9"/>
      <c r="GD13" s="9"/>
      <c r="GE13" s="9"/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74.215000000000003</v>
      </c>
      <c r="GY13" s="9">
        <v>26.125</v>
      </c>
      <c r="GZ13" s="9">
        <v>48.09</v>
      </c>
      <c r="HA13" s="9">
        <v>9.2279999999999998</v>
      </c>
      <c r="HB13" s="9">
        <v>3.762</v>
      </c>
      <c r="HC13" s="9">
        <v>5.4649999999999999</v>
      </c>
      <c r="HD13" s="9">
        <v>10.291</v>
      </c>
      <c r="HE13" s="9">
        <v>4.29</v>
      </c>
      <c r="HF13" s="9">
        <v>6.0010000000000003</v>
      </c>
      <c r="HG13" s="9">
        <v>18.504000000000001</v>
      </c>
      <c r="HH13" s="9">
        <v>6.1550000000000002</v>
      </c>
      <c r="HI13" s="9">
        <v>12.349</v>
      </c>
      <c r="HJ13" s="9">
        <v>36.192</v>
      </c>
      <c r="HK13" s="9">
        <v>11.917</v>
      </c>
      <c r="HL13" s="9">
        <v>24.274999999999999</v>
      </c>
      <c r="HM13" s="9">
        <v>47</v>
      </c>
      <c r="HN13" s="9">
        <v>32.149000000000001</v>
      </c>
      <c r="HO13" s="9">
        <v>52</v>
      </c>
      <c r="HP13" s="9">
        <v>25.145</v>
      </c>
      <c r="HQ13" s="9">
        <v>7.5839999999999996</v>
      </c>
      <c r="HR13" s="9">
        <v>17.559999999999999</v>
      </c>
      <c r="HS13" s="9">
        <v>3.4860000000000002</v>
      </c>
      <c r="HT13" s="9">
        <v>0.222</v>
      </c>
      <c r="HU13" s="9">
        <v>3.2639999999999998</v>
      </c>
      <c r="HV13" s="9">
        <v>4.1790000000000003</v>
      </c>
      <c r="HW13" s="9">
        <v>1.456</v>
      </c>
      <c r="HX13" s="9">
        <v>2.7229999999999999</v>
      </c>
      <c r="HY13" s="9">
        <v>6.843</v>
      </c>
      <c r="HZ13" s="9">
        <v>2.4700000000000002</v>
      </c>
      <c r="IA13" s="9">
        <v>4.3730000000000002</v>
      </c>
      <c r="IB13" s="9">
        <v>10.637</v>
      </c>
      <c r="IC13" s="9">
        <v>3.4359999999999999</v>
      </c>
      <c r="ID13" s="9">
        <v>7.2009999999999996</v>
      </c>
      <c r="IE13" s="9">
        <v>32.386000000000003</v>
      </c>
      <c r="IF13" s="9">
        <v>40.031999999999996</v>
      </c>
      <c r="IG13" s="9">
        <v>30</v>
      </c>
      <c r="IH13" s="9">
        <v>49.07</v>
      </c>
      <c r="II13" s="9">
        <v>18.54</v>
      </c>
      <c r="IJ13" s="9">
        <v>30.53</v>
      </c>
      <c r="IK13" s="9">
        <v>5.742</v>
      </c>
      <c r="IL13" s="9">
        <v>3.54</v>
      </c>
      <c r="IM13" s="9">
        <v>2.202</v>
      </c>
      <c r="IN13" s="9">
        <v>6.1120000000000001</v>
      </c>
      <c r="IO13" s="9">
        <v>2.8340000000000001</v>
      </c>
      <c r="IP13" s="9">
        <v>3.278</v>
      </c>
      <c r="IQ13" s="9">
        <v>11.661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>
        <v>0</v>
      </c>
      <c r="BO14" s="9"/>
      <c r="BP14" s="9"/>
      <c r="BQ14" s="9">
        <v>0</v>
      </c>
      <c r="BR14" s="9"/>
      <c r="BS14" s="9"/>
      <c r="BT14" s="9"/>
      <c r="BU14" s="9"/>
      <c r="BV14" s="9"/>
      <c r="BW14" s="9">
        <v>0</v>
      </c>
      <c r="BX14" s="9"/>
      <c r="BY14" s="9"/>
      <c r="BZ14" s="9"/>
      <c r="CA14" s="9"/>
      <c r="CB14" s="9"/>
      <c r="CC14" s="9"/>
      <c r="CD14" s="9"/>
      <c r="CE14" s="9">
        <v>0</v>
      </c>
      <c r="CF14" s="9">
        <v>0</v>
      </c>
      <c r="CG14" s="9">
        <v>0</v>
      </c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>
        <v>0</v>
      </c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>
        <v>0</v>
      </c>
      <c r="DP14" s="9">
        <v>0</v>
      </c>
      <c r="DQ14" s="9">
        <v>0</v>
      </c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>
        <v>0</v>
      </c>
      <c r="FS14" s="9"/>
      <c r="FT14" s="9"/>
      <c r="FU14" s="9">
        <v>0</v>
      </c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>
        <v>0</v>
      </c>
      <c r="GJ14" s="9">
        <v>0</v>
      </c>
      <c r="GK14" s="9">
        <v>0</v>
      </c>
      <c r="GL14" s="9"/>
      <c r="GM14" s="9"/>
      <c r="GN14" s="9">
        <v>0</v>
      </c>
      <c r="GO14" s="9">
        <v>0</v>
      </c>
      <c r="GP14" s="9">
        <v>0</v>
      </c>
      <c r="GQ14" s="9">
        <v>0</v>
      </c>
      <c r="GR14" s="9"/>
      <c r="GS14" s="9">
        <v>0</v>
      </c>
      <c r="GT14" s="9"/>
      <c r="GU14" s="9"/>
      <c r="GV14" s="9"/>
      <c r="GW14" s="9"/>
      <c r="GX14" s="9">
        <v>69.796000000000006</v>
      </c>
      <c r="GY14" s="9">
        <v>26.956</v>
      </c>
      <c r="GZ14" s="9">
        <v>42.84</v>
      </c>
      <c r="HA14" s="9">
        <v>6.2560000000000002</v>
      </c>
      <c r="HB14" s="9">
        <v>1.994</v>
      </c>
      <c r="HC14" s="9">
        <v>4.2619999999999996</v>
      </c>
      <c r="HD14" s="9">
        <v>12.324</v>
      </c>
      <c r="HE14" s="9">
        <v>4.8689999999999998</v>
      </c>
      <c r="HF14" s="9">
        <v>7.4550000000000001</v>
      </c>
      <c r="HG14" s="9">
        <v>13.955</v>
      </c>
      <c r="HH14" s="9">
        <v>6.782</v>
      </c>
      <c r="HI14" s="9">
        <v>7.173</v>
      </c>
      <c r="HJ14" s="9">
        <v>37.262</v>
      </c>
      <c r="HK14" s="9">
        <v>13.311999999999999</v>
      </c>
      <c r="HL14" s="9">
        <v>23.95</v>
      </c>
      <c r="HM14" s="9">
        <v>52</v>
      </c>
      <c r="HN14" s="9">
        <v>49.387</v>
      </c>
      <c r="HO14" s="9">
        <v>52</v>
      </c>
      <c r="HP14" s="9">
        <v>25.91</v>
      </c>
      <c r="HQ14" s="9">
        <v>9.0579999999999998</v>
      </c>
      <c r="HR14" s="9">
        <v>16.852</v>
      </c>
      <c r="HS14" s="9">
        <v>2.8620000000000001</v>
      </c>
      <c r="HT14" s="9">
        <v>0.64100000000000001</v>
      </c>
      <c r="HU14" s="9">
        <v>2.2210000000000001</v>
      </c>
      <c r="HV14" s="9">
        <v>2.4129999999999998</v>
      </c>
      <c r="HW14" s="9">
        <v>0.88500000000000001</v>
      </c>
      <c r="HX14" s="9">
        <v>1.528</v>
      </c>
      <c r="HY14" s="9">
        <v>5.056</v>
      </c>
      <c r="HZ14" s="9">
        <v>2.0209999999999999</v>
      </c>
      <c r="IA14" s="9">
        <v>3.0339999999999998</v>
      </c>
      <c r="IB14" s="9">
        <v>15.579000000000001</v>
      </c>
      <c r="IC14" s="9">
        <v>5.51</v>
      </c>
      <c r="ID14" s="9">
        <v>10.068</v>
      </c>
      <c r="IE14" s="9">
        <v>52</v>
      </c>
      <c r="IF14" s="9">
        <v>52</v>
      </c>
      <c r="IG14" s="9">
        <v>52</v>
      </c>
      <c r="IH14" s="9">
        <v>43.886000000000003</v>
      </c>
      <c r="II14" s="9">
        <v>17.898</v>
      </c>
      <c r="IJ14" s="9">
        <v>25.988</v>
      </c>
      <c r="IK14" s="9">
        <v>3.3940000000000001</v>
      </c>
      <c r="IL14" s="9">
        <v>1.353</v>
      </c>
      <c r="IM14" s="9">
        <v>2.0409999999999999</v>
      </c>
      <c r="IN14" s="9">
        <v>9.91</v>
      </c>
      <c r="IO14" s="9">
        <v>3.9830000000000001</v>
      </c>
      <c r="IP14" s="9">
        <v>5.9269999999999996</v>
      </c>
      <c r="IQ14" s="9">
        <v>8.8989999999999991</v>
      </c>
    </row>
    <row r="15" spans="1:251">
      <c r="A15" s="10">
        <v>43497</v>
      </c>
      <c r="B15" s="9">
        <v>25.896000000000001</v>
      </c>
      <c r="C15" s="9">
        <v>9.8569999999999993</v>
      </c>
      <c r="D15" s="9">
        <v>16.039000000000001</v>
      </c>
      <c r="E15" s="9">
        <v>34</v>
      </c>
      <c r="F15" s="9">
        <v>52</v>
      </c>
      <c r="G15" s="9">
        <v>31.526</v>
      </c>
      <c r="H15" s="9">
        <v>29.305</v>
      </c>
      <c r="I15" s="9">
        <v>10.298999999999999</v>
      </c>
      <c r="J15" s="9">
        <v>19.004999999999999</v>
      </c>
      <c r="K15" s="9">
        <v>3.4279999999999999</v>
      </c>
      <c r="L15" s="9">
        <v>0.84599999999999997</v>
      </c>
      <c r="M15" s="9">
        <v>2.5819999999999999</v>
      </c>
      <c r="N15" s="9">
        <v>4.5179999999999998</v>
      </c>
      <c r="O15" s="9">
        <v>1.167</v>
      </c>
      <c r="P15" s="9">
        <v>3.35</v>
      </c>
      <c r="Q15" s="9">
        <v>5.8330000000000002</v>
      </c>
      <c r="R15" s="9">
        <v>1.67</v>
      </c>
      <c r="S15" s="9">
        <v>4.1619999999999999</v>
      </c>
      <c r="T15" s="9">
        <v>15.526999999999999</v>
      </c>
      <c r="U15" s="9">
        <v>6.6159999999999997</v>
      </c>
      <c r="V15" s="9">
        <v>8.9109999999999996</v>
      </c>
      <c r="W15" s="9">
        <v>52</v>
      </c>
      <c r="X15" s="9">
        <v>52</v>
      </c>
      <c r="Y15" s="9">
        <v>35.018999999999998</v>
      </c>
      <c r="Z15" s="9">
        <v>17.507000000000001</v>
      </c>
      <c r="AA15" s="9">
        <v>5.5579999999999998</v>
      </c>
      <c r="AB15" s="9">
        <v>11.949</v>
      </c>
      <c r="AC15" s="9">
        <v>1.405</v>
      </c>
      <c r="AD15" s="9">
        <v>0</v>
      </c>
      <c r="AE15" s="9">
        <v>1.405</v>
      </c>
      <c r="AF15" s="9">
        <v>3.319</v>
      </c>
      <c r="AG15" s="9">
        <v>1.167</v>
      </c>
      <c r="AH15" s="9">
        <v>2.1509999999999998</v>
      </c>
      <c r="AI15" s="9">
        <v>3.4940000000000002</v>
      </c>
      <c r="AJ15" s="9">
        <v>0.85499999999999998</v>
      </c>
      <c r="AK15" s="9">
        <v>2.6389999999999998</v>
      </c>
      <c r="AL15" s="9">
        <v>9.2889999999999997</v>
      </c>
      <c r="AM15" s="9">
        <v>3.536</v>
      </c>
      <c r="AN15" s="9">
        <v>5.7530000000000001</v>
      </c>
      <c r="AO15" s="9">
        <v>52</v>
      </c>
      <c r="AP15" s="9">
        <v>52</v>
      </c>
      <c r="AQ15" s="9">
        <v>37.768999999999998</v>
      </c>
      <c r="AR15" s="9">
        <v>11.798</v>
      </c>
      <c r="AS15" s="9">
        <v>4.7409999999999997</v>
      </c>
      <c r="AT15" s="9">
        <v>7.0570000000000004</v>
      </c>
      <c r="AU15" s="9">
        <v>2.0219999999999998</v>
      </c>
      <c r="AV15" s="9">
        <v>0.84599999999999997</v>
      </c>
      <c r="AW15" s="9">
        <v>1.177</v>
      </c>
      <c r="AX15" s="9">
        <v>1.1990000000000001</v>
      </c>
      <c r="AY15" s="9">
        <v>0</v>
      </c>
      <c r="AZ15" s="9">
        <v>1.1990000000000001</v>
      </c>
      <c r="BA15" s="9">
        <v>2.339</v>
      </c>
      <c r="BB15" s="9">
        <v>0.81599999999999995</v>
      </c>
      <c r="BC15" s="9">
        <v>1.5229999999999999</v>
      </c>
      <c r="BD15" s="9">
        <v>6.2380000000000004</v>
      </c>
      <c r="BE15" s="9">
        <v>3.08</v>
      </c>
      <c r="BF15" s="9">
        <v>3.1579999999999999</v>
      </c>
      <c r="BG15" s="9">
        <v>52</v>
      </c>
      <c r="BH15" s="9">
        <v>99.757999999999996</v>
      </c>
      <c r="BI15" s="9">
        <v>30.452000000000002</v>
      </c>
      <c r="BJ15" s="9">
        <v>4.9770000000000003</v>
      </c>
      <c r="BK15" s="9">
        <v>0.307</v>
      </c>
      <c r="BL15" s="9">
        <v>4.6710000000000003</v>
      </c>
      <c r="BM15" s="9">
        <v>0.83899999999999997</v>
      </c>
      <c r="BN15" s="9">
        <v>0</v>
      </c>
      <c r="BO15" s="9">
        <v>0.83899999999999997</v>
      </c>
      <c r="BP15" s="9">
        <v>0.83399999999999996</v>
      </c>
      <c r="BQ15" s="9">
        <v>0</v>
      </c>
      <c r="BR15" s="9">
        <v>0.83399999999999996</v>
      </c>
      <c r="BS15" s="9">
        <v>1.798</v>
      </c>
      <c r="BT15" s="9">
        <v>0</v>
      </c>
      <c r="BU15" s="9">
        <v>1.798</v>
      </c>
      <c r="BV15" s="9">
        <v>1.506</v>
      </c>
      <c r="BW15" s="9">
        <v>0.307</v>
      </c>
      <c r="BX15" s="9">
        <v>1.1990000000000001</v>
      </c>
      <c r="BY15" s="9">
        <v>26</v>
      </c>
      <c r="BZ15" s="9">
        <v>0</v>
      </c>
      <c r="CA15" s="9">
        <v>26</v>
      </c>
      <c r="CB15" s="9">
        <v>8.2609999999999992</v>
      </c>
      <c r="CC15" s="9">
        <v>3.5960000000000001</v>
      </c>
      <c r="CD15" s="9">
        <v>4.665</v>
      </c>
      <c r="CE15" s="9">
        <v>1.421</v>
      </c>
      <c r="CF15" s="9">
        <v>0.81899999999999995</v>
      </c>
      <c r="CG15" s="9">
        <v>0.60199999999999998</v>
      </c>
      <c r="CH15" s="9">
        <v>1.8260000000000001</v>
      </c>
      <c r="CI15" s="9">
        <v>1.026</v>
      </c>
      <c r="CJ15" s="9">
        <v>0.8</v>
      </c>
      <c r="CK15" s="9">
        <v>2.1160000000000001</v>
      </c>
      <c r="CL15" s="9">
        <v>0.71599999999999997</v>
      </c>
      <c r="CM15" s="9">
        <v>1.4</v>
      </c>
      <c r="CN15" s="9">
        <v>2.8980000000000001</v>
      </c>
      <c r="CO15" s="9">
        <v>1.0349999999999999</v>
      </c>
      <c r="CP15" s="9">
        <v>1.863</v>
      </c>
      <c r="CQ15" s="9">
        <v>26</v>
      </c>
      <c r="CR15" s="9">
        <v>16.719000000000001</v>
      </c>
      <c r="CS15" s="9">
        <v>26</v>
      </c>
      <c r="CT15" s="9">
        <v>12.526</v>
      </c>
      <c r="CU15" s="9">
        <v>4.6130000000000004</v>
      </c>
      <c r="CV15" s="9">
        <v>7.9139999999999997</v>
      </c>
      <c r="CW15" s="9">
        <v>1.1739999999999999</v>
      </c>
      <c r="CX15" s="9">
        <v>0.56000000000000005</v>
      </c>
      <c r="CY15" s="9">
        <v>0.61399999999999999</v>
      </c>
      <c r="CZ15" s="9">
        <v>1.397</v>
      </c>
      <c r="DA15" s="9">
        <v>0.54800000000000004</v>
      </c>
      <c r="DB15" s="9">
        <v>0.84899999999999998</v>
      </c>
      <c r="DC15" s="9">
        <v>3.99</v>
      </c>
      <c r="DD15" s="9">
        <v>1.6060000000000001</v>
      </c>
      <c r="DE15" s="9">
        <v>2.3839999999999999</v>
      </c>
      <c r="DF15" s="9">
        <v>5.9649999999999999</v>
      </c>
      <c r="DG15" s="9">
        <v>1.899</v>
      </c>
      <c r="DH15" s="9">
        <v>4.0659999999999998</v>
      </c>
      <c r="DI15" s="9">
        <v>38.311</v>
      </c>
      <c r="DJ15" s="9">
        <v>25.548999999999999</v>
      </c>
      <c r="DK15" s="9">
        <v>49.771000000000001</v>
      </c>
      <c r="DL15" s="9">
        <v>1.431</v>
      </c>
      <c r="DM15" s="9">
        <v>0.59099999999999997</v>
      </c>
      <c r="DN15" s="9">
        <v>0.84</v>
      </c>
      <c r="DO15" s="9">
        <v>0</v>
      </c>
      <c r="DP15" s="9">
        <v>0</v>
      </c>
      <c r="DQ15" s="9">
        <v>0</v>
      </c>
      <c r="DR15" s="9">
        <v>1.181</v>
      </c>
      <c r="DS15" s="9">
        <v>0.59099999999999997</v>
      </c>
      <c r="DT15" s="9">
        <v>0.59</v>
      </c>
      <c r="DU15" s="9">
        <v>0.25</v>
      </c>
      <c r="DV15" s="9">
        <v>0</v>
      </c>
      <c r="DW15" s="9">
        <v>0.25</v>
      </c>
      <c r="DX15" s="9">
        <v>0</v>
      </c>
      <c r="DY15" s="9">
        <v>0</v>
      </c>
      <c r="DZ15" s="9">
        <v>0</v>
      </c>
      <c r="EA15" s="9">
        <v>7.665</v>
      </c>
      <c r="EB15" s="9">
        <v>8.73</v>
      </c>
      <c r="EC15" s="9">
        <v>7.6639999999999997</v>
      </c>
      <c r="ED15" s="9">
        <v>14.77</v>
      </c>
      <c r="EE15" s="9">
        <v>6.6449999999999996</v>
      </c>
      <c r="EF15" s="9">
        <v>8.125</v>
      </c>
      <c r="EG15" s="9">
        <v>0.85599999999999998</v>
      </c>
      <c r="EH15" s="9">
        <v>0.57799999999999996</v>
      </c>
      <c r="EI15" s="9">
        <v>0.27800000000000002</v>
      </c>
      <c r="EJ15" s="9">
        <v>3.5110000000000001</v>
      </c>
      <c r="EK15" s="9">
        <v>1.722</v>
      </c>
      <c r="EL15" s="9">
        <v>1.7889999999999999</v>
      </c>
      <c r="EM15" s="9">
        <v>2.83</v>
      </c>
      <c r="EN15" s="9">
        <v>1.5680000000000001</v>
      </c>
      <c r="EO15" s="9">
        <v>1.2629999999999999</v>
      </c>
      <c r="EP15" s="9">
        <v>7.5720000000000001</v>
      </c>
      <c r="EQ15" s="9">
        <v>2.7770000000000001</v>
      </c>
      <c r="ER15" s="9">
        <v>4.7949999999999999</v>
      </c>
      <c r="ES15" s="9">
        <v>52</v>
      </c>
      <c r="ET15" s="9">
        <v>35.959000000000003</v>
      </c>
      <c r="EU15" s="9">
        <v>52</v>
      </c>
      <c r="EV15" s="9">
        <v>8.4220000000000006</v>
      </c>
      <c r="EW15" s="9">
        <v>3.2749999999999999</v>
      </c>
      <c r="EX15" s="9">
        <v>5.1470000000000002</v>
      </c>
      <c r="EY15" s="9">
        <v>0.85599999999999998</v>
      </c>
      <c r="EZ15" s="9">
        <v>0.57799999999999996</v>
      </c>
      <c r="FA15" s="9">
        <v>0.27800000000000002</v>
      </c>
      <c r="FB15" s="9">
        <v>1.0860000000000001</v>
      </c>
      <c r="FC15" s="9">
        <v>0.55700000000000005</v>
      </c>
      <c r="FD15" s="9">
        <v>0.52900000000000003</v>
      </c>
      <c r="FE15" s="9">
        <v>1.649</v>
      </c>
      <c r="FF15" s="9">
        <v>0.58599999999999997</v>
      </c>
      <c r="FG15" s="9">
        <v>1.0629999999999999</v>
      </c>
      <c r="FH15" s="9">
        <v>4.8310000000000004</v>
      </c>
      <c r="FI15" s="9">
        <v>1.554</v>
      </c>
      <c r="FJ15" s="9">
        <v>3.2770000000000001</v>
      </c>
      <c r="FK15" s="9">
        <v>52</v>
      </c>
      <c r="FL15" s="9">
        <v>36.411999999999999</v>
      </c>
      <c r="FM15" s="9">
        <v>52</v>
      </c>
      <c r="FN15" s="9">
        <v>6.3479999999999999</v>
      </c>
      <c r="FO15" s="9">
        <v>3.37</v>
      </c>
      <c r="FP15" s="9">
        <v>2.9769999999999999</v>
      </c>
      <c r="FQ15" s="9">
        <v>0</v>
      </c>
      <c r="FR15" s="9">
        <v>0</v>
      </c>
      <c r="FS15" s="9">
        <v>0</v>
      </c>
      <c r="FT15" s="9">
        <v>2.4249999999999998</v>
      </c>
      <c r="FU15" s="9">
        <v>1.165</v>
      </c>
      <c r="FV15" s="9">
        <v>1.26</v>
      </c>
      <c r="FW15" s="9">
        <v>1.181</v>
      </c>
      <c r="FX15" s="9">
        <v>0.98199999999999998</v>
      </c>
      <c r="FY15" s="9">
        <v>0.19900000000000001</v>
      </c>
      <c r="FZ15" s="9">
        <v>2.7410000000000001</v>
      </c>
      <c r="GA15" s="9">
        <v>1.2230000000000001</v>
      </c>
      <c r="GB15" s="9">
        <v>1.518</v>
      </c>
      <c r="GC15" s="9">
        <v>38.624000000000002</v>
      </c>
      <c r="GD15" s="9">
        <v>36.884999999999998</v>
      </c>
      <c r="GE15" s="9">
        <v>35.326999999999998</v>
      </c>
      <c r="GF15" s="9">
        <v>0.82199999999999995</v>
      </c>
      <c r="GG15" s="9">
        <v>0.56999999999999995</v>
      </c>
      <c r="GH15" s="9">
        <v>0.251</v>
      </c>
      <c r="GI15" s="9">
        <v>0.27300000000000002</v>
      </c>
      <c r="GJ15" s="9">
        <v>0.27300000000000002</v>
      </c>
      <c r="GK15" s="9">
        <v>0</v>
      </c>
      <c r="GL15" s="9">
        <v>0.54900000000000004</v>
      </c>
      <c r="GM15" s="9">
        <v>0.29799999999999999</v>
      </c>
      <c r="GN15" s="9">
        <v>0.251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5.1369999999999996</v>
      </c>
      <c r="GV15" s="9">
        <v>4.6529999999999996</v>
      </c>
      <c r="GW15" s="9">
        <v>0</v>
      </c>
      <c r="GX15" s="9">
        <v>63.564</v>
      </c>
      <c r="GY15" s="9">
        <v>21.640999999999998</v>
      </c>
      <c r="GZ15" s="9">
        <v>41.923000000000002</v>
      </c>
      <c r="HA15" s="9">
        <v>7.6870000000000003</v>
      </c>
      <c r="HB15" s="9">
        <v>3.0760000000000001</v>
      </c>
      <c r="HC15" s="9">
        <v>4.6109999999999998</v>
      </c>
      <c r="HD15" s="9">
        <v>11.826000000000001</v>
      </c>
      <c r="HE15" s="9">
        <v>3.85</v>
      </c>
      <c r="HF15" s="9">
        <v>7.976</v>
      </c>
      <c r="HG15" s="9">
        <v>15.146000000000001</v>
      </c>
      <c r="HH15" s="9">
        <v>4.74</v>
      </c>
      <c r="HI15" s="9">
        <v>10.407</v>
      </c>
      <c r="HJ15" s="9">
        <v>28.905999999999999</v>
      </c>
      <c r="HK15" s="9">
        <v>9.9760000000000009</v>
      </c>
      <c r="HL15" s="9">
        <v>18.93</v>
      </c>
      <c r="HM15" s="9">
        <v>34</v>
      </c>
      <c r="HN15" s="9">
        <v>37.179000000000002</v>
      </c>
      <c r="HO15" s="9">
        <v>34</v>
      </c>
      <c r="HP15" s="9">
        <v>19.646000000000001</v>
      </c>
      <c r="HQ15" s="9">
        <v>5.6959999999999997</v>
      </c>
      <c r="HR15" s="9">
        <v>13.951000000000001</v>
      </c>
      <c r="HS15" s="9">
        <v>2.1120000000000001</v>
      </c>
      <c r="HT15" s="9">
        <v>0.20799999999999999</v>
      </c>
      <c r="HU15" s="9">
        <v>1.903</v>
      </c>
      <c r="HV15" s="9">
        <v>1.802</v>
      </c>
      <c r="HW15" s="9">
        <v>0</v>
      </c>
      <c r="HX15" s="9">
        <v>1.802</v>
      </c>
      <c r="HY15" s="9">
        <v>4.468</v>
      </c>
      <c r="HZ15" s="9">
        <v>1.431</v>
      </c>
      <c r="IA15" s="9">
        <v>3.0369999999999999</v>
      </c>
      <c r="IB15" s="9">
        <v>11.265000000000001</v>
      </c>
      <c r="IC15" s="9">
        <v>4.0570000000000004</v>
      </c>
      <c r="ID15" s="9">
        <v>7.2080000000000002</v>
      </c>
      <c r="IE15" s="9">
        <v>52</v>
      </c>
      <c r="IF15" s="9">
        <v>88.525999999999996</v>
      </c>
      <c r="IG15" s="9">
        <v>52</v>
      </c>
      <c r="IH15" s="9">
        <v>43.917999999999999</v>
      </c>
      <c r="II15" s="9">
        <v>15.945</v>
      </c>
      <c r="IJ15" s="9">
        <v>27.972999999999999</v>
      </c>
      <c r="IK15" s="9">
        <v>5.5750000000000002</v>
      </c>
      <c r="IL15" s="9">
        <v>2.867</v>
      </c>
      <c r="IM15" s="9">
        <v>2.7080000000000002</v>
      </c>
      <c r="IN15" s="9">
        <v>10.023</v>
      </c>
      <c r="IO15" s="9">
        <v>3.85</v>
      </c>
      <c r="IP15" s="9">
        <v>6.173</v>
      </c>
      <c r="IQ15" s="9">
        <v>10.679</v>
      </c>
    </row>
    <row r="16" spans="1:251">
      <c r="A16" s="10">
        <v>43862</v>
      </c>
      <c r="B16" s="9">
        <v>35.579000000000001</v>
      </c>
      <c r="C16" s="9">
        <v>13.361000000000001</v>
      </c>
      <c r="D16" s="9">
        <v>22.218</v>
      </c>
      <c r="E16" s="9">
        <v>48</v>
      </c>
      <c r="F16" s="9">
        <v>52</v>
      </c>
      <c r="G16" s="9">
        <v>47</v>
      </c>
      <c r="H16" s="9">
        <v>38.231999999999999</v>
      </c>
      <c r="I16" s="9">
        <v>12.340999999999999</v>
      </c>
      <c r="J16" s="9">
        <v>25.890999999999998</v>
      </c>
      <c r="K16" s="9">
        <v>3.4380000000000002</v>
      </c>
      <c r="L16" s="9">
        <v>1.544</v>
      </c>
      <c r="M16" s="9">
        <v>1.893</v>
      </c>
      <c r="N16" s="9">
        <v>5.5259999999999998</v>
      </c>
      <c r="O16" s="9">
        <v>1.22</v>
      </c>
      <c r="P16" s="9">
        <v>4.3070000000000004</v>
      </c>
      <c r="Q16" s="9">
        <v>10.785</v>
      </c>
      <c r="R16" s="9">
        <v>4.3099999999999996</v>
      </c>
      <c r="S16" s="9">
        <v>6.4749999999999996</v>
      </c>
      <c r="T16" s="9">
        <v>18.484000000000002</v>
      </c>
      <c r="U16" s="9">
        <v>5.2670000000000003</v>
      </c>
      <c r="V16" s="9">
        <v>13.215999999999999</v>
      </c>
      <c r="W16" s="9">
        <v>47.488999999999997</v>
      </c>
      <c r="X16" s="9">
        <v>32.158999999999999</v>
      </c>
      <c r="Y16" s="9">
        <v>52</v>
      </c>
      <c r="Z16" s="9">
        <v>17.73</v>
      </c>
      <c r="AA16" s="9">
        <v>4.5389999999999997</v>
      </c>
      <c r="AB16" s="9">
        <v>13.192</v>
      </c>
      <c r="AC16" s="9">
        <v>1.2769999999999999</v>
      </c>
      <c r="AD16" s="9">
        <v>0.65300000000000002</v>
      </c>
      <c r="AE16" s="9">
        <v>0.624</v>
      </c>
      <c r="AF16" s="9">
        <v>3.43</v>
      </c>
      <c r="AG16" s="9">
        <v>0.33700000000000002</v>
      </c>
      <c r="AH16" s="9">
        <v>3.093</v>
      </c>
      <c r="AI16" s="9">
        <v>4.9489999999999998</v>
      </c>
      <c r="AJ16" s="9">
        <v>2.2269999999999999</v>
      </c>
      <c r="AK16" s="9">
        <v>2.7229999999999999</v>
      </c>
      <c r="AL16" s="9">
        <v>8.0739999999999998</v>
      </c>
      <c r="AM16" s="9">
        <v>1.323</v>
      </c>
      <c r="AN16" s="9">
        <v>6.7519999999999998</v>
      </c>
      <c r="AO16" s="9">
        <v>41.043999999999997</v>
      </c>
      <c r="AP16" s="9">
        <v>21</v>
      </c>
      <c r="AQ16" s="9">
        <v>52</v>
      </c>
      <c r="AR16" s="9">
        <v>20.501999999999999</v>
      </c>
      <c r="AS16" s="9">
        <v>7.8019999999999996</v>
      </c>
      <c r="AT16" s="9">
        <v>12.7</v>
      </c>
      <c r="AU16" s="9">
        <v>2.161</v>
      </c>
      <c r="AV16" s="9">
        <v>0.89200000000000002</v>
      </c>
      <c r="AW16" s="9">
        <v>1.2689999999999999</v>
      </c>
      <c r="AX16" s="9">
        <v>2.0960000000000001</v>
      </c>
      <c r="AY16" s="9">
        <v>0.88300000000000001</v>
      </c>
      <c r="AZ16" s="9">
        <v>1.214</v>
      </c>
      <c r="BA16" s="9">
        <v>5.835</v>
      </c>
      <c r="BB16" s="9">
        <v>2.0830000000000002</v>
      </c>
      <c r="BC16" s="9">
        <v>3.7519999999999998</v>
      </c>
      <c r="BD16" s="9">
        <v>10.409000000000001</v>
      </c>
      <c r="BE16" s="9">
        <v>3.944</v>
      </c>
      <c r="BF16" s="9">
        <v>6.4649999999999999</v>
      </c>
      <c r="BG16" s="9">
        <v>52</v>
      </c>
      <c r="BH16" s="9">
        <v>50.604999999999997</v>
      </c>
      <c r="BI16" s="9">
        <v>51.576999999999998</v>
      </c>
      <c r="BJ16" s="9">
        <v>7.5890000000000004</v>
      </c>
      <c r="BK16" s="9">
        <v>1.121</v>
      </c>
      <c r="BL16" s="9">
        <v>6.468</v>
      </c>
      <c r="BM16" s="9">
        <v>0.61399999999999999</v>
      </c>
      <c r="BN16" s="9">
        <v>0</v>
      </c>
      <c r="BO16" s="9">
        <v>0.61399999999999999</v>
      </c>
      <c r="BP16" s="9">
        <v>1.673</v>
      </c>
      <c r="BQ16" s="9">
        <v>0.51700000000000002</v>
      </c>
      <c r="BR16" s="9">
        <v>1.1559999999999999</v>
      </c>
      <c r="BS16" s="9">
        <v>1.9419999999999999</v>
      </c>
      <c r="BT16" s="9">
        <v>0</v>
      </c>
      <c r="BU16" s="9">
        <v>1.9419999999999999</v>
      </c>
      <c r="BV16" s="9">
        <v>3.36</v>
      </c>
      <c r="BW16" s="9">
        <v>0.60399999999999998</v>
      </c>
      <c r="BX16" s="9">
        <v>2.7559999999999998</v>
      </c>
      <c r="BY16" s="9">
        <v>27.803000000000001</v>
      </c>
      <c r="BZ16" s="9">
        <v>111.908</v>
      </c>
      <c r="CA16" s="9">
        <v>26.256</v>
      </c>
      <c r="CB16" s="9">
        <v>8.0820000000000007</v>
      </c>
      <c r="CC16" s="9">
        <v>2.7410000000000001</v>
      </c>
      <c r="CD16" s="9">
        <v>5.3410000000000002</v>
      </c>
      <c r="CE16" s="9">
        <v>0.28599999999999998</v>
      </c>
      <c r="CF16" s="9">
        <v>0</v>
      </c>
      <c r="CG16" s="9">
        <v>0.28599999999999998</v>
      </c>
      <c r="CH16" s="9">
        <v>1.175</v>
      </c>
      <c r="CI16" s="9">
        <v>0.24099999999999999</v>
      </c>
      <c r="CJ16" s="9">
        <v>0.93400000000000005</v>
      </c>
      <c r="CK16" s="9">
        <v>2.8780000000000001</v>
      </c>
      <c r="CL16" s="9">
        <v>0.432</v>
      </c>
      <c r="CM16" s="9">
        <v>2.4460000000000002</v>
      </c>
      <c r="CN16" s="9">
        <v>3.742</v>
      </c>
      <c r="CO16" s="9">
        <v>2.0680000000000001</v>
      </c>
      <c r="CP16" s="9">
        <v>1.675</v>
      </c>
      <c r="CQ16" s="9">
        <v>40.531999999999996</v>
      </c>
      <c r="CR16" s="9">
        <v>65.147000000000006</v>
      </c>
      <c r="CS16" s="9">
        <v>20.8</v>
      </c>
      <c r="CT16" s="9">
        <v>17.588999999999999</v>
      </c>
      <c r="CU16" s="9">
        <v>9.6210000000000004</v>
      </c>
      <c r="CV16" s="9">
        <v>7.968</v>
      </c>
      <c r="CW16" s="9">
        <v>1.796</v>
      </c>
      <c r="CX16" s="9">
        <v>1.006</v>
      </c>
      <c r="CY16" s="9">
        <v>0.79</v>
      </c>
      <c r="CZ16" s="9">
        <v>1.1519999999999999</v>
      </c>
      <c r="DA16" s="9">
        <v>0.86799999999999999</v>
      </c>
      <c r="DB16" s="9">
        <v>0.28399999999999997</v>
      </c>
      <c r="DC16" s="9">
        <v>4.649</v>
      </c>
      <c r="DD16" s="9">
        <v>2.3250000000000002</v>
      </c>
      <c r="DE16" s="9">
        <v>2.3239999999999998</v>
      </c>
      <c r="DF16" s="9">
        <v>9.9930000000000003</v>
      </c>
      <c r="DG16" s="9">
        <v>5.4219999999999997</v>
      </c>
      <c r="DH16" s="9">
        <v>4.5709999999999997</v>
      </c>
      <c r="DI16" s="9">
        <v>52</v>
      </c>
      <c r="DJ16" s="9">
        <v>52</v>
      </c>
      <c r="DK16" s="9">
        <v>52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12.762</v>
      </c>
      <c r="EE16" s="9">
        <v>6.1909999999999998</v>
      </c>
      <c r="EF16" s="9">
        <v>6.57</v>
      </c>
      <c r="EG16" s="9">
        <v>2.2559999999999998</v>
      </c>
      <c r="EH16" s="9">
        <v>0.86</v>
      </c>
      <c r="EI16" s="9">
        <v>1.3959999999999999</v>
      </c>
      <c r="EJ16" s="9">
        <v>3.0619999999999998</v>
      </c>
      <c r="EK16" s="9">
        <v>1.2729999999999999</v>
      </c>
      <c r="EL16" s="9">
        <v>1.788</v>
      </c>
      <c r="EM16" s="9">
        <v>3.0169999999999999</v>
      </c>
      <c r="EN16" s="9">
        <v>2.1080000000000001</v>
      </c>
      <c r="EO16" s="9">
        <v>0.90900000000000003</v>
      </c>
      <c r="EP16" s="9">
        <v>4.4269999999999996</v>
      </c>
      <c r="EQ16" s="9">
        <v>1.95</v>
      </c>
      <c r="ER16" s="9">
        <v>2.476</v>
      </c>
      <c r="ES16" s="9">
        <v>16.550999999999998</v>
      </c>
      <c r="ET16" s="9">
        <v>26</v>
      </c>
      <c r="EU16" s="9">
        <v>13.734</v>
      </c>
      <c r="EV16" s="9">
        <v>5.4459999999999997</v>
      </c>
      <c r="EW16" s="9">
        <v>3.0920000000000001</v>
      </c>
      <c r="EX16" s="9">
        <v>2.355</v>
      </c>
      <c r="EY16" s="9">
        <v>0.74099999999999999</v>
      </c>
      <c r="EZ16" s="9">
        <v>0.50800000000000001</v>
      </c>
      <c r="FA16" s="9">
        <v>0.23300000000000001</v>
      </c>
      <c r="FB16" s="9">
        <v>0.89400000000000002</v>
      </c>
      <c r="FC16" s="9">
        <v>0.313</v>
      </c>
      <c r="FD16" s="9">
        <v>0.58099999999999996</v>
      </c>
      <c r="FE16" s="9">
        <v>1.379</v>
      </c>
      <c r="FF16" s="9">
        <v>1.056</v>
      </c>
      <c r="FG16" s="9">
        <v>0.32300000000000001</v>
      </c>
      <c r="FH16" s="9">
        <v>2.4319999999999999</v>
      </c>
      <c r="FI16" s="9">
        <v>1.2150000000000001</v>
      </c>
      <c r="FJ16" s="9">
        <v>1.218</v>
      </c>
      <c r="FK16" s="9">
        <v>37.722000000000001</v>
      </c>
      <c r="FL16" s="9">
        <v>34.350999999999999</v>
      </c>
      <c r="FM16" s="9">
        <v>44.951999999999998</v>
      </c>
      <c r="FN16" s="9">
        <v>7.3150000000000004</v>
      </c>
      <c r="FO16" s="9">
        <v>3.1</v>
      </c>
      <c r="FP16" s="9">
        <v>4.2160000000000002</v>
      </c>
      <c r="FQ16" s="9">
        <v>1.516</v>
      </c>
      <c r="FR16" s="9">
        <v>0.35199999999999998</v>
      </c>
      <c r="FS16" s="9">
        <v>1.163</v>
      </c>
      <c r="FT16" s="9">
        <v>2.1669999999999998</v>
      </c>
      <c r="FU16" s="9">
        <v>0.96</v>
      </c>
      <c r="FV16" s="9">
        <v>1.2070000000000001</v>
      </c>
      <c r="FW16" s="9">
        <v>1.6379999999999999</v>
      </c>
      <c r="FX16" s="9">
        <v>1.052</v>
      </c>
      <c r="FY16" s="9">
        <v>0.58599999999999997</v>
      </c>
      <c r="FZ16" s="9">
        <v>1.994</v>
      </c>
      <c r="GA16" s="9">
        <v>0.73599999999999999</v>
      </c>
      <c r="GB16" s="9">
        <v>1.2589999999999999</v>
      </c>
      <c r="GC16" s="9">
        <v>10.115</v>
      </c>
      <c r="GD16" s="9">
        <v>15.16</v>
      </c>
      <c r="GE16" s="9">
        <v>8</v>
      </c>
      <c r="GF16" s="9">
        <v>0.30299999999999999</v>
      </c>
      <c r="GG16" s="9">
        <v>0.30299999999999999</v>
      </c>
      <c r="GH16" s="9">
        <v>0</v>
      </c>
      <c r="GI16" s="9">
        <v>0</v>
      </c>
      <c r="GJ16" s="9">
        <v>0</v>
      </c>
      <c r="GK16" s="9">
        <v>0</v>
      </c>
      <c r="GL16" s="9">
        <v>0.30299999999999999</v>
      </c>
      <c r="GM16" s="9">
        <v>0.30299999999999999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73.861000000000004</v>
      </c>
      <c r="GY16" s="9">
        <v>26.34</v>
      </c>
      <c r="GZ16" s="9">
        <v>47.521000000000001</v>
      </c>
      <c r="HA16" s="9">
        <v>8.1289999999999996</v>
      </c>
      <c r="HB16" s="9">
        <v>3.411</v>
      </c>
      <c r="HC16" s="9">
        <v>4.718</v>
      </c>
      <c r="HD16" s="9">
        <v>11.016</v>
      </c>
      <c r="HE16" s="9">
        <v>3.7719999999999998</v>
      </c>
      <c r="HF16" s="9">
        <v>7.2439999999999998</v>
      </c>
      <c r="HG16" s="9">
        <v>19.378</v>
      </c>
      <c r="HH16" s="9">
        <v>6.0410000000000004</v>
      </c>
      <c r="HI16" s="9">
        <v>13.337</v>
      </c>
      <c r="HJ16" s="9">
        <v>35.338999999999999</v>
      </c>
      <c r="HK16" s="9">
        <v>13.116</v>
      </c>
      <c r="HL16" s="9">
        <v>22.222999999999999</v>
      </c>
      <c r="HM16" s="9">
        <v>43</v>
      </c>
      <c r="HN16" s="9">
        <v>46.182000000000002</v>
      </c>
      <c r="HO16" s="9">
        <v>43</v>
      </c>
      <c r="HP16" s="9">
        <v>18.117999999999999</v>
      </c>
      <c r="HQ16" s="9">
        <v>3.9660000000000002</v>
      </c>
      <c r="HR16" s="9">
        <v>14.151999999999999</v>
      </c>
      <c r="HS16" s="9">
        <v>1.657</v>
      </c>
      <c r="HT16" s="9">
        <v>1.089</v>
      </c>
      <c r="HU16" s="9">
        <v>0.56699999999999995</v>
      </c>
      <c r="HV16" s="9">
        <v>3.7949999999999999</v>
      </c>
      <c r="HW16" s="9">
        <v>0.502</v>
      </c>
      <c r="HX16" s="9">
        <v>3.294</v>
      </c>
      <c r="HY16" s="9">
        <v>3.0840000000000001</v>
      </c>
      <c r="HZ16" s="9">
        <v>0.39800000000000002</v>
      </c>
      <c r="IA16" s="9">
        <v>2.6859999999999999</v>
      </c>
      <c r="IB16" s="9">
        <v>9.5830000000000002</v>
      </c>
      <c r="IC16" s="9">
        <v>1.978</v>
      </c>
      <c r="ID16" s="9">
        <v>7.6050000000000004</v>
      </c>
      <c r="IE16" s="9">
        <v>52</v>
      </c>
      <c r="IF16" s="9">
        <v>45.634999999999998</v>
      </c>
      <c r="IG16" s="9">
        <v>52</v>
      </c>
      <c r="IH16" s="9">
        <v>55.743000000000002</v>
      </c>
      <c r="II16" s="9">
        <v>22.373000000000001</v>
      </c>
      <c r="IJ16" s="9">
        <v>33.369999999999997</v>
      </c>
      <c r="IK16" s="9">
        <v>6.4720000000000004</v>
      </c>
      <c r="IL16" s="9">
        <v>2.3210000000000002</v>
      </c>
      <c r="IM16" s="9">
        <v>4.1509999999999998</v>
      </c>
      <c r="IN16" s="9">
        <v>7.22</v>
      </c>
      <c r="IO16" s="9">
        <v>3.27</v>
      </c>
      <c r="IP16" s="9">
        <v>3.95</v>
      </c>
      <c r="IQ16" s="9">
        <v>16.294</v>
      </c>
    </row>
    <row r="17" spans="1:251">
      <c r="A17" s="10">
        <v>44228</v>
      </c>
      <c r="B17" s="9">
        <v>31.431000000000001</v>
      </c>
      <c r="C17" s="9">
        <v>13.871</v>
      </c>
      <c r="D17" s="9">
        <v>17.559999999999999</v>
      </c>
      <c r="E17" s="9">
        <v>52</v>
      </c>
      <c r="F17" s="9">
        <v>52</v>
      </c>
      <c r="G17" s="9">
        <v>52</v>
      </c>
      <c r="H17" s="9">
        <v>31.446000000000002</v>
      </c>
      <c r="I17" s="9">
        <v>10.191000000000001</v>
      </c>
      <c r="J17" s="9">
        <v>21.254999999999999</v>
      </c>
      <c r="K17" s="9">
        <v>1.8080000000000001</v>
      </c>
      <c r="L17" s="9">
        <v>0.55200000000000005</v>
      </c>
      <c r="M17" s="9">
        <v>1.2549999999999999</v>
      </c>
      <c r="N17" s="9">
        <v>4.3899999999999997</v>
      </c>
      <c r="O17" s="9">
        <v>1.8080000000000001</v>
      </c>
      <c r="P17" s="9">
        <v>2.5830000000000002</v>
      </c>
      <c r="Q17" s="9">
        <v>6.91</v>
      </c>
      <c r="R17" s="9">
        <v>1.913</v>
      </c>
      <c r="S17" s="9">
        <v>4.9980000000000002</v>
      </c>
      <c r="T17" s="9">
        <v>18.338000000000001</v>
      </c>
      <c r="U17" s="9">
        <v>5.9180000000000001</v>
      </c>
      <c r="V17" s="9">
        <v>12.42</v>
      </c>
      <c r="W17" s="9">
        <v>52</v>
      </c>
      <c r="X17" s="9">
        <v>52</v>
      </c>
      <c r="Y17" s="9">
        <v>52</v>
      </c>
      <c r="Z17" s="9">
        <v>17.710999999999999</v>
      </c>
      <c r="AA17" s="9">
        <v>6.5590000000000002</v>
      </c>
      <c r="AB17" s="9">
        <v>11.153</v>
      </c>
      <c r="AC17" s="9">
        <v>1.5169999999999999</v>
      </c>
      <c r="AD17" s="9">
        <v>0.55200000000000005</v>
      </c>
      <c r="AE17" s="9">
        <v>0.96499999999999997</v>
      </c>
      <c r="AF17" s="9">
        <v>3.1920000000000002</v>
      </c>
      <c r="AG17" s="9">
        <v>1.542</v>
      </c>
      <c r="AH17" s="9">
        <v>1.65</v>
      </c>
      <c r="AI17" s="9">
        <v>3.327</v>
      </c>
      <c r="AJ17" s="9">
        <v>1.2050000000000001</v>
      </c>
      <c r="AK17" s="9">
        <v>2.1219999999999999</v>
      </c>
      <c r="AL17" s="9">
        <v>9.6750000000000007</v>
      </c>
      <c r="AM17" s="9">
        <v>3.2589999999999999</v>
      </c>
      <c r="AN17" s="9">
        <v>6.4160000000000004</v>
      </c>
      <c r="AO17" s="9">
        <v>52</v>
      </c>
      <c r="AP17" s="9">
        <v>50.942</v>
      </c>
      <c r="AQ17" s="9">
        <v>52</v>
      </c>
      <c r="AR17" s="9">
        <v>13.734999999999999</v>
      </c>
      <c r="AS17" s="9">
        <v>3.6320000000000001</v>
      </c>
      <c r="AT17" s="9">
        <v>10.103</v>
      </c>
      <c r="AU17" s="9">
        <v>0.28999999999999998</v>
      </c>
      <c r="AV17" s="9">
        <v>0</v>
      </c>
      <c r="AW17" s="9">
        <v>0.28999999999999998</v>
      </c>
      <c r="AX17" s="9">
        <v>1.198</v>
      </c>
      <c r="AY17" s="9">
        <v>0.26600000000000001</v>
      </c>
      <c r="AZ17" s="9">
        <v>0.93200000000000005</v>
      </c>
      <c r="BA17" s="9">
        <v>3.5830000000000002</v>
      </c>
      <c r="BB17" s="9">
        <v>0.70699999999999996</v>
      </c>
      <c r="BC17" s="9">
        <v>2.8759999999999999</v>
      </c>
      <c r="BD17" s="9">
        <v>8.6630000000000003</v>
      </c>
      <c r="BE17" s="9">
        <v>2.6589999999999998</v>
      </c>
      <c r="BF17" s="9">
        <v>6.0039999999999996</v>
      </c>
      <c r="BG17" s="9">
        <v>52</v>
      </c>
      <c r="BH17" s="9">
        <v>104</v>
      </c>
      <c r="BI17" s="9">
        <v>52</v>
      </c>
      <c r="BJ17" s="9">
        <v>5.2110000000000003</v>
      </c>
      <c r="BK17" s="9">
        <v>1.893</v>
      </c>
      <c r="BL17" s="9">
        <v>3.319</v>
      </c>
      <c r="BM17" s="9">
        <v>0.79500000000000004</v>
      </c>
      <c r="BN17" s="9">
        <v>0.54100000000000004</v>
      </c>
      <c r="BO17" s="9">
        <v>0.254</v>
      </c>
      <c r="BP17" s="9">
        <v>0.499</v>
      </c>
      <c r="BQ17" s="9">
        <v>0</v>
      </c>
      <c r="BR17" s="9">
        <v>0.499</v>
      </c>
      <c r="BS17" s="9">
        <v>1.379</v>
      </c>
      <c r="BT17" s="9">
        <v>0.71699999999999997</v>
      </c>
      <c r="BU17" s="9">
        <v>0.66200000000000003</v>
      </c>
      <c r="BV17" s="9">
        <v>2.5379999999999998</v>
      </c>
      <c r="BW17" s="9">
        <v>0.63500000000000001</v>
      </c>
      <c r="BX17" s="9">
        <v>1.9039999999999999</v>
      </c>
      <c r="BY17" s="9">
        <v>50.238999999999997</v>
      </c>
      <c r="BZ17" s="9">
        <v>29.172999999999998</v>
      </c>
      <c r="CA17" s="9">
        <v>104</v>
      </c>
      <c r="CB17" s="9">
        <v>8.3239999999999998</v>
      </c>
      <c r="CC17" s="9">
        <v>4.6719999999999997</v>
      </c>
      <c r="CD17" s="9">
        <v>3.6520000000000001</v>
      </c>
      <c r="CE17" s="9">
        <v>0.52200000000000002</v>
      </c>
      <c r="CF17" s="9">
        <v>0</v>
      </c>
      <c r="CG17" s="9">
        <v>0.52200000000000002</v>
      </c>
      <c r="CH17" s="9">
        <v>2.669</v>
      </c>
      <c r="CI17" s="9">
        <v>1.829</v>
      </c>
      <c r="CJ17" s="9">
        <v>0.84</v>
      </c>
      <c r="CK17" s="9">
        <v>2.355</v>
      </c>
      <c r="CL17" s="9">
        <v>1.01</v>
      </c>
      <c r="CM17" s="9">
        <v>1.345</v>
      </c>
      <c r="CN17" s="9">
        <v>2.778</v>
      </c>
      <c r="CO17" s="9">
        <v>1.833</v>
      </c>
      <c r="CP17" s="9">
        <v>0.94499999999999995</v>
      </c>
      <c r="CQ17" s="9">
        <v>19.587</v>
      </c>
      <c r="CR17" s="9">
        <v>13</v>
      </c>
      <c r="CS17" s="9">
        <v>26</v>
      </c>
      <c r="CT17" s="9">
        <v>13.304</v>
      </c>
      <c r="CU17" s="9">
        <v>8.5150000000000006</v>
      </c>
      <c r="CV17" s="9">
        <v>4.7889999999999997</v>
      </c>
      <c r="CW17" s="9">
        <v>1.855</v>
      </c>
      <c r="CX17" s="9">
        <v>0.89700000000000002</v>
      </c>
      <c r="CY17" s="9">
        <v>0.95799999999999996</v>
      </c>
      <c r="CZ17" s="9">
        <v>1.474</v>
      </c>
      <c r="DA17" s="9">
        <v>0.68500000000000005</v>
      </c>
      <c r="DB17" s="9">
        <v>0.78900000000000003</v>
      </c>
      <c r="DC17" s="9">
        <v>3.7010000000000001</v>
      </c>
      <c r="DD17" s="9">
        <v>2.2509999999999999</v>
      </c>
      <c r="DE17" s="9">
        <v>1.45</v>
      </c>
      <c r="DF17" s="9">
        <v>6.274</v>
      </c>
      <c r="DG17" s="9">
        <v>4.6820000000000004</v>
      </c>
      <c r="DH17" s="9">
        <v>1.5920000000000001</v>
      </c>
      <c r="DI17" s="9">
        <v>47</v>
      </c>
      <c r="DJ17" s="9">
        <v>52</v>
      </c>
      <c r="DK17" s="9">
        <v>26</v>
      </c>
      <c r="DL17" s="9">
        <v>1.8979999999999999</v>
      </c>
      <c r="DM17" s="9">
        <v>1.1990000000000001</v>
      </c>
      <c r="DN17" s="9">
        <v>0.69899999999999995</v>
      </c>
      <c r="DO17" s="9">
        <v>0.39500000000000002</v>
      </c>
      <c r="DP17" s="9">
        <v>0.39500000000000002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1.5029999999999999</v>
      </c>
      <c r="DY17" s="9">
        <v>0.80400000000000005</v>
      </c>
      <c r="DZ17" s="9">
        <v>0.69899999999999995</v>
      </c>
      <c r="EA17" s="9">
        <v>58.359000000000002</v>
      </c>
      <c r="EB17" s="9">
        <v>48.481000000000002</v>
      </c>
      <c r="EC17" s="9">
        <v>126.03700000000001</v>
      </c>
      <c r="ED17" s="9">
        <v>9.1530000000000005</v>
      </c>
      <c r="EE17" s="9">
        <v>3.9870000000000001</v>
      </c>
      <c r="EF17" s="9">
        <v>5.1660000000000004</v>
      </c>
      <c r="EG17" s="9">
        <v>1.49</v>
      </c>
      <c r="EH17" s="9">
        <v>1.2949999999999999</v>
      </c>
      <c r="EI17" s="9">
        <v>0.19500000000000001</v>
      </c>
      <c r="EJ17" s="9">
        <v>2.9460000000000002</v>
      </c>
      <c r="EK17" s="9">
        <v>1.2529999999999999</v>
      </c>
      <c r="EL17" s="9">
        <v>1.6930000000000001</v>
      </c>
      <c r="EM17" s="9">
        <v>1.1890000000000001</v>
      </c>
      <c r="EN17" s="9">
        <v>0</v>
      </c>
      <c r="EO17" s="9">
        <v>1.1890000000000001</v>
      </c>
      <c r="EP17" s="9">
        <v>3.528</v>
      </c>
      <c r="EQ17" s="9">
        <v>1.4390000000000001</v>
      </c>
      <c r="ER17" s="9">
        <v>2.089</v>
      </c>
      <c r="ES17" s="9">
        <v>13</v>
      </c>
      <c r="ET17" s="9">
        <v>8</v>
      </c>
      <c r="EU17" s="9">
        <v>26</v>
      </c>
      <c r="EV17" s="9">
        <v>6.0339999999999998</v>
      </c>
      <c r="EW17" s="9">
        <v>2.944</v>
      </c>
      <c r="EX17" s="9">
        <v>3.09</v>
      </c>
      <c r="EY17" s="9">
        <v>0.876</v>
      </c>
      <c r="EZ17" s="9">
        <v>0.876</v>
      </c>
      <c r="FA17" s="9">
        <v>0</v>
      </c>
      <c r="FB17" s="9">
        <v>1.417</v>
      </c>
      <c r="FC17" s="9">
        <v>0.91600000000000004</v>
      </c>
      <c r="FD17" s="9">
        <v>0.502</v>
      </c>
      <c r="FE17" s="9">
        <v>1.1890000000000001</v>
      </c>
      <c r="FF17" s="9">
        <v>0</v>
      </c>
      <c r="FG17" s="9">
        <v>1.1890000000000001</v>
      </c>
      <c r="FH17" s="9">
        <v>2.552</v>
      </c>
      <c r="FI17" s="9">
        <v>1.1519999999999999</v>
      </c>
      <c r="FJ17" s="9">
        <v>1.4</v>
      </c>
      <c r="FK17" s="9">
        <v>26</v>
      </c>
      <c r="FL17" s="9">
        <v>9.2390000000000008</v>
      </c>
      <c r="FM17" s="9">
        <v>34.737000000000002</v>
      </c>
      <c r="FN17" s="9">
        <v>3.1190000000000002</v>
      </c>
      <c r="FO17" s="9">
        <v>1.0429999999999999</v>
      </c>
      <c r="FP17" s="9">
        <v>2.0760000000000001</v>
      </c>
      <c r="FQ17" s="9">
        <v>0.61399999999999999</v>
      </c>
      <c r="FR17" s="9">
        <v>0.41899999999999998</v>
      </c>
      <c r="FS17" s="9">
        <v>0.19500000000000001</v>
      </c>
      <c r="FT17" s="9">
        <v>1.528</v>
      </c>
      <c r="FU17" s="9">
        <v>0.33700000000000002</v>
      </c>
      <c r="FV17" s="9">
        <v>1.1910000000000001</v>
      </c>
      <c r="FW17" s="9">
        <v>0</v>
      </c>
      <c r="FX17" s="9">
        <v>0</v>
      </c>
      <c r="FY17" s="9">
        <v>0</v>
      </c>
      <c r="FZ17" s="9">
        <v>0.97699999999999998</v>
      </c>
      <c r="GA17" s="9">
        <v>0.28699999999999998</v>
      </c>
      <c r="GB17" s="9">
        <v>0.69</v>
      </c>
      <c r="GC17" s="9">
        <v>10.71</v>
      </c>
      <c r="GD17" s="9">
        <v>6.7770000000000001</v>
      </c>
      <c r="GE17" s="9">
        <v>12</v>
      </c>
      <c r="GF17" s="9">
        <v>0.40400000000000003</v>
      </c>
      <c r="GG17" s="9">
        <v>0.21099999999999999</v>
      </c>
      <c r="GH17" s="9">
        <v>0.193</v>
      </c>
      <c r="GI17" s="9">
        <v>0.21099999999999999</v>
      </c>
      <c r="GJ17" s="9">
        <v>0.21099999999999999</v>
      </c>
      <c r="GK17" s="9">
        <v>0</v>
      </c>
      <c r="GL17" s="9">
        <v>0</v>
      </c>
      <c r="GM17" s="9">
        <v>0</v>
      </c>
      <c r="GN17" s="9">
        <v>0</v>
      </c>
      <c r="GO17" s="9">
        <v>0.193</v>
      </c>
      <c r="GP17" s="9">
        <v>0</v>
      </c>
      <c r="GQ17" s="9">
        <v>0.193</v>
      </c>
      <c r="GR17" s="9">
        <v>0</v>
      </c>
      <c r="GS17" s="9">
        <v>0</v>
      </c>
      <c r="GT17" s="9">
        <v>0</v>
      </c>
      <c r="GU17" s="9">
        <v>6.7389999999999999</v>
      </c>
      <c r="GV17" s="9">
        <v>0</v>
      </c>
      <c r="GW17" s="9">
        <v>0</v>
      </c>
      <c r="GX17" s="9">
        <v>57.787999999999997</v>
      </c>
      <c r="GY17" s="9">
        <v>22.321999999999999</v>
      </c>
      <c r="GZ17" s="9">
        <v>35.466000000000001</v>
      </c>
      <c r="HA17" s="9">
        <v>5.4249999999999998</v>
      </c>
      <c r="HB17" s="9">
        <v>2.4849999999999999</v>
      </c>
      <c r="HC17" s="9">
        <v>2.94</v>
      </c>
      <c r="HD17" s="9">
        <v>10.925000000000001</v>
      </c>
      <c r="HE17" s="9">
        <v>4.9710000000000001</v>
      </c>
      <c r="HF17" s="9">
        <v>5.9539999999999997</v>
      </c>
      <c r="HG17" s="9">
        <v>12.666</v>
      </c>
      <c r="HH17" s="9">
        <v>4.3259999999999996</v>
      </c>
      <c r="HI17" s="9">
        <v>8.34</v>
      </c>
      <c r="HJ17" s="9">
        <v>28.771999999999998</v>
      </c>
      <c r="HK17" s="9">
        <v>10.54</v>
      </c>
      <c r="HL17" s="9">
        <v>18.231999999999999</v>
      </c>
      <c r="HM17" s="9">
        <v>49.707000000000001</v>
      </c>
      <c r="HN17" s="9">
        <v>43.213999999999999</v>
      </c>
      <c r="HO17" s="9">
        <v>52</v>
      </c>
      <c r="HP17" s="9">
        <v>20.122</v>
      </c>
      <c r="HQ17" s="9">
        <v>5.2539999999999996</v>
      </c>
      <c r="HR17" s="9">
        <v>14.868</v>
      </c>
      <c r="HS17" s="9">
        <v>1.006</v>
      </c>
      <c r="HT17" s="9">
        <v>0</v>
      </c>
      <c r="HU17" s="9">
        <v>1.006</v>
      </c>
      <c r="HV17" s="9">
        <v>1.67</v>
      </c>
      <c r="HW17" s="9">
        <v>0.313</v>
      </c>
      <c r="HX17" s="9">
        <v>1.3580000000000001</v>
      </c>
      <c r="HY17" s="9">
        <v>5.2640000000000002</v>
      </c>
      <c r="HZ17" s="9">
        <v>1.544</v>
      </c>
      <c r="IA17" s="9">
        <v>3.72</v>
      </c>
      <c r="IB17" s="9">
        <v>12.182</v>
      </c>
      <c r="IC17" s="9">
        <v>3.3969999999999998</v>
      </c>
      <c r="ID17" s="9">
        <v>8.7850000000000001</v>
      </c>
      <c r="IE17" s="9">
        <v>52</v>
      </c>
      <c r="IF17" s="9">
        <v>52</v>
      </c>
      <c r="IG17" s="9">
        <v>52</v>
      </c>
      <c r="IH17" s="9">
        <v>37.665999999999997</v>
      </c>
      <c r="II17" s="9">
        <v>17.068000000000001</v>
      </c>
      <c r="IJ17" s="9">
        <v>20.597999999999999</v>
      </c>
      <c r="IK17" s="9">
        <v>4.4189999999999996</v>
      </c>
      <c r="IL17" s="9">
        <v>2.4849999999999999</v>
      </c>
      <c r="IM17" s="9">
        <v>1.9339999999999999</v>
      </c>
      <c r="IN17" s="9">
        <v>9.2550000000000008</v>
      </c>
      <c r="IO17" s="9">
        <v>4.6580000000000004</v>
      </c>
      <c r="IP17" s="9">
        <v>4.5970000000000004</v>
      </c>
      <c r="IQ17" s="9">
        <v>7.4020000000000001</v>
      </c>
    </row>
    <row r="18" spans="1:251">
      <c r="A18" s="10">
        <v>44593</v>
      </c>
      <c r="B18" s="9">
        <v>23.788</v>
      </c>
      <c r="C18" s="9">
        <v>6.9589999999999996</v>
      </c>
      <c r="D18" s="9">
        <v>16.827999999999999</v>
      </c>
      <c r="E18" s="9">
        <v>34</v>
      </c>
      <c r="F18" s="9">
        <v>25.422000000000001</v>
      </c>
      <c r="G18" s="9">
        <v>47</v>
      </c>
      <c r="H18" s="9">
        <v>22.998000000000001</v>
      </c>
      <c r="I18" s="9">
        <v>8.59</v>
      </c>
      <c r="J18" s="9">
        <v>14.407999999999999</v>
      </c>
      <c r="K18" s="9">
        <v>3.4689999999999999</v>
      </c>
      <c r="L18" s="9">
        <v>2.1120000000000001</v>
      </c>
      <c r="M18" s="9">
        <v>1.357</v>
      </c>
      <c r="N18" s="9">
        <v>3.1960000000000002</v>
      </c>
      <c r="O18" s="9">
        <v>0.34100000000000003</v>
      </c>
      <c r="P18" s="9">
        <v>2.855</v>
      </c>
      <c r="Q18" s="9">
        <v>4.984</v>
      </c>
      <c r="R18" s="9">
        <v>1.7689999999999999</v>
      </c>
      <c r="S18" s="9">
        <v>3.2149999999999999</v>
      </c>
      <c r="T18" s="9">
        <v>11.349</v>
      </c>
      <c r="U18" s="9">
        <v>4.3680000000000003</v>
      </c>
      <c r="V18" s="9">
        <v>6.9809999999999999</v>
      </c>
      <c r="W18" s="9">
        <v>47</v>
      </c>
      <c r="X18" s="9">
        <v>50.372999999999998</v>
      </c>
      <c r="Y18" s="9">
        <v>45.048000000000002</v>
      </c>
      <c r="Z18" s="9">
        <v>12.984</v>
      </c>
      <c r="AA18" s="9">
        <v>3.8620000000000001</v>
      </c>
      <c r="AB18" s="9">
        <v>9.1219999999999999</v>
      </c>
      <c r="AC18" s="9">
        <v>1.623</v>
      </c>
      <c r="AD18" s="9">
        <v>0.67700000000000005</v>
      </c>
      <c r="AE18" s="9">
        <v>0.94599999999999995</v>
      </c>
      <c r="AF18" s="9">
        <v>1.4810000000000001</v>
      </c>
      <c r="AG18" s="9">
        <v>0.34100000000000003</v>
      </c>
      <c r="AH18" s="9">
        <v>1.1399999999999999</v>
      </c>
      <c r="AI18" s="9">
        <v>4.157</v>
      </c>
      <c r="AJ18" s="9">
        <v>1.2430000000000001</v>
      </c>
      <c r="AK18" s="9">
        <v>2.9140000000000001</v>
      </c>
      <c r="AL18" s="9">
        <v>5.7240000000000002</v>
      </c>
      <c r="AM18" s="9">
        <v>1.6020000000000001</v>
      </c>
      <c r="AN18" s="9">
        <v>4.1219999999999999</v>
      </c>
      <c r="AO18" s="9">
        <v>39.622</v>
      </c>
      <c r="AP18" s="9">
        <v>41.036999999999999</v>
      </c>
      <c r="AQ18" s="9">
        <v>39.33</v>
      </c>
      <c r="AR18" s="9">
        <v>10.013999999999999</v>
      </c>
      <c r="AS18" s="9">
        <v>4.7279999999999998</v>
      </c>
      <c r="AT18" s="9">
        <v>5.2859999999999996</v>
      </c>
      <c r="AU18" s="9">
        <v>1.8460000000000001</v>
      </c>
      <c r="AV18" s="9">
        <v>1.4350000000000001</v>
      </c>
      <c r="AW18" s="9">
        <v>0.41099999999999998</v>
      </c>
      <c r="AX18" s="9">
        <v>1.7150000000000001</v>
      </c>
      <c r="AY18" s="9">
        <v>0</v>
      </c>
      <c r="AZ18" s="9">
        <v>1.7150000000000001</v>
      </c>
      <c r="BA18" s="9">
        <v>0.82699999999999996</v>
      </c>
      <c r="BB18" s="9">
        <v>0.52600000000000002</v>
      </c>
      <c r="BC18" s="9">
        <v>0.30199999999999999</v>
      </c>
      <c r="BD18" s="9">
        <v>5.625</v>
      </c>
      <c r="BE18" s="9">
        <v>2.7669999999999999</v>
      </c>
      <c r="BF18" s="9">
        <v>2.859</v>
      </c>
      <c r="BG18" s="9">
        <v>52</v>
      </c>
      <c r="BH18" s="9">
        <v>69.146000000000001</v>
      </c>
      <c r="BI18" s="9">
        <v>52</v>
      </c>
      <c r="BJ18" s="9">
        <v>5.4240000000000004</v>
      </c>
      <c r="BK18" s="9">
        <v>0</v>
      </c>
      <c r="BL18" s="9">
        <v>5.4240000000000004</v>
      </c>
      <c r="BM18" s="9">
        <v>0.28899999999999998</v>
      </c>
      <c r="BN18" s="9">
        <v>0</v>
      </c>
      <c r="BO18" s="9">
        <v>0.28899999999999998</v>
      </c>
      <c r="BP18" s="9">
        <v>0.28399999999999997</v>
      </c>
      <c r="BQ18" s="9">
        <v>0</v>
      </c>
      <c r="BR18" s="9">
        <v>0.28399999999999997</v>
      </c>
      <c r="BS18" s="9">
        <v>0.85299999999999998</v>
      </c>
      <c r="BT18" s="9">
        <v>0</v>
      </c>
      <c r="BU18" s="9">
        <v>0.85299999999999998</v>
      </c>
      <c r="BV18" s="9">
        <v>3.9969999999999999</v>
      </c>
      <c r="BW18" s="9">
        <v>0</v>
      </c>
      <c r="BX18" s="9">
        <v>3.9969999999999999</v>
      </c>
      <c r="BY18" s="9">
        <v>104</v>
      </c>
      <c r="BZ18" s="9">
        <v>0</v>
      </c>
      <c r="CA18" s="9">
        <v>104</v>
      </c>
      <c r="CB18" s="9">
        <v>10.544</v>
      </c>
      <c r="CC18" s="9">
        <v>4.3479999999999999</v>
      </c>
      <c r="CD18" s="9">
        <v>6.1959999999999997</v>
      </c>
      <c r="CE18" s="9">
        <v>1.635</v>
      </c>
      <c r="CF18" s="9">
        <v>0.29799999999999999</v>
      </c>
      <c r="CG18" s="9">
        <v>1.3360000000000001</v>
      </c>
      <c r="CH18" s="9">
        <v>3.0630000000000002</v>
      </c>
      <c r="CI18" s="9">
        <v>1.595</v>
      </c>
      <c r="CJ18" s="9">
        <v>1.468</v>
      </c>
      <c r="CK18" s="9">
        <v>2.419</v>
      </c>
      <c r="CL18" s="9">
        <v>1.6859999999999999</v>
      </c>
      <c r="CM18" s="9">
        <v>0.73199999999999998</v>
      </c>
      <c r="CN18" s="9">
        <v>3.4279999999999999</v>
      </c>
      <c r="CO18" s="9">
        <v>0.76900000000000002</v>
      </c>
      <c r="CP18" s="9">
        <v>2.6589999999999998</v>
      </c>
      <c r="CQ18" s="9">
        <v>19.600999999999999</v>
      </c>
      <c r="CR18" s="9">
        <v>21.690999999999999</v>
      </c>
      <c r="CS18" s="9">
        <v>16.669</v>
      </c>
      <c r="CT18" s="9">
        <v>10.787000000000001</v>
      </c>
      <c r="CU18" s="9">
        <v>3.7480000000000002</v>
      </c>
      <c r="CV18" s="9">
        <v>7.0389999999999997</v>
      </c>
      <c r="CW18" s="9">
        <v>1.56</v>
      </c>
      <c r="CX18" s="9">
        <v>0.65400000000000003</v>
      </c>
      <c r="CY18" s="9">
        <v>0.90600000000000003</v>
      </c>
      <c r="CZ18" s="9">
        <v>2.0209999999999999</v>
      </c>
      <c r="DA18" s="9">
        <v>0.85</v>
      </c>
      <c r="DB18" s="9">
        <v>1.17</v>
      </c>
      <c r="DC18" s="9">
        <v>3.073</v>
      </c>
      <c r="DD18" s="9">
        <v>1.0089999999999999</v>
      </c>
      <c r="DE18" s="9">
        <v>2.0640000000000001</v>
      </c>
      <c r="DF18" s="9">
        <v>4.133</v>
      </c>
      <c r="DG18" s="9">
        <v>1.2350000000000001</v>
      </c>
      <c r="DH18" s="9">
        <v>2.8980000000000001</v>
      </c>
      <c r="DI18" s="9">
        <v>26</v>
      </c>
      <c r="DJ18" s="9">
        <v>17.856000000000002</v>
      </c>
      <c r="DK18" s="9">
        <v>27.225999999999999</v>
      </c>
      <c r="DL18" s="9">
        <v>2.2429999999999999</v>
      </c>
      <c r="DM18" s="9">
        <v>1.25</v>
      </c>
      <c r="DN18" s="9">
        <v>0.99299999999999999</v>
      </c>
      <c r="DO18" s="9">
        <v>0.29299999999999998</v>
      </c>
      <c r="DP18" s="9">
        <v>0</v>
      </c>
      <c r="DQ18" s="9">
        <v>0.29299999999999998</v>
      </c>
      <c r="DR18" s="9">
        <v>0.73799999999999999</v>
      </c>
      <c r="DS18" s="9">
        <v>0.33100000000000002</v>
      </c>
      <c r="DT18" s="9">
        <v>0.40699999999999997</v>
      </c>
      <c r="DU18" s="9">
        <v>0.33200000000000002</v>
      </c>
      <c r="DV18" s="9">
        <v>0.33200000000000002</v>
      </c>
      <c r="DW18" s="9">
        <v>0</v>
      </c>
      <c r="DX18" s="9">
        <v>0.88</v>
      </c>
      <c r="DY18" s="9">
        <v>0.58699999999999997</v>
      </c>
      <c r="DZ18" s="9">
        <v>0.29299999999999998</v>
      </c>
      <c r="EA18" s="9">
        <v>15.161</v>
      </c>
      <c r="EB18" s="9">
        <v>55.564999999999998</v>
      </c>
      <c r="EC18" s="9">
        <v>8</v>
      </c>
      <c r="ED18" s="9">
        <v>10.754</v>
      </c>
      <c r="EE18" s="9">
        <v>3.8279999999999998</v>
      </c>
      <c r="EF18" s="9">
        <v>6.9249999999999998</v>
      </c>
      <c r="EG18" s="9">
        <v>0.996</v>
      </c>
      <c r="EH18" s="9">
        <v>0</v>
      </c>
      <c r="EI18" s="9">
        <v>0.996</v>
      </c>
      <c r="EJ18" s="9">
        <v>4.048</v>
      </c>
      <c r="EK18" s="9">
        <v>1.5089999999999999</v>
      </c>
      <c r="EL18" s="9">
        <v>2.5379999999999998</v>
      </c>
      <c r="EM18" s="9">
        <v>2.5139999999999998</v>
      </c>
      <c r="EN18" s="9">
        <v>1.0069999999999999</v>
      </c>
      <c r="EO18" s="9">
        <v>1.5069999999999999</v>
      </c>
      <c r="EP18" s="9">
        <v>3.1960000000000002</v>
      </c>
      <c r="EQ18" s="9">
        <v>1.3120000000000001</v>
      </c>
      <c r="ER18" s="9">
        <v>1.885</v>
      </c>
      <c r="ES18" s="9">
        <v>13</v>
      </c>
      <c r="ET18" s="9">
        <v>13</v>
      </c>
      <c r="EU18" s="9">
        <v>12.393000000000001</v>
      </c>
      <c r="EV18" s="9">
        <v>3.7509999999999999</v>
      </c>
      <c r="EW18" s="9">
        <v>1.367</v>
      </c>
      <c r="EX18" s="9">
        <v>2.383</v>
      </c>
      <c r="EY18" s="9">
        <v>0.25700000000000001</v>
      </c>
      <c r="EZ18" s="9">
        <v>0</v>
      </c>
      <c r="FA18" s="9">
        <v>0.25700000000000001</v>
      </c>
      <c r="FB18" s="9">
        <v>1.1779999999999999</v>
      </c>
      <c r="FC18" s="9">
        <v>0.32700000000000001</v>
      </c>
      <c r="FD18" s="9">
        <v>0.85099999999999998</v>
      </c>
      <c r="FE18" s="9">
        <v>0.72</v>
      </c>
      <c r="FF18" s="9">
        <v>0</v>
      </c>
      <c r="FG18" s="9">
        <v>0.72</v>
      </c>
      <c r="FH18" s="9">
        <v>1.5960000000000001</v>
      </c>
      <c r="FI18" s="9">
        <v>1.04</v>
      </c>
      <c r="FJ18" s="9">
        <v>0.55500000000000005</v>
      </c>
      <c r="FK18" s="9">
        <v>20.234000000000002</v>
      </c>
      <c r="FL18" s="9">
        <v>119.253</v>
      </c>
      <c r="FM18" s="9">
        <v>16.062000000000001</v>
      </c>
      <c r="FN18" s="9">
        <v>7.0030000000000001</v>
      </c>
      <c r="FO18" s="9">
        <v>2.4609999999999999</v>
      </c>
      <c r="FP18" s="9">
        <v>4.5419999999999998</v>
      </c>
      <c r="FQ18" s="9">
        <v>0.73899999999999999</v>
      </c>
      <c r="FR18" s="9">
        <v>0</v>
      </c>
      <c r="FS18" s="9">
        <v>0.73899999999999999</v>
      </c>
      <c r="FT18" s="9">
        <v>2.87</v>
      </c>
      <c r="FU18" s="9">
        <v>1.1819999999999999</v>
      </c>
      <c r="FV18" s="9">
        <v>1.6870000000000001</v>
      </c>
      <c r="FW18" s="9">
        <v>1.794</v>
      </c>
      <c r="FX18" s="9">
        <v>1.0069999999999999</v>
      </c>
      <c r="FY18" s="9">
        <v>0.78700000000000003</v>
      </c>
      <c r="FZ18" s="9">
        <v>1.601</v>
      </c>
      <c r="GA18" s="9">
        <v>0.27100000000000002</v>
      </c>
      <c r="GB18" s="9">
        <v>1.329</v>
      </c>
      <c r="GC18" s="9">
        <v>10.532</v>
      </c>
      <c r="GD18" s="9">
        <v>11.839</v>
      </c>
      <c r="GE18" s="9">
        <v>6.343</v>
      </c>
      <c r="GF18" s="9">
        <v>0.25900000000000001</v>
      </c>
      <c r="GG18" s="9">
        <v>0.25900000000000001</v>
      </c>
      <c r="GH18" s="9">
        <v>0</v>
      </c>
      <c r="GI18" s="9">
        <v>0</v>
      </c>
      <c r="GJ18" s="9">
        <v>0</v>
      </c>
      <c r="GK18" s="9">
        <v>0</v>
      </c>
      <c r="GL18" s="9">
        <v>0.25900000000000001</v>
      </c>
      <c r="GM18" s="9">
        <v>0.25900000000000001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54.468000000000004</v>
      </c>
      <c r="GY18" s="9">
        <v>17.984999999999999</v>
      </c>
      <c r="GZ18" s="9">
        <v>36.481999999999999</v>
      </c>
      <c r="HA18" s="9">
        <v>7.3239999999999998</v>
      </c>
      <c r="HB18" s="9">
        <v>2.403</v>
      </c>
      <c r="HC18" s="9">
        <v>4.9210000000000003</v>
      </c>
      <c r="HD18" s="9">
        <v>13.063000000000001</v>
      </c>
      <c r="HE18" s="9">
        <v>4.3410000000000002</v>
      </c>
      <c r="HF18" s="9">
        <v>8.7219999999999995</v>
      </c>
      <c r="HG18" s="9">
        <v>12.06</v>
      </c>
      <c r="HH18" s="9">
        <v>4.5359999999999996</v>
      </c>
      <c r="HI18" s="9">
        <v>7.524</v>
      </c>
      <c r="HJ18" s="9">
        <v>22.021000000000001</v>
      </c>
      <c r="HK18" s="9">
        <v>6.7050000000000001</v>
      </c>
      <c r="HL18" s="9">
        <v>15.316000000000001</v>
      </c>
      <c r="HM18" s="9">
        <v>26</v>
      </c>
      <c r="HN18" s="9">
        <v>21</v>
      </c>
      <c r="HO18" s="9">
        <v>26</v>
      </c>
      <c r="HP18" s="9">
        <v>16.773</v>
      </c>
      <c r="HQ18" s="9">
        <v>4.2190000000000003</v>
      </c>
      <c r="HR18" s="9">
        <v>12.554</v>
      </c>
      <c r="HS18" s="9">
        <v>2.2469999999999999</v>
      </c>
      <c r="HT18" s="9">
        <v>1.2849999999999999</v>
      </c>
      <c r="HU18" s="9">
        <v>0.96199999999999997</v>
      </c>
      <c r="HV18" s="9">
        <v>4.8090000000000002</v>
      </c>
      <c r="HW18" s="9">
        <v>0.66300000000000003</v>
      </c>
      <c r="HX18" s="9">
        <v>4.1459999999999999</v>
      </c>
      <c r="HY18" s="9">
        <v>2.8479999999999999</v>
      </c>
      <c r="HZ18" s="9">
        <v>0.60599999999999998</v>
      </c>
      <c r="IA18" s="9">
        <v>2.242</v>
      </c>
      <c r="IB18" s="9">
        <v>6.8689999999999998</v>
      </c>
      <c r="IC18" s="9">
        <v>1.665</v>
      </c>
      <c r="ID18" s="9">
        <v>5.2039999999999997</v>
      </c>
      <c r="IE18" s="9">
        <v>26</v>
      </c>
      <c r="IF18" s="9">
        <v>21.518999999999998</v>
      </c>
      <c r="IG18" s="9">
        <v>26</v>
      </c>
      <c r="IH18" s="9">
        <v>37.695</v>
      </c>
      <c r="II18" s="9">
        <v>13.766</v>
      </c>
      <c r="IJ18" s="9">
        <v>23.928000000000001</v>
      </c>
      <c r="IK18" s="9">
        <v>5.077</v>
      </c>
      <c r="IL18" s="9">
        <v>1.1180000000000001</v>
      </c>
      <c r="IM18" s="9">
        <v>3.9590000000000001</v>
      </c>
      <c r="IN18" s="9">
        <v>8.2539999999999996</v>
      </c>
      <c r="IO18" s="9">
        <v>3.6779999999999999</v>
      </c>
      <c r="IP18" s="9">
        <v>4.5759999999999996</v>
      </c>
      <c r="IQ18" s="9">
        <v>9.2119999999999997</v>
      </c>
    </row>
    <row r="19" spans="1:251">
      <c r="A19" s="10">
        <v>44958</v>
      </c>
      <c r="B19" s="9">
        <v>22.925000000000001</v>
      </c>
      <c r="C19" s="9">
        <v>7.45</v>
      </c>
      <c r="D19" s="9">
        <v>15.475</v>
      </c>
      <c r="E19" s="9">
        <v>27.818000000000001</v>
      </c>
      <c r="F19" s="9">
        <v>26</v>
      </c>
      <c r="G19" s="9">
        <v>30</v>
      </c>
      <c r="H19" s="9">
        <v>22.949000000000002</v>
      </c>
      <c r="I19" s="9">
        <v>7.492</v>
      </c>
      <c r="J19" s="9">
        <v>15.457000000000001</v>
      </c>
      <c r="K19" s="9">
        <v>3.3610000000000002</v>
      </c>
      <c r="L19" s="9">
        <v>1.2609999999999999</v>
      </c>
      <c r="M19" s="9">
        <v>2.101</v>
      </c>
      <c r="N19" s="9">
        <v>4.0010000000000003</v>
      </c>
      <c r="O19" s="9">
        <v>1.39</v>
      </c>
      <c r="P19" s="9">
        <v>2.6110000000000002</v>
      </c>
      <c r="Q19" s="9">
        <v>5.9980000000000002</v>
      </c>
      <c r="R19" s="9">
        <v>1.375</v>
      </c>
      <c r="S19" s="9">
        <v>4.6219999999999999</v>
      </c>
      <c r="T19" s="9">
        <v>9.59</v>
      </c>
      <c r="U19" s="9">
        <v>3.4670000000000001</v>
      </c>
      <c r="V19" s="9">
        <v>6.1230000000000002</v>
      </c>
      <c r="W19" s="9">
        <v>33.277000000000001</v>
      </c>
      <c r="X19" s="9">
        <v>41.021999999999998</v>
      </c>
      <c r="Y19" s="9">
        <v>29.196999999999999</v>
      </c>
      <c r="Z19" s="9">
        <v>13.507999999999999</v>
      </c>
      <c r="AA19" s="9">
        <v>3.3519999999999999</v>
      </c>
      <c r="AB19" s="9">
        <v>10.156000000000001</v>
      </c>
      <c r="AC19" s="9">
        <v>1.5449999999999999</v>
      </c>
      <c r="AD19" s="9">
        <v>0</v>
      </c>
      <c r="AE19" s="9">
        <v>1.5449999999999999</v>
      </c>
      <c r="AF19" s="9">
        <v>2.3149999999999999</v>
      </c>
      <c r="AG19" s="9">
        <v>1.0820000000000001</v>
      </c>
      <c r="AH19" s="9">
        <v>1.2330000000000001</v>
      </c>
      <c r="AI19" s="9">
        <v>3.718</v>
      </c>
      <c r="AJ19" s="9">
        <v>1.1000000000000001</v>
      </c>
      <c r="AK19" s="9">
        <v>2.6179999999999999</v>
      </c>
      <c r="AL19" s="9">
        <v>5.931</v>
      </c>
      <c r="AM19" s="9">
        <v>1.17</v>
      </c>
      <c r="AN19" s="9">
        <v>4.7610000000000001</v>
      </c>
      <c r="AO19" s="9">
        <v>35.747999999999998</v>
      </c>
      <c r="AP19" s="9">
        <v>37.576999999999998</v>
      </c>
      <c r="AQ19" s="9">
        <v>30.757999999999999</v>
      </c>
      <c r="AR19" s="9">
        <v>9.4410000000000007</v>
      </c>
      <c r="AS19" s="9">
        <v>4.1399999999999997</v>
      </c>
      <c r="AT19" s="9">
        <v>5.3010000000000002</v>
      </c>
      <c r="AU19" s="9">
        <v>1.8169999999999999</v>
      </c>
      <c r="AV19" s="9">
        <v>1.2609999999999999</v>
      </c>
      <c r="AW19" s="9">
        <v>0.55600000000000005</v>
      </c>
      <c r="AX19" s="9">
        <v>1.6859999999999999</v>
      </c>
      <c r="AY19" s="9">
        <v>0.308</v>
      </c>
      <c r="AZ19" s="9">
        <v>1.3779999999999999</v>
      </c>
      <c r="BA19" s="9">
        <v>2.2789999999999999</v>
      </c>
      <c r="BB19" s="9">
        <v>0.27500000000000002</v>
      </c>
      <c r="BC19" s="9">
        <v>2.004</v>
      </c>
      <c r="BD19" s="9">
        <v>3.6589999999999998</v>
      </c>
      <c r="BE19" s="9">
        <v>2.2970000000000002</v>
      </c>
      <c r="BF19" s="9">
        <v>1.3620000000000001</v>
      </c>
      <c r="BG19" s="9">
        <v>30</v>
      </c>
      <c r="BH19" s="9">
        <v>57.344000000000001</v>
      </c>
      <c r="BI19" s="9">
        <v>29.632000000000001</v>
      </c>
      <c r="BJ19" s="9">
        <v>6.1559999999999997</v>
      </c>
      <c r="BK19" s="9">
        <v>1.518</v>
      </c>
      <c r="BL19" s="9">
        <v>4.6379999999999999</v>
      </c>
      <c r="BM19" s="9">
        <v>0.33600000000000002</v>
      </c>
      <c r="BN19" s="9">
        <v>0</v>
      </c>
      <c r="BO19" s="9">
        <v>0.33600000000000002</v>
      </c>
      <c r="BP19" s="9">
        <v>1.645</v>
      </c>
      <c r="BQ19" s="9">
        <v>0.314</v>
      </c>
      <c r="BR19" s="9">
        <v>1.3320000000000001</v>
      </c>
      <c r="BS19" s="9">
        <v>1.534</v>
      </c>
      <c r="BT19" s="9">
        <v>0.309</v>
      </c>
      <c r="BU19" s="9">
        <v>1.2250000000000001</v>
      </c>
      <c r="BV19" s="9">
        <v>2.64</v>
      </c>
      <c r="BW19" s="9">
        <v>0.89400000000000002</v>
      </c>
      <c r="BX19" s="9">
        <v>1.746</v>
      </c>
      <c r="BY19" s="9">
        <v>34</v>
      </c>
      <c r="BZ19" s="9">
        <v>51.87</v>
      </c>
      <c r="CA19" s="9">
        <v>17</v>
      </c>
      <c r="CB19" s="9">
        <v>11.787000000000001</v>
      </c>
      <c r="CC19" s="9">
        <v>3.7570000000000001</v>
      </c>
      <c r="CD19" s="9">
        <v>8.0299999999999994</v>
      </c>
      <c r="CE19" s="9">
        <v>1.0680000000000001</v>
      </c>
      <c r="CF19" s="9">
        <v>0.435</v>
      </c>
      <c r="CG19" s="9">
        <v>0.63200000000000001</v>
      </c>
      <c r="CH19" s="9">
        <v>2.7719999999999998</v>
      </c>
      <c r="CI19" s="9">
        <v>0.35699999999999998</v>
      </c>
      <c r="CJ19" s="9">
        <v>2.4140000000000001</v>
      </c>
      <c r="CK19" s="9">
        <v>4.508</v>
      </c>
      <c r="CL19" s="9">
        <v>2.3929999999999998</v>
      </c>
      <c r="CM19" s="9">
        <v>2.1150000000000002</v>
      </c>
      <c r="CN19" s="9">
        <v>3.44</v>
      </c>
      <c r="CO19" s="9">
        <v>0.57099999999999995</v>
      </c>
      <c r="CP19" s="9">
        <v>2.8690000000000002</v>
      </c>
      <c r="CQ19" s="9">
        <v>26</v>
      </c>
      <c r="CR19" s="9">
        <v>17</v>
      </c>
      <c r="CS19" s="9">
        <v>26</v>
      </c>
      <c r="CT19" s="9">
        <v>13.449</v>
      </c>
      <c r="CU19" s="9">
        <v>6.577</v>
      </c>
      <c r="CV19" s="9">
        <v>6.8719999999999999</v>
      </c>
      <c r="CW19" s="9">
        <v>2.4300000000000002</v>
      </c>
      <c r="CX19" s="9">
        <v>1.7529999999999999</v>
      </c>
      <c r="CY19" s="9">
        <v>0.67700000000000005</v>
      </c>
      <c r="CZ19" s="9">
        <v>1.002</v>
      </c>
      <c r="DA19" s="9">
        <v>0.31900000000000001</v>
      </c>
      <c r="DB19" s="9">
        <v>0.68300000000000005</v>
      </c>
      <c r="DC19" s="9">
        <v>3.0630000000000002</v>
      </c>
      <c r="DD19" s="9">
        <v>1.988</v>
      </c>
      <c r="DE19" s="9">
        <v>1.075</v>
      </c>
      <c r="DF19" s="9">
        <v>6.9550000000000001</v>
      </c>
      <c r="DG19" s="9">
        <v>2.5169999999999999</v>
      </c>
      <c r="DH19" s="9">
        <v>4.4370000000000003</v>
      </c>
      <c r="DI19" s="9">
        <v>52</v>
      </c>
      <c r="DJ19" s="9">
        <v>26</v>
      </c>
      <c r="DK19" s="9">
        <v>52</v>
      </c>
      <c r="DL19" s="9">
        <v>0.65800000000000003</v>
      </c>
      <c r="DM19" s="9">
        <v>0</v>
      </c>
      <c r="DN19" s="9">
        <v>0.65800000000000003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0.35799999999999998</v>
      </c>
      <c r="DV19" s="9">
        <v>0</v>
      </c>
      <c r="DW19" s="9">
        <v>0.35799999999999998</v>
      </c>
      <c r="DX19" s="9">
        <v>0.3</v>
      </c>
      <c r="DY19" s="9">
        <v>0</v>
      </c>
      <c r="DZ19" s="9">
        <v>0.3</v>
      </c>
      <c r="EA19" s="9">
        <v>196.91</v>
      </c>
      <c r="EB19" s="9">
        <v>0</v>
      </c>
      <c r="EC19" s="9">
        <v>196.91</v>
      </c>
      <c r="ED19" s="9">
        <v>7.1769999999999996</v>
      </c>
      <c r="EE19" s="9">
        <v>3.8290000000000002</v>
      </c>
      <c r="EF19" s="9">
        <v>3.3490000000000002</v>
      </c>
      <c r="EG19" s="9">
        <v>0.27900000000000003</v>
      </c>
      <c r="EH19" s="9">
        <v>0.27900000000000003</v>
      </c>
      <c r="EI19" s="9">
        <v>0</v>
      </c>
      <c r="EJ19" s="9">
        <v>0.94599999999999995</v>
      </c>
      <c r="EK19" s="9">
        <v>0.33700000000000002</v>
      </c>
      <c r="EL19" s="9">
        <v>0.60899999999999999</v>
      </c>
      <c r="EM19" s="9">
        <v>2.38</v>
      </c>
      <c r="EN19" s="9">
        <v>1.268</v>
      </c>
      <c r="EO19" s="9">
        <v>1.1120000000000001</v>
      </c>
      <c r="EP19" s="9">
        <v>3.5720000000000001</v>
      </c>
      <c r="EQ19" s="9">
        <v>1.944</v>
      </c>
      <c r="ER19" s="9">
        <v>1.627</v>
      </c>
      <c r="ES19" s="9">
        <v>46.808999999999997</v>
      </c>
      <c r="ET19" s="9">
        <v>43.320999999999998</v>
      </c>
      <c r="EU19" s="9">
        <v>45.75</v>
      </c>
      <c r="EV19" s="9">
        <v>3.8220000000000001</v>
      </c>
      <c r="EW19" s="9">
        <v>1.345</v>
      </c>
      <c r="EX19" s="9">
        <v>2.476</v>
      </c>
      <c r="EY19" s="9">
        <v>0</v>
      </c>
      <c r="EZ19" s="9">
        <v>0</v>
      </c>
      <c r="FA19" s="9">
        <v>0</v>
      </c>
      <c r="FB19" s="9">
        <v>0.33800000000000002</v>
      </c>
      <c r="FC19" s="9">
        <v>0</v>
      </c>
      <c r="FD19" s="9">
        <v>0.33800000000000002</v>
      </c>
      <c r="FE19" s="9">
        <v>1.7290000000000001</v>
      </c>
      <c r="FF19" s="9">
        <v>0.61699999999999999</v>
      </c>
      <c r="FG19" s="9">
        <v>1.1120000000000001</v>
      </c>
      <c r="FH19" s="9">
        <v>1.7549999999999999</v>
      </c>
      <c r="FI19" s="9">
        <v>0.72799999999999998</v>
      </c>
      <c r="FJ19" s="9">
        <v>1.026</v>
      </c>
      <c r="FK19" s="9">
        <v>41.631</v>
      </c>
      <c r="FL19" s="9">
        <v>98.099000000000004</v>
      </c>
      <c r="FM19" s="9">
        <v>34.94</v>
      </c>
      <c r="FN19" s="9">
        <v>3.3559999999999999</v>
      </c>
      <c r="FO19" s="9">
        <v>2.4830000000000001</v>
      </c>
      <c r="FP19" s="9">
        <v>0.872</v>
      </c>
      <c r="FQ19" s="9">
        <v>0.27900000000000003</v>
      </c>
      <c r="FR19" s="9">
        <v>0.27900000000000003</v>
      </c>
      <c r="FS19" s="9">
        <v>0</v>
      </c>
      <c r="FT19" s="9">
        <v>0.60799999999999998</v>
      </c>
      <c r="FU19" s="9">
        <v>0.33700000000000002</v>
      </c>
      <c r="FV19" s="9">
        <v>0.27100000000000002</v>
      </c>
      <c r="FW19" s="9">
        <v>0.65100000000000002</v>
      </c>
      <c r="FX19" s="9">
        <v>0.65100000000000002</v>
      </c>
      <c r="FY19" s="9">
        <v>0</v>
      </c>
      <c r="FZ19" s="9">
        <v>1.8169999999999999</v>
      </c>
      <c r="GA19" s="9">
        <v>1.216</v>
      </c>
      <c r="GB19" s="9">
        <v>0.60099999999999998</v>
      </c>
      <c r="GC19" s="9">
        <v>51.859000000000002</v>
      </c>
      <c r="GD19" s="9">
        <v>38.972000000000001</v>
      </c>
      <c r="GE19" s="9">
        <v>52.265999999999998</v>
      </c>
      <c r="GF19" s="9">
        <v>0.69399999999999995</v>
      </c>
      <c r="GG19" s="9">
        <v>0.69399999999999995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0.69399999999999995</v>
      </c>
      <c r="GS19" s="9">
        <v>0.69399999999999995</v>
      </c>
      <c r="GT19" s="9">
        <v>0</v>
      </c>
      <c r="GU19" s="9">
        <v>75.430999999999997</v>
      </c>
      <c r="GV19" s="9">
        <v>75.430999999999997</v>
      </c>
      <c r="GW19" s="9">
        <v>0</v>
      </c>
      <c r="GX19" s="9">
        <v>57.1</v>
      </c>
      <c r="GY19" s="9">
        <v>20.395</v>
      </c>
      <c r="GZ19" s="9">
        <v>36.704999999999998</v>
      </c>
      <c r="HA19" s="9">
        <v>7.1660000000000004</v>
      </c>
      <c r="HB19" s="9">
        <v>3.4209999999999998</v>
      </c>
      <c r="HC19" s="9">
        <v>3.7450000000000001</v>
      </c>
      <c r="HD19" s="9">
        <v>9.4039999999999999</v>
      </c>
      <c r="HE19" s="9">
        <v>2.0950000000000002</v>
      </c>
      <c r="HF19" s="9">
        <v>7.3090000000000002</v>
      </c>
      <c r="HG19" s="9">
        <v>16.664999999999999</v>
      </c>
      <c r="HH19" s="9">
        <v>6.7939999999999996</v>
      </c>
      <c r="HI19" s="9">
        <v>9.8710000000000004</v>
      </c>
      <c r="HJ19" s="9">
        <v>23.864999999999998</v>
      </c>
      <c r="HK19" s="9">
        <v>8.0850000000000009</v>
      </c>
      <c r="HL19" s="9">
        <v>15.779</v>
      </c>
      <c r="HM19" s="9">
        <v>30</v>
      </c>
      <c r="HN19" s="9">
        <v>27.356000000000002</v>
      </c>
      <c r="HO19" s="9">
        <v>30.591000000000001</v>
      </c>
      <c r="HP19" s="9">
        <v>15.113</v>
      </c>
      <c r="HQ19" s="9">
        <v>5.734</v>
      </c>
      <c r="HR19" s="9">
        <v>9.3800000000000008</v>
      </c>
      <c r="HS19" s="9">
        <v>1.43</v>
      </c>
      <c r="HT19" s="9">
        <v>0.875</v>
      </c>
      <c r="HU19" s="9">
        <v>0.55500000000000005</v>
      </c>
      <c r="HV19" s="9">
        <v>2.2759999999999998</v>
      </c>
      <c r="HW19" s="9">
        <v>0.70399999999999996</v>
      </c>
      <c r="HX19" s="9">
        <v>1.5720000000000001</v>
      </c>
      <c r="HY19" s="9">
        <v>4.1470000000000002</v>
      </c>
      <c r="HZ19" s="9">
        <v>1.39</v>
      </c>
      <c r="IA19" s="9">
        <v>2.7570000000000001</v>
      </c>
      <c r="IB19" s="9">
        <v>7.26</v>
      </c>
      <c r="IC19" s="9">
        <v>2.7639999999999998</v>
      </c>
      <c r="ID19" s="9">
        <v>4.4969999999999999</v>
      </c>
      <c r="IE19" s="9">
        <v>43</v>
      </c>
      <c r="IF19" s="9">
        <v>44.154000000000003</v>
      </c>
      <c r="IG19" s="9">
        <v>42.271999999999998</v>
      </c>
      <c r="IH19" s="9">
        <v>41.987000000000002</v>
      </c>
      <c r="II19" s="9">
        <v>14.662000000000001</v>
      </c>
      <c r="IJ19" s="9">
        <v>27.326000000000001</v>
      </c>
      <c r="IK19" s="9">
        <v>5.7359999999999998</v>
      </c>
      <c r="IL19" s="9">
        <v>2.5449999999999999</v>
      </c>
      <c r="IM19" s="9">
        <v>3.1909999999999998</v>
      </c>
      <c r="IN19" s="9">
        <v>7.1280000000000001</v>
      </c>
      <c r="IO19" s="9">
        <v>1.39</v>
      </c>
      <c r="IP19" s="9">
        <v>5.7380000000000004</v>
      </c>
      <c r="IQ19" s="9">
        <v>12.518000000000001</v>
      </c>
    </row>
    <row r="20" spans="1:251">
      <c r="A20" s="10">
        <v>45323</v>
      </c>
      <c r="B20" s="9">
        <v>24.785</v>
      </c>
      <c r="C20" s="9">
        <v>12.566000000000001</v>
      </c>
      <c r="D20" s="9">
        <v>12.218999999999999</v>
      </c>
      <c r="E20" s="9">
        <v>30</v>
      </c>
      <c r="F20" s="9">
        <v>48.878999999999998</v>
      </c>
      <c r="G20" s="9">
        <v>21</v>
      </c>
      <c r="H20" s="9">
        <v>24.698</v>
      </c>
      <c r="I20" s="9">
        <v>8.625</v>
      </c>
      <c r="J20" s="9">
        <v>16.073</v>
      </c>
      <c r="K20" s="9">
        <v>4.7560000000000002</v>
      </c>
      <c r="L20" s="9">
        <v>0.97</v>
      </c>
      <c r="M20" s="9">
        <v>3.786</v>
      </c>
      <c r="N20" s="9">
        <v>3.04</v>
      </c>
      <c r="O20" s="9">
        <v>1.4430000000000001</v>
      </c>
      <c r="P20" s="9">
        <v>1.597</v>
      </c>
      <c r="Q20" s="9">
        <v>5.7409999999999997</v>
      </c>
      <c r="R20" s="9">
        <v>2.35</v>
      </c>
      <c r="S20" s="9">
        <v>3.3919999999999999</v>
      </c>
      <c r="T20" s="9">
        <v>11.161</v>
      </c>
      <c r="U20" s="9">
        <v>3.8620000000000001</v>
      </c>
      <c r="V20" s="9">
        <v>7.298</v>
      </c>
      <c r="W20" s="9">
        <v>27.053000000000001</v>
      </c>
      <c r="X20" s="9">
        <v>33.603999999999999</v>
      </c>
      <c r="Y20" s="9">
        <v>26</v>
      </c>
      <c r="Z20" s="9">
        <v>13.622</v>
      </c>
      <c r="AA20" s="9">
        <v>4.0039999999999996</v>
      </c>
      <c r="AB20" s="9">
        <v>9.6180000000000003</v>
      </c>
      <c r="AC20" s="9">
        <v>2.395</v>
      </c>
      <c r="AD20" s="9">
        <v>0.34799999999999998</v>
      </c>
      <c r="AE20" s="9">
        <v>2.0470000000000002</v>
      </c>
      <c r="AF20" s="9">
        <v>1.579</v>
      </c>
      <c r="AG20" s="9">
        <v>0.66100000000000003</v>
      </c>
      <c r="AH20" s="9">
        <v>0.91800000000000004</v>
      </c>
      <c r="AI20" s="9">
        <v>2.4239999999999999</v>
      </c>
      <c r="AJ20" s="9">
        <v>0.65</v>
      </c>
      <c r="AK20" s="9">
        <v>1.774</v>
      </c>
      <c r="AL20" s="9">
        <v>7.2249999999999996</v>
      </c>
      <c r="AM20" s="9">
        <v>2.3450000000000002</v>
      </c>
      <c r="AN20" s="9">
        <v>4.88</v>
      </c>
      <c r="AO20" s="9">
        <v>52</v>
      </c>
      <c r="AP20" s="9">
        <v>52</v>
      </c>
      <c r="AQ20" s="9">
        <v>47.052999999999997</v>
      </c>
      <c r="AR20" s="9">
        <v>11.076000000000001</v>
      </c>
      <c r="AS20" s="9">
        <v>4.6210000000000004</v>
      </c>
      <c r="AT20" s="9">
        <v>6.4550000000000001</v>
      </c>
      <c r="AU20" s="9">
        <v>2.3610000000000002</v>
      </c>
      <c r="AV20" s="9">
        <v>0.622</v>
      </c>
      <c r="AW20" s="9">
        <v>1.7390000000000001</v>
      </c>
      <c r="AX20" s="9">
        <v>1.4610000000000001</v>
      </c>
      <c r="AY20" s="9">
        <v>0.78200000000000003</v>
      </c>
      <c r="AZ20" s="9">
        <v>0.67900000000000005</v>
      </c>
      <c r="BA20" s="9">
        <v>3.3180000000000001</v>
      </c>
      <c r="BB20" s="9">
        <v>1.7</v>
      </c>
      <c r="BC20" s="9">
        <v>1.6180000000000001</v>
      </c>
      <c r="BD20" s="9">
        <v>3.9359999999999999</v>
      </c>
      <c r="BE20" s="9">
        <v>1.518</v>
      </c>
      <c r="BF20" s="9">
        <v>2.4180000000000001</v>
      </c>
      <c r="BG20" s="9">
        <v>17.975999999999999</v>
      </c>
      <c r="BH20" s="9">
        <v>17.085000000000001</v>
      </c>
      <c r="BI20" s="9">
        <v>22.442</v>
      </c>
      <c r="BJ20" s="9">
        <v>5.609</v>
      </c>
      <c r="BK20" s="9">
        <v>1.855</v>
      </c>
      <c r="BL20" s="9">
        <v>3.754</v>
      </c>
      <c r="BM20" s="9">
        <v>0.872</v>
      </c>
      <c r="BN20" s="9">
        <v>0</v>
      </c>
      <c r="BO20" s="9">
        <v>0.872</v>
      </c>
      <c r="BP20" s="9">
        <v>1.2869999999999999</v>
      </c>
      <c r="BQ20" s="9">
        <v>0.38200000000000001</v>
      </c>
      <c r="BR20" s="9">
        <v>0.90400000000000003</v>
      </c>
      <c r="BS20" s="9">
        <v>0.82599999999999996</v>
      </c>
      <c r="BT20" s="9">
        <v>0</v>
      </c>
      <c r="BU20" s="9">
        <v>0.82599999999999996</v>
      </c>
      <c r="BV20" s="9">
        <v>2.6240000000000001</v>
      </c>
      <c r="BW20" s="9">
        <v>1.472</v>
      </c>
      <c r="BX20" s="9">
        <v>1.1519999999999999</v>
      </c>
      <c r="BY20" s="9">
        <v>26</v>
      </c>
      <c r="BZ20" s="9">
        <v>104</v>
      </c>
      <c r="CA20" s="9">
        <v>20.207999999999998</v>
      </c>
      <c r="CB20" s="9">
        <v>12.396000000000001</v>
      </c>
      <c r="CC20" s="9">
        <v>6.5819999999999999</v>
      </c>
      <c r="CD20" s="9">
        <v>5.8140000000000001</v>
      </c>
      <c r="CE20" s="9">
        <v>0.99199999999999999</v>
      </c>
      <c r="CF20" s="9">
        <v>0.99199999999999999</v>
      </c>
      <c r="CG20" s="9">
        <v>0</v>
      </c>
      <c r="CH20" s="9">
        <v>3.3679999999999999</v>
      </c>
      <c r="CI20" s="9">
        <v>0.71399999999999997</v>
      </c>
      <c r="CJ20" s="9">
        <v>2.6539999999999999</v>
      </c>
      <c r="CK20" s="9">
        <v>4.1539999999999999</v>
      </c>
      <c r="CL20" s="9">
        <v>1.8620000000000001</v>
      </c>
      <c r="CM20" s="9">
        <v>2.2919999999999998</v>
      </c>
      <c r="CN20" s="9">
        <v>3.8820000000000001</v>
      </c>
      <c r="CO20" s="9">
        <v>3.0129999999999999</v>
      </c>
      <c r="CP20" s="9">
        <v>0.86799999999999999</v>
      </c>
      <c r="CQ20" s="9">
        <v>30.417000000000002</v>
      </c>
      <c r="CR20" s="9">
        <v>47.594999999999999</v>
      </c>
      <c r="CS20" s="9">
        <v>16.41</v>
      </c>
      <c r="CT20" s="9">
        <v>14.353999999999999</v>
      </c>
      <c r="CU20" s="9">
        <v>7.5609999999999999</v>
      </c>
      <c r="CV20" s="9">
        <v>6.7930000000000001</v>
      </c>
      <c r="CW20" s="9">
        <v>0.96299999999999997</v>
      </c>
      <c r="CX20" s="9">
        <v>0.96299999999999997</v>
      </c>
      <c r="CY20" s="9">
        <v>0</v>
      </c>
      <c r="CZ20" s="9">
        <v>3.6579999999999999</v>
      </c>
      <c r="DA20" s="9">
        <v>1.756</v>
      </c>
      <c r="DB20" s="9">
        <v>1.9019999999999999</v>
      </c>
      <c r="DC20" s="9">
        <v>3.62</v>
      </c>
      <c r="DD20" s="9">
        <v>0.99199999999999999</v>
      </c>
      <c r="DE20" s="9">
        <v>2.6280000000000001</v>
      </c>
      <c r="DF20" s="9">
        <v>6.1130000000000004</v>
      </c>
      <c r="DG20" s="9">
        <v>3.851</v>
      </c>
      <c r="DH20" s="9">
        <v>2.2629999999999999</v>
      </c>
      <c r="DI20" s="9">
        <v>30.536000000000001</v>
      </c>
      <c r="DJ20" s="9">
        <v>45.195999999999998</v>
      </c>
      <c r="DK20" s="9">
        <v>23.904</v>
      </c>
      <c r="DL20" s="9">
        <v>1.321</v>
      </c>
      <c r="DM20" s="9">
        <v>0.68300000000000005</v>
      </c>
      <c r="DN20" s="9">
        <v>0.63800000000000001</v>
      </c>
      <c r="DO20" s="9">
        <v>0</v>
      </c>
      <c r="DP20" s="9">
        <v>0</v>
      </c>
      <c r="DQ20" s="9">
        <v>0</v>
      </c>
      <c r="DR20" s="9">
        <v>0.316</v>
      </c>
      <c r="DS20" s="9">
        <v>0.316</v>
      </c>
      <c r="DT20" s="9">
        <v>0</v>
      </c>
      <c r="DU20" s="9">
        <v>0</v>
      </c>
      <c r="DV20" s="9">
        <v>0</v>
      </c>
      <c r="DW20" s="9">
        <v>0</v>
      </c>
      <c r="DX20" s="9">
        <v>1.0049999999999999</v>
      </c>
      <c r="DY20" s="9">
        <v>0.36699999999999999</v>
      </c>
      <c r="DZ20" s="9">
        <v>0.63800000000000001</v>
      </c>
      <c r="EA20" s="9">
        <v>69.227999999999994</v>
      </c>
      <c r="EB20" s="9">
        <v>47.473999999999997</v>
      </c>
      <c r="EC20" s="9">
        <v>112.255</v>
      </c>
      <c r="ED20" s="9">
        <v>7.9420000000000002</v>
      </c>
      <c r="EE20" s="9">
        <v>2.3119999999999998</v>
      </c>
      <c r="EF20" s="9">
        <v>5.63</v>
      </c>
      <c r="EG20" s="9">
        <v>0.41399999999999998</v>
      </c>
      <c r="EH20" s="9">
        <v>0.41399999999999998</v>
      </c>
      <c r="EI20" s="9">
        <v>0</v>
      </c>
      <c r="EJ20" s="9">
        <v>2.0070000000000001</v>
      </c>
      <c r="EK20" s="9">
        <v>0.60799999999999998</v>
      </c>
      <c r="EL20" s="9">
        <v>1.4</v>
      </c>
      <c r="EM20" s="9">
        <v>2.0070000000000001</v>
      </c>
      <c r="EN20" s="9">
        <v>0.70399999999999996</v>
      </c>
      <c r="EO20" s="9">
        <v>1.3029999999999999</v>
      </c>
      <c r="EP20" s="9">
        <v>3.5139999999999998</v>
      </c>
      <c r="EQ20" s="9">
        <v>0.58699999999999997</v>
      </c>
      <c r="ER20" s="9">
        <v>2.927</v>
      </c>
      <c r="ES20" s="9">
        <v>43.924999999999997</v>
      </c>
      <c r="ET20" s="9">
        <v>25.038</v>
      </c>
      <c r="EU20" s="9">
        <v>52.545000000000002</v>
      </c>
      <c r="EV20" s="9">
        <v>4.6139999999999999</v>
      </c>
      <c r="EW20" s="9">
        <v>1.409</v>
      </c>
      <c r="EX20" s="9">
        <v>3.2050000000000001</v>
      </c>
      <c r="EY20" s="9">
        <v>0.41399999999999998</v>
      </c>
      <c r="EZ20" s="9">
        <v>0.41399999999999998</v>
      </c>
      <c r="FA20" s="9">
        <v>0</v>
      </c>
      <c r="FB20" s="9">
        <v>0.98799999999999999</v>
      </c>
      <c r="FC20" s="9">
        <v>0.32600000000000001</v>
      </c>
      <c r="FD20" s="9">
        <v>0.66200000000000003</v>
      </c>
      <c r="FE20" s="9">
        <v>1.139</v>
      </c>
      <c r="FF20" s="9">
        <v>0.40699999999999997</v>
      </c>
      <c r="FG20" s="9">
        <v>0.73099999999999998</v>
      </c>
      <c r="FH20" s="9">
        <v>2.0739999999999998</v>
      </c>
      <c r="FI20" s="9">
        <v>0.26100000000000001</v>
      </c>
      <c r="FJ20" s="9">
        <v>1.8120000000000001</v>
      </c>
      <c r="FK20" s="9">
        <v>46.637999999999998</v>
      </c>
      <c r="FL20" s="9">
        <v>18.940999999999999</v>
      </c>
      <c r="FM20" s="9">
        <v>56.768000000000001</v>
      </c>
      <c r="FN20" s="9">
        <v>3.3279999999999998</v>
      </c>
      <c r="FO20" s="9">
        <v>0.90300000000000002</v>
      </c>
      <c r="FP20" s="9">
        <v>2.4239999999999999</v>
      </c>
      <c r="FQ20" s="9">
        <v>0</v>
      </c>
      <c r="FR20" s="9">
        <v>0</v>
      </c>
      <c r="FS20" s="9">
        <v>0</v>
      </c>
      <c r="FT20" s="9">
        <v>1.0189999999999999</v>
      </c>
      <c r="FU20" s="9">
        <v>0.28100000000000003</v>
      </c>
      <c r="FV20" s="9">
        <v>0.73799999999999999</v>
      </c>
      <c r="FW20" s="9">
        <v>0.86799999999999999</v>
      </c>
      <c r="FX20" s="9">
        <v>0.29599999999999999</v>
      </c>
      <c r="FY20" s="9">
        <v>0.57199999999999995</v>
      </c>
      <c r="FZ20" s="9">
        <v>1.44</v>
      </c>
      <c r="GA20" s="9">
        <v>0.32500000000000001</v>
      </c>
      <c r="GB20" s="9">
        <v>1.115</v>
      </c>
      <c r="GC20" s="9">
        <v>29.03</v>
      </c>
      <c r="GD20" s="9">
        <v>31.518000000000001</v>
      </c>
      <c r="GE20" s="9">
        <v>40.866999999999997</v>
      </c>
      <c r="GF20" s="9">
        <v>0</v>
      </c>
      <c r="GG20" s="9">
        <v>0</v>
      </c>
      <c r="GH20" s="9">
        <v>0</v>
      </c>
      <c r="GI20" s="9">
        <v>0</v>
      </c>
      <c r="GJ20" s="9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0</v>
      </c>
      <c r="GW20" s="9">
        <v>0</v>
      </c>
      <c r="GX20" s="9">
        <v>56.945</v>
      </c>
      <c r="GY20" s="9">
        <v>23.535</v>
      </c>
      <c r="GZ20" s="9">
        <v>33.409999999999997</v>
      </c>
      <c r="HA20" s="9">
        <v>5.8239999999999998</v>
      </c>
      <c r="HB20" s="9">
        <v>2.347</v>
      </c>
      <c r="HC20" s="9">
        <v>3.4780000000000002</v>
      </c>
      <c r="HD20" s="9">
        <v>11.629</v>
      </c>
      <c r="HE20" s="9">
        <v>4.0789999999999997</v>
      </c>
      <c r="HF20" s="9">
        <v>7.5490000000000004</v>
      </c>
      <c r="HG20" s="9">
        <v>14.858000000000001</v>
      </c>
      <c r="HH20" s="9">
        <v>5.3289999999999997</v>
      </c>
      <c r="HI20" s="9">
        <v>9.5289999999999999</v>
      </c>
      <c r="HJ20" s="9">
        <v>24.635000000000002</v>
      </c>
      <c r="HK20" s="9">
        <v>11.78</v>
      </c>
      <c r="HL20" s="9">
        <v>12.855</v>
      </c>
      <c r="HM20" s="9">
        <v>34</v>
      </c>
      <c r="HN20" s="9">
        <v>50.052999999999997</v>
      </c>
      <c r="HO20" s="9">
        <v>26</v>
      </c>
      <c r="HP20" s="9">
        <v>15.44</v>
      </c>
      <c r="HQ20" s="9">
        <v>5.2919999999999998</v>
      </c>
      <c r="HR20" s="9">
        <v>10.148</v>
      </c>
      <c r="HS20" s="9">
        <v>1.903</v>
      </c>
      <c r="HT20" s="9">
        <v>0.61399999999999999</v>
      </c>
      <c r="HU20" s="9">
        <v>1.2889999999999999</v>
      </c>
      <c r="HV20" s="9">
        <v>2.9350000000000001</v>
      </c>
      <c r="HW20" s="9">
        <v>1.302</v>
      </c>
      <c r="HX20" s="9">
        <v>1.633</v>
      </c>
      <c r="HY20" s="9">
        <v>3.617</v>
      </c>
      <c r="HZ20" s="9">
        <v>1.482</v>
      </c>
      <c r="IA20" s="9">
        <v>2.1349999999999998</v>
      </c>
      <c r="IB20" s="9">
        <v>6.9850000000000003</v>
      </c>
      <c r="IC20" s="9">
        <v>1.895</v>
      </c>
      <c r="ID20" s="9">
        <v>5.09</v>
      </c>
      <c r="IE20" s="9">
        <v>35.854999999999997</v>
      </c>
      <c r="IF20" s="9">
        <v>29.09</v>
      </c>
      <c r="IG20" s="9">
        <v>49.664999999999999</v>
      </c>
      <c r="IH20" s="9">
        <v>41.505000000000003</v>
      </c>
      <c r="II20" s="9">
        <v>18.242999999999999</v>
      </c>
      <c r="IJ20" s="9">
        <v>23.263000000000002</v>
      </c>
      <c r="IK20" s="9">
        <v>3.9209999999999998</v>
      </c>
      <c r="IL20" s="9">
        <v>1.7330000000000001</v>
      </c>
      <c r="IM20" s="9">
        <v>2.1890000000000001</v>
      </c>
      <c r="IN20" s="9">
        <v>8.6940000000000008</v>
      </c>
      <c r="IO20" s="9">
        <v>2.778</v>
      </c>
      <c r="IP20" s="9">
        <v>5.9160000000000004</v>
      </c>
      <c r="IQ20" s="9">
        <v>11.241</v>
      </c>
    </row>
    <row r="21" spans="1:251">
      <c r="A21" s="10">
        <v>45689</v>
      </c>
      <c r="B21" s="9">
        <v>14.798</v>
      </c>
      <c r="C21" s="9">
        <v>5.9480000000000004</v>
      </c>
      <c r="D21" s="9">
        <v>8.85</v>
      </c>
      <c r="E21" s="9">
        <v>20</v>
      </c>
      <c r="F21" s="9">
        <v>25.965</v>
      </c>
      <c r="G21" s="9">
        <v>18.474</v>
      </c>
      <c r="H21" s="9">
        <v>17.884</v>
      </c>
      <c r="I21" s="9">
        <v>6.5209999999999999</v>
      </c>
      <c r="J21" s="9">
        <v>11.363</v>
      </c>
      <c r="K21" s="9">
        <v>1.996</v>
      </c>
      <c r="L21" s="9">
        <v>1.234</v>
      </c>
      <c r="M21" s="9">
        <v>0.76300000000000001</v>
      </c>
      <c r="N21" s="9">
        <v>3.121</v>
      </c>
      <c r="O21" s="9">
        <v>0.52900000000000003</v>
      </c>
      <c r="P21" s="9">
        <v>2.5910000000000002</v>
      </c>
      <c r="Q21" s="9">
        <v>6.4640000000000004</v>
      </c>
      <c r="R21" s="9">
        <v>2.86</v>
      </c>
      <c r="S21" s="9">
        <v>3.6040000000000001</v>
      </c>
      <c r="T21" s="9">
        <v>6.3029999999999999</v>
      </c>
      <c r="U21" s="9">
        <v>1.899</v>
      </c>
      <c r="V21" s="9">
        <v>4.4039999999999999</v>
      </c>
      <c r="W21" s="9">
        <v>26</v>
      </c>
      <c r="X21" s="9">
        <v>23.591999999999999</v>
      </c>
      <c r="Y21" s="9">
        <v>27.067</v>
      </c>
      <c r="Z21" s="9">
        <v>10.555</v>
      </c>
      <c r="AA21" s="9">
        <v>3.0190000000000001</v>
      </c>
      <c r="AB21" s="9">
        <v>7.5359999999999996</v>
      </c>
      <c r="AC21" s="9">
        <v>1.3260000000000001</v>
      </c>
      <c r="AD21" s="9">
        <v>1</v>
      </c>
      <c r="AE21" s="9">
        <v>0.32600000000000001</v>
      </c>
      <c r="AF21" s="9">
        <v>1.976</v>
      </c>
      <c r="AG21" s="9">
        <v>0.29899999999999999</v>
      </c>
      <c r="AH21" s="9">
        <v>1.677</v>
      </c>
      <c r="AI21" s="9">
        <v>3.88</v>
      </c>
      <c r="AJ21" s="9">
        <v>1.3919999999999999</v>
      </c>
      <c r="AK21" s="9">
        <v>2.488</v>
      </c>
      <c r="AL21" s="9">
        <v>3.3730000000000002</v>
      </c>
      <c r="AM21" s="9">
        <v>0.32800000000000001</v>
      </c>
      <c r="AN21" s="9">
        <v>3.0449999999999999</v>
      </c>
      <c r="AO21" s="9">
        <v>26</v>
      </c>
      <c r="AP21" s="9">
        <v>17.242999999999999</v>
      </c>
      <c r="AQ21" s="9">
        <v>32.377000000000002</v>
      </c>
      <c r="AR21" s="9">
        <v>7.3289999999999997</v>
      </c>
      <c r="AS21" s="9">
        <v>3.5019999999999998</v>
      </c>
      <c r="AT21" s="9">
        <v>3.827</v>
      </c>
      <c r="AU21" s="9">
        <v>0.67100000000000004</v>
      </c>
      <c r="AV21" s="9">
        <v>0.23400000000000001</v>
      </c>
      <c r="AW21" s="9">
        <v>0.437</v>
      </c>
      <c r="AX21" s="9">
        <v>1.1439999999999999</v>
      </c>
      <c r="AY21" s="9">
        <v>0.23</v>
      </c>
      <c r="AZ21" s="9">
        <v>0.91400000000000003</v>
      </c>
      <c r="BA21" s="9">
        <v>2.585</v>
      </c>
      <c r="BB21" s="9">
        <v>1.468</v>
      </c>
      <c r="BC21" s="9">
        <v>1.1160000000000001</v>
      </c>
      <c r="BD21" s="9">
        <v>2.93</v>
      </c>
      <c r="BE21" s="9">
        <v>1.571</v>
      </c>
      <c r="BF21" s="9">
        <v>1.359</v>
      </c>
      <c r="BG21" s="9">
        <v>26</v>
      </c>
      <c r="BH21" s="9">
        <v>26.327999999999999</v>
      </c>
      <c r="BI21" s="9">
        <v>21.774000000000001</v>
      </c>
      <c r="BJ21" s="9">
        <v>3.5840000000000001</v>
      </c>
      <c r="BK21" s="9">
        <v>0.61599999999999999</v>
      </c>
      <c r="BL21" s="9">
        <v>2.968</v>
      </c>
      <c r="BM21" s="9">
        <v>0.64700000000000002</v>
      </c>
      <c r="BN21" s="9">
        <v>0.33200000000000002</v>
      </c>
      <c r="BO21" s="9">
        <v>0.315</v>
      </c>
      <c r="BP21" s="9">
        <v>0.57699999999999996</v>
      </c>
      <c r="BQ21" s="9">
        <v>0</v>
      </c>
      <c r="BR21" s="9">
        <v>0.57699999999999996</v>
      </c>
      <c r="BS21" s="9">
        <v>1.143</v>
      </c>
      <c r="BT21" s="9">
        <v>0</v>
      </c>
      <c r="BU21" s="9">
        <v>1.143</v>
      </c>
      <c r="BV21" s="9">
        <v>1.216</v>
      </c>
      <c r="BW21" s="9">
        <v>0.28299999999999997</v>
      </c>
      <c r="BX21" s="9">
        <v>0.93300000000000005</v>
      </c>
      <c r="BY21" s="9">
        <v>25.423999999999999</v>
      </c>
      <c r="BZ21" s="9">
        <v>24.474</v>
      </c>
      <c r="CA21" s="9">
        <v>26.199000000000002</v>
      </c>
      <c r="CB21" s="9">
        <v>10.518000000000001</v>
      </c>
      <c r="CC21" s="9">
        <v>4.8869999999999996</v>
      </c>
      <c r="CD21" s="9">
        <v>5.6310000000000002</v>
      </c>
      <c r="CE21" s="9">
        <v>1.988</v>
      </c>
      <c r="CF21" s="9">
        <v>0.74099999999999999</v>
      </c>
      <c r="CG21" s="9">
        <v>1.246</v>
      </c>
      <c r="CH21" s="9">
        <v>3.3860000000000001</v>
      </c>
      <c r="CI21" s="9">
        <v>1.4770000000000001</v>
      </c>
      <c r="CJ21" s="9">
        <v>1.909</v>
      </c>
      <c r="CK21" s="9">
        <v>2.129</v>
      </c>
      <c r="CL21" s="9">
        <v>0.85499999999999998</v>
      </c>
      <c r="CM21" s="9">
        <v>1.274</v>
      </c>
      <c r="CN21" s="9">
        <v>3.0150000000000001</v>
      </c>
      <c r="CO21" s="9">
        <v>1.8140000000000001</v>
      </c>
      <c r="CP21" s="9">
        <v>1.202</v>
      </c>
      <c r="CQ21" s="9">
        <v>12.871</v>
      </c>
      <c r="CR21" s="9">
        <v>32.436999999999998</v>
      </c>
      <c r="CS21" s="9">
        <v>10.297000000000001</v>
      </c>
      <c r="CT21" s="9">
        <v>13.218999999999999</v>
      </c>
      <c r="CU21" s="9">
        <v>4.6440000000000001</v>
      </c>
      <c r="CV21" s="9">
        <v>8.5749999999999993</v>
      </c>
      <c r="CW21" s="9">
        <v>1.266</v>
      </c>
      <c r="CX21" s="9">
        <v>0.77</v>
      </c>
      <c r="CY21" s="9">
        <v>0.496</v>
      </c>
      <c r="CZ21" s="9">
        <v>3.6760000000000002</v>
      </c>
      <c r="DA21" s="9">
        <v>0.32900000000000001</v>
      </c>
      <c r="DB21" s="9">
        <v>3.347</v>
      </c>
      <c r="DC21" s="9">
        <v>4.0140000000000002</v>
      </c>
      <c r="DD21" s="9">
        <v>1.593</v>
      </c>
      <c r="DE21" s="9">
        <v>2.4209999999999998</v>
      </c>
      <c r="DF21" s="9">
        <v>4.2629999999999999</v>
      </c>
      <c r="DG21" s="9">
        <v>1.952</v>
      </c>
      <c r="DH21" s="9">
        <v>2.3109999999999999</v>
      </c>
      <c r="DI21" s="9">
        <v>16.451000000000001</v>
      </c>
      <c r="DJ21" s="9">
        <v>31.667999999999999</v>
      </c>
      <c r="DK21" s="9">
        <v>13</v>
      </c>
      <c r="DL21" s="9">
        <v>1.121</v>
      </c>
      <c r="DM21" s="9">
        <v>0.47199999999999998</v>
      </c>
      <c r="DN21" s="9">
        <v>0.65</v>
      </c>
      <c r="DO21" s="9">
        <v>0.47199999999999998</v>
      </c>
      <c r="DP21" s="9">
        <v>0.47199999999999998</v>
      </c>
      <c r="DQ21" s="9">
        <v>0</v>
      </c>
      <c r="DR21" s="9">
        <v>0.312</v>
      </c>
      <c r="DS21" s="9">
        <v>0</v>
      </c>
      <c r="DT21" s="9">
        <v>0.312</v>
      </c>
      <c r="DU21" s="9">
        <v>0.33800000000000002</v>
      </c>
      <c r="DV21" s="9">
        <v>0</v>
      </c>
      <c r="DW21" s="9">
        <v>0.33800000000000002</v>
      </c>
      <c r="DX21" s="9">
        <v>0</v>
      </c>
      <c r="DY21" s="9">
        <v>0</v>
      </c>
      <c r="DZ21" s="9">
        <v>0</v>
      </c>
      <c r="EA21" s="9">
        <v>6.8019999999999996</v>
      </c>
      <c r="EB21" s="9">
        <v>0</v>
      </c>
      <c r="EC21" s="9">
        <v>24.108000000000001</v>
      </c>
      <c r="ED21" s="9">
        <v>8.9809999999999999</v>
      </c>
      <c r="EE21" s="9">
        <v>3.7320000000000002</v>
      </c>
      <c r="EF21" s="9">
        <v>5.2489999999999997</v>
      </c>
      <c r="EG21" s="9">
        <v>1.625</v>
      </c>
      <c r="EH21" s="9">
        <v>0.65600000000000003</v>
      </c>
      <c r="EI21" s="9">
        <v>0.96899999999999997</v>
      </c>
      <c r="EJ21" s="9">
        <v>1.6040000000000001</v>
      </c>
      <c r="EK21" s="9">
        <v>0.98799999999999999</v>
      </c>
      <c r="EL21" s="9">
        <v>0.61599999999999999</v>
      </c>
      <c r="EM21" s="9">
        <v>3.5489999999999999</v>
      </c>
      <c r="EN21" s="9">
        <v>1.4239999999999999</v>
      </c>
      <c r="EO21" s="9">
        <v>2.1240000000000001</v>
      </c>
      <c r="EP21" s="9">
        <v>2.2040000000000002</v>
      </c>
      <c r="EQ21" s="9">
        <v>0.66300000000000003</v>
      </c>
      <c r="ER21" s="9">
        <v>1.5409999999999999</v>
      </c>
      <c r="ES21" s="9">
        <v>18.792999999999999</v>
      </c>
      <c r="ET21" s="9">
        <v>14.823</v>
      </c>
      <c r="EU21" s="9">
        <v>24.510999999999999</v>
      </c>
      <c r="EV21" s="9">
        <v>5.6139999999999999</v>
      </c>
      <c r="EW21" s="9">
        <v>1.8360000000000001</v>
      </c>
      <c r="EX21" s="9">
        <v>3.778</v>
      </c>
      <c r="EY21" s="9">
        <v>1.294</v>
      </c>
      <c r="EZ21" s="9">
        <v>0.65600000000000003</v>
      </c>
      <c r="FA21" s="9">
        <v>0.63800000000000001</v>
      </c>
      <c r="FB21" s="9">
        <v>0.86499999999999999</v>
      </c>
      <c r="FC21" s="9">
        <v>0.56399999999999995</v>
      </c>
      <c r="FD21" s="9">
        <v>0.3</v>
      </c>
      <c r="FE21" s="9">
        <v>2.1320000000000001</v>
      </c>
      <c r="FF21" s="9">
        <v>0.33500000000000002</v>
      </c>
      <c r="FG21" s="9">
        <v>1.7969999999999999</v>
      </c>
      <c r="FH21" s="9">
        <v>1.323</v>
      </c>
      <c r="FI21" s="9">
        <v>0.28000000000000003</v>
      </c>
      <c r="FJ21" s="9">
        <v>1.042</v>
      </c>
      <c r="FK21" s="9">
        <v>13</v>
      </c>
      <c r="FL21" s="9">
        <v>4</v>
      </c>
      <c r="FM21" s="9">
        <v>24.309000000000001</v>
      </c>
      <c r="FN21" s="9">
        <v>3.367</v>
      </c>
      <c r="FO21" s="9">
        <v>1.8959999999999999</v>
      </c>
      <c r="FP21" s="9">
        <v>1.4710000000000001</v>
      </c>
      <c r="FQ21" s="9">
        <v>0.33100000000000002</v>
      </c>
      <c r="FR21" s="9">
        <v>0</v>
      </c>
      <c r="FS21" s="9">
        <v>0.33100000000000002</v>
      </c>
      <c r="FT21" s="9">
        <v>0.73899999999999999</v>
      </c>
      <c r="FU21" s="9">
        <v>0.42399999999999999</v>
      </c>
      <c r="FV21" s="9">
        <v>0.315</v>
      </c>
      <c r="FW21" s="9">
        <v>1.4159999999999999</v>
      </c>
      <c r="FX21" s="9">
        <v>1.089</v>
      </c>
      <c r="FY21" s="9">
        <v>0.32800000000000001</v>
      </c>
      <c r="FZ21" s="9">
        <v>0.88200000000000001</v>
      </c>
      <c r="GA21" s="9">
        <v>0.38300000000000001</v>
      </c>
      <c r="GB21" s="9">
        <v>0.498</v>
      </c>
      <c r="GC21" s="9">
        <v>23.995999999999999</v>
      </c>
      <c r="GD21" s="9">
        <v>24.449000000000002</v>
      </c>
      <c r="GE21" s="9">
        <v>19.420999999999999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48.533000000000001</v>
      </c>
      <c r="GY21" s="9">
        <v>17.399000000000001</v>
      </c>
      <c r="GZ21" s="9">
        <v>31.134</v>
      </c>
      <c r="HA21" s="9">
        <v>6.8979999999999997</v>
      </c>
      <c r="HB21" s="9">
        <v>3.11</v>
      </c>
      <c r="HC21" s="9">
        <v>3.7879999999999998</v>
      </c>
      <c r="HD21" s="9">
        <v>10.311</v>
      </c>
      <c r="HE21" s="9">
        <v>1.92</v>
      </c>
      <c r="HF21" s="9">
        <v>8.39</v>
      </c>
      <c r="HG21" s="9">
        <v>15.394</v>
      </c>
      <c r="HH21" s="9">
        <v>6.04</v>
      </c>
      <c r="HI21" s="9">
        <v>9.3539999999999992</v>
      </c>
      <c r="HJ21" s="9">
        <v>15.93</v>
      </c>
      <c r="HK21" s="9">
        <v>6.3280000000000003</v>
      </c>
      <c r="HL21" s="9">
        <v>9.6020000000000003</v>
      </c>
      <c r="HM21" s="9">
        <v>26</v>
      </c>
      <c r="HN21" s="9">
        <v>26</v>
      </c>
      <c r="HO21" s="9">
        <v>22.923999999999999</v>
      </c>
      <c r="HP21" s="9">
        <v>14.281000000000001</v>
      </c>
      <c r="HQ21" s="9">
        <v>4.6769999999999996</v>
      </c>
      <c r="HR21" s="9">
        <v>9.6039999999999992</v>
      </c>
      <c r="HS21" s="9">
        <v>1.4530000000000001</v>
      </c>
      <c r="HT21" s="9">
        <v>0.81200000000000006</v>
      </c>
      <c r="HU21" s="9">
        <v>0.64100000000000001</v>
      </c>
      <c r="HV21" s="9">
        <v>2.2410000000000001</v>
      </c>
      <c r="HW21" s="9">
        <v>1.2689999999999999</v>
      </c>
      <c r="HX21" s="9">
        <v>0.97199999999999998</v>
      </c>
      <c r="HY21" s="9">
        <v>3.8719999999999999</v>
      </c>
      <c r="HZ21" s="9">
        <v>1.123</v>
      </c>
      <c r="IA21" s="9">
        <v>2.7490000000000001</v>
      </c>
      <c r="IB21" s="9">
        <v>6.7149999999999999</v>
      </c>
      <c r="IC21" s="9">
        <v>1.4730000000000001</v>
      </c>
      <c r="ID21" s="9">
        <v>5.242</v>
      </c>
      <c r="IE21" s="9">
        <v>32.110999999999997</v>
      </c>
      <c r="IF21" s="9">
        <v>14.225</v>
      </c>
      <c r="IG21" s="9">
        <v>52</v>
      </c>
      <c r="IH21" s="9">
        <v>34.250999999999998</v>
      </c>
      <c r="II21" s="9">
        <v>12.721</v>
      </c>
      <c r="IJ21" s="9">
        <v>21.53</v>
      </c>
      <c r="IK21" s="9">
        <v>5.4450000000000003</v>
      </c>
      <c r="IL21" s="9">
        <v>2.2970000000000002</v>
      </c>
      <c r="IM21" s="9">
        <v>3.1469999999999998</v>
      </c>
      <c r="IN21" s="9">
        <v>8.07</v>
      </c>
      <c r="IO21" s="9">
        <v>0.65200000000000002</v>
      </c>
      <c r="IP21" s="9">
        <v>7.4180000000000001</v>
      </c>
      <c r="IQ21" s="9">
        <v>11.522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6513</v>
      </c>
      <c r="C1" s="3" t="s">
        <v>6514</v>
      </c>
      <c r="D1" s="3" t="s">
        <v>6515</v>
      </c>
      <c r="E1" s="3" t="s">
        <v>6516</v>
      </c>
      <c r="F1" s="3" t="s">
        <v>6517</v>
      </c>
      <c r="G1" s="3" t="s">
        <v>6518</v>
      </c>
      <c r="H1" s="3" t="s">
        <v>6519</v>
      </c>
      <c r="I1" s="3" t="s">
        <v>6520</v>
      </c>
      <c r="J1" s="3" t="s">
        <v>6521</v>
      </c>
      <c r="K1" s="3" t="s">
        <v>6522</v>
      </c>
      <c r="L1" s="3" t="s">
        <v>6523</v>
      </c>
      <c r="M1" s="3" t="s">
        <v>6524</v>
      </c>
      <c r="N1" s="3" t="s">
        <v>6525</v>
      </c>
      <c r="O1" s="3" t="s">
        <v>6526</v>
      </c>
      <c r="P1" s="3" t="s">
        <v>6527</v>
      </c>
      <c r="Q1" s="3" t="s">
        <v>6528</v>
      </c>
      <c r="R1" s="3" t="s">
        <v>6529</v>
      </c>
      <c r="S1" s="3" t="s">
        <v>6530</v>
      </c>
      <c r="T1" s="3" t="s">
        <v>6531</v>
      </c>
      <c r="U1" s="3" t="s">
        <v>6532</v>
      </c>
      <c r="V1" s="3" t="s">
        <v>6533</v>
      </c>
      <c r="W1" s="3" t="s">
        <v>6534</v>
      </c>
      <c r="X1" s="3" t="s">
        <v>6535</v>
      </c>
      <c r="Y1" s="3" t="s">
        <v>6536</v>
      </c>
      <c r="Z1" s="3" t="s">
        <v>6537</v>
      </c>
      <c r="AA1" s="3" t="s">
        <v>6538</v>
      </c>
      <c r="AB1" s="3" t="s">
        <v>6539</v>
      </c>
      <c r="AC1" s="3" t="s">
        <v>6540</v>
      </c>
      <c r="AD1" s="3" t="s">
        <v>6541</v>
      </c>
      <c r="AE1" s="3" t="s">
        <v>6542</v>
      </c>
      <c r="AF1" s="3" t="s">
        <v>6543</v>
      </c>
      <c r="AG1" s="3" t="s">
        <v>6544</v>
      </c>
      <c r="AH1" s="3" t="s">
        <v>6545</v>
      </c>
      <c r="AI1" s="3" t="s">
        <v>6546</v>
      </c>
      <c r="AJ1" s="3" t="s">
        <v>6547</v>
      </c>
      <c r="AK1" s="3" t="s">
        <v>6548</v>
      </c>
      <c r="AL1" s="3" t="s">
        <v>6549</v>
      </c>
      <c r="AM1" s="3" t="s">
        <v>6550</v>
      </c>
      <c r="AN1" s="3" t="s">
        <v>6551</v>
      </c>
      <c r="AO1" s="3" t="s">
        <v>6552</v>
      </c>
      <c r="AP1" s="3" t="s">
        <v>6553</v>
      </c>
      <c r="AQ1" s="3" t="s">
        <v>6554</v>
      </c>
      <c r="AR1" s="3" t="s">
        <v>6555</v>
      </c>
      <c r="AS1" s="3" t="s">
        <v>6556</v>
      </c>
      <c r="AT1" s="3" t="s">
        <v>6557</v>
      </c>
      <c r="AU1" s="3" t="s">
        <v>6558</v>
      </c>
      <c r="AV1" s="3" t="s">
        <v>6559</v>
      </c>
      <c r="AW1" s="3" t="s">
        <v>6560</v>
      </c>
      <c r="AX1" s="3" t="s">
        <v>6561</v>
      </c>
      <c r="AY1" s="3" t="s">
        <v>6562</v>
      </c>
      <c r="AZ1" s="3" t="s">
        <v>6563</v>
      </c>
      <c r="BA1" s="3" t="s">
        <v>6564</v>
      </c>
      <c r="BB1" s="3" t="s">
        <v>6565</v>
      </c>
      <c r="BC1" s="3" t="s">
        <v>6566</v>
      </c>
      <c r="BD1" s="3" t="s">
        <v>6567</v>
      </c>
      <c r="BE1" s="3" t="s">
        <v>6568</v>
      </c>
      <c r="BF1" s="3" t="s">
        <v>6569</v>
      </c>
      <c r="BG1" s="3" t="s">
        <v>6570</v>
      </c>
      <c r="BH1" s="3" t="s">
        <v>6571</v>
      </c>
      <c r="BI1" s="3" t="s">
        <v>6572</v>
      </c>
      <c r="BJ1" s="3" t="s">
        <v>6573</v>
      </c>
      <c r="BK1" s="3" t="s">
        <v>6574</v>
      </c>
      <c r="BL1" s="3" t="s">
        <v>6575</v>
      </c>
      <c r="BM1" s="3" t="s">
        <v>6576</v>
      </c>
      <c r="BN1" s="3" t="s">
        <v>6577</v>
      </c>
      <c r="BO1" s="3" t="s">
        <v>6578</v>
      </c>
      <c r="BP1" s="3" t="s">
        <v>6579</v>
      </c>
      <c r="BQ1" s="3" t="s">
        <v>6580</v>
      </c>
      <c r="BR1" s="3" t="s">
        <v>6581</v>
      </c>
      <c r="BS1" s="3" t="s">
        <v>6582</v>
      </c>
      <c r="BT1" s="3" t="s">
        <v>6583</v>
      </c>
      <c r="BU1" s="3" t="s">
        <v>6584</v>
      </c>
      <c r="BV1" s="3" t="s">
        <v>6585</v>
      </c>
      <c r="BW1" s="3" t="s">
        <v>6586</v>
      </c>
      <c r="BX1" s="3" t="s">
        <v>6587</v>
      </c>
      <c r="BY1" s="3" t="s">
        <v>6588</v>
      </c>
      <c r="BZ1" s="3" t="s">
        <v>6589</v>
      </c>
      <c r="CA1" s="3" t="s">
        <v>6590</v>
      </c>
      <c r="CB1" s="3" t="s">
        <v>6591</v>
      </c>
      <c r="CC1" s="3" t="s">
        <v>6592</v>
      </c>
      <c r="CD1" s="3" t="s">
        <v>6593</v>
      </c>
      <c r="CE1" s="3" t="s">
        <v>6594</v>
      </c>
      <c r="CF1" s="3" t="s">
        <v>6595</v>
      </c>
      <c r="CG1" s="3" t="s">
        <v>6596</v>
      </c>
      <c r="CH1" s="3" t="s">
        <v>6597</v>
      </c>
      <c r="CI1" s="3" t="s">
        <v>6598</v>
      </c>
      <c r="CJ1" s="3" t="s">
        <v>6599</v>
      </c>
      <c r="CK1" s="3" t="s">
        <v>6600</v>
      </c>
      <c r="CL1" s="3" t="s">
        <v>6601</v>
      </c>
      <c r="CM1" s="3" t="s">
        <v>6602</v>
      </c>
      <c r="CN1" s="3" t="s">
        <v>6603</v>
      </c>
      <c r="CO1" s="3" t="s">
        <v>6604</v>
      </c>
      <c r="CP1" s="3" t="s">
        <v>6605</v>
      </c>
      <c r="CQ1" s="3" t="s">
        <v>6606</v>
      </c>
      <c r="CR1" s="3" t="s">
        <v>6607</v>
      </c>
      <c r="CS1" s="3" t="s">
        <v>6608</v>
      </c>
      <c r="CT1" s="3" t="s">
        <v>6609</v>
      </c>
      <c r="CU1" s="3" t="s">
        <v>6610</v>
      </c>
      <c r="CV1" s="3" t="s">
        <v>6611</v>
      </c>
      <c r="CW1" s="3" t="s">
        <v>6612</v>
      </c>
      <c r="CX1" s="3" t="s">
        <v>6613</v>
      </c>
      <c r="CY1" s="3" t="s">
        <v>6614</v>
      </c>
      <c r="CZ1" s="3" t="s">
        <v>6615</v>
      </c>
      <c r="DA1" s="3" t="s">
        <v>6616</v>
      </c>
      <c r="DB1" s="3" t="s">
        <v>6617</v>
      </c>
      <c r="DC1" s="3" t="s">
        <v>6618</v>
      </c>
      <c r="DD1" s="3" t="s">
        <v>6619</v>
      </c>
      <c r="DE1" s="3" t="s">
        <v>6620</v>
      </c>
      <c r="DF1" s="3" t="s">
        <v>6621</v>
      </c>
      <c r="DG1" s="3" t="s">
        <v>6622</v>
      </c>
      <c r="DH1" s="3" t="s">
        <v>6623</v>
      </c>
      <c r="DI1" s="3" t="s">
        <v>6624</v>
      </c>
      <c r="DJ1" s="3" t="s">
        <v>6625</v>
      </c>
      <c r="DK1" s="3" t="s">
        <v>6626</v>
      </c>
      <c r="DL1" s="3" t="s">
        <v>6627</v>
      </c>
      <c r="DM1" s="3" t="s">
        <v>6628</v>
      </c>
      <c r="DN1" s="3" t="s">
        <v>6629</v>
      </c>
      <c r="DO1" s="3" t="s">
        <v>6630</v>
      </c>
      <c r="DP1" s="3" t="s">
        <v>6631</v>
      </c>
      <c r="DQ1" s="3" t="s">
        <v>6632</v>
      </c>
      <c r="DR1" s="3" t="s">
        <v>6633</v>
      </c>
      <c r="DS1" s="3" t="s">
        <v>6634</v>
      </c>
      <c r="DT1" s="3" t="s">
        <v>6635</v>
      </c>
      <c r="DU1" s="3" t="s">
        <v>6636</v>
      </c>
      <c r="DV1" s="3" t="s">
        <v>6637</v>
      </c>
      <c r="DW1" s="3" t="s">
        <v>6638</v>
      </c>
      <c r="DX1" s="3" t="s">
        <v>6639</v>
      </c>
      <c r="DY1" s="3" t="s">
        <v>6640</v>
      </c>
      <c r="DZ1" s="3" t="s">
        <v>6641</v>
      </c>
      <c r="EA1" s="3" t="s">
        <v>6642</v>
      </c>
      <c r="EB1" s="3" t="s">
        <v>6643</v>
      </c>
      <c r="EC1" s="3" t="s">
        <v>6644</v>
      </c>
      <c r="ED1" s="3" t="s">
        <v>6645</v>
      </c>
      <c r="EE1" s="3" t="s">
        <v>6646</v>
      </c>
      <c r="EF1" s="3" t="s">
        <v>6647</v>
      </c>
      <c r="EG1" s="3" t="s">
        <v>6648</v>
      </c>
      <c r="EH1" s="3" t="s">
        <v>6649</v>
      </c>
      <c r="EI1" s="3" t="s">
        <v>6650</v>
      </c>
      <c r="EJ1" s="3" t="s">
        <v>6651</v>
      </c>
      <c r="EK1" s="3" t="s">
        <v>6652</v>
      </c>
      <c r="EL1" s="3" t="s">
        <v>6653</v>
      </c>
      <c r="EM1" s="3" t="s">
        <v>6654</v>
      </c>
      <c r="EN1" s="3" t="s">
        <v>6655</v>
      </c>
      <c r="EO1" s="3" t="s">
        <v>6656</v>
      </c>
      <c r="EP1" s="3" t="s">
        <v>6657</v>
      </c>
      <c r="EQ1" s="3" t="s">
        <v>6658</v>
      </c>
      <c r="ER1" s="3" t="s">
        <v>6659</v>
      </c>
      <c r="ES1" s="3" t="s">
        <v>6660</v>
      </c>
      <c r="ET1" s="3" t="s">
        <v>6661</v>
      </c>
      <c r="EU1" s="3" t="s">
        <v>6662</v>
      </c>
      <c r="EV1" s="3" t="s">
        <v>6663</v>
      </c>
      <c r="EW1" s="3" t="s">
        <v>6664</v>
      </c>
      <c r="EX1" s="3" t="s">
        <v>6665</v>
      </c>
      <c r="EY1" s="3" t="s">
        <v>6666</v>
      </c>
      <c r="EZ1" s="3" t="s">
        <v>6667</v>
      </c>
      <c r="FA1" s="3" t="s">
        <v>6668</v>
      </c>
      <c r="FB1" s="3" t="s">
        <v>6669</v>
      </c>
      <c r="FC1" s="3" t="s">
        <v>6670</v>
      </c>
      <c r="FD1" s="3" t="s">
        <v>6671</v>
      </c>
      <c r="FE1" s="3" t="s">
        <v>6672</v>
      </c>
      <c r="FF1" s="3" t="s">
        <v>6673</v>
      </c>
      <c r="FG1" s="3" t="s">
        <v>6674</v>
      </c>
      <c r="FH1" s="3" t="s">
        <v>6675</v>
      </c>
      <c r="FI1" s="3" t="s">
        <v>6676</v>
      </c>
      <c r="FJ1" s="3" t="s">
        <v>6677</v>
      </c>
      <c r="FK1" s="3" t="s">
        <v>6678</v>
      </c>
      <c r="FL1" s="3" t="s">
        <v>6679</v>
      </c>
      <c r="FM1" s="3" t="s">
        <v>6680</v>
      </c>
      <c r="FN1" s="3" t="s">
        <v>6681</v>
      </c>
      <c r="FO1" s="3" t="s">
        <v>6682</v>
      </c>
      <c r="FP1" s="3" t="s">
        <v>6683</v>
      </c>
      <c r="FQ1" s="3" t="s">
        <v>6684</v>
      </c>
      <c r="FR1" s="3" t="s">
        <v>6685</v>
      </c>
      <c r="FS1" s="3" t="s">
        <v>6686</v>
      </c>
      <c r="FT1" s="3" t="s">
        <v>6687</v>
      </c>
      <c r="FU1" s="3" t="s">
        <v>6688</v>
      </c>
      <c r="FV1" s="3" t="s">
        <v>6689</v>
      </c>
      <c r="FW1" s="3" t="s">
        <v>6690</v>
      </c>
      <c r="FX1" s="3" t="s">
        <v>6691</v>
      </c>
      <c r="FY1" s="3" t="s">
        <v>6692</v>
      </c>
      <c r="FZ1" s="3" t="s">
        <v>6693</v>
      </c>
      <c r="GA1" s="3" t="s">
        <v>6694</v>
      </c>
      <c r="GB1" s="3" t="s">
        <v>6695</v>
      </c>
      <c r="GC1" s="3" t="s">
        <v>6696</v>
      </c>
      <c r="GD1" s="3" t="s">
        <v>6697</v>
      </c>
      <c r="GE1" s="3" t="s">
        <v>6698</v>
      </c>
      <c r="GF1" s="3" t="s">
        <v>6699</v>
      </c>
      <c r="GG1" s="3" t="s">
        <v>6700</v>
      </c>
      <c r="GH1" s="3" t="s">
        <v>6701</v>
      </c>
      <c r="GI1" s="3" t="s">
        <v>6702</v>
      </c>
      <c r="GJ1" s="3" t="s">
        <v>6703</v>
      </c>
      <c r="GK1" s="3" t="s">
        <v>6704</v>
      </c>
      <c r="GL1" s="3" t="s">
        <v>6705</v>
      </c>
      <c r="GM1" s="3" t="s">
        <v>6706</v>
      </c>
      <c r="GN1" s="3" t="s">
        <v>6707</v>
      </c>
      <c r="GO1" s="3" t="s">
        <v>6708</v>
      </c>
      <c r="GP1" s="3" t="s">
        <v>6709</v>
      </c>
      <c r="GQ1" s="3" t="s">
        <v>6710</v>
      </c>
      <c r="GR1" s="3" t="s">
        <v>6711</v>
      </c>
      <c r="GS1" s="3" t="s">
        <v>6712</v>
      </c>
      <c r="GT1" s="3" t="s">
        <v>6713</v>
      </c>
      <c r="GU1" s="3" t="s">
        <v>6714</v>
      </c>
      <c r="GV1" s="3" t="s">
        <v>6715</v>
      </c>
      <c r="GW1" s="3" t="s">
        <v>6716</v>
      </c>
      <c r="GX1" s="3" t="s">
        <v>6717</v>
      </c>
      <c r="GY1" s="3" t="s">
        <v>6718</v>
      </c>
      <c r="GZ1" s="3" t="s">
        <v>6719</v>
      </c>
      <c r="HA1" s="3" t="s">
        <v>6720</v>
      </c>
      <c r="HB1" s="3" t="s">
        <v>6721</v>
      </c>
      <c r="HC1" s="3" t="s">
        <v>6722</v>
      </c>
      <c r="HD1" s="3" t="s">
        <v>6723</v>
      </c>
      <c r="HE1" s="3" t="s">
        <v>6724</v>
      </c>
      <c r="HF1" s="3" t="s">
        <v>6725</v>
      </c>
      <c r="HG1" s="3" t="s">
        <v>6726</v>
      </c>
      <c r="HH1" s="3" t="s">
        <v>6727</v>
      </c>
      <c r="HI1" s="3" t="s">
        <v>6728</v>
      </c>
      <c r="HJ1" s="3" t="s">
        <v>6729</v>
      </c>
      <c r="HK1" s="3" t="s">
        <v>6730</v>
      </c>
      <c r="HL1" s="3" t="s">
        <v>6731</v>
      </c>
      <c r="HM1" s="3" t="s">
        <v>6732</v>
      </c>
      <c r="HN1" s="3" t="s">
        <v>6733</v>
      </c>
      <c r="HO1" s="3" t="s">
        <v>6734</v>
      </c>
      <c r="HP1" s="3" t="s">
        <v>6735</v>
      </c>
      <c r="HQ1" s="3" t="s">
        <v>6736</v>
      </c>
      <c r="HR1" s="3" t="s">
        <v>6737</v>
      </c>
      <c r="HS1" s="3" t="s">
        <v>6738</v>
      </c>
      <c r="HT1" s="3" t="s">
        <v>6739</v>
      </c>
      <c r="HU1" s="3" t="s">
        <v>6740</v>
      </c>
      <c r="HV1" s="3" t="s">
        <v>6741</v>
      </c>
      <c r="HW1" s="3" t="s">
        <v>6742</v>
      </c>
      <c r="HX1" s="3" t="s">
        <v>6743</v>
      </c>
      <c r="HY1" s="3" t="s">
        <v>6744</v>
      </c>
      <c r="HZ1" s="3" t="s">
        <v>6745</v>
      </c>
      <c r="IA1" s="3" t="s">
        <v>6746</v>
      </c>
      <c r="IB1" s="3" t="s">
        <v>6747</v>
      </c>
      <c r="IC1" s="3" t="s">
        <v>6748</v>
      </c>
      <c r="ID1" s="3" t="s">
        <v>6749</v>
      </c>
      <c r="IE1" s="3" t="s">
        <v>6750</v>
      </c>
      <c r="IF1" s="3" t="s">
        <v>6751</v>
      </c>
      <c r="IG1" s="3" t="s">
        <v>6752</v>
      </c>
      <c r="IH1" s="3" t="s">
        <v>6753</v>
      </c>
      <c r="II1" s="3" t="s">
        <v>6754</v>
      </c>
      <c r="IJ1" s="3" t="s">
        <v>6755</v>
      </c>
      <c r="IK1" s="3" t="s">
        <v>6756</v>
      </c>
      <c r="IL1" s="3" t="s">
        <v>6757</v>
      </c>
      <c r="IM1" s="3" t="s">
        <v>6758</v>
      </c>
      <c r="IN1" s="3" t="s">
        <v>6759</v>
      </c>
      <c r="IO1" s="3" t="s">
        <v>6760</v>
      </c>
      <c r="IP1" s="3" t="s">
        <v>6761</v>
      </c>
      <c r="IQ1" s="3" t="s">
        <v>6762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6763</v>
      </c>
      <c r="C10" s="8" t="s">
        <v>6764</v>
      </c>
      <c r="D10" s="8" t="s">
        <v>6765</v>
      </c>
      <c r="E10" s="8" t="s">
        <v>6766</v>
      </c>
      <c r="F10" s="8" t="s">
        <v>6767</v>
      </c>
      <c r="G10" s="8" t="s">
        <v>6768</v>
      </c>
      <c r="H10" s="8" t="s">
        <v>6769</v>
      </c>
      <c r="I10" s="8" t="s">
        <v>6770</v>
      </c>
      <c r="J10" s="8" t="s">
        <v>6771</v>
      </c>
      <c r="K10" s="8" t="s">
        <v>6772</v>
      </c>
      <c r="L10" s="8" t="s">
        <v>6773</v>
      </c>
      <c r="M10" s="8" t="s">
        <v>6774</v>
      </c>
      <c r="N10" s="8" t="s">
        <v>6775</v>
      </c>
      <c r="O10" s="8" t="s">
        <v>6776</v>
      </c>
      <c r="P10" s="8" t="s">
        <v>6777</v>
      </c>
      <c r="Q10" s="8" t="s">
        <v>6778</v>
      </c>
      <c r="R10" s="8" t="s">
        <v>6779</v>
      </c>
      <c r="S10" s="8" t="s">
        <v>6780</v>
      </c>
      <c r="T10" s="8" t="s">
        <v>6781</v>
      </c>
      <c r="U10" s="8" t="s">
        <v>6782</v>
      </c>
      <c r="V10" s="8" t="s">
        <v>6783</v>
      </c>
      <c r="W10" s="8" t="s">
        <v>6784</v>
      </c>
      <c r="X10" s="8" t="s">
        <v>6785</v>
      </c>
      <c r="Y10" s="8" t="s">
        <v>6786</v>
      </c>
      <c r="Z10" s="8" t="s">
        <v>6787</v>
      </c>
      <c r="AA10" s="8" t="s">
        <v>6788</v>
      </c>
      <c r="AB10" s="8" t="s">
        <v>6789</v>
      </c>
      <c r="AC10" s="8" t="s">
        <v>6790</v>
      </c>
      <c r="AD10" s="8" t="s">
        <v>6791</v>
      </c>
      <c r="AE10" s="8" t="s">
        <v>6792</v>
      </c>
      <c r="AF10" s="8" t="s">
        <v>6793</v>
      </c>
      <c r="AG10" s="8" t="s">
        <v>6794</v>
      </c>
      <c r="AH10" s="8" t="s">
        <v>6795</v>
      </c>
      <c r="AI10" s="8" t="s">
        <v>6796</v>
      </c>
      <c r="AJ10" s="8" t="s">
        <v>6797</v>
      </c>
      <c r="AK10" s="8" t="s">
        <v>6798</v>
      </c>
      <c r="AL10" s="8" t="s">
        <v>6799</v>
      </c>
      <c r="AM10" s="8" t="s">
        <v>6800</v>
      </c>
      <c r="AN10" s="8" t="s">
        <v>6801</v>
      </c>
      <c r="AO10" s="8" t="s">
        <v>6802</v>
      </c>
      <c r="AP10" s="8" t="s">
        <v>6803</v>
      </c>
      <c r="AQ10" s="8" t="s">
        <v>6804</v>
      </c>
      <c r="AR10" s="8" t="s">
        <v>6805</v>
      </c>
      <c r="AS10" s="8" t="s">
        <v>6806</v>
      </c>
      <c r="AT10" s="8" t="s">
        <v>6807</v>
      </c>
      <c r="AU10" s="8" t="s">
        <v>6808</v>
      </c>
      <c r="AV10" s="8" t="s">
        <v>6809</v>
      </c>
      <c r="AW10" s="8" t="s">
        <v>6810</v>
      </c>
      <c r="AX10" s="8" t="s">
        <v>6811</v>
      </c>
      <c r="AY10" s="8" t="s">
        <v>6812</v>
      </c>
      <c r="AZ10" s="8" t="s">
        <v>6813</v>
      </c>
      <c r="BA10" s="8" t="s">
        <v>6814</v>
      </c>
      <c r="BB10" s="8" t="s">
        <v>6815</v>
      </c>
      <c r="BC10" s="8" t="s">
        <v>6816</v>
      </c>
      <c r="BD10" s="8" t="s">
        <v>6817</v>
      </c>
      <c r="BE10" s="8" t="s">
        <v>6818</v>
      </c>
      <c r="BF10" s="8" t="s">
        <v>6819</v>
      </c>
      <c r="BG10" s="8" t="s">
        <v>6820</v>
      </c>
      <c r="BH10" s="8" t="s">
        <v>6821</v>
      </c>
      <c r="BI10" s="8" t="s">
        <v>6822</v>
      </c>
      <c r="BJ10" s="8" t="s">
        <v>6823</v>
      </c>
      <c r="BK10" s="8" t="s">
        <v>6824</v>
      </c>
      <c r="BL10" s="8" t="s">
        <v>6825</v>
      </c>
      <c r="BM10" s="8" t="s">
        <v>6826</v>
      </c>
      <c r="BN10" s="8" t="s">
        <v>6827</v>
      </c>
      <c r="BO10" s="8" t="s">
        <v>6828</v>
      </c>
      <c r="BP10" s="8" t="s">
        <v>6829</v>
      </c>
      <c r="BQ10" s="8" t="s">
        <v>6830</v>
      </c>
      <c r="BR10" s="8" t="s">
        <v>6831</v>
      </c>
      <c r="BS10" s="8" t="s">
        <v>6832</v>
      </c>
      <c r="BT10" s="8" t="s">
        <v>6833</v>
      </c>
      <c r="BU10" s="8" t="s">
        <v>6834</v>
      </c>
      <c r="BV10" s="8" t="s">
        <v>6835</v>
      </c>
      <c r="BW10" s="8" t="s">
        <v>6836</v>
      </c>
      <c r="BX10" s="8" t="s">
        <v>6837</v>
      </c>
      <c r="BY10" s="8" t="s">
        <v>6838</v>
      </c>
      <c r="BZ10" s="8" t="s">
        <v>6839</v>
      </c>
      <c r="CA10" s="8" t="s">
        <v>6840</v>
      </c>
      <c r="CB10" s="8" t="s">
        <v>6841</v>
      </c>
      <c r="CC10" s="8" t="s">
        <v>6842</v>
      </c>
      <c r="CD10" s="8" t="s">
        <v>6843</v>
      </c>
      <c r="CE10" s="8" t="s">
        <v>6844</v>
      </c>
      <c r="CF10" s="8" t="s">
        <v>6845</v>
      </c>
      <c r="CG10" s="8" t="s">
        <v>6846</v>
      </c>
      <c r="CH10" s="8" t="s">
        <v>6847</v>
      </c>
      <c r="CI10" s="8" t="s">
        <v>6848</v>
      </c>
      <c r="CJ10" s="8" t="s">
        <v>6849</v>
      </c>
      <c r="CK10" s="8" t="s">
        <v>6850</v>
      </c>
      <c r="CL10" s="8" t="s">
        <v>6851</v>
      </c>
      <c r="CM10" s="8" t="s">
        <v>6852</v>
      </c>
      <c r="CN10" s="8" t="s">
        <v>6853</v>
      </c>
      <c r="CO10" s="8" t="s">
        <v>6854</v>
      </c>
      <c r="CP10" s="8" t="s">
        <v>6855</v>
      </c>
      <c r="CQ10" s="8" t="s">
        <v>6856</v>
      </c>
      <c r="CR10" s="8" t="s">
        <v>6857</v>
      </c>
      <c r="CS10" s="8" t="s">
        <v>6858</v>
      </c>
      <c r="CT10" s="8" t="s">
        <v>6859</v>
      </c>
      <c r="CU10" s="8" t="s">
        <v>6860</v>
      </c>
      <c r="CV10" s="8" t="s">
        <v>6861</v>
      </c>
      <c r="CW10" s="8" t="s">
        <v>6862</v>
      </c>
      <c r="CX10" s="8" t="s">
        <v>6863</v>
      </c>
      <c r="CY10" s="8" t="s">
        <v>6864</v>
      </c>
      <c r="CZ10" s="8" t="s">
        <v>6865</v>
      </c>
      <c r="DA10" s="8" t="s">
        <v>6866</v>
      </c>
      <c r="DB10" s="8" t="s">
        <v>6867</v>
      </c>
      <c r="DC10" s="8" t="s">
        <v>6868</v>
      </c>
      <c r="DD10" s="8" t="s">
        <v>6869</v>
      </c>
      <c r="DE10" s="8" t="s">
        <v>6870</v>
      </c>
      <c r="DF10" s="8" t="s">
        <v>6871</v>
      </c>
      <c r="DG10" s="8" t="s">
        <v>6872</v>
      </c>
      <c r="DH10" s="8" t="s">
        <v>6873</v>
      </c>
      <c r="DI10" s="8" t="s">
        <v>6874</v>
      </c>
      <c r="DJ10" s="8" t="s">
        <v>6875</v>
      </c>
      <c r="DK10" s="8" t="s">
        <v>6876</v>
      </c>
      <c r="DL10" s="8" t="s">
        <v>6877</v>
      </c>
      <c r="DM10" s="8" t="s">
        <v>6878</v>
      </c>
      <c r="DN10" s="8" t="s">
        <v>6879</v>
      </c>
      <c r="DO10" s="8" t="s">
        <v>6880</v>
      </c>
      <c r="DP10" s="8" t="s">
        <v>6881</v>
      </c>
      <c r="DQ10" s="8" t="s">
        <v>6882</v>
      </c>
      <c r="DR10" s="8" t="s">
        <v>6883</v>
      </c>
      <c r="DS10" s="8" t="s">
        <v>6884</v>
      </c>
      <c r="DT10" s="8" t="s">
        <v>6885</v>
      </c>
      <c r="DU10" s="8" t="s">
        <v>6886</v>
      </c>
      <c r="DV10" s="8" t="s">
        <v>6887</v>
      </c>
      <c r="DW10" s="8" t="s">
        <v>6888</v>
      </c>
      <c r="DX10" s="8" t="s">
        <v>6889</v>
      </c>
      <c r="DY10" s="8" t="s">
        <v>6890</v>
      </c>
      <c r="DZ10" s="8" t="s">
        <v>6891</v>
      </c>
      <c r="EA10" s="8" t="s">
        <v>6892</v>
      </c>
      <c r="EB10" s="8" t="s">
        <v>6893</v>
      </c>
      <c r="EC10" s="8" t="s">
        <v>6894</v>
      </c>
      <c r="ED10" s="8" t="s">
        <v>6895</v>
      </c>
      <c r="EE10" s="8" t="s">
        <v>6896</v>
      </c>
      <c r="EF10" s="8" t="s">
        <v>6897</v>
      </c>
      <c r="EG10" s="8" t="s">
        <v>6898</v>
      </c>
      <c r="EH10" s="8" t="s">
        <v>6899</v>
      </c>
      <c r="EI10" s="8" t="s">
        <v>6900</v>
      </c>
      <c r="EJ10" s="8" t="s">
        <v>6901</v>
      </c>
      <c r="EK10" s="8" t="s">
        <v>6902</v>
      </c>
      <c r="EL10" s="8" t="s">
        <v>6903</v>
      </c>
      <c r="EM10" s="8" t="s">
        <v>6904</v>
      </c>
      <c r="EN10" s="8" t="s">
        <v>6905</v>
      </c>
      <c r="EO10" s="8" t="s">
        <v>6906</v>
      </c>
      <c r="EP10" s="8" t="s">
        <v>6907</v>
      </c>
      <c r="EQ10" s="8" t="s">
        <v>6908</v>
      </c>
      <c r="ER10" s="8" t="s">
        <v>6909</v>
      </c>
      <c r="ES10" s="8" t="s">
        <v>6910</v>
      </c>
      <c r="ET10" s="8" t="s">
        <v>6911</v>
      </c>
      <c r="EU10" s="8" t="s">
        <v>6912</v>
      </c>
      <c r="EV10" s="8" t="s">
        <v>6913</v>
      </c>
      <c r="EW10" s="8" t="s">
        <v>6914</v>
      </c>
      <c r="EX10" s="8" t="s">
        <v>6915</v>
      </c>
      <c r="EY10" s="8" t="s">
        <v>6916</v>
      </c>
      <c r="EZ10" s="8" t="s">
        <v>6917</v>
      </c>
      <c r="FA10" s="8" t="s">
        <v>6918</v>
      </c>
      <c r="FB10" s="8" t="s">
        <v>6919</v>
      </c>
      <c r="FC10" s="8" t="s">
        <v>6920</v>
      </c>
      <c r="FD10" s="8" t="s">
        <v>6921</v>
      </c>
      <c r="FE10" s="8" t="s">
        <v>6922</v>
      </c>
      <c r="FF10" s="8" t="s">
        <v>6923</v>
      </c>
      <c r="FG10" s="8" t="s">
        <v>6924</v>
      </c>
      <c r="FH10" s="8" t="s">
        <v>6925</v>
      </c>
      <c r="FI10" s="8" t="s">
        <v>6926</v>
      </c>
      <c r="FJ10" s="8" t="s">
        <v>6927</v>
      </c>
      <c r="FK10" s="8" t="s">
        <v>6928</v>
      </c>
      <c r="FL10" s="8" t="s">
        <v>6929</v>
      </c>
      <c r="FM10" s="8" t="s">
        <v>6930</v>
      </c>
      <c r="FN10" s="8" t="s">
        <v>6931</v>
      </c>
      <c r="FO10" s="8" t="s">
        <v>6932</v>
      </c>
      <c r="FP10" s="8" t="s">
        <v>6933</v>
      </c>
      <c r="FQ10" s="8" t="s">
        <v>6934</v>
      </c>
      <c r="FR10" s="8" t="s">
        <v>6935</v>
      </c>
      <c r="FS10" s="8" t="s">
        <v>6936</v>
      </c>
      <c r="FT10" s="8" t="s">
        <v>6937</v>
      </c>
      <c r="FU10" s="8" t="s">
        <v>6938</v>
      </c>
      <c r="FV10" s="8" t="s">
        <v>6939</v>
      </c>
      <c r="FW10" s="8" t="s">
        <v>6940</v>
      </c>
      <c r="FX10" s="8" t="s">
        <v>6941</v>
      </c>
      <c r="FY10" s="8" t="s">
        <v>6942</v>
      </c>
      <c r="FZ10" s="8" t="s">
        <v>6943</v>
      </c>
      <c r="GA10" s="8" t="s">
        <v>6944</v>
      </c>
      <c r="GB10" s="8" t="s">
        <v>6945</v>
      </c>
      <c r="GC10" s="8" t="s">
        <v>6946</v>
      </c>
      <c r="GD10" s="8" t="s">
        <v>6947</v>
      </c>
      <c r="GE10" s="8" t="s">
        <v>6948</v>
      </c>
      <c r="GF10" s="8" t="s">
        <v>6949</v>
      </c>
      <c r="GG10" s="8" t="s">
        <v>6950</v>
      </c>
      <c r="GH10" s="8" t="s">
        <v>6951</v>
      </c>
      <c r="GI10" s="8" t="s">
        <v>6952</v>
      </c>
      <c r="GJ10" s="8" t="s">
        <v>6953</v>
      </c>
      <c r="GK10" s="8" t="s">
        <v>6954</v>
      </c>
      <c r="GL10" s="8" t="s">
        <v>6955</v>
      </c>
      <c r="GM10" s="8" t="s">
        <v>6956</v>
      </c>
      <c r="GN10" s="8" t="s">
        <v>6957</v>
      </c>
      <c r="GO10" s="8" t="s">
        <v>6958</v>
      </c>
      <c r="GP10" s="8" t="s">
        <v>6959</v>
      </c>
      <c r="GQ10" s="8" t="s">
        <v>6960</v>
      </c>
      <c r="GR10" s="8" t="s">
        <v>6961</v>
      </c>
      <c r="GS10" s="8" t="s">
        <v>6962</v>
      </c>
      <c r="GT10" s="8" t="s">
        <v>6963</v>
      </c>
      <c r="GU10" s="8" t="s">
        <v>6964</v>
      </c>
      <c r="GV10" s="8" t="s">
        <v>6965</v>
      </c>
      <c r="GW10" s="8" t="s">
        <v>6966</v>
      </c>
      <c r="GX10" s="8" t="s">
        <v>6967</v>
      </c>
      <c r="GY10" s="8" t="s">
        <v>6968</v>
      </c>
      <c r="GZ10" s="8" t="s">
        <v>6969</v>
      </c>
      <c r="HA10" s="8" t="s">
        <v>6970</v>
      </c>
      <c r="HB10" s="8" t="s">
        <v>6971</v>
      </c>
      <c r="HC10" s="8" t="s">
        <v>6972</v>
      </c>
      <c r="HD10" s="8" t="s">
        <v>6973</v>
      </c>
      <c r="HE10" s="8" t="s">
        <v>6974</v>
      </c>
      <c r="HF10" s="8" t="s">
        <v>6975</v>
      </c>
      <c r="HG10" s="8" t="s">
        <v>6976</v>
      </c>
      <c r="HH10" s="8" t="s">
        <v>6977</v>
      </c>
      <c r="HI10" s="8" t="s">
        <v>6978</v>
      </c>
      <c r="HJ10" s="8" t="s">
        <v>6979</v>
      </c>
      <c r="HK10" s="8" t="s">
        <v>6980</v>
      </c>
      <c r="HL10" s="8" t="s">
        <v>6981</v>
      </c>
      <c r="HM10" s="8" t="s">
        <v>6982</v>
      </c>
      <c r="HN10" s="8" t="s">
        <v>6983</v>
      </c>
      <c r="HO10" s="8" t="s">
        <v>6984</v>
      </c>
      <c r="HP10" s="8" t="s">
        <v>6985</v>
      </c>
      <c r="HQ10" s="8" t="s">
        <v>6986</v>
      </c>
      <c r="HR10" s="8" t="s">
        <v>6987</v>
      </c>
      <c r="HS10" s="8" t="s">
        <v>6988</v>
      </c>
      <c r="HT10" s="8" t="s">
        <v>6989</v>
      </c>
      <c r="HU10" s="8" t="s">
        <v>6990</v>
      </c>
      <c r="HV10" s="8" t="s">
        <v>6991</v>
      </c>
      <c r="HW10" s="8" t="s">
        <v>6992</v>
      </c>
      <c r="HX10" s="8" t="s">
        <v>6993</v>
      </c>
      <c r="HY10" s="8" t="s">
        <v>6994</v>
      </c>
      <c r="HZ10" s="8" t="s">
        <v>6995</v>
      </c>
      <c r="IA10" s="8" t="s">
        <v>6996</v>
      </c>
      <c r="IB10" s="8" t="s">
        <v>6997</v>
      </c>
      <c r="IC10" s="8" t="s">
        <v>6998</v>
      </c>
      <c r="ID10" s="8" t="s">
        <v>6999</v>
      </c>
      <c r="IE10" s="8" t="s">
        <v>7000</v>
      </c>
      <c r="IF10" s="8" t="s">
        <v>7001</v>
      </c>
      <c r="IG10" s="8" t="s">
        <v>7002</v>
      </c>
      <c r="IH10" s="8" t="s">
        <v>7003</v>
      </c>
      <c r="II10" s="8" t="s">
        <v>7004</v>
      </c>
      <c r="IJ10" s="8" t="s">
        <v>7005</v>
      </c>
      <c r="IK10" s="8" t="s">
        <v>7006</v>
      </c>
      <c r="IL10" s="8" t="s">
        <v>7007</v>
      </c>
      <c r="IM10" s="8" t="s">
        <v>7008</v>
      </c>
      <c r="IN10" s="8" t="s">
        <v>7009</v>
      </c>
      <c r="IO10" s="8" t="s">
        <v>7010</v>
      </c>
      <c r="IP10" s="8" t="s">
        <v>7011</v>
      </c>
      <c r="IQ10" s="8" t="s">
        <v>7012</v>
      </c>
    </row>
    <row r="11" spans="1:251">
      <c r="A11" s="10">
        <v>42036</v>
      </c>
      <c r="B11" s="9">
        <v>5.2359999999999998</v>
      </c>
      <c r="C11" s="9">
        <v>6.3470000000000004</v>
      </c>
      <c r="D11" s="9">
        <v>18.385999999999999</v>
      </c>
      <c r="E11" s="9">
        <v>6.9160000000000004</v>
      </c>
      <c r="F11" s="9">
        <v>11.468999999999999</v>
      </c>
      <c r="G11" s="9">
        <v>35</v>
      </c>
      <c r="H11" s="9">
        <v>26</v>
      </c>
      <c r="I11" s="9">
        <v>39.527999999999999</v>
      </c>
      <c r="J11" s="9">
        <v>8.4179999999999993</v>
      </c>
      <c r="K11" s="9">
        <v>4.0780000000000003</v>
      </c>
      <c r="L11" s="9">
        <v>4.34</v>
      </c>
      <c r="M11" s="9">
        <v>0.35899999999999999</v>
      </c>
      <c r="N11" s="9">
        <v>0.35899999999999999</v>
      </c>
      <c r="O11" s="9">
        <v>0</v>
      </c>
      <c r="P11" s="9">
        <v>1.254</v>
      </c>
      <c r="Q11" s="9">
        <v>1.038</v>
      </c>
      <c r="R11" s="9">
        <v>0.217</v>
      </c>
      <c r="S11" s="9">
        <v>1.5269999999999999</v>
      </c>
      <c r="T11" s="9">
        <v>0.81499999999999995</v>
      </c>
      <c r="U11" s="9">
        <v>0.71099999999999997</v>
      </c>
      <c r="V11" s="9">
        <v>5.2789999999999999</v>
      </c>
      <c r="W11" s="9">
        <v>1.867</v>
      </c>
      <c r="X11" s="9">
        <v>3.4119999999999999</v>
      </c>
      <c r="Y11" s="9">
        <v>53.533999999999999</v>
      </c>
      <c r="Z11" s="9">
        <v>25.445</v>
      </c>
      <c r="AA11" s="9">
        <v>138.21799999999999</v>
      </c>
      <c r="AB11" s="9">
        <v>33.564</v>
      </c>
      <c r="AC11" s="9">
        <v>9.3930000000000007</v>
      </c>
      <c r="AD11" s="9">
        <v>24.170999999999999</v>
      </c>
      <c r="AE11" s="9">
        <v>2.4809999999999999</v>
      </c>
      <c r="AF11" s="9">
        <v>0.84299999999999997</v>
      </c>
      <c r="AG11" s="9">
        <v>1.639</v>
      </c>
      <c r="AH11" s="9">
        <v>5.891</v>
      </c>
      <c r="AI11" s="9">
        <v>1.7689999999999999</v>
      </c>
      <c r="AJ11" s="9">
        <v>4.1219999999999999</v>
      </c>
      <c r="AK11" s="9">
        <v>8.2620000000000005</v>
      </c>
      <c r="AL11" s="9">
        <v>2.4889999999999999</v>
      </c>
      <c r="AM11" s="9">
        <v>5.7720000000000002</v>
      </c>
      <c r="AN11" s="9">
        <v>16.93</v>
      </c>
      <c r="AO11" s="9">
        <v>4.2919999999999998</v>
      </c>
      <c r="AP11" s="9">
        <v>12.638</v>
      </c>
      <c r="AQ11" s="9">
        <v>52</v>
      </c>
      <c r="AR11" s="9">
        <v>50</v>
      </c>
      <c r="AS11" s="9">
        <v>52</v>
      </c>
      <c r="AT11" s="9">
        <v>38.082000000000001</v>
      </c>
      <c r="AU11" s="9">
        <v>18.463000000000001</v>
      </c>
      <c r="AV11" s="9">
        <v>19.619</v>
      </c>
      <c r="AW11" s="9">
        <v>3.3959999999999999</v>
      </c>
      <c r="AX11" s="9">
        <v>2.4460000000000002</v>
      </c>
      <c r="AY11" s="9">
        <v>0.95</v>
      </c>
      <c r="AZ11" s="9">
        <v>8.92</v>
      </c>
      <c r="BA11" s="9">
        <v>4.1950000000000003</v>
      </c>
      <c r="BB11" s="9">
        <v>4.7249999999999996</v>
      </c>
      <c r="BC11" s="9">
        <v>9.8079999999999998</v>
      </c>
      <c r="BD11" s="9">
        <v>4.4080000000000004</v>
      </c>
      <c r="BE11" s="9">
        <v>5.4</v>
      </c>
      <c r="BF11" s="9">
        <v>15.959</v>
      </c>
      <c r="BG11" s="9">
        <v>7.4139999999999997</v>
      </c>
      <c r="BH11" s="9">
        <v>8.5449999999999999</v>
      </c>
      <c r="BI11" s="9">
        <v>26.3</v>
      </c>
      <c r="BJ11" s="9">
        <v>22.722000000000001</v>
      </c>
      <c r="BK11" s="9">
        <v>33.68</v>
      </c>
      <c r="BL11" s="9">
        <v>21.116</v>
      </c>
      <c r="BM11" s="9">
        <v>5.5259999999999998</v>
      </c>
      <c r="BN11" s="9">
        <v>15.59</v>
      </c>
      <c r="BO11" s="9">
        <v>1.8859999999999999</v>
      </c>
      <c r="BP11" s="9">
        <v>0.54900000000000004</v>
      </c>
      <c r="BQ11" s="9">
        <v>1.337</v>
      </c>
      <c r="BR11" s="9">
        <v>4.5179999999999998</v>
      </c>
      <c r="BS11" s="9">
        <v>1.3089999999999999</v>
      </c>
      <c r="BT11" s="9">
        <v>3.2090000000000001</v>
      </c>
      <c r="BU11" s="9">
        <v>4.7249999999999996</v>
      </c>
      <c r="BV11" s="9">
        <v>1.595</v>
      </c>
      <c r="BW11" s="9">
        <v>3.1309999999999998</v>
      </c>
      <c r="BX11" s="9">
        <v>9.9860000000000007</v>
      </c>
      <c r="BY11" s="9">
        <v>2.073</v>
      </c>
      <c r="BZ11" s="9">
        <v>7.9130000000000003</v>
      </c>
      <c r="CA11" s="9">
        <v>47.46</v>
      </c>
      <c r="CB11" s="9">
        <v>29.12</v>
      </c>
      <c r="CC11" s="9">
        <v>51.627000000000002</v>
      </c>
      <c r="CD11" s="9">
        <v>12.448</v>
      </c>
      <c r="CE11" s="9">
        <v>3.867</v>
      </c>
      <c r="CF11" s="9">
        <v>8.5820000000000007</v>
      </c>
      <c r="CG11" s="9">
        <v>0.59499999999999997</v>
      </c>
      <c r="CH11" s="9">
        <v>0.29399999999999998</v>
      </c>
      <c r="CI11" s="9">
        <v>0.30199999999999999</v>
      </c>
      <c r="CJ11" s="9">
        <v>1.373</v>
      </c>
      <c r="CK11" s="9">
        <v>0.46</v>
      </c>
      <c r="CL11" s="9">
        <v>0.91300000000000003</v>
      </c>
      <c r="CM11" s="9">
        <v>3.536</v>
      </c>
      <c r="CN11" s="9">
        <v>0.89500000000000002</v>
      </c>
      <c r="CO11" s="9">
        <v>2.641</v>
      </c>
      <c r="CP11" s="9">
        <v>6.944</v>
      </c>
      <c r="CQ11" s="9">
        <v>2.2189999999999999</v>
      </c>
      <c r="CR11" s="9">
        <v>4.7249999999999996</v>
      </c>
      <c r="CS11" s="9">
        <v>52</v>
      </c>
      <c r="CT11" s="9">
        <v>82.611000000000004</v>
      </c>
      <c r="CU11" s="9">
        <v>52</v>
      </c>
      <c r="CV11" s="9">
        <v>22.835000000000001</v>
      </c>
      <c r="CW11" s="9">
        <v>8.6199999999999992</v>
      </c>
      <c r="CX11" s="9">
        <v>14.215</v>
      </c>
      <c r="CY11" s="9">
        <v>1.5580000000000001</v>
      </c>
      <c r="CZ11" s="9">
        <v>1.2410000000000001</v>
      </c>
      <c r="DA11" s="9">
        <v>0.317</v>
      </c>
      <c r="DB11" s="9">
        <v>5.0629999999999997</v>
      </c>
      <c r="DC11" s="9">
        <v>2.13</v>
      </c>
      <c r="DD11" s="9">
        <v>2.9329999999999998</v>
      </c>
      <c r="DE11" s="9">
        <v>5.819</v>
      </c>
      <c r="DF11" s="9">
        <v>1.8380000000000001</v>
      </c>
      <c r="DG11" s="9">
        <v>3.9820000000000002</v>
      </c>
      <c r="DH11" s="9">
        <v>10.394</v>
      </c>
      <c r="DI11" s="9">
        <v>3.411</v>
      </c>
      <c r="DJ11" s="9">
        <v>6.984</v>
      </c>
      <c r="DK11" s="9">
        <v>47.283999999999999</v>
      </c>
      <c r="DL11" s="9">
        <v>26</v>
      </c>
      <c r="DM11" s="9">
        <v>50.262999999999998</v>
      </c>
      <c r="DN11" s="9">
        <v>15.247</v>
      </c>
      <c r="DO11" s="9">
        <v>9.843</v>
      </c>
      <c r="DP11" s="9">
        <v>5.4039999999999999</v>
      </c>
      <c r="DQ11" s="9">
        <v>1.8380000000000001</v>
      </c>
      <c r="DR11" s="9">
        <v>1.2050000000000001</v>
      </c>
      <c r="DS11" s="9">
        <v>0.63300000000000001</v>
      </c>
      <c r="DT11" s="9">
        <v>3.8570000000000002</v>
      </c>
      <c r="DU11" s="9">
        <v>2.0649999999999999</v>
      </c>
      <c r="DV11" s="9">
        <v>1.792</v>
      </c>
      <c r="DW11" s="9">
        <v>3.988</v>
      </c>
      <c r="DX11" s="9">
        <v>2.57</v>
      </c>
      <c r="DY11" s="9">
        <v>1.4179999999999999</v>
      </c>
      <c r="DZ11" s="9">
        <v>5.5640000000000001</v>
      </c>
      <c r="EA11" s="9">
        <v>4.0030000000000001</v>
      </c>
      <c r="EB11" s="9">
        <v>1.5609999999999999</v>
      </c>
      <c r="EC11" s="9">
        <v>20.695</v>
      </c>
      <c r="ED11" s="9">
        <v>20.760999999999999</v>
      </c>
      <c r="EE11" s="9">
        <v>19.431999999999999</v>
      </c>
      <c r="EF11" s="9">
        <v>25.812999999999999</v>
      </c>
      <c r="EG11" s="9">
        <v>9.0879999999999992</v>
      </c>
      <c r="EH11" s="9">
        <v>16.725000000000001</v>
      </c>
      <c r="EI11" s="9">
        <v>2.6429999999999998</v>
      </c>
      <c r="EJ11" s="9">
        <v>1.5489999999999999</v>
      </c>
      <c r="EK11" s="9">
        <v>1.0940000000000001</v>
      </c>
      <c r="EL11" s="9">
        <v>6.1319999999999997</v>
      </c>
      <c r="EM11" s="9">
        <v>2.7789999999999999</v>
      </c>
      <c r="EN11" s="9">
        <v>3.3530000000000002</v>
      </c>
      <c r="EO11" s="9">
        <v>6.44</v>
      </c>
      <c r="EP11" s="9">
        <v>2.5409999999999999</v>
      </c>
      <c r="EQ11" s="9">
        <v>3.899</v>
      </c>
      <c r="ER11" s="9">
        <v>10.598000000000001</v>
      </c>
      <c r="ES11" s="9">
        <v>2.2200000000000002</v>
      </c>
      <c r="ET11" s="9">
        <v>8.3789999999999996</v>
      </c>
      <c r="EU11" s="9">
        <v>30.013999999999999</v>
      </c>
      <c r="EV11" s="9">
        <v>13</v>
      </c>
      <c r="EW11" s="9">
        <v>51.213999999999999</v>
      </c>
      <c r="EX11" s="9">
        <v>28.507999999999999</v>
      </c>
      <c r="EY11" s="9">
        <v>11.869</v>
      </c>
      <c r="EZ11" s="9">
        <v>16.638999999999999</v>
      </c>
      <c r="FA11" s="9">
        <v>2.5299999999999998</v>
      </c>
      <c r="FB11" s="9">
        <v>1.3380000000000001</v>
      </c>
      <c r="FC11" s="9">
        <v>1.1919999999999999</v>
      </c>
      <c r="FD11" s="9">
        <v>5.2889999999999997</v>
      </c>
      <c r="FE11" s="9">
        <v>2.3980000000000001</v>
      </c>
      <c r="FF11" s="9">
        <v>2.8919999999999999</v>
      </c>
      <c r="FG11" s="9">
        <v>5.859</v>
      </c>
      <c r="FH11" s="9">
        <v>2.0990000000000002</v>
      </c>
      <c r="FI11" s="9">
        <v>3.7610000000000001</v>
      </c>
      <c r="FJ11" s="9">
        <v>14.829000000000001</v>
      </c>
      <c r="FK11" s="9">
        <v>6.0339999999999998</v>
      </c>
      <c r="FL11" s="9">
        <v>8.7949999999999999</v>
      </c>
      <c r="FM11" s="9">
        <v>52</v>
      </c>
      <c r="FN11" s="9">
        <v>51.628999999999998</v>
      </c>
      <c r="FO11" s="9">
        <v>52</v>
      </c>
      <c r="FP11" s="9">
        <v>13.67</v>
      </c>
      <c r="FQ11" s="9">
        <v>4.6909999999999998</v>
      </c>
      <c r="FR11" s="9">
        <v>8.9789999999999992</v>
      </c>
      <c r="FS11" s="9">
        <v>0.70399999999999996</v>
      </c>
      <c r="FT11" s="9">
        <v>0.40300000000000002</v>
      </c>
      <c r="FU11" s="9">
        <v>0.30199999999999999</v>
      </c>
      <c r="FV11" s="9">
        <v>2.5840000000000001</v>
      </c>
      <c r="FW11" s="9">
        <v>0.48899999999999999</v>
      </c>
      <c r="FX11" s="9">
        <v>2.0939999999999999</v>
      </c>
      <c r="FY11" s="9">
        <v>3.9489999999999998</v>
      </c>
      <c r="FZ11" s="9">
        <v>1.375</v>
      </c>
      <c r="GA11" s="9">
        <v>2.5739999999999998</v>
      </c>
      <c r="GB11" s="9">
        <v>6.4340000000000002</v>
      </c>
      <c r="GC11" s="9">
        <v>2.4239999999999999</v>
      </c>
      <c r="GD11" s="9">
        <v>4.01</v>
      </c>
      <c r="GE11" s="9">
        <v>39.83</v>
      </c>
      <c r="GF11" s="9">
        <v>50.429000000000002</v>
      </c>
      <c r="GG11" s="9">
        <v>39</v>
      </c>
      <c r="GH11" s="9">
        <v>3.6549999999999998</v>
      </c>
      <c r="GI11" s="9">
        <v>2.2080000000000002</v>
      </c>
      <c r="GJ11" s="9">
        <v>1.4470000000000001</v>
      </c>
      <c r="GK11" s="9">
        <v>0</v>
      </c>
      <c r="GL11" s="9">
        <v>0</v>
      </c>
      <c r="GM11" s="9">
        <v>0</v>
      </c>
      <c r="GN11" s="9">
        <v>0.80600000000000005</v>
      </c>
      <c r="GO11" s="9">
        <v>0.29799999999999999</v>
      </c>
      <c r="GP11" s="9">
        <v>0.50800000000000001</v>
      </c>
      <c r="GQ11" s="9">
        <v>1.821</v>
      </c>
      <c r="GR11" s="9">
        <v>0.88300000000000001</v>
      </c>
      <c r="GS11" s="9">
        <v>0.93899999999999995</v>
      </c>
      <c r="GT11" s="9">
        <v>1.028</v>
      </c>
      <c r="GU11" s="9">
        <v>1.028</v>
      </c>
      <c r="GV11" s="9">
        <v>0</v>
      </c>
      <c r="GW11" s="9">
        <v>25.510999999999999</v>
      </c>
      <c r="GX11" s="9">
        <v>32.228000000000002</v>
      </c>
      <c r="GY11" s="9">
        <v>26</v>
      </c>
      <c r="GZ11" s="9">
        <v>16.605</v>
      </c>
      <c r="HA11" s="9">
        <v>5.9320000000000004</v>
      </c>
      <c r="HB11" s="9">
        <v>10.673</v>
      </c>
      <c r="HC11" s="9">
        <v>1.7</v>
      </c>
      <c r="HD11" s="9">
        <v>0.86299999999999999</v>
      </c>
      <c r="HE11" s="9">
        <v>0.83699999999999997</v>
      </c>
      <c r="HF11" s="9">
        <v>2.0099999999999998</v>
      </c>
      <c r="HG11" s="9">
        <v>0.73499999999999999</v>
      </c>
      <c r="HH11" s="9">
        <v>1.2749999999999999</v>
      </c>
      <c r="HI11" s="9">
        <v>5.1680000000000001</v>
      </c>
      <c r="HJ11" s="9">
        <v>1.748</v>
      </c>
      <c r="HK11" s="9">
        <v>3.42</v>
      </c>
      <c r="HL11" s="9">
        <v>7.7270000000000003</v>
      </c>
      <c r="HM11" s="9">
        <v>2.5859999999999999</v>
      </c>
      <c r="HN11" s="9">
        <v>5.141</v>
      </c>
      <c r="HO11" s="9">
        <v>42.582999999999998</v>
      </c>
      <c r="HP11" s="9">
        <v>30.978000000000002</v>
      </c>
      <c r="HQ11" s="9">
        <v>46.87</v>
      </c>
      <c r="HR11" s="9">
        <v>40.381</v>
      </c>
      <c r="HS11" s="9">
        <v>15.625</v>
      </c>
      <c r="HT11" s="9">
        <v>24.756</v>
      </c>
      <c r="HU11" s="9">
        <v>2.62</v>
      </c>
      <c r="HV11" s="9">
        <v>1.464</v>
      </c>
      <c r="HW11" s="9">
        <v>1.1559999999999999</v>
      </c>
      <c r="HX11" s="9">
        <v>10.208</v>
      </c>
      <c r="HY11" s="9">
        <v>4.532</v>
      </c>
      <c r="HZ11" s="9">
        <v>5.6760000000000002</v>
      </c>
      <c r="IA11" s="9">
        <v>9.3849999999999998</v>
      </c>
      <c r="IB11" s="9">
        <v>4.3109999999999999</v>
      </c>
      <c r="IC11" s="9">
        <v>5.0750000000000002</v>
      </c>
      <c r="ID11" s="9">
        <v>18.167000000000002</v>
      </c>
      <c r="IE11" s="9">
        <v>5.3179999999999996</v>
      </c>
      <c r="IF11" s="9">
        <v>12.849</v>
      </c>
      <c r="IG11" s="9">
        <v>41.570999999999998</v>
      </c>
      <c r="IH11" s="9">
        <v>26</v>
      </c>
      <c r="II11" s="9">
        <v>52</v>
      </c>
      <c r="IJ11" s="9">
        <v>14.66</v>
      </c>
      <c r="IK11" s="9">
        <v>6.298</v>
      </c>
      <c r="IL11" s="9">
        <v>8.3620000000000001</v>
      </c>
      <c r="IM11" s="9">
        <v>1.5569999999999999</v>
      </c>
      <c r="IN11" s="9">
        <v>0.96199999999999997</v>
      </c>
      <c r="IO11" s="9">
        <v>0.59499999999999997</v>
      </c>
      <c r="IP11" s="9">
        <v>2.593</v>
      </c>
      <c r="IQ11" s="9">
        <v>0.69599999999999995</v>
      </c>
    </row>
    <row r="12" spans="1:251">
      <c r="A12" s="10">
        <v>42401</v>
      </c>
      <c r="B12" s="9">
        <v>7.7919999999999998</v>
      </c>
      <c r="C12" s="9">
        <v>4.9509999999999996</v>
      </c>
      <c r="D12" s="9">
        <v>26.352</v>
      </c>
      <c r="E12" s="9">
        <v>8.8680000000000003</v>
      </c>
      <c r="F12" s="9">
        <v>17.484000000000002</v>
      </c>
      <c r="G12" s="9">
        <v>52</v>
      </c>
      <c r="H12" s="9">
        <v>20.693999999999999</v>
      </c>
      <c r="I12" s="9">
        <v>52</v>
      </c>
      <c r="J12" s="9">
        <v>11.301</v>
      </c>
      <c r="K12" s="9">
        <v>6.4939999999999998</v>
      </c>
      <c r="L12" s="9">
        <v>4.8070000000000004</v>
      </c>
      <c r="M12" s="9">
        <v>1.1890000000000001</v>
      </c>
      <c r="N12" s="9">
        <v>0.56399999999999995</v>
      </c>
      <c r="O12" s="9">
        <v>0.626</v>
      </c>
      <c r="P12" s="9">
        <v>1.1659999999999999</v>
      </c>
      <c r="Q12" s="9">
        <v>0.61699999999999999</v>
      </c>
      <c r="R12" s="9">
        <v>0.55000000000000004</v>
      </c>
      <c r="S12" s="9">
        <v>5.1550000000000002</v>
      </c>
      <c r="T12" s="9">
        <v>3.484</v>
      </c>
      <c r="U12" s="9">
        <v>1.67</v>
      </c>
      <c r="V12" s="9">
        <v>3.79</v>
      </c>
      <c r="W12" s="9">
        <v>1.829</v>
      </c>
      <c r="X12" s="9">
        <v>1.962</v>
      </c>
      <c r="Y12" s="9">
        <v>26</v>
      </c>
      <c r="Z12" s="9">
        <v>26</v>
      </c>
      <c r="AA12" s="9">
        <v>25.306000000000001</v>
      </c>
      <c r="AB12" s="9">
        <v>39.164999999999999</v>
      </c>
      <c r="AC12" s="9">
        <v>11.683999999999999</v>
      </c>
      <c r="AD12" s="9">
        <v>27.481000000000002</v>
      </c>
      <c r="AE12" s="9">
        <v>2.0720000000000001</v>
      </c>
      <c r="AF12" s="9">
        <v>0</v>
      </c>
      <c r="AG12" s="9">
        <v>2.0720000000000001</v>
      </c>
      <c r="AH12" s="9">
        <v>5.0469999999999997</v>
      </c>
      <c r="AI12" s="9">
        <v>2.0870000000000002</v>
      </c>
      <c r="AJ12" s="9">
        <v>2.96</v>
      </c>
      <c r="AK12" s="9">
        <v>11.281000000000001</v>
      </c>
      <c r="AL12" s="9">
        <v>5.27</v>
      </c>
      <c r="AM12" s="9">
        <v>6.01</v>
      </c>
      <c r="AN12" s="9">
        <v>20.765999999999998</v>
      </c>
      <c r="AO12" s="9">
        <v>4.327</v>
      </c>
      <c r="AP12" s="9">
        <v>16.439</v>
      </c>
      <c r="AQ12" s="9">
        <v>52</v>
      </c>
      <c r="AR12" s="9">
        <v>31.677</v>
      </c>
      <c r="AS12" s="9">
        <v>52</v>
      </c>
      <c r="AT12" s="9">
        <v>45.203000000000003</v>
      </c>
      <c r="AU12" s="9">
        <v>25.376000000000001</v>
      </c>
      <c r="AV12" s="9">
        <v>19.827000000000002</v>
      </c>
      <c r="AW12" s="9">
        <v>4.4480000000000004</v>
      </c>
      <c r="AX12" s="9">
        <v>2.8849999999999998</v>
      </c>
      <c r="AY12" s="9">
        <v>1.5629999999999999</v>
      </c>
      <c r="AZ12" s="9">
        <v>8.6219999999999999</v>
      </c>
      <c r="BA12" s="9">
        <v>5.2249999999999996</v>
      </c>
      <c r="BB12" s="9">
        <v>3.3959999999999999</v>
      </c>
      <c r="BC12" s="9">
        <v>12.407999999999999</v>
      </c>
      <c r="BD12" s="9">
        <v>7.9080000000000004</v>
      </c>
      <c r="BE12" s="9">
        <v>4.5</v>
      </c>
      <c r="BF12" s="9">
        <v>19.725000000000001</v>
      </c>
      <c r="BG12" s="9">
        <v>9.3580000000000005</v>
      </c>
      <c r="BH12" s="9">
        <v>10.367000000000001</v>
      </c>
      <c r="BI12" s="9">
        <v>26.225000000000001</v>
      </c>
      <c r="BJ12" s="9">
        <v>22.271999999999998</v>
      </c>
      <c r="BK12" s="9">
        <v>52</v>
      </c>
      <c r="BL12" s="9">
        <v>27.245000000000001</v>
      </c>
      <c r="BM12" s="9">
        <v>8.1769999999999996</v>
      </c>
      <c r="BN12" s="9">
        <v>19.068000000000001</v>
      </c>
      <c r="BO12" s="9">
        <v>1.41</v>
      </c>
      <c r="BP12" s="9">
        <v>0</v>
      </c>
      <c r="BQ12" s="9">
        <v>1.41</v>
      </c>
      <c r="BR12" s="9">
        <v>2.746</v>
      </c>
      <c r="BS12" s="9">
        <v>0.53400000000000003</v>
      </c>
      <c r="BT12" s="9">
        <v>2.2120000000000002</v>
      </c>
      <c r="BU12" s="9">
        <v>7.38</v>
      </c>
      <c r="BV12" s="9">
        <v>3.992</v>
      </c>
      <c r="BW12" s="9">
        <v>3.387</v>
      </c>
      <c r="BX12" s="9">
        <v>15.71</v>
      </c>
      <c r="BY12" s="9">
        <v>3.6509999999999998</v>
      </c>
      <c r="BZ12" s="9">
        <v>12.058999999999999</v>
      </c>
      <c r="CA12" s="9">
        <v>52</v>
      </c>
      <c r="CB12" s="9">
        <v>47</v>
      </c>
      <c r="CC12" s="9">
        <v>52</v>
      </c>
      <c r="CD12" s="9">
        <v>11.92</v>
      </c>
      <c r="CE12" s="9">
        <v>3.5070000000000001</v>
      </c>
      <c r="CF12" s="9">
        <v>8.4130000000000003</v>
      </c>
      <c r="CG12" s="9">
        <v>0.66200000000000003</v>
      </c>
      <c r="CH12" s="9">
        <v>0</v>
      </c>
      <c r="CI12" s="9">
        <v>0.66200000000000003</v>
      </c>
      <c r="CJ12" s="9">
        <v>2.3010000000000002</v>
      </c>
      <c r="CK12" s="9">
        <v>1.5529999999999999</v>
      </c>
      <c r="CL12" s="9">
        <v>0.748</v>
      </c>
      <c r="CM12" s="9">
        <v>3.9009999999999998</v>
      </c>
      <c r="CN12" s="9">
        <v>1.278</v>
      </c>
      <c r="CO12" s="9">
        <v>2.6230000000000002</v>
      </c>
      <c r="CP12" s="9">
        <v>5.056</v>
      </c>
      <c r="CQ12" s="9">
        <v>0.67600000000000005</v>
      </c>
      <c r="CR12" s="9">
        <v>4.38</v>
      </c>
      <c r="CS12" s="9">
        <v>29.504000000000001</v>
      </c>
      <c r="CT12" s="9">
        <v>16.222000000000001</v>
      </c>
      <c r="CU12" s="9">
        <v>52</v>
      </c>
      <c r="CV12" s="9">
        <v>29.196000000000002</v>
      </c>
      <c r="CW12" s="9">
        <v>16.027999999999999</v>
      </c>
      <c r="CX12" s="9">
        <v>13.167999999999999</v>
      </c>
      <c r="CY12" s="9">
        <v>3.5190000000000001</v>
      </c>
      <c r="CZ12" s="9">
        <v>1.956</v>
      </c>
      <c r="DA12" s="9">
        <v>1.5629999999999999</v>
      </c>
      <c r="DB12" s="9">
        <v>5.8049999999999997</v>
      </c>
      <c r="DC12" s="9">
        <v>3.282</v>
      </c>
      <c r="DD12" s="9">
        <v>2.5230000000000001</v>
      </c>
      <c r="DE12" s="9">
        <v>6.9820000000000002</v>
      </c>
      <c r="DF12" s="9">
        <v>3.9350000000000001</v>
      </c>
      <c r="DG12" s="9">
        <v>3.0470000000000002</v>
      </c>
      <c r="DH12" s="9">
        <v>12.888999999999999</v>
      </c>
      <c r="DI12" s="9">
        <v>6.8540000000000001</v>
      </c>
      <c r="DJ12" s="9">
        <v>6.0350000000000001</v>
      </c>
      <c r="DK12" s="9">
        <v>30</v>
      </c>
      <c r="DL12" s="9">
        <v>28.029</v>
      </c>
      <c r="DM12" s="9">
        <v>30</v>
      </c>
      <c r="DN12" s="9">
        <v>16.007999999999999</v>
      </c>
      <c r="DO12" s="9">
        <v>9.3480000000000008</v>
      </c>
      <c r="DP12" s="9">
        <v>6.6589999999999998</v>
      </c>
      <c r="DQ12" s="9">
        <v>0.92900000000000005</v>
      </c>
      <c r="DR12" s="9">
        <v>0.92900000000000005</v>
      </c>
      <c r="DS12" s="9">
        <v>0</v>
      </c>
      <c r="DT12" s="9">
        <v>2.8170000000000002</v>
      </c>
      <c r="DU12" s="9">
        <v>1.9430000000000001</v>
      </c>
      <c r="DV12" s="9">
        <v>0.873</v>
      </c>
      <c r="DW12" s="9">
        <v>5.4260000000000002</v>
      </c>
      <c r="DX12" s="9">
        <v>3.972</v>
      </c>
      <c r="DY12" s="9">
        <v>1.454</v>
      </c>
      <c r="DZ12" s="9">
        <v>6.8360000000000003</v>
      </c>
      <c r="EA12" s="9">
        <v>2.504</v>
      </c>
      <c r="EB12" s="9">
        <v>4.3319999999999999</v>
      </c>
      <c r="EC12" s="9">
        <v>26</v>
      </c>
      <c r="ED12" s="9">
        <v>17</v>
      </c>
      <c r="EE12" s="9">
        <v>55.42</v>
      </c>
      <c r="EF12" s="9">
        <v>28.116</v>
      </c>
      <c r="EG12" s="9">
        <v>10.226000000000001</v>
      </c>
      <c r="EH12" s="9">
        <v>17.89</v>
      </c>
      <c r="EI12" s="9">
        <v>2.6459999999999999</v>
      </c>
      <c r="EJ12" s="9">
        <v>0.92500000000000004</v>
      </c>
      <c r="EK12" s="9">
        <v>1.7210000000000001</v>
      </c>
      <c r="EL12" s="9">
        <v>5.0410000000000004</v>
      </c>
      <c r="EM12" s="9">
        <v>1.905</v>
      </c>
      <c r="EN12" s="9">
        <v>3.1360000000000001</v>
      </c>
      <c r="EO12" s="9">
        <v>6.5780000000000003</v>
      </c>
      <c r="EP12" s="9">
        <v>2.7189999999999999</v>
      </c>
      <c r="EQ12" s="9">
        <v>3.859</v>
      </c>
      <c r="ER12" s="9">
        <v>13.851000000000001</v>
      </c>
      <c r="ES12" s="9">
        <v>4.6769999999999996</v>
      </c>
      <c r="ET12" s="9">
        <v>9.1739999999999995</v>
      </c>
      <c r="EU12" s="9">
        <v>47.676000000000002</v>
      </c>
      <c r="EV12" s="9">
        <v>47</v>
      </c>
      <c r="EW12" s="9">
        <v>52</v>
      </c>
      <c r="EX12" s="9">
        <v>41.75</v>
      </c>
      <c r="EY12" s="9">
        <v>19.251999999999999</v>
      </c>
      <c r="EZ12" s="9">
        <v>22.498000000000001</v>
      </c>
      <c r="FA12" s="9">
        <v>2.468</v>
      </c>
      <c r="FB12" s="9">
        <v>1.1100000000000001</v>
      </c>
      <c r="FC12" s="9">
        <v>1.3580000000000001</v>
      </c>
      <c r="FD12" s="9">
        <v>5.6790000000000003</v>
      </c>
      <c r="FE12" s="9">
        <v>3.016</v>
      </c>
      <c r="FF12" s="9">
        <v>2.6629999999999998</v>
      </c>
      <c r="FG12" s="9">
        <v>12.946</v>
      </c>
      <c r="FH12" s="9">
        <v>7.6520000000000001</v>
      </c>
      <c r="FI12" s="9">
        <v>5.2930000000000001</v>
      </c>
      <c r="FJ12" s="9">
        <v>20.658000000000001</v>
      </c>
      <c r="FK12" s="9">
        <v>7.4740000000000002</v>
      </c>
      <c r="FL12" s="9">
        <v>13.183999999999999</v>
      </c>
      <c r="FM12" s="9">
        <v>42.59</v>
      </c>
      <c r="FN12" s="9">
        <v>26</v>
      </c>
      <c r="FO12" s="9">
        <v>54.276000000000003</v>
      </c>
      <c r="FP12" s="9">
        <v>10.936999999999999</v>
      </c>
      <c r="FQ12" s="9">
        <v>6.0069999999999997</v>
      </c>
      <c r="FR12" s="9">
        <v>4.93</v>
      </c>
      <c r="FS12" s="9">
        <v>0.84199999999999997</v>
      </c>
      <c r="FT12" s="9">
        <v>0.28599999999999998</v>
      </c>
      <c r="FU12" s="9">
        <v>0.55600000000000005</v>
      </c>
      <c r="FV12" s="9">
        <v>2.657</v>
      </c>
      <c r="FW12" s="9">
        <v>2.0990000000000002</v>
      </c>
      <c r="FX12" s="9">
        <v>0.55800000000000005</v>
      </c>
      <c r="FY12" s="9">
        <v>2.8969999999999998</v>
      </c>
      <c r="FZ12" s="9">
        <v>2.0880000000000001</v>
      </c>
      <c r="GA12" s="9">
        <v>0.80900000000000005</v>
      </c>
      <c r="GB12" s="9">
        <v>4.5410000000000004</v>
      </c>
      <c r="GC12" s="9">
        <v>1.5349999999999999</v>
      </c>
      <c r="GD12" s="9">
        <v>3.0070000000000001</v>
      </c>
      <c r="GE12" s="9">
        <v>26</v>
      </c>
      <c r="GF12" s="9">
        <v>15.393000000000001</v>
      </c>
      <c r="GG12" s="9">
        <v>52</v>
      </c>
      <c r="GH12" s="9">
        <v>3.5649999999999999</v>
      </c>
      <c r="GI12" s="9">
        <v>1.5760000000000001</v>
      </c>
      <c r="GJ12" s="9">
        <v>1.99</v>
      </c>
      <c r="GK12" s="9">
        <v>0.56399999999999995</v>
      </c>
      <c r="GL12" s="9">
        <v>0.56399999999999995</v>
      </c>
      <c r="GM12" s="9">
        <v>0</v>
      </c>
      <c r="GN12" s="9">
        <v>0.29299999999999998</v>
      </c>
      <c r="GO12" s="9">
        <v>0.29299999999999998</v>
      </c>
      <c r="GP12" s="9">
        <v>0</v>
      </c>
      <c r="GQ12" s="9">
        <v>1.268</v>
      </c>
      <c r="GR12" s="9">
        <v>0.71899999999999997</v>
      </c>
      <c r="GS12" s="9">
        <v>0.54900000000000004</v>
      </c>
      <c r="GT12" s="9">
        <v>1.4410000000000001</v>
      </c>
      <c r="GU12" s="9">
        <v>0</v>
      </c>
      <c r="GV12" s="9">
        <v>1.4410000000000001</v>
      </c>
      <c r="GW12" s="9">
        <v>26.187000000000001</v>
      </c>
      <c r="GX12" s="9">
        <v>9.0190000000000001</v>
      </c>
      <c r="GY12" s="9">
        <v>54.366999999999997</v>
      </c>
      <c r="GZ12" s="9">
        <v>26.25</v>
      </c>
      <c r="HA12" s="9">
        <v>14.419</v>
      </c>
      <c r="HB12" s="9">
        <v>11.831</v>
      </c>
      <c r="HC12" s="9">
        <v>2.16</v>
      </c>
      <c r="HD12" s="9">
        <v>1.7430000000000001</v>
      </c>
      <c r="HE12" s="9">
        <v>0.41699999999999998</v>
      </c>
      <c r="HF12" s="9">
        <v>4.9809999999999999</v>
      </c>
      <c r="HG12" s="9">
        <v>2.9020000000000001</v>
      </c>
      <c r="HH12" s="9">
        <v>2.0790000000000002</v>
      </c>
      <c r="HI12" s="9">
        <v>7.8879999999999999</v>
      </c>
      <c r="HJ12" s="9">
        <v>5.5010000000000003</v>
      </c>
      <c r="HK12" s="9">
        <v>2.387</v>
      </c>
      <c r="HL12" s="9">
        <v>11.221</v>
      </c>
      <c r="HM12" s="9">
        <v>4.2729999999999997</v>
      </c>
      <c r="HN12" s="9">
        <v>6.9480000000000004</v>
      </c>
      <c r="HO12" s="9">
        <v>34</v>
      </c>
      <c r="HP12" s="9">
        <v>17</v>
      </c>
      <c r="HQ12" s="9">
        <v>52</v>
      </c>
      <c r="HR12" s="9">
        <v>39.164000000000001</v>
      </c>
      <c r="HS12" s="9">
        <v>13.336</v>
      </c>
      <c r="HT12" s="9">
        <v>25.827000000000002</v>
      </c>
      <c r="HU12" s="9">
        <v>3.6219999999999999</v>
      </c>
      <c r="HV12" s="9">
        <v>0.73499999999999999</v>
      </c>
      <c r="HW12" s="9">
        <v>2.887</v>
      </c>
      <c r="HX12" s="9">
        <v>7.109</v>
      </c>
      <c r="HY12" s="9">
        <v>3.6949999999999998</v>
      </c>
      <c r="HZ12" s="9">
        <v>3.415</v>
      </c>
      <c r="IA12" s="9">
        <v>10.241</v>
      </c>
      <c r="IB12" s="9">
        <v>4.6909999999999998</v>
      </c>
      <c r="IC12" s="9">
        <v>5.55</v>
      </c>
      <c r="ID12" s="9">
        <v>18.190999999999999</v>
      </c>
      <c r="IE12" s="9">
        <v>4.2160000000000002</v>
      </c>
      <c r="IF12" s="9">
        <v>13.975</v>
      </c>
      <c r="IG12" s="9">
        <v>32.171999999999997</v>
      </c>
      <c r="IH12" s="9">
        <v>24.09</v>
      </c>
      <c r="II12" s="9">
        <v>52</v>
      </c>
      <c r="IJ12" s="9">
        <v>18.954999999999998</v>
      </c>
      <c r="IK12" s="9">
        <v>9.3059999999999992</v>
      </c>
      <c r="IL12" s="9">
        <v>9.6489999999999991</v>
      </c>
      <c r="IM12" s="9">
        <v>0.73699999999999999</v>
      </c>
      <c r="IN12" s="9">
        <v>0.40699999999999997</v>
      </c>
      <c r="IO12" s="9">
        <v>0.33100000000000002</v>
      </c>
      <c r="IP12" s="9">
        <v>1.579</v>
      </c>
      <c r="IQ12" s="9">
        <v>0.71599999999999997</v>
      </c>
    </row>
    <row r="13" spans="1:251">
      <c r="A13" s="10">
        <v>42767</v>
      </c>
      <c r="B13" s="9">
        <v>3.6850000000000001</v>
      </c>
      <c r="C13" s="9">
        <v>7.976</v>
      </c>
      <c r="D13" s="9">
        <v>25.555</v>
      </c>
      <c r="E13" s="9">
        <v>8.4809999999999999</v>
      </c>
      <c r="F13" s="9">
        <v>17.074000000000002</v>
      </c>
      <c r="G13" s="9">
        <v>52</v>
      </c>
      <c r="H13" s="9">
        <v>29.184000000000001</v>
      </c>
      <c r="I13" s="9">
        <v>52</v>
      </c>
      <c r="J13" s="9">
        <v>9.3879999999999999</v>
      </c>
      <c r="K13" s="9">
        <v>4.734</v>
      </c>
      <c r="L13" s="9">
        <v>4.6550000000000002</v>
      </c>
      <c r="M13" s="9">
        <v>0.76800000000000002</v>
      </c>
      <c r="N13" s="9">
        <v>0.51500000000000001</v>
      </c>
      <c r="O13" s="9">
        <v>0.253</v>
      </c>
      <c r="P13" s="9">
        <v>1.9119999999999999</v>
      </c>
      <c r="Q13" s="9">
        <v>1.2869999999999999</v>
      </c>
      <c r="R13" s="9">
        <v>0.625</v>
      </c>
      <c r="S13" s="9">
        <v>1.9530000000000001</v>
      </c>
      <c r="T13" s="9">
        <v>0.58099999999999996</v>
      </c>
      <c r="U13" s="9">
        <v>1.373</v>
      </c>
      <c r="V13" s="9">
        <v>4.7549999999999999</v>
      </c>
      <c r="W13" s="9">
        <v>2.35</v>
      </c>
      <c r="X13" s="9">
        <v>2.4049999999999998</v>
      </c>
      <c r="Y13" s="9">
        <v>48.55</v>
      </c>
      <c r="Z13" s="9">
        <v>29.11</v>
      </c>
      <c r="AA13" s="9">
        <v>48.874000000000002</v>
      </c>
      <c r="AB13" s="9">
        <v>42.186999999999998</v>
      </c>
      <c r="AC13" s="9">
        <v>10.840999999999999</v>
      </c>
      <c r="AD13" s="9">
        <v>31.346</v>
      </c>
      <c r="AE13" s="9">
        <v>4.7679999999999998</v>
      </c>
      <c r="AF13" s="9">
        <v>1.427</v>
      </c>
      <c r="AG13" s="9">
        <v>3.3420000000000001</v>
      </c>
      <c r="AH13" s="9">
        <v>4.6589999999999998</v>
      </c>
      <c r="AI13" s="9">
        <v>1.42</v>
      </c>
      <c r="AJ13" s="9">
        <v>3.24</v>
      </c>
      <c r="AK13" s="9">
        <v>10.856999999999999</v>
      </c>
      <c r="AL13" s="9">
        <v>2.5409999999999999</v>
      </c>
      <c r="AM13" s="9">
        <v>8.3160000000000007</v>
      </c>
      <c r="AN13" s="9">
        <v>21.902000000000001</v>
      </c>
      <c r="AO13" s="9">
        <v>5.4539999999999997</v>
      </c>
      <c r="AP13" s="9">
        <v>16.448</v>
      </c>
      <c r="AQ13" s="9">
        <v>52</v>
      </c>
      <c r="AR13" s="9">
        <v>49.601999999999997</v>
      </c>
      <c r="AS13" s="9">
        <v>52</v>
      </c>
      <c r="AT13" s="9">
        <v>41.417000000000002</v>
      </c>
      <c r="AU13" s="9">
        <v>20.016999999999999</v>
      </c>
      <c r="AV13" s="9">
        <v>21.399000000000001</v>
      </c>
      <c r="AW13" s="9">
        <v>5.2270000000000003</v>
      </c>
      <c r="AX13" s="9">
        <v>2.851</v>
      </c>
      <c r="AY13" s="9">
        <v>2.3759999999999999</v>
      </c>
      <c r="AZ13" s="9">
        <v>7.5439999999999996</v>
      </c>
      <c r="BA13" s="9">
        <v>4.1580000000000004</v>
      </c>
      <c r="BB13" s="9">
        <v>3.3860000000000001</v>
      </c>
      <c r="BC13" s="9">
        <v>9.6</v>
      </c>
      <c r="BD13" s="9">
        <v>4.1950000000000003</v>
      </c>
      <c r="BE13" s="9">
        <v>5.4059999999999997</v>
      </c>
      <c r="BF13" s="9">
        <v>19.045000000000002</v>
      </c>
      <c r="BG13" s="9">
        <v>8.8140000000000001</v>
      </c>
      <c r="BH13" s="9">
        <v>10.231</v>
      </c>
      <c r="BI13" s="9">
        <v>30</v>
      </c>
      <c r="BJ13" s="9">
        <v>26.201000000000001</v>
      </c>
      <c r="BK13" s="9">
        <v>34</v>
      </c>
      <c r="BL13" s="9">
        <v>27.515000000000001</v>
      </c>
      <c r="BM13" s="9">
        <v>7.5469999999999997</v>
      </c>
      <c r="BN13" s="9">
        <v>19.968</v>
      </c>
      <c r="BO13" s="9">
        <v>1.9870000000000001</v>
      </c>
      <c r="BP13" s="9">
        <v>0.45200000000000001</v>
      </c>
      <c r="BQ13" s="9">
        <v>1.5349999999999999</v>
      </c>
      <c r="BR13" s="9">
        <v>3.714</v>
      </c>
      <c r="BS13" s="9">
        <v>0.96799999999999997</v>
      </c>
      <c r="BT13" s="9">
        <v>2.746</v>
      </c>
      <c r="BU13" s="9">
        <v>6.7030000000000003</v>
      </c>
      <c r="BV13" s="9">
        <v>1.7230000000000001</v>
      </c>
      <c r="BW13" s="9">
        <v>4.9800000000000004</v>
      </c>
      <c r="BX13" s="9">
        <v>15.112</v>
      </c>
      <c r="BY13" s="9">
        <v>4.4050000000000002</v>
      </c>
      <c r="BZ13" s="9">
        <v>10.707000000000001</v>
      </c>
      <c r="CA13" s="9">
        <v>52</v>
      </c>
      <c r="CB13" s="9">
        <v>73.436000000000007</v>
      </c>
      <c r="CC13" s="9">
        <v>52</v>
      </c>
      <c r="CD13" s="9">
        <v>14.670999999999999</v>
      </c>
      <c r="CE13" s="9">
        <v>3.2930000000000001</v>
      </c>
      <c r="CF13" s="9">
        <v>11.378</v>
      </c>
      <c r="CG13" s="9">
        <v>2.7810000000000001</v>
      </c>
      <c r="CH13" s="9">
        <v>0.97499999999999998</v>
      </c>
      <c r="CI13" s="9">
        <v>1.8069999999999999</v>
      </c>
      <c r="CJ13" s="9">
        <v>0.94499999999999995</v>
      </c>
      <c r="CK13" s="9">
        <v>0.45200000000000001</v>
      </c>
      <c r="CL13" s="9">
        <v>0.49299999999999999</v>
      </c>
      <c r="CM13" s="9">
        <v>4.1550000000000002</v>
      </c>
      <c r="CN13" s="9">
        <v>0.81799999999999995</v>
      </c>
      <c r="CO13" s="9">
        <v>3.3359999999999999</v>
      </c>
      <c r="CP13" s="9">
        <v>6.79</v>
      </c>
      <c r="CQ13" s="9">
        <v>1.0489999999999999</v>
      </c>
      <c r="CR13" s="9">
        <v>5.7409999999999997</v>
      </c>
      <c r="CS13" s="9">
        <v>47</v>
      </c>
      <c r="CT13" s="9">
        <v>27.526</v>
      </c>
      <c r="CU13" s="9">
        <v>50.491</v>
      </c>
      <c r="CV13" s="9">
        <v>26.497</v>
      </c>
      <c r="CW13" s="9">
        <v>11.925000000000001</v>
      </c>
      <c r="CX13" s="9">
        <v>14.571999999999999</v>
      </c>
      <c r="CY13" s="9">
        <v>3.4860000000000002</v>
      </c>
      <c r="CZ13" s="9">
        <v>1.645</v>
      </c>
      <c r="DA13" s="9">
        <v>1.841</v>
      </c>
      <c r="DB13" s="9">
        <v>5.3719999999999999</v>
      </c>
      <c r="DC13" s="9">
        <v>2.464</v>
      </c>
      <c r="DD13" s="9">
        <v>2.9079999999999999</v>
      </c>
      <c r="DE13" s="9">
        <v>4.8869999999999996</v>
      </c>
      <c r="DF13" s="9">
        <v>2.1640000000000001</v>
      </c>
      <c r="DG13" s="9">
        <v>2.7229999999999999</v>
      </c>
      <c r="DH13" s="9">
        <v>12.750999999999999</v>
      </c>
      <c r="DI13" s="9">
        <v>5.6520000000000001</v>
      </c>
      <c r="DJ13" s="9">
        <v>7.1</v>
      </c>
      <c r="DK13" s="9">
        <v>30</v>
      </c>
      <c r="DL13" s="9">
        <v>32.978000000000002</v>
      </c>
      <c r="DM13" s="9">
        <v>30</v>
      </c>
      <c r="DN13" s="9">
        <v>14.92</v>
      </c>
      <c r="DO13" s="9">
        <v>8.0920000000000005</v>
      </c>
      <c r="DP13" s="9">
        <v>6.827</v>
      </c>
      <c r="DQ13" s="9">
        <v>1.7410000000000001</v>
      </c>
      <c r="DR13" s="9">
        <v>1.206</v>
      </c>
      <c r="DS13" s="9">
        <v>0.53500000000000003</v>
      </c>
      <c r="DT13" s="9">
        <v>2.1709999999999998</v>
      </c>
      <c r="DU13" s="9">
        <v>1.694</v>
      </c>
      <c r="DV13" s="9">
        <v>0.47799999999999998</v>
      </c>
      <c r="DW13" s="9">
        <v>4.7140000000000004</v>
      </c>
      <c r="DX13" s="9">
        <v>2.0310000000000001</v>
      </c>
      <c r="DY13" s="9">
        <v>2.6829999999999998</v>
      </c>
      <c r="DZ13" s="9">
        <v>6.2939999999999996</v>
      </c>
      <c r="EA13" s="9">
        <v>3.1619999999999999</v>
      </c>
      <c r="EB13" s="9">
        <v>3.1320000000000001</v>
      </c>
      <c r="EC13" s="9">
        <v>31.446000000000002</v>
      </c>
      <c r="ED13" s="9">
        <v>26</v>
      </c>
      <c r="EE13" s="9">
        <v>36.322000000000003</v>
      </c>
      <c r="EF13" s="9">
        <v>34.323</v>
      </c>
      <c r="EG13" s="9">
        <v>12.065</v>
      </c>
      <c r="EH13" s="9">
        <v>22.257999999999999</v>
      </c>
      <c r="EI13" s="9">
        <v>4.9130000000000003</v>
      </c>
      <c r="EJ13" s="9">
        <v>1.54</v>
      </c>
      <c r="EK13" s="9">
        <v>3.3730000000000002</v>
      </c>
      <c r="EL13" s="9">
        <v>4.3220000000000001</v>
      </c>
      <c r="EM13" s="9">
        <v>2.0169999999999999</v>
      </c>
      <c r="EN13" s="9">
        <v>2.3050000000000002</v>
      </c>
      <c r="EO13" s="9">
        <v>9.64</v>
      </c>
      <c r="EP13" s="9">
        <v>3.363</v>
      </c>
      <c r="EQ13" s="9">
        <v>6.2770000000000001</v>
      </c>
      <c r="ER13" s="9">
        <v>15.446999999999999</v>
      </c>
      <c r="ES13" s="9">
        <v>5.1449999999999996</v>
      </c>
      <c r="ET13" s="9">
        <v>10.303000000000001</v>
      </c>
      <c r="EU13" s="9">
        <v>43.128</v>
      </c>
      <c r="EV13" s="9">
        <v>26</v>
      </c>
      <c r="EW13" s="9">
        <v>45.445999999999998</v>
      </c>
      <c r="EX13" s="9">
        <v>32.768999999999998</v>
      </c>
      <c r="EY13" s="9">
        <v>10.926</v>
      </c>
      <c r="EZ13" s="9">
        <v>21.843</v>
      </c>
      <c r="FA13" s="9">
        <v>2.8519999999999999</v>
      </c>
      <c r="FB13" s="9">
        <v>1.288</v>
      </c>
      <c r="FC13" s="9">
        <v>1.5640000000000001</v>
      </c>
      <c r="FD13" s="9">
        <v>5.234</v>
      </c>
      <c r="FE13" s="9">
        <v>2.1040000000000001</v>
      </c>
      <c r="FF13" s="9">
        <v>3.13</v>
      </c>
      <c r="FG13" s="9">
        <v>7.9880000000000004</v>
      </c>
      <c r="FH13" s="9">
        <v>2.0449999999999999</v>
      </c>
      <c r="FI13" s="9">
        <v>5.9429999999999996</v>
      </c>
      <c r="FJ13" s="9">
        <v>16.695</v>
      </c>
      <c r="FK13" s="9">
        <v>5.4889999999999999</v>
      </c>
      <c r="FL13" s="9">
        <v>11.206</v>
      </c>
      <c r="FM13" s="9">
        <v>52</v>
      </c>
      <c r="FN13" s="9">
        <v>51.115000000000002</v>
      </c>
      <c r="FO13" s="9">
        <v>52</v>
      </c>
      <c r="FP13" s="9">
        <v>13.039</v>
      </c>
      <c r="FQ13" s="9">
        <v>6.8049999999999997</v>
      </c>
      <c r="FR13" s="9">
        <v>6.234</v>
      </c>
      <c r="FS13" s="9">
        <v>1.637</v>
      </c>
      <c r="FT13" s="9">
        <v>1.1399999999999999</v>
      </c>
      <c r="FU13" s="9">
        <v>0.497</v>
      </c>
      <c r="FV13" s="9">
        <v>2.4020000000000001</v>
      </c>
      <c r="FW13" s="9">
        <v>1.212</v>
      </c>
      <c r="FX13" s="9">
        <v>1.19</v>
      </c>
      <c r="FY13" s="9">
        <v>2.5790000000000002</v>
      </c>
      <c r="FZ13" s="9">
        <v>1.3280000000000001</v>
      </c>
      <c r="GA13" s="9">
        <v>1.2509999999999999</v>
      </c>
      <c r="GB13" s="9">
        <v>6.4210000000000003</v>
      </c>
      <c r="GC13" s="9">
        <v>3.1240000000000001</v>
      </c>
      <c r="GD13" s="9">
        <v>3.2959999999999998</v>
      </c>
      <c r="GE13" s="9">
        <v>31.331</v>
      </c>
      <c r="GF13" s="9">
        <v>28.484000000000002</v>
      </c>
      <c r="GG13" s="9">
        <v>52</v>
      </c>
      <c r="GH13" s="9">
        <v>3.472</v>
      </c>
      <c r="GI13" s="9">
        <v>1.0629999999999999</v>
      </c>
      <c r="GJ13" s="9">
        <v>2.4089999999999998</v>
      </c>
      <c r="GK13" s="9">
        <v>0.59299999999999997</v>
      </c>
      <c r="GL13" s="9">
        <v>0.309</v>
      </c>
      <c r="GM13" s="9">
        <v>0.28399999999999997</v>
      </c>
      <c r="GN13" s="9">
        <v>0.24399999999999999</v>
      </c>
      <c r="GO13" s="9">
        <v>0.24399999999999999</v>
      </c>
      <c r="GP13" s="9">
        <v>0</v>
      </c>
      <c r="GQ13" s="9">
        <v>0.251</v>
      </c>
      <c r="GR13" s="9">
        <v>0</v>
      </c>
      <c r="GS13" s="9">
        <v>0.251</v>
      </c>
      <c r="GT13" s="9">
        <v>2.3839999999999999</v>
      </c>
      <c r="GU13" s="9">
        <v>0.51</v>
      </c>
      <c r="GV13" s="9">
        <v>1.8740000000000001</v>
      </c>
      <c r="GW13" s="9">
        <v>54.781999999999996</v>
      </c>
      <c r="GX13" s="9">
        <v>76.388999999999996</v>
      </c>
      <c r="GY13" s="9">
        <v>56.750999999999998</v>
      </c>
      <c r="GZ13" s="9">
        <v>24.934000000000001</v>
      </c>
      <c r="HA13" s="9">
        <v>9.6440000000000001</v>
      </c>
      <c r="HB13" s="9">
        <v>15.29</v>
      </c>
      <c r="HC13" s="9">
        <v>2.6840000000000002</v>
      </c>
      <c r="HD13" s="9">
        <v>1.893</v>
      </c>
      <c r="HE13" s="9">
        <v>0.79100000000000004</v>
      </c>
      <c r="HF13" s="9">
        <v>3.1280000000000001</v>
      </c>
      <c r="HG13" s="9">
        <v>2.0049999999999999</v>
      </c>
      <c r="HH13" s="9">
        <v>1.1220000000000001</v>
      </c>
      <c r="HI13" s="9">
        <v>6.6550000000000002</v>
      </c>
      <c r="HJ13" s="9">
        <v>1.59</v>
      </c>
      <c r="HK13" s="9">
        <v>5.0650000000000004</v>
      </c>
      <c r="HL13" s="9">
        <v>12.467000000000001</v>
      </c>
      <c r="HM13" s="9">
        <v>4.1559999999999997</v>
      </c>
      <c r="HN13" s="9">
        <v>8.3109999999999999</v>
      </c>
      <c r="HO13" s="9">
        <v>51.012</v>
      </c>
      <c r="HP13" s="9">
        <v>19.45</v>
      </c>
      <c r="HQ13" s="9">
        <v>52</v>
      </c>
      <c r="HR13" s="9">
        <v>42.805999999999997</v>
      </c>
      <c r="HS13" s="9">
        <v>14.519</v>
      </c>
      <c r="HT13" s="9">
        <v>28.288</v>
      </c>
      <c r="HU13" s="9">
        <v>5.8639999999999999</v>
      </c>
      <c r="HV13" s="9">
        <v>1.958</v>
      </c>
      <c r="HW13" s="9">
        <v>3.9060000000000001</v>
      </c>
      <c r="HX13" s="9">
        <v>7.7</v>
      </c>
      <c r="HY13" s="9">
        <v>3.1459999999999999</v>
      </c>
      <c r="HZ13" s="9">
        <v>4.5549999999999997</v>
      </c>
      <c r="IA13" s="9">
        <v>7.9459999999999997</v>
      </c>
      <c r="IB13" s="9">
        <v>2.6040000000000001</v>
      </c>
      <c r="IC13" s="9">
        <v>5.3410000000000002</v>
      </c>
      <c r="ID13" s="9">
        <v>21.295999999999999</v>
      </c>
      <c r="IE13" s="9">
        <v>6.8109999999999999</v>
      </c>
      <c r="IF13" s="9">
        <v>14.486000000000001</v>
      </c>
      <c r="IG13" s="9">
        <v>47.347999999999999</v>
      </c>
      <c r="IH13" s="9">
        <v>30.152000000000001</v>
      </c>
      <c r="II13" s="9">
        <v>52</v>
      </c>
      <c r="IJ13" s="9">
        <v>15.863</v>
      </c>
      <c r="IK13" s="9">
        <v>6.6950000000000003</v>
      </c>
      <c r="IL13" s="9">
        <v>9.1679999999999993</v>
      </c>
      <c r="IM13" s="9">
        <v>1.4470000000000001</v>
      </c>
      <c r="IN13" s="9">
        <v>0.42599999999999999</v>
      </c>
      <c r="IO13" s="9">
        <v>1.0209999999999999</v>
      </c>
      <c r="IP13" s="9">
        <v>1.375</v>
      </c>
      <c r="IQ13" s="9">
        <v>0.42599999999999999</v>
      </c>
    </row>
    <row r="14" spans="1:251">
      <c r="A14" s="10">
        <v>43132</v>
      </c>
      <c r="B14" s="9">
        <v>4.7610000000000001</v>
      </c>
      <c r="C14" s="9">
        <v>4.1379999999999999</v>
      </c>
      <c r="D14" s="9">
        <v>21.683</v>
      </c>
      <c r="E14" s="9">
        <v>7.8010000000000002</v>
      </c>
      <c r="F14" s="9">
        <v>13.882</v>
      </c>
      <c r="G14" s="9">
        <v>48.137999999999998</v>
      </c>
      <c r="H14" s="9">
        <v>40</v>
      </c>
      <c r="I14" s="9">
        <v>52</v>
      </c>
      <c r="J14" s="9">
        <v>8.4169999999999998</v>
      </c>
      <c r="K14" s="9">
        <v>4.55</v>
      </c>
      <c r="L14" s="9">
        <v>3.867</v>
      </c>
      <c r="M14" s="9">
        <v>1.4510000000000001</v>
      </c>
      <c r="N14" s="9">
        <v>0.26700000000000002</v>
      </c>
      <c r="O14" s="9">
        <v>1.1839999999999999</v>
      </c>
      <c r="P14" s="9">
        <v>0.76100000000000001</v>
      </c>
      <c r="Q14" s="9">
        <v>0.48399999999999999</v>
      </c>
      <c r="R14" s="9">
        <v>0.27700000000000002</v>
      </c>
      <c r="S14" s="9">
        <v>2.5960000000000001</v>
      </c>
      <c r="T14" s="9">
        <v>1.681</v>
      </c>
      <c r="U14" s="9">
        <v>0.91500000000000004</v>
      </c>
      <c r="V14" s="9">
        <v>3.6080000000000001</v>
      </c>
      <c r="W14" s="9">
        <v>2.1179999999999999</v>
      </c>
      <c r="X14" s="9">
        <v>1.4910000000000001</v>
      </c>
      <c r="Y14" s="9">
        <v>33.023000000000003</v>
      </c>
      <c r="Z14" s="9">
        <v>42.920999999999999</v>
      </c>
      <c r="AA14" s="9">
        <v>26.823</v>
      </c>
      <c r="AB14" s="9">
        <v>38.628999999999998</v>
      </c>
      <c r="AC14" s="9">
        <v>11.686999999999999</v>
      </c>
      <c r="AD14" s="9">
        <v>26.943000000000001</v>
      </c>
      <c r="AE14" s="9">
        <v>1.5409999999999999</v>
      </c>
      <c r="AF14" s="9">
        <v>0.20300000000000001</v>
      </c>
      <c r="AG14" s="9">
        <v>1.3380000000000001</v>
      </c>
      <c r="AH14" s="9">
        <v>6.68</v>
      </c>
      <c r="AI14" s="9">
        <v>1.909</v>
      </c>
      <c r="AJ14" s="9">
        <v>4.7709999999999999</v>
      </c>
      <c r="AK14" s="9">
        <v>8.48</v>
      </c>
      <c r="AL14" s="9">
        <v>3.556</v>
      </c>
      <c r="AM14" s="9">
        <v>4.923</v>
      </c>
      <c r="AN14" s="9">
        <v>21.928999999999998</v>
      </c>
      <c r="AO14" s="9">
        <v>6.0190000000000001</v>
      </c>
      <c r="AP14" s="9">
        <v>15.91</v>
      </c>
      <c r="AQ14" s="9">
        <v>52</v>
      </c>
      <c r="AR14" s="9">
        <v>52</v>
      </c>
      <c r="AS14" s="9">
        <v>52</v>
      </c>
      <c r="AT14" s="9">
        <v>39.582999999999998</v>
      </c>
      <c r="AU14" s="9">
        <v>19.818999999999999</v>
      </c>
      <c r="AV14" s="9">
        <v>19.763999999999999</v>
      </c>
      <c r="AW14" s="9">
        <v>6.1660000000000004</v>
      </c>
      <c r="AX14" s="9">
        <v>2.0579999999999998</v>
      </c>
      <c r="AY14" s="9">
        <v>4.1079999999999997</v>
      </c>
      <c r="AZ14" s="9">
        <v>6.4050000000000002</v>
      </c>
      <c r="BA14" s="9">
        <v>3.444</v>
      </c>
      <c r="BB14" s="9">
        <v>2.9609999999999999</v>
      </c>
      <c r="BC14" s="9">
        <v>8.0719999999999992</v>
      </c>
      <c r="BD14" s="9">
        <v>4.907</v>
      </c>
      <c r="BE14" s="9">
        <v>3.1640000000000001</v>
      </c>
      <c r="BF14" s="9">
        <v>18.940999999999999</v>
      </c>
      <c r="BG14" s="9">
        <v>9.4109999999999996</v>
      </c>
      <c r="BH14" s="9">
        <v>9.5299999999999994</v>
      </c>
      <c r="BI14" s="9">
        <v>48.658000000000001</v>
      </c>
      <c r="BJ14" s="9">
        <v>40.722000000000001</v>
      </c>
      <c r="BK14" s="9">
        <v>50</v>
      </c>
      <c r="BL14" s="9">
        <v>25.268000000000001</v>
      </c>
      <c r="BM14" s="9">
        <v>7.14</v>
      </c>
      <c r="BN14" s="9">
        <v>18.128</v>
      </c>
      <c r="BO14" s="9">
        <v>0.748</v>
      </c>
      <c r="BP14" s="9">
        <v>0</v>
      </c>
      <c r="BQ14" s="9">
        <v>0.748</v>
      </c>
      <c r="BR14" s="9">
        <v>5.0129999999999999</v>
      </c>
      <c r="BS14" s="9">
        <v>1.026</v>
      </c>
      <c r="BT14" s="9">
        <v>3.9870000000000001</v>
      </c>
      <c r="BU14" s="9">
        <v>5.3630000000000004</v>
      </c>
      <c r="BV14" s="9">
        <v>2.0110000000000001</v>
      </c>
      <c r="BW14" s="9">
        <v>3.3519999999999999</v>
      </c>
      <c r="BX14" s="9">
        <v>14.144</v>
      </c>
      <c r="BY14" s="9">
        <v>4.1029999999999998</v>
      </c>
      <c r="BZ14" s="9">
        <v>10.041</v>
      </c>
      <c r="CA14" s="9">
        <v>52</v>
      </c>
      <c r="CB14" s="9">
        <v>57.649000000000001</v>
      </c>
      <c r="CC14" s="9">
        <v>52</v>
      </c>
      <c r="CD14" s="9">
        <v>13.361000000000001</v>
      </c>
      <c r="CE14" s="9">
        <v>4.5469999999999997</v>
      </c>
      <c r="CF14" s="9">
        <v>8.8140000000000001</v>
      </c>
      <c r="CG14" s="9">
        <v>0.79300000000000004</v>
      </c>
      <c r="CH14" s="9">
        <v>0.20300000000000001</v>
      </c>
      <c r="CI14" s="9">
        <v>0.59</v>
      </c>
      <c r="CJ14" s="9">
        <v>1.667</v>
      </c>
      <c r="CK14" s="9">
        <v>0.88300000000000001</v>
      </c>
      <c r="CL14" s="9">
        <v>0.78400000000000003</v>
      </c>
      <c r="CM14" s="9">
        <v>3.1160000000000001</v>
      </c>
      <c r="CN14" s="9">
        <v>1.5449999999999999</v>
      </c>
      <c r="CO14" s="9">
        <v>1.571</v>
      </c>
      <c r="CP14" s="9">
        <v>7.7850000000000001</v>
      </c>
      <c r="CQ14" s="9">
        <v>1.915</v>
      </c>
      <c r="CR14" s="9">
        <v>5.8689999999999998</v>
      </c>
      <c r="CS14" s="9">
        <v>72.727999999999994</v>
      </c>
      <c r="CT14" s="9">
        <v>41.587000000000003</v>
      </c>
      <c r="CU14" s="9">
        <v>89.599000000000004</v>
      </c>
      <c r="CV14" s="9">
        <v>24.605</v>
      </c>
      <c r="CW14" s="9">
        <v>11.385999999999999</v>
      </c>
      <c r="CX14" s="9">
        <v>13.218999999999999</v>
      </c>
      <c r="CY14" s="9">
        <v>2.8690000000000002</v>
      </c>
      <c r="CZ14" s="9">
        <v>1.028</v>
      </c>
      <c r="DA14" s="9">
        <v>1.841</v>
      </c>
      <c r="DB14" s="9">
        <v>3.8050000000000002</v>
      </c>
      <c r="DC14" s="9">
        <v>1.635</v>
      </c>
      <c r="DD14" s="9">
        <v>2.169</v>
      </c>
      <c r="DE14" s="9">
        <v>5.0110000000000001</v>
      </c>
      <c r="DF14" s="9">
        <v>2.7170000000000001</v>
      </c>
      <c r="DG14" s="9">
        <v>2.294</v>
      </c>
      <c r="DH14" s="9">
        <v>12.920999999999999</v>
      </c>
      <c r="DI14" s="9">
        <v>6.0060000000000002</v>
      </c>
      <c r="DJ14" s="9">
        <v>6.915</v>
      </c>
      <c r="DK14" s="9">
        <v>52</v>
      </c>
      <c r="DL14" s="9">
        <v>52</v>
      </c>
      <c r="DM14" s="9">
        <v>52</v>
      </c>
      <c r="DN14" s="9">
        <v>14.978</v>
      </c>
      <c r="DO14" s="9">
        <v>8.4329999999999998</v>
      </c>
      <c r="DP14" s="9">
        <v>6.5449999999999999</v>
      </c>
      <c r="DQ14" s="9">
        <v>3.2970000000000002</v>
      </c>
      <c r="DR14" s="9">
        <v>1.03</v>
      </c>
      <c r="DS14" s="9">
        <v>2.2669999999999999</v>
      </c>
      <c r="DT14" s="9">
        <v>2.6</v>
      </c>
      <c r="DU14" s="9">
        <v>1.8089999999999999</v>
      </c>
      <c r="DV14" s="9">
        <v>0.79200000000000004</v>
      </c>
      <c r="DW14" s="9">
        <v>3.0609999999999999</v>
      </c>
      <c r="DX14" s="9">
        <v>2.19</v>
      </c>
      <c r="DY14" s="9">
        <v>0.871</v>
      </c>
      <c r="DZ14" s="9">
        <v>6.02</v>
      </c>
      <c r="EA14" s="9">
        <v>3.4049999999999998</v>
      </c>
      <c r="EB14" s="9">
        <v>2.6150000000000002</v>
      </c>
      <c r="EC14" s="9">
        <v>26</v>
      </c>
      <c r="ED14" s="9">
        <v>26</v>
      </c>
      <c r="EE14" s="9">
        <v>21.946000000000002</v>
      </c>
      <c r="EF14" s="9">
        <v>29.15</v>
      </c>
      <c r="EG14" s="9">
        <v>8.5809999999999995</v>
      </c>
      <c r="EH14" s="9">
        <v>20.568999999999999</v>
      </c>
      <c r="EI14" s="9">
        <v>3.23</v>
      </c>
      <c r="EJ14" s="9">
        <v>0.76100000000000001</v>
      </c>
      <c r="EK14" s="9">
        <v>2.4689999999999999</v>
      </c>
      <c r="EL14" s="9">
        <v>6.0389999999999997</v>
      </c>
      <c r="EM14" s="9">
        <v>2.306</v>
      </c>
      <c r="EN14" s="9">
        <v>3.7320000000000002</v>
      </c>
      <c r="EO14" s="9">
        <v>5.8659999999999997</v>
      </c>
      <c r="EP14" s="9">
        <v>1.748</v>
      </c>
      <c r="EQ14" s="9">
        <v>4.117</v>
      </c>
      <c r="ER14" s="9">
        <v>14.015000000000001</v>
      </c>
      <c r="ES14" s="9">
        <v>3.7650000000000001</v>
      </c>
      <c r="ET14" s="9">
        <v>10.250999999999999</v>
      </c>
      <c r="EU14" s="9">
        <v>42.578000000000003</v>
      </c>
      <c r="EV14" s="9">
        <v>39.722999999999999</v>
      </c>
      <c r="EW14" s="9">
        <v>50.853999999999999</v>
      </c>
      <c r="EX14" s="9">
        <v>34.034999999999997</v>
      </c>
      <c r="EY14" s="9">
        <v>13.807</v>
      </c>
      <c r="EZ14" s="9">
        <v>20.228000000000002</v>
      </c>
      <c r="FA14" s="9">
        <v>3.0910000000000002</v>
      </c>
      <c r="FB14" s="9">
        <v>0.753</v>
      </c>
      <c r="FC14" s="9">
        <v>2.3380000000000001</v>
      </c>
      <c r="FD14" s="9">
        <v>4.93</v>
      </c>
      <c r="FE14" s="9">
        <v>1.833</v>
      </c>
      <c r="FF14" s="9">
        <v>3.0960000000000001</v>
      </c>
      <c r="FG14" s="9">
        <v>8.0440000000000005</v>
      </c>
      <c r="FH14" s="9">
        <v>4.8559999999999999</v>
      </c>
      <c r="FI14" s="9">
        <v>3.1880000000000002</v>
      </c>
      <c r="FJ14" s="9">
        <v>17.97</v>
      </c>
      <c r="FK14" s="9">
        <v>6.3639999999999999</v>
      </c>
      <c r="FL14" s="9">
        <v>11.606</v>
      </c>
      <c r="FM14" s="9">
        <v>52</v>
      </c>
      <c r="FN14" s="9">
        <v>42.578000000000003</v>
      </c>
      <c r="FO14" s="9">
        <v>52</v>
      </c>
      <c r="FP14" s="9">
        <v>9.2110000000000003</v>
      </c>
      <c r="FQ14" s="9">
        <v>4.6849999999999996</v>
      </c>
      <c r="FR14" s="9">
        <v>4.5259999999999998</v>
      </c>
      <c r="FS14" s="9">
        <v>1.385</v>
      </c>
      <c r="FT14" s="9">
        <v>0.746</v>
      </c>
      <c r="FU14" s="9">
        <v>0.63900000000000001</v>
      </c>
      <c r="FV14" s="9">
        <v>0.63700000000000001</v>
      </c>
      <c r="FW14" s="9">
        <v>0.30199999999999999</v>
      </c>
      <c r="FX14" s="9">
        <v>0.33500000000000002</v>
      </c>
      <c r="FY14" s="9">
        <v>1.4590000000000001</v>
      </c>
      <c r="FZ14" s="9">
        <v>0.95199999999999996</v>
      </c>
      <c r="GA14" s="9">
        <v>0.50700000000000001</v>
      </c>
      <c r="GB14" s="9">
        <v>5.73</v>
      </c>
      <c r="GC14" s="9">
        <v>2.6850000000000001</v>
      </c>
      <c r="GD14" s="9">
        <v>3.044</v>
      </c>
      <c r="GE14" s="9">
        <v>52</v>
      </c>
      <c r="GF14" s="9">
        <v>52</v>
      </c>
      <c r="GG14" s="9">
        <v>56.738999999999997</v>
      </c>
      <c r="GH14" s="9">
        <v>5.8170000000000002</v>
      </c>
      <c r="GI14" s="9">
        <v>4.4329999999999998</v>
      </c>
      <c r="GJ14" s="9">
        <v>1.3839999999999999</v>
      </c>
      <c r="GK14" s="9">
        <v>0</v>
      </c>
      <c r="GL14" s="9">
        <v>0</v>
      </c>
      <c r="GM14" s="9">
        <v>0</v>
      </c>
      <c r="GN14" s="9">
        <v>1.48</v>
      </c>
      <c r="GO14" s="9">
        <v>0.91100000000000003</v>
      </c>
      <c r="GP14" s="9">
        <v>0.56899999999999995</v>
      </c>
      <c r="GQ14" s="9">
        <v>1.1819999999999999</v>
      </c>
      <c r="GR14" s="9">
        <v>0.90700000000000003</v>
      </c>
      <c r="GS14" s="9">
        <v>0.27500000000000002</v>
      </c>
      <c r="GT14" s="9">
        <v>3.1549999999999998</v>
      </c>
      <c r="GU14" s="9">
        <v>2.6150000000000002</v>
      </c>
      <c r="GV14" s="9">
        <v>0.54</v>
      </c>
      <c r="GW14" s="9">
        <v>52</v>
      </c>
      <c r="GX14" s="9">
        <v>52</v>
      </c>
      <c r="GY14" s="9">
        <v>28.992000000000001</v>
      </c>
      <c r="GZ14" s="9">
        <v>23.155000000000001</v>
      </c>
      <c r="HA14" s="9">
        <v>10.663</v>
      </c>
      <c r="HB14" s="9">
        <v>12.492000000000001</v>
      </c>
      <c r="HC14" s="9">
        <v>1.77</v>
      </c>
      <c r="HD14" s="9">
        <v>0.86699999999999999</v>
      </c>
      <c r="HE14" s="9">
        <v>0.90300000000000002</v>
      </c>
      <c r="HF14" s="9">
        <v>3.5190000000000001</v>
      </c>
      <c r="HG14" s="9">
        <v>1.585</v>
      </c>
      <c r="HH14" s="9">
        <v>1.9339999999999999</v>
      </c>
      <c r="HI14" s="9">
        <v>5.5609999999999999</v>
      </c>
      <c r="HJ14" s="9">
        <v>3.0049999999999999</v>
      </c>
      <c r="HK14" s="9">
        <v>2.556</v>
      </c>
      <c r="HL14" s="9">
        <v>12.305</v>
      </c>
      <c r="HM14" s="9">
        <v>5.2069999999999999</v>
      </c>
      <c r="HN14" s="9">
        <v>7.0979999999999999</v>
      </c>
      <c r="HO14" s="9">
        <v>52</v>
      </c>
      <c r="HP14" s="9">
        <v>39</v>
      </c>
      <c r="HQ14" s="9">
        <v>52</v>
      </c>
      <c r="HR14" s="9">
        <v>39.881999999999998</v>
      </c>
      <c r="HS14" s="9">
        <v>14.35</v>
      </c>
      <c r="HT14" s="9">
        <v>25.532</v>
      </c>
      <c r="HU14" s="9">
        <v>5.4480000000000004</v>
      </c>
      <c r="HV14" s="9">
        <v>1.1970000000000001</v>
      </c>
      <c r="HW14" s="9">
        <v>4.2510000000000003</v>
      </c>
      <c r="HX14" s="9">
        <v>6.25</v>
      </c>
      <c r="HY14" s="9">
        <v>2.3439999999999999</v>
      </c>
      <c r="HZ14" s="9">
        <v>3.9060000000000001</v>
      </c>
      <c r="IA14" s="9">
        <v>8.5760000000000005</v>
      </c>
      <c r="IB14" s="9">
        <v>4.226</v>
      </c>
      <c r="IC14" s="9">
        <v>4.3499999999999996</v>
      </c>
      <c r="ID14" s="9">
        <v>19.608000000000001</v>
      </c>
      <c r="IE14" s="9">
        <v>6.5819999999999999</v>
      </c>
      <c r="IF14" s="9">
        <v>13.026</v>
      </c>
      <c r="IG14" s="9">
        <v>48.225000000000001</v>
      </c>
      <c r="IH14" s="9">
        <v>41.036000000000001</v>
      </c>
      <c r="II14" s="9">
        <v>52</v>
      </c>
      <c r="IJ14" s="9">
        <v>15.175000000000001</v>
      </c>
      <c r="IK14" s="9">
        <v>6.4930000000000003</v>
      </c>
      <c r="IL14" s="9">
        <v>8.6820000000000004</v>
      </c>
      <c r="IM14" s="9">
        <v>0.48799999999999999</v>
      </c>
      <c r="IN14" s="9">
        <v>0.19600000000000001</v>
      </c>
      <c r="IO14" s="9">
        <v>0.29199999999999998</v>
      </c>
      <c r="IP14" s="9">
        <v>3.3159999999999998</v>
      </c>
      <c r="IQ14" s="9">
        <v>1.4239999999999999</v>
      </c>
    </row>
    <row r="15" spans="1:251">
      <c r="A15" s="10">
        <v>43497</v>
      </c>
      <c r="B15" s="9">
        <v>3.3090000000000002</v>
      </c>
      <c r="C15" s="9">
        <v>7.37</v>
      </c>
      <c r="D15" s="9">
        <v>17.640999999999998</v>
      </c>
      <c r="E15" s="9">
        <v>5.9189999999999996</v>
      </c>
      <c r="F15" s="9">
        <v>11.722</v>
      </c>
      <c r="G15" s="9">
        <v>26</v>
      </c>
      <c r="H15" s="9">
        <v>21.638999999999999</v>
      </c>
      <c r="I15" s="9">
        <v>26.795999999999999</v>
      </c>
      <c r="J15" s="9">
        <v>8.5280000000000005</v>
      </c>
      <c r="K15" s="9">
        <v>4.9809999999999999</v>
      </c>
      <c r="L15" s="9">
        <v>3.5470000000000002</v>
      </c>
      <c r="M15" s="9">
        <v>0.30399999999999999</v>
      </c>
      <c r="N15" s="9">
        <v>0</v>
      </c>
      <c r="O15" s="9">
        <v>0.30399999999999999</v>
      </c>
      <c r="P15" s="9">
        <v>1.9910000000000001</v>
      </c>
      <c r="Q15" s="9">
        <v>1.502</v>
      </c>
      <c r="R15" s="9">
        <v>0.48899999999999999</v>
      </c>
      <c r="S15" s="9">
        <v>1.671</v>
      </c>
      <c r="T15" s="9">
        <v>0.82099999999999995</v>
      </c>
      <c r="U15" s="9">
        <v>0.85</v>
      </c>
      <c r="V15" s="9">
        <v>4.5629999999999997</v>
      </c>
      <c r="W15" s="9">
        <v>2.6579999999999999</v>
      </c>
      <c r="X15" s="9">
        <v>1.905</v>
      </c>
      <c r="Y15" s="9">
        <v>52</v>
      </c>
      <c r="Z15" s="9">
        <v>52</v>
      </c>
      <c r="AA15" s="9">
        <v>48.845999999999997</v>
      </c>
      <c r="AB15" s="9">
        <v>35.35</v>
      </c>
      <c r="AC15" s="9">
        <v>9.7609999999999992</v>
      </c>
      <c r="AD15" s="9">
        <v>25.588999999999999</v>
      </c>
      <c r="AE15" s="9">
        <v>4.1280000000000001</v>
      </c>
      <c r="AF15" s="9">
        <v>1.391</v>
      </c>
      <c r="AG15" s="9">
        <v>2.7370000000000001</v>
      </c>
      <c r="AH15" s="9">
        <v>5.0430000000000001</v>
      </c>
      <c r="AI15" s="9">
        <v>1.26</v>
      </c>
      <c r="AJ15" s="9">
        <v>3.7829999999999999</v>
      </c>
      <c r="AK15" s="9">
        <v>7.2409999999999997</v>
      </c>
      <c r="AL15" s="9">
        <v>1.264</v>
      </c>
      <c r="AM15" s="9">
        <v>5.9770000000000003</v>
      </c>
      <c r="AN15" s="9">
        <v>18.939</v>
      </c>
      <c r="AO15" s="9">
        <v>5.8460000000000001</v>
      </c>
      <c r="AP15" s="9">
        <v>13.092000000000001</v>
      </c>
      <c r="AQ15" s="9">
        <v>52</v>
      </c>
      <c r="AR15" s="9">
        <v>52.872999999999998</v>
      </c>
      <c r="AS15" s="9">
        <v>52</v>
      </c>
      <c r="AT15" s="9">
        <v>36.741999999999997</v>
      </c>
      <c r="AU15" s="9">
        <v>16.86</v>
      </c>
      <c r="AV15" s="9">
        <v>19.882000000000001</v>
      </c>
      <c r="AW15" s="9">
        <v>3.863</v>
      </c>
      <c r="AX15" s="9">
        <v>1.6850000000000001</v>
      </c>
      <c r="AY15" s="9">
        <v>2.1779999999999999</v>
      </c>
      <c r="AZ15" s="9">
        <v>8.7739999999999991</v>
      </c>
      <c r="BA15" s="9">
        <v>4.0919999999999996</v>
      </c>
      <c r="BB15" s="9">
        <v>4.6820000000000004</v>
      </c>
      <c r="BC15" s="9">
        <v>9.5749999999999993</v>
      </c>
      <c r="BD15" s="9">
        <v>4.2960000000000003</v>
      </c>
      <c r="BE15" s="9">
        <v>5.28</v>
      </c>
      <c r="BF15" s="9">
        <v>14.53</v>
      </c>
      <c r="BG15" s="9">
        <v>6.7880000000000003</v>
      </c>
      <c r="BH15" s="9">
        <v>7.742</v>
      </c>
      <c r="BI15" s="9">
        <v>26</v>
      </c>
      <c r="BJ15" s="9">
        <v>26</v>
      </c>
      <c r="BK15" s="9">
        <v>26</v>
      </c>
      <c r="BL15" s="9">
        <v>20.596</v>
      </c>
      <c r="BM15" s="9">
        <v>6.1849999999999996</v>
      </c>
      <c r="BN15" s="9">
        <v>14.412000000000001</v>
      </c>
      <c r="BO15" s="9">
        <v>2.4319999999999999</v>
      </c>
      <c r="BP15" s="9">
        <v>1.091</v>
      </c>
      <c r="BQ15" s="9">
        <v>1.341</v>
      </c>
      <c r="BR15" s="9">
        <v>2.319</v>
      </c>
      <c r="BS15" s="9">
        <v>0.67700000000000005</v>
      </c>
      <c r="BT15" s="9">
        <v>1.6419999999999999</v>
      </c>
      <c r="BU15" s="9">
        <v>3.3540000000000001</v>
      </c>
      <c r="BV15" s="9">
        <v>0.186</v>
      </c>
      <c r="BW15" s="9">
        <v>3.1680000000000001</v>
      </c>
      <c r="BX15" s="9">
        <v>12.492000000000001</v>
      </c>
      <c r="BY15" s="9">
        <v>4.2309999999999999</v>
      </c>
      <c r="BZ15" s="9">
        <v>8.2609999999999992</v>
      </c>
      <c r="CA15" s="9">
        <v>52</v>
      </c>
      <c r="CB15" s="9">
        <v>104</v>
      </c>
      <c r="CC15" s="9">
        <v>52</v>
      </c>
      <c r="CD15" s="9">
        <v>14.754</v>
      </c>
      <c r="CE15" s="9">
        <v>3.577</v>
      </c>
      <c r="CF15" s="9">
        <v>11.177</v>
      </c>
      <c r="CG15" s="9">
        <v>1.6950000000000001</v>
      </c>
      <c r="CH15" s="9">
        <v>0.29899999999999999</v>
      </c>
      <c r="CI15" s="9">
        <v>1.3959999999999999</v>
      </c>
      <c r="CJ15" s="9">
        <v>2.7240000000000002</v>
      </c>
      <c r="CK15" s="9">
        <v>0.58299999999999996</v>
      </c>
      <c r="CL15" s="9">
        <v>2.141</v>
      </c>
      <c r="CM15" s="9">
        <v>3.8879999999999999</v>
      </c>
      <c r="CN15" s="9">
        <v>1.0780000000000001</v>
      </c>
      <c r="CO15" s="9">
        <v>2.8090000000000002</v>
      </c>
      <c r="CP15" s="9">
        <v>6.4470000000000001</v>
      </c>
      <c r="CQ15" s="9">
        <v>1.6160000000000001</v>
      </c>
      <c r="CR15" s="9">
        <v>4.8310000000000004</v>
      </c>
      <c r="CS15" s="9">
        <v>34</v>
      </c>
      <c r="CT15" s="9">
        <v>40</v>
      </c>
      <c r="CU15" s="9">
        <v>31.196000000000002</v>
      </c>
      <c r="CV15" s="9">
        <v>21.965</v>
      </c>
      <c r="CW15" s="9">
        <v>8.1839999999999993</v>
      </c>
      <c r="CX15" s="9">
        <v>13.781000000000001</v>
      </c>
      <c r="CY15" s="9">
        <v>2.1230000000000002</v>
      </c>
      <c r="CZ15" s="9">
        <v>0.55900000000000005</v>
      </c>
      <c r="DA15" s="9">
        <v>1.5640000000000001</v>
      </c>
      <c r="DB15" s="9">
        <v>4.5490000000000004</v>
      </c>
      <c r="DC15" s="9">
        <v>1.744</v>
      </c>
      <c r="DD15" s="9">
        <v>2.8050000000000002</v>
      </c>
      <c r="DE15" s="9">
        <v>4.9980000000000002</v>
      </c>
      <c r="DF15" s="9">
        <v>1.603</v>
      </c>
      <c r="DG15" s="9">
        <v>3.395</v>
      </c>
      <c r="DH15" s="9">
        <v>10.295</v>
      </c>
      <c r="DI15" s="9">
        <v>4.2779999999999996</v>
      </c>
      <c r="DJ15" s="9">
        <v>6.0170000000000003</v>
      </c>
      <c r="DK15" s="9">
        <v>40</v>
      </c>
      <c r="DL15" s="9">
        <v>52</v>
      </c>
      <c r="DM15" s="9">
        <v>34</v>
      </c>
      <c r="DN15" s="9">
        <v>14.776</v>
      </c>
      <c r="DO15" s="9">
        <v>8.6760000000000002</v>
      </c>
      <c r="DP15" s="9">
        <v>6.1</v>
      </c>
      <c r="DQ15" s="9">
        <v>1.74</v>
      </c>
      <c r="DR15" s="9">
        <v>1.1259999999999999</v>
      </c>
      <c r="DS15" s="9">
        <v>0.61399999999999999</v>
      </c>
      <c r="DT15" s="9">
        <v>4.2249999999999996</v>
      </c>
      <c r="DU15" s="9">
        <v>2.3479999999999999</v>
      </c>
      <c r="DV15" s="9">
        <v>1.8759999999999999</v>
      </c>
      <c r="DW15" s="9">
        <v>4.5780000000000003</v>
      </c>
      <c r="DX15" s="9">
        <v>2.6930000000000001</v>
      </c>
      <c r="DY15" s="9">
        <v>1.885</v>
      </c>
      <c r="DZ15" s="9">
        <v>4.2350000000000003</v>
      </c>
      <c r="EA15" s="9">
        <v>2.5099999999999998</v>
      </c>
      <c r="EB15" s="9">
        <v>1.7250000000000001</v>
      </c>
      <c r="EC15" s="9">
        <v>17.614000000000001</v>
      </c>
      <c r="ED15" s="9">
        <v>18.024000000000001</v>
      </c>
      <c r="EE15" s="9">
        <v>17.771000000000001</v>
      </c>
      <c r="EF15" s="9">
        <v>24.263999999999999</v>
      </c>
      <c r="EG15" s="9">
        <v>7.4649999999999999</v>
      </c>
      <c r="EH15" s="9">
        <v>16.8</v>
      </c>
      <c r="EI15" s="9">
        <v>2.8170000000000002</v>
      </c>
      <c r="EJ15" s="9">
        <v>0.75</v>
      </c>
      <c r="EK15" s="9">
        <v>2.0670000000000002</v>
      </c>
      <c r="EL15" s="9">
        <v>5.5019999999999998</v>
      </c>
      <c r="EM15" s="9">
        <v>1.52</v>
      </c>
      <c r="EN15" s="9">
        <v>3.9820000000000002</v>
      </c>
      <c r="EO15" s="9">
        <v>2.9929999999999999</v>
      </c>
      <c r="EP15" s="9">
        <v>0.443</v>
      </c>
      <c r="EQ15" s="9">
        <v>2.5489999999999999</v>
      </c>
      <c r="ER15" s="9">
        <v>12.952999999999999</v>
      </c>
      <c r="ES15" s="9">
        <v>4.7510000000000003</v>
      </c>
      <c r="ET15" s="9">
        <v>8.202</v>
      </c>
      <c r="EU15" s="9">
        <v>52</v>
      </c>
      <c r="EV15" s="9">
        <v>52</v>
      </c>
      <c r="EW15" s="9">
        <v>45.042999999999999</v>
      </c>
      <c r="EX15" s="9">
        <v>32.542000000000002</v>
      </c>
      <c r="EY15" s="9">
        <v>12.523</v>
      </c>
      <c r="EZ15" s="9">
        <v>20.018999999999998</v>
      </c>
      <c r="FA15" s="9">
        <v>1.788</v>
      </c>
      <c r="FB15" s="9">
        <v>1.484</v>
      </c>
      <c r="FC15" s="9">
        <v>0.30399999999999999</v>
      </c>
      <c r="FD15" s="9">
        <v>5.234</v>
      </c>
      <c r="FE15" s="9">
        <v>2.2410000000000001</v>
      </c>
      <c r="FF15" s="9">
        <v>2.992</v>
      </c>
      <c r="FG15" s="9">
        <v>8.9610000000000003</v>
      </c>
      <c r="FH15" s="9">
        <v>2.8319999999999999</v>
      </c>
      <c r="FI15" s="9">
        <v>6.1289999999999996</v>
      </c>
      <c r="FJ15" s="9">
        <v>16.559999999999999</v>
      </c>
      <c r="FK15" s="9">
        <v>5.9660000000000002</v>
      </c>
      <c r="FL15" s="9">
        <v>10.593999999999999</v>
      </c>
      <c r="FM15" s="9">
        <v>52</v>
      </c>
      <c r="FN15" s="9">
        <v>48.417000000000002</v>
      </c>
      <c r="FO15" s="9">
        <v>52</v>
      </c>
      <c r="FP15" s="9">
        <v>11.815</v>
      </c>
      <c r="FQ15" s="9">
        <v>4.758</v>
      </c>
      <c r="FR15" s="9">
        <v>7.0570000000000004</v>
      </c>
      <c r="FS15" s="9">
        <v>2.9260000000000002</v>
      </c>
      <c r="FT15" s="9">
        <v>0.84099999999999997</v>
      </c>
      <c r="FU15" s="9">
        <v>2.085</v>
      </c>
      <c r="FV15" s="9">
        <v>2.4060000000000001</v>
      </c>
      <c r="FW15" s="9">
        <v>1.591</v>
      </c>
      <c r="FX15" s="9">
        <v>0.81599999999999995</v>
      </c>
      <c r="FY15" s="9">
        <v>3.714</v>
      </c>
      <c r="FZ15" s="9">
        <v>1.1359999999999999</v>
      </c>
      <c r="GA15" s="9">
        <v>2.5779999999999998</v>
      </c>
      <c r="GB15" s="9">
        <v>2.7690000000000001</v>
      </c>
      <c r="GC15" s="9">
        <v>1.1910000000000001</v>
      </c>
      <c r="GD15" s="9">
        <v>1.5780000000000001</v>
      </c>
      <c r="GE15" s="9">
        <v>14.858000000000001</v>
      </c>
      <c r="GF15" s="9">
        <v>13.659000000000001</v>
      </c>
      <c r="GG15" s="9">
        <v>15.634</v>
      </c>
      <c r="GH15" s="9">
        <v>3.47</v>
      </c>
      <c r="GI15" s="9">
        <v>1.875</v>
      </c>
      <c r="GJ15" s="9">
        <v>1.595</v>
      </c>
      <c r="GK15" s="9">
        <v>0.46</v>
      </c>
      <c r="GL15" s="9">
        <v>0</v>
      </c>
      <c r="GM15" s="9">
        <v>0.46</v>
      </c>
      <c r="GN15" s="9">
        <v>0.67500000000000004</v>
      </c>
      <c r="GO15" s="9">
        <v>0</v>
      </c>
      <c r="GP15" s="9">
        <v>0.67500000000000004</v>
      </c>
      <c r="GQ15" s="9">
        <v>1.149</v>
      </c>
      <c r="GR15" s="9">
        <v>1.149</v>
      </c>
      <c r="GS15" s="9">
        <v>0</v>
      </c>
      <c r="GT15" s="9">
        <v>1.1859999999999999</v>
      </c>
      <c r="GU15" s="9">
        <v>0.72599999999999998</v>
      </c>
      <c r="GV15" s="9">
        <v>0.46100000000000002</v>
      </c>
      <c r="GW15" s="9">
        <v>22.390999999999998</v>
      </c>
      <c r="GX15" s="9">
        <v>25.838000000000001</v>
      </c>
      <c r="GY15" s="9">
        <v>4</v>
      </c>
      <c r="GZ15" s="9">
        <v>15.257999999999999</v>
      </c>
      <c r="HA15" s="9">
        <v>5.97</v>
      </c>
      <c r="HB15" s="9">
        <v>9.2880000000000003</v>
      </c>
      <c r="HC15" s="9">
        <v>1.7909999999999999</v>
      </c>
      <c r="HD15" s="9">
        <v>1.3759999999999999</v>
      </c>
      <c r="HE15" s="9">
        <v>0.41399999999999998</v>
      </c>
      <c r="HF15" s="9">
        <v>3.238</v>
      </c>
      <c r="HG15" s="9">
        <v>1.363</v>
      </c>
      <c r="HH15" s="9">
        <v>1.8740000000000001</v>
      </c>
      <c r="HI15" s="9">
        <v>3.2130000000000001</v>
      </c>
      <c r="HJ15" s="9">
        <v>0.63700000000000001</v>
      </c>
      <c r="HK15" s="9">
        <v>2.577</v>
      </c>
      <c r="HL15" s="9">
        <v>7.016</v>
      </c>
      <c r="HM15" s="9">
        <v>2.5939999999999999</v>
      </c>
      <c r="HN15" s="9">
        <v>4.423</v>
      </c>
      <c r="HO15" s="9">
        <v>37.994</v>
      </c>
      <c r="HP15" s="9">
        <v>16.920000000000002</v>
      </c>
      <c r="HQ15" s="9">
        <v>40</v>
      </c>
      <c r="HR15" s="9">
        <v>40.54</v>
      </c>
      <c r="HS15" s="9">
        <v>14.59</v>
      </c>
      <c r="HT15" s="9">
        <v>25.95</v>
      </c>
      <c r="HU15" s="9">
        <v>4.1399999999999997</v>
      </c>
      <c r="HV15" s="9">
        <v>1.123</v>
      </c>
      <c r="HW15" s="9">
        <v>3.016</v>
      </c>
      <c r="HX15" s="9">
        <v>7.6989999999999998</v>
      </c>
      <c r="HY15" s="9">
        <v>2.3239999999999998</v>
      </c>
      <c r="HZ15" s="9">
        <v>5.3739999999999997</v>
      </c>
      <c r="IA15" s="9">
        <v>9.0589999999999993</v>
      </c>
      <c r="IB15" s="9">
        <v>3.258</v>
      </c>
      <c r="IC15" s="9">
        <v>5.8010000000000002</v>
      </c>
      <c r="ID15" s="9">
        <v>19.643000000000001</v>
      </c>
      <c r="IE15" s="9">
        <v>7.8849999999999998</v>
      </c>
      <c r="IF15" s="9">
        <v>11.757999999999999</v>
      </c>
      <c r="IG15" s="9">
        <v>47</v>
      </c>
      <c r="IH15" s="9">
        <v>52</v>
      </c>
      <c r="II15" s="9">
        <v>31.186</v>
      </c>
      <c r="IJ15" s="9">
        <v>16.294</v>
      </c>
      <c r="IK15" s="9">
        <v>6.0609999999999999</v>
      </c>
      <c r="IL15" s="9">
        <v>10.233000000000001</v>
      </c>
      <c r="IM15" s="9">
        <v>2.06</v>
      </c>
      <c r="IN15" s="9">
        <v>0.57599999999999996</v>
      </c>
      <c r="IO15" s="9">
        <v>1.484</v>
      </c>
      <c r="IP15" s="9">
        <v>2.88</v>
      </c>
      <c r="IQ15" s="9">
        <v>1.6639999999999999</v>
      </c>
    </row>
    <row r="16" spans="1:251">
      <c r="A16" s="10">
        <v>43862</v>
      </c>
      <c r="B16" s="9">
        <v>5.6440000000000001</v>
      </c>
      <c r="C16" s="9">
        <v>10.651</v>
      </c>
      <c r="D16" s="9">
        <v>25.756</v>
      </c>
      <c r="E16" s="9">
        <v>11.138</v>
      </c>
      <c r="F16" s="9">
        <v>14.618</v>
      </c>
      <c r="G16" s="9">
        <v>37.465000000000003</v>
      </c>
      <c r="H16" s="9">
        <v>46.331000000000003</v>
      </c>
      <c r="I16" s="9">
        <v>32.590000000000003</v>
      </c>
      <c r="J16" s="9">
        <v>10.696999999999999</v>
      </c>
      <c r="K16" s="9">
        <v>5.9779999999999998</v>
      </c>
      <c r="L16" s="9">
        <v>4.718</v>
      </c>
      <c r="M16" s="9">
        <v>0.26100000000000001</v>
      </c>
      <c r="N16" s="9">
        <v>0</v>
      </c>
      <c r="O16" s="9">
        <v>0.26100000000000001</v>
      </c>
      <c r="P16" s="9">
        <v>1.8759999999999999</v>
      </c>
      <c r="Q16" s="9">
        <v>0.65</v>
      </c>
      <c r="R16" s="9">
        <v>1.226</v>
      </c>
      <c r="S16" s="9">
        <v>3.8929999999999998</v>
      </c>
      <c r="T16" s="9">
        <v>3.133</v>
      </c>
      <c r="U16" s="9">
        <v>0.76</v>
      </c>
      <c r="V16" s="9">
        <v>4.6669999999999998</v>
      </c>
      <c r="W16" s="9">
        <v>2.1949999999999998</v>
      </c>
      <c r="X16" s="9">
        <v>2.472</v>
      </c>
      <c r="Y16" s="9">
        <v>44.524999999999999</v>
      </c>
      <c r="Z16" s="9">
        <v>41.866</v>
      </c>
      <c r="AA16" s="9">
        <v>47.936999999999998</v>
      </c>
      <c r="AB16" s="9">
        <v>38.598999999999997</v>
      </c>
      <c r="AC16" s="9">
        <v>11.500999999999999</v>
      </c>
      <c r="AD16" s="9">
        <v>27.097999999999999</v>
      </c>
      <c r="AE16" s="9">
        <v>2.4790000000000001</v>
      </c>
      <c r="AF16" s="9">
        <v>0.3</v>
      </c>
      <c r="AG16" s="9">
        <v>2.1789999999999998</v>
      </c>
      <c r="AH16" s="9">
        <v>6</v>
      </c>
      <c r="AI16" s="9">
        <v>1.204</v>
      </c>
      <c r="AJ16" s="9">
        <v>4.7960000000000003</v>
      </c>
      <c r="AK16" s="9">
        <v>10.548999999999999</v>
      </c>
      <c r="AL16" s="9">
        <v>2.9089999999999998</v>
      </c>
      <c r="AM16" s="9">
        <v>7.641</v>
      </c>
      <c r="AN16" s="9">
        <v>19.57</v>
      </c>
      <c r="AO16" s="9">
        <v>7.0880000000000001</v>
      </c>
      <c r="AP16" s="9">
        <v>12.481999999999999</v>
      </c>
      <c r="AQ16" s="9">
        <v>52</v>
      </c>
      <c r="AR16" s="9">
        <v>52</v>
      </c>
      <c r="AS16" s="9">
        <v>43</v>
      </c>
      <c r="AT16" s="9">
        <v>45.959000000000003</v>
      </c>
      <c r="AU16" s="9">
        <v>20.817</v>
      </c>
      <c r="AV16" s="9">
        <v>25.141999999999999</v>
      </c>
      <c r="AW16" s="9">
        <v>5.9109999999999996</v>
      </c>
      <c r="AX16" s="9">
        <v>3.11</v>
      </c>
      <c r="AY16" s="9">
        <v>2.8</v>
      </c>
      <c r="AZ16" s="9">
        <v>6.891</v>
      </c>
      <c r="BA16" s="9">
        <v>3.218</v>
      </c>
      <c r="BB16" s="9">
        <v>3.673</v>
      </c>
      <c r="BC16" s="9">
        <v>12.721</v>
      </c>
      <c r="BD16" s="9">
        <v>6.2649999999999997</v>
      </c>
      <c r="BE16" s="9">
        <v>6.4560000000000004</v>
      </c>
      <c r="BF16" s="9">
        <v>20.434999999999999</v>
      </c>
      <c r="BG16" s="9">
        <v>8.2230000000000008</v>
      </c>
      <c r="BH16" s="9">
        <v>12.212</v>
      </c>
      <c r="BI16" s="9">
        <v>31.373999999999999</v>
      </c>
      <c r="BJ16" s="9">
        <v>26</v>
      </c>
      <c r="BK16" s="9">
        <v>43</v>
      </c>
      <c r="BL16" s="9">
        <v>28.65</v>
      </c>
      <c r="BM16" s="9">
        <v>8.9369999999999994</v>
      </c>
      <c r="BN16" s="9">
        <v>19.713000000000001</v>
      </c>
      <c r="BO16" s="9">
        <v>1.6559999999999999</v>
      </c>
      <c r="BP16" s="9">
        <v>0.3</v>
      </c>
      <c r="BQ16" s="9">
        <v>1.3560000000000001</v>
      </c>
      <c r="BR16" s="9">
        <v>5.1139999999999999</v>
      </c>
      <c r="BS16" s="9">
        <v>0.88400000000000001</v>
      </c>
      <c r="BT16" s="9">
        <v>4.2290000000000001</v>
      </c>
      <c r="BU16" s="9">
        <v>7.2640000000000002</v>
      </c>
      <c r="BV16" s="9">
        <v>1.6679999999999999</v>
      </c>
      <c r="BW16" s="9">
        <v>5.5960000000000001</v>
      </c>
      <c r="BX16" s="9">
        <v>14.616</v>
      </c>
      <c r="BY16" s="9">
        <v>6.0839999999999996</v>
      </c>
      <c r="BZ16" s="9">
        <v>8.532</v>
      </c>
      <c r="CA16" s="9">
        <v>52</v>
      </c>
      <c r="CB16" s="9">
        <v>78.33</v>
      </c>
      <c r="CC16" s="9">
        <v>29.071999999999999</v>
      </c>
      <c r="CD16" s="9">
        <v>9.9499999999999993</v>
      </c>
      <c r="CE16" s="9">
        <v>2.5640000000000001</v>
      </c>
      <c r="CF16" s="9">
        <v>7.3849999999999998</v>
      </c>
      <c r="CG16" s="9">
        <v>0.82299999999999995</v>
      </c>
      <c r="CH16" s="9">
        <v>0</v>
      </c>
      <c r="CI16" s="9">
        <v>0.82299999999999995</v>
      </c>
      <c r="CJ16" s="9">
        <v>0.88700000000000001</v>
      </c>
      <c r="CK16" s="9">
        <v>0.32</v>
      </c>
      <c r="CL16" s="9">
        <v>0.56699999999999995</v>
      </c>
      <c r="CM16" s="9">
        <v>3.286</v>
      </c>
      <c r="CN16" s="9">
        <v>1.2410000000000001</v>
      </c>
      <c r="CO16" s="9">
        <v>2.0449999999999999</v>
      </c>
      <c r="CP16" s="9">
        <v>4.9539999999999997</v>
      </c>
      <c r="CQ16" s="9">
        <v>1.004</v>
      </c>
      <c r="CR16" s="9">
        <v>3.9510000000000001</v>
      </c>
      <c r="CS16" s="9">
        <v>48.838999999999999</v>
      </c>
      <c r="CT16" s="9">
        <v>36.826000000000001</v>
      </c>
      <c r="CU16" s="9">
        <v>53.576999999999998</v>
      </c>
      <c r="CV16" s="9">
        <v>28.224</v>
      </c>
      <c r="CW16" s="9">
        <v>11.281000000000001</v>
      </c>
      <c r="CX16" s="9">
        <v>16.943000000000001</v>
      </c>
      <c r="CY16" s="9">
        <v>2.4630000000000001</v>
      </c>
      <c r="CZ16" s="9">
        <v>1.9259999999999999</v>
      </c>
      <c r="DA16" s="9">
        <v>0.53600000000000003</v>
      </c>
      <c r="DB16" s="9">
        <v>5.3710000000000004</v>
      </c>
      <c r="DC16" s="9">
        <v>2.5960000000000001</v>
      </c>
      <c r="DD16" s="9">
        <v>2.7749999999999999</v>
      </c>
      <c r="DE16" s="9">
        <v>7.5679999999999996</v>
      </c>
      <c r="DF16" s="9">
        <v>3.1779999999999999</v>
      </c>
      <c r="DG16" s="9">
        <v>4.3899999999999997</v>
      </c>
      <c r="DH16" s="9">
        <v>12.823</v>
      </c>
      <c r="DI16" s="9">
        <v>3.581</v>
      </c>
      <c r="DJ16" s="9">
        <v>9.2420000000000009</v>
      </c>
      <c r="DK16" s="9">
        <v>34.948999999999998</v>
      </c>
      <c r="DL16" s="9">
        <v>26</v>
      </c>
      <c r="DM16" s="9">
        <v>52</v>
      </c>
      <c r="DN16" s="9">
        <v>17.734000000000002</v>
      </c>
      <c r="DO16" s="9">
        <v>9.5359999999999996</v>
      </c>
      <c r="DP16" s="9">
        <v>8.1989999999999998</v>
      </c>
      <c r="DQ16" s="9">
        <v>3.448</v>
      </c>
      <c r="DR16" s="9">
        <v>1.1839999999999999</v>
      </c>
      <c r="DS16" s="9">
        <v>2.2639999999999998</v>
      </c>
      <c r="DT16" s="9">
        <v>1.52</v>
      </c>
      <c r="DU16" s="9">
        <v>0.622</v>
      </c>
      <c r="DV16" s="9">
        <v>0.89800000000000002</v>
      </c>
      <c r="DW16" s="9">
        <v>5.1529999999999996</v>
      </c>
      <c r="DX16" s="9">
        <v>3.0870000000000002</v>
      </c>
      <c r="DY16" s="9">
        <v>2.0659999999999998</v>
      </c>
      <c r="DZ16" s="9">
        <v>7.6130000000000004</v>
      </c>
      <c r="EA16" s="9">
        <v>4.6429999999999998</v>
      </c>
      <c r="EB16" s="9">
        <v>2.97</v>
      </c>
      <c r="EC16" s="9">
        <v>30</v>
      </c>
      <c r="ED16" s="9">
        <v>44.21</v>
      </c>
      <c r="EE16" s="9">
        <v>18.986999999999998</v>
      </c>
      <c r="EF16" s="9">
        <v>35.762999999999998</v>
      </c>
      <c r="EG16" s="9">
        <v>10.773</v>
      </c>
      <c r="EH16" s="9">
        <v>24.99</v>
      </c>
      <c r="EI16" s="9">
        <v>4.0819999999999999</v>
      </c>
      <c r="EJ16" s="9">
        <v>1.4410000000000001</v>
      </c>
      <c r="EK16" s="9">
        <v>2.641</v>
      </c>
      <c r="EL16" s="9">
        <v>5.7430000000000003</v>
      </c>
      <c r="EM16" s="9">
        <v>1.6020000000000001</v>
      </c>
      <c r="EN16" s="9">
        <v>4.141</v>
      </c>
      <c r="EO16" s="9">
        <v>10.121</v>
      </c>
      <c r="EP16" s="9">
        <v>3.6829999999999998</v>
      </c>
      <c r="EQ16" s="9">
        <v>6.4379999999999997</v>
      </c>
      <c r="ER16" s="9">
        <v>15.817</v>
      </c>
      <c r="ES16" s="9">
        <v>4.0460000000000003</v>
      </c>
      <c r="ET16" s="9">
        <v>11.771000000000001</v>
      </c>
      <c r="EU16" s="9">
        <v>37.17</v>
      </c>
      <c r="EV16" s="9">
        <v>26</v>
      </c>
      <c r="EW16" s="9">
        <v>46.805</v>
      </c>
      <c r="EX16" s="9">
        <v>32.917999999999999</v>
      </c>
      <c r="EY16" s="9">
        <v>13.064</v>
      </c>
      <c r="EZ16" s="9">
        <v>19.855</v>
      </c>
      <c r="FA16" s="9">
        <v>2.0110000000000001</v>
      </c>
      <c r="FB16" s="9">
        <v>1.0229999999999999</v>
      </c>
      <c r="FC16" s="9">
        <v>0.98799999999999999</v>
      </c>
      <c r="FD16" s="9">
        <v>5.4450000000000003</v>
      </c>
      <c r="FE16" s="9">
        <v>2.206</v>
      </c>
      <c r="FF16" s="9">
        <v>3.24</v>
      </c>
      <c r="FG16" s="9">
        <v>8.2590000000000003</v>
      </c>
      <c r="FH16" s="9">
        <v>2.1669999999999998</v>
      </c>
      <c r="FI16" s="9">
        <v>6.0919999999999996</v>
      </c>
      <c r="FJ16" s="9">
        <v>17.202999999999999</v>
      </c>
      <c r="FK16" s="9">
        <v>7.6680000000000001</v>
      </c>
      <c r="FL16" s="9">
        <v>9.5350000000000001</v>
      </c>
      <c r="FM16" s="9">
        <v>52</v>
      </c>
      <c r="FN16" s="9">
        <v>52</v>
      </c>
      <c r="FO16" s="9">
        <v>34.613999999999997</v>
      </c>
      <c r="FP16" s="9">
        <v>12.212999999999999</v>
      </c>
      <c r="FQ16" s="9">
        <v>6.1879999999999997</v>
      </c>
      <c r="FR16" s="9">
        <v>6.0250000000000004</v>
      </c>
      <c r="FS16" s="9">
        <v>2.0230000000000001</v>
      </c>
      <c r="FT16" s="9">
        <v>0.94599999999999995</v>
      </c>
      <c r="FU16" s="9">
        <v>1.0760000000000001</v>
      </c>
      <c r="FV16" s="9">
        <v>1.163</v>
      </c>
      <c r="FW16" s="9">
        <v>0.31</v>
      </c>
      <c r="FX16" s="9">
        <v>0.85299999999999998</v>
      </c>
      <c r="FY16" s="9">
        <v>3.6349999999999998</v>
      </c>
      <c r="FZ16" s="9">
        <v>2.31</v>
      </c>
      <c r="GA16" s="9">
        <v>1.325</v>
      </c>
      <c r="GB16" s="9">
        <v>5.3920000000000003</v>
      </c>
      <c r="GC16" s="9">
        <v>2.621</v>
      </c>
      <c r="GD16" s="9">
        <v>2.7709999999999999</v>
      </c>
      <c r="GE16" s="9">
        <v>43</v>
      </c>
      <c r="GF16" s="9">
        <v>34.540999999999997</v>
      </c>
      <c r="GG16" s="9">
        <v>43</v>
      </c>
      <c r="GH16" s="9">
        <v>3.6629999999999998</v>
      </c>
      <c r="GI16" s="9">
        <v>2.2930000000000001</v>
      </c>
      <c r="GJ16" s="9">
        <v>1.37</v>
      </c>
      <c r="GK16" s="9">
        <v>0.27400000000000002</v>
      </c>
      <c r="GL16" s="9">
        <v>0</v>
      </c>
      <c r="GM16" s="9">
        <v>0.27400000000000002</v>
      </c>
      <c r="GN16" s="9">
        <v>0.54</v>
      </c>
      <c r="GO16" s="9">
        <v>0.30299999999999999</v>
      </c>
      <c r="GP16" s="9">
        <v>0.23699999999999999</v>
      </c>
      <c r="GQ16" s="9">
        <v>1.2549999999999999</v>
      </c>
      <c r="GR16" s="9">
        <v>1.014</v>
      </c>
      <c r="GS16" s="9">
        <v>0.24099999999999999</v>
      </c>
      <c r="GT16" s="9">
        <v>1.5940000000000001</v>
      </c>
      <c r="GU16" s="9">
        <v>0.97599999999999998</v>
      </c>
      <c r="GV16" s="9">
        <v>0.61799999999999999</v>
      </c>
      <c r="GW16" s="9">
        <v>39.844999999999999</v>
      </c>
      <c r="GX16" s="9">
        <v>42.444000000000003</v>
      </c>
      <c r="GY16" s="9">
        <v>37.316000000000003</v>
      </c>
      <c r="GZ16" s="9">
        <v>19.943999999999999</v>
      </c>
      <c r="HA16" s="9">
        <v>9.0340000000000007</v>
      </c>
      <c r="HB16" s="9">
        <v>10.909000000000001</v>
      </c>
      <c r="HC16" s="9">
        <v>2.6589999999999998</v>
      </c>
      <c r="HD16" s="9">
        <v>1.3080000000000001</v>
      </c>
      <c r="HE16" s="9">
        <v>1.35</v>
      </c>
      <c r="HF16" s="9">
        <v>3.3330000000000002</v>
      </c>
      <c r="HG16" s="9">
        <v>1.5840000000000001</v>
      </c>
      <c r="HH16" s="9">
        <v>1.7490000000000001</v>
      </c>
      <c r="HI16" s="9">
        <v>4.8129999999999997</v>
      </c>
      <c r="HJ16" s="9">
        <v>1.843</v>
      </c>
      <c r="HK16" s="9">
        <v>2.97</v>
      </c>
      <c r="HL16" s="9">
        <v>9.1389999999999993</v>
      </c>
      <c r="HM16" s="9">
        <v>4.2990000000000004</v>
      </c>
      <c r="HN16" s="9">
        <v>4.8390000000000004</v>
      </c>
      <c r="HO16" s="9">
        <v>38.247</v>
      </c>
      <c r="HP16" s="9">
        <v>37.148000000000003</v>
      </c>
      <c r="HQ16" s="9">
        <v>40.103000000000002</v>
      </c>
      <c r="HR16" s="9">
        <v>43.875</v>
      </c>
      <c r="HS16" s="9">
        <v>15.439</v>
      </c>
      <c r="HT16" s="9">
        <v>28.436</v>
      </c>
      <c r="HU16" s="9">
        <v>3.88</v>
      </c>
      <c r="HV16" s="9">
        <v>1.4410000000000001</v>
      </c>
      <c r="HW16" s="9">
        <v>2.4380000000000002</v>
      </c>
      <c r="HX16" s="9">
        <v>6.625</v>
      </c>
      <c r="HY16" s="9">
        <v>1.653</v>
      </c>
      <c r="HZ16" s="9">
        <v>4.9720000000000004</v>
      </c>
      <c r="IA16" s="9">
        <v>11.563000000000001</v>
      </c>
      <c r="IB16" s="9">
        <v>4.7110000000000003</v>
      </c>
      <c r="IC16" s="9">
        <v>6.8520000000000003</v>
      </c>
      <c r="ID16" s="9">
        <v>21.806999999999999</v>
      </c>
      <c r="IE16" s="9">
        <v>7.6340000000000003</v>
      </c>
      <c r="IF16" s="9">
        <v>14.173</v>
      </c>
      <c r="IG16" s="9">
        <v>48.457999999999998</v>
      </c>
      <c r="IH16" s="9">
        <v>49.04</v>
      </c>
      <c r="II16" s="9">
        <v>48.316000000000003</v>
      </c>
      <c r="IJ16" s="9">
        <v>20.74</v>
      </c>
      <c r="IK16" s="9">
        <v>7.8440000000000003</v>
      </c>
      <c r="IL16" s="9">
        <v>12.895</v>
      </c>
      <c r="IM16" s="9">
        <v>1.851</v>
      </c>
      <c r="IN16" s="9">
        <v>0.66100000000000003</v>
      </c>
      <c r="IO16" s="9">
        <v>1.19</v>
      </c>
      <c r="IP16" s="9">
        <v>2.9340000000000002</v>
      </c>
      <c r="IQ16" s="9">
        <v>1.1859999999999999</v>
      </c>
    </row>
    <row r="17" spans="1:251">
      <c r="A17" s="10">
        <v>44228</v>
      </c>
      <c r="B17" s="9">
        <v>2.7810000000000001</v>
      </c>
      <c r="C17" s="9">
        <v>4.62</v>
      </c>
      <c r="D17" s="9">
        <v>16.59</v>
      </c>
      <c r="E17" s="9">
        <v>7.1429999999999998</v>
      </c>
      <c r="F17" s="9">
        <v>9.4469999999999992</v>
      </c>
      <c r="G17" s="9">
        <v>31.164999999999999</v>
      </c>
      <c r="H17" s="9">
        <v>18.428999999999998</v>
      </c>
      <c r="I17" s="9">
        <v>41.98</v>
      </c>
      <c r="J17" s="9">
        <v>11.952</v>
      </c>
      <c r="K17" s="9">
        <v>8.3450000000000006</v>
      </c>
      <c r="L17" s="9">
        <v>3.6070000000000002</v>
      </c>
      <c r="M17" s="9">
        <v>1.65</v>
      </c>
      <c r="N17" s="9">
        <v>1.4059999999999999</v>
      </c>
      <c r="O17" s="9">
        <v>0.24399999999999999</v>
      </c>
      <c r="P17" s="9">
        <v>1.0529999999999999</v>
      </c>
      <c r="Q17" s="9">
        <v>0.60299999999999998</v>
      </c>
      <c r="R17" s="9">
        <v>0.45</v>
      </c>
      <c r="S17" s="9">
        <v>3.0619999999999998</v>
      </c>
      <c r="T17" s="9">
        <v>1.5649999999999999</v>
      </c>
      <c r="U17" s="9">
        <v>1.496</v>
      </c>
      <c r="V17" s="9">
        <v>6.1870000000000003</v>
      </c>
      <c r="W17" s="9">
        <v>4.7709999999999999</v>
      </c>
      <c r="X17" s="9">
        <v>1.417</v>
      </c>
      <c r="Y17" s="9">
        <v>52</v>
      </c>
      <c r="Z17" s="9">
        <v>52</v>
      </c>
      <c r="AA17" s="9">
        <v>38.671999999999997</v>
      </c>
      <c r="AB17" s="9">
        <v>34.158999999999999</v>
      </c>
      <c r="AC17" s="9">
        <v>11.129</v>
      </c>
      <c r="AD17" s="9">
        <v>23.030999999999999</v>
      </c>
      <c r="AE17" s="9">
        <v>2.1030000000000002</v>
      </c>
      <c r="AF17" s="9">
        <v>0.63200000000000001</v>
      </c>
      <c r="AG17" s="9">
        <v>1.4710000000000001</v>
      </c>
      <c r="AH17" s="9">
        <v>6.6189999999999998</v>
      </c>
      <c r="AI17" s="9">
        <v>2.4289999999999998</v>
      </c>
      <c r="AJ17" s="9">
        <v>4.1900000000000004</v>
      </c>
      <c r="AK17" s="9">
        <v>8.7520000000000007</v>
      </c>
      <c r="AL17" s="9">
        <v>1.958</v>
      </c>
      <c r="AM17" s="9">
        <v>6.7930000000000001</v>
      </c>
      <c r="AN17" s="9">
        <v>16.686</v>
      </c>
      <c r="AO17" s="9">
        <v>6.11</v>
      </c>
      <c r="AP17" s="9">
        <v>10.577</v>
      </c>
      <c r="AQ17" s="9">
        <v>47</v>
      </c>
      <c r="AR17" s="9">
        <v>52</v>
      </c>
      <c r="AS17" s="9">
        <v>43.284999999999997</v>
      </c>
      <c r="AT17" s="9">
        <v>35.58</v>
      </c>
      <c r="AU17" s="9">
        <v>19.538</v>
      </c>
      <c r="AV17" s="9">
        <v>16.042000000000002</v>
      </c>
      <c r="AW17" s="9">
        <v>4.9720000000000004</v>
      </c>
      <c r="AX17" s="9">
        <v>3.26</v>
      </c>
      <c r="AY17" s="9">
        <v>1.712</v>
      </c>
      <c r="AZ17" s="9">
        <v>5.359</v>
      </c>
      <c r="BA17" s="9">
        <v>3.145</v>
      </c>
      <c r="BB17" s="9">
        <v>2.214</v>
      </c>
      <c r="BC17" s="9">
        <v>6.976</v>
      </c>
      <c r="BD17" s="9">
        <v>3.9329999999999998</v>
      </c>
      <c r="BE17" s="9">
        <v>3.0430000000000001</v>
      </c>
      <c r="BF17" s="9">
        <v>18.273</v>
      </c>
      <c r="BG17" s="9">
        <v>9.2010000000000005</v>
      </c>
      <c r="BH17" s="9">
        <v>9.0719999999999992</v>
      </c>
      <c r="BI17" s="9">
        <v>52</v>
      </c>
      <c r="BJ17" s="9">
        <v>48.134999999999998</v>
      </c>
      <c r="BK17" s="9">
        <v>52</v>
      </c>
      <c r="BL17" s="9">
        <v>22.158999999999999</v>
      </c>
      <c r="BM17" s="9">
        <v>6.2869999999999999</v>
      </c>
      <c r="BN17" s="9">
        <v>15.872999999999999</v>
      </c>
      <c r="BO17" s="9">
        <v>1.268</v>
      </c>
      <c r="BP17" s="9">
        <v>0.32100000000000001</v>
      </c>
      <c r="BQ17" s="9">
        <v>0.94699999999999995</v>
      </c>
      <c r="BR17" s="9">
        <v>3.5630000000000002</v>
      </c>
      <c r="BS17" s="9">
        <v>1.069</v>
      </c>
      <c r="BT17" s="9">
        <v>2.4940000000000002</v>
      </c>
      <c r="BU17" s="9">
        <v>5.5119999999999996</v>
      </c>
      <c r="BV17" s="9">
        <v>1.349</v>
      </c>
      <c r="BW17" s="9">
        <v>4.1630000000000003</v>
      </c>
      <c r="BX17" s="9">
        <v>11.816000000000001</v>
      </c>
      <c r="BY17" s="9">
        <v>3.548</v>
      </c>
      <c r="BZ17" s="9">
        <v>8.2680000000000007</v>
      </c>
      <c r="CA17" s="9">
        <v>52</v>
      </c>
      <c r="CB17" s="9">
        <v>52</v>
      </c>
      <c r="CC17" s="9">
        <v>52</v>
      </c>
      <c r="CD17" s="9">
        <v>12</v>
      </c>
      <c r="CE17" s="9">
        <v>4.8419999999999996</v>
      </c>
      <c r="CF17" s="9">
        <v>7.1580000000000004</v>
      </c>
      <c r="CG17" s="9">
        <v>0.83499999999999996</v>
      </c>
      <c r="CH17" s="9">
        <v>0.311</v>
      </c>
      <c r="CI17" s="9">
        <v>0.52400000000000002</v>
      </c>
      <c r="CJ17" s="9">
        <v>3.056</v>
      </c>
      <c r="CK17" s="9">
        <v>1.36</v>
      </c>
      <c r="CL17" s="9">
        <v>1.6950000000000001</v>
      </c>
      <c r="CM17" s="9">
        <v>3.2389999999999999</v>
      </c>
      <c r="CN17" s="9">
        <v>0.60899999999999999</v>
      </c>
      <c r="CO17" s="9">
        <v>2.63</v>
      </c>
      <c r="CP17" s="9">
        <v>4.87</v>
      </c>
      <c r="CQ17" s="9">
        <v>2.5619999999999998</v>
      </c>
      <c r="CR17" s="9">
        <v>2.3079999999999998</v>
      </c>
      <c r="CS17" s="9">
        <v>38.517000000000003</v>
      </c>
      <c r="CT17" s="9">
        <v>50.975999999999999</v>
      </c>
      <c r="CU17" s="9">
        <v>34.404000000000003</v>
      </c>
      <c r="CV17" s="9">
        <v>22.861000000000001</v>
      </c>
      <c r="CW17" s="9">
        <v>13.35</v>
      </c>
      <c r="CX17" s="9">
        <v>9.5109999999999992</v>
      </c>
      <c r="CY17" s="9">
        <v>2.7029999999999998</v>
      </c>
      <c r="CZ17" s="9">
        <v>1.8520000000000001</v>
      </c>
      <c r="DA17" s="9">
        <v>0.85099999999999998</v>
      </c>
      <c r="DB17" s="9">
        <v>2.86</v>
      </c>
      <c r="DC17" s="9">
        <v>1.141</v>
      </c>
      <c r="DD17" s="9">
        <v>1.7190000000000001</v>
      </c>
      <c r="DE17" s="9">
        <v>4.6479999999999997</v>
      </c>
      <c r="DF17" s="9">
        <v>3.1560000000000001</v>
      </c>
      <c r="DG17" s="9">
        <v>1.492</v>
      </c>
      <c r="DH17" s="9">
        <v>12.65</v>
      </c>
      <c r="DI17" s="9">
        <v>7.2009999999999996</v>
      </c>
      <c r="DJ17" s="9">
        <v>5.4489999999999998</v>
      </c>
      <c r="DK17" s="9">
        <v>52</v>
      </c>
      <c r="DL17" s="9">
        <v>52</v>
      </c>
      <c r="DM17" s="9">
        <v>52</v>
      </c>
      <c r="DN17" s="9">
        <v>12.718999999999999</v>
      </c>
      <c r="DO17" s="9">
        <v>6.1879999999999997</v>
      </c>
      <c r="DP17" s="9">
        <v>6.5309999999999997</v>
      </c>
      <c r="DQ17" s="9">
        <v>2.2690000000000001</v>
      </c>
      <c r="DR17" s="9">
        <v>1.4079999999999999</v>
      </c>
      <c r="DS17" s="9">
        <v>0.86099999999999999</v>
      </c>
      <c r="DT17" s="9">
        <v>2.4990000000000001</v>
      </c>
      <c r="DU17" s="9">
        <v>2.004</v>
      </c>
      <c r="DV17" s="9">
        <v>0.495</v>
      </c>
      <c r="DW17" s="9">
        <v>2.3279999999999998</v>
      </c>
      <c r="DX17" s="9">
        <v>0.77700000000000002</v>
      </c>
      <c r="DY17" s="9">
        <v>1.5509999999999999</v>
      </c>
      <c r="DZ17" s="9">
        <v>5.6230000000000002</v>
      </c>
      <c r="EA17" s="9">
        <v>2</v>
      </c>
      <c r="EB17" s="9">
        <v>3.6230000000000002</v>
      </c>
      <c r="EC17" s="9">
        <v>39.904000000000003</v>
      </c>
      <c r="ED17" s="9">
        <v>10.723000000000001</v>
      </c>
      <c r="EE17" s="9">
        <v>52</v>
      </c>
      <c r="EF17" s="9">
        <v>26.678999999999998</v>
      </c>
      <c r="EG17" s="9">
        <v>10.125999999999999</v>
      </c>
      <c r="EH17" s="9">
        <v>16.553000000000001</v>
      </c>
      <c r="EI17" s="9">
        <v>2.456</v>
      </c>
      <c r="EJ17" s="9">
        <v>1.1599999999999999</v>
      </c>
      <c r="EK17" s="9">
        <v>1.296</v>
      </c>
      <c r="EL17" s="9">
        <v>4.5460000000000003</v>
      </c>
      <c r="EM17" s="9">
        <v>1.8919999999999999</v>
      </c>
      <c r="EN17" s="9">
        <v>2.6539999999999999</v>
      </c>
      <c r="EO17" s="9">
        <v>5.9269999999999996</v>
      </c>
      <c r="EP17" s="9">
        <v>1.653</v>
      </c>
      <c r="EQ17" s="9">
        <v>4.2750000000000004</v>
      </c>
      <c r="ER17" s="9">
        <v>13.749000000000001</v>
      </c>
      <c r="ES17" s="9">
        <v>5.4210000000000003</v>
      </c>
      <c r="ET17" s="9">
        <v>8.3279999999999994</v>
      </c>
      <c r="EU17" s="9">
        <v>52</v>
      </c>
      <c r="EV17" s="9">
        <v>52</v>
      </c>
      <c r="EW17" s="9">
        <v>50.938000000000002</v>
      </c>
      <c r="EX17" s="9">
        <v>28.672000000000001</v>
      </c>
      <c r="EY17" s="9">
        <v>11.226000000000001</v>
      </c>
      <c r="EZ17" s="9">
        <v>17.446000000000002</v>
      </c>
      <c r="FA17" s="9">
        <v>3.258</v>
      </c>
      <c r="FB17" s="9">
        <v>1.639</v>
      </c>
      <c r="FC17" s="9">
        <v>1.619</v>
      </c>
      <c r="FD17" s="9">
        <v>5.1130000000000004</v>
      </c>
      <c r="FE17" s="9">
        <v>2.08</v>
      </c>
      <c r="FF17" s="9">
        <v>3.0329999999999999</v>
      </c>
      <c r="FG17" s="9">
        <v>6.5780000000000003</v>
      </c>
      <c r="FH17" s="9">
        <v>2.7040000000000002</v>
      </c>
      <c r="FI17" s="9">
        <v>3.8740000000000001</v>
      </c>
      <c r="FJ17" s="9">
        <v>13.724</v>
      </c>
      <c r="FK17" s="9">
        <v>4.8040000000000003</v>
      </c>
      <c r="FL17" s="9">
        <v>8.92</v>
      </c>
      <c r="FM17" s="9">
        <v>47</v>
      </c>
      <c r="FN17" s="9">
        <v>45.13</v>
      </c>
      <c r="FO17" s="9">
        <v>52</v>
      </c>
      <c r="FP17" s="9">
        <v>11.117000000000001</v>
      </c>
      <c r="FQ17" s="9">
        <v>6.5090000000000003</v>
      </c>
      <c r="FR17" s="9">
        <v>4.609</v>
      </c>
      <c r="FS17" s="9">
        <v>0.26800000000000002</v>
      </c>
      <c r="FT17" s="9">
        <v>0</v>
      </c>
      <c r="FU17" s="9">
        <v>0.26800000000000002</v>
      </c>
      <c r="FV17" s="9">
        <v>1.748</v>
      </c>
      <c r="FW17" s="9">
        <v>1.0309999999999999</v>
      </c>
      <c r="FX17" s="9">
        <v>0.71799999999999997</v>
      </c>
      <c r="FY17" s="9">
        <v>2.4119999999999999</v>
      </c>
      <c r="FZ17" s="9">
        <v>1.004</v>
      </c>
      <c r="GA17" s="9">
        <v>1.4079999999999999</v>
      </c>
      <c r="GB17" s="9">
        <v>6.69</v>
      </c>
      <c r="GC17" s="9">
        <v>4.4740000000000002</v>
      </c>
      <c r="GD17" s="9">
        <v>2.2160000000000002</v>
      </c>
      <c r="GE17" s="9">
        <v>52</v>
      </c>
      <c r="GF17" s="9">
        <v>52</v>
      </c>
      <c r="GG17" s="9">
        <v>38.783999999999999</v>
      </c>
      <c r="GH17" s="9">
        <v>3.2709999999999999</v>
      </c>
      <c r="GI17" s="9">
        <v>2.806</v>
      </c>
      <c r="GJ17" s="9">
        <v>0.46500000000000002</v>
      </c>
      <c r="GK17" s="9">
        <v>1.0940000000000001</v>
      </c>
      <c r="GL17" s="9">
        <v>1.0940000000000001</v>
      </c>
      <c r="GM17" s="9">
        <v>0</v>
      </c>
      <c r="GN17" s="9">
        <v>0.57099999999999995</v>
      </c>
      <c r="GO17" s="9">
        <v>0.57099999999999995</v>
      </c>
      <c r="GP17" s="9">
        <v>0</v>
      </c>
      <c r="GQ17" s="9">
        <v>0.81100000000000005</v>
      </c>
      <c r="GR17" s="9">
        <v>0.53</v>
      </c>
      <c r="GS17" s="9">
        <v>0.28000000000000003</v>
      </c>
      <c r="GT17" s="9">
        <v>0.79700000000000004</v>
      </c>
      <c r="GU17" s="9">
        <v>0.61199999999999999</v>
      </c>
      <c r="GV17" s="9">
        <v>0.185</v>
      </c>
      <c r="GW17" s="9">
        <v>12.641999999999999</v>
      </c>
      <c r="GX17" s="9">
        <v>6.7679999999999998</v>
      </c>
      <c r="GY17" s="9">
        <v>59.411000000000001</v>
      </c>
      <c r="GZ17" s="9">
        <v>18.359000000000002</v>
      </c>
      <c r="HA17" s="9">
        <v>9.4410000000000007</v>
      </c>
      <c r="HB17" s="9">
        <v>8.9179999999999993</v>
      </c>
      <c r="HC17" s="9">
        <v>1.369</v>
      </c>
      <c r="HD17" s="9">
        <v>0.61099999999999999</v>
      </c>
      <c r="HE17" s="9">
        <v>0.75800000000000001</v>
      </c>
      <c r="HF17" s="9">
        <v>3.089</v>
      </c>
      <c r="HG17" s="9">
        <v>1.5680000000000001</v>
      </c>
      <c r="HH17" s="9">
        <v>1.5209999999999999</v>
      </c>
      <c r="HI17" s="9">
        <v>4.6520000000000001</v>
      </c>
      <c r="HJ17" s="9">
        <v>2.661</v>
      </c>
      <c r="HK17" s="9">
        <v>1.99</v>
      </c>
      <c r="HL17" s="9">
        <v>9.2490000000000006</v>
      </c>
      <c r="HM17" s="9">
        <v>4.601</v>
      </c>
      <c r="HN17" s="9">
        <v>4.6479999999999997</v>
      </c>
      <c r="HO17" s="9">
        <v>51.179000000000002</v>
      </c>
      <c r="HP17" s="9">
        <v>47.683</v>
      </c>
      <c r="HQ17" s="9">
        <v>52</v>
      </c>
      <c r="HR17" s="9">
        <v>36.375999999999998</v>
      </c>
      <c r="HS17" s="9">
        <v>13.798999999999999</v>
      </c>
      <c r="HT17" s="9">
        <v>22.577999999999999</v>
      </c>
      <c r="HU17" s="9">
        <v>4.9960000000000004</v>
      </c>
      <c r="HV17" s="9">
        <v>2.5710000000000002</v>
      </c>
      <c r="HW17" s="9">
        <v>2.4249999999999998</v>
      </c>
      <c r="HX17" s="9">
        <v>6.766</v>
      </c>
      <c r="HY17" s="9">
        <v>3.2120000000000002</v>
      </c>
      <c r="HZ17" s="9">
        <v>3.5550000000000002</v>
      </c>
      <c r="IA17" s="9">
        <v>7.6340000000000003</v>
      </c>
      <c r="IB17" s="9">
        <v>2.6059999999999999</v>
      </c>
      <c r="IC17" s="9">
        <v>5.0279999999999996</v>
      </c>
      <c r="ID17" s="9">
        <v>16.98</v>
      </c>
      <c r="IE17" s="9">
        <v>5.4089999999999998</v>
      </c>
      <c r="IF17" s="9">
        <v>11.571</v>
      </c>
      <c r="IG17" s="9">
        <v>43</v>
      </c>
      <c r="IH17" s="9">
        <v>17.245999999999999</v>
      </c>
      <c r="II17" s="9">
        <v>52</v>
      </c>
      <c r="IJ17" s="9">
        <v>15.004</v>
      </c>
      <c r="IK17" s="9">
        <v>7.4269999999999996</v>
      </c>
      <c r="IL17" s="9">
        <v>7.577</v>
      </c>
      <c r="IM17" s="9">
        <v>0.71</v>
      </c>
      <c r="IN17" s="9">
        <v>0.71</v>
      </c>
      <c r="IO17" s="9">
        <v>0</v>
      </c>
      <c r="IP17" s="9">
        <v>2.1219999999999999</v>
      </c>
      <c r="IQ17" s="9">
        <v>0.79400000000000004</v>
      </c>
    </row>
    <row r="18" spans="1:251">
      <c r="A18" s="10">
        <v>44593</v>
      </c>
      <c r="B18" s="9">
        <v>3.93</v>
      </c>
      <c r="C18" s="9">
        <v>5.282</v>
      </c>
      <c r="D18" s="9">
        <v>15.151999999999999</v>
      </c>
      <c r="E18" s="9">
        <v>5.04</v>
      </c>
      <c r="F18" s="9">
        <v>10.112</v>
      </c>
      <c r="G18" s="9">
        <v>24.039000000000001</v>
      </c>
      <c r="H18" s="9">
        <v>21</v>
      </c>
      <c r="I18" s="9">
        <v>26</v>
      </c>
      <c r="J18" s="9">
        <v>8.5410000000000004</v>
      </c>
      <c r="K18" s="9">
        <v>4.0389999999999997</v>
      </c>
      <c r="L18" s="9">
        <v>4.5019999999999998</v>
      </c>
      <c r="M18" s="9">
        <v>0.91800000000000004</v>
      </c>
      <c r="N18" s="9">
        <v>0.66100000000000003</v>
      </c>
      <c r="O18" s="9">
        <v>0.25700000000000001</v>
      </c>
      <c r="P18" s="9">
        <v>0.54500000000000004</v>
      </c>
      <c r="Q18" s="9">
        <v>0.54500000000000004</v>
      </c>
      <c r="R18" s="9">
        <v>0</v>
      </c>
      <c r="S18" s="9">
        <v>2.1150000000000002</v>
      </c>
      <c r="T18" s="9">
        <v>1.2669999999999999</v>
      </c>
      <c r="U18" s="9">
        <v>0.84799999999999998</v>
      </c>
      <c r="V18" s="9">
        <v>4.9630000000000001</v>
      </c>
      <c r="W18" s="9">
        <v>1.5660000000000001</v>
      </c>
      <c r="X18" s="9">
        <v>3.3969999999999998</v>
      </c>
      <c r="Y18" s="9">
        <v>54.601999999999997</v>
      </c>
      <c r="Z18" s="9">
        <v>42.750999999999998</v>
      </c>
      <c r="AA18" s="9">
        <v>97.16</v>
      </c>
      <c r="AB18" s="9">
        <v>34.414999999999999</v>
      </c>
      <c r="AC18" s="9">
        <v>10.750999999999999</v>
      </c>
      <c r="AD18" s="9">
        <v>23.664000000000001</v>
      </c>
      <c r="AE18" s="9">
        <v>4.4000000000000004</v>
      </c>
      <c r="AF18" s="9">
        <v>0.94499999999999995</v>
      </c>
      <c r="AG18" s="9">
        <v>3.4540000000000002</v>
      </c>
      <c r="AH18" s="9">
        <v>6.2270000000000003</v>
      </c>
      <c r="AI18" s="9">
        <v>2.27</v>
      </c>
      <c r="AJ18" s="9">
        <v>3.956</v>
      </c>
      <c r="AK18" s="9">
        <v>8.4149999999999991</v>
      </c>
      <c r="AL18" s="9">
        <v>2.9079999999999999</v>
      </c>
      <c r="AM18" s="9">
        <v>5.5069999999999997</v>
      </c>
      <c r="AN18" s="9">
        <v>15.374000000000001</v>
      </c>
      <c r="AO18" s="9">
        <v>4.6280000000000001</v>
      </c>
      <c r="AP18" s="9">
        <v>10.747</v>
      </c>
      <c r="AQ18" s="9">
        <v>26</v>
      </c>
      <c r="AR18" s="9">
        <v>28.623999999999999</v>
      </c>
      <c r="AS18" s="9">
        <v>26</v>
      </c>
      <c r="AT18" s="9">
        <v>28.594000000000001</v>
      </c>
      <c r="AU18" s="9">
        <v>11.273</v>
      </c>
      <c r="AV18" s="9">
        <v>17.32</v>
      </c>
      <c r="AW18" s="9">
        <v>3.8420000000000001</v>
      </c>
      <c r="AX18" s="9">
        <v>2.1190000000000002</v>
      </c>
      <c r="AY18" s="9">
        <v>1.7230000000000001</v>
      </c>
      <c r="AZ18" s="9">
        <v>7.3810000000000002</v>
      </c>
      <c r="BA18" s="9">
        <v>2.6160000000000001</v>
      </c>
      <c r="BB18" s="9">
        <v>4.766</v>
      </c>
      <c r="BC18" s="9">
        <v>5.76</v>
      </c>
      <c r="BD18" s="9">
        <v>2.895</v>
      </c>
      <c r="BE18" s="9">
        <v>2.8650000000000002</v>
      </c>
      <c r="BF18" s="9">
        <v>11.61</v>
      </c>
      <c r="BG18" s="9">
        <v>3.6429999999999998</v>
      </c>
      <c r="BH18" s="9">
        <v>7.9669999999999996</v>
      </c>
      <c r="BI18" s="9">
        <v>26.023</v>
      </c>
      <c r="BJ18" s="9">
        <v>20.327000000000002</v>
      </c>
      <c r="BK18" s="9">
        <v>39.146999999999998</v>
      </c>
      <c r="BL18" s="9">
        <v>21.016999999999999</v>
      </c>
      <c r="BM18" s="9">
        <v>6.8529999999999998</v>
      </c>
      <c r="BN18" s="9">
        <v>14.164999999999999</v>
      </c>
      <c r="BO18" s="9">
        <v>2.4369999999999998</v>
      </c>
      <c r="BP18" s="9">
        <v>0.622</v>
      </c>
      <c r="BQ18" s="9">
        <v>1.8149999999999999</v>
      </c>
      <c r="BR18" s="9">
        <v>2.9239999999999999</v>
      </c>
      <c r="BS18" s="9">
        <v>1.5289999999999999</v>
      </c>
      <c r="BT18" s="9">
        <v>1.395</v>
      </c>
      <c r="BU18" s="9">
        <v>5.9379999999999997</v>
      </c>
      <c r="BV18" s="9">
        <v>2.3050000000000002</v>
      </c>
      <c r="BW18" s="9">
        <v>3.633</v>
      </c>
      <c r="BX18" s="9">
        <v>9.718</v>
      </c>
      <c r="BY18" s="9">
        <v>2.3969999999999998</v>
      </c>
      <c r="BZ18" s="9">
        <v>7.3209999999999997</v>
      </c>
      <c r="CA18" s="9">
        <v>36.228999999999999</v>
      </c>
      <c r="CB18" s="9">
        <v>25.318999999999999</v>
      </c>
      <c r="CC18" s="9">
        <v>52</v>
      </c>
      <c r="CD18" s="9">
        <v>13.398</v>
      </c>
      <c r="CE18" s="9">
        <v>3.899</v>
      </c>
      <c r="CF18" s="9">
        <v>9.4990000000000006</v>
      </c>
      <c r="CG18" s="9">
        <v>1.962</v>
      </c>
      <c r="CH18" s="9">
        <v>0.32300000000000001</v>
      </c>
      <c r="CI18" s="9">
        <v>1.639</v>
      </c>
      <c r="CJ18" s="9">
        <v>3.3029999999999999</v>
      </c>
      <c r="CK18" s="9">
        <v>0.74199999999999999</v>
      </c>
      <c r="CL18" s="9">
        <v>2.5609999999999999</v>
      </c>
      <c r="CM18" s="9">
        <v>2.4769999999999999</v>
      </c>
      <c r="CN18" s="9">
        <v>0.60299999999999998</v>
      </c>
      <c r="CO18" s="9">
        <v>1.8740000000000001</v>
      </c>
      <c r="CP18" s="9">
        <v>5.6559999999999997</v>
      </c>
      <c r="CQ18" s="9">
        <v>2.2309999999999999</v>
      </c>
      <c r="CR18" s="9">
        <v>3.4249999999999998</v>
      </c>
      <c r="CS18" s="9">
        <v>20.213000000000001</v>
      </c>
      <c r="CT18" s="9">
        <v>104</v>
      </c>
      <c r="CU18" s="9">
        <v>15.157999999999999</v>
      </c>
      <c r="CV18" s="9">
        <v>18.167999999999999</v>
      </c>
      <c r="CW18" s="9">
        <v>6.9669999999999996</v>
      </c>
      <c r="CX18" s="9">
        <v>11.201000000000001</v>
      </c>
      <c r="CY18" s="9">
        <v>2.6379999999999999</v>
      </c>
      <c r="CZ18" s="9">
        <v>1.482</v>
      </c>
      <c r="DA18" s="9">
        <v>1.1559999999999999</v>
      </c>
      <c r="DB18" s="9">
        <v>5.15</v>
      </c>
      <c r="DC18" s="9">
        <v>1.5109999999999999</v>
      </c>
      <c r="DD18" s="9">
        <v>3.6389999999999998</v>
      </c>
      <c r="DE18" s="9">
        <v>4.0010000000000003</v>
      </c>
      <c r="DF18" s="9">
        <v>1.6659999999999999</v>
      </c>
      <c r="DG18" s="9">
        <v>2.335</v>
      </c>
      <c r="DH18" s="9">
        <v>6.3780000000000001</v>
      </c>
      <c r="DI18" s="9">
        <v>2.3079999999999998</v>
      </c>
      <c r="DJ18" s="9">
        <v>4.0709999999999997</v>
      </c>
      <c r="DK18" s="9">
        <v>25.143000000000001</v>
      </c>
      <c r="DL18" s="9">
        <v>21</v>
      </c>
      <c r="DM18" s="9">
        <v>31.638999999999999</v>
      </c>
      <c r="DN18" s="9">
        <v>10.426</v>
      </c>
      <c r="DO18" s="9">
        <v>4.306</v>
      </c>
      <c r="DP18" s="9">
        <v>6.1189999999999998</v>
      </c>
      <c r="DQ18" s="9">
        <v>1.204</v>
      </c>
      <c r="DR18" s="9">
        <v>0.63700000000000001</v>
      </c>
      <c r="DS18" s="9">
        <v>0.56699999999999995</v>
      </c>
      <c r="DT18" s="9">
        <v>2.2309999999999999</v>
      </c>
      <c r="DU18" s="9">
        <v>1.105</v>
      </c>
      <c r="DV18" s="9">
        <v>1.127</v>
      </c>
      <c r="DW18" s="9">
        <v>1.7589999999999999</v>
      </c>
      <c r="DX18" s="9">
        <v>1.2290000000000001</v>
      </c>
      <c r="DY18" s="9">
        <v>0.53</v>
      </c>
      <c r="DZ18" s="9">
        <v>5.2320000000000002</v>
      </c>
      <c r="EA18" s="9">
        <v>1.3360000000000001</v>
      </c>
      <c r="EB18" s="9">
        <v>3.8959999999999999</v>
      </c>
      <c r="EC18" s="9">
        <v>50.207000000000001</v>
      </c>
      <c r="ED18" s="9">
        <v>18.326000000000001</v>
      </c>
      <c r="EE18" s="9">
        <v>104</v>
      </c>
      <c r="EF18" s="9">
        <v>26.812000000000001</v>
      </c>
      <c r="EG18" s="9">
        <v>8.8529999999999998</v>
      </c>
      <c r="EH18" s="9">
        <v>17.959</v>
      </c>
      <c r="EI18" s="9">
        <v>4.1459999999999999</v>
      </c>
      <c r="EJ18" s="9">
        <v>1.1140000000000001</v>
      </c>
      <c r="EK18" s="9">
        <v>3.032</v>
      </c>
      <c r="EL18" s="9">
        <v>6.0460000000000003</v>
      </c>
      <c r="EM18" s="9">
        <v>2.323</v>
      </c>
      <c r="EN18" s="9">
        <v>3.7229999999999999</v>
      </c>
      <c r="EO18" s="9">
        <v>5.7830000000000004</v>
      </c>
      <c r="EP18" s="9">
        <v>2.3069999999999999</v>
      </c>
      <c r="EQ18" s="9">
        <v>3.476</v>
      </c>
      <c r="ER18" s="9">
        <v>10.837</v>
      </c>
      <c r="ES18" s="9">
        <v>3.109</v>
      </c>
      <c r="ET18" s="9">
        <v>7.7279999999999998</v>
      </c>
      <c r="EU18" s="9">
        <v>24.103999999999999</v>
      </c>
      <c r="EV18" s="9">
        <v>19.350999999999999</v>
      </c>
      <c r="EW18" s="9">
        <v>26</v>
      </c>
      <c r="EX18" s="9">
        <v>26.178000000000001</v>
      </c>
      <c r="EY18" s="9">
        <v>8.8740000000000006</v>
      </c>
      <c r="EZ18" s="9">
        <v>17.303000000000001</v>
      </c>
      <c r="FA18" s="9">
        <v>2.899</v>
      </c>
      <c r="FB18" s="9">
        <v>1.284</v>
      </c>
      <c r="FC18" s="9">
        <v>1.615</v>
      </c>
      <c r="FD18" s="9">
        <v>4.9989999999999997</v>
      </c>
      <c r="FE18" s="9">
        <v>1.4259999999999999</v>
      </c>
      <c r="FF18" s="9">
        <v>3.5739999999999998</v>
      </c>
      <c r="FG18" s="9">
        <v>6.6120000000000001</v>
      </c>
      <c r="FH18" s="9">
        <v>2.5979999999999999</v>
      </c>
      <c r="FI18" s="9">
        <v>4.0140000000000002</v>
      </c>
      <c r="FJ18" s="9">
        <v>11.667</v>
      </c>
      <c r="FK18" s="9">
        <v>3.5670000000000002</v>
      </c>
      <c r="FL18" s="9">
        <v>8.1</v>
      </c>
      <c r="FM18" s="9">
        <v>33.938000000000002</v>
      </c>
      <c r="FN18" s="9">
        <v>25.763000000000002</v>
      </c>
      <c r="FO18" s="9">
        <v>37.338999999999999</v>
      </c>
      <c r="FP18" s="9">
        <v>7.0430000000000001</v>
      </c>
      <c r="FQ18" s="9">
        <v>2.351</v>
      </c>
      <c r="FR18" s="9">
        <v>4.6909999999999998</v>
      </c>
      <c r="FS18" s="9">
        <v>0.92300000000000004</v>
      </c>
      <c r="FT18" s="9">
        <v>0.66600000000000004</v>
      </c>
      <c r="FU18" s="9">
        <v>0.25700000000000001</v>
      </c>
      <c r="FV18" s="9">
        <v>1.8460000000000001</v>
      </c>
      <c r="FW18" s="9">
        <v>0.80900000000000005</v>
      </c>
      <c r="FX18" s="9">
        <v>1.0369999999999999</v>
      </c>
      <c r="FY18" s="9">
        <v>1.1499999999999999</v>
      </c>
      <c r="FZ18" s="9">
        <v>0.26900000000000002</v>
      </c>
      <c r="GA18" s="9">
        <v>0.88100000000000001</v>
      </c>
      <c r="GB18" s="9">
        <v>3.1240000000000001</v>
      </c>
      <c r="GC18" s="9">
        <v>0.60799999999999998</v>
      </c>
      <c r="GD18" s="9">
        <v>2.516</v>
      </c>
      <c r="GE18" s="9">
        <v>28.54</v>
      </c>
      <c r="GF18" s="9">
        <v>8.5150000000000006</v>
      </c>
      <c r="GG18" s="9">
        <v>52</v>
      </c>
      <c r="GH18" s="9">
        <v>2.976</v>
      </c>
      <c r="GI18" s="9">
        <v>1.946</v>
      </c>
      <c r="GJ18" s="9">
        <v>1.0309999999999999</v>
      </c>
      <c r="GK18" s="9">
        <v>0.27400000000000002</v>
      </c>
      <c r="GL18" s="9">
        <v>0</v>
      </c>
      <c r="GM18" s="9">
        <v>0.27400000000000002</v>
      </c>
      <c r="GN18" s="9">
        <v>0.71699999999999997</v>
      </c>
      <c r="GO18" s="9">
        <v>0.32800000000000001</v>
      </c>
      <c r="GP18" s="9">
        <v>0.38900000000000001</v>
      </c>
      <c r="GQ18" s="9">
        <v>0.63</v>
      </c>
      <c r="GR18" s="9">
        <v>0.63</v>
      </c>
      <c r="GS18" s="9">
        <v>0</v>
      </c>
      <c r="GT18" s="9">
        <v>1.3560000000000001</v>
      </c>
      <c r="GU18" s="9">
        <v>0.98799999999999999</v>
      </c>
      <c r="GV18" s="9">
        <v>0.36799999999999999</v>
      </c>
      <c r="GW18" s="9">
        <v>37.417999999999999</v>
      </c>
      <c r="GX18" s="9">
        <v>74.173000000000002</v>
      </c>
      <c r="GY18" s="9">
        <v>29.404</v>
      </c>
      <c r="GZ18" s="9">
        <v>14.461</v>
      </c>
      <c r="HA18" s="9">
        <v>4.9649999999999999</v>
      </c>
      <c r="HB18" s="9">
        <v>9.4960000000000004</v>
      </c>
      <c r="HC18" s="9">
        <v>1.244</v>
      </c>
      <c r="HD18" s="9">
        <v>0.62</v>
      </c>
      <c r="HE18" s="9">
        <v>0.624</v>
      </c>
      <c r="HF18" s="9">
        <v>3.843</v>
      </c>
      <c r="HG18" s="9">
        <v>2.1030000000000002</v>
      </c>
      <c r="HH18" s="9">
        <v>1.74</v>
      </c>
      <c r="HI18" s="9">
        <v>3.226</v>
      </c>
      <c r="HJ18" s="9">
        <v>1.0089999999999999</v>
      </c>
      <c r="HK18" s="9">
        <v>2.218</v>
      </c>
      <c r="HL18" s="9">
        <v>6.1470000000000002</v>
      </c>
      <c r="HM18" s="9">
        <v>1.2330000000000001</v>
      </c>
      <c r="HN18" s="9">
        <v>4.9139999999999997</v>
      </c>
      <c r="HO18" s="9">
        <v>25.422000000000001</v>
      </c>
      <c r="HP18" s="9">
        <v>9.7370000000000001</v>
      </c>
      <c r="HQ18" s="9">
        <v>52</v>
      </c>
      <c r="HR18" s="9">
        <v>34.682000000000002</v>
      </c>
      <c r="HS18" s="9">
        <v>12.07</v>
      </c>
      <c r="HT18" s="9">
        <v>22.611999999999998</v>
      </c>
      <c r="HU18" s="9">
        <v>5.6340000000000003</v>
      </c>
      <c r="HV18" s="9">
        <v>1.778</v>
      </c>
      <c r="HW18" s="9">
        <v>3.8559999999999999</v>
      </c>
      <c r="HX18" s="9">
        <v>7.2539999999999996</v>
      </c>
      <c r="HY18" s="9">
        <v>2.109</v>
      </c>
      <c r="HZ18" s="9">
        <v>5.1449999999999996</v>
      </c>
      <c r="IA18" s="9">
        <v>8.8510000000000009</v>
      </c>
      <c r="IB18" s="9">
        <v>3.9119999999999999</v>
      </c>
      <c r="IC18" s="9">
        <v>4.9390000000000001</v>
      </c>
      <c r="ID18" s="9">
        <v>12.943</v>
      </c>
      <c r="IE18" s="9">
        <v>4.2709999999999999</v>
      </c>
      <c r="IF18" s="9">
        <v>8.6720000000000006</v>
      </c>
      <c r="IG18" s="9">
        <v>26</v>
      </c>
      <c r="IH18" s="9">
        <v>25.021000000000001</v>
      </c>
      <c r="II18" s="9">
        <v>26</v>
      </c>
      <c r="IJ18" s="9">
        <v>13.865</v>
      </c>
      <c r="IK18" s="9">
        <v>4.9889999999999999</v>
      </c>
      <c r="IL18" s="9">
        <v>8.8759999999999994</v>
      </c>
      <c r="IM18" s="9">
        <v>1.363</v>
      </c>
      <c r="IN18" s="9">
        <v>0.66600000000000004</v>
      </c>
      <c r="IO18" s="9">
        <v>0.69699999999999995</v>
      </c>
      <c r="IP18" s="9">
        <v>2.5099999999999998</v>
      </c>
      <c r="IQ18" s="9">
        <v>0.67400000000000004</v>
      </c>
    </row>
    <row r="19" spans="1:251">
      <c r="A19" s="10">
        <v>44958</v>
      </c>
      <c r="B19" s="9">
        <v>5.4039999999999999</v>
      </c>
      <c r="C19" s="9">
        <v>7.1139999999999999</v>
      </c>
      <c r="D19" s="9">
        <v>16.603999999999999</v>
      </c>
      <c r="E19" s="9">
        <v>5.3220000000000001</v>
      </c>
      <c r="F19" s="9">
        <v>11.282999999999999</v>
      </c>
      <c r="G19" s="9">
        <v>26</v>
      </c>
      <c r="H19" s="9">
        <v>26</v>
      </c>
      <c r="I19" s="9">
        <v>26.073</v>
      </c>
      <c r="J19" s="9">
        <v>5.7709999999999999</v>
      </c>
      <c r="K19" s="9">
        <v>3.472</v>
      </c>
      <c r="L19" s="9">
        <v>2.2989999999999999</v>
      </c>
      <c r="M19" s="9">
        <v>0.308</v>
      </c>
      <c r="N19" s="9">
        <v>0.308</v>
      </c>
      <c r="O19" s="9">
        <v>0</v>
      </c>
      <c r="P19" s="9">
        <v>0.96199999999999997</v>
      </c>
      <c r="Q19" s="9">
        <v>0.622</v>
      </c>
      <c r="R19" s="9">
        <v>0.34</v>
      </c>
      <c r="S19" s="9">
        <v>1.1759999999999999</v>
      </c>
      <c r="T19" s="9">
        <v>0.54</v>
      </c>
      <c r="U19" s="9">
        <v>0.63600000000000001</v>
      </c>
      <c r="V19" s="9">
        <v>3.3260000000000001</v>
      </c>
      <c r="W19" s="9">
        <v>2.0030000000000001</v>
      </c>
      <c r="X19" s="9">
        <v>1.323</v>
      </c>
      <c r="Y19" s="9">
        <v>52</v>
      </c>
      <c r="Z19" s="9">
        <v>52</v>
      </c>
      <c r="AA19" s="9">
        <v>50.652000000000001</v>
      </c>
      <c r="AB19" s="9">
        <v>37.052</v>
      </c>
      <c r="AC19" s="9">
        <v>12.81</v>
      </c>
      <c r="AD19" s="9">
        <v>24.242000000000001</v>
      </c>
      <c r="AE19" s="9">
        <v>5.609</v>
      </c>
      <c r="AF19" s="9">
        <v>1.863</v>
      </c>
      <c r="AG19" s="9">
        <v>3.7450000000000001</v>
      </c>
      <c r="AH19" s="9">
        <v>5.7370000000000001</v>
      </c>
      <c r="AI19" s="9">
        <v>0.999</v>
      </c>
      <c r="AJ19" s="9">
        <v>4.7370000000000001</v>
      </c>
      <c r="AK19" s="9">
        <v>8.91</v>
      </c>
      <c r="AL19" s="9">
        <v>3.3620000000000001</v>
      </c>
      <c r="AM19" s="9">
        <v>5.548</v>
      </c>
      <c r="AN19" s="9">
        <v>16.797000000000001</v>
      </c>
      <c r="AO19" s="9">
        <v>6.585</v>
      </c>
      <c r="AP19" s="9">
        <v>10.212</v>
      </c>
      <c r="AQ19" s="9">
        <v>29.06</v>
      </c>
      <c r="AR19" s="9">
        <v>52</v>
      </c>
      <c r="AS19" s="9">
        <v>26</v>
      </c>
      <c r="AT19" s="9">
        <v>25.818999999999999</v>
      </c>
      <c r="AU19" s="9">
        <v>11.057</v>
      </c>
      <c r="AV19" s="9">
        <v>14.762</v>
      </c>
      <c r="AW19" s="9">
        <v>1.865</v>
      </c>
      <c r="AX19" s="9">
        <v>1.865</v>
      </c>
      <c r="AY19" s="9">
        <v>0</v>
      </c>
      <c r="AZ19" s="9">
        <v>4.6289999999999996</v>
      </c>
      <c r="BA19" s="9">
        <v>1.7170000000000001</v>
      </c>
      <c r="BB19" s="9">
        <v>2.9119999999999999</v>
      </c>
      <c r="BC19" s="9">
        <v>8.9320000000000004</v>
      </c>
      <c r="BD19" s="9">
        <v>3.972</v>
      </c>
      <c r="BE19" s="9">
        <v>4.9589999999999996</v>
      </c>
      <c r="BF19" s="9">
        <v>10.393000000000001</v>
      </c>
      <c r="BG19" s="9">
        <v>3.5030000000000001</v>
      </c>
      <c r="BH19" s="9">
        <v>6.891</v>
      </c>
      <c r="BI19" s="9">
        <v>34</v>
      </c>
      <c r="BJ19" s="9">
        <v>26</v>
      </c>
      <c r="BK19" s="9">
        <v>41.835999999999999</v>
      </c>
      <c r="BL19" s="9">
        <v>24.082000000000001</v>
      </c>
      <c r="BM19" s="9">
        <v>8.6969999999999992</v>
      </c>
      <c r="BN19" s="9">
        <v>15.385</v>
      </c>
      <c r="BO19" s="9">
        <v>3.32</v>
      </c>
      <c r="BP19" s="9">
        <v>1.863</v>
      </c>
      <c r="BQ19" s="9">
        <v>1.4570000000000001</v>
      </c>
      <c r="BR19" s="9">
        <v>3.55</v>
      </c>
      <c r="BS19" s="9">
        <v>0.35699999999999998</v>
      </c>
      <c r="BT19" s="9">
        <v>3.1920000000000002</v>
      </c>
      <c r="BU19" s="9">
        <v>6.6859999999999999</v>
      </c>
      <c r="BV19" s="9">
        <v>2.3929999999999998</v>
      </c>
      <c r="BW19" s="9">
        <v>4.2930000000000001</v>
      </c>
      <c r="BX19" s="9">
        <v>10.526</v>
      </c>
      <c r="BY19" s="9">
        <v>4.0830000000000002</v>
      </c>
      <c r="BZ19" s="9">
        <v>6.4429999999999996</v>
      </c>
      <c r="CA19" s="9">
        <v>27.965</v>
      </c>
      <c r="CB19" s="9">
        <v>27.337</v>
      </c>
      <c r="CC19" s="9">
        <v>29.25</v>
      </c>
      <c r="CD19" s="9">
        <v>12.97</v>
      </c>
      <c r="CE19" s="9">
        <v>4.1130000000000004</v>
      </c>
      <c r="CF19" s="9">
        <v>8.8569999999999993</v>
      </c>
      <c r="CG19" s="9">
        <v>2.2890000000000001</v>
      </c>
      <c r="CH19" s="9">
        <v>0</v>
      </c>
      <c r="CI19" s="9">
        <v>2.2890000000000001</v>
      </c>
      <c r="CJ19" s="9">
        <v>2.1869999999999998</v>
      </c>
      <c r="CK19" s="9">
        <v>0.64200000000000002</v>
      </c>
      <c r="CL19" s="9">
        <v>1.5449999999999999</v>
      </c>
      <c r="CM19" s="9">
        <v>2.2240000000000002</v>
      </c>
      <c r="CN19" s="9">
        <v>0.96899999999999997</v>
      </c>
      <c r="CO19" s="9">
        <v>1.2549999999999999</v>
      </c>
      <c r="CP19" s="9">
        <v>6.2720000000000002</v>
      </c>
      <c r="CQ19" s="9">
        <v>2.5030000000000001</v>
      </c>
      <c r="CR19" s="9">
        <v>3.7690000000000001</v>
      </c>
      <c r="CS19" s="9">
        <v>29.344000000000001</v>
      </c>
      <c r="CT19" s="9">
        <v>52</v>
      </c>
      <c r="CU19" s="9">
        <v>22.818000000000001</v>
      </c>
      <c r="CV19" s="9">
        <v>15.715</v>
      </c>
      <c r="CW19" s="9">
        <v>6.0780000000000003</v>
      </c>
      <c r="CX19" s="9">
        <v>9.6379999999999999</v>
      </c>
      <c r="CY19" s="9">
        <v>0.61199999999999999</v>
      </c>
      <c r="CZ19" s="9">
        <v>0.61199999999999999</v>
      </c>
      <c r="DA19" s="9">
        <v>0</v>
      </c>
      <c r="DB19" s="9">
        <v>2.8</v>
      </c>
      <c r="DC19" s="9">
        <v>0.72799999999999998</v>
      </c>
      <c r="DD19" s="9">
        <v>2.0720000000000001</v>
      </c>
      <c r="DE19" s="9">
        <v>5.8689999999999998</v>
      </c>
      <c r="DF19" s="9">
        <v>1.857</v>
      </c>
      <c r="DG19" s="9">
        <v>4.0119999999999996</v>
      </c>
      <c r="DH19" s="9">
        <v>6.4340000000000002</v>
      </c>
      <c r="DI19" s="9">
        <v>2.88</v>
      </c>
      <c r="DJ19" s="9">
        <v>3.5539999999999998</v>
      </c>
      <c r="DK19" s="9">
        <v>34</v>
      </c>
      <c r="DL19" s="9">
        <v>38.399000000000001</v>
      </c>
      <c r="DM19" s="9">
        <v>34</v>
      </c>
      <c r="DN19" s="9">
        <v>10.103999999999999</v>
      </c>
      <c r="DO19" s="9">
        <v>4.9800000000000004</v>
      </c>
      <c r="DP19" s="9">
        <v>5.1239999999999997</v>
      </c>
      <c r="DQ19" s="9">
        <v>1.2529999999999999</v>
      </c>
      <c r="DR19" s="9">
        <v>1.2529999999999999</v>
      </c>
      <c r="DS19" s="9">
        <v>0</v>
      </c>
      <c r="DT19" s="9">
        <v>1.829</v>
      </c>
      <c r="DU19" s="9">
        <v>0.98899999999999999</v>
      </c>
      <c r="DV19" s="9">
        <v>0.84</v>
      </c>
      <c r="DW19" s="9">
        <v>3.0630000000000002</v>
      </c>
      <c r="DX19" s="9">
        <v>2.1150000000000002</v>
      </c>
      <c r="DY19" s="9">
        <v>0.94799999999999995</v>
      </c>
      <c r="DZ19" s="9">
        <v>3.96</v>
      </c>
      <c r="EA19" s="9">
        <v>0.623</v>
      </c>
      <c r="EB19" s="9">
        <v>3.3370000000000002</v>
      </c>
      <c r="EC19" s="9">
        <v>34</v>
      </c>
      <c r="ED19" s="9">
        <v>26</v>
      </c>
      <c r="EE19" s="9">
        <v>156</v>
      </c>
      <c r="EF19" s="9">
        <v>28.858000000000001</v>
      </c>
      <c r="EG19" s="9">
        <v>10.602</v>
      </c>
      <c r="EH19" s="9">
        <v>18.256</v>
      </c>
      <c r="EI19" s="9">
        <v>4.04</v>
      </c>
      <c r="EJ19" s="9">
        <v>1.95</v>
      </c>
      <c r="EK19" s="9">
        <v>2.089</v>
      </c>
      <c r="EL19" s="9">
        <v>5.4210000000000003</v>
      </c>
      <c r="EM19" s="9">
        <v>0.999</v>
      </c>
      <c r="EN19" s="9">
        <v>4.4210000000000003</v>
      </c>
      <c r="EO19" s="9">
        <v>8.1359999999999992</v>
      </c>
      <c r="EP19" s="9">
        <v>3.492</v>
      </c>
      <c r="EQ19" s="9">
        <v>4.6440000000000001</v>
      </c>
      <c r="ER19" s="9">
        <v>11.262</v>
      </c>
      <c r="ES19" s="9">
        <v>4.1609999999999996</v>
      </c>
      <c r="ET19" s="9">
        <v>7.1020000000000003</v>
      </c>
      <c r="EU19" s="9">
        <v>26</v>
      </c>
      <c r="EV19" s="9">
        <v>26</v>
      </c>
      <c r="EW19" s="9">
        <v>26.4</v>
      </c>
      <c r="EX19" s="9">
        <v>22.86</v>
      </c>
      <c r="EY19" s="9">
        <v>8.1890000000000001</v>
      </c>
      <c r="EZ19" s="9">
        <v>14.670999999999999</v>
      </c>
      <c r="FA19" s="9">
        <v>1.7090000000000001</v>
      </c>
      <c r="FB19" s="9">
        <v>1.157</v>
      </c>
      <c r="FC19" s="9">
        <v>0.55200000000000005</v>
      </c>
      <c r="FD19" s="9">
        <v>2.855</v>
      </c>
      <c r="FE19" s="9">
        <v>0.67500000000000004</v>
      </c>
      <c r="FF19" s="9">
        <v>2.181</v>
      </c>
      <c r="FG19" s="9">
        <v>6.9249999999999998</v>
      </c>
      <c r="FH19" s="9">
        <v>2.2789999999999999</v>
      </c>
      <c r="FI19" s="9">
        <v>4.6459999999999999</v>
      </c>
      <c r="FJ19" s="9">
        <v>11.37</v>
      </c>
      <c r="FK19" s="9">
        <v>4.0780000000000003</v>
      </c>
      <c r="FL19" s="9">
        <v>7.2930000000000001</v>
      </c>
      <c r="FM19" s="9">
        <v>48.308999999999997</v>
      </c>
      <c r="FN19" s="9">
        <v>41.597000000000001</v>
      </c>
      <c r="FO19" s="9">
        <v>48.603999999999999</v>
      </c>
      <c r="FP19" s="9">
        <v>8.7759999999999998</v>
      </c>
      <c r="FQ19" s="9">
        <v>3.65</v>
      </c>
      <c r="FR19" s="9">
        <v>5.1260000000000003</v>
      </c>
      <c r="FS19" s="9">
        <v>1.7250000000000001</v>
      </c>
      <c r="FT19" s="9">
        <v>0.62</v>
      </c>
      <c r="FU19" s="9">
        <v>1.1040000000000001</v>
      </c>
      <c r="FV19" s="9">
        <v>1.0209999999999999</v>
      </c>
      <c r="FW19" s="9">
        <v>0.314</v>
      </c>
      <c r="FX19" s="9">
        <v>0.70699999999999996</v>
      </c>
      <c r="FY19" s="9">
        <v>1.7250000000000001</v>
      </c>
      <c r="FZ19" s="9">
        <v>0.86599999999999999</v>
      </c>
      <c r="GA19" s="9">
        <v>0.85899999999999999</v>
      </c>
      <c r="GB19" s="9">
        <v>4.3049999999999997</v>
      </c>
      <c r="GC19" s="9">
        <v>1.85</v>
      </c>
      <c r="GD19" s="9">
        <v>2.4550000000000001</v>
      </c>
      <c r="GE19" s="9">
        <v>44.802</v>
      </c>
      <c r="GF19" s="9">
        <v>48.271999999999998</v>
      </c>
      <c r="GG19" s="9">
        <v>40.573</v>
      </c>
      <c r="GH19" s="9">
        <v>2.3769999999999998</v>
      </c>
      <c r="GI19" s="9">
        <v>1.4259999999999999</v>
      </c>
      <c r="GJ19" s="9">
        <v>0.95099999999999996</v>
      </c>
      <c r="GK19" s="9">
        <v>0</v>
      </c>
      <c r="GL19" s="9">
        <v>0</v>
      </c>
      <c r="GM19" s="9">
        <v>0</v>
      </c>
      <c r="GN19" s="9">
        <v>1.0680000000000001</v>
      </c>
      <c r="GO19" s="9">
        <v>0.72799999999999998</v>
      </c>
      <c r="GP19" s="9">
        <v>0.34</v>
      </c>
      <c r="GQ19" s="9">
        <v>1.0549999999999999</v>
      </c>
      <c r="GR19" s="9">
        <v>0.69699999999999995</v>
      </c>
      <c r="GS19" s="9">
        <v>0.35799999999999998</v>
      </c>
      <c r="GT19" s="9">
        <v>0.253</v>
      </c>
      <c r="GU19" s="9">
        <v>0</v>
      </c>
      <c r="GV19" s="9">
        <v>0.253</v>
      </c>
      <c r="GW19" s="9">
        <v>12.831</v>
      </c>
      <c r="GX19" s="9">
        <v>17.481000000000002</v>
      </c>
      <c r="GY19" s="9">
        <v>12.875999999999999</v>
      </c>
      <c r="GZ19" s="9">
        <v>14.83</v>
      </c>
      <c r="HA19" s="9">
        <v>4.7380000000000004</v>
      </c>
      <c r="HB19" s="9">
        <v>10.092000000000001</v>
      </c>
      <c r="HC19" s="9">
        <v>1.625</v>
      </c>
      <c r="HD19" s="9">
        <v>0.71499999999999997</v>
      </c>
      <c r="HE19" s="9">
        <v>0.91</v>
      </c>
      <c r="HF19" s="9">
        <v>1.0109999999999999</v>
      </c>
      <c r="HG19" s="9">
        <v>0.747</v>
      </c>
      <c r="HH19" s="9">
        <v>0.26400000000000001</v>
      </c>
      <c r="HI19" s="9">
        <v>4.9109999999999996</v>
      </c>
      <c r="HJ19" s="9">
        <v>1.532</v>
      </c>
      <c r="HK19" s="9">
        <v>3.3780000000000001</v>
      </c>
      <c r="HL19" s="9">
        <v>7.2830000000000004</v>
      </c>
      <c r="HM19" s="9">
        <v>1.744</v>
      </c>
      <c r="HN19" s="9">
        <v>5.5389999999999997</v>
      </c>
      <c r="HO19" s="9">
        <v>50.167999999999999</v>
      </c>
      <c r="HP19" s="9">
        <v>27.829000000000001</v>
      </c>
      <c r="HQ19" s="9">
        <v>52</v>
      </c>
      <c r="HR19" s="9">
        <v>33.627000000000002</v>
      </c>
      <c r="HS19" s="9">
        <v>12.942</v>
      </c>
      <c r="HT19" s="9">
        <v>20.684999999999999</v>
      </c>
      <c r="HU19" s="9">
        <v>3.8340000000000001</v>
      </c>
      <c r="HV19" s="9">
        <v>2.1659999999999999</v>
      </c>
      <c r="HW19" s="9">
        <v>1.6679999999999999</v>
      </c>
      <c r="HX19" s="9">
        <v>6.9240000000000004</v>
      </c>
      <c r="HY19" s="9">
        <v>0.92600000000000005</v>
      </c>
      <c r="HZ19" s="9">
        <v>5.9969999999999999</v>
      </c>
      <c r="IA19" s="9">
        <v>10.135999999999999</v>
      </c>
      <c r="IB19" s="9">
        <v>5.0890000000000004</v>
      </c>
      <c r="IC19" s="9">
        <v>5.0460000000000003</v>
      </c>
      <c r="ID19" s="9">
        <v>12.734</v>
      </c>
      <c r="IE19" s="9">
        <v>4.76</v>
      </c>
      <c r="IF19" s="9">
        <v>7.9729999999999999</v>
      </c>
      <c r="IG19" s="9">
        <v>26</v>
      </c>
      <c r="IH19" s="9">
        <v>26</v>
      </c>
      <c r="II19" s="9">
        <v>26</v>
      </c>
      <c r="IJ19" s="9">
        <v>14.414</v>
      </c>
      <c r="IK19" s="9">
        <v>6.1870000000000003</v>
      </c>
      <c r="IL19" s="9">
        <v>8.2270000000000003</v>
      </c>
      <c r="IM19" s="9">
        <v>2.0139999999999998</v>
      </c>
      <c r="IN19" s="9">
        <v>0.84699999999999998</v>
      </c>
      <c r="IO19" s="9">
        <v>1.167</v>
      </c>
      <c r="IP19" s="9">
        <v>2.431</v>
      </c>
      <c r="IQ19" s="9">
        <v>1.0429999999999999</v>
      </c>
    </row>
    <row r="20" spans="1:251">
      <c r="A20" s="10">
        <v>45323</v>
      </c>
      <c r="B20" s="9">
        <v>3.847</v>
      </c>
      <c r="C20" s="9">
        <v>7.3940000000000001</v>
      </c>
      <c r="D20" s="9">
        <v>17.649000000000001</v>
      </c>
      <c r="E20" s="9">
        <v>9.8849999999999998</v>
      </c>
      <c r="F20" s="9">
        <v>7.7640000000000002</v>
      </c>
      <c r="G20" s="9">
        <v>34</v>
      </c>
      <c r="H20" s="9">
        <v>52</v>
      </c>
      <c r="I20" s="9">
        <v>21</v>
      </c>
      <c r="J20" s="9">
        <v>9.3740000000000006</v>
      </c>
      <c r="K20" s="9">
        <v>4.0830000000000002</v>
      </c>
      <c r="L20" s="9">
        <v>5.2910000000000004</v>
      </c>
      <c r="M20" s="9">
        <v>2.173</v>
      </c>
      <c r="N20" s="9">
        <v>0.99299999999999999</v>
      </c>
      <c r="O20" s="9">
        <v>1.18</v>
      </c>
      <c r="P20" s="9">
        <v>2.0470000000000002</v>
      </c>
      <c r="Q20" s="9">
        <v>1.1399999999999999</v>
      </c>
      <c r="R20" s="9">
        <v>0.90700000000000003</v>
      </c>
      <c r="S20" s="9">
        <v>1.49</v>
      </c>
      <c r="T20" s="9">
        <v>0.57799999999999996</v>
      </c>
      <c r="U20" s="9">
        <v>0.91200000000000003</v>
      </c>
      <c r="V20" s="9">
        <v>3.6640000000000001</v>
      </c>
      <c r="W20" s="9">
        <v>1.3720000000000001</v>
      </c>
      <c r="X20" s="9">
        <v>2.2919999999999998</v>
      </c>
      <c r="Y20" s="9">
        <v>17.776</v>
      </c>
      <c r="Z20" s="9">
        <v>12.2</v>
      </c>
      <c r="AA20" s="9">
        <v>34.771999999999998</v>
      </c>
      <c r="AB20" s="9">
        <v>41.676000000000002</v>
      </c>
      <c r="AC20" s="9">
        <v>15.4</v>
      </c>
      <c r="AD20" s="9">
        <v>26.276</v>
      </c>
      <c r="AE20" s="9">
        <v>5.68</v>
      </c>
      <c r="AF20" s="9">
        <v>1.91</v>
      </c>
      <c r="AG20" s="9">
        <v>3.77</v>
      </c>
      <c r="AH20" s="9">
        <v>9.3490000000000002</v>
      </c>
      <c r="AI20" s="9">
        <v>2.8820000000000001</v>
      </c>
      <c r="AJ20" s="9">
        <v>6.4669999999999996</v>
      </c>
      <c r="AK20" s="9">
        <v>9.4819999999999993</v>
      </c>
      <c r="AL20" s="9">
        <v>2.4630000000000001</v>
      </c>
      <c r="AM20" s="9">
        <v>7.0190000000000001</v>
      </c>
      <c r="AN20" s="9">
        <v>17.164999999999999</v>
      </c>
      <c r="AO20" s="9">
        <v>8.1449999999999996</v>
      </c>
      <c r="AP20" s="9">
        <v>9.0190000000000001</v>
      </c>
      <c r="AQ20" s="9">
        <v>29.184000000000001</v>
      </c>
      <c r="AR20" s="9">
        <v>52</v>
      </c>
      <c r="AS20" s="9">
        <v>21</v>
      </c>
      <c r="AT20" s="9">
        <v>24.643000000000001</v>
      </c>
      <c r="AU20" s="9">
        <v>12.218</v>
      </c>
      <c r="AV20" s="9">
        <v>12.425000000000001</v>
      </c>
      <c r="AW20" s="9">
        <v>2.3170000000000002</v>
      </c>
      <c r="AX20" s="9">
        <v>1.429</v>
      </c>
      <c r="AY20" s="9">
        <v>0.88800000000000001</v>
      </c>
      <c r="AZ20" s="9">
        <v>4.327</v>
      </c>
      <c r="BA20" s="9">
        <v>2.3370000000000002</v>
      </c>
      <c r="BB20" s="9">
        <v>1.9890000000000001</v>
      </c>
      <c r="BC20" s="9">
        <v>6.8659999999999997</v>
      </c>
      <c r="BD20" s="9">
        <v>3.4449999999999998</v>
      </c>
      <c r="BE20" s="9">
        <v>3.4209999999999998</v>
      </c>
      <c r="BF20" s="9">
        <v>11.134</v>
      </c>
      <c r="BG20" s="9">
        <v>5.0069999999999997</v>
      </c>
      <c r="BH20" s="9">
        <v>6.1269999999999998</v>
      </c>
      <c r="BI20" s="9">
        <v>35.414999999999999</v>
      </c>
      <c r="BJ20" s="9">
        <v>32.654000000000003</v>
      </c>
      <c r="BK20" s="9">
        <v>47.594999999999999</v>
      </c>
      <c r="BL20" s="9">
        <v>27.361999999999998</v>
      </c>
      <c r="BM20" s="9">
        <v>9.8520000000000003</v>
      </c>
      <c r="BN20" s="9">
        <v>17.509</v>
      </c>
      <c r="BO20" s="9">
        <v>3.5219999999999998</v>
      </c>
      <c r="BP20" s="9">
        <v>0.99199999999999999</v>
      </c>
      <c r="BQ20" s="9">
        <v>2.5299999999999998</v>
      </c>
      <c r="BR20" s="9">
        <v>5.8620000000000001</v>
      </c>
      <c r="BS20" s="9">
        <v>1.764</v>
      </c>
      <c r="BT20" s="9">
        <v>4.0979999999999999</v>
      </c>
      <c r="BU20" s="9">
        <v>7.2329999999999997</v>
      </c>
      <c r="BV20" s="9">
        <v>2.1269999999999998</v>
      </c>
      <c r="BW20" s="9">
        <v>5.1059999999999999</v>
      </c>
      <c r="BX20" s="9">
        <v>10.744999999999999</v>
      </c>
      <c r="BY20" s="9">
        <v>4.97</v>
      </c>
      <c r="BZ20" s="9">
        <v>5.7759999999999998</v>
      </c>
      <c r="CA20" s="9">
        <v>30</v>
      </c>
      <c r="CB20" s="9">
        <v>50.411000000000001</v>
      </c>
      <c r="CC20" s="9">
        <v>21</v>
      </c>
      <c r="CD20" s="9">
        <v>14.315</v>
      </c>
      <c r="CE20" s="9">
        <v>5.548</v>
      </c>
      <c r="CF20" s="9">
        <v>8.7669999999999995</v>
      </c>
      <c r="CG20" s="9">
        <v>2.1579999999999999</v>
      </c>
      <c r="CH20" s="9">
        <v>0.91800000000000004</v>
      </c>
      <c r="CI20" s="9">
        <v>1.24</v>
      </c>
      <c r="CJ20" s="9">
        <v>3.4870000000000001</v>
      </c>
      <c r="CK20" s="9">
        <v>1.1180000000000001</v>
      </c>
      <c r="CL20" s="9">
        <v>2.3690000000000002</v>
      </c>
      <c r="CM20" s="9">
        <v>2.2490000000000001</v>
      </c>
      <c r="CN20" s="9">
        <v>0.33600000000000002</v>
      </c>
      <c r="CO20" s="9">
        <v>1.9139999999999999</v>
      </c>
      <c r="CP20" s="9">
        <v>6.42</v>
      </c>
      <c r="CQ20" s="9">
        <v>3.1760000000000002</v>
      </c>
      <c r="CR20" s="9">
        <v>3.2440000000000002</v>
      </c>
      <c r="CS20" s="9">
        <v>27.925000000000001</v>
      </c>
      <c r="CT20" s="9">
        <v>71.150999999999996</v>
      </c>
      <c r="CU20" s="9">
        <v>19.134</v>
      </c>
      <c r="CV20" s="9">
        <v>14.673999999999999</v>
      </c>
      <c r="CW20" s="9">
        <v>6.8630000000000004</v>
      </c>
      <c r="CX20" s="9">
        <v>7.8109999999999999</v>
      </c>
      <c r="CY20" s="9">
        <v>0.93100000000000005</v>
      </c>
      <c r="CZ20" s="9">
        <v>0.36799999999999999</v>
      </c>
      <c r="DA20" s="9">
        <v>0.56299999999999994</v>
      </c>
      <c r="DB20" s="9">
        <v>2.488</v>
      </c>
      <c r="DC20" s="9">
        <v>1.335</v>
      </c>
      <c r="DD20" s="9">
        <v>1.153</v>
      </c>
      <c r="DE20" s="9">
        <v>4.944</v>
      </c>
      <c r="DF20" s="9">
        <v>3.1259999999999999</v>
      </c>
      <c r="DG20" s="9">
        <v>1.8180000000000001</v>
      </c>
      <c r="DH20" s="9">
        <v>6.3109999999999999</v>
      </c>
      <c r="DI20" s="9">
        <v>2.0329999999999999</v>
      </c>
      <c r="DJ20" s="9">
        <v>4.2770000000000001</v>
      </c>
      <c r="DK20" s="9">
        <v>37.322000000000003</v>
      </c>
      <c r="DL20" s="9">
        <v>25.507000000000001</v>
      </c>
      <c r="DM20" s="9">
        <v>52</v>
      </c>
      <c r="DN20" s="9">
        <v>9.9700000000000006</v>
      </c>
      <c r="DO20" s="9">
        <v>5.3550000000000004</v>
      </c>
      <c r="DP20" s="9">
        <v>4.6150000000000002</v>
      </c>
      <c r="DQ20" s="9">
        <v>1.3859999999999999</v>
      </c>
      <c r="DR20" s="9">
        <v>1.0609999999999999</v>
      </c>
      <c r="DS20" s="9">
        <v>0.32500000000000001</v>
      </c>
      <c r="DT20" s="9">
        <v>1.8380000000000001</v>
      </c>
      <c r="DU20" s="9">
        <v>1.002</v>
      </c>
      <c r="DV20" s="9">
        <v>0.83699999999999997</v>
      </c>
      <c r="DW20" s="9">
        <v>1.9219999999999999</v>
      </c>
      <c r="DX20" s="9">
        <v>0.318</v>
      </c>
      <c r="DY20" s="9">
        <v>1.6040000000000001</v>
      </c>
      <c r="DZ20" s="9">
        <v>4.8230000000000004</v>
      </c>
      <c r="EA20" s="9">
        <v>2.9740000000000002</v>
      </c>
      <c r="EB20" s="9">
        <v>1.85</v>
      </c>
      <c r="EC20" s="9">
        <v>33.970999999999997</v>
      </c>
      <c r="ED20" s="9">
        <v>52</v>
      </c>
      <c r="EE20" s="9">
        <v>26.193999999999999</v>
      </c>
      <c r="EF20" s="9">
        <v>25.823</v>
      </c>
      <c r="EG20" s="9">
        <v>9.6820000000000004</v>
      </c>
      <c r="EH20" s="9">
        <v>16.140999999999998</v>
      </c>
      <c r="EI20" s="9">
        <v>2.74</v>
      </c>
      <c r="EJ20" s="9">
        <v>0.55500000000000005</v>
      </c>
      <c r="EK20" s="9">
        <v>2.1859999999999999</v>
      </c>
      <c r="EL20" s="9">
        <v>6.6580000000000004</v>
      </c>
      <c r="EM20" s="9">
        <v>2.581</v>
      </c>
      <c r="EN20" s="9">
        <v>4.077</v>
      </c>
      <c r="EO20" s="9">
        <v>5.7939999999999996</v>
      </c>
      <c r="EP20" s="9">
        <v>1.216</v>
      </c>
      <c r="EQ20" s="9">
        <v>4.577</v>
      </c>
      <c r="ER20" s="9">
        <v>10.631</v>
      </c>
      <c r="ES20" s="9">
        <v>5.33</v>
      </c>
      <c r="ET20" s="9">
        <v>5.3010000000000002</v>
      </c>
      <c r="EU20" s="9">
        <v>27.831</v>
      </c>
      <c r="EV20" s="9">
        <v>52</v>
      </c>
      <c r="EW20" s="9">
        <v>24.131</v>
      </c>
      <c r="EX20" s="9">
        <v>28.21</v>
      </c>
      <c r="EY20" s="9">
        <v>12.994</v>
      </c>
      <c r="EZ20" s="9">
        <v>15.215999999999999</v>
      </c>
      <c r="FA20" s="9">
        <v>3.9</v>
      </c>
      <c r="FB20" s="9">
        <v>2.4359999999999999</v>
      </c>
      <c r="FC20" s="9">
        <v>1.464</v>
      </c>
      <c r="FD20" s="9">
        <v>5.45</v>
      </c>
      <c r="FE20" s="9">
        <v>2.0190000000000001</v>
      </c>
      <c r="FF20" s="9">
        <v>3.431</v>
      </c>
      <c r="FG20" s="9">
        <v>6.1260000000000003</v>
      </c>
      <c r="FH20" s="9">
        <v>2.3889999999999998</v>
      </c>
      <c r="FI20" s="9">
        <v>3.7370000000000001</v>
      </c>
      <c r="FJ20" s="9">
        <v>12.734</v>
      </c>
      <c r="FK20" s="9">
        <v>6.15</v>
      </c>
      <c r="FL20" s="9">
        <v>6.5839999999999996</v>
      </c>
      <c r="FM20" s="9">
        <v>39.988999999999997</v>
      </c>
      <c r="FN20" s="9">
        <v>45.177999999999997</v>
      </c>
      <c r="FO20" s="9">
        <v>29.693000000000001</v>
      </c>
      <c r="FP20" s="9">
        <v>10.116</v>
      </c>
      <c r="FQ20" s="9">
        <v>3.7509999999999999</v>
      </c>
      <c r="FR20" s="9">
        <v>6.3650000000000002</v>
      </c>
      <c r="FS20" s="9">
        <v>1.089</v>
      </c>
      <c r="FT20" s="9">
        <v>0.34899999999999998</v>
      </c>
      <c r="FU20" s="9">
        <v>0.74</v>
      </c>
      <c r="FV20" s="9">
        <v>1.325</v>
      </c>
      <c r="FW20" s="9">
        <v>0.377</v>
      </c>
      <c r="FX20" s="9">
        <v>0.94899999999999995</v>
      </c>
      <c r="FY20" s="9">
        <v>3.8130000000000002</v>
      </c>
      <c r="FZ20" s="9">
        <v>1.6870000000000001</v>
      </c>
      <c r="GA20" s="9">
        <v>2.1259999999999999</v>
      </c>
      <c r="GB20" s="9">
        <v>3.8889999999999998</v>
      </c>
      <c r="GC20" s="9">
        <v>1.339</v>
      </c>
      <c r="GD20" s="9">
        <v>2.5499999999999998</v>
      </c>
      <c r="GE20" s="9">
        <v>28.312000000000001</v>
      </c>
      <c r="GF20" s="9">
        <v>28.216000000000001</v>
      </c>
      <c r="GG20" s="9">
        <v>27.390999999999998</v>
      </c>
      <c r="GH20" s="9">
        <v>2.1709999999999998</v>
      </c>
      <c r="GI20" s="9">
        <v>1.1910000000000001</v>
      </c>
      <c r="GJ20" s="9">
        <v>0.98</v>
      </c>
      <c r="GK20" s="9">
        <v>0.26800000000000002</v>
      </c>
      <c r="GL20" s="9">
        <v>0</v>
      </c>
      <c r="GM20" s="9">
        <v>0.26800000000000002</v>
      </c>
      <c r="GN20" s="9">
        <v>0.24299999999999999</v>
      </c>
      <c r="GO20" s="9">
        <v>0.24299999999999999</v>
      </c>
      <c r="GP20" s="9">
        <v>0</v>
      </c>
      <c r="GQ20" s="9">
        <v>0.61499999999999999</v>
      </c>
      <c r="GR20" s="9">
        <v>0.61499999999999999</v>
      </c>
      <c r="GS20" s="9">
        <v>0</v>
      </c>
      <c r="GT20" s="9">
        <v>1.0449999999999999</v>
      </c>
      <c r="GU20" s="9">
        <v>0.33300000000000002</v>
      </c>
      <c r="GV20" s="9">
        <v>0.71199999999999997</v>
      </c>
      <c r="GW20" s="9">
        <v>55.981000000000002</v>
      </c>
      <c r="GX20" s="9">
        <v>31.315999999999999</v>
      </c>
      <c r="GY20" s="9">
        <v>104</v>
      </c>
      <c r="GZ20" s="9">
        <v>16.25</v>
      </c>
      <c r="HA20" s="9">
        <v>7.968</v>
      </c>
      <c r="HB20" s="9">
        <v>8.282</v>
      </c>
      <c r="HC20" s="9">
        <v>1.883</v>
      </c>
      <c r="HD20" s="9">
        <v>0.92800000000000005</v>
      </c>
      <c r="HE20" s="9">
        <v>0.95499999999999996</v>
      </c>
      <c r="HF20" s="9">
        <v>3.0739999999999998</v>
      </c>
      <c r="HG20" s="9">
        <v>1.0569999999999999</v>
      </c>
      <c r="HH20" s="9">
        <v>2.0169999999999999</v>
      </c>
      <c r="HI20" s="9">
        <v>3.58</v>
      </c>
      <c r="HJ20" s="9">
        <v>1.484</v>
      </c>
      <c r="HK20" s="9">
        <v>2.0960000000000001</v>
      </c>
      <c r="HL20" s="9">
        <v>7.7130000000000001</v>
      </c>
      <c r="HM20" s="9">
        <v>4.4989999999999997</v>
      </c>
      <c r="HN20" s="9">
        <v>3.214</v>
      </c>
      <c r="HO20" s="9">
        <v>34.875</v>
      </c>
      <c r="HP20" s="9">
        <v>52</v>
      </c>
      <c r="HQ20" s="9">
        <v>23.132000000000001</v>
      </c>
      <c r="HR20" s="9">
        <v>35.976999999999997</v>
      </c>
      <c r="HS20" s="9">
        <v>13.154</v>
      </c>
      <c r="HT20" s="9">
        <v>22.823</v>
      </c>
      <c r="HU20" s="9">
        <v>4.8150000000000004</v>
      </c>
      <c r="HV20" s="9">
        <v>1.66</v>
      </c>
      <c r="HW20" s="9">
        <v>3.1549999999999998</v>
      </c>
      <c r="HX20" s="9">
        <v>8.6969999999999992</v>
      </c>
      <c r="HY20" s="9">
        <v>3.444</v>
      </c>
      <c r="HZ20" s="9">
        <v>5.2530000000000001</v>
      </c>
      <c r="IA20" s="9">
        <v>8.7210000000000001</v>
      </c>
      <c r="IB20" s="9">
        <v>2.3740000000000001</v>
      </c>
      <c r="IC20" s="9">
        <v>6.3470000000000004</v>
      </c>
      <c r="ID20" s="9">
        <v>13.744999999999999</v>
      </c>
      <c r="IE20" s="9">
        <v>5.6769999999999996</v>
      </c>
      <c r="IF20" s="9">
        <v>8.0690000000000008</v>
      </c>
      <c r="IG20" s="9">
        <v>21</v>
      </c>
      <c r="IH20" s="9">
        <v>35.859000000000002</v>
      </c>
      <c r="II20" s="9">
        <v>21</v>
      </c>
      <c r="IJ20" s="9">
        <v>14.092000000000001</v>
      </c>
      <c r="IK20" s="9">
        <v>6.4960000000000004</v>
      </c>
      <c r="IL20" s="9">
        <v>7.5960000000000001</v>
      </c>
      <c r="IM20" s="9">
        <v>1.3</v>
      </c>
      <c r="IN20" s="9">
        <v>0.752</v>
      </c>
      <c r="IO20" s="9">
        <v>0.54800000000000004</v>
      </c>
      <c r="IP20" s="9">
        <v>1.905</v>
      </c>
      <c r="IQ20" s="9">
        <v>0.71799999999999997</v>
      </c>
    </row>
    <row r="21" spans="1:251">
      <c r="A21" s="10">
        <v>45689</v>
      </c>
      <c r="B21" s="9">
        <v>4.9180000000000001</v>
      </c>
      <c r="C21" s="9">
        <v>6.6050000000000004</v>
      </c>
      <c r="D21" s="9">
        <v>9.2149999999999999</v>
      </c>
      <c r="E21" s="9">
        <v>4.8550000000000004</v>
      </c>
      <c r="F21" s="9">
        <v>4.3600000000000003</v>
      </c>
      <c r="G21" s="9">
        <v>18.489999999999998</v>
      </c>
      <c r="H21" s="9">
        <v>39.667999999999999</v>
      </c>
      <c r="I21" s="9">
        <v>13</v>
      </c>
      <c r="J21" s="9">
        <v>6.7759999999999998</v>
      </c>
      <c r="K21" s="9">
        <v>3.4740000000000002</v>
      </c>
      <c r="L21" s="9">
        <v>3.302</v>
      </c>
      <c r="M21" s="9">
        <v>1.0960000000000001</v>
      </c>
      <c r="N21" s="9">
        <v>1.0960000000000001</v>
      </c>
      <c r="O21" s="9">
        <v>0</v>
      </c>
      <c r="P21" s="9">
        <v>2.3650000000000002</v>
      </c>
      <c r="Q21" s="9">
        <v>1.403</v>
      </c>
      <c r="R21" s="9">
        <v>0.96099999999999997</v>
      </c>
      <c r="S21" s="9">
        <v>2.2429999999999999</v>
      </c>
      <c r="T21" s="9">
        <v>0.69199999999999995</v>
      </c>
      <c r="U21" s="9">
        <v>1.5509999999999999</v>
      </c>
      <c r="V21" s="9">
        <v>1.073</v>
      </c>
      <c r="W21" s="9">
        <v>0.28299999999999997</v>
      </c>
      <c r="X21" s="9">
        <v>0.78900000000000003</v>
      </c>
      <c r="Y21" s="9">
        <v>12.292999999999999</v>
      </c>
      <c r="Z21" s="9">
        <v>8</v>
      </c>
      <c r="AA21" s="9">
        <v>13</v>
      </c>
      <c r="AB21" s="9">
        <v>31.151</v>
      </c>
      <c r="AC21" s="9">
        <v>10.343999999999999</v>
      </c>
      <c r="AD21" s="9">
        <v>20.806999999999999</v>
      </c>
      <c r="AE21" s="9">
        <v>5.1539999999999999</v>
      </c>
      <c r="AF21" s="9">
        <v>2.1179999999999999</v>
      </c>
      <c r="AG21" s="9">
        <v>3.036</v>
      </c>
      <c r="AH21" s="9">
        <v>8.2710000000000008</v>
      </c>
      <c r="AI21" s="9">
        <v>1.583</v>
      </c>
      <c r="AJ21" s="9">
        <v>6.6879999999999997</v>
      </c>
      <c r="AK21" s="9">
        <v>10.052</v>
      </c>
      <c r="AL21" s="9">
        <v>3.762</v>
      </c>
      <c r="AM21" s="9">
        <v>6.2910000000000004</v>
      </c>
      <c r="AN21" s="9">
        <v>7.6740000000000004</v>
      </c>
      <c r="AO21" s="9">
        <v>2.8820000000000001</v>
      </c>
      <c r="AP21" s="9">
        <v>4.7919999999999998</v>
      </c>
      <c r="AQ21" s="9">
        <v>13.289</v>
      </c>
      <c r="AR21" s="9">
        <v>26</v>
      </c>
      <c r="AS21" s="9">
        <v>13</v>
      </c>
      <c r="AT21" s="9">
        <v>24.157</v>
      </c>
      <c r="AU21" s="9">
        <v>10.528</v>
      </c>
      <c r="AV21" s="9">
        <v>13.629</v>
      </c>
      <c r="AW21" s="9">
        <v>2.84</v>
      </c>
      <c r="AX21" s="9">
        <v>2.0880000000000001</v>
      </c>
      <c r="AY21" s="9">
        <v>0.752</v>
      </c>
      <c r="AZ21" s="9">
        <v>4.4039999999999999</v>
      </c>
      <c r="BA21" s="9">
        <v>1.7410000000000001</v>
      </c>
      <c r="BB21" s="9">
        <v>2.6640000000000001</v>
      </c>
      <c r="BC21" s="9">
        <v>7.585</v>
      </c>
      <c r="BD21" s="9">
        <v>2.97</v>
      </c>
      <c r="BE21" s="9">
        <v>4.6139999999999999</v>
      </c>
      <c r="BF21" s="9">
        <v>9.3279999999999994</v>
      </c>
      <c r="BG21" s="9">
        <v>3.73</v>
      </c>
      <c r="BH21" s="9">
        <v>5.5990000000000002</v>
      </c>
      <c r="BI21" s="9">
        <v>26</v>
      </c>
      <c r="BJ21" s="9">
        <v>15.917</v>
      </c>
      <c r="BK21" s="9">
        <v>26</v>
      </c>
      <c r="BL21" s="9">
        <v>20.137</v>
      </c>
      <c r="BM21" s="9">
        <v>6.4729999999999999</v>
      </c>
      <c r="BN21" s="9">
        <v>13.664</v>
      </c>
      <c r="BO21" s="9">
        <v>2.2429999999999999</v>
      </c>
      <c r="BP21" s="9">
        <v>1.1140000000000001</v>
      </c>
      <c r="BQ21" s="9">
        <v>1.129</v>
      </c>
      <c r="BR21" s="9">
        <v>8.2710000000000008</v>
      </c>
      <c r="BS21" s="9">
        <v>1.583</v>
      </c>
      <c r="BT21" s="9">
        <v>6.6879999999999997</v>
      </c>
      <c r="BU21" s="9">
        <v>5.4480000000000004</v>
      </c>
      <c r="BV21" s="9">
        <v>1.5009999999999999</v>
      </c>
      <c r="BW21" s="9">
        <v>3.9470000000000001</v>
      </c>
      <c r="BX21" s="9">
        <v>4.1749999999999998</v>
      </c>
      <c r="BY21" s="9">
        <v>2.2749999999999999</v>
      </c>
      <c r="BZ21" s="9">
        <v>1.9</v>
      </c>
      <c r="CA21" s="9">
        <v>12</v>
      </c>
      <c r="CB21" s="9">
        <v>41.393000000000001</v>
      </c>
      <c r="CC21" s="9">
        <v>8</v>
      </c>
      <c r="CD21" s="9">
        <v>11.013999999999999</v>
      </c>
      <c r="CE21" s="9">
        <v>3.871</v>
      </c>
      <c r="CF21" s="9">
        <v>7.1429999999999998</v>
      </c>
      <c r="CG21" s="9">
        <v>2.911</v>
      </c>
      <c r="CH21" s="9">
        <v>1.004</v>
      </c>
      <c r="CI21" s="9">
        <v>1.907</v>
      </c>
      <c r="CJ21" s="9">
        <v>0</v>
      </c>
      <c r="CK21" s="9">
        <v>0</v>
      </c>
      <c r="CL21" s="9">
        <v>0</v>
      </c>
      <c r="CM21" s="9">
        <v>4.6040000000000001</v>
      </c>
      <c r="CN21" s="9">
        <v>2.2610000000000001</v>
      </c>
      <c r="CO21" s="9">
        <v>2.3439999999999999</v>
      </c>
      <c r="CP21" s="9">
        <v>3.4990000000000001</v>
      </c>
      <c r="CQ21" s="9">
        <v>0.60699999999999998</v>
      </c>
      <c r="CR21" s="9">
        <v>2.8919999999999999</v>
      </c>
      <c r="CS21" s="9">
        <v>24.632000000000001</v>
      </c>
      <c r="CT21" s="9">
        <v>26</v>
      </c>
      <c r="CU21" s="9">
        <v>21.382999999999999</v>
      </c>
      <c r="CV21" s="9">
        <v>14.683999999999999</v>
      </c>
      <c r="CW21" s="9">
        <v>5.4980000000000002</v>
      </c>
      <c r="CX21" s="9">
        <v>9.1869999999999994</v>
      </c>
      <c r="CY21" s="9">
        <v>1.224</v>
      </c>
      <c r="CZ21" s="9">
        <v>0.47199999999999998</v>
      </c>
      <c r="DA21" s="9">
        <v>0.752</v>
      </c>
      <c r="DB21" s="9">
        <v>3.9020000000000001</v>
      </c>
      <c r="DC21" s="9">
        <v>1.468</v>
      </c>
      <c r="DD21" s="9">
        <v>2.4340000000000002</v>
      </c>
      <c r="DE21" s="9">
        <v>4.18</v>
      </c>
      <c r="DF21" s="9">
        <v>1.8540000000000001</v>
      </c>
      <c r="DG21" s="9">
        <v>2.3260000000000001</v>
      </c>
      <c r="DH21" s="9">
        <v>5.3789999999999996</v>
      </c>
      <c r="DI21" s="9">
        <v>1.704</v>
      </c>
      <c r="DJ21" s="9">
        <v>3.6749999999999998</v>
      </c>
      <c r="DK21" s="9">
        <v>21.143999999999998</v>
      </c>
      <c r="DL21" s="9">
        <v>15</v>
      </c>
      <c r="DM21" s="9">
        <v>26</v>
      </c>
      <c r="DN21" s="9">
        <v>9.4719999999999995</v>
      </c>
      <c r="DO21" s="9">
        <v>5.03</v>
      </c>
      <c r="DP21" s="9">
        <v>4.4420000000000002</v>
      </c>
      <c r="DQ21" s="9">
        <v>1.6160000000000001</v>
      </c>
      <c r="DR21" s="9">
        <v>1.6160000000000001</v>
      </c>
      <c r="DS21" s="9">
        <v>0</v>
      </c>
      <c r="DT21" s="9">
        <v>0.502</v>
      </c>
      <c r="DU21" s="9">
        <v>0.27200000000000002</v>
      </c>
      <c r="DV21" s="9">
        <v>0.23</v>
      </c>
      <c r="DW21" s="9">
        <v>3.4039999999999999</v>
      </c>
      <c r="DX21" s="9">
        <v>1.1160000000000001</v>
      </c>
      <c r="DY21" s="9">
        <v>2.2879999999999998</v>
      </c>
      <c r="DZ21" s="9">
        <v>3.95</v>
      </c>
      <c r="EA21" s="9">
        <v>2.0259999999999998</v>
      </c>
      <c r="EB21" s="9">
        <v>1.9239999999999999</v>
      </c>
      <c r="EC21" s="9">
        <v>26</v>
      </c>
      <c r="ED21" s="9">
        <v>17.376000000000001</v>
      </c>
      <c r="EE21" s="9">
        <v>26</v>
      </c>
      <c r="EF21" s="9">
        <v>24.56</v>
      </c>
      <c r="EG21" s="9">
        <v>8.4619999999999997</v>
      </c>
      <c r="EH21" s="9">
        <v>16.097999999999999</v>
      </c>
      <c r="EI21" s="9">
        <v>3.4060000000000001</v>
      </c>
      <c r="EJ21" s="9">
        <v>1.456</v>
      </c>
      <c r="EK21" s="9">
        <v>1.95</v>
      </c>
      <c r="EL21" s="9">
        <v>8.3230000000000004</v>
      </c>
      <c r="EM21" s="9">
        <v>1.5369999999999999</v>
      </c>
      <c r="EN21" s="9">
        <v>6.7869999999999999</v>
      </c>
      <c r="EO21" s="9">
        <v>6.1210000000000004</v>
      </c>
      <c r="EP21" s="9">
        <v>3.452</v>
      </c>
      <c r="EQ21" s="9">
        <v>2.669</v>
      </c>
      <c r="ER21" s="9">
        <v>6.7080000000000002</v>
      </c>
      <c r="ES21" s="9">
        <v>2.0169999999999999</v>
      </c>
      <c r="ET21" s="9">
        <v>4.6909999999999998</v>
      </c>
      <c r="EU21" s="9">
        <v>13</v>
      </c>
      <c r="EV21" s="9">
        <v>19.129000000000001</v>
      </c>
      <c r="EW21" s="9">
        <v>8</v>
      </c>
      <c r="EX21" s="9">
        <v>20.657</v>
      </c>
      <c r="EY21" s="9">
        <v>8.5830000000000002</v>
      </c>
      <c r="EZ21" s="9">
        <v>12.074999999999999</v>
      </c>
      <c r="FA21" s="9">
        <v>3.347</v>
      </c>
      <c r="FB21" s="9">
        <v>1.946</v>
      </c>
      <c r="FC21" s="9">
        <v>1.401</v>
      </c>
      <c r="FD21" s="9">
        <v>2.9409999999999998</v>
      </c>
      <c r="FE21" s="9">
        <v>1.7869999999999999</v>
      </c>
      <c r="FF21" s="9">
        <v>1.1539999999999999</v>
      </c>
      <c r="FG21" s="9">
        <v>7.181</v>
      </c>
      <c r="FH21" s="9">
        <v>2.2999999999999998</v>
      </c>
      <c r="FI21" s="9">
        <v>4.8810000000000002</v>
      </c>
      <c r="FJ21" s="9">
        <v>7.1890000000000001</v>
      </c>
      <c r="FK21" s="9">
        <v>2.5499999999999998</v>
      </c>
      <c r="FL21" s="9">
        <v>4.6390000000000002</v>
      </c>
      <c r="FM21" s="9">
        <v>26</v>
      </c>
      <c r="FN21" s="9">
        <v>20.472000000000001</v>
      </c>
      <c r="FO21" s="9">
        <v>31.638000000000002</v>
      </c>
      <c r="FP21" s="9">
        <v>8.4969999999999999</v>
      </c>
      <c r="FQ21" s="9">
        <v>2.464</v>
      </c>
      <c r="FR21" s="9">
        <v>6.0330000000000004</v>
      </c>
      <c r="FS21" s="9">
        <v>1.24</v>
      </c>
      <c r="FT21" s="9">
        <v>0.80400000000000005</v>
      </c>
      <c r="FU21" s="9">
        <v>0.437</v>
      </c>
      <c r="FV21" s="9">
        <v>1.181</v>
      </c>
      <c r="FW21" s="9">
        <v>0</v>
      </c>
      <c r="FX21" s="9">
        <v>1.181</v>
      </c>
      <c r="FY21" s="9">
        <v>3.6469999999999998</v>
      </c>
      <c r="FZ21" s="9">
        <v>0.29099999999999998</v>
      </c>
      <c r="GA21" s="9">
        <v>3.355</v>
      </c>
      <c r="GB21" s="9">
        <v>2.4300000000000002</v>
      </c>
      <c r="GC21" s="9">
        <v>1.369</v>
      </c>
      <c r="GD21" s="9">
        <v>1.0609999999999999</v>
      </c>
      <c r="GE21" s="9">
        <v>23.402000000000001</v>
      </c>
      <c r="GF21" s="9">
        <v>51.615000000000002</v>
      </c>
      <c r="GG21" s="9">
        <v>21.838999999999999</v>
      </c>
      <c r="GH21" s="9">
        <v>1.5940000000000001</v>
      </c>
      <c r="GI21" s="9">
        <v>1.3640000000000001</v>
      </c>
      <c r="GJ21" s="9">
        <v>0.23</v>
      </c>
      <c r="GK21" s="9">
        <v>0</v>
      </c>
      <c r="GL21" s="9">
        <v>0</v>
      </c>
      <c r="GM21" s="9">
        <v>0</v>
      </c>
      <c r="GN21" s="9">
        <v>0.23</v>
      </c>
      <c r="GO21" s="9">
        <v>0</v>
      </c>
      <c r="GP21" s="9">
        <v>0.23</v>
      </c>
      <c r="GQ21" s="9">
        <v>0.68799999999999994</v>
      </c>
      <c r="GR21" s="9">
        <v>0.68799999999999994</v>
      </c>
      <c r="GS21" s="9">
        <v>0</v>
      </c>
      <c r="GT21" s="9">
        <v>0.67500000000000004</v>
      </c>
      <c r="GU21" s="9">
        <v>0.67500000000000004</v>
      </c>
      <c r="GV21" s="9">
        <v>0</v>
      </c>
      <c r="GW21" s="9">
        <v>18.699000000000002</v>
      </c>
      <c r="GX21" s="9">
        <v>32.362000000000002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9">
        <v>0</v>
      </c>
      <c r="HO21" s="9">
        <v>0</v>
      </c>
      <c r="HP21" s="9">
        <v>0</v>
      </c>
      <c r="HQ21" s="9">
        <v>0</v>
      </c>
      <c r="HR21" s="9">
        <v>0</v>
      </c>
      <c r="HS21" s="9">
        <v>0</v>
      </c>
      <c r="HT21" s="9">
        <v>0</v>
      </c>
      <c r="HU21" s="9">
        <v>0</v>
      </c>
      <c r="HV21" s="9">
        <v>0</v>
      </c>
      <c r="HW21" s="9">
        <v>0</v>
      </c>
      <c r="HX21" s="9">
        <v>0</v>
      </c>
      <c r="HY21" s="9">
        <v>0</v>
      </c>
      <c r="HZ21" s="9">
        <v>0</v>
      </c>
      <c r="IA21" s="9">
        <v>0</v>
      </c>
      <c r="IB21" s="9">
        <v>0</v>
      </c>
      <c r="IC21" s="9">
        <v>0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9">
        <v>0</v>
      </c>
      <c r="IL21" s="9">
        <v>0</v>
      </c>
      <c r="IM21" s="9">
        <v>0</v>
      </c>
      <c r="IN21" s="9">
        <v>0</v>
      </c>
      <c r="IO21" s="9">
        <v>0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7013</v>
      </c>
      <c r="C1" s="3" t="s">
        <v>7014</v>
      </c>
      <c r="D1" s="3" t="s">
        <v>7015</v>
      </c>
      <c r="E1" s="3" t="s">
        <v>7016</v>
      </c>
      <c r="F1" s="3" t="s">
        <v>7017</v>
      </c>
      <c r="G1" s="3" t="s">
        <v>7018</v>
      </c>
      <c r="H1" s="3" t="s">
        <v>7019</v>
      </c>
      <c r="I1" s="3" t="s">
        <v>7020</v>
      </c>
      <c r="J1" s="3" t="s">
        <v>7021</v>
      </c>
      <c r="K1" s="3" t="s">
        <v>7022</v>
      </c>
      <c r="L1" s="3" t="s">
        <v>7023</v>
      </c>
      <c r="M1" s="3" t="s">
        <v>7024</v>
      </c>
      <c r="N1" s="3" t="s">
        <v>7025</v>
      </c>
      <c r="O1" s="3" t="s">
        <v>7026</v>
      </c>
      <c r="P1" s="3" t="s">
        <v>7027</v>
      </c>
      <c r="Q1" s="3" t="s">
        <v>7028</v>
      </c>
      <c r="R1" s="3" t="s">
        <v>7029</v>
      </c>
      <c r="S1" s="3" t="s">
        <v>7030</v>
      </c>
      <c r="T1" s="3" t="s">
        <v>7031</v>
      </c>
      <c r="U1" s="3" t="s">
        <v>7032</v>
      </c>
      <c r="V1" s="3" t="s">
        <v>7033</v>
      </c>
      <c r="W1" s="3" t="s">
        <v>7034</v>
      </c>
      <c r="X1" s="3" t="s">
        <v>7035</v>
      </c>
      <c r="Y1" s="3" t="s">
        <v>7036</v>
      </c>
      <c r="Z1" s="3" t="s">
        <v>7037</v>
      </c>
      <c r="AA1" s="3" t="s">
        <v>7038</v>
      </c>
      <c r="AB1" s="3" t="s">
        <v>7039</v>
      </c>
      <c r="AC1" s="3" t="s">
        <v>7040</v>
      </c>
      <c r="AD1" s="3" t="s">
        <v>7041</v>
      </c>
      <c r="AE1" s="3" t="s">
        <v>7042</v>
      </c>
      <c r="AF1" s="3" t="s">
        <v>7043</v>
      </c>
      <c r="AG1" s="3" t="s">
        <v>7044</v>
      </c>
      <c r="AH1" s="3" t="s">
        <v>7045</v>
      </c>
      <c r="AI1" s="3" t="s">
        <v>7046</v>
      </c>
      <c r="AJ1" s="3" t="s">
        <v>7047</v>
      </c>
      <c r="AK1" s="3" t="s">
        <v>7048</v>
      </c>
      <c r="AL1" s="3" t="s">
        <v>7049</v>
      </c>
      <c r="AM1" s="3" t="s">
        <v>7050</v>
      </c>
      <c r="AN1" s="3" t="s">
        <v>7051</v>
      </c>
      <c r="AO1" s="3" t="s">
        <v>7052</v>
      </c>
      <c r="AP1" s="3" t="s">
        <v>7053</v>
      </c>
      <c r="AQ1" s="3" t="s">
        <v>7054</v>
      </c>
      <c r="AR1" s="3" t="s">
        <v>7055</v>
      </c>
      <c r="AS1" s="3" t="s">
        <v>7056</v>
      </c>
      <c r="AT1" s="3" t="s">
        <v>7057</v>
      </c>
      <c r="AU1" s="3" t="s">
        <v>7058</v>
      </c>
      <c r="AV1" s="3" t="s">
        <v>7059</v>
      </c>
      <c r="AW1" s="3" t="s">
        <v>7060</v>
      </c>
      <c r="AX1" s="3" t="s">
        <v>7061</v>
      </c>
      <c r="AY1" s="3" t="s">
        <v>7062</v>
      </c>
      <c r="AZ1" s="3" t="s">
        <v>7063</v>
      </c>
      <c r="BA1" s="3" t="s">
        <v>7064</v>
      </c>
      <c r="BB1" s="3" t="s">
        <v>7065</v>
      </c>
      <c r="BC1" s="3" t="s">
        <v>7066</v>
      </c>
      <c r="BD1" s="3" t="s">
        <v>7067</v>
      </c>
      <c r="BE1" s="3" t="s">
        <v>7068</v>
      </c>
      <c r="BF1" s="3" t="s">
        <v>7069</v>
      </c>
      <c r="BG1" s="3" t="s">
        <v>7070</v>
      </c>
      <c r="BH1" s="3" t="s">
        <v>7071</v>
      </c>
      <c r="BI1" s="3" t="s">
        <v>7072</v>
      </c>
      <c r="BJ1" s="3" t="s">
        <v>7073</v>
      </c>
      <c r="BK1" s="3" t="s">
        <v>7074</v>
      </c>
      <c r="BL1" s="3" t="s">
        <v>7075</v>
      </c>
      <c r="BM1" s="3" t="s">
        <v>7076</v>
      </c>
      <c r="BN1" s="3" t="s">
        <v>7077</v>
      </c>
      <c r="BO1" s="3" t="s">
        <v>7078</v>
      </c>
      <c r="BP1" s="3" t="s">
        <v>7079</v>
      </c>
      <c r="BQ1" s="3" t="s">
        <v>7080</v>
      </c>
      <c r="BR1" s="3" t="s">
        <v>7081</v>
      </c>
      <c r="BS1" s="3" t="s">
        <v>7082</v>
      </c>
      <c r="BT1" s="3" t="s">
        <v>7083</v>
      </c>
      <c r="BU1" s="3" t="s">
        <v>7084</v>
      </c>
      <c r="BV1" s="3" t="s">
        <v>7085</v>
      </c>
      <c r="BW1" s="3" t="s">
        <v>7086</v>
      </c>
      <c r="BX1" s="3" t="s">
        <v>7087</v>
      </c>
      <c r="BY1" s="3" t="s">
        <v>7088</v>
      </c>
      <c r="BZ1" s="3" t="s">
        <v>7089</v>
      </c>
      <c r="CA1" s="3" t="s">
        <v>7090</v>
      </c>
      <c r="CB1" s="3" t="s">
        <v>7091</v>
      </c>
      <c r="CC1" s="3" t="s">
        <v>7092</v>
      </c>
      <c r="CD1" s="3" t="s">
        <v>7093</v>
      </c>
      <c r="CE1" s="3" t="s">
        <v>7094</v>
      </c>
      <c r="CF1" s="3" t="s">
        <v>7095</v>
      </c>
      <c r="CG1" s="3" t="s">
        <v>7096</v>
      </c>
      <c r="CH1" s="3" t="s">
        <v>7097</v>
      </c>
      <c r="CI1" s="3" t="s">
        <v>7098</v>
      </c>
      <c r="CJ1" s="3" t="s">
        <v>7099</v>
      </c>
      <c r="CK1" s="3" t="s">
        <v>7100</v>
      </c>
      <c r="CL1" s="3" t="s">
        <v>7101</v>
      </c>
      <c r="CM1" s="3" t="s">
        <v>7102</v>
      </c>
      <c r="CN1" s="3" t="s">
        <v>7103</v>
      </c>
      <c r="CO1" s="3" t="s">
        <v>7104</v>
      </c>
      <c r="CP1" s="3" t="s">
        <v>7105</v>
      </c>
      <c r="CQ1" s="3" t="s">
        <v>7106</v>
      </c>
      <c r="CR1" s="3" t="s">
        <v>7107</v>
      </c>
      <c r="CS1" s="3" t="s">
        <v>7108</v>
      </c>
      <c r="CT1" s="3" t="s">
        <v>7109</v>
      </c>
      <c r="CU1" s="3" t="s">
        <v>7110</v>
      </c>
      <c r="CV1" s="3" t="s">
        <v>7111</v>
      </c>
      <c r="CW1" s="3" t="s">
        <v>7112</v>
      </c>
      <c r="CX1" s="3" t="s">
        <v>7113</v>
      </c>
      <c r="CY1" s="3" t="s">
        <v>7114</v>
      </c>
      <c r="CZ1" s="3" t="s">
        <v>7115</v>
      </c>
      <c r="DA1" s="3" t="s">
        <v>7116</v>
      </c>
      <c r="DB1" s="3" t="s">
        <v>7117</v>
      </c>
      <c r="DC1" s="3" t="s">
        <v>7118</v>
      </c>
      <c r="DD1" s="3" t="s">
        <v>7119</v>
      </c>
      <c r="DE1" s="3" t="s">
        <v>7120</v>
      </c>
      <c r="DF1" s="3" t="s">
        <v>7121</v>
      </c>
      <c r="DG1" s="3" t="s">
        <v>7122</v>
      </c>
      <c r="DH1" s="3" t="s">
        <v>7123</v>
      </c>
      <c r="DI1" s="3" t="s">
        <v>7124</v>
      </c>
      <c r="DJ1" s="3" t="s">
        <v>7125</v>
      </c>
      <c r="DK1" s="3" t="s">
        <v>7126</v>
      </c>
      <c r="DL1" s="3" t="s">
        <v>7127</v>
      </c>
      <c r="DM1" s="3" t="s">
        <v>7128</v>
      </c>
      <c r="DN1" s="3" t="s">
        <v>7129</v>
      </c>
      <c r="DO1" s="3" t="s">
        <v>7130</v>
      </c>
      <c r="DP1" s="3" t="s">
        <v>7131</v>
      </c>
      <c r="DQ1" s="3" t="s">
        <v>7132</v>
      </c>
      <c r="DR1" s="3" t="s">
        <v>7133</v>
      </c>
      <c r="DS1" s="3" t="s">
        <v>7134</v>
      </c>
      <c r="DT1" s="3" t="s">
        <v>7135</v>
      </c>
      <c r="DU1" s="3" t="s">
        <v>7136</v>
      </c>
      <c r="DV1" s="3" t="s">
        <v>7137</v>
      </c>
      <c r="DW1" s="3" t="s">
        <v>7138</v>
      </c>
      <c r="DX1" s="3" t="s">
        <v>7139</v>
      </c>
      <c r="DY1" s="3" t="s">
        <v>7140</v>
      </c>
      <c r="DZ1" s="3" t="s">
        <v>7141</v>
      </c>
      <c r="EA1" s="3" t="s">
        <v>7142</v>
      </c>
      <c r="EB1" s="3" t="s">
        <v>7143</v>
      </c>
      <c r="EC1" s="3" t="s">
        <v>7144</v>
      </c>
      <c r="ED1" s="3" t="s">
        <v>7145</v>
      </c>
      <c r="EE1" s="3" t="s">
        <v>7146</v>
      </c>
      <c r="EF1" s="3" t="s">
        <v>7147</v>
      </c>
      <c r="EG1" s="3" t="s">
        <v>7148</v>
      </c>
      <c r="EH1" s="3" t="s">
        <v>7149</v>
      </c>
      <c r="EI1" s="3" t="s">
        <v>7150</v>
      </c>
      <c r="EJ1" s="3" t="s">
        <v>7151</v>
      </c>
      <c r="EK1" s="3" t="s">
        <v>7152</v>
      </c>
      <c r="EL1" s="3" t="s">
        <v>7153</v>
      </c>
      <c r="EM1" s="3" t="s">
        <v>7154</v>
      </c>
      <c r="EN1" s="3" t="s">
        <v>7155</v>
      </c>
      <c r="EO1" s="3" t="s">
        <v>7156</v>
      </c>
      <c r="EP1" s="3" t="s">
        <v>7157</v>
      </c>
      <c r="EQ1" s="3" t="s">
        <v>7158</v>
      </c>
      <c r="ER1" s="3" t="s">
        <v>7159</v>
      </c>
      <c r="ES1" s="3" t="s">
        <v>7160</v>
      </c>
      <c r="ET1" s="3" t="s">
        <v>7161</v>
      </c>
      <c r="EU1" s="3" t="s">
        <v>7162</v>
      </c>
      <c r="EV1" s="3" t="s">
        <v>7163</v>
      </c>
      <c r="EW1" s="3" t="s">
        <v>7164</v>
      </c>
      <c r="EX1" s="3" t="s">
        <v>7165</v>
      </c>
      <c r="EY1" s="3" t="s">
        <v>7166</v>
      </c>
      <c r="EZ1" s="3" t="s">
        <v>7167</v>
      </c>
      <c r="FA1" s="3" t="s">
        <v>7168</v>
      </c>
      <c r="FB1" s="3" t="s">
        <v>7169</v>
      </c>
      <c r="FC1" s="3" t="s">
        <v>7170</v>
      </c>
      <c r="FD1" s="3" t="s">
        <v>7171</v>
      </c>
      <c r="FE1" s="3" t="s">
        <v>7172</v>
      </c>
      <c r="FF1" s="3" t="s">
        <v>7173</v>
      </c>
      <c r="FG1" s="3" t="s">
        <v>7174</v>
      </c>
      <c r="FH1" s="3" t="s">
        <v>7175</v>
      </c>
      <c r="FI1" s="3" t="s">
        <v>7176</v>
      </c>
      <c r="FJ1" s="3" t="s">
        <v>7177</v>
      </c>
      <c r="FK1" s="3" t="s">
        <v>7178</v>
      </c>
      <c r="FL1" s="3" t="s">
        <v>7179</v>
      </c>
      <c r="FM1" s="3" t="s">
        <v>7180</v>
      </c>
      <c r="FN1" s="3" t="s">
        <v>7181</v>
      </c>
      <c r="FO1" s="3" t="s">
        <v>7182</v>
      </c>
      <c r="FP1" s="3" t="s">
        <v>7183</v>
      </c>
      <c r="FQ1" s="3" t="s">
        <v>7184</v>
      </c>
      <c r="FR1" s="3" t="s">
        <v>7185</v>
      </c>
      <c r="FS1" s="3" t="s">
        <v>7186</v>
      </c>
      <c r="FT1" s="3" t="s">
        <v>7187</v>
      </c>
      <c r="FU1" s="3" t="s">
        <v>7188</v>
      </c>
      <c r="FV1" s="3" t="s">
        <v>7189</v>
      </c>
      <c r="FW1" s="3" t="s">
        <v>7190</v>
      </c>
      <c r="FX1" s="3" t="s">
        <v>7191</v>
      </c>
      <c r="FY1" s="3" t="s">
        <v>7192</v>
      </c>
      <c r="FZ1" s="3" t="s">
        <v>7193</v>
      </c>
      <c r="GA1" s="3" t="s">
        <v>7194</v>
      </c>
      <c r="GB1" s="3" t="s">
        <v>7195</v>
      </c>
      <c r="GC1" s="3" t="s">
        <v>7196</v>
      </c>
      <c r="GD1" s="3" t="s">
        <v>7197</v>
      </c>
      <c r="GE1" s="3" t="s">
        <v>7198</v>
      </c>
      <c r="GF1" s="3" t="s">
        <v>7199</v>
      </c>
      <c r="GG1" s="3" t="s">
        <v>7200</v>
      </c>
      <c r="GH1" s="3" t="s">
        <v>7201</v>
      </c>
      <c r="GI1" s="3" t="s">
        <v>7202</v>
      </c>
      <c r="GJ1" s="3" t="s">
        <v>7203</v>
      </c>
      <c r="GK1" s="3" t="s">
        <v>7204</v>
      </c>
      <c r="GL1" s="3" t="s">
        <v>7205</v>
      </c>
      <c r="GM1" s="3" t="s">
        <v>7206</v>
      </c>
      <c r="GN1" s="3" t="s">
        <v>7207</v>
      </c>
      <c r="GO1" s="3" t="s">
        <v>7208</v>
      </c>
      <c r="GP1" s="3" t="s">
        <v>7209</v>
      </c>
      <c r="GQ1" s="3" t="s">
        <v>7210</v>
      </c>
      <c r="GR1" s="3" t="s">
        <v>7211</v>
      </c>
      <c r="GS1" s="3" t="s">
        <v>7212</v>
      </c>
      <c r="GT1" s="3" t="s">
        <v>7213</v>
      </c>
      <c r="GU1" s="3" t="s">
        <v>7214</v>
      </c>
      <c r="GV1" s="3" t="s">
        <v>7215</v>
      </c>
      <c r="GW1" s="3" t="s">
        <v>7216</v>
      </c>
      <c r="GX1" s="3" t="s">
        <v>7217</v>
      </c>
      <c r="GY1" s="3" t="s">
        <v>7218</v>
      </c>
      <c r="GZ1" s="3" t="s">
        <v>7219</v>
      </c>
      <c r="HA1" s="3" t="s">
        <v>7220</v>
      </c>
      <c r="HB1" s="3" t="s">
        <v>7221</v>
      </c>
      <c r="HC1" s="3" t="s">
        <v>7222</v>
      </c>
      <c r="HD1" s="3" t="s">
        <v>7223</v>
      </c>
      <c r="HE1" s="3" t="s">
        <v>7224</v>
      </c>
      <c r="HF1" s="3" t="s">
        <v>7225</v>
      </c>
      <c r="HG1" s="3" t="s">
        <v>7226</v>
      </c>
      <c r="HH1" s="3" t="s">
        <v>7227</v>
      </c>
      <c r="HI1" s="3" t="s">
        <v>7228</v>
      </c>
      <c r="HJ1" s="3" t="s">
        <v>7229</v>
      </c>
      <c r="HK1" s="3" t="s">
        <v>7230</v>
      </c>
      <c r="HL1" s="3" t="s">
        <v>7231</v>
      </c>
      <c r="HM1" s="3" t="s">
        <v>7232</v>
      </c>
      <c r="HN1" s="3" t="s">
        <v>7233</v>
      </c>
      <c r="HO1" s="3" t="s">
        <v>7234</v>
      </c>
      <c r="HP1" s="3" t="s">
        <v>7235</v>
      </c>
      <c r="HQ1" s="3" t="s">
        <v>7236</v>
      </c>
      <c r="HR1" s="3" t="s">
        <v>7237</v>
      </c>
      <c r="HS1" s="3" t="s">
        <v>7238</v>
      </c>
      <c r="HT1" s="3" t="s">
        <v>7239</v>
      </c>
      <c r="HU1" s="3" t="s">
        <v>7240</v>
      </c>
      <c r="HV1" s="3" t="s">
        <v>7241</v>
      </c>
      <c r="HW1" s="3" t="s">
        <v>7242</v>
      </c>
      <c r="HX1" s="3" t="s">
        <v>7243</v>
      </c>
      <c r="HY1" s="3" t="s">
        <v>7244</v>
      </c>
      <c r="HZ1" s="3" t="s">
        <v>7245</v>
      </c>
      <c r="IA1" s="3" t="s">
        <v>7246</v>
      </c>
      <c r="IB1" s="3" t="s">
        <v>7247</v>
      </c>
      <c r="IC1" s="3" t="s">
        <v>7248</v>
      </c>
      <c r="ID1" s="3" t="s">
        <v>7249</v>
      </c>
      <c r="IE1" s="3" t="s">
        <v>7250</v>
      </c>
      <c r="IF1" s="3" t="s">
        <v>7251</v>
      </c>
      <c r="IG1" s="3" t="s">
        <v>7252</v>
      </c>
      <c r="IH1" s="3" t="s">
        <v>7253</v>
      </c>
      <c r="II1" s="3" t="s">
        <v>7254</v>
      </c>
      <c r="IJ1" s="3" t="s">
        <v>7255</v>
      </c>
      <c r="IK1" s="3" t="s">
        <v>7256</v>
      </c>
      <c r="IL1" s="3" t="s">
        <v>7257</v>
      </c>
      <c r="IM1" s="3" t="s">
        <v>7258</v>
      </c>
      <c r="IN1" s="3" t="s">
        <v>7259</v>
      </c>
      <c r="IO1" s="3" t="s">
        <v>7260</v>
      </c>
      <c r="IP1" s="3" t="s">
        <v>7261</v>
      </c>
      <c r="IQ1" s="3" t="s">
        <v>7262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7263</v>
      </c>
      <c r="C10" s="8" t="s">
        <v>7264</v>
      </c>
      <c r="D10" s="8" t="s">
        <v>7265</v>
      </c>
      <c r="E10" s="8" t="s">
        <v>7266</v>
      </c>
      <c r="F10" s="8" t="s">
        <v>7267</v>
      </c>
      <c r="G10" s="8" t="s">
        <v>7268</v>
      </c>
      <c r="H10" s="8" t="s">
        <v>7269</v>
      </c>
      <c r="I10" s="8" t="s">
        <v>7270</v>
      </c>
      <c r="J10" s="8" t="s">
        <v>7271</v>
      </c>
      <c r="K10" s="8" t="s">
        <v>7272</v>
      </c>
      <c r="L10" s="8" t="s">
        <v>7273</v>
      </c>
      <c r="M10" s="8" t="s">
        <v>7274</v>
      </c>
      <c r="N10" s="8" t="s">
        <v>7275</v>
      </c>
      <c r="O10" s="8" t="s">
        <v>7276</v>
      </c>
      <c r="P10" s="8" t="s">
        <v>7277</v>
      </c>
      <c r="Q10" s="8" t="s">
        <v>7278</v>
      </c>
      <c r="R10" s="8" t="s">
        <v>7279</v>
      </c>
      <c r="S10" s="8" t="s">
        <v>7280</v>
      </c>
      <c r="T10" s="8" t="s">
        <v>7281</v>
      </c>
      <c r="U10" s="8" t="s">
        <v>7282</v>
      </c>
      <c r="V10" s="8" t="s">
        <v>7283</v>
      </c>
      <c r="W10" s="8" t="s">
        <v>7284</v>
      </c>
      <c r="X10" s="8" t="s">
        <v>7285</v>
      </c>
      <c r="Y10" s="8" t="s">
        <v>7286</v>
      </c>
      <c r="Z10" s="8" t="s">
        <v>7287</v>
      </c>
      <c r="AA10" s="8" t="s">
        <v>7288</v>
      </c>
      <c r="AB10" s="8" t="s">
        <v>7289</v>
      </c>
      <c r="AC10" s="8" t="s">
        <v>7290</v>
      </c>
      <c r="AD10" s="8" t="s">
        <v>7291</v>
      </c>
      <c r="AE10" s="8" t="s">
        <v>7292</v>
      </c>
      <c r="AF10" s="8" t="s">
        <v>7293</v>
      </c>
      <c r="AG10" s="8" t="s">
        <v>7294</v>
      </c>
      <c r="AH10" s="8" t="s">
        <v>7295</v>
      </c>
      <c r="AI10" s="8" t="s">
        <v>7296</v>
      </c>
      <c r="AJ10" s="8" t="s">
        <v>7297</v>
      </c>
      <c r="AK10" s="8" t="s">
        <v>7298</v>
      </c>
      <c r="AL10" s="8" t="s">
        <v>7299</v>
      </c>
      <c r="AM10" s="8" t="s">
        <v>7300</v>
      </c>
      <c r="AN10" s="8" t="s">
        <v>7301</v>
      </c>
      <c r="AO10" s="8" t="s">
        <v>7302</v>
      </c>
      <c r="AP10" s="8" t="s">
        <v>7303</v>
      </c>
      <c r="AQ10" s="8" t="s">
        <v>7304</v>
      </c>
      <c r="AR10" s="8" t="s">
        <v>7305</v>
      </c>
      <c r="AS10" s="8" t="s">
        <v>7306</v>
      </c>
      <c r="AT10" s="8" t="s">
        <v>7307</v>
      </c>
      <c r="AU10" s="8" t="s">
        <v>7308</v>
      </c>
      <c r="AV10" s="8" t="s">
        <v>7309</v>
      </c>
      <c r="AW10" s="8" t="s">
        <v>7310</v>
      </c>
      <c r="AX10" s="8" t="s">
        <v>7311</v>
      </c>
      <c r="AY10" s="8" t="s">
        <v>7312</v>
      </c>
      <c r="AZ10" s="8" t="s">
        <v>7313</v>
      </c>
      <c r="BA10" s="8" t="s">
        <v>7314</v>
      </c>
      <c r="BB10" s="8" t="s">
        <v>7315</v>
      </c>
      <c r="BC10" s="8" t="s">
        <v>7316</v>
      </c>
      <c r="BD10" s="8" t="s">
        <v>7317</v>
      </c>
      <c r="BE10" s="8" t="s">
        <v>7318</v>
      </c>
      <c r="BF10" s="8" t="s">
        <v>7319</v>
      </c>
      <c r="BG10" s="8" t="s">
        <v>7320</v>
      </c>
      <c r="BH10" s="8" t="s">
        <v>7321</v>
      </c>
      <c r="BI10" s="8" t="s">
        <v>7322</v>
      </c>
      <c r="BJ10" s="8" t="s">
        <v>7323</v>
      </c>
      <c r="BK10" s="8" t="s">
        <v>7324</v>
      </c>
      <c r="BL10" s="8" t="s">
        <v>7325</v>
      </c>
      <c r="BM10" s="8" t="s">
        <v>7326</v>
      </c>
      <c r="BN10" s="8" t="s">
        <v>7327</v>
      </c>
      <c r="BO10" s="8" t="s">
        <v>7328</v>
      </c>
      <c r="BP10" s="8" t="s">
        <v>7329</v>
      </c>
      <c r="BQ10" s="8" t="s">
        <v>7330</v>
      </c>
      <c r="BR10" s="8" t="s">
        <v>7331</v>
      </c>
      <c r="BS10" s="8" t="s">
        <v>7332</v>
      </c>
      <c r="BT10" s="8" t="s">
        <v>7333</v>
      </c>
      <c r="BU10" s="8" t="s">
        <v>7334</v>
      </c>
      <c r="BV10" s="8" t="s">
        <v>7335</v>
      </c>
      <c r="BW10" s="8" t="s">
        <v>7336</v>
      </c>
      <c r="BX10" s="8" t="s">
        <v>7337</v>
      </c>
      <c r="BY10" s="8" t="s">
        <v>7338</v>
      </c>
      <c r="BZ10" s="8" t="s">
        <v>7339</v>
      </c>
      <c r="CA10" s="8" t="s">
        <v>7340</v>
      </c>
      <c r="CB10" s="8" t="s">
        <v>7341</v>
      </c>
      <c r="CC10" s="8" t="s">
        <v>7342</v>
      </c>
      <c r="CD10" s="8" t="s">
        <v>7343</v>
      </c>
      <c r="CE10" s="8" t="s">
        <v>7344</v>
      </c>
      <c r="CF10" s="8" t="s">
        <v>7345</v>
      </c>
      <c r="CG10" s="8" t="s">
        <v>7346</v>
      </c>
      <c r="CH10" s="8" t="s">
        <v>7347</v>
      </c>
      <c r="CI10" s="8" t="s">
        <v>7348</v>
      </c>
      <c r="CJ10" s="8" t="s">
        <v>7349</v>
      </c>
      <c r="CK10" s="8" t="s">
        <v>7350</v>
      </c>
      <c r="CL10" s="8" t="s">
        <v>7351</v>
      </c>
      <c r="CM10" s="8" t="s">
        <v>7352</v>
      </c>
      <c r="CN10" s="8" t="s">
        <v>7353</v>
      </c>
      <c r="CO10" s="8" t="s">
        <v>7354</v>
      </c>
      <c r="CP10" s="8" t="s">
        <v>7355</v>
      </c>
      <c r="CQ10" s="8" t="s">
        <v>7356</v>
      </c>
      <c r="CR10" s="8" t="s">
        <v>7357</v>
      </c>
      <c r="CS10" s="8" t="s">
        <v>7358</v>
      </c>
      <c r="CT10" s="8" t="s">
        <v>7359</v>
      </c>
      <c r="CU10" s="8" t="s">
        <v>7360</v>
      </c>
      <c r="CV10" s="8" t="s">
        <v>7361</v>
      </c>
      <c r="CW10" s="8" t="s">
        <v>7362</v>
      </c>
      <c r="CX10" s="8" t="s">
        <v>7363</v>
      </c>
      <c r="CY10" s="8" t="s">
        <v>7364</v>
      </c>
      <c r="CZ10" s="8" t="s">
        <v>7365</v>
      </c>
      <c r="DA10" s="8" t="s">
        <v>7366</v>
      </c>
      <c r="DB10" s="8" t="s">
        <v>7367</v>
      </c>
      <c r="DC10" s="8" t="s">
        <v>7368</v>
      </c>
      <c r="DD10" s="8" t="s">
        <v>7369</v>
      </c>
      <c r="DE10" s="8" t="s">
        <v>7370</v>
      </c>
      <c r="DF10" s="8" t="s">
        <v>7371</v>
      </c>
      <c r="DG10" s="8" t="s">
        <v>7372</v>
      </c>
      <c r="DH10" s="8" t="s">
        <v>7373</v>
      </c>
      <c r="DI10" s="8" t="s">
        <v>7374</v>
      </c>
      <c r="DJ10" s="8" t="s">
        <v>7375</v>
      </c>
      <c r="DK10" s="8" t="s">
        <v>7376</v>
      </c>
      <c r="DL10" s="8" t="s">
        <v>7377</v>
      </c>
      <c r="DM10" s="8" t="s">
        <v>7378</v>
      </c>
      <c r="DN10" s="8" t="s">
        <v>7379</v>
      </c>
      <c r="DO10" s="8" t="s">
        <v>7380</v>
      </c>
      <c r="DP10" s="8" t="s">
        <v>7381</v>
      </c>
      <c r="DQ10" s="8" t="s">
        <v>7382</v>
      </c>
      <c r="DR10" s="8" t="s">
        <v>7383</v>
      </c>
      <c r="DS10" s="8" t="s">
        <v>7384</v>
      </c>
      <c r="DT10" s="8" t="s">
        <v>7385</v>
      </c>
      <c r="DU10" s="8" t="s">
        <v>7386</v>
      </c>
      <c r="DV10" s="8" t="s">
        <v>7387</v>
      </c>
      <c r="DW10" s="8" t="s">
        <v>7388</v>
      </c>
      <c r="DX10" s="8" t="s">
        <v>7389</v>
      </c>
      <c r="DY10" s="8" t="s">
        <v>7390</v>
      </c>
      <c r="DZ10" s="8" t="s">
        <v>7391</v>
      </c>
      <c r="EA10" s="8" t="s">
        <v>7392</v>
      </c>
      <c r="EB10" s="8" t="s">
        <v>7393</v>
      </c>
      <c r="EC10" s="8" t="s">
        <v>7394</v>
      </c>
      <c r="ED10" s="8" t="s">
        <v>7395</v>
      </c>
      <c r="EE10" s="8" t="s">
        <v>7396</v>
      </c>
      <c r="EF10" s="8" t="s">
        <v>7397</v>
      </c>
      <c r="EG10" s="8" t="s">
        <v>7398</v>
      </c>
      <c r="EH10" s="8" t="s">
        <v>7399</v>
      </c>
      <c r="EI10" s="8" t="s">
        <v>7400</v>
      </c>
      <c r="EJ10" s="8" t="s">
        <v>7401</v>
      </c>
      <c r="EK10" s="8" t="s">
        <v>7402</v>
      </c>
      <c r="EL10" s="8" t="s">
        <v>7403</v>
      </c>
      <c r="EM10" s="8" t="s">
        <v>7404</v>
      </c>
      <c r="EN10" s="8" t="s">
        <v>7405</v>
      </c>
      <c r="EO10" s="8" t="s">
        <v>7406</v>
      </c>
      <c r="EP10" s="8" t="s">
        <v>7407</v>
      </c>
      <c r="EQ10" s="8" t="s">
        <v>7408</v>
      </c>
      <c r="ER10" s="8" t="s">
        <v>7409</v>
      </c>
      <c r="ES10" s="8" t="s">
        <v>7410</v>
      </c>
      <c r="ET10" s="8" t="s">
        <v>7411</v>
      </c>
      <c r="EU10" s="8" t="s">
        <v>7412</v>
      </c>
      <c r="EV10" s="8" t="s">
        <v>7413</v>
      </c>
      <c r="EW10" s="8" t="s">
        <v>7414</v>
      </c>
      <c r="EX10" s="8" t="s">
        <v>7415</v>
      </c>
      <c r="EY10" s="8" t="s">
        <v>7416</v>
      </c>
      <c r="EZ10" s="8" t="s">
        <v>7417</v>
      </c>
      <c r="FA10" s="8" t="s">
        <v>7418</v>
      </c>
      <c r="FB10" s="8" t="s">
        <v>7419</v>
      </c>
      <c r="FC10" s="8" t="s">
        <v>7420</v>
      </c>
      <c r="FD10" s="8" t="s">
        <v>7421</v>
      </c>
      <c r="FE10" s="8" t="s">
        <v>7422</v>
      </c>
      <c r="FF10" s="8" t="s">
        <v>7423</v>
      </c>
      <c r="FG10" s="8" t="s">
        <v>7424</v>
      </c>
      <c r="FH10" s="8" t="s">
        <v>7425</v>
      </c>
      <c r="FI10" s="8" t="s">
        <v>7426</v>
      </c>
      <c r="FJ10" s="8" t="s">
        <v>7427</v>
      </c>
      <c r="FK10" s="8" t="s">
        <v>7428</v>
      </c>
      <c r="FL10" s="8" t="s">
        <v>7429</v>
      </c>
      <c r="FM10" s="8" t="s">
        <v>7430</v>
      </c>
      <c r="FN10" s="8" t="s">
        <v>7431</v>
      </c>
      <c r="FO10" s="8" t="s">
        <v>7432</v>
      </c>
      <c r="FP10" s="8" t="s">
        <v>7433</v>
      </c>
      <c r="FQ10" s="8" t="s">
        <v>7434</v>
      </c>
      <c r="FR10" s="8" t="s">
        <v>7435</v>
      </c>
      <c r="FS10" s="8" t="s">
        <v>7436</v>
      </c>
      <c r="FT10" s="8" t="s">
        <v>7437</v>
      </c>
      <c r="FU10" s="8" t="s">
        <v>7438</v>
      </c>
      <c r="FV10" s="8" t="s">
        <v>7439</v>
      </c>
      <c r="FW10" s="8" t="s">
        <v>7440</v>
      </c>
      <c r="FX10" s="8" t="s">
        <v>7441</v>
      </c>
      <c r="FY10" s="8" t="s">
        <v>7442</v>
      </c>
      <c r="FZ10" s="8" t="s">
        <v>7443</v>
      </c>
      <c r="GA10" s="8" t="s">
        <v>7444</v>
      </c>
      <c r="GB10" s="8" t="s">
        <v>7445</v>
      </c>
      <c r="GC10" s="8" t="s">
        <v>7446</v>
      </c>
      <c r="GD10" s="8" t="s">
        <v>7447</v>
      </c>
      <c r="GE10" s="8" t="s">
        <v>7448</v>
      </c>
      <c r="GF10" s="8" t="s">
        <v>7449</v>
      </c>
      <c r="GG10" s="8" t="s">
        <v>7450</v>
      </c>
      <c r="GH10" s="8" t="s">
        <v>7451</v>
      </c>
      <c r="GI10" s="8" t="s">
        <v>7452</v>
      </c>
      <c r="GJ10" s="8" t="s">
        <v>7453</v>
      </c>
      <c r="GK10" s="8" t="s">
        <v>7454</v>
      </c>
      <c r="GL10" s="8" t="s">
        <v>7455</v>
      </c>
      <c r="GM10" s="8" t="s">
        <v>7456</v>
      </c>
      <c r="GN10" s="8" t="s">
        <v>7457</v>
      </c>
      <c r="GO10" s="8" t="s">
        <v>7458</v>
      </c>
      <c r="GP10" s="8" t="s">
        <v>7459</v>
      </c>
      <c r="GQ10" s="8" t="s">
        <v>7460</v>
      </c>
      <c r="GR10" s="8" t="s">
        <v>7461</v>
      </c>
      <c r="GS10" s="8" t="s">
        <v>7462</v>
      </c>
      <c r="GT10" s="8" t="s">
        <v>7463</v>
      </c>
      <c r="GU10" s="8" t="s">
        <v>7464</v>
      </c>
      <c r="GV10" s="8" t="s">
        <v>7465</v>
      </c>
      <c r="GW10" s="8" t="s">
        <v>7466</v>
      </c>
      <c r="GX10" s="8" t="s">
        <v>7467</v>
      </c>
      <c r="GY10" s="8" t="s">
        <v>7468</v>
      </c>
      <c r="GZ10" s="8" t="s">
        <v>7469</v>
      </c>
      <c r="HA10" s="8" t="s">
        <v>7470</v>
      </c>
      <c r="HB10" s="8" t="s">
        <v>7471</v>
      </c>
      <c r="HC10" s="8" t="s">
        <v>7472</v>
      </c>
      <c r="HD10" s="8" t="s">
        <v>7473</v>
      </c>
      <c r="HE10" s="8" t="s">
        <v>7474</v>
      </c>
      <c r="HF10" s="8" t="s">
        <v>7475</v>
      </c>
      <c r="HG10" s="8" t="s">
        <v>7476</v>
      </c>
      <c r="HH10" s="8" t="s">
        <v>7477</v>
      </c>
      <c r="HI10" s="8" t="s">
        <v>7478</v>
      </c>
      <c r="HJ10" s="8" t="s">
        <v>7479</v>
      </c>
      <c r="HK10" s="8" t="s">
        <v>7480</v>
      </c>
      <c r="HL10" s="8" t="s">
        <v>7481</v>
      </c>
      <c r="HM10" s="8" t="s">
        <v>7482</v>
      </c>
      <c r="HN10" s="8" t="s">
        <v>7483</v>
      </c>
      <c r="HO10" s="8" t="s">
        <v>7484</v>
      </c>
      <c r="HP10" s="8" t="s">
        <v>7485</v>
      </c>
      <c r="HQ10" s="8" t="s">
        <v>7486</v>
      </c>
      <c r="HR10" s="8" t="s">
        <v>7487</v>
      </c>
      <c r="HS10" s="8" t="s">
        <v>7488</v>
      </c>
      <c r="HT10" s="8" t="s">
        <v>7489</v>
      </c>
      <c r="HU10" s="8" t="s">
        <v>7490</v>
      </c>
      <c r="HV10" s="8" t="s">
        <v>7491</v>
      </c>
      <c r="HW10" s="8" t="s">
        <v>7492</v>
      </c>
      <c r="HX10" s="8" t="s">
        <v>7493</v>
      </c>
      <c r="HY10" s="8" t="s">
        <v>7494</v>
      </c>
      <c r="HZ10" s="8" t="s">
        <v>7495</v>
      </c>
      <c r="IA10" s="8" t="s">
        <v>7496</v>
      </c>
      <c r="IB10" s="8" t="s">
        <v>7497</v>
      </c>
      <c r="IC10" s="8" t="s">
        <v>7498</v>
      </c>
      <c r="ID10" s="8" t="s">
        <v>7499</v>
      </c>
      <c r="IE10" s="8" t="s">
        <v>7500</v>
      </c>
      <c r="IF10" s="8" t="s">
        <v>7501</v>
      </c>
      <c r="IG10" s="8" t="s">
        <v>7502</v>
      </c>
      <c r="IH10" s="8" t="s">
        <v>7503</v>
      </c>
      <c r="II10" s="8" t="s">
        <v>7504</v>
      </c>
      <c r="IJ10" s="8" t="s">
        <v>7505</v>
      </c>
      <c r="IK10" s="8" t="s">
        <v>7506</v>
      </c>
      <c r="IL10" s="8" t="s">
        <v>7507</v>
      </c>
      <c r="IM10" s="8" t="s">
        <v>7508</v>
      </c>
      <c r="IN10" s="8" t="s">
        <v>7509</v>
      </c>
      <c r="IO10" s="8" t="s">
        <v>7510</v>
      </c>
      <c r="IP10" s="8" t="s">
        <v>7511</v>
      </c>
      <c r="IQ10" s="8" t="s">
        <v>7512</v>
      </c>
    </row>
    <row r="11" spans="1:251">
      <c r="A11" s="10">
        <v>42036</v>
      </c>
      <c r="B11" s="9">
        <v>1.897</v>
      </c>
      <c r="C11" s="9">
        <v>3.516</v>
      </c>
      <c r="D11" s="9">
        <v>0.83899999999999997</v>
      </c>
      <c r="E11" s="9">
        <v>2.677</v>
      </c>
      <c r="F11" s="9">
        <v>6.9939999999999998</v>
      </c>
      <c r="G11" s="9">
        <v>3.802</v>
      </c>
      <c r="H11" s="9">
        <v>3.1930000000000001</v>
      </c>
      <c r="I11" s="9">
        <v>27.866</v>
      </c>
      <c r="J11" s="9">
        <v>100</v>
      </c>
      <c r="K11" s="9">
        <v>26</v>
      </c>
      <c r="L11" s="9">
        <v>98.852999999999994</v>
      </c>
      <c r="M11" s="9">
        <v>36.759</v>
      </c>
      <c r="N11" s="9">
        <v>62.094000000000001</v>
      </c>
      <c r="O11" s="9">
        <v>11.199</v>
      </c>
      <c r="P11" s="9">
        <v>3.8050000000000002</v>
      </c>
      <c r="Q11" s="9">
        <v>7.3940000000000001</v>
      </c>
      <c r="R11" s="9">
        <v>14.868</v>
      </c>
      <c r="S11" s="9">
        <v>6.694</v>
      </c>
      <c r="T11" s="9">
        <v>8.1739999999999995</v>
      </c>
      <c r="U11" s="9">
        <v>29.920999999999999</v>
      </c>
      <c r="V11" s="9">
        <v>13.06</v>
      </c>
      <c r="W11" s="9">
        <v>16.861000000000001</v>
      </c>
      <c r="X11" s="9">
        <v>42.863999999999997</v>
      </c>
      <c r="Y11" s="9">
        <v>13.201000000000001</v>
      </c>
      <c r="Z11" s="9">
        <v>29.664000000000001</v>
      </c>
      <c r="AA11" s="9">
        <v>30.248000000000001</v>
      </c>
      <c r="AB11" s="9">
        <v>26</v>
      </c>
      <c r="AC11" s="9">
        <v>43</v>
      </c>
      <c r="AD11" s="9">
        <v>96.031999999999996</v>
      </c>
      <c r="AE11" s="9">
        <v>36.369999999999997</v>
      </c>
      <c r="AF11" s="9">
        <v>59.661999999999999</v>
      </c>
      <c r="AG11" s="9">
        <v>10.92</v>
      </c>
      <c r="AH11" s="9">
        <v>3.8050000000000002</v>
      </c>
      <c r="AI11" s="9">
        <v>7.1159999999999997</v>
      </c>
      <c r="AJ11" s="9">
        <v>14.478999999999999</v>
      </c>
      <c r="AK11" s="9">
        <v>6.3040000000000003</v>
      </c>
      <c r="AL11" s="9">
        <v>8.1739999999999995</v>
      </c>
      <c r="AM11" s="9">
        <v>29.920999999999999</v>
      </c>
      <c r="AN11" s="9">
        <v>13.06</v>
      </c>
      <c r="AO11" s="9">
        <v>16.861000000000001</v>
      </c>
      <c r="AP11" s="9">
        <v>40.710999999999999</v>
      </c>
      <c r="AQ11" s="9">
        <v>13.201000000000001</v>
      </c>
      <c r="AR11" s="9">
        <v>27.51</v>
      </c>
      <c r="AS11" s="9">
        <v>29.725000000000001</v>
      </c>
      <c r="AT11" s="9">
        <v>26</v>
      </c>
      <c r="AU11" s="9">
        <v>40</v>
      </c>
      <c r="AV11" s="9">
        <v>33.408999999999999</v>
      </c>
      <c r="AW11" s="9">
        <v>13.025</v>
      </c>
      <c r="AX11" s="9">
        <v>20.382999999999999</v>
      </c>
      <c r="AY11" s="9">
        <v>5.2210000000000001</v>
      </c>
      <c r="AZ11" s="9">
        <v>0.97799999999999998</v>
      </c>
      <c r="BA11" s="9">
        <v>4.2430000000000003</v>
      </c>
      <c r="BB11" s="9">
        <v>6.976</v>
      </c>
      <c r="BC11" s="9">
        <v>4.0359999999999996</v>
      </c>
      <c r="BD11" s="9">
        <v>2.94</v>
      </c>
      <c r="BE11" s="9">
        <v>11.010999999999999</v>
      </c>
      <c r="BF11" s="9">
        <v>4.6849999999999996</v>
      </c>
      <c r="BG11" s="9">
        <v>6.3259999999999996</v>
      </c>
      <c r="BH11" s="9">
        <v>10.201000000000001</v>
      </c>
      <c r="BI11" s="9">
        <v>3.3260000000000001</v>
      </c>
      <c r="BJ11" s="9">
        <v>6.875</v>
      </c>
      <c r="BK11" s="9">
        <v>20</v>
      </c>
      <c r="BL11" s="9">
        <v>20</v>
      </c>
      <c r="BM11" s="9">
        <v>20.428999999999998</v>
      </c>
      <c r="BN11" s="9">
        <v>37.649000000000001</v>
      </c>
      <c r="BO11" s="9">
        <v>14.452</v>
      </c>
      <c r="BP11" s="9">
        <v>23.196999999999999</v>
      </c>
      <c r="BQ11" s="9">
        <v>5.4109999999999996</v>
      </c>
      <c r="BR11" s="9">
        <v>2.5379999999999998</v>
      </c>
      <c r="BS11" s="9">
        <v>2.8730000000000002</v>
      </c>
      <c r="BT11" s="9">
        <v>5.3140000000000001</v>
      </c>
      <c r="BU11" s="9">
        <v>1.9390000000000001</v>
      </c>
      <c r="BV11" s="9">
        <v>3.375</v>
      </c>
      <c r="BW11" s="9">
        <v>11.638999999999999</v>
      </c>
      <c r="BX11" s="9">
        <v>5.0599999999999996</v>
      </c>
      <c r="BY11" s="9">
        <v>6.5789999999999997</v>
      </c>
      <c r="BZ11" s="9">
        <v>15.285</v>
      </c>
      <c r="CA11" s="9">
        <v>4.9139999999999997</v>
      </c>
      <c r="CB11" s="9">
        <v>10.37</v>
      </c>
      <c r="CC11" s="9">
        <v>26.472000000000001</v>
      </c>
      <c r="CD11" s="9">
        <v>24.358000000000001</v>
      </c>
      <c r="CE11" s="9">
        <v>37.872</v>
      </c>
      <c r="CF11" s="9">
        <v>20.033000000000001</v>
      </c>
      <c r="CG11" s="9">
        <v>8.5990000000000002</v>
      </c>
      <c r="CH11" s="9">
        <v>11.433999999999999</v>
      </c>
      <c r="CI11" s="9">
        <v>2.8580000000000001</v>
      </c>
      <c r="CJ11" s="9">
        <v>1.5629999999999999</v>
      </c>
      <c r="CK11" s="9">
        <v>1.2949999999999999</v>
      </c>
      <c r="CL11" s="9">
        <v>2.3860000000000001</v>
      </c>
      <c r="CM11" s="9">
        <v>0.46</v>
      </c>
      <c r="CN11" s="9">
        <v>1.9259999999999999</v>
      </c>
      <c r="CO11" s="9">
        <v>6.7759999999999998</v>
      </c>
      <c r="CP11" s="9">
        <v>3.4950000000000001</v>
      </c>
      <c r="CQ11" s="9">
        <v>3.28</v>
      </c>
      <c r="CR11" s="9">
        <v>8.0129999999999999</v>
      </c>
      <c r="CS11" s="9">
        <v>3.08</v>
      </c>
      <c r="CT11" s="9">
        <v>4.9329999999999998</v>
      </c>
      <c r="CU11" s="9">
        <v>27.667999999999999</v>
      </c>
      <c r="CV11" s="9">
        <v>25.568999999999999</v>
      </c>
      <c r="CW11" s="9">
        <v>29.420999999999999</v>
      </c>
      <c r="CX11" s="9">
        <v>17.616</v>
      </c>
      <c r="CY11" s="9">
        <v>5.8529999999999998</v>
      </c>
      <c r="CZ11" s="9">
        <v>11.763</v>
      </c>
      <c r="DA11" s="9">
        <v>2.5529999999999999</v>
      </c>
      <c r="DB11" s="9">
        <v>0.97499999999999998</v>
      </c>
      <c r="DC11" s="9">
        <v>1.5780000000000001</v>
      </c>
      <c r="DD11" s="9">
        <v>2.9279999999999999</v>
      </c>
      <c r="DE11" s="9">
        <v>1.478</v>
      </c>
      <c r="DF11" s="9">
        <v>1.45</v>
      </c>
      <c r="DG11" s="9">
        <v>4.8630000000000004</v>
      </c>
      <c r="DH11" s="9">
        <v>1.5649999999999999</v>
      </c>
      <c r="DI11" s="9">
        <v>3.2989999999999999</v>
      </c>
      <c r="DJ11" s="9">
        <v>7.2720000000000002</v>
      </c>
      <c r="DK11" s="9">
        <v>1.835</v>
      </c>
      <c r="DL11" s="9">
        <v>5.4370000000000003</v>
      </c>
      <c r="DM11" s="9">
        <v>26</v>
      </c>
      <c r="DN11" s="9">
        <v>18.407</v>
      </c>
      <c r="DO11" s="9">
        <v>43.08</v>
      </c>
      <c r="DP11" s="9">
        <v>24.975000000000001</v>
      </c>
      <c r="DQ11" s="9">
        <v>8.8930000000000007</v>
      </c>
      <c r="DR11" s="9">
        <v>16.082000000000001</v>
      </c>
      <c r="DS11" s="9">
        <v>0.28799999999999998</v>
      </c>
      <c r="DT11" s="9">
        <v>0.28799999999999998</v>
      </c>
      <c r="DU11" s="9">
        <v>0</v>
      </c>
      <c r="DV11" s="9">
        <v>2.1890000000000001</v>
      </c>
      <c r="DW11" s="9">
        <v>0.33</v>
      </c>
      <c r="DX11" s="9">
        <v>1.86</v>
      </c>
      <c r="DY11" s="9">
        <v>7.2720000000000002</v>
      </c>
      <c r="DZ11" s="9">
        <v>3.3140000000000001</v>
      </c>
      <c r="EA11" s="9">
        <v>3.9569999999999999</v>
      </c>
      <c r="EB11" s="9">
        <v>15.226000000000001</v>
      </c>
      <c r="EC11" s="9">
        <v>4.9610000000000003</v>
      </c>
      <c r="ED11" s="9">
        <v>10.265000000000001</v>
      </c>
      <c r="EE11" s="9">
        <v>52</v>
      </c>
      <c r="EF11" s="9">
        <v>52</v>
      </c>
      <c r="EG11" s="9">
        <v>80.991</v>
      </c>
      <c r="EH11" s="9">
        <v>14.693</v>
      </c>
      <c r="EI11" s="9">
        <v>4.1769999999999996</v>
      </c>
      <c r="EJ11" s="9">
        <v>10.516</v>
      </c>
      <c r="EK11" s="9">
        <v>0.28799999999999998</v>
      </c>
      <c r="EL11" s="9">
        <v>0.28799999999999998</v>
      </c>
      <c r="EM11" s="9">
        <v>0</v>
      </c>
      <c r="EN11" s="9">
        <v>1.8640000000000001</v>
      </c>
      <c r="EO11" s="9">
        <v>0.33</v>
      </c>
      <c r="EP11" s="9">
        <v>1.534</v>
      </c>
      <c r="EQ11" s="9">
        <v>4.2690000000000001</v>
      </c>
      <c r="ER11" s="9">
        <v>1.907</v>
      </c>
      <c r="ES11" s="9">
        <v>2.363</v>
      </c>
      <c r="ET11" s="9">
        <v>8.2710000000000008</v>
      </c>
      <c r="EU11" s="9">
        <v>1.6519999999999999</v>
      </c>
      <c r="EV11" s="9">
        <v>6.6189999999999998</v>
      </c>
      <c r="EW11" s="9">
        <v>52</v>
      </c>
      <c r="EX11" s="9">
        <v>26</v>
      </c>
      <c r="EY11" s="9">
        <v>76.073999999999998</v>
      </c>
      <c r="EZ11" s="9">
        <v>10.282</v>
      </c>
      <c r="FA11" s="9">
        <v>4.7160000000000002</v>
      </c>
      <c r="FB11" s="9">
        <v>5.5659999999999998</v>
      </c>
      <c r="FC11" s="9">
        <v>0</v>
      </c>
      <c r="FD11" s="9">
        <v>0</v>
      </c>
      <c r="FE11" s="9">
        <v>0</v>
      </c>
      <c r="FF11" s="9">
        <v>0.32500000000000001</v>
      </c>
      <c r="FG11" s="9">
        <v>0</v>
      </c>
      <c r="FH11" s="9">
        <v>0.32500000000000001</v>
      </c>
      <c r="FI11" s="9">
        <v>3.0019999999999998</v>
      </c>
      <c r="FJ11" s="9">
        <v>1.4079999999999999</v>
      </c>
      <c r="FK11" s="9">
        <v>1.595</v>
      </c>
      <c r="FL11" s="9">
        <v>6.9550000000000001</v>
      </c>
      <c r="FM11" s="9">
        <v>3.3079999999999998</v>
      </c>
      <c r="FN11" s="9">
        <v>3.6459999999999999</v>
      </c>
      <c r="FO11" s="9">
        <v>100.446</v>
      </c>
      <c r="FP11" s="9">
        <v>182.30799999999999</v>
      </c>
      <c r="FQ11" s="9">
        <v>89.141999999999996</v>
      </c>
      <c r="FR11" s="9">
        <v>2.8210000000000002</v>
      </c>
      <c r="FS11" s="9">
        <v>0.38900000000000001</v>
      </c>
      <c r="FT11" s="9">
        <v>2.4319999999999999</v>
      </c>
      <c r="FU11" s="9">
        <v>0.27800000000000002</v>
      </c>
      <c r="FV11" s="9">
        <v>0</v>
      </c>
      <c r="FW11" s="9">
        <v>0.27800000000000002</v>
      </c>
      <c r="FX11" s="9">
        <v>0.38900000000000001</v>
      </c>
      <c r="FY11" s="9">
        <v>0.38900000000000001</v>
      </c>
      <c r="FZ11" s="9">
        <v>0</v>
      </c>
      <c r="GA11" s="9">
        <v>0</v>
      </c>
      <c r="GB11" s="9">
        <v>0</v>
      </c>
      <c r="GC11" s="9">
        <v>0</v>
      </c>
      <c r="GD11" s="9">
        <v>2.153</v>
      </c>
      <c r="GE11" s="9">
        <v>0</v>
      </c>
      <c r="GF11" s="9">
        <v>2.153</v>
      </c>
      <c r="GG11" s="9">
        <v>81.569000000000003</v>
      </c>
      <c r="GH11" s="9">
        <v>0</v>
      </c>
      <c r="GI11" s="9">
        <v>125.70399999999999</v>
      </c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>
        <v>0</v>
      </c>
    </row>
    <row r="12" spans="1:251">
      <c r="A12" s="10">
        <v>42401</v>
      </c>
      <c r="B12" s="9">
        <v>0.86299999999999999</v>
      </c>
      <c r="C12" s="9">
        <v>5.5590000000000002</v>
      </c>
      <c r="D12" s="9">
        <v>2.9860000000000002</v>
      </c>
      <c r="E12" s="9">
        <v>2.573</v>
      </c>
      <c r="F12" s="9">
        <v>11.08</v>
      </c>
      <c r="G12" s="9">
        <v>5.1970000000000001</v>
      </c>
      <c r="H12" s="9">
        <v>5.883</v>
      </c>
      <c r="I12" s="9">
        <v>52</v>
      </c>
      <c r="J12" s="9">
        <v>52</v>
      </c>
      <c r="K12" s="9">
        <v>52</v>
      </c>
      <c r="L12" s="9">
        <v>114.712</v>
      </c>
      <c r="M12" s="9">
        <v>43.082000000000001</v>
      </c>
      <c r="N12" s="9">
        <v>71.63</v>
      </c>
      <c r="O12" s="9">
        <v>10.406000000000001</v>
      </c>
      <c r="P12" s="9">
        <v>3.8759999999999999</v>
      </c>
      <c r="Q12" s="9">
        <v>6.53</v>
      </c>
      <c r="R12" s="9">
        <v>19.16</v>
      </c>
      <c r="S12" s="9">
        <v>9.02</v>
      </c>
      <c r="T12" s="9">
        <v>10.14</v>
      </c>
      <c r="U12" s="9">
        <v>30.989000000000001</v>
      </c>
      <c r="V12" s="9">
        <v>10.382</v>
      </c>
      <c r="W12" s="9">
        <v>20.606000000000002</v>
      </c>
      <c r="X12" s="9">
        <v>54.158000000000001</v>
      </c>
      <c r="Y12" s="9">
        <v>19.803999999999998</v>
      </c>
      <c r="Z12" s="9">
        <v>34.353999999999999</v>
      </c>
      <c r="AA12" s="9">
        <v>47</v>
      </c>
      <c r="AB12" s="9">
        <v>36.341999999999999</v>
      </c>
      <c r="AC12" s="9">
        <v>47.823999999999998</v>
      </c>
      <c r="AD12" s="9">
        <v>112.02200000000001</v>
      </c>
      <c r="AE12" s="9">
        <v>41.084000000000003</v>
      </c>
      <c r="AF12" s="9">
        <v>70.938000000000002</v>
      </c>
      <c r="AG12" s="9">
        <v>10.406000000000001</v>
      </c>
      <c r="AH12" s="9">
        <v>3.8759999999999999</v>
      </c>
      <c r="AI12" s="9">
        <v>6.53</v>
      </c>
      <c r="AJ12" s="9">
        <v>18.460999999999999</v>
      </c>
      <c r="AK12" s="9">
        <v>8.64</v>
      </c>
      <c r="AL12" s="9">
        <v>9.82</v>
      </c>
      <c r="AM12" s="9">
        <v>30.989000000000001</v>
      </c>
      <c r="AN12" s="9">
        <v>10.382</v>
      </c>
      <c r="AO12" s="9">
        <v>20.606000000000002</v>
      </c>
      <c r="AP12" s="9">
        <v>52.167999999999999</v>
      </c>
      <c r="AQ12" s="9">
        <v>18.186</v>
      </c>
      <c r="AR12" s="9">
        <v>33.981999999999999</v>
      </c>
      <c r="AS12" s="9">
        <v>47</v>
      </c>
      <c r="AT12" s="9">
        <v>32.899000000000001</v>
      </c>
      <c r="AU12" s="9">
        <v>47.8</v>
      </c>
      <c r="AV12" s="9">
        <v>46.713999999999999</v>
      </c>
      <c r="AW12" s="9">
        <v>22.556999999999999</v>
      </c>
      <c r="AX12" s="9">
        <v>24.157</v>
      </c>
      <c r="AY12" s="9">
        <v>4.9640000000000004</v>
      </c>
      <c r="AZ12" s="9">
        <v>2.2250000000000001</v>
      </c>
      <c r="BA12" s="9">
        <v>2.7389999999999999</v>
      </c>
      <c r="BB12" s="9">
        <v>10.113</v>
      </c>
      <c r="BC12" s="9">
        <v>4.1239999999999997</v>
      </c>
      <c r="BD12" s="9">
        <v>5.9889999999999999</v>
      </c>
      <c r="BE12" s="9">
        <v>13.827</v>
      </c>
      <c r="BF12" s="9">
        <v>6.6779999999999999</v>
      </c>
      <c r="BG12" s="9">
        <v>7.149</v>
      </c>
      <c r="BH12" s="9">
        <v>17.809999999999999</v>
      </c>
      <c r="BI12" s="9">
        <v>9.5299999999999994</v>
      </c>
      <c r="BJ12" s="9">
        <v>8.2799999999999994</v>
      </c>
      <c r="BK12" s="9">
        <v>31.052</v>
      </c>
      <c r="BL12" s="9">
        <v>36.229999999999997</v>
      </c>
      <c r="BM12" s="9">
        <v>26</v>
      </c>
      <c r="BN12" s="9">
        <v>39.511000000000003</v>
      </c>
      <c r="BO12" s="9">
        <v>14.801</v>
      </c>
      <c r="BP12" s="9">
        <v>24.71</v>
      </c>
      <c r="BQ12" s="9">
        <v>3.8149999999999999</v>
      </c>
      <c r="BR12" s="9">
        <v>1.29</v>
      </c>
      <c r="BS12" s="9">
        <v>2.5259999999999998</v>
      </c>
      <c r="BT12" s="9">
        <v>7.2110000000000003</v>
      </c>
      <c r="BU12" s="9">
        <v>4.1900000000000004</v>
      </c>
      <c r="BV12" s="9">
        <v>3.0219999999999998</v>
      </c>
      <c r="BW12" s="9">
        <v>11.047000000000001</v>
      </c>
      <c r="BX12" s="9">
        <v>3.0329999999999999</v>
      </c>
      <c r="BY12" s="9">
        <v>8.0129999999999999</v>
      </c>
      <c r="BZ12" s="9">
        <v>17.437999999999999</v>
      </c>
      <c r="CA12" s="9">
        <v>6.2880000000000003</v>
      </c>
      <c r="CB12" s="9">
        <v>11.15</v>
      </c>
      <c r="CC12" s="9">
        <v>27.015999999999998</v>
      </c>
      <c r="CD12" s="9">
        <v>16.213000000000001</v>
      </c>
      <c r="CE12" s="9">
        <v>43.018999999999998</v>
      </c>
      <c r="CF12" s="9">
        <v>22.972000000000001</v>
      </c>
      <c r="CG12" s="9">
        <v>9.7460000000000004</v>
      </c>
      <c r="CH12" s="9">
        <v>13.226000000000001</v>
      </c>
      <c r="CI12" s="9">
        <v>2.2749999999999999</v>
      </c>
      <c r="CJ12" s="9">
        <v>0.47699999999999998</v>
      </c>
      <c r="CK12" s="9">
        <v>1.798</v>
      </c>
      <c r="CL12" s="9">
        <v>4.9400000000000004</v>
      </c>
      <c r="CM12" s="9">
        <v>2.9430000000000001</v>
      </c>
      <c r="CN12" s="9">
        <v>1.9970000000000001</v>
      </c>
      <c r="CO12" s="9">
        <v>4.8689999999999998</v>
      </c>
      <c r="CP12" s="9">
        <v>2.6070000000000002</v>
      </c>
      <c r="CQ12" s="9">
        <v>2.262</v>
      </c>
      <c r="CR12" s="9">
        <v>10.888999999999999</v>
      </c>
      <c r="CS12" s="9">
        <v>3.7189999999999999</v>
      </c>
      <c r="CT12" s="9">
        <v>7.17</v>
      </c>
      <c r="CU12" s="9">
        <v>26</v>
      </c>
      <c r="CV12" s="9">
        <v>15.957000000000001</v>
      </c>
      <c r="CW12" s="9">
        <v>52</v>
      </c>
      <c r="CX12" s="9">
        <v>16.538</v>
      </c>
      <c r="CY12" s="9">
        <v>5.0540000000000003</v>
      </c>
      <c r="CZ12" s="9">
        <v>11.484</v>
      </c>
      <c r="DA12" s="9">
        <v>1.54</v>
      </c>
      <c r="DB12" s="9">
        <v>0.81299999999999994</v>
      </c>
      <c r="DC12" s="9">
        <v>0.72799999999999998</v>
      </c>
      <c r="DD12" s="9">
        <v>2.2719999999999998</v>
      </c>
      <c r="DE12" s="9">
        <v>1.2470000000000001</v>
      </c>
      <c r="DF12" s="9">
        <v>1.0249999999999999</v>
      </c>
      <c r="DG12" s="9">
        <v>6.1779999999999999</v>
      </c>
      <c r="DH12" s="9">
        <v>0.42599999999999999</v>
      </c>
      <c r="DI12" s="9">
        <v>5.7519999999999998</v>
      </c>
      <c r="DJ12" s="9">
        <v>6.548</v>
      </c>
      <c r="DK12" s="9">
        <v>2.569</v>
      </c>
      <c r="DL12" s="9">
        <v>3.98</v>
      </c>
      <c r="DM12" s="9">
        <v>28.667000000000002</v>
      </c>
      <c r="DN12" s="9">
        <v>37.656999999999996</v>
      </c>
      <c r="DO12" s="9">
        <v>28.344000000000001</v>
      </c>
      <c r="DP12" s="9">
        <v>25.797999999999998</v>
      </c>
      <c r="DQ12" s="9">
        <v>3.7269999999999999</v>
      </c>
      <c r="DR12" s="9">
        <v>22.071000000000002</v>
      </c>
      <c r="DS12" s="9">
        <v>1.627</v>
      </c>
      <c r="DT12" s="9">
        <v>0.36199999999999999</v>
      </c>
      <c r="DU12" s="9">
        <v>1.2649999999999999</v>
      </c>
      <c r="DV12" s="9">
        <v>1.1359999999999999</v>
      </c>
      <c r="DW12" s="9">
        <v>0.32700000000000001</v>
      </c>
      <c r="DX12" s="9">
        <v>0.81</v>
      </c>
      <c r="DY12" s="9">
        <v>6.1150000000000002</v>
      </c>
      <c r="DZ12" s="9">
        <v>0.67100000000000004</v>
      </c>
      <c r="EA12" s="9">
        <v>5.444</v>
      </c>
      <c r="EB12" s="9">
        <v>16.920000000000002</v>
      </c>
      <c r="EC12" s="9">
        <v>2.3679999999999999</v>
      </c>
      <c r="ED12" s="9">
        <v>14.553000000000001</v>
      </c>
      <c r="EE12" s="9">
        <v>66.427999999999997</v>
      </c>
      <c r="EF12" s="9">
        <v>118.76900000000001</v>
      </c>
      <c r="EG12" s="9">
        <v>53.155999999999999</v>
      </c>
      <c r="EH12" s="9">
        <v>17.785</v>
      </c>
      <c r="EI12" s="9">
        <v>2.706</v>
      </c>
      <c r="EJ12" s="9">
        <v>15.079000000000001</v>
      </c>
      <c r="EK12" s="9">
        <v>1.236</v>
      </c>
      <c r="EL12" s="9">
        <v>0.36199999999999999</v>
      </c>
      <c r="EM12" s="9">
        <v>0.874</v>
      </c>
      <c r="EN12" s="9">
        <v>0.76600000000000001</v>
      </c>
      <c r="EO12" s="9">
        <v>0.32700000000000001</v>
      </c>
      <c r="EP12" s="9">
        <v>0.44</v>
      </c>
      <c r="EQ12" s="9">
        <v>3.3079999999999998</v>
      </c>
      <c r="ER12" s="9">
        <v>0.41799999999999998</v>
      </c>
      <c r="ES12" s="9">
        <v>2.89</v>
      </c>
      <c r="ET12" s="9">
        <v>12.475</v>
      </c>
      <c r="EU12" s="9">
        <v>1.599</v>
      </c>
      <c r="EV12" s="9">
        <v>10.875</v>
      </c>
      <c r="EW12" s="9">
        <v>104</v>
      </c>
      <c r="EX12" s="9">
        <v>91.778000000000006</v>
      </c>
      <c r="EY12" s="9">
        <v>97.322000000000003</v>
      </c>
      <c r="EZ12" s="9">
        <v>8.0129999999999999</v>
      </c>
      <c r="FA12" s="9">
        <v>1.0209999999999999</v>
      </c>
      <c r="FB12" s="9">
        <v>6.992</v>
      </c>
      <c r="FC12" s="9">
        <v>0.39100000000000001</v>
      </c>
      <c r="FD12" s="9">
        <v>0</v>
      </c>
      <c r="FE12" s="9">
        <v>0.39100000000000001</v>
      </c>
      <c r="FF12" s="9">
        <v>0.37</v>
      </c>
      <c r="FG12" s="9">
        <v>0</v>
      </c>
      <c r="FH12" s="9">
        <v>0.37</v>
      </c>
      <c r="FI12" s="9">
        <v>2.8069999999999999</v>
      </c>
      <c r="FJ12" s="9">
        <v>0.252</v>
      </c>
      <c r="FK12" s="9">
        <v>2.5539999999999998</v>
      </c>
      <c r="FL12" s="9">
        <v>4.4459999999999997</v>
      </c>
      <c r="FM12" s="9">
        <v>0.76800000000000002</v>
      </c>
      <c r="FN12" s="9">
        <v>3.677</v>
      </c>
      <c r="FO12" s="9">
        <v>52</v>
      </c>
      <c r="FP12" s="9">
        <v>414.50299999999999</v>
      </c>
      <c r="FQ12" s="9">
        <v>50.88</v>
      </c>
      <c r="FR12" s="9">
        <v>2.69</v>
      </c>
      <c r="FS12" s="9">
        <v>1.998</v>
      </c>
      <c r="FT12" s="9">
        <v>0.69199999999999995</v>
      </c>
      <c r="FU12" s="9">
        <v>0</v>
      </c>
      <c r="FV12" s="9">
        <v>0</v>
      </c>
      <c r="FW12" s="9">
        <v>0</v>
      </c>
      <c r="FX12" s="9">
        <v>0.69899999999999995</v>
      </c>
      <c r="FY12" s="9">
        <v>0.379</v>
      </c>
      <c r="FZ12" s="9">
        <v>0.32</v>
      </c>
      <c r="GA12" s="9">
        <v>0</v>
      </c>
      <c r="GB12" s="9">
        <v>0</v>
      </c>
      <c r="GC12" s="9">
        <v>0</v>
      </c>
      <c r="GD12" s="9">
        <v>1.9910000000000001</v>
      </c>
      <c r="GE12" s="9">
        <v>1.619</v>
      </c>
      <c r="GF12" s="9">
        <v>0.372</v>
      </c>
      <c r="GG12" s="9">
        <v>52</v>
      </c>
      <c r="GH12" s="9">
        <v>52</v>
      </c>
      <c r="GI12" s="9">
        <v>31.651</v>
      </c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0.94899999999999995</v>
      </c>
      <c r="C13" s="9">
        <v>5.8570000000000002</v>
      </c>
      <c r="D13" s="9">
        <v>2.5419999999999998</v>
      </c>
      <c r="E13" s="9">
        <v>3.3149999999999999</v>
      </c>
      <c r="F13" s="9">
        <v>7.1840000000000002</v>
      </c>
      <c r="G13" s="9">
        <v>3.3010000000000002</v>
      </c>
      <c r="H13" s="9">
        <v>3.883</v>
      </c>
      <c r="I13" s="9">
        <v>47</v>
      </c>
      <c r="J13" s="9">
        <v>50.329000000000001</v>
      </c>
      <c r="K13" s="9">
        <v>47</v>
      </c>
      <c r="L13" s="9">
        <v>123.15600000000001</v>
      </c>
      <c r="M13" s="9">
        <v>46.792000000000002</v>
      </c>
      <c r="N13" s="9">
        <v>76.364000000000004</v>
      </c>
      <c r="O13" s="9">
        <v>11.757</v>
      </c>
      <c r="P13" s="9">
        <v>6.08</v>
      </c>
      <c r="Q13" s="9">
        <v>5.6769999999999996</v>
      </c>
      <c r="R13" s="9">
        <v>20.847000000000001</v>
      </c>
      <c r="S13" s="9">
        <v>8.3309999999999995</v>
      </c>
      <c r="T13" s="9">
        <v>12.516999999999999</v>
      </c>
      <c r="U13" s="9">
        <v>37.130000000000003</v>
      </c>
      <c r="V13" s="9">
        <v>17.344999999999999</v>
      </c>
      <c r="W13" s="9">
        <v>19.785</v>
      </c>
      <c r="X13" s="9">
        <v>53.421999999999997</v>
      </c>
      <c r="Y13" s="9">
        <v>15.036</v>
      </c>
      <c r="Z13" s="9">
        <v>38.386000000000003</v>
      </c>
      <c r="AA13" s="9">
        <v>34</v>
      </c>
      <c r="AB13" s="9">
        <v>26</v>
      </c>
      <c r="AC13" s="9">
        <v>51.790999999999997</v>
      </c>
      <c r="AD13" s="9">
        <v>121.255</v>
      </c>
      <c r="AE13" s="9">
        <v>46.204000000000001</v>
      </c>
      <c r="AF13" s="9">
        <v>75.052000000000007</v>
      </c>
      <c r="AG13" s="9">
        <v>11.420999999999999</v>
      </c>
      <c r="AH13" s="9">
        <v>5.7439999999999998</v>
      </c>
      <c r="AI13" s="9">
        <v>5.6769999999999996</v>
      </c>
      <c r="AJ13" s="9">
        <v>20.565999999999999</v>
      </c>
      <c r="AK13" s="9">
        <v>8.3309999999999995</v>
      </c>
      <c r="AL13" s="9">
        <v>12.234999999999999</v>
      </c>
      <c r="AM13" s="9">
        <v>37.130000000000003</v>
      </c>
      <c r="AN13" s="9">
        <v>17.344999999999999</v>
      </c>
      <c r="AO13" s="9">
        <v>19.785</v>
      </c>
      <c r="AP13" s="9">
        <v>52.137999999999998</v>
      </c>
      <c r="AQ13" s="9">
        <v>14.782999999999999</v>
      </c>
      <c r="AR13" s="9">
        <v>37.354999999999997</v>
      </c>
      <c r="AS13" s="9">
        <v>34</v>
      </c>
      <c r="AT13" s="9">
        <v>26</v>
      </c>
      <c r="AU13" s="9">
        <v>51.040999999999997</v>
      </c>
      <c r="AV13" s="9">
        <v>42.893000000000001</v>
      </c>
      <c r="AW13" s="9">
        <v>19.510000000000002</v>
      </c>
      <c r="AX13" s="9">
        <v>23.382999999999999</v>
      </c>
      <c r="AY13" s="9">
        <v>2.7829999999999999</v>
      </c>
      <c r="AZ13" s="9">
        <v>2.4079999999999999</v>
      </c>
      <c r="BA13" s="9">
        <v>0.375</v>
      </c>
      <c r="BB13" s="9">
        <v>9.7390000000000008</v>
      </c>
      <c r="BC13" s="9">
        <v>5.226</v>
      </c>
      <c r="BD13" s="9">
        <v>4.5129999999999999</v>
      </c>
      <c r="BE13" s="9">
        <v>15.503</v>
      </c>
      <c r="BF13" s="9">
        <v>6.93</v>
      </c>
      <c r="BG13" s="9">
        <v>8.5730000000000004</v>
      </c>
      <c r="BH13" s="9">
        <v>14.868</v>
      </c>
      <c r="BI13" s="9">
        <v>4.9459999999999997</v>
      </c>
      <c r="BJ13" s="9">
        <v>9.9209999999999994</v>
      </c>
      <c r="BK13" s="9">
        <v>26</v>
      </c>
      <c r="BL13" s="9">
        <v>17.716999999999999</v>
      </c>
      <c r="BM13" s="9">
        <v>39.497</v>
      </c>
      <c r="BN13" s="9">
        <v>44.195</v>
      </c>
      <c r="BO13" s="9">
        <v>13.89</v>
      </c>
      <c r="BP13" s="9">
        <v>30.305</v>
      </c>
      <c r="BQ13" s="9">
        <v>6.8259999999999996</v>
      </c>
      <c r="BR13" s="9">
        <v>2.9750000000000001</v>
      </c>
      <c r="BS13" s="9">
        <v>3.85</v>
      </c>
      <c r="BT13" s="9">
        <v>6.62</v>
      </c>
      <c r="BU13" s="9">
        <v>1.5880000000000001</v>
      </c>
      <c r="BV13" s="9">
        <v>5.0330000000000004</v>
      </c>
      <c r="BW13" s="9">
        <v>12.038</v>
      </c>
      <c r="BX13" s="9">
        <v>5.226</v>
      </c>
      <c r="BY13" s="9">
        <v>6.8120000000000003</v>
      </c>
      <c r="BZ13" s="9">
        <v>18.710999999999999</v>
      </c>
      <c r="CA13" s="9">
        <v>4.1020000000000003</v>
      </c>
      <c r="CB13" s="9">
        <v>14.609</v>
      </c>
      <c r="CC13" s="9">
        <v>30</v>
      </c>
      <c r="CD13" s="9">
        <v>25.4</v>
      </c>
      <c r="CE13" s="9">
        <v>43.4</v>
      </c>
      <c r="CF13" s="9">
        <v>22.794</v>
      </c>
      <c r="CG13" s="9">
        <v>8.0280000000000005</v>
      </c>
      <c r="CH13" s="9">
        <v>14.766</v>
      </c>
      <c r="CI13" s="9">
        <v>3.1150000000000002</v>
      </c>
      <c r="CJ13" s="9">
        <v>1.3129999999999999</v>
      </c>
      <c r="CK13" s="9">
        <v>1.802</v>
      </c>
      <c r="CL13" s="9">
        <v>4.6239999999999997</v>
      </c>
      <c r="CM13" s="9">
        <v>1.248</v>
      </c>
      <c r="CN13" s="9">
        <v>3.3759999999999999</v>
      </c>
      <c r="CO13" s="9">
        <v>8.032</v>
      </c>
      <c r="CP13" s="9">
        <v>3.3220000000000001</v>
      </c>
      <c r="CQ13" s="9">
        <v>4.7110000000000003</v>
      </c>
      <c r="CR13" s="9">
        <v>7.0229999999999997</v>
      </c>
      <c r="CS13" s="9">
        <v>2.1459999999999999</v>
      </c>
      <c r="CT13" s="9">
        <v>4.8769999999999998</v>
      </c>
      <c r="CU13" s="9">
        <v>26</v>
      </c>
      <c r="CV13" s="9">
        <v>24.341000000000001</v>
      </c>
      <c r="CW13" s="9">
        <v>26</v>
      </c>
      <c r="CX13" s="9">
        <v>21.401</v>
      </c>
      <c r="CY13" s="9">
        <v>5.8620000000000001</v>
      </c>
      <c r="CZ13" s="9">
        <v>15.539</v>
      </c>
      <c r="DA13" s="9">
        <v>3.7109999999999999</v>
      </c>
      <c r="DB13" s="9">
        <v>1.6619999999999999</v>
      </c>
      <c r="DC13" s="9">
        <v>2.048</v>
      </c>
      <c r="DD13" s="9">
        <v>1.9970000000000001</v>
      </c>
      <c r="DE13" s="9">
        <v>0.34</v>
      </c>
      <c r="DF13" s="9">
        <v>1.657</v>
      </c>
      <c r="DG13" s="9">
        <v>4.0049999999999999</v>
      </c>
      <c r="DH13" s="9">
        <v>1.9039999999999999</v>
      </c>
      <c r="DI13" s="9">
        <v>2.101</v>
      </c>
      <c r="DJ13" s="9">
        <v>11.688000000000001</v>
      </c>
      <c r="DK13" s="9">
        <v>1.956</v>
      </c>
      <c r="DL13" s="9">
        <v>9.7319999999999993</v>
      </c>
      <c r="DM13" s="9">
        <v>52</v>
      </c>
      <c r="DN13" s="9">
        <v>26</v>
      </c>
      <c r="DO13" s="9">
        <v>52</v>
      </c>
      <c r="DP13" s="9">
        <v>34.167999999999999</v>
      </c>
      <c r="DQ13" s="9">
        <v>12.803000000000001</v>
      </c>
      <c r="DR13" s="9">
        <v>21.364000000000001</v>
      </c>
      <c r="DS13" s="9">
        <v>1.8120000000000001</v>
      </c>
      <c r="DT13" s="9">
        <v>0.36199999999999999</v>
      </c>
      <c r="DU13" s="9">
        <v>1.4510000000000001</v>
      </c>
      <c r="DV13" s="9">
        <v>4.2060000000000004</v>
      </c>
      <c r="DW13" s="9">
        <v>1.5169999999999999</v>
      </c>
      <c r="DX13" s="9">
        <v>2.69</v>
      </c>
      <c r="DY13" s="9">
        <v>9.59</v>
      </c>
      <c r="DZ13" s="9">
        <v>5.19</v>
      </c>
      <c r="EA13" s="9">
        <v>4.4000000000000004</v>
      </c>
      <c r="EB13" s="9">
        <v>18.559000000000001</v>
      </c>
      <c r="EC13" s="9">
        <v>5.7350000000000003</v>
      </c>
      <c r="ED13" s="9">
        <v>12.824</v>
      </c>
      <c r="EE13" s="9">
        <v>52</v>
      </c>
      <c r="EF13" s="9">
        <v>34.417000000000002</v>
      </c>
      <c r="EG13" s="9">
        <v>52</v>
      </c>
      <c r="EH13" s="9">
        <v>18.677</v>
      </c>
      <c r="EI13" s="9">
        <v>6.1420000000000003</v>
      </c>
      <c r="EJ13" s="9">
        <v>12.535</v>
      </c>
      <c r="EK13" s="9">
        <v>1.4930000000000001</v>
      </c>
      <c r="EL13" s="9">
        <v>0.36199999999999999</v>
      </c>
      <c r="EM13" s="9">
        <v>1.131</v>
      </c>
      <c r="EN13" s="9">
        <v>1.4139999999999999</v>
      </c>
      <c r="EO13" s="9">
        <v>0.36199999999999999</v>
      </c>
      <c r="EP13" s="9">
        <v>1.052</v>
      </c>
      <c r="EQ13" s="9">
        <v>6.226</v>
      </c>
      <c r="ER13" s="9">
        <v>2.9910000000000001</v>
      </c>
      <c r="ES13" s="9">
        <v>3.234</v>
      </c>
      <c r="ET13" s="9">
        <v>9.5440000000000005</v>
      </c>
      <c r="EU13" s="9">
        <v>2.427</v>
      </c>
      <c r="EV13" s="9">
        <v>7.117</v>
      </c>
      <c r="EW13" s="9">
        <v>51.985999999999997</v>
      </c>
      <c r="EX13" s="9">
        <v>26</v>
      </c>
      <c r="EY13" s="9">
        <v>52</v>
      </c>
      <c r="EZ13" s="9">
        <v>15.49</v>
      </c>
      <c r="FA13" s="9">
        <v>6.6619999999999999</v>
      </c>
      <c r="FB13" s="9">
        <v>8.8290000000000006</v>
      </c>
      <c r="FC13" s="9">
        <v>0.31900000000000001</v>
      </c>
      <c r="FD13" s="9">
        <v>0</v>
      </c>
      <c r="FE13" s="9">
        <v>0.31900000000000001</v>
      </c>
      <c r="FF13" s="9">
        <v>2.7919999999999998</v>
      </c>
      <c r="FG13" s="9">
        <v>1.155</v>
      </c>
      <c r="FH13" s="9">
        <v>1.637</v>
      </c>
      <c r="FI13" s="9">
        <v>3.3639999999999999</v>
      </c>
      <c r="FJ13" s="9">
        <v>2.1989999999999998</v>
      </c>
      <c r="FK13" s="9">
        <v>1.1659999999999999</v>
      </c>
      <c r="FL13" s="9">
        <v>9.0150000000000006</v>
      </c>
      <c r="FM13" s="9">
        <v>3.3079999999999998</v>
      </c>
      <c r="FN13" s="9">
        <v>5.7069999999999999</v>
      </c>
      <c r="FO13" s="9">
        <v>52</v>
      </c>
      <c r="FP13" s="9">
        <v>49.25</v>
      </c>
      <c r="FQ13" s="9">
        <v>52</v>
      </c>
      <c r="FR13" s="9">
        <v>1.901</v>
      </c>
      <c r="FS13" s="9">
        <v>0.58799999999999997</v>
      </c>
      <c r="FT13" s="9">
        <v>1.3129999999999999</v>
      </c>
      <c r="FU13" s="9">
        <v>0.33600000000000002</v>
      </c>
      <c r="FV13" s="9">
        <v>0.33600000000000002</v>
      </c>
      <c r="FW13" s="9">
        <v>0</v>
      </c>
      <c r="FX13" s="9">
        <v>0.28100000000000003</v>
      </c>
      <c r="FY13" s="9">
        <v>0</v>
      </c>
      <c r="FZ13" s="9">
        <v>0.28100000000000003</v>
      </c>
      <c r="GA13" s="9">
        <v>0</v>
      </c>
      <c r="GB13" s="9">
        <v>0</v>
      </c>
      <c r="GC13" s="9">
        <v>0</v>
      </c>
      <c r="GD13" s="9">
        <v>1.284</v>
      </c>
      <c r="GE13" s="9">
        <v>0.253</v>
      </c>
      <c r="GF13" s="9">
        <v>1.032</v>
      </c>
      <c r="GG13" s="9">
        <v>205.72800000000001</v>
      </c>
      <c r="GH13" s="9">
        <v>89.965999999999994</v>
      </c>
      <c r="GI13" s="9">
        <v>249.95400000000001</v>
      </c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1.8919999999999999</v>
      </c>
      <c r="C14" s="9">
        <v>2.4140000000000001</v>
      </c>
      <c r="D14" s="9">
        <v>1.2330000000000001</v>
      </c>
      <c r="E14" s="9">
        <v>1.1819999999999999</v>
      </c>
      <c r="F14" s="9">
        <v>8.9570000000000007</v>
      </c>
      <c r="G14" s="9">
        <v>3.64</v>
      </c>
      <c r="H14" s="9">
        <v>5.3170000000000002</v>
      </c>
      <c r="I14" s="9">
        <v>52</v>
      </c>
      <c r="J14" s="9">
        <v>52</v>
      </c>
      <c r="K14" s="9">
        <v>52</v>
      </c>
      <c r="L14" s="9">
        <v>113.46</v>
      </c>
      <c r="M14" s="9">
        <v>39.484999999999999</v>
      </c>
      <c r="N14" s="9">
        <v>73.974999999999994</v>
      </c>
      <c r="O14" s="9">
        <v>12.496</v>
      </c>
      <c r="P14" s="9">
        <v>3.5510000000000002</v>
      </c>
      <c r="Q14" s="9">
        <v>8.9450000000000003</v>
      </c>
      <c r="R14" s="9">
        <v>17.581</v>
      </c>
      <c r="S14" s="9">
        <v>9.2490000000000006</v>
      </c>
      <c r="T14" s="9">
        <v>8.3309999999999995</v>
      </c>
      <c r="U14" s="9">
        <v>28.974</v>
      </c>
      <c r="V14" s="9">
        <v>8.9770000000000003</v>
      </c>
      <c r="W14" s="9">
        <v>19.997</v>
      </c>
      <c r="X14" s="9">
        <v>54.411000000000001</v>
      </c>
      <c r="Y14" s="9">
        <v>17.707999999999998</v>
      </c>
      <c r="Z14" s="9">
        <v>36.701999999999998</v>
      </c>
      <c r="AA14" s="9">
        <v>47.427</v>
      </c>
      <c r="AB14" s="9">
        <v>40</v>
      </c>
      <c r="AC14" s="9">
        <v>50.607999999999997</v>
      </c>
      <c r="AD14" s="9">
        <v>110.446</v>
      </c>
      <c r="AE14" s="9">
        <v>38.469000000000001</v>
      </c>
      <c r="AF14" s="9">
        <v>71.977999999999994</v>
      </c>
      <c r="AG14" s="9">
        <v>11.702999999999999</v>
      </c>
      <c r="AH14" s="9">
        <v>3.5510000000000002</v>
      </c>
      <c r="AI14" s="9">
        <v>8.1519999999999992</v>
      </c>
      <c r="AJ14" s="9">
        <v>17.581</v>
      </c>
      <c r="AK14" s="9">
        <v>9.2490000000000006</v>
      </c>
      <c r="AL14" s="9">
        <v>8.3309999999999995</v>
      </c>
      <c r="AM14" s="9">
        <v>28.608000000000001</v>
      </c>
      <c r="AN14" s="9">
        <v>8.9770000000000003</v>
      </c>
      <c r="AO14" s="9">
        <v>19.631</v>
      </c>
      <c r="AP14" s="9">
        <v>52.555999999999997</v>
      </c>
      <c r="AQ14" s="9">
        <v>16.692</v>
      </c>
      <c r="AR14" s="9">
        <v>35.863999999999997</v>
      </c>
      <c r="AS14" s="9">
        <v>47</v>
      </c>
      <c r="AT14" s="9">
        <v>40</v>
      </c>
      <c r="AU14" s="9">
        <v>51.051000000000002</v>
      </c>
      <c r="AV14" s="9">
        <v>39.246000000000002</v>
      </c>
      <c r="AW14" s="9">
        <v>16.544</v>
      </c>
      <c r="AX14" s="9">
        <v>22.702000000000002</v>
      </c>
      <c r="AY14" s="9">
        <v>4.8280000000000003</v>
      </c>
      <c r="AZ14" s="9">
        <v>1.6040000000000001</v>
      </c>
      <c r="BA14" s="9">
        <v>3.2229999999999999</v>
      </c>
      <c r="BB14" s="9">
        <v>6.47</v>
      </c>
      <c r="BC14" s="9">
        <v>3.7440000000000002</v>
      </c>
      <c r="BD14" s="9">
        <v>2.726</v>
      </c>
      <c r="BE14" s="9">
        <v>11.003</v>
      </c>
      <c r="BF14" s="9">
        <v>3.887</v>
      </c>
      <c r="BG14" s="9">
        <v>7.117</v>
      </c>
      <c r="BH14" s="9">
        <v>16.945</v>
      </c>
      <c r="BI14" s="9">
        <v>7.31</v>
      </c>
      <c r="BJ14" s="9">
        <v>9.6359999999999992</v>
      </c>
      <c r="BK14" s="9">
        <v>36.143000000000001</v>
      </c>
      <c r="BL14" s="9">
        <v>35.286999999999999</v>
      </c>
      <c r="BM14" s="9">
        <v>37.945</v>
      </c>
      <c r="BN14" s="9">
        <v>36.499000000000002</v>
      </c>
      <c r="BO14" s="9">
        <v>10.34</v>
      </c>
      <c r="BP14" s="9">
        <v>26.158999999999999</v>
      </c>
      <c r="BQ14" s="9">
        <v>3.556</v>
      </c>
      <c r="BR14" s="9">
        <v>1.292</v>
      </c>
      <c r="BS14" s="9">
        <v>2.2639999999999998</v>
      </c>
      <c r="BT14" s="9">
        <v>6.5990000000000002</v>
      </c>
      <c r="BU14" s="9">
        <v>3.3109999999999999</v>
      </c>
      <c r="BV14" s="9">
        <v>3.2879999999999998</v>
      </c>
      <c r="BW14" s="9">
        <v>10.173</v>
      </c>
      <c r="BX14" s="9">
        <v>2.5030000000000001</v>
      </c>
      <c r="BY14" s="9">
        <v>7.67</v>
      </c>
      <c r="BZ14" s="9">
        <v>16.170999999999999</v>
      </c>
      <c r="CA14" s="9">
        <v>3.2349999999999999</v>
      </c>
      <c r="CB14" s="9">
        <v>12.936999999999999</v>
      </c>
      <c r="CC14" s="9">
        <v>46.81</v>
      </c>
      <c r="CD14" s="9">
        <v>29.308</v>
      </c>
      <c r="CE14" s="9">
        <v>50.930999999999997</v>
      </c>
      <c r="CF14" s="9">
        <v>16.233000000000001</v>
      </c>
      <c r="CG14" s="9">
        <v>4.1660000000000004</v>
      </c>
      <c r="CH14" s="9">
        <v>12.067</v>
      </c>
      <c r="CI14" s="9">
        <v>0.41899999999999998</v>
      </c>
      <c r="CJ14" s="9">
        <v>0.41899999999999998</v>
      </c>
      <c r="CK14" s="9">
        <v>0</v>
      </c>
      <c r="CL14" s="9">
        <v>4.3600000000000003</v>
      </c>
      <c r="CM14" s="9">
        <v>1.7430000000000001</v>
      </c>
      <c r="CN14" s="9">
        <v>2.617</v>
      </c>
      <c r="CO14" s="9">
        <v>5.35</v>
      </c>
      <c r="CP14" s="9">
        <v>0.85399999999999998</v>
      </c>
      <c r="CQ14" s="9">
        <v>4.4960000000000004</v>
      </c>
      <c r="CR14" s="9">
        <v>6.1040000000000001</v>
      </c>
      <c r="CS14" s="9">
        <v>1.151</v>
      </c>
      <c r="CT14" s="9">
        <v>4.9530000000000003</v>
      </c>
      <c r="CU14" s="9">
        <v>35.854999999999997</v>
      </c>
      <c r="CV14" s="9">
        <v>19.715</v>
      </c>
      <c r="CW14" s="9">
        <v>47.601999999999997</v>
      </c>
      <c r="CX14" s="9">
        <v>20.266999999999999</v>
      </c>
      <c r="CY14" s="9">
        <v>6.1749999999999998</v>
      </c>
      <c r="CZ14" s="9">
        <v>14.092000000000001</v>
      </c>
      <c r="DA14" s="9">
        <v>3.137</v>
      </c>
      <c r="DB14" s="9">
        <v>0.873</v>
      </c>
      <c r="DC14" s="9">
        <v>2.2639999999999998</v>
      </c>
      <c r="DD14" s="9">
        <v>2.2389999999999999</v>
      </c>
      <c r="DE14" s="9">
        <v>1.569</v>
      </c>
      <c r="DF14" s="9">
        <v>0.67100000000000004</v>
      </c>
      <c r="DG14" s="9">
        <v>4.8230000000000004</v>
      </c>
      <c r="DH14" s="9">
        <v>1.649</v>
      </c>
      <c r="DI14" s="9">
        <v>3.1739999999999999</v>
      </c>
      <c r="DJ14" s="9">
        <v>10.067</v>
      </c>
      <c r="DK14" s="9">
        <v>2.0840000000000001</v>
      </c>
      <c r="DL14" s="9">
        <v>7.9829999999999997</v>
      </c>
      <c r="DM14" s="9">
        <v>50.609000000000002</v>
      </c>
      <c r="DN14" s="9">
        <v>33.582000000000001</v>
      </c>
      <c r="DO14" s="9">
        <v>52</v>
      </c>
      <c r="DP14" s="9">
        <v>34.700000000000003</v>
      </c>
      <c r="DQ14" s="9">
        <v>11.584</v>
      </c>
      <c r="DR14" s="9">
        <v>23.117000000000001</v>
      </c>
      <c r="DS14" s="9">
        <v>3.319</v>
      </c>
      <c r="DT14" s="9">
        <v>0.65500000000000003</v>
      </c>
      <c r="DU14" s="9">
        <v>2.6640000000000001</v>
      </c>
      <c r="DV14" s="9">
        <v>4.5119999999999996</v>
      </c>
      <c r="DW14" s="9">
        <v>2.194</v>
      </c>
      <c r="DX14" s="9">
        <v>2.3170000000000002</v>
      </c>
      <c r="DY14" s="9">
        <v>7.431</v>
      </c>
      <c r="DZ14" s="9">
        <v>2.5880000000000001</v>
      </c>
      <c r="EA14" s="9">
        <v>4.843</v>
      </c>
      <c r="EB14" s="9">
        <v>19.439</v>
      </c>
      <c r="EC14" s="9">
        <v>6.1470000000000002</v>
      </c>
      <c r="ED14" s="9">
        <v>13.291</v>
      </c>
      <c r="EE14" s="9">
        <v>52</v>
      </c>
      <c r="EF14" s="9">
        <v>52</v>
      </c>
      <c r="EG14" s="9">
        <v>52</v>
      </c>
      <c r="EH14" s="9">
        <v>21.706</v>
      </c>
      <c r="EI14" s="9">
        <v>5.5810000000000004</v>
      </c>
      <c r="EJ14" s="9">
        <v>16.125</v>
      </c>
      <c r="EK14" s="9">
        <v>2.4220000000000002</v>
      </c>
      <c r="EL14" s="9">
        <v>0.35899999999999999</v>
      </c>
      <c r="EM14" s="9">
        <v>2.0630000000000002</v>
      </c>
      <c r="EN14" s="9">
        <v>3.1429999999999998</v>
      </c>
      <c r="EO14" s="9">
        <v>1.8260000000000001</v>
      </c>
      <c r="EP14" s="9">
        <v>1.3180000000000001</v>
      </c>
      <c r="EQ14" s="9">
        <v>4.726</v>
      </c>
      <c r="ER14" s="9">
        <v>1.3819999999999999</v>
      </c>
      <c r="ES14" s="9">
        <v>3.3439999999999999</v>
      </c>
      <c r="ET14" s="9">
        <v>11.414999999999999</v>
      </c>
      <c r="EU14" s="9">
        <v>2.0139999999999998</v>
      </c>
      <c r="EV14" s="9">
        <v>9.4</v>
      </c>
      <c r="EW14" s="9">
        <v>52</v>
      </c>
      <c r="EX14" s="9">
        <v>23.052</v>
      </c>
      <c r="EY14" s="9">
        <v>52</v>
      </c>
      <c r="EZ14" s="9">
        <v>12.994</v>
      </c>
      <c r="FA14" s="9">
        <v>6.0030000000000001</v>
      </c>
      <c r="FB14" s="9">
        <v>6.992</v>
      </c>
      <c r="FC14" s="9">
        <v>0.89700000000000002</v>
      </c>
      <c r="FD14" s="9">
        <v>0.29599999999999999</v>
      </c>
      <c r="FE14" s="9">
        <v>0.60099999999999998</v>
      </c>
      <c r="FF14" s="9">
        <v>1.3680000000000001</v>
      </c>
      <c r="FG14" s="9">
        <v>0.36899999999999999</v>
      </c>
      <c r="FH14" s="9">
        <v>1</v>
      </c>
      <c r="FI14" s="9">
        <v>2.7050000000000001</v>
      </c>
      <c r="FJ14" s="9">
        <v>1.2050000000000001</v>
      </c>
      <c r="FK14" s="9">
        <v>1.5</v>
      </c>
      <c r="FL14" s="9">
        <v>8.0239999999999991</v>
      </c>
      <c r="FM14" s="9">
        <v>4.133</v>
      </c>
      <c r="FN14" s="9">
        <v>3.891</v>
      </c>
      <c r="FO14" s="9">
        <v>52</v>
      </c>
      <c r="FP14" s="9">
        <v>52</v>
      </c>
      <c r="FQ14" s="9">
        <v>52</v>
      </c>
      <c r="FR14" s="9">
        <v>3.0139999999999998</v>
      </c>
      <c r="FS14" s="9">
        <v>1.0169999999999999</v>
      </c>
      <c r="FT14" s="9">
        <v>1.998</v>
      </c>
      <c r="FU14" s="9">
        <v>0.79300000000000004</v>
      </c>
      <c r="FV14" s="9">
        <v>0</v>
      </c>
      <c r="FW14" s="9">
        <v>0.79300000000000004</v>
      </c>
      <c r="FX14" s="9">
        <v>0</v>
      </c>
      <c r="FY14" s="9">
        <v>0</v>
      </c>
      <c r="FZ14" s="9">
        <v>0</v>
      </c>
      <c r="GA14" s="9">
        <v>0.36599999999999999</v>
      </c>
      <c r="GB14" s="9">
        <v>0</v>
      </c>
      <c r="GC14" s="9">
        <v>0.36599999999999999</v>
      </c>
      <c r="GD14" s="9">
        <v>1.855</v>
      </c>
      <c r="GE14" s="9">
        <v>1.0169999999999999</v>
      </c>
      <c r="GF14" s="9">
        <v>0.83899999999999997</v>
      </c>
      <c r="GG14" s="9">
        <v>133.91900000000001</v>
      </c>
      <c r="GH14" s="9">
        <v>999</v>
      </c>
      <c r="GI14" s="9">
        <v>43.183999999999997</v>
      </c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1.216</v>
      </c>
      <c r="C15" s="9">
        <v>4.5449999999999999</v>
      </c>
      <c r="D15" s="9">
        <v>1.6659999999999999</v>
      </c>
      <c r="E15" s="9">
        <v>2.879</v>
      </c>
      <c r="F15" s="9">
        <v>6.8090000000000002</v>
      </c>
      <c r="G15" s="9">
        <v>2.1549999999999998</v>
      </c>
      <c r="H15" s="9">
        <v>4.6539999999999999</v>
      </c>
      <c r="I15" s="9">
        <v>26</v>
      </c>
      <c r="J15" s="9">
        <v>24.332999999999998</v>
      </c>
      <c r="K15" s="9">
        <v>26</v>
      </c>
      <c r="L15" s="9">
        <v>110.843</v>
      </c>
      <c r="M15" s="9">
        <v>38.856000000000002</v>
      </c>
      <c r="N15" s="9">
        <v>71.986999999999995</v>
      </c>
      <c r="O15" s="9">
        <v>13.427</v>
      </c>
      <c r="P15" s="9">
        <v>3.95</v>
      </c>
      <c r="Q15" s="9">
        <v>9.4770000000000003</v>
      </c>
      <c r="R15" s="9">
        <v>19.094999999999999</v>
      </c>
      <c r="S15" s="9">
        <v>6.0919999999999996</v>
      </c>
      <c r="T15" s="9">
        <v>13.003</v>
      </c>
      <c r="U15" s="9">
        <v>27.228999999999999</v>
      </c>
      <c r="V15" s="9">
        <v>9.7219999999999995</v>
      </c>
      <c r="W15" s="9">
        <v>17.507000000000001</v>
      </c>
      <c r="X15" s="9">
        <v>51.091999999999999</v>
      </c>
      <c r="Y15" s="9">
        <v>19.091999999999999</v>
      </c>
      <c r="Z15" s="9">
        <v>32</v>
      </c>
      <c r="AA15" s="9">
        <v>40.677999999999997</v>
      </c>
      <c r="AB15" s="9">
        <v>51</v>
      </c>
      <c r="AC15" s="9">
        <v>34</v>
      </c>
      <c r="AD15" s="9">
        <v>107.032</v>
      </c>
      <c r="AE15" s="9">
        <v>36.165999999999997</v>
      </c>
      <c r="AF15" s="9">
        <v>70.866</v>
      </c>
      <c r="AG15" s="9">
        <v>13.427</v>
      </c>
      <c r="AH15" s="9">
        <v>3.95</v>
      </c>
      <c r="AI15" s="9">
        <v>9.4770000000000003</v>
      </c>
      <c r="AJ15" s="9">
        <v>19.094999999999999</v>
      </c>
      <c r="AK15" s="9">
        <v>6.0919999999999996</v>
      </c>
      <c r="AL15" s="9">
        <v>13.003</v>
      </c>
      <c r="AM15" s="9">
        <v>26.44</v>
      </c>
      <c r="AN15" s="9">
        <v>8.9329999999999998</v>
      </c>
      <c r="AO15" s="9">
        <v>17.507000000000001</v>
      </c>
      <c r="AP15" s="9">
        <v>48.07</v>
      </c>
      <c r="AQ15" s="9">
        <v>17.192</v>
      </c>
      <c r="AR15" s="9">
        <v>30.879000000000001</v>
      </c>
      <c r="AS15" s="9">
        <v>39</v>
      </c>
      <c r="AT15" s="9">
        <v>51</v>
      </c>
      <c r="AU15" s="9">
        <v>34</v>
      </c>
      <c r="AV15" s="9">
        <v>38.872</v>
      </c>
      <c r="AW15" s="9">
        <v>14.846</v>
      </c>
      <c r="AX15" s="9">
        <v>24.026</v>
      </c>
      <c r="AY15" s="9">
        <v>6.1449999999999996</v>
      </c>
      <c r="AZ15" s="9">
        <v>2.7189999999999999</v>
      </c>
      <c r="BA15" s="9">
        <v>3.4260000000000002</v>
      </c>
      <c r="BB15" s="9">
        <v>6.9790000000000001</v>
      </c>
      <c r="BC15" s="9">
        <v>2.085</v>
      </c>
      <c r="BD15" s="9">
        <v>4.8940000000000001</v>
      </c>
      <c r="BE15" s="9">
        <v>11.114000000000001</v>
      </c>
      <c r="BF15" s="9">
        <v>4.1050000000000004</v>
      </c>
      <c r="BG15" s="9">
        <v>7.0090000000000003</v>
      </c>
      <c r="BH15" s="9">
        <v>14.634</v>
      </c>
      <c r="BI15" s="9">
        <v>5.9379999999999997</v>
      </c>
      <c r="BJ15" s="9">
        <v>8.6969999999999992</v>
      </c>
      <c r="BK15" s="9">
        <v>30.952999999999999</v>
      </c>
      <c r="BL15" s="9">
        <v>31.271999999999998</v>
      </c>
      <c r="BM15" s="9">
        <v>28.51</v>
      </c>
      <c r="BN15" s="9">
        <v>39.408000000000001</v>
      </c>
      <c r="BO15" s="9">
        <v>10.26</v>
      </c>
      <c r="BP15" s="9">
        <v>29.148</v>
      </c>
      <c r="BQ15" s="9">
        <v>3.629</v>
      </c>
      <c r="BR15" s="9">
        <v>0.42399999999999999</v>
      </c>
      <c r="BS15" s="9">
        <v>3.2050000000000001</v>
      </c>
      <c r="BT15" s="9">
        <v>8.8170000000000002</v>
      </c>
      <c r="BU15" s="9">
        <v>2.081</v>
      </c>
      <c r="BV15" s="9">
        <v>6.7359999999999998</v>
      </c>
      <c r="BW15" s="9">
        <v>9.2449999999999992</v>
      </c>
      <c r="BX15" s="9">
        <v>2.1890000000000001</v>
      </c>
      <c r="BY15" s="9">
        <v>7.0549999999999997</v>
      </c>
      <c r="BZ15" s="9">
        <v>17.718</v>
      </c>
      <c r="CA15" s="9">
        <v>5.5659999999999998</v>
      </c>
      <c r="CB15" s="9">
        <v>12.151</v>
      </c>
      <c r="CC15" s="9">
        <v>47.067</v>
      </c>
      <c r="CD15" s="9">
        <v>52</v>
      </c>
      <c r="CE15" s="9">
        <v>26</v>
      </c>
      <c r="CF15" s="9">
        <v>20.977</v>
      </c>
      <c r="CG15" s="9">
        <v>6.524</v>
      </c>
      <c r="CH15" s="9">
        <v>14.454000000000001</v>
      </c>
      <c r="CI15" s="9">
        <v>2.754</v>
      </c>
      <c r="CJ15" s="9">
        <v>0</v>
      </c>
      <c r="CK15" s="9">
        <v>2.754</v>
      </c>
      <c r="CL15" s="9">
        <v>5.0940000000000003</v>
      </c>
      <c r="CM15" s="9">
        <v>1.411</v>
      </c>
      <c r="CN15" s="9">
        <v>3.6829999999999998</v>
      </c>
      <c r="CO15" s="9">
        <v>4.2549999999999999</v>
      </c>
      <c r="CP15" s="9">
        <v>0.91800000000000004</v>
      </c>
      <c r="CQ15" s="9">
        <v>3.3380000000000001</v>
      </c>
      <c r="CR15" s="9">
        <v>8.8740000000000006</v>
      </c>
      <c r="CS15" s="9">
        <v>4.1950000000000003</v>
      </c>
      <c r="CT15" s="9">
        <v>4.6790000000000003</v>
      </c>
      <c r="CU15" s="9">
        <v>31.158000000000001</v>
      </c>
      <c r="CV15" s="9">
        <v>76.510000000000005</v>
      </c>
      <c r="CW15" s="9">
        <v>13.766</v>
      </c>
      <c r="CX15" s="9">
        <v>18.431000000000001</v>
      </c>
      <c r="CY15" s="9">
        <v>3.7370000000000001</v>
      </c>
      <c r="CZ15" s="9">
        <v>14.694000000000001</v>
      </c>
      <c r="DA15" s="9">
        <v>0.875</v>
      </c>
      <c r="DB15" s="9">
        <v>0.42399999999999999</v>
      </c>
      <c r="DC15" s="9">
        <v>0.45100000000000001</v>
      </c>
      <c r="DD15" s="9">
        <v>3.7229999999999999</v>
      </c>
      <c r="DE15" s="9">
        <v>0.67</v>
      </c>
      <c r="DF15" s="9">
        <v>3.0529999999999999</v>
      </c>
      <c r="DG15" s="9">
        <v>4.9889999999999999</v>
      </c>
      <c r="DH15" s="9">
        <v>1.272</v>
      </c>
      <c r="DI15" s="9">
        <v>3.718</v>
      </c>
      <c r="DJ15" s="9">
        <v>8.8439999999999994</v>
      </c>
      <c r="DK15" s="9">
        <v>1.371</v>
      </c>
      <c r="DL15" s="9">
        <v>7.4729999999999999</v>
      </c>
      <c r="DM15" s="9">
        <v>51</v>
      </c>
      <c r="DN15" s="9">
        <v>34.164999999999999</v>
      </c>
      <c r="DO15" s="9">
        <v>51.926000000000002</v>
      </c>
      <c r="DP15" s="9">
        <v>28.751999999999999</v>
      </c>
      <c r="DQ15" s="9">
        <v>11.06</v>
      </c>
      <c r="DR15" s="9">
        <v>17.692</v>
      </c>
      <c r="DS15" s="9">
        <v>3.653</v>
      </c>
      <c r="DT15" s="9">
        <v>0.80700000000000005</v>
      </c>
      <c r="DU15" s="9">
        <v>2.8460000000000001</v>
      </c>
      <c r="DV15" s="9">
        <v>3.2989999999999999</v>
      </c>
      <c r="DW15" s="9">
        <v>1.927</v>
      </c>
      <c r="DX15" s="9">
        <v>1.373</v>
      </c>
      <c r="DY15" s="9">
        <v>6.0819999999999999</v>
      </c>
      <c r="DZ15" s="9">
        <v>2.6389999999999998</v>
      </c>
      <c r="EA15" s="9">
        <v>3.4430000000000001</v>
      </c>
      <c r="EB15" s="9">
        <v>15.718</v>
      </c>
      <c r="EC15" s="9">
        <v>5.6870000000000003</v>
      </c>
      <c r="ED15" s="9">
        <v>10.031000000000001</v>
      </c>
      <c r="EE15" s="9">
        <v>52</v>
      </c>
      <c r="EF15" s="9">
        <v>50.176000000000002</v>
      </c>
      <c r="EG15" s="9">
        <v>59.914000000000001</v>
      </c>
      <c r="EH15" s="9">
        <v>18.466999999999999</v>
      </c>
      <c r="EI15" s="9">
        <v>5.26</v>
      </c>
      <c r="EJ15" s="9">
        <v>13.207000000000001</v>
      </c>
      <c r="EK15" s="9">
        <v>2.6349999999999998</v>
      </c>
      <c r="EL15" s="9">
        <v>0.80700000000000005</v>
      </c>
      <c r="EM15" s="9">
        <v>1.8280000000000001</v>
      </c>
      <c r="EN15" s="9">
        <v>1.825</v>
      </c>
      <c r="EO15" s="9">
        <v>0.45300000000000001</v>
      </c>
      <c r="EP15" s="9">
        <v>1.373</v>
      </c>
      <c r="EQ15" s="9">
        <v>4.7750000000000004</v>
      </c>
      <c r="ER15" s="9">
        <v>1.8009999999999999</v>
      </c>
      <c r="ES15" s="9">
        <v>2.9740000000000002</v>
      </c>
      <c r="ET15" s="9">
        <v>9.2319999999999993</v>
      </c>
      <c r="EU15" s="9">
        <v>2.2000000000000002</v>
      </c>
      <c r="EV15" s="9">
        <v>7.032</v>
      </c>
      <c r="EW15" s="9">
        <v>50.991999999999997</v>
      </c>
      <c r="EX15" s="9">
        <v>34.840000000000003</v>
      </c>
      <c r="EY15" s="9">
        <v>52</v>
      </c>
      <c r="EZ15" s="9">
        <v>10.285</v>
      </c>
      <c r="FA15" s="9">
        <v>5.7990000000000004</v>
      </c>
      <c r="FB15" s="9">
        <v>4.4859999999999998</v>
      </c>
      <c r="FC15" s="9">
        <v>1.018</v>
      </c>
      <c r="FD15" s="9">
        <v>0</v>
      </c>
      <c r="FE15" s="9">
        <v>1.018</v>
      </c>
      <c r="FF15" s="9">
        <v>1.474</v>
      </c>
      <c r="FG15" s="9">
        <v>1.474</v>
      </c>
      <c r="FH15" s="9">
        <v>0</v>
      </c>
      <c r="FI15" s="9">
        <v>1.3069999999999999</v>
      </c>
      <c r="FJ15" s="9">
        <v>0.83799999999999997</v>
      </c>
      <c r="FK15" s="9">
        <v>0.46899999999999997</v>
      </c>
      <c r="FL15" s="9">
        <v>6.4859999999999998</v>
      </c>
      <c r="FM15" s="9">
        <v>3.4870000000000001</v>
      </c>
      <c r="FN15" s="9">
        <v>2.9990000000000001</v>
      </c>
      <c r="FO15" s="9">
        <v>104</v>
      </c>
      <c r="FP15" s="9">
        <v>104</v>
      </c>
      <c r="FQ15" s="9">
        <v>153.65</v>
      </c>
      <c r="FR15" s="9">
        <v>3.8109999999999999</v>
      </c>
      <c r="FS15" s="9">
        <v>2.69</v>
      </c>
      <c r="FT15" s="9">
        <v>1.121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0.78900000000000003</v>
      </c>
      <c r="GB15" s="9">
        <v>0.78900000000000003</v>
      </c>
      <c r="GC15" s="9">
        <v>0</v>
      </c>
      <c r="GD15" s="9">
        <v>3.0209999999999999</v>
      </c>
      <c r="GE15" s="9">
        <v>1.9</v>
      </c>
      <c r="GF15" s="9">
        <v>1.121</v>
      </c>
      <c r="GG15" s="9">
        <v>260</v>
      </c>
      <c r="GH15" s="9">
        <v>270.99799999999999</v>
      </c>
      <c r="GI15" s="9">
        <v>596.88800000000003</v>
      </c>
      <c r="GJ15" s="9">
        <v>98.536000000000001</v>
      </c>
      <c r="GK15" s="9">
        <v>30.221</v>
      </c>
      <c r="GL15" s="9">
        <v>68.314999999999998</v>
      </c>
      <c r="GM15" s="9">
        <v>12.535</v>
      </c>
      <c r="GN15" s="9">
        <v>3.95</v>
      </c>
      <c r="GO15" s="9">
        <v>8.5850000000000009</v>
      </c>
      <c r="GP15" s="9">
        <v>17.172999999999998</v>
      </c>
      <c r="GQ15" s="9">
        <v>4.17</v>
      </c>
      <c r="GR15" s="9">
        <v>13.003</v>
      </c>
      <c r="GS15" s="9">
        <v>23.913</v>
      </c>
      <c r="GT15" s="9">
        <v>7.2930000000000001</v>
      </c>
      <c r="GU15" s="9">
        <v>16.620999999999999</v>
      </c>
      <c r="GV15" s="9">
        <v>44.914999999999999</v>
      </c>
      <c r="GW15" s="9">
        <v>14.808999999999999</v>
      </c>
      <c r="GX15" s="9">
        <v>30.106999999999999</v>
      </c>
      <c r="GY15" s="9">
        <v>39.999000000000002</v>
      </c>
      <c r="GZ15" s="9">
        <v>51</v>
      </c>
      <c r="HA15" s="9">
        <v>34</v>
      </c>
      <c r="HB15" s="9">
        <v>52.104999999999997</v>
      </c>
      <c r="HC15" s="9">
        <v>13.632</v>
      </c>
      <c r="HD15" s="9">
        <v>38.472999999999999</v>
      </c>
      <c r="HE15" s="9">
        <v>5.44</v>
      </c>
      <c r="HF15" s="9">
        <v>1.698</v>
      </c>
      <c r="HG15" s="9">
        <v>3.742</v>
      </c>
      <c r="HH15" s="9">
        <v>7.1609999999999996</v>
      </c>
      <c r="HI15" s="9">
        <v>1.597</v>
      </c>
      <c r="HJ15" s="9">
        <v>5.5650000000000004</v>
      </c>
      <c r="HK15" s="9">
        <v>12.744999999999999</v>
      </c>
      <c r="HL15" s="9">
        <v>3.1429999999999998</v>
      </c>
      <c r="HM15" s="9">
        <v>9.6020000000000003</v>
      </c>
      <c r="HN15" s="9">
        <v>26.757999999999999</v>
      </c>
      <c r="HO15" s="9">
        <v>7.194</v>
      </c>
      <c r="HP15" s="9">
        <v>19.564</v>
      </c>
      <c r="HQ15" s="9">
        <v>52</v>
      </c>
      <c r="HR15" s="9">
        <v>52</v>
      </c>
      <c r="HS15" s="9">
        <v>52</v>
      </c>
      <c r="HT15" s="9">
        <v>30.844000000000001</v>
      </c>
      <c r="HU15" s="9">
        <v>7.3630000000000004</v>
      </c>
      <c r="HV15" s="9">
        <v>23.481000000000002</v>
      </c>
      <c r="HW15" s="9">
        <v>4.5439999999999996</v>
      </c>
      <c r="HX15" s="9">
        <v>1.698</v>
      </c>
      <c r="HY15" s="9">
        <v>2.8460000000000001</v>
      </c>
      <c r="HZ15" s="9">
        <v>4.7889999999999997</v>
      </c>
      <c r="IA15" s="9">
        <v>0.67</v>
      </c>
      <c r="IB15" s="9">
        <v>4.1189999999999998</v>
      </c>
      <c r="IC15" s="9">
        <v>6.2089999999999996</v>
      </c>
      <c r="ID15" s="9">
        <v>0.72199999999999998</v>
      </c>
      <c r="IE15" s="9">
        <v>5.4870000000000001</v>
      </c>
      <c r="IF15" s="9">
        <v>15.303000000000001</v>
      </c>
      <c r="IG15" s="9">
        <v>4.2729999999999997</v>
      </c>
      <c r="IH15" s="9">
        <v>11.03</v>
      </c>
      <c r="II15" s="9">
        <v>51.262</v>
      </c>
      <c r="IJ15" s="9">
        <v>94.536000000000001</v>
      </c>
      <c r="IK15" s="9">
        <v>50.045000000000002</v>
      </c>
      <c r="IL15" s="9">
        <v>21.260999999999999</v>
      </c>
      <c r="IM15" s="9">
        <v>6.2690000000000001</v>
      </c>
      <c r="IN15" s="9">
        <v>14.992000000000001</v>
      </c>
      <c r="IO15" s="9">
        <v>0.89600000000000002</v>
      </c>
      <c r="IP15" s="9">
        <v>0</v>
      </c>
      <c r="IQ15" s="9">
        <v>0.89600000000000002</v>
      </c>
    </row>
    <row r="16" spans="1:251">
      <c r="A16" s="10">
        <v>43862</v>
      </c>
      <c r="B16" s="9">
        <v>1.748</v>
      </c>
      <c r="C16" s="9">
        <v>6.8949999999999996</v>
      </c>
      <c r="D16" s="9">
        <v>2.621</v>
      </c>
      <c r="E16" s="9">
        <v>4.2750000000000004</v>
      </c>
      <c r="F16" s="9">
        <v>9.0589999999999993</v>
      </c>
      <c r="G16" s="9">
        <v>3.3769999999999998</v>
      </c>
      <c r="H16" s="9">
        <v>5.6820000000000004</v>
      </c>
      <c r="I16" s="9">
        <v>34.610999999999997</v>
      </c>
      <c r="J16" s="9">
        <v>26</v>
      </c>
      <c r="K16" s="9">
        <v>41.384</v>
      </c>
      <c r="L16" s="9">
        <v>120.65900000000001</v>
      </c>
      <c r="M16" s="9">
        <v>47.561999999999998</v>
      </c>
      <c r="N16" s="9">
        <v>73.096999999999994</v>
      </c>
      <c r="O16" s="9">
        <v>15.134</v>
      </c>
      <c r="P16" s="9">
        <v>6.4969999999999999</v>
      </c>
      <c r="Q16" s="9">
        <v>8.6370000000000005</v>
      </c>
      <c r="R16" s="9">
        <v>18.899999999999999</v>
      </c>
      <c r="S16" s="9">
        <v>11.188000000000001</v>
      </c>
      <c r="T16" s="9">
        <v>7.7119999999999997</v>
      </c>
      <c r="U16" s="9">
        <v>30.37</v>
      </c>
      <c r="V16" s="9">
        <v>10.497999999999999</v>
      </c>
      <c r="W16" s="9">
        <v>19.872</v>
      </c>
      <c r="X16" s="9">
        <v>56.256</v>
      </c>
      <c r="Y16" s="9">
        <v>19.38</v>
      </c>
      <c r="Z16" s="9">
        <v>36.875999999999998</v>
      </c>
      <c r="AA16" s="9">
        <v>39.706000000000003</v>
      </c>
      <c r="AB16" s="9">
        <v>26</v>
      </c>
      <c r="AC16" s="9">
        <v>52</v>
      </c>
      <c r="AD16" s="9">
        <v>117.155</v>
      </c>
      <c r="AE16" s="9">
        <v>45.258000000000003</v>
      </c>
      <c r="AF16" s="9">
        <v>71.897000000000006</v>
      </c>
      <c r="AG16" s="9">
        <v>14.787000000000001</v>
      </c>
      <c r="AH16" s="9">
        <v>6.15</v>
      </c>
      <c r="AI16" s="9">
        <v>8.6370000000000005</v>
      </c>
      <c r="AJ16" s="9">
        <v>18.585000000000001</v>
      </c>
      <c r="AK16" s="9">
        <v>10.872999999999999</v>
      </c>
      <c r="AL16" s="9">
        <v>7.7119999999999997</v>
      </c>
      <c r="AM16" s="9">
        <v>29.620999999999999</v>
      </c>
      <c r="AN16" s="9">
        <v>9.7479999999999993</v>
      </c>
      <c r="AO16" s="9">
        <v>19.872</v>
      </c>
      <c r="AP16" s="9">
        <v>54.161999999999999</v>
      </c>
      <c r="AQ16" s="9">
        <v>18.486000000000001</v>
      </c>
      <c r="AR16" s="9">
        <v>35.676000000000002</v>
      </c>
      <c r="AS16" s="9">
        <v>39</v>
      </c>
      <c r="AT16" s="9">
        <v>26</v>
      </c>
      <c r="AU16" s="9">
        <v>51.045000000000002</v>
      </c>
      <c r="AV16" s="9">
        <v>43.158999999999999</v>
      </c>
      <c r="AW16" s="9">
        <v>21.138000000000002</v>
      </c>
      <c r="AX16" s="9">
        <v>22.02</v>
      </c>
      <c r="AY16" s="9">
        <v>6.077</v>
      </c>
      <c r="AZ16" s="9">
        <v>2.3730000000000002</v>
      </c>
      <c r="BA16" s="9">
        <v>3.7040000000000002</v>
      </c>
      <c r="BB16" s="9">
        <v>8.6159999999999997</v>
      </c>
      <c r="BC16" s="9">
        <v>5.8949999999999996</v>
      </c>
      <c r="BD16" s="9">
        <v>2.7210000000000001</v>
      </c>
      <c r="BE16" s="9">
        <v>10.32</v>
      </c>
      <c r="BF16" s="9">
        <v>4.6420000000000003</v>
      </c>
      <c r="BG16" s="9">
        <v>5.6779999999999999</v>
      </c>
      <c r="BH16" s="9">
        <v>18.146000000000001</v>
      </c>
      <c r="BI16" s="9">
        <v>8.2289999999999992</v>
      </c>
      <c r="BJ16" s="9">
        <v>9.9160000000000004</v>
      </c>
      <c r="BK16" s="9">
        <v>21</v>
      </c>
      <c r="BL16" s="9">
        <v>21</v>
      </c>
      <c r="BM16" s="9">
        <v>32.741999999999997</v>
      </c>
      <c r="BN16" s="9">
        <v>43.377000000000002</v>
      </c>
      <c r="BO16" s="9">
        <v>15.098000000000001</v>
      </c>
      <c r="BP16" s="9">
        <v>28.277999999999999</v>
      </c>
      <c r="BQ16" s="9">
        <v>6.1680000000000001</v>
      </c>
      <c r="BR16" s="9">
        <v>3.2919999999999998</v>
      </c>
      <c r="BS16" s="9">
        <v>2.8759999999999999</v>
      </c>
      <c r="BT16" s="9">
        <v>7.31</v>
      </c>
      <c r="BU16" s="9">
        <v>3.6339999999999999</v>
      </c>
      <c r="BV16" s="9">
        <v>3.6749999999999998</v>
      </c>
      <c r="BW16" s="9">
        <v>11.999000000000001</v>
      </c>
      <c r="BX16" s="9">
        <v>3.0470000000000002</v>
      </c>
      <c r="BY16" s="9">
        <v>8.952</v>
      </c>
      <c r="BZ16" s="9">
        <v>17.899000000000001</v>
      </c>
      <c r="CA16" s="9">
        <v>5.125</v>
      </c>
      <c r="CB16" s="9">
        <v>12.775</v>
      </c>
      <c r="CC16" s="9">
        <v>30</v>
      </c>
      <c r="CD16" s="9">
        <v>21.945</v>
      </c>
      <c r="CE16" s="9">
        <v>35.250999999999998</v>
      </c>
      <c r="CF16" s="9">
        <v>18.754000000000001</v>
      </c>
      <c r="CG16" s="9">
        <v>7.532</v>
      </c>
      <c r="CH16" s="9">
        <v>11.222</v>
      </c>
      <c r="CI16" s="9">
        <v>3.266</v>
      </c>
      <c r="CJ16" s="9">
        <v>2.411</v>
      </c>
      <c r="CK16" s="9">
        <v>0.85499999999999998</v>
      </c>
      <c r="CL16" s="9">
        <v>2.5569999999999999</v>
      </c>
      <c r="CM16" s="9">
        <v>1.343</v>
      </c>
      <c r="CN16" s="9">
        <v>1.214</v>
      </c>
      <c r="CO16" s="9">
        <v>6.101</v>
      </c>
      <c r="CP16" s="9">
        <v>1.5720000000000001</v>
      </c>
      <c r="CQ16" s="9">
        <v>4.5289999999999999</v>
      </c>
      <c r="CR16" s="9">
        <v>6.83</v>
      </c>
      <c r="CS16" s="9">
        <v>2.206</v>
      </c>
      <c r="CT16" s="9">
        <v>4.6230000000000002</v>
      </c>
      <c r="CU16" s="9">
        <v>26</v>
      </c>
      <c r="CV16" s="9">
        <v>11.44</v>
      </c>
      <c r="CW16" s="9">
        <v>30</v>
      </c>
      <c r="CX16" s="9">
        <v>24.623000000000001</v>
      </c>
      <c r="CY16" s="9">
        <v>7.5670000000000002</v>
      </c>
      <c r="CZ16" s="9">
        <v>17.056000000000001</v>
      </c>
      <c r="DA16" s="9">
        <v>2.9020000000000001</v>
      </c>
      <c r="DB16" s="9">
        <v>0.88100000000000001</v>
      </c>
      <c r="DC16" s="9">
        <v>2.0209999999999999</v>
      </c>
      <c r="DD16" s="9">
        <v>4.7530000000000001</v>
      </c>
      <c r="DE16" s="9">
        <v>2.2919999999999998</v>
      </c>
      <c r="DF16" s="9">
        <v>2.4609999999999999</v>
      </c>
      <c r="DG16" s="9">
        <v>5.8979999999999997</v>
      </c>
      <c r="DH16" s="9">
        <v>1.4750000000000001</v>
      </c>
      <c r="DI16" s="9">
        <v>4.423</v>
      </c>
      <c r="DJ16" s="9">
        <v>11.07</v>
      </c>
      <c r="DK16" s="9">
        <v>2.9180000000000001</v>
      </c>
      <c r="DL16" s="9">
        <v>8.1509999999999998</v>
      </c>
      <c r="DM16" s="9">
        <v>34</v>
      </c>
      <c r="DN16" s="9">
        <v>34</v>
      </c>
      <c r="DO16" s="9">
        <v>50.375</v>
      </c>
      <c r="DP16" s="9">
        <v>30.619</v>
      </c>
      <c r="DQ16" s="9">
        <v>9.0210000000000008</v>
      </c>
      <c r="DR16" s="9">
        <v>21.599</v>
      </c>
      <c r="DS16" s="9">
        <v>2.5419999999999998</v>
      </c>
      <c r="DT16" s="9">
        <v>0.48499999999999999</v>
      </c>
      <c r="DU16" s="9">
        <v>2.0569999999999999</v>
      </c>
      <c r="DV16" s="9">
        <v>2.66</v>
      </c>
      <c r="DW16" s="9">
        <v>1.3440000000000001</v>
      </c>
      <c r="DX16" s="9">
        <v>1.3160000000000001</v>
      </c>
      <c r="DY16" s="9">
        <v>7.3010000000000002</v>
      </c>
      <c r="DZ16" s="9">
        <v>2.06</v>
      </c>
      <c r="EA16" s="9">
        <v>5.242</v>
      </c>
      <c r="EB16" s="9">
        <v>18.117000000000001</v>
      </c>
      <c r="EC16" s="9">
        <v>5.1319999999999997</v>
      </c>
      <c r="ED16" s="9">
        <v>12.984</v>
      </c>
      <c r="EE16" s="9">
        <v>52</v>
      </c>
      <c r="EF16" s="9">
        <v>52</v>
      </c>
      <c r="EG16" s="9">
        <v>104</v>
      </c>
      <c r="EH16" s="9">
        <v>16.402000000000001</v>
      </c>
      <c r="EI16" s="9">
        <v>5.5140000000000002</v>
      </c>
      <c r="EJ16" s="9">
        <v>10.888</v>
      </c>
      <c r="EK16" s="9">
        <v>0.93700000000000006</v>
      </c>
      <c r="EL16" s="9">
        <v>0.48499999999999999</v>
      </c>
      <c r="EM16" s="9">
        <v>0.45200000000000001</v>
      </c>
      <c r="EN16" s="9">
        <v>2.66</v>
      </c>
      <c r="EO16" s="9">
        <v>1.3440000000000001</v>
      </c>
      <c r="EP16" s="9">
        <v>1.3160000000000001</v>
      </c>
      <c r="EQ16" s="9">
        <v>3.5910000000000002</v>
      </c>
      <c r="ER16" s="9">
        <v>0.42</v>
      </c>
      <c r="ES16" s="9">
        <v>3.1709999999999998</v>
      </c>
      <c r="ET16" s="9">
        <v>9.2129999999999992</v>
      </c>
      <c r="EU16" s="9">
        <v>3.2650000000000001</v>
      </c>
      <c r="EV16" s="9">
        <v>5.9489999999999998</v>
      </c>
      <c r="EW16" s="9">
        <v>52</v>
      </c>
      <c r="EX16" s="9">
        <v>52</v>
      </c>
      <c r="EY16" s="9">
        <v>76.801000000000002</v>
      </c>
      <c r="EZ16" s="9">
        <v>14.218</v>
      </c>
      <c r="FA16" s="9">
        <v>3.5070000000000001</v>
      </c>
      <c r="FB16" s="9">
        <v>10.711</v>
      </c>
      <c r="FC16" s="9">
        <v>1.6040000000000001</v>
      </c>
      <c r="FD16" s="9">
        <v>0</v>
      </c>
      <c r="FE16" s="9">
        <v>1.6040000000000001</v>
      </c>
      <c r="FF16" s="9">
        <v>0</v>
      </c>
      <c r="FG16" s="9">
        <v>0</v>
      </c>
      <c r="FH16" s="9">
        <v>0</v>
      </c>
      <c r="FI16" s="9">
        <v>3.71</v>
      </c>
      <c r="FJ16" s="9">
        <v>1.64</v>
      </c>
      <c r="FK16" s="9">
        <v>2.0699999999999998</v>
      </c>
      <c r="FL16" s="9">
        <v>8.9030000000000005</v>
      </c>
      <c r="FM16" s="9">
        <v>1.867</v>
      </c>
      <c r="FN16" s="9">
        <v>7.0359999999999996</v>
      </c>
      <c r="FO16" s="9">
        <v>52</v>
      </c>
      <c r="FP16" s="9">
        <v>43.082999999999998</v>
      </c>
      <c r="FQ16" s="9">
        <v>104</v>
      </c>
      <c r="FR16" s="9">
        <v>3.5049999999999999</v>
      </c>
      <c r="FS16" s="9">
        <v>2.3039999999999998</v>
      </c>
      <c r="FT16" s="9">
        <v>1.2</v>
      </c>
      <c r="FU16" s="9">
        <v>0.34599999999999997</v>
      </c>
      <c r="FV16" s="9">
        <v>0.34599999999999997</v>
      </c>
      <c r="FW16" s="9">
        <v>0</v>
      </c>
      <c r="FX16" s="9">
        <v>0.315</v>
      </c>
      <c r="FY16" s="9">
        <v>0.315</v>
      </c>
      <c r="FZ16" s="9">
        <v>0</v>
      </c>
      <c r="GA16" s="9">
        <v>0.749</v>
      </c>
      <c r="GB16" s="9">
        <v>0.749</v>
      </c>
      <c r="GC16" s="9">
        <v>0</v>
      </c>
      <c r="GD16" s="9">
        <v>2.0939999999999999</v>
      </c>
      <c r="GE16" s="9">
        <v>0.89400000000000002</v>
      </c>
      <c r="GF16" s="9">
        <v>1.2</v>
      </c>
      <c r="GG16" s="9">
        <v>141.77000000000001</v>
      </c>
      <c r="GH16" s="9">
        <v>49.023000000000003</v>
      </c>
      <c r="GI16" s="9">
        <v>638.52499999999998</v>
      </c>
      <c r="GJ16" s="9">
        <v>106.07599999999999</v>
      </c>
      <c r="GK16" s="9">
        <v>41.548000000000002</v>
      </c>
      <c r="GL16" s="9">
        <v>64.528000000000006</v>
      </c>
      <c r="GM16" s="9">
        <v>13.121</v>
      </c>
      <c r="GN16" s="9">
        <v>6.0620000000000003</v>
      </c>
      <c r="GO16" s="9">
        <v>7.0590000000000002</v>
      </c>
      <c r="GP16" s="9">
        <v>15.590999999999999</v>
      </c>
      <c r="GQ16" s="9">
        <v>9.1229999999999993</v>
      </c>
      <c r="GR16" s="9">
        <v>6.468</v>
      </c>
      <c r="GS16" s="9">
        <v>27.632999999999999</v>
      </c>
      <c r="GT16" s="9">
        <v>9.0690000000000008</v>
      </c>
      <c r="GU16" s="9">
        <v>18.564</v>
      </c>
      <c r="GV16" s="9">
        <v>49.731000000000002</v>
      </c>
      <c r="GW16" s="9">
        <v>17.292999999999999</v>
      </c>
      <c r="GX16" s="9">
        <v>32.438000000000002</v>
      </c>
      <c r="GY16" s="9">
        <v>41.523000000000003</v>
      </c>
      <c r="GZ16" s="9">
        <v>30.748000000000001</v>
      </c>
      <c r="HA16" s="9">
        <v>51.848999999999997</v>
      </c>
      <c r="HB16" s="9">
        <v>54.765000000000001</v>
      </c>
      <c r="HC16" s="9">
        <v>17.956</v>
      </c>
      <c r="HD16" s="9">
        <v>36.808999999999997</v>
      </c>
      <c r="HE16" s="9">
        <v>5.9269999999999996</v>
      </c>
      <c r="HF16" s="9">
        <v>2.714</v>
      </c>
      <c r="HG16" s="9">
        <v>3.2130000000000001</v>
      </c>
      <c r="HH16" s="9">
        <v>7.0629999999999997</v>
      </c>
      <c r="HI16" s="9">
        <v>3.339</v>
      </c>
      <c r="HJ16" s="9">
        <v>3.7240000000000002</v>
      </c>
      <c r="HK16" s="9">
        <v>14.962999999999999</v>
      </c>
      <c r="HL16" s="9">
        <v>3.8809999999999998</v>
      </c>
      <c r="HM16" s="9">
        <v>11.082000000000001</v>
      </c>
      <c r="HN16" s="9">
        <v>26.812999999999999</v>
      </c>
      <c r="HO16" s="9">
        <v>8.0220000000000002</v>
      </c>
      <c r="HP16" s="9">
        <v>18.79</v>
      </c>
      <c r="HQ16" s="9">
        <v>48.902999999999999</v>
      </c>
      <c r="HR16" s="9">
        <v>35.457999999999998</v>
      </c>
      <c r="HS16" s="9">
        <v>52</v>
      </c>
      <c r="HT16" s="9">
        <v>33.454000000000001</v>
      </c>
      <c r="HU16" s="9">
        <v>10.233000000000001</v>
      </c>
      <c r="HV16" s="9">
        <v>23.221</v>
      </c>
      <c r="HW16" s="9">
        <v>3.7109999999999999</v>
      </c>
      <c r="HX16" s="9">
        <v>1.423</v>
      </c>
      <c r="HY16" s="9">
        <v>2.2879999999999998</v>
      </c>
      <c r="HZ16" s="9">
        <v>6.1970000000000001</v>
      </c>
      <c r="IA16" s="9">
        <v>2.4729999999999999</v>
      </c>
      <c r="IB16" s="9">
        <v>3.7240000000000002</v>
      </c>
      <c r="IC16" s="9">
        <v>9.1639999999999997</v>
      </c>
      <c r="ID16" s="9">
        <v>2.3530000000000002</v>
      </c>
      <c r="IE16" s="9">
        <v>6.8109999999999999</v>
      </c>
      <c r="IF16" s="9">
        <v>14.382</v>
      </c>
      <c r="IG16" s="9">
        <v>3.984</v>
      </c>
      <c r="IH16" s="9">
        <v>10.398</v>
      </c>
      <c r="II16" s="9">
        <v>34</v>
      </c>
      <c r="IJ16" s="9">
        <v>34</v>
      </c>
      <c r="IK16" s="9">
        <v>39.305999999999997</v>
      </c>
      <c r="IL16" s="9">
        <v>21.311</v>
      </c>
      <c r="IM16" s="9">
        <v>7.7229999999999999</v>
      </c>
      <c r="IN16" s="9">
        <v>13.587999999999999</v>
      </c>
      <c r="IO16" s="9">
        <v>2.2149999999999999</v>
      </c>
      <c r="IP16" s="9">
        <v>1.2909999999999999</v>
      </c>
      <c r="IQ16" s="9">
        <v>0.92500000000000004</v>
      </c>
    </row>
    <row r="17" spans="1:251">
      <c r="A17" s="10">
        <v>44228</v>
      </c>
      <c r="B17" s="9">
        <v>1.3280000000000001</v>
      </c>
      <c r="C17" s="9">
        <v>3.4420000000000002</v>
      </c>
      <c r="D17" s="9">
        <v>0.623</v>
      </c>
      <c r="E17" s="9">
        <v>2.819</v>
      </c>
      <c r="F17" s="9">
        <v>8.73</v>
      </c>
      <c r="G17" s="9">
        <v>5.3</v>
      </c>
      <c r="H17" s="9">
        <v>3.43</v>
      </c>
      <c r="I17" s="9">
        <v>52</v>
      </c>
      <c r="J17" s="9">
        <v>52</v>
      </c>
      <c r="K17" s="9">
        <v>43.62</v>
      </c>
      <c r="L17" s="9">
        <v>90.21</v>
      </c>
      <c r="M17" s="9">
        <v>26.07</v>
      </c>
      <c r="N17" s="9">
        <v>64.14</v>
      </c>
      <c r="O17" s="9">
        <v>10.407</v>
      </c>
      <c r="P17" s="9">
        <v>2.3140000000000001</v>
      </c>
      <c r="Q17" s="9">
        <v>8.093</v>
      </c>
      <c r="R17" s="9">
        <v>16.158999999999999</v>
      </c>
      <c r="S17" s="9">
        <v>3.7280000000000002</v>
      </c>
      <c r="T17" s="9">
        <v>12.430999999999999</v>
      </c>
      <c r="U17" s="9">
        <v>28.693000000000001</v>
      </c>
      <c r="V17" s="9">
        <v>8.875</v>
      </c>
      <c r="W17" s="9">
        <v>19.818000000000001</v>
      </c>
      <c r="X17" s="9">
        <v>34.951000000000001</v>
      </c>
      <c r="Y17" s="9">
        <v>11.151999999999999</v>
      </c>
      <c r="Z17" s="9">
        <v>23.797999999999998</v>
      </c>
      <c r="AA17" s="9">
        <v>30</v>
      </c>
      <c r="AB17" s="9">
        <v>43</v>
      </c>
      <c r="AC17" s="9">
        <v>30</v>
      </c>
      <c r="AD17" s="9">
        <v>87.436999999999998</v>
      </c>
      <c r="AE17" s="9">
        <v>24.318000000000001</v>
      </c>
      <c r="AF17" s="9">
        <v>63.119</v>
      </c>
      <c r="AG17" s="9">
        <v>9.8119999999999994</v>
      </c>
      <c r="AH17" s="9">
        <v>2.0059999999999998</v>
      </c>
      <c r="AI17" s="9">
        <v>7.806</v>
      </c>
      <c r="AJ17" s="9">
        <v>16.158999999999999</v>
      </c>
      <c r="AK17" s="9">
        <v>3.7280000000000002</v>
      </c>
      <c r="AL17" s="9">
        <v>12.430999999999999</v>
      </c>
      <c r="AM17" s="9">
        <v>27.960999999999999</v>
      </c>
      <c r="AN17" s="9">
        <v>8.1419999999999995</v>
      </c>
      <c r="AO17" s="9">
        <v>19.818000000000001</v>
      </c>
      <c r="AP17" s="9">
        <v>33.505000000000003</v>
      </c>
      <c r="AQ17" s="9">
        <v>10.441000000000001</v>
      </c>
      <c r="AR17" s="9">
        <v>23.064</v>
      </c>
      <c r="AS17" s="9">
        <v>30</v>
      </c>
      <c r="AT17" s="9">
        <v>41.292999999999999</v>
      </c>
      <c r="AU17" s="9">
        <v>30</v>
      </c>
      <c r="AV17" s="9">
        <v>27.93</v>
      </c>
      <c r="AW17" s="9">
        <v>8.2639999999999993</v>
      </c>
      <c r="AX17" s="9">
        <v>19.666</v>
      </c>
      <c r="AY17" s="9">
        <v>3.5270000000000001</v>
      </c>
      <c r="AZ17" s="9">
        <v>0.48899999999999999</v>
      </c>
      <c r="BA17" s="9">
        <v>3.0379999999999998</v>
      </c>
      <c r="BB17" s="9">
        <v>6.2960000000000003</v>
      </c>
      <c r="BC17" s="9">
        <v>0.38700000000000001</v>
      </c>
      <c r="BD17" s="9">
        <v>5.9089999999999998</v>
      </c>
      <c r="BE17" s="9">
        <v>11.881</v>
      </c>
      <c r="BF17" s="9">
        <v>4.7080000000000002</v>
      </c>
      <c r="BG17" s="9">
        <v>7.1719999999999997</v>
      </c>
      <c r="BH17" s="9">
        <v>6.2270000000000003</v>
      </c>
      <c r="BI17" s="9">
        <v>2.68</v>
      </c>
      <c r="BJ17" s="9">
        <v>3.5470000000000002</v>
      </c>
      <c r="BK17" s="9">
        <v>16.312999999999999</v>
      </c>
      <c r="BL17" s="9">
        <v>16.84</v>
      </c>
      <c r="BM17" s="9">
        <v>13</v>
      </c>
      <c r="BN17" s="9">
        <v>38.398000000000003</v>
      </c>
      <c r="BO17" s="9">
        <v>11.201000000000001</v>
      </c>
      <c r="BP17" s="9">
        <v>27.196999999999999</v>
      </c>
      <c r="BQ17" s="9">
        <v>4.5179999999999998</v>
      </c>
      <c r="BR17" s="9">
        <v>0.871</v>
      </c>
      <c r="BS17" s="9">
        <v>3.6459999999999999</v>
      </c>
      <c r="BT17" s="9">
        <v>6.9329999999999998</v>
      </c>
      <c r="BU17" s="9">
        <v>1.784</v>
      </c>
      <c r="BV17" s="9">
        <v>5.149</v>
      </c>
      <c r="BW17" s="9">
        <v>10.369</v>
      </c>
      <c r="BX17" s="9">
        <v>2.8010000000000002</v>
      </c>
      <c r="BY17" s="9">
        <v>7.5679999999999996</v>
      </c>
      <c r="BZ17" s="9">
        <v>16.577999999999999</v>
      </c>
      <c r="CA17" s="9">
        <v>5.7439999999999998</v>
      </c>
      <c r="CB17" s="9">
        <v>10.834</v>
      </c>
      <c r="CC17" s="9">
        <v>42.615000000000002</v>
      </c>
      <c r="CD17" s="9">
        <v>51.05</v>
      </c>
      <c r="CE17" s="9">
        <v>30</v>
      </c>
      <c r="CF17" s="9">
        <v>18.437000000000001</v>
      </c>
      <c r="CG17" s="9">
        <v>7.3179999999999996</v>
      </c>
      <c r="CH17" s="9">
        <v>11.118</v>
      </c>
      <c r="CI17" s="9">
        <v>1.7190000000000001</v>
      </c>
      <c r="CJ17" s="9">
        <v>0.28399999999999997</v>
      </c>
      <c r="CK17" s="9">
        <v>1.4359999999999999</v>
      </c>
      <c r="CL17" s="9">
        <v>3.3940000000000001</v>
      </c>
      <c r="CM17" s="9">
        <v>0.94399999999999995</v>
      </c>
      <c r="CN17" s="9">
        <v>2.4500000000000002</v>
      </c>
      <c r="CO17" s="9">
        <v>8.0399999999999991</v>
      </c>
      <c r="CP17" s="9">
        <v>1.9350000000000001</v>
      </c>
      <c r="CQ17" s="9">
        <v>6.1040000000000001</v>
      </c>
      <c r="CR17" s="9">
        <v>5.2839999999999998</v>
      </c>
      <c r="CS17" s="9">
        <v>4.1559999999999997</v>
      </c>
      <c r="CT17" s="9">
        <v>1.1279999999999999</v>
      </c>
      <c r="CU17" s="9">
        <v>30</v>
      </c>
      <c r="CV17" s="9">
        <v>52</v>
      </c>
      <c r="CW17" s="9">
        <v>26</v>
      </c>
      <c r="CX17" s="9">
        <v>19.960999999999999</v>
      </c>
      <c r="CY17" s="9">
        <v>3.883</v>
      </c>
      <c r="CZ17" s="9">
        <v>16.077999999999999</v>
      </c>
      <c r="DA17" s="9">
        <v>2.798</v>
      </c>
      <c r="DB17" s="9">
        <v>0.58799999999999997</v>
      </c>
      <c r="DC17" s="9">
        <v>2.2109999999999999</v>
      </c>
      <c r="DD17" s="9">
        <v>3.5390000000000001</v>
      </c>
      <c r="DE17" s="9">
        <v>0.84099999999999997</v>
      </c>
      <c r="DF17" s="9">
        <v>2.6989999999999998</v>
      </c>
      <c r="DG17" s="9">
        <v>2.3290000000000002</v>
      </c>
      <c r="DH17" s="9">
        <v>0.86599999999999999</v>
      </c>
      <c r="DI17" s="9">
        <v>1.4630000000000001</v>
      </c>
      <c r="DJ17" s="9">
        <v>11.294</v>
      </c>
      <c r="DK17" s="9">
        <v>1.589</v>
      </c>
      <c r="DL17" s="9">
        <v>9.7059999999999995</v>
      </c>
      <c r="DM17" s="9">
        <v>52</v>
      </c>
      <c r="DN17" s="9">
        <v>44.04</v>
      </c>
      <c r="DO17" s="9">
        <v>52.103999999999999</v>
      </c>
      <c r="DP17" s="9">
        <v>21.109000000000002</v>
      </c>
      <c r="DQ17" s="9">
        <v>4.8529999999999998</v>
      </c>
      <c r="DR17" s="9">
        <v>16.257000000000001</v>
      </c>
      <c r="DS17" s="9">
        <v>1.7669999999999999</v>
      </c>
      <c r="DT17" s="9">
        <v>0.64600000000000002</v>
      </c>
      <c r="DU17" s="9">
        <v>1.121</v>
      </c>
      <c r="DV17" s="9">
        <v>2.93</v>
      </c>
      <c r="DW17" s="9">
        <v>1.5569999999999999</v>
      </c>
      <c r="DX17" s="9">
        <v>1.373</v>
      </c>
      <c r="DY17" s="9">
        <v>5.7110000000000003</v>
      </c>
      <c r="DZ17" s="9">
        <v>0.63300000000000001</v>
      </c>
      <c r="EA17" s="9">
        <v>5.0789999999999997</v>
      </c>
      <c r="EB17" s="9">
        <v>10.701000000000001</v>
      </c>
      <c r="EC17" s="9">
        <v>2.0169999999999999</v>
      </c>
      <c r="ED17" s="9">
        <v>8.6839999999999993</v>
      </c>
      <c r="EE17" s="9">
        <v>51.761000000000003</v>
      </c>
      <c r="EF17" s="9">
        <v>21.986000000000001</v>
      </c>
      <c r="EG17" s="9">
        <v>52</v>
      </c>
      <c r="EH17" s="9">
        <v>14.004</v>
      </c>
      <c r="EI17" s="9">
        <v>2.6880000000000002</v>
      </c>
      <c r="EJ17" s="9">
        <v>11.316000000000001</v>
      </c>
      <c r="EK17" s="9">
        <v>1.117</v>
      </c>
      <c r="EL17" s="9">
        <v>0.434</v>
      </c>
      <c r="EM17" s="9">
        <v>0.68200000000000005</v>
      </c>
      <c r="EN17" s="9">
        <v>1.7629999999999999</v>
      </c>
      <c r="EO17" s="9">
        <v>0.754</v>
      </c>
      <c r="EP17" s="9">
        <v>1.0089999999999999</v>
      </c>
      <c r="EQ17" s="9">
        <v>4.1689999999999996</v>
      </c>
      <c r="ER17" s="9">
        <v>0.63300000000000001</v>
      </c>
      <c r="ES17" s="9">
        <v>3.5369999999999999</v>
      </c>
      <c r="ET17" s="9">
        <v>6.9550000000000001</v>
      </c>
      <c r="EU17" s="9">
        <v>0.86699999999999999</v>
      </c>
      <c r="EV17" s="9">
        <v>6.0880000000000001</v>
      </c>
      <c r="EW17" s="9">
        <v>49.896999999999998</v>
      </c>
      <c r="EX17" s="9">
        <v>16.59</v>
      </c>
      <c r="EY17" s="9">
        <v>52</v>
      </c>
      <c r="EZ17" s="9">
        <v>7.1050000000000004</v>
      </c>
      <c r="FA17" s="9">
        <v>2.165</v>
      </c>
      <c r="FB17" s="9">
        <v>4.9400000000000004</v>
      </c>
      <c r="FC17" s="9">
        <v>0.65</v>
      </c>
      <c r="FD17" s="9">
        <v>0.21099999999999999</v>
      </c>
      <c r="FE17" s="9">
        <v>0.439</v>
      </c>
      <c r="FF17" s="9">
        <v>1.167</v>
      </c>
      <c r="FG17" s="9">
        <v>0.80300000000000005</v>
      </c>
      <c r="FH17" s="9">
        <v>0.36399999999999999</v>
      </c>
      <c r="FI17" s="9">
        <v>1.542</v>
      </c>
      <c r="FJ17" s="9">
        <v>0</v>
      </c>
      <c r="FK17" s="9">
        <v>1.542</v>
      </c>
      <c r="FL17" s="9">
        <v>3.746</v>
      </c>
      <c r="FM17" s="9">
        <v>1.1499999999999999</v>
      </c>
      <c r="FN17" s="9">
        <v>2.5950000000000002</v>
      </c>
      <c r="FO17" s="9">
        <v>52</v>
      </c>
      <c r="FP17" s="9">
        <v>38.009</v>
      </c>
      <c r="FQ17" s="9">
        <v>51.801000000000002</v>
      </c>
      <c r="FR17" s="9">
        <v>2.7730000000000001</v>
      </c>
      <c r="FS17" s="9">
        <v>1.752</v>
      </c>
      <c r="FT17" s="9">
        <v>1.0209999999999999</v>
      </c>
      <c r="FU17" s="9">
        <v>0.59499999999999997</v>
      </c>
      <c r="FV17" s="9">
        <v>0.308</v>
      </c>
      <c r="FW17" s="9">
        <v>0.28699999999999998</v>
      </c>
      <c r="FX17" s="9">
        <v>0</v>
      </c>
      <c r="FY17" s="9">
        <v>0</v>
      </c>
      <c r="FZ17" s="9">
        <v>0</v>
      </c>
      <c r="GA17" s="9">
        <v>0.73299999999999998</v>
      </c>
      <c r="GB17" s="9">
        <v>0.73299999999999998</v>
      </c>
      <c r="GC17" s="9">
        <v>0</v>
      </c>
      <c r="GD17" s="9">
        <v>1.4450000000000001</v>
      </c>
      <c r="GE17" s="9">
        <v>0.71099999999999997</v>
      </c>
      <c r="GF17" s="9">
        <v>0.73399999999999999</v>
      </c>
      <c r="GG17" s="9">
        <v>51.524999999999999</v>
      </c>
      <c r="GH17" s="9">
        <v>50.118000000000002</v>
      </c>
      <c r="GI17" s="9">
        <v>718.32500000000005</v>
      </c>
      <c r="GJ17" s="9">
        <v>76.239999999999995</v>
      </c>
      <c r="GK17" s="9">
        <v>20.751000000000001</v>
      </c>
      <c r="GL17" s="9">
        <v>55.488999999999997</v>
      </c>
      <c r="GM17" s="9">
        <v>9.4169999999999998</v>
      </c>
      <c r="GN17" s="9">
        <v>2.3140000000000001</v>
      </c>
      <c r="GO17" s="9">
        <v>7.1040000000000001</v>
      </c>
      <c r="GP17" s="9">
        <v>13.616</v>
      </c>
      <c r="GQ17" s="9">
        <v>2.371</v>
      </c>
      <c r="GR17" s="9">
        <v>11.244999999999999</v>
      </c>
      <c r="GS17" s="9">
        <v>23.530999999999999</v>
      </c>
      <c r="GT17" s="9">
        <v>6.68</v>
      </c>
      <c r="GU17" s="9">
        <v>16.850999999999999</v>
      </c>
      <c r="GV17" s="9">
        <v>29.675000000000001</v>
      </c>
      <c r="GW17" s="9">
        <v>9.3859999999999992</v>
      </c>
      <c r="GX17" s="9">
        <v>20.289000000000001</v>
      </c>
      <c r="GY17" s="9">
        <v>30</v>
      </c>
      <c r="GZ17" s="9">
        <v>45.231000000000002</v>
      </c>
      <c r="HA17" s="9">
        <v>30</v>
      </c>
      <c r="HB17" s="9">
        <v>40.161999999999999</v>
      </c>
      <c r="HC17" s="9">
        <v>10.701000000000001</v>
      </c>
      <c r="HD17" s="9">
        <v>29.460999999999999</v>
      </c>
      <c r="HE17" s="9">
        <v>5.9870000000000001</v>
      </c>
      <c r="HF17" s="9">
        <v>1.5409999999999999</v>
      </c>
      <c r="HG17" s="9">
        <v>4.4459999999999997</v>
      </c>
      <c r="HH17" s="9">
        <v>5.609</v>
      </c>
      <c r="HI17" s="9">
        <v>1.9850000000000001</v>
      </c>
      <c r="HJ17" s="9">
        <v>3.6240000000000001</v>
      </c>
      <c r="HK17" s="9">
        <v>10.788</v>
      </c>
      <c r="HL17" s="9">
        <v>2.73</v>
      </c>
      <c r="HM17" s="9">
        <v>8.0579999999999998</v>
      </c>
      <c r="HN17" s="9">
        <v>17.777999999999999</v>
      </c>
      <c r="HO17" s="9">
        <v>4.4450000000000003</v>
      </c>
      <c r="HP17" s="9">
        <v>13.333</v>
      </c>
      <c r="HQ17" s="9">
        <v>43.142000000000003</v>
      </c>
      <c r="HR17" s="9">
        <v>46.104999999999997</v>
      </c>
      <c r="HS17" s="9">
        <v>43</v>
      </c>
      <c r="HT17" s="9">
        <v>26.198</v>
      </c>
      <c r="HU17" s="9">
        <v>5.9189999999999996</v>
      </c>
      <c r="HV17" s="9">
        <v>20.279</v>
      </c>
      <c r="HW17" s="9">
        <v>4.32</v>
      </c>
      <c r="HX17" s="9">
        <v>1.2330000000000001</v>
      </c>
      <c r="HY17" s="9">
        <v>3.0870000000000002</v>
      </c>
      <c r="HZ17" s="9">
        <v>4.1760000000000002</v>
      </c>
      <c r="IA17" s="9">
        <v>1.0149999999999999</v>
      </c>
      <c r="IB17" s="9">
        <v>3.161</v>
      </c>
      <c r="IC17" s="9">
        <v>6.2130000000000001</v>
      </c>
      <c r="ID17" s="9">
        <v>1.2</v>
      </c>
      <c r="IE17" s="9">
        <v>5.0129999999999999</v>
      </c>
      <c r="IF17" s="9">
        <v>11.488</v>
      </c>
      <c r="IG17" s="9">
        <v>2.4700000000000002</v>
      </c>
      <c r="IH17" s="9">
        <v>9.0180000000000007</v>
      </c>
      <c r="II17" s="9">
        <v>43</v>
      </c>
      <c r="IJ17" s="9">
        <v>42.228000000000002</v>
      </c>
      <c r="IK17" s="9">
        <v>42.618000000000002</v>
      </c>
      <c r="IL17" s="9">
        <v>13.964</v>
      </c>
      <c r="IM17" s="9">
        <v>4.782</v>
      </c>
      <c r="IN17" s="9">
        <v>9.1820000000000004</v>
      </c>
      <c r="IO17" s="9">
        <v>1.667</v>
      </c>
      <c r="IP17" s="9">
        <v>0.308</v>
      </c>
      <c r="IQ17" s="9">
        <v>1.359</v>
      </c>
    </row>
    <row r="18" spans="1:251">
      <c r="A18" s="10">
        <v>44593</v>
      </c>
      <c r="B18" s="9">
        <v>1.837</v>
      </c>
      <c r="C18" s="9">
        <v>2.0979999999999999</v>
      </c>
      <c r="D18" s="9">
        <v>0.88200000000000001</v>
      </c>
      <c r="E18" s="9">
        <v>1.2150000000000001</v>
      </c>
      <c r="F18" s="9">
        <v>7.8940000000000001</v>
      </c>
      <c r="G18" s="9">
        <v>2.7669999999999999</v>
      </c>
      <c r="H18" s="9">
        <v>5.1269999999999998</v>
      </c>
      <c r="I18" s="9">
        <v>75.105999999999995</v>
      </c>
      <c r="J18" s="9">
        <v>52</v>
      </c>
      <c r="K18" s="9">
        <v>104</v>
      </c>
      <c r="L18" s="9">
        <v>88.516999999999996</v>
      </c>
      <c r="M18" s="9">
        <v>30.094999999999999</v>
      </c>
      <c r="N18" s="9">
        <v>58.421999999999997</v>
      </c>
      <c r="O18" s="9">
        <v>14.74</v>
      </c>
      <c r="P18" s="9">
        <v>4.3280000000000003</v>
      </c>
      <c r="Q18" s="9">
        <v>10.412000000000001</v>
      </c>
      <c r="R18" s="9">
        <v>15.705</v>
      </c>
      <c r="S18" s="9">
        <v>3.7229999999999999</v>
      </c>
      <c r="T18" s="9">
        <v>11.981999999999999</v>
      </c>
      <c r="U18" s="9">
        <v>23.533000000000001</v>
      </c>
      <c r="V18" s="9">
        <v>7.3959999999999999</v>
      </c>
      <c r="W18" s="9">
        <v>16.137</v>
      </c>
      <c r="X18" s="9">
        <v>34.539000000000001</v>
      </c>
      <c r="Y18" s="9">
        <v>14.647</v>
      </c>
      <c r="Z18" s="9">
        <v>19.891999999999999</v>
      </c>
      <c r="AA18" s="9">
        <v>26</v>
      </c>
      <c r="AB18" s="9">
        <v>48.997</v>
      </c>
      <c r="AC18" s="9">
        <v>26</v>
      </c>
      <c r="AD18" s="9">
        <v>86.545000000000002</v>
      </c>
      <c r="AE18" s="9">
        <v>28.51</v>
      </c>
      <c r="AF18" s="9">
        <v>58.034999999999997</v>
      </c>
      <c r="AG18" s="9">
        <v>14.74</v>
      </c>
      <c r="AH18" s="9">
        <v>4.3280000000000003</v>
      </c>
      <c r="AI18" s="9">
        <v>10.412000000000001</v>
      </c>
      <c r="AJ18" s="9">
        <v>15.705</v>
      </c>
      <c r="AK18" s="9">
        <v>3.7229999999999999</v>
      </c>
      <c r="AL18" s="9">
        <v>11.981999999999999</v>
      </c>
      <c r="AM18" s="9">
        <v>23.146000000000001</v>
      </c>
      <c r="AN18" s="9">
        <v>7.3959999999999999</v>
      </c>
      <c r="AO18" s="9">
        <v>15.75</v>
      </c>
      <c r="AP18" s="9">
        <v>32.954000000000001</v>
      </c>
      <c r="AQ18" s="9">
        <v>13.063000000000001</v>
      </c>
      <c r="AR18" s="9">
        <v>19.891999999999999</v>
      </c>
      <c r="AS18" s="9">
        <v>26</v>
      </c>
      <c r="AT18" s="9">
        <v>37.927999999999997</v>
      </c>
      <c r="AU18" s="9">
        <v>26</v>
      </c>
      <c r="AV18" s="9">
        <v>31.702000000000002</v>
      </c>
      <c r="AW18" s="9">
        <v>11.725</v>
      </c>
      <c r="AX18" s="9">
        <v>19.977</v>
      </c>
      <c r="AY18" s="9">
        <v>4.4240000000000004</v>
      </c>
      <c r="AZ18" s="9">
        <v>1.383</v>
      </c>
      <c r="BA18" s="9">
        <v>3.0409999999999999</v>
      </c>
      <c r="BB18" s="9">
        <v>7.6920000000000002</v>
      </c>
      <c r="BC18" s="9">
        <v>1.821</v>
      </c>
      <c r="BD18" s="9">
        <v>5.8710000000000004</v>
      </c>
      <c r="BE18" s="9">
        <v>7.8170000000000002</v>
      </c>
      <c r="BF18" s="9">
        <v>3.0190000000000001</v>
      </c>
      <c r="BG18" s="9">
        <v>4.798</v>
      </c>
      <c r="BH18" s="9">
        <v>11.769</v>
      </c>
      <c r="BI18" s="9">
        <v>5.5030000000000001</v>
      </c>
      <c r="BJ18" s="9">
        <v>6.266</v>
      </c>
      <c r="BK18" s="9">
        <v>26</v>
      </c>
      <c r="BL18" s="9">
        <v>38.912999999999997</v>
      </c>
      <c r="BM18" s="9">
        <v>26</v>
      </c>
      <c r="BN18" s="9">
        <v>30.175999999999998</v>
      </c>
      <c r="BO18" s="9">
        <v>10.052</v>
      </c>
      <c r="BP18" s="9">
        <v>20.123999999999999</v>
      </c>
      <c r="BQ18" s="9">
        <v>5.2839999999999998</v>
      </c>
      <c r="BR18" s="9">
        <v>1.379</v>
      </c>
      <c r="BS18" s="9">
        <v>3.9049999999999998</v>
      </c>
      <c r="BT18" s="9">
        <v>4.0730000000000004</v>
      </c>
      <c r="BU18" s="9">
        <v>0.39600000000000002</v>
      </c>
      <c r="BV18" s="9">
        <v>3.677</v>
      </c>
      <c r="BW18" s="9">
        <v>9.4480000000000004</v>
      </c>
      <c r="BX18" s="9">
        <v>3.4279999999999999</v>
      </c>
      <c r="BY18" s="9">
        <v>6.02</v>
      </c>
      <c r="BZ18" s="9">
        <v>11.372</v>
      </c>
      <c r="CA18" s="9">
        <v>4.8499999999999996</v>
      </c>
      <c r="CB18" s="9">
        <v>6.5220000000000002</v>
      </c>
      <c r="CC18" s="9">
        <v>26</v>
      </c>
      <c r="CD18" s="9">
        <v>48.331000000000003</v>
      </c>
      <c r="CE18" s="9">
        <v>17.533000000000001</v>
      </c>
      <c r="CF18" s="9">
        <v>18.053999999999998</v>
      </c>
      <c r="CG18" s="9">
        <v>7.2949999999999999</v>
      </c>
      <c r="CH18" s="9">
        <v>10.759</v>
      </c>
      <c r="CI18" s="9">
        <v>2.4279999999999999</v>
      </c>
      <c r="CJ18" s="9">
        <v>0.45700000000000002</v>
      </c>
      <c r="CK18" s="9">
        <v>1.9710000000000001</v>
      </c>
      <c r="CL18" s="9">
        <v>1.992</v>
      </c>
      <c r="CM18" s="9">
        <v>0.39600000000000002</v>
      </c>
      <c r="CN18" s="9">
        <v>1.5960000000000001</v>
      </c>
      <c r="CO18" s="9">
        <v>5.742</v>
      </c>
      <c r="CP18" s="9">
        <v>2.5910000000000002</v>
      </c>
      <c r="CQ18" s="9">
        <v>3.1509999999999998</v>
      </c>
      <c r="CR18" s="9">
        <v>7.8920000000000003</v>
      </c>
      <c r="CS18" s="9">
        <v>3.8519999999999999</v>
      </c>
      <c r="CT18" s="9">
        <v>4.0410000000000004</v>
      </c>
      <c r="CU18" s="9">
        <v>26</v>
      </c>
      <c r="CV18" s="9">
        <v>51.875999999999998</v>
      </c>
      <c r="CW18" s="9">
        <v>21.288</v>
      </c>
      <c r="CX18" s="9">
        <v>12.122</v>
      </c>
      <c r="CY18" s="9">
        <v>2.7570000000000001</v>
      </c>
      <c r="CZ18" s="9">
        <v>9.3650000000000002</v>
      </c>
      <c r="DA18" s="9">
        <v>2.8559999999999999</v>
      </c>
      <c r="DB18" s="9">
        <v>0.92200000000000004</v>
      </c>
      <c r="DC18" s="9">
        <v>1.9339999999999999</v>
      </c>
      <c r="DD18" s="9">
        <v>2.081</v>
      </c>
      <c r="DE18" s="9">
        <v>0</v>
      </c>
      <c r="DF18" s="9">
        <v>2.081</v>
      </c>
      <c r="DG18" s="9">
        <v>3.7050000000000001</v>
      </c>
      <c r="DH18" s="9">
        <v>0.83699999999999997</v>
      </c>
      <c r="DI18" s="9">
        <v>2.8679999999999999</v>
      </c>
      <c r="DJ18" s="9">
        <v>3.4790000000000001</v>
      </c>
      <c r="DK18" s="9">
        <v>0.998</v>
      </c>
      <c r="DL18" s="9">
        <v>2.4809999999999999</v>
      </c>
      <c r="DM18" s="9">
        <v>14.708</v>
      </c>
      <c r="DN18" s="9">
        <v>19.25</v>
      </c>
      <c r="DO18" s="9">
        <v>14.362</v>
      </c>
      <c r="DP18" s="9">
        <v>24.667999999999999</v>
      </c>
      <c r="DQ18" s="9">
        <v>6.7329999999999997</v>
      </c>
      <c r="DR18" s="9">
        <v>17.934999999999999</v>
      </c>
      <c r="DS18" s="9">
        <v>5.032</v>
      </c>
      <c r="DT18" s="9">
        <v>1.5669999999999999</v>
      </c>
      <c r="DU18" s="9">
        <v>3.4660000000000002</v>
      </c>
      <c r="DV18" s="9">
        <v>3.94</v>
      </c>
      <c r="DW18" s="9">
        <v>1.5069999999999999</v>
      </c>
      <c r="DX18" s="9">
        <v>2.4340000000000002</v>
      </c>
      <c r="DY18" s="9">
        <v>5.8810000000000002</v>
      </c>
      <c r="DZ18" s="9">
        <v>0.94899999999999995</v>
      </c>
      <c r="EA18" s="9">
        <v>4.9320000000000004</v>
      </c>
      <c r="EB18" s="9">
        <v>9.8140000000000001</v>
      </c>
      <c r="EC18" s="9">
        <v>2.71</v>
      </c>
      <c r="ED18" s="9">
        <v>7.1040000000000001</v>
      </c>
      <c r="EE18" s="9">
        <v>28.896000000000001</v>
      </c>
      <c r="EF18" s="9">
        <v>17.975000000000001</v>
      </c>
      <c r="EG18" s="9">
        <v>30</v>
      </c>
      <c r="EH18" s="9">
        <v>13.831</v>
      </c>
      <c r="EI18" s="9">
        <v>4.2560000000000002</v>
      </c>
      <c r="EJ18" s="9">
        <v>9.5749999999999993</v>
      </c>
      <c r="EK18" s="9">
        <v>3.137</v>
      </c>
      <c r="EL18" s="9">
        <v>0.93400000000000005</v>
      </c>
      <c r="EM18" s="9">
        <v>2.202</v>
      </c>
      <c r="EN18" s="9">
        <v>2.9849999999999999</v>
      </c>
      <c r="EO18" s="9">
        <v>1.5069999999999999</v>
      </c>
      <c r="EP18" s="9">
        <v>1.478</v>
      </c>
      <c r="EQ18" s="9">
        <v>3.5539999999999998</v>
      </c>
      <c r="ER18" s="9">
        <v>0.94899999999999995</v>
      </c>
      <c r="ES18" s="9">
        <v>2.605</v>
      </c>
      <c r="ET18" s="9">
        <v>4.1550000000000002</v>
      </c>
      <c r="EU18" s="9">
        <v>0.86599999999999999</v>
      </c>
      <c r="EV18" s="9">
        <v>3.2890000000000001</v>
      </c>
      <c r="EW18" s="9">
        <v>21.352</v>
      </c>
      <c r="EX18" s="9">
        <v>9.5839999999999996</v>
      </c>
      <c r="EY18" s="9">
        <v>26</v>
      </c>
      <c r="EZ18" s="9">
        <v>10.837</v>
      </c>
      <c r="FA18" s="9">
        <v>2.4769999999999999</v>
      </c>
      <c r="FB18" s="9">
        <v>8.36</v>
      </c>
      <c r="FC18" s="9">
        <v>1.8959999999999999</v>
      </c>
      <c r="FD18" s="9">
        <v>0.63200000000000001</v>
      </c>
      <c r="FE18" s="9">
        <v>1.2629999999999999</v>
      </c>
      <c r="FF18" s="9">
        <v>0.95599999999999996</v>
      </c>
      <c r="FG18" s="9">
        <v>0</v>
      </c>
      <c r="FH18" s="9">
        <v>0.95599999999999996</v>
      </c>
      <c r="FI18" s="9">
        <v>2.327</v>
      </c>
      <c r="FJ18" s="9">
        <v>0</v>
      </c>
      <c r="FK18" s="9">
        <v>2.327</v>
      </c>
      <c r="FL18" s="9">
        <v>5.6589999999999998</v>
      </c>
      <c r="FM18" s="9">
        <v>1.8440000000000001</v>
      </c>
      <c r="FN18" s="9">
        <v>3.8140000000000001</v>
      </c>
      <c r="FO18" s="9">
        <v>52</v>
      </c>
      <c r="FP18" s="9">
        <v>100.321</v>
      </c>
      <c r="FQ18" s="9">
        <v>46.390999999999998</v>
      </c>
      <c r="FR18" s="9">
        <v>1.972</v>
      </c>
      <c r="FS18" s="9">
        <v>1.585</v>
      </c>
      <c r="FT18" s="9">
        <v>0.38800000000000001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0.38800000000000001</v>
      </c>
      <c r="GB18" s="9">
        <v>0</v>
      </c>
      <c r="GC18" s="9">
        <v>0.38800000000000001</v>
      </c>
      <c r="GD18" s="9">
        <v>1.585</v>
      </c>
      <c r="GE18" s="9">
        <v>1.585</v>
      </c>
      <c r="GF18" s="9">
        <v>0</v>
      </c>
      <c r="GG18" s="9">
        <v>105.239</v>
      </c>
      <c r="GH18" s="9">
        <v>115.11799999999999</v>
      </c>
      <c r="GI18" s="9">
        <v>0</v>
      </c>
      <c r="GJ18" s="9">
        <v>76.915000000000006</v>
      </c>
      <c r="GK18" s="9">
        <v>22.795999999999999</v>
      </c>
      <c r="GL18" s="9">
        <v>54.119</v>
      </c>
      <c r="GM18" s="9">
        <v>11.878</v>
      </c>
      <c r="GN18" s="9">
        <v>2.9569999999999999</v>
      </c>
      <c r="GO18" s="9">
        <v>8.9220000000000006</v>
      </c>
      <c r="GP18" s="9">
        <v>14.567</v>
      </c>
      <c r="GQ18" s="9">
        <v>2.863</v>
      </c>
      <c r="GR18" s="9">
        <v>11.702999999999999</v>
      </c>
      <c r="GS18" s="9">
        <v>20.457999999999998</v>
      </c>
      <c r="GT18" s="9">
        <v>4.8570000000000002</v>
      </c>
      <c r="GU18" s="9">
        <v>15.601000000000001</v>
      </c>
      <c r="GV18" s="9">
        <v>30.012</v>
      </c>
      <c r="GW18" s="9">
        <v>12.119</v>
      </c>
      <c r="GX18" s="9">
        <v>17.893999999999998</v>
      </c>
      <c r="GY18" s="9">
        <v>26</v>
      </c>
      <c r="GZ18" s="9">
        <v>52</v>
      </c>
      <c r="HA18" s="9">
        <v>26</v>
      </c>
      <c r="HB18" s="9">
        <v>33.058999999999997</v>
      </c>
      <c r="HC18" s="9">
        <v>9.8789999999999996</v>
      </c>
      <c r="HD18" s="9">
        <v>23.18</v>
      </c>
      <c r="HE18" s="9">
        <v>6.9820000000000002</v>
      </c>
      <c r="HF18" s="9">
        <v>1.9319999999999999</v>
      </c>
      <c r="HG18" s="9">
        <v>5.0510000000000002</v>
      </c>
      <c r="HH18" s="9">
        <v>3.1890000000000001</v>
      </c>
      <c r="HI18" s="9">
        <v>1.0429999999999999</v>
      </c>
      <c r="HJ18" s="9">
        <v>2.1459999999999999</v>
      </c>
      <c r="HK18" s="9">
        <v>9.68</v>
      </c>
      <c r="HL18" s="9">
        <v>2.246</v>
      </c>
      <c r="HM18" s="9">
        <v>7.4340000000000002</v>
      </c>
      <c r="HN18" s="9">
        <v>13.208</v>
      </c>
      <c r="HO18" s="9">
        <v>4.6580000000000004</v>
      </c>
      <c r="HP18" s="9">
        <v>8.5489999999999995</v>
      </c>
      <c r="HQ18" s="9">
        <v>26</v>
      </c>
      <c r="HR18" s="9">
        <v>41.201000000000001</v>
      </c>
      <c r="HS18" s="9">
        <v>26</v>
      </c>
      <c r="HT18" s="9">
        <v>15.84</v>
      </c>
      <c r="HU18" s="9">
        <v>3.2410000000000001</v>
      </c>
      <c r="HV18" s="9">
        <v>12.599</v>
      </c>
      <c r="HW18" s="9">
        <v>3.903</v>
      </c>
      <c r="HX18" s="9">
        <v>0.92200000000000004</v>
      </c>
      <c r="HY18" s="9">
        <v>2.9809999999999999</v>
      </c>
      <c r="HZ18" s="9">
        <v>1.4690000000000001</v>
      </c>
      <c r="IA18" s="9">
        <v>0</v>
      </c>
      <c r="IB18" s="9">
        <v>1.4690000000000001</v>
      </c>
      <c r="IC18" s="9">
        <v>4.4000000000000004</v>
      </c>
      <c r="ID18" s="9">
        <v>1.296</v>
      </c>
      <c r="IE18" s="9">
        <v>3.1030000000000002</v>
      </c>
      <c r="IF18" s="9">
        <v>6.0679999999999996</v>
      </c>
      <c r="IG18" s="9">
        <v>1.0229999999999999</v>
      </c>
      <c r="IH18" s="9">
        <v>5.0449999999999999</v>
      </c>
      <c r="II18" s="9">
        <v>24.31</v>
      </c>
      <c r="IJ18" s="9">
        <v>24.286000000000001</v>
      </c>
      <c r="IK18" s="9">
        <v>22.766999999999999</v>
      </c>
      <c r="IL18" s="9">
        <v>17.219000000000001</v>
      </c>
      <c r="IM18" s="9">
        <v>6.6369999999999996</v>
      </c>
      <c r="IN18" s="9">
        <v>10.581</v>
      </c>
      <c r="IO18" s="9">
        <v>3.0790000000000002</v>
      </c>
      <c r="IP18" s="9">
        <v>1.01</v>
      </c>
      <c r="IQ18" s="9">
        <v>2.069</v>
      </c>
    </row>
    <row r="19" spans="1:251">
      <c r="A19" s="10">
        <v>44958</v>
      </c>
      <c r="B19" s="9">
        <v>1.3879999999999999</v>
      </c>
      <c r="C19" s="9">
        <v>2.7949999999999999</v>
      </c>
      <c r="D19" s="9">
        <v>0.71299999999999997</v>
      </c>
      <c r="E19" s="9">
        <v>2.0819999999999999</v>
      </c>
      <c r="F19" s="9">
        <v>7.1740000000000004</v>
      </c>
      <c r="G19" s="9">
        <v>3.5840000000000001</v>
      </c>
      <c r="H19" s="9">
        <v>3.59</v>
      </c>
      <c r="I19" s="9">
        <v>49.396999999999998</v>
      </c>
      <c r="J19" s="9">
        <v>52</v>
      </c>
      <c r="K19" s="9">
        <v>37.082999999999998</v>
      </c>
      <c r="L19" s="9">
        <v>83.575000000000003</v>
      </c>
      <c r="M19" s="9">
        <v>33.704999999999998</v>
      </c>
      <c r="N19" s="9">
        <v>49.87</v>
      </c>
      <c r="O19" s="9">
        <v>11.619</v>
      </c>
      <c r="P19" s="9">
        <v>6.9589999999999996</v>
      </c>
      <c r="Q19" s="9">
        <v>4.66</v>
      </c>
      <c r="R19" s="9">
        <v>13.214</v>
      </c>
      <c r="S19" s="9">
        <v>6.1740000000000004</v>
      </c>
      <c r="T19" s="9">
        <v>7.04</v>
      </c>
      <c r="U19" s="9">
        <v>28.616</v>
      </c>
      <c r="V19" s="9">
        <v>11.099</v>
      </c>
      <c r="W19" s="9">
        <v>17.516999999999999</v>
      </c>
      <c r="X19" s="9">
        <v>30.126000000000001</v>
      </c>
      <c r="Y19" s="9">
        <v>9.4730000000000008</v>
      </c>
      <c r="Z19" s="9">
        <v>20.654</v>
      </c>
      <c r="AA19" s="9">
        <v>26</v>
      </c>
      <c r="AB19" s="9">
        <v>17</v>
      </c>
      <c r="AC19" s="9">
        <v>26</v>
      </c>
      <c r="AD19" s="9">
        <v>78.953000000000003</v>
      </c>
      <c r="AE19" s="9">
        <v>30.513999999999999</v>
      </c>
      <c r="AF19" s="9">
        <v>48.439</v>
      </c>
      <c r="AG19" s="9">
        <v>11.324</v>
      </c>
      <c r="AH19" s="9">
        <v>6.6639999999999997</v>
      </c>
      <c r="AI19" s="9">
        <v>4.66</v>
      </c>
      <c r="AJ19" s="9">
        <v>12.956</v>
      </c>
      <c r="AK19" s="9">
        <v>5.9160000000000004</v>
      </c>
      <c r="AL19" s="9">
        <v>7.04</v>
      </c>
      <c r="AM19" s="9">
        <v>26.863</v>
      </c>
      <c r="AN19" s="9">
        <v>9.7409999999999997</v>
      </c>
      <c r="AO19" s="9">
        <v>17.122</v>
      </c>
      <c r="AP19" s="9">
        <v>27.81</v>
      </c>
      <c r="AQ19" s="9">
        <v>8.1920000000000002</v>
      </c>
      <c r="AR19" s="9">
        <v>19.617999999999999</v>
      </c>
      <c r="AS19" s="9">
        <v>26</v>
      </c>
      <c r="AT19" s="9">
        <v>17</v>
      </c>
      <c r="AU19" s="9">
        <v>26</v>
      </c>
      <c r="AV19" s="9">
        <v>26.396000000000001</v>
      </c>
      <c r="AW19" s="9">
        <v>15.042</v>
      </c>
      <c r="AX19" s="9">
        <v>11.355</v>
      </c>
      <c r="AY19" s="9">
        <v>1.726</v>
      </c>
      <c r="AZ19" s="9">
        <v>1.726</v>
      </c>
      <c r="BA19" s="9">
        <v>0</v>
      </c>
      <c r="BB19" s="9">
        <v>6.4169999999999998</v>
      </c>
      <c r="BC19" s="9">
        <v>4.6260000000000003</v>
      </c>
      <c r="BD19" s="9">
        <v>1.7909999999999999</v>
      </c>
      <c r="BE19" s="9">
        <v>12.616</v>
      </c>
      <c r="BF19" s="9">
        <v>5.9320000000000004</v>
      </c>
      <c r="BG19" s="9">
        <v>6.6840000000000002</v>
      </c>
      <c r="BH19" s="9">
        <v>5.6369999999999996</v>
      </c>
      <c r="BI19" s="9">
        <v>2.758</v>
      </c>
      <c r="BJ19" s="9">
        <v>2.88</v>
      </c>
      <c r="BK19" s="9">
        <v>16.997</v>
      </c>
      <c r="BL19" s="9">
        <v>13</v>
      </c>
      <c r="BM19" s="9">
        <v>20.58</v>
      </c>
      <c r="BN19" s="9">
        <v>31.556000000000001</v>
      </c>
      <c r="BO19" s="9">
        <v>9.7469999999999999</v>
      </c>
      <c r="BP19" s="9">
        <v>21.809000000000001</v>
      </c>
      <c r="BQ19" s="9">
        <v>6.7889999999999997</v>
      </c>
      <c r="BR19" s="9">
        <v>3.327</v>
      </c>
      <c r="BS19" s="9">
        <v>3.4620000000000002</v>
      </c>
      <c r="BT19" s="9">
        <v>4.8360000000000003</v>
      </c>
      <c r="BU19" s="9">
        <v>1.2909999999999999</v>
      </c>
      <c r="BV19" s="9">
        <v>3.5449999999999999</v>
      </c>
      <c r="BW19" s="9">
        <v>9.9730000000000008</v>
      </c>
      <c r="BX19" s="9">
        <v>3.0209999999999999</v>
      </c>
      <c r="BY19" s="9">
        <v>6.952</v>
      </c>
      <c r="BZ19" s="9">
        <v>9.9580000000000002</v>
      </c>
      <c r="CA19" s="9">
        <v>2.1080000000000001</v>
      </c>
      <c r="CB19" s="9">
        <v>7.85</v>
      </c>
      <c r="CC19" s="9">
        <v>26</v>
      </c>
      <c r="CD19" s="9">
        <v>13.802</v>
      </c>
      <c r="CE19" s="9">
        <v>26</v>
      </c>
      <c r="CF19" s="9">
        <v>14.954000000000001</v>
      </c>
      <c r="CG19" s="9">
        <v>5.3819999999999997</v>
      </c>
      <c r="CH19" s="9">
        <v>9.5709999999999997</v>
      </c>
      <c r="CI19" s="9">
        <v>3.8940000000000001</v>
      </c>
      <c r="CJ19" s="9">
        <v>1.41</v>
      </c>
      <c r="CK19" s="9">
        <v>2.484</v>
      </c>
      <c r="CL19" s="9">
        <v>2.4740000000000002</v>
      </c>
      <c r="CM19" s="9">
        <v>0.90800000000000003</v>
      </c>
      <c r="CN19" s="9">
        <v>1.5660000000000001</v>
      </c>
      <c r="CO19" s="9">
        <v>5.9880000000000004</v>
      </c>
      <c r="CP19" s="9">
        <v>2.0710000000000002</v>
      </c>
      <c r="CQ19" s="9">
        <v>3.9169999999999998</v>
      </c>
      <c r="CR19" s="9">
        <v>2.5979999999999999</v>
      </c>
      <c r="CS19" s="9">
        <v>0.99299999999999999</v>
      </c>
      <c r="CT19" s="9">
        <v>1.605</v>
      </c>
      <c r="CU19" s="9">
        <v>14.058</v>
      </c>
      <c r="CV19" s="9">
        <v>26</v>
      </c>
      <c r="CW19" s="9">
        <v>13</v>
      </c>
      <c r="CX19" s="9">
        <v>16.602</v>
      </c>
      <c r="CY19" s="9">
        <v>4.3639999999999999</v>
      </c>
      <c r="CZ19" s="9">
        <v>12.238</v>
      </c>
      <c r="DA19" s="9">
        <v>2.895</v>
      </c>
      <c r="DB19" s="9">
        <v>1.917</v>
      </c>
      <c r="DC19" s="9">
        <v>0.97899999999999998</v>
      </c>
      <c r="DD19" s="9">
        <v>2.3620000000000001</v>
      </c>
      <c r="DE19" s="9">
        <v>0.38200000000000001</v>
      </c>
      <c r="DF19" s="9">
        <v>1.98</v>
      </c>
      <c r="DG19" s="9">
        <v>3.9849999999999999</v>
      </c>
      <c r="DH19" s="9">
        <v>0.95</v>
      </c>
      <c r="DI19" s="9">
        <v>3.0350000000000001</v>
      </c>
      <c r="DJ19" s="9">
        <v>7.36</v>
      </c>
      <c r="DK19" s="9">
        <v>1.115</v>
      </c>
      <c r="DL19" s="9">
        <v>6.2450000000000001</v>
      </c>
      <c r="DM19" s="9">
        <v>30.617000000000001</v>
      </c>
      <c r="DN19" s="9">
        <v>5.6189999999999998</v>
      </c>
      <c r="DO19" s="9">
        <v>51.258000000000003</v>
      </c>
      <c r="DP19" s="9">
        <v>21.001000000000001</v>
      </c>
      <c r="DQ19" s="9">
        <v>5.726</v>
      </c>
      <c r="DR19" s="9">
        <v>15.275</v>
      </c>
      <c r="DS19" s="9">
        <v>2.8079999999999998</v>
      </c>
      <c r="DT19" s="9">
        <v>1.611</v>
      </c>
      <c r="DU19" s="9">
        <v>1.1970000000000001</v>
      </c>
      <c r="DV19" s="9">
        <v>1.704</v>
      </c>
      <c r="DW19" s="9">
        <v>0</v>
      </c>
      <c r="DX19" s="9">
        <v>1.704</v>
      </c>
      <c r="DY19" s="9">
        <v>4.274</v>
      </c>
      <c r="DZ19" s="9">
        <v>0.78800000000000003</v>
      </c>
      <c r="EA19" s="9">
        <v>3.4860000000000002</v>
      </c>
      <c r="EB19" s="9">
        <v>12.215</v>
      </c>
      <c r="EC19" s="9">
        <v>3.327</v>
      </c>
      <c r="ED19" s="9">
        <v>8.8879999999999999</v>
      </c>
      <c r="EE19" s="9">
        <v>52</v>
      </c>
      <c r="EF19" s="9">
        <v>52</v>
      </c>
      <c r="EG19" s="9">
        <v>52</v>
      </c>
      <c r="EH19" s="9">
        <v>10.694000000000001</v>
      </c>
      <c r="EI19" s="9">
        <v>2.0649999999999999</v>
      </c>
      <c r="EJ19" s="9">
        <v>8.6289999999999996</v>
      </c>
      <c r="EK19" s="9">
        <v>1.601</v>
      </c>
      <c r="EL19" s="9">
        <v>0.40400000000000003</v>
      </c>
      <c r="EM19" s="9">
        <v>1.1970000000000001</v>
      </c>
      <c r="EN19" s="9">
        <v>1.343</v>
      </c>
      <c r="EO19" s="9">
        <v>0</v>
      </c>
      <c r="EP19" s="9">
        <v>1.343</v>
      </c>
      <c r="EQ19" s="9">
        <v>1.331</v>
      </c>
      <c r="ER19" s="9">
        <v>0</v>
      </c>
      <c r="ES19" s="9">
        <v>1.331</v>
      </c>
      <c r="ET19" s="9">
        <v>6.42</v>
      </c>
      <c r="EU19" s="9">
        <v>1.661</v>
      </c>
      <c r="EV19" s="9">
        <v>4.758</v>
      </c>
      <c r="EW19" s="9">
        <v>52</v>
      </c>
      <c r="EX19" s="9">
        <v>55.667999999999999</v>
      </c>
      <c r="EY19" s="9">
        <v>52</v>
      </c>
      <c r="EZ19" s="9">
        <v>10.305999999999999</v>
      </c>
      <c r="FA19" s="9">
        <v>3.66</v>
      </c>
      <c r="FB19" s="9">
        <v>6.6459999999999999</v>
      </c>
      <c r="FC19" s="9">
        <v>1.2070000000000001</v>
      </c>
      <c r="FD19" s="9">
        <v>1.2070000000000001</v>
      </c>
      <c r="FE19" s="9">
        <v>0</v>
      </c>
      <c r="FF19" s="9">
        <v>0.36</v>
      </c>
      <c r="FG19" s="9">
        <v>0</v>
      </c>
      <c r="FH19" s="9">
        <v>0.36</v>
      </c>
      <c r="FI19" s="9">
        <v>2.9430000000000001</v>
      </c>
      <c r="FJ19" s="9">
        <v>0.78800000000000003</v>
      </c>
      <c r="FK19" s="9">
        <v>2.1549999999999998</v>
      </c>
      <c r="FL19" s="9">
        <v>5.7960000000000003</v>
      </c>
      <c r="FM19" s="9">
        <v>1.665</v>
      </c>
      <c r="FN19" s="9">
        <v>4.13</v>
      </c>
      <c r="FO19" s="9">
        <v>53.142000000000003</v>
      </c>
      <c r="FP19" s="9">
        <v>47.427999999999997</v>
      </c>
      <c r="FQ19" s="9">
        <v>113.437</v>
      </c>
      <c r="FR19" s="9">
        <v>4.6219999999999999</v>
      </c>
      <c r="FS19" s="9">
        <v>3.1909999999999998</v>
      </c>
      <c r="FT19" s="9">
        <v>1.431</v>
      </c>
      <c r="FU19" s="9">
        <v>0.29499999999999998</v>
      </c>
      <c r="FV19" s="9">
        <v>0.29499999999999998</v>
      </c>
      <c r="FW19" s="9">
        <v>0</v>
      </c>
      <c r="FX19" s="9">
        <v>0.25800000000000001</v>
      </c>
      <c r="FY19" s="9">
        <v>0.25800000000000001</v>
      </c>
      <c r="FZ19" s="9">
        <v>0</v>
      </c>
      <c r="GA19" s="9">
        <v>1.754</v>
      </c>
      <c r="GB19" s="9">
        <v>1.3580000000000001</v>
      </c>
      <c r="GC19" s="9">
        <v>0.39600000000000002</v>
      </c>
      <c r="GD19" s="9">
        <v>2.3159999999999998</v>
      </c>
      <c r="GE19" s="9">
        <v>1.28</v>
      </c>
      <c r="GF19" s="9">
        <v>1.036</v>
      </c>
      <c r="GG19" s="9">
        <v>42.945</v>
      </c>
      <c r="GH19" s="9">
        <v>29.265999999999998</v>
      </c>
      <c r="GI19" s="9">
        <v>72.662999999999997</v>
      </c>
      <c r="GJ19" s="9">
        <v>69.275000000000006</v>
      </c>
      <c r="GK19" s="9">
        <v>27.452000000000002</v>
      </c>
      <c r="GL19" s="9">
        <v>41.822000000000003</v>
      </c>
      <c r="GM19" s="9">
        <v>9.907</v>
      </c>
      <c r="GN19" s="9">
        <v>5.2469999999999999</v>
      </c>
      <c r="GO19" s="9">
        <v>4.66</v>
      </c>
      <c r="GP19" s="9">
        <v>11.204000000000001</v>
      </c>
      <c r="GQ19" s="9">
        <v>5.1079999999999997</v>
      </c>
      <c r="GR19" s="9">
        <v>6.0970000000000004</v>
      </c>
      <c r="GS19" s="9">
        <v>24.050999999999998</v>
      </c>
      <c r="GT19" s="9">
        <v>9.8840000000000003</v>
      </c>
      <c r="GU19" s="9">
        <v>14.166</v>
      </c>
      <c r="GV19" s="9">
        <v>24.113</v>
      </c>
      <c r="GW19" s="9">
        <v>7.2130000000000001</v>
      </c>
      <c r="GX19" s="9">
        <v>16.899000000000001</v>
      </c>
      <c r="GY19" s="9">
        <v>26</v>
      </c>
      <c r="GZ19" s="9">
        <v>17.62</v>
      </c>
      <c r="HA19" s="9">
        <v>26</v>
      </c>
      <c r="HB19" s="9">
        <v>38.524999999999999</v>
      </c>
      <c r="HC19" s="9">
        <v>10.509</v>
      </c>
      <c r="HD19" s="9">
        <v>28.015999999999998</v>
      </c>
      <c r="HE19" s="9">
        <v>6.5019999999999998</v>
      </c>
      <c r="HF19" s="9">
        <v>2.7130000000000001</v>
      </c>
      <c r="HG19" s="9">
        <v>3.7879999999999998</v>
      </c>
      <c r="HH19" s="9">
        <v>6.4909999999999997</v>
      </c>
      <c r="HI19" s="9">
        <v>1.548</v>
      </c>
      <c r="HJ19" s="9">
        <v>4.9420000000000002</v>
      </c>
      <c r="HK19" s="9">
        <v>9.5120000000000005</v>
      </c>
      <c r="HL19" s="9">
        <v>2.5049999999999999</v>
      </c>
      <c r="HM19" s="9">
        <v>7.008</v>
      </c>
      <c r="HN19" s="9">
        <v>16.021000000000001</v>
      </c>
      <c r="HO19" s="9">
        <v>3.7429999999999999</v>
      </c>
      <c r="HP19" s="9">
        <v>12.278</v>
      </c>
      <c r="HQ19" s="9">
        <v>26</v>
      </c>
      <c r="HR19" s="9">
        <v>19.555</v>
      </c>
      <c r="HS19" s="9">
        <v>34</v>
      </c>
      <c r="HT19" s="9">
        <v>19.175000000000001</v>
      </c>
      <c r="HU19" s="9">
        <v>4.1970000000000001</v>
      </c>
      <c r="HV19" s="9">
        <v>14.978</v>
      </c>
      <c r="HW19" s="9">
        <v>4.1680000000000001</v>
      </c>
      <c r="HX19" s="9">
        <v>1.1859999999999999</v>
      </c>
      <c r="HY19" s="9">
        <v>2.9809999999999999</v>
      </c>
      <c r="HZ19" s="9">
        <v>3.6619999999999999</v>
      </c>
      <c r="IA19" s="9">
        <v>0.38200000000000001</v>
      </c>
      <c r="IB19" s="9">
        <v>3.28</v>
      </c>
      <c r="IC19" s="9">
        <v>3.4249999999999998</v>
      </c>
      <c r="ID19" s="9">
        <v>1.0840000000000001</v>
      </c>
      <c r="IE19" s="9">
        <v>2.3410000000000002</v>
      </c>
      <c r="IF19" s="9">
        <v>7.92</v>
      </c>
      <c r="IG19" s="9">
        <v>1.5429999999999999</v>
      </c>
      <c r="IH19" s="9">
        <v>6.3760000000000003</v>
      </c>
      <c r="II19" s="9">
        <v>26</v>
      </c>
      <c r="IJ19" s="9">
        <v>19.835000000000001</v>
      </c>
      <c r="IK19" s="9">
        <v>27.925999999999998</v>
      </c>
      <c r="IL19" s="9">
        <v>19.350999999999999</v>
      </c>
      <c r="IM19" s="9">
        <v>6.3129999999999997</v>
      </c>
      <c r="IN19" s="9">
        <v>13.038</v>
      </c>
      <c r="IO19" s="9">
        <v>2.3340000000000001</v>
      </c>
      <c r="IP19" s="9">
        <v>1.5269999999999999</v>
      </c>
      <c r="IQ19" s="9">
        <v>0.80700000000000005</v>
      </c>
    </row>
    <row r="20" spans="1:251">
      <c r="A20" s="10">
        <v>45323</v>
      </c>
      <c r="B20" s="9">
        <v>1.1870000000000001</v>
      </c>
      <c r="C20" s="9">
        <v>4.0469999999999997</v>
      </c>
      <c r="D20" s="9">
        <v>2.0489999999999999</v>
      </c>
      <c r="E20" s="9">
        <v>1.998</v>
      </c>
      <c r="F20" s="9">
        <v>6.84</v>
      </c>
      <c r="G20" s="9">
        <v>2.9769999999999999</v>
      </c>
      <c r="H20" s="9">
        <v>3.863</v>
      </c>
      <c r="I20" s="9">
        <v>47</v>
      </c>
      <c r="J20" s="9">
        <v>46.146999999999998</v>
      </c>
      <c r="K20" s="9">
        <v>50.817</v>
      </c>
      <c r="L20" s="9">
        <v>87.784999999999997</v>
      </c>
      <c r="M20" s="9">
        <v>30.177</v>
      </c>
      <c r="N20" s="9">
        <v>57.607999999999997</v>
      </c>
      <c r="O20" s="9">
        <v>13.532999999999999</v>
      </c>
      <c r="P20" s="9">
        <v>4.1959999999999997</v>
      </c>
      <c r="Q20" s="9">
        <v>9.3360000000000003</v>
      </c>
      <c r="R20" s="9">
        <v>17.933</v>
      </c>
      <c r="S20" s="9">
        <v>6.8019999999999996</v>
      </c>
      <c r="T20" s="9">
        <v>11.131</v>
      </c>
      <c r="U20" s="9">
        <v>26.396000000000001</v>
      </c>
      <c r="V20" s="9">
        <v>9.4109999999999996</v>
      </c>
      <c r="W20" s="9">
        <v>16.984999999999999</v>
      </c>
      <c r="X20" s="9">
        <v>29.922000000000001</v>
      </c>
      <c r="Y20" s="9">
        <v>9.7669999999999995</v>
      </c>
      <c r="Z20" s="9">
        <v>20.155999999999999</v>
      </c>
      <c r="AA20" s="9">
        <v>26</v>
      </c>
      <c r="AB20" s="9">
        <v>25.61</v>
      </c>
      <c r="AC20" s="9">
        <v>26</v>
      </c>
      <c r="AD20" s="9">
        <v>85.867999999999995</v>
      </c>
      <c r="AE20" s="9">
        <v>29.376999999999999</v>
      </c>
      <c r="AF20" s="9">
        <v>56.491</v>
      </c>
      <c r="AG20" s="9">
        <v>12.457000000000001</v>
      </c>
      <c r="AH20" s="9">
        <v>3.7749999999999999</v>
      </c>
      <c r="AI20" s="9">
        <v>8.6820000000000004</v>
      </c>
      <c r="AJ20" s="9">
        <v>17.933</v>
      </c>
      <c r="AK20" s="9">
        <v>6.8019999999999996</v>
      </c>
      <c r="AL20" s="9">
        <v>11.131</v>
      </c>
      <c r="AM20" s="9">
        <v>25.933</v>
      </c>
      <c r="AN20" s="9">
        <v>9.4109999999999996</v>
      </c>
      <c r="AO20" s="9">
        <v>16.521999999999998</v>
      </c>
      <c r="AP20" s="9">
        <v>29.544</v>
      </c>
      <c r="AQ20" s="9">
        <v>9.3879999999999999</v>
      </c>
      <c r="AR20" s="9">
        <v>20.155999999999999</v>
      </c>
      <c r="AS20" s="9">
        <v>26</v>
      </c>
      <c r="AT20" s="9">
        <v>25.655000000000001</v>
      </c>
      <c r="AU20" s="9">
        <v>26</v>
      </c>
      <c r="AV20" s="9">
        <v>30.446000000000002</v>
      </c>
      <c r="AW20" s="9">
        <v>12.974</v>
      </c>
      <c r="AX20" s="9">
        <v>17.472000000000001</v>
      </c>
      <c r="AY20" s="9">
        <v>4.2119999999999997</v>
      </c>
      <c r="AZ20" s="9">
        <v>1.784</v>
      </c>
      <c r="BA20" s="9">
        <v>2.4289999999999998</v>
      </c>
      <c r="BB20" s="9">
        <v>6.2510000000000003</v>
      </c>
      <c r="BC20" s="9">
        <v>2.4420000000000002</v>
      </c>
      <c r="BD20" s="9">
        <v>3.8090000000000002</v>
      </c>
      <c r="BE20" s="9">
        <v>11.034000000000001</v>
      </c>
      <c r="BF20" s="9">
        <v>5.4550000000000001</v>
      </c>
      <c r="BG20" s="9">
        <v>5.5789999999999997</v>
      </c>
      <c r="BH20" s="9">
        <v>8.9480000000000004</v>
      </c>
      <c r="BI20" s="9">
        <v>3.2930000000000001</v>
      </c>
      <c r="BJ20" s="9">
        <v>5.6550000000000002</v>
      </c>
      <c r="BK20" s="9">
        <v>26</v>
      </c>
      <c r="BL20" s="9">
        <v>24.510999999999999</v>
      </c>
      <c r="BM20" s="9">
        <v>27.1</v>
      </c>
      <c r="BN20" s="9">
        <v>35.292999999999999</v>
      </c>
      <c r="BO20" s="9">
        <v>11.000999999999999</v>
      </c>
      <c r="BP20" s="9">
        <v>24.292000000000002</v>
      </c>
      <c r="BQ20" s="9">
        <v>4.8170000000000002</v>
      </c>
      <c r="BR20" s="9">
        <v>1.6739999999999999</v>
      </c>
      <c r="BS20" s="9">
        <v>3.1429999999999998</v>
      </c>
      <c r="BT20" s="9">
        <v>8.1430000000000007</v>
      </c>
      <c r="BU20" s="9">
        <v>2.7440000000000002</v>
      </c>
      <c r="BV20" s="9">
        <v>5.399</v>
      </c>
      <c r="BW20" s="9">
        <v>9.4220000000000006</v>
      </c>
      <c r="BX20" s="9">
        <v>2.4790000000000001</v>
      </c>
      <c r="BY20" s="9">
        <v>6.9429999999999996</v>
      </c>
      <c r="BZ20" s="9">
        <v>12.911</v>
      </c>
      <c r="CA20" s="9">
        <v>4.1040000000000001</v>
      </c>
      <c r="CB20" s="9">
        <v>8.8070000000000004</v>
      </c>
      <c r="CC20" s="9">
        <v>24.984999999999999</v>
      </c>
      <c r="CD20" s="9">
        <v>21.731999999999999</v>
      </c>
      <c r="CE20" s="9">
        <v>25.181000000000001</v>
      </c>
      <c r="CF20" s="9">
        <v>16.707000000000001</v>
      </c>
      <c r="CG20" s="9">
        <v>5.1909999999999998</v>
      </c>
      <c r="CH20" s="9">
        <v>11.515000000000001</v>
      </c>
      <c r="CI20" s="9">
        <v>3.1640000000000001</v>
      </c>
      <c r="CJ20" s="9">
        <v>0.89100000000000001</v>
      </c>
      <c r="CK20" s="9">
        <v>2.274</v>
      </c>
      <c r="CL20" s="9">
        <v>4.0490000000000004</v>
      </c>
      <c r="CM20" s="9">
        <v>0.98399999999999999</v>
      </c>
      <c r="CN20" s="9">
        <v>3.0649999999999999</v>
      </c>
      <c r="CO20" s="9">
        <v>3.3690000000000002</v>
      </c>
      <c r="CP20" s="9">
        <v>0.38900000000000001</v>
      </c>
      <c r="CQ20" s="9">
        <v>2.9809999999999999</v>
      </c>
      <c r="CR20" s="9">
        <v>6.1239999999999997</v>
      </c>
      <c r="CS20" s="9">
        <v>2.9279999999999999</v>
      </c>
      <c r="CT20" s="9">
        <v>3.1960000000000002</v>
      </c>
      <c r="CU20" s="9">
        <v>22.861000000000001</v>
      </c>
      <c r="CV20" s="9">
        <v>52</v>
      </c>
      <c r="CW20" s="9">
        <v>21.623999999999999</v>
      </c>
      <c r="CX20" s="9">
        <v>18.585999999999999</v>
      </c>
      <c r="CY20" s="9">
        <v>5.81</v>
      </c>
      <c r="CZ20" s="9">
        <v>12.776999999999999</v>
      </c>
      <c r="DA20" s="9">
        <v>1.653</v>
      </c>
      <c r="DB20" s="9">
        <v>0.78300000000000003</v>
      </c>
      <c r="DC20" s="9">
        <v>0.87</v>
      </c>
      <c r="DD20" s="9">
        <v>4.093</v>
      </c>
      <c r="DE20" s="9">
        <v>1.76</v>
      </c>
      <c r="DF20" s="9">
        <v>2.3330000000000002</v>
      </c>
      <c r="DG20" s="9">
        <v>6.0529999999999999</v>
      </c>
      <c r="DH20" s="9">
        <v>2.0910000000000002</v>
      </c>
      <c r="DI20" s="9">
        <v>3.9630000000000001</v>
      </c>
      <c r="DJ20" s="9">
        <v>6.7869999999999999</v>
      </c>
      <c r="DK20" s="9">
        <v>1.1759999999999999</v>
      </c>
      <c r="DL20" s="9">
        <v>5.6109999999999998</v>
      </c>
      <c r="DM20" s="9">
        <v>26</v>
      </c>
      <c r="DN20" s="9">
        <v>13.817</v>
      </c>
      <c r="DO20" s="9">
        <v>26</v>
      </c>
      <c r="DP20" s="9">
        <v>20.129000000000001</v>
      </c>
      <c r="DQ20" s="9">
        <v>5.4029999999999996</v>
      </c>
      <c r="DR20" s="9">
        <v>14.726000000000001</v>
      </c>
      <c r="DS20" s="9">
        <v>3.4279999999999999</v>
      </c>
      <c r="DT20" s="9">
        <v>0.318</v>
      </c>
      <c r="DU20" s="9">
        <v>3.11</v>
      </c>
      <c r="DV20" s="9">
        <v>3.5390000000000001</v>
      </c>
      <c r="DW20" s="9">
        <v>1.6160000000000001</v>
      </c>
      <c r="DX20" s="9">
        <v>1.923</v>
      </c>
      <c r="DY20" s="9">
        <v>5.4770000000000003</v>
      </c>
      <c r="DZ20" s="9">
        <v>1.4770000000000001</v>
      </c>
      <c r="EA20" s="9">
        <v>4</v>
      </c>
      <c r="EB20" s="9">
        <v>7.6849999999999996</v>
      </c>
      <c r="EC20" s="9">
        <v>1.992</v>
      </c>
      <c r="ED20" s="9">
        <v>5.694</v>
      </c>
      <c r="EE20" s="9">
        <v>26</v>
      </c>
      <c r="EF20" s="9">
        <v>29.456</v>
      </c>
      <c r="EG20" s="9">
        <v>24.736000000000001</v>
      </c>
      <c r="EH20" s="9">
        <v>12.805999999999999</v>
      </c>
      <c r="EI20" s="9">
        <v>2.8919999999999999</v>
      </c>
      <c r="EJ20" s="9">
        <v>9.9139999999999997</v>
      </c>
      <c r="EK20" s="9">
        <v>2.125</v>
      </c>
      <c r="EL20" s="9">
        <v>0.318</v>
      </c>
      <c r="EM20" s="9">
        <v>1.8069999999999999</v>
      </c>
      <c r="EN20" s="9">
        <v>1.4430000000000001</v>
      </c>
      <c r="EO20" s="9">
        <v>0</v>
      </c>
      <c r="EP20" s="9">
        <v>1.4430000000000001</v>
      </c>
      <c r="EQ20" s="9">
        <v>4.4320000000000004</v>
      </c>
      <c r="ER20" s="9">
        <v>0.98599999999999999</v>
      </c>
      <c r="ES20" s="9">
        <v>3.4470000000000001</v>
      </c>
      <c r="ET20" s="9">
        <v>4.806</v>
      </c>
      <c r="EU20" s="9">
        <v>1.5880000000000001</v>
      </c>
      <c r="EV20" s="9">
        <v>3.218</v>
      </c>
      <c r="EW20" s="9">
        <v>26</v>
      </c>
      <c r="EX20" s="9">
        <v>50.491</v>
      </c>
      <c r="EY20" s="9">
        <v>23.997</v>
      </c>
      <c r="EZ20" s="9">
        <v>7.3230000000000004</v>
      </c>
      <c r="FA20" s="9">
        <v>2.5110000000000001</v>
      </c>
      <c r="FB20" s="9">
        <v>4.8120000000000003</v>
      </c>
      <c r="FC20" s="9">
        <v>1.3029999999999999</v>
      </c>
      <c r="FD20" s="9">
        <v>0</v>
      </c>
      <c r="FE20" s="9">
        <v>1.3029999999999999</v>
      </c>
      <c r="FF20" s="9">
        <v>2.097</v>
      </c>
      <c r="FG20" s="9">
        <v>1.6160000000000001</v>
      </c>
      <c r="FH20" s="9">
        <v>0.48</v>
      </c>
      <c r="FI20" s="9">
        <v>1.0449999999999999</v>
      </c>
      <c r="FJ20" s="9">
        <v>0.49099999999999999</v>
      </c>
      <c r="FK20" s="9">
        <v>0.55300000000000005</v>
      </c>
      <c r="FL20" s="9">
        <v>2.879</v>
      </c>
      <c r="FM20" s="9">
        <v>0.40300000000000002</v>
      </c>
      <c r="FN20" s="9">
        <v>2.476</v>
      </c>
      <c r="FO20" s="9">
        <v>14.785</v>
      </c>
      <c r="FP20" s="9">
        <v>8</v>
      </c>
      <c r="FQ20" s="9">
        <v>39.384999999999998</v>
      </c>
      <c r="FR20" s="9">
        <v>1.917</v>
      </c>
      <c r="FS20" s="9">
        <v>0.79900000000000004</v>
      </c>
      <c r="FT20" s="9">
        <v>1.1180000000000001</v>
      </c>
      <c r="FU20" s="9">
        <v>1.075</v>
      </c>
      <c r="FV20" s="9">
        <v>0.42099999999999999</v>
      </c>
      <c r="FW20" s="9">
        <v>0.65400000000000003</v>
      </c>
      <c r="FX20" s="9">
        <v>0</v>
      </c>
      <c r="FY20" s="9">
        <v>0</v>
      </c>
      <c r="FZ20" s="9">
        <v>0</v>
      </c>
      <c r="GA20" s="9">
        <v>0.46300000000000002</v>
      </c>
      <c r="GB20" s="9">
        <v>0</v>
      </c>
      <c r="GC20" s="9">
        <v>0.46300000000000002</v>
      </c>
      <c r="GD20" s="9">
        <v>0.378</v>
      </c>
      <c r="GE20" s="9">
        <v>0.378</v>
      </c>
      <c r="GF20" s="9">
        <v>0</v>
      </c>
      <c r="GG20" s="9">
        <v>5.9640000000000004</v>
      </c>
      <c r="GH20" s="9">
        <v>50.284999999999997</v>
      </c>
      <c r="GI20" s="9">
        <v>7.0659999999999998</v>
      </c>
      <c r="GJ20" s="9">
        <v>74.45</v>
      </c>
      <c r="GK20" s="9">
        <v>23.148</v>
      </c>
      <c r="GL20" s="9">
        <v>51.302</v>
      </c>
      <c r="GM20" s="9">
        <v>12.093999999999999</v>
      </c>
      <c r="GN20" s="9">
        <v>3.7749999999999999</v>
      </c>
      <c r="GO20" s="9">
        <v>8.3190000000000008</v>
      </c>
      <c r="GP20" s="9">
        <v>14.432</v>
      </c>
      <c r="GQ20" s="9">
        <v>4.3120000000000003</v>
      </c>
      <c r="GR20" s="9">
        <v>10.119999999999999</v>
      </c>
      <c r="GS20" s="9">
        <v>22.541</v>
      </c>
      <c r="GT20" s="9">
        <v>7.1040000000000001</v>
      </c>
      <c r="GU20" s="9">
        <v>15.436999999999999</v>
      </c>
      <c r="GV20" s="9">
        <v>25.384</v>
      </c>
      <c r="GW20" s="9">
        <v>7.9569999999999999</v>
      </c>
      <c r="GX20" s="9">
        <v>17.427</v>
      </c>
      <c r="GY20" s="9">
        <v>26</v>
      </c>
      <c r="GZ20" s="9">
        <v>26</v>
      </c>
      <c r="HA20" s="9">
        <v>24.97</v>
      </c>
      <c r="HB20" s="9">
        <v>40.942999999999998</v>
      </c>
      <c r="HC20" s="9">
        <v>9.7840000000000007</v>
      </c>
      <c r="HD20" s="9">
        <v>31.158999999999999</v>
      </c>
      <c r="HE20" s="9">
        <v>6.6790000000000003</v>
      </c>
      <c r="HF20" s="9">
        <v>1.4890000000000001</v>
      </c>
      <c r="HG20" s="9">
        <v>5.19</v>
      </c>
      <c r="HH20" s="9">
        <v>8.7669999999999995</v>
      </c>
      <c r="HI20" s="9">
        <v>2.5859999999999999</v>
      </c>
      <c r="HJ20" s="9">
        <v>6.181</v>
      </c>
      <c r="HK20" s="9">
        <v>12.201000000000001</v>
      </c>
      <c r="HL20" s="9">
        <v>2.7349999999999999</v>
      </c>
      <c r="HM20" s="9">
        <v>9.4659999999999993</v>
      </c>
      <c r="HN20" s="9">
        <v>13.295999999999999</v>
      </c>
      <c r="HO20" s="9">
        <v>2.9740000000000002</v>
      </c>
      <c r="HP20" s="9">
        <v>10.321999999999999</v>
      </c>
      <c r="HQ20" s="9">
        <v>24</v>
      </c>
      <c r="HR20" s="9">
        <v>13.5</v>
      </c>
      <c r="HS20" s="9">
        <v>24.988</v>
      </c>
      <c r="HT20" s="9">
        <v>24.355</v>
      </c>
      <c r="HU20" s="9">
        <v>6.3390000000000004</v>
      </c>
      <c r="HV20" s="9">
        <v>18.016999999999999</v>
      </c>
      <c r="HW20" s="9">
        <v>3.0939999999999999</v>
      </c>
      <c r="HX20" s="9">
        <v>0.77800000000000002</v>
      </c>
      <c r="HY20" s="9">
        <v>2.3159999999999998</v>
      </c>
      <c r="HZ20" s="9">
        <v>6.3310000000000004</v>
      </c>
      <c r="IA20" s="9">
        <v>1.764</v>
      </c>
      <c r="IB20" s="9">
        <v>4.5670000000000002</v>
      </c>
      <c r="IC20" s="9">
        <v>5.1449999999999996</v>
      </c>
      <c r="ID20" s="9">
        <v>1.819</v>
      </c>
      <c r="IE20" s="9">
        <v>3.327</v>
      </c>
      <c r="IF20" s="9">
        <v>9.7850000000000001</v>
      </c>
      <c r="IG20" s="9">
        <v>1.978</v>
      </c>
      <c r="IH20" s="9">
        <v>7.8070000000000004</v>
      </c>
      <c r="II20" s="9">
        <v>26</v>
      </c>
      <c r="IJ20" s="9">
        <v>18.933</v>
      </c>
      <c r="IK20" s="9">
        <v>26</v>
      </c>
      <c r="IL20" s="9">
        <v>16.587</v>
      </c>
      <c r="IM20" s="9">
        <v>3.4449999999999998</v>
      </c>
      <c r="IN20" s="9">
        <v>13.143000000000001</v>
      </c>
      <c r="IO20" s="9">
        <v>3.585</v>
      </c>
      <c r="IP20" s="9">
        <v>0.71099999999999997</v>
      </c>
      <c r="IQ20" s="9">
        <v>2.8740000000000001</v>
      </c>
    </row>
    <row r="21" spans="1:251">
      <c r="A21" s="10">
        <v>45689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85.888999999999996</v>
      </c>
      <c r="M21" s="9">
        <v>29.262</v>
      </c>
      <c r="N21" s="9">
        <v>56.625999999999998</v>
      </c>
      <c r="O21" s="9">
        <v>13.695</v>
      </c>
      <c r="P21" s="9">
        <v>5.258</v>
      </c>
      <c r="Q21" s="9">
        <v>8.4369999999999994</v>
      </c>
      <c r="R21" s="9">
        <v>20.193000000000001</v>
      </c>
      <c r="S21" s="9">
        <v>6.1070000000000002</v>
      </c>
      <c r="T21" s="9">
        <v>14.087</v>
      </c>
      <c r="U21" s="9">
        <v>28.611999999999998</v>
      </c>
      <c r="V21" s="9">
        <v>9.8249999999999993</v>
      </c>
      <c r="W21" s="9">
        <v>18.786999999999999</v>
      </c>
      <c r="X21" s="9">
        <v>23.388000000000002</v>
      </c>
      <c r="Y21" s="9">
        <v>8.0719999999999992</v>
      </c>
      <c r="Z21" s="9">
        <v>15.317</v>
      </c>
      <c r="AA21" s="9">
        <v>17</v>
      </c>
      <c r="AB21" s="9">
        <v>20.581</v>
      </c>
      <c r="AC21" s="9">
        <v>13</v>
      </c>
      <c r="AD21" s="9">
        <v>83.468999999999994</v>
      </c>
      <c r="AE21" s="9">
        <v>27.334</v>
      </c>
      <c r="AF21" s="9">
        <v>56.134999999999998</v>
      </c>
      <c r="AG21" s="9">
        <v>13.695</v>
      </c>
      <c r="AH21" s="9">
        <v>5.258</v>
      </c>
      <c r="AI21" s="9">
        <v>8.4369999999999994</v>
      </c>
      <c r="AJ21" s="9">
        <v>18.687000000000001</v>
      </c>
      <c r="AK21" s="9">
        <v>4.5999999999999996</v>
      </c>
      <c r="AL21" s="9">
        <v>14.087</v>
      </c>
      <c r="AM21" s="9">
        <v>27.698</v>
      </c>
      <c r="AN21" s="9">
        <v>9.4030000000000005</v>
      </c>
      <c r="AO21" s="9">
        <v>18.295999999999999</v>
      </c>
      <c r="AP21" s="9">
        <v>23.388000000000002</v>
      </c>
      <c r="AQ21" s="9">
        <v>8.0719999999999992</v>
      </c>
      <c r="AR21" s="9">
        <v>15.317</v>
      </c>
      <c r="AS21" s="9">
        <v>17</v>
      </c>
      <c r="AT21" s="9">
        <v>25.53</v>
      </c>
      <c r="AU21" s="9">
        <v>13</v>
      </c>
      <c r="AV21" s="9">
        <v>37.343000000000004</v>
      </c>
      <c r="AW21" s="9">
        <v>13.071</v>
      </c>
      <c r="AX21" s="9">
        <v>24.271999999999998</v>
      </c>
      <c r="AY21" s="9">
        <v>7.4349999999999996</v>
      </c>
      <c r="AZ21" s="9">
        <v>3.3159999999999998</v>
      </c>
      <c r="BA21" s="9">
        <v>4.1189999999999998</v>
      </c>
      <c r="BB21" s="9">
        <v>6.9889999999999999</v>
      </c>
      <c r="BC21" s="9">
        <v>0.78</v>
      </c>
      <c r="BD21" s="9">
        <v>6.2089999999999996</v>
      </c>
      <c r="BE21" s="9">
        <v>15.853999999999999</v>
      </c>
      <c r="BF21" s="9">
        <v>5.2709999999999999</v>
      </c>
      <c r="BG21" s="9">
        <v>10.583</v>
      </c>
      <c r="BH21" s="9">
        <v>7.0650000000000004</v>
      </c>
      <c r="BI21" s="9">
        <v>3.7029999999999998</v>
      </c>
      <c r="BJ21" s="9">
        <v>3.3610000000000002</v>
      </c>
      <c r="BK21" s="9">
        <v>15.706</v>
      </c>
      <c r="BL21" s="9">
        <v>25.696000000000002</v>
      </c>
      <c r="BM21" s="9">
        <v>13</v>
      </c>
      <c r="BN21" s="9">
        <v>29.716999999999999</v>
      </c>
      <c r="BO21" s="9">
        <v>9.7420000000000009</v>
      </c>
      <c r="BP21" s="9">
        <v>19.975000000000001</v>
      </c>
      <c r="BQ21" s="9">
        <v>4.5590000000000002</v>
      </c>
      <c r="BR21" s="9">
        <v>1.5329999999999999</v>
      </c>
      <c r="BS21" s="9">
        <v>3.0259999999999998</v>
      </c>
      <c r="BT21" s="9">
        <v>9.5619999999999994</v>
      </c>
      <c r="BU21" s="9">
        <v>2.1840000000000002</v>
      </c>
      <c r="BV21" s="9">
        <v>7.3780000000000001</v>
      </c>
      <c r="BW21" s="9">
        <v>8.4949999999999992</v>
      </c>
      <c r="BX21" s="9">
        <v>3.7080000000000002</v>
      </c>
      <c r="BY21" s="9">
        <v>4.7869999999999999</v>
      </c>
      <c r="BZ21" s="9">
        <v>7.101</v>
      </c>
      <c r="CA21" s="9">
        <v>2.3170000000000002</v>
      </c>
      <c r="CB21" s="9">
        <v>4.7839999999999998</v>
      </c>
      <c r="CC21" s="9">
        <v>13</v>
      </c>
      <c r="CD21" s="9">
        <v>21.385000000000002</v>
      </c>
      <c r="CE21" s="9">
        <v>8.8019999999999996</v>
      </c>
      <c r="CF21" s="9">
        <v>16.128</v>
      </c>
      <c r="CG21" s="9">
        <v>7.3109999999999999</v>
      </c>
      <c r="CH21" s="9">
        <v>8.8179999999999996</v>
      </c>
      <c r="CI21" s="9">
        <v>2.327</v>
      </c>
      <c r="CJ21" s="9">
        <v>1.1220000000000001</v>
      </c>
      <c r="CK21" s="9">
        <v>1.2050000000000001</v>
      </c>
      <c r="CL21" s="9">
        <v>4.7670000000000003</v>
      </c>
      <c r="CM21" s="9">
        <v>1.3140000000000001</v>
      </c>
      <c r="CN21" s="9">
        <v>3.4529999999999998</v>
      </c>
      <c r="CO21" s="9">
        <v>4.6349999999999998</v>
      </c>
      <c r="CP21" s="9">
        <v>2.7869999999999999</v>
      </c>
      <c r="CQ21" s="9">
        <v>1.849</v>
      </c>
      <c r="CR21" s="9">
        <v>4.4000000000000004</v>
      </c>
      <c r="CS21" s="9">
        <v>2.0880000000000001</v>
      </c>
      <c r="CT21" s="9">
        <v>2.3109999999999999</v>
      </c>
      <c r="CU21" s="9">
        <v>13</v>
      </c>
      <c r="CV21" s="9">
        <v>23.547999999999998</v>
      </c>
      <c r="CW21" s="9">
        <v>8.1470000000000002</v>
      </c>
      <c r="CX21" s="9">
        <v>13.589</v>
      </c>
      <c r="CY21" s="9">
        <v>2.431</v>
      </c>
      <c r="CZ21" s="9">
        <v>11.157</v>
      </c>
      <c r="DA21" s="9">
        <v>2.2320000000000002</v>
      </c>
      <c r="DB21" s="9">
        <v>0.41099999999999998</v>
      </c>
      <c r="DC21" s="9">
        <v>1.821</v>
      </c>
      <c r="DD21" s="9">
        <v>4.7960000000000003</v>
      </c>
      <c r="DE21" s="9">
        <v>0.871</v>
      </c>
      <c r="DF21" s="9">
        <v>3.9249999999999998</v>
      </c>
      <c r="DG21" s="9">
        <v>3.859</v>
      </c>
      <c r="DH21" s="9">
        <v>0.92100000000000004</v>
      </c>
      <c r="DI21" s="9">
        <v>2.9380000000000002</v>
      </c>
      <c r="DJ21" s="9">
        <v>2.702</v>
      </c>
      <c r="DK21" s="9">
        <v>0.22900000000000001</v>
      </c>
      <c r="DL21" s="9">
        <v>2.4729999999999999</v>
      </c>
      <c r="DM21" s="9">
        <v>9.5410000000000004</v>
      </c>
      <c r="DN21" s="9">
        <v>14.685</v>
      </c>
      <c r="DO21" s="9">
        <v>10.051</v>
      </c>
      <c r="DP21" s="9">
        <v>16.41</v>
      </c>
      <c r="DQ21" s="9">
        <v>4.5209999999999999</v>
      </c>
      <c r="DR21" s="9">
        <v>11.888</v>
      </c>
      <c r="DS21" s="9">
        <v>1.7010000000000001</v>
      </c>
      <c r="DT21" s="9">
        <v>0.41</v>
      </c>
      <c r="DU21" s="9">
        <v>1.2909999999999999</v>
      </c>
      <c r="DV21" s="9">
        <v>2.1360000000000001</v>
      </c>
      <c r="DW21" s="9">
        <v>1.6359999999999999</v>
      </c>
      <c r="DX21" s="9">
        <v>0.5</v>
      </c>
      <c r="DY21" s="9">
        <v>3.35</v>
      </c>
      <c r="DZ21" s="9">
        <v>0.42399999999999999</v>
      </c>
      <c r="EA21" s="9">
        <v>2.9260000000000002</v>
      </c>
      <c r="EB21" s="9">
        <v>9.2219999999999995</v>
      </c>
      <c r="EC21" s="9">
        <v>2.0510000000000002</v>
      </c>
      <c r="ED21" s="9">
        <v>7.1710000000000003</v>
      </c>
      <c r="EE21" s="9">
        <v>52</v>
      </c>
      <c r="EF21" s="9">
        <v>47.033999999999999</v>
      </c>
      <c r="EG21" s="9">
        <v>52</v>
      </c>
      <c r="EH21" s="9">
        <v>11.991</v>
      </c>
      <c r="EI21" s="9">
        <v>3.2170000000000001</v>
      </c>
      <c r="EJ21" s="9">
        <v>8.7739999999999991</v>
      </c>
      <c r="EK21" s="9">
        <v>1.7010000000000001</v>
      </c>
      <c r="EL21" s="9">
        <v>0.41</v>
      </c>
      <c r="EM21" s="9">
        <v>1.2909999999999999</v>
      </c>
      <c r="EN21" s="9">
        <v>1.6359999999999999</v>
      </c>
      <c r="EO21" s="9">
        <v>1.6359999999999999</v>
      </c>
      <c r="EP21" s="9">
        <v>0</v>
      </c>
      <c r="EQ21" s="9">
        <v>1.5760000000000001</v>
      </c>
      <c r="ER21" s="9">
        <v>0</v>
      </c>
      <c r="ES21" s="9">
        <v>1.5760000000000001</v>
      </c>
      <c r="ET21" s="9">
        <v>7.0780000000000003</v>
      </c>
      <c r="EU21" s="9">
        <v>1.171</v>
      </c>
      <c r="EV21" s="9">
        <v>5.907</v>
      </c>
      <c r="EW21" s="9">
        <v>52</v>
      </c>
      <c r="EX21" s="9">
        <v>10.856</v>
      </c>
      <c r="EY21" s="9">
        <v>52</v>
      </c>
      <c r="EZ21" s="9">
        <v>4.4189999999999996</v>
      </c>
      <c r="FA21" s="9">
        <v>1.304</v>
      </c>
      <c r="FB21" s="9">
        <v>3.1139999999999999</v>
      </c>
      <c r="FC21" s="9">
        <v>0</v>
      </c>
      <c r="FD21" s="9">
        <v>0</v>
      </c>
      <c r="FE21" s="9">
        <v>0</v>
      </c>
      <c r="FF21" s="9">
        <v>0.5</v>
      </c>
      <c r="FG21" s="9">
        <v>0</v>
      </c>
      <c r="FH21" s="9">
        <v>0.5</v>
      </c>
      <c r="FI21" s="9">
        <v>1.774</v>
      </c>
      <c r="FJ21" s="9">
        <v>0.42399999999999999</v>
      </c>
      <c r="FK21" s="9">
        <v>1.35</v>
      </c>
      <c r="FL21" s="9">
        <v>2.145</v>
      </c>
      <c r="FM21" s="9">
        <v>0.88</v>
      </c>
      <c r="FN21" s="9">
        <v>1.264</v>
      </c>
      <c r="FO21" s="9">
        <v>48.674999999999997</v>
      </c>
      <c r="FP21" s="9">
        <v>52.186999999999998</v>
      </c>
      <c r="FQ21" s="9">
        <v>45.353000000000002</v>
      </c>
      <c r="FR21" s="9">
        <v>2.42</v>
      </c>
      <c r="FS21" s="9">
        <v>1.9279999999999999</v>
      </c>
      <c r="FT21" s="9">
        <v>0.49099999999999999</v>
      </c>
      <c r="FU21" s="9">
        <v>0</v>
      </c>
      <c r="FV21" s="9">
        <v>0</v>
      </c>
      <c r="FW21" s="9">
        <v>0</v>
      </c>
      <c r="FX21" s="9">
        <v>1.506</v>
      </c>
      <c r="FY21" s="9">
        <v>1.506</v>
      </c>
      <c r="FZ21" s="9">
        <v>0</v>
      </c>
      <c r="GA21" s="9">
        <v>0.91300000000000003</v>
      </c>
      <c r="GB21" s="9">
        <v>0.42199999999999999</v>
      </c>
      <c r="GC21" s="9">
        <v>0.49099999999999999</v>
      </c>
      <c r="GD21" s="9">
        <v>0</v>
      </c>
      <c r="GE21" s="9">
        <v>0</v>
      </c>
      <c r="GF21" s="9">
        <v>0</v>
      </c>
      <c r="GG21" s="9">
        <v>9.7759999999999998</v>
      </c>
      <c r="GH21" s="9">
        <v>8.0429999999999993</v>
      </c>
      <c r="GI21" s="9">
        <v>0</v>
      </c>
      <c r="GJ21" s="9">
        <v>77.33</v>
      </c>
      <c r="GK21" s="9">
        <v>23.882000000000001</v>
      </c>
      <c r="GL21" s="9">
        <v>53.448</v>
      </c>
      <c r="GM21" s="9">
        <v>11.516</v>
      </c>
      <c r="GN21" s="9">
        <v>3.6259999999999999</v>
      </c>
      <c r="GO21" s="9">
        <v>7.89</v>
      </c>
      <c r="GP21" s="9">
        <v>19.780999999999999</v>
      </c>
      <c r="GQ21" s="9">
        <v>5.6950000000000003</v>
      </c>
      <c r="GR21" s="9">
        <v>14.087</v>
      </c>
      <c r="GS21" s="9">
        <v>25.030999999999999</v>
      </c>
      <c r="GT21" s="9">
        <v>8.3409999999999993</v>
      </c>
      <c r="GU21" s="9">
        <v>16.690000000000001</v>
      </c>
      <c r="GV21" s="9">
        <v>21.001999999999999</v>
      </c>
      <c r="GW21" s="9">
        <v>6.2210000000000001</v>
      </c>
      <c r="GX21" s="9">
        <v>14.781000000000001</v>
      </c>
      <c r="GY21" s="9">
        <v>17</v>
      </c>
      <c r="GZ21" s="9">
        <v>20.928999999999998</v>
      </c>
      <c r="HA21" s="9">
        <v>13.587</v>
      </c>
      <c r="HB21" s="9">
        <v>28.52</v>
      </c>
      <c r="HC21" s="9">
        <v>6.5839999999999996</v>
      </c>
      <c r="HD21" s="9">
        <v>21.934999999999999</v>
      </c>
      <c r="HE21" s="9">
        <v>3.2570000000000001</v>
      </c>
      <c r="HF21" s="9">
        <v>0.41099999999999998</v>
      </c>
      <c r="HG21" s="9">
        <v>2.847</v>
      </c>
      <c r="HH21" s="9">
        <v>8.7059999999999995</v>
      </c>
      <c r="HI21" s="9">
        <v>2.992</v>
      </c>
      <c r="HJ21" s="9">
        <v>5.7140000000000004</v>
      </c>
      <c r="HK21" s="9">
        <v>8.1859999999999999</v>
      </c>
      <c r="HL21" s="9">
        <v>2.1709999999999998</v>
      </c>
      <c r="HM21" s="9">
        <v>6.0149999999999997</v>
      </c>
      <c r="HN21" s="9">
        <v>8.3699999999999992</v>
      </c>
      <c r="HO21" s="9">
        <v>1.0109999999999999</v>
      </c>
      <c r="HP21" s="9">
        <v>7.359</v>
      </c>
      <c r="HQ21" s="9">
        <v>22.651</v>
      </c>
      <c r="HR21" s="9">
        <v>13.159000000000001</v>
      </c>
      <c r="HS21" s="9">
        <v>26</v>
      </c>
      <c r="HT21" s="9">
        <v>14.478</v>
      </c>
      <c r="HU21" s="9">
        <v>3.0059999999999998</v>
      </c>
      <c r="HV21" s="9">
        <v>11.472</v>
      </c>
      <c r="HW21" s="9">
        <v>1.776</v>
      </c>
      <c r="HX21" s="9">
        <v>0</v>
      </c>
      <c r="HY21" s="9">
        <v>1.776</v>
      </c>
      <c r="HZ21" s="9">
        <v>4.3490000000000002</v>
      </c>
      <c r="IA21" s="9">
        <v>1.486</v>
      </c>
      <c r="IB21" s="9">
        <v>2.863</v>
      </c>
      <c r="IC21" s="9">
        <v>3.2130000000000001</v>
      </c>
      <c r="ID21" s="9">
        <v>0.50900000000000001</v>
      </c>
      <c r="IE21" s="9">
        <v>2.7040000000000002</v>
      </c>
      <c r="IF21" s="9">
        <v>5.14</v>
      </c>
      <c r="IG21" s="9">
        <v>1.0109999999999999</v>
      </c>
      <c r="IH21" s="9">
        <v>4.1289999999999996</v>
      </c>
      <c r="II21" s="9">
        <v>26</v>
      </c>
      <c r="IJ21" s="9">
        <v>18.721</v>
      </c>
      <c r="IK21" s="9">
        <v>26</v>
      </c>
      <c r="IL21" s="9">
        <v>14.042</v>
      </c>
      <c r="IM21" s="9">
        <v>3.5790000000000002</v>
      </c>
      <c r="IN21" s="9">
        <v>10.462999999999999</v>
      </c>
      <c r="IO21" s="9">
        <v>1.4810000000000001</v>
      </c>
      <c r="IP21" s="9">
        <v>0.41099999999999998</v>
      </c>
      <c r="IQ21" s="9">
        <v>1.071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7513</v>
      </c>
      <c r="C1" s="3" t="s">
        <v>7514</v>
      </c>
      <c r="D1" s="3" t="s">
        <v>7515</v>
      </c>
      <c r="E1" s="3" t="s">
        <v>7516</v>
      </c>
      <c r="F1" s="3" t="s">
        <v>7517</v>
      </c>
      <c r="G1" s="3" t="s">
        <v>7518</v>
      </c>
      <c r="H1" s="3" t="s">
        <v>7519</v>
      </c>
      <c r="I1" s="3" t="s">
        <v>7520</v>
      </c>
      <c r="J1" s="3" t="s">
        <v>7521</v>
      </c>
      <c r="K1" s="3" t="s">
        <v>7522</v>
      </c>
      <c r="L1" s="3" t="s">
        <v>7523</v>
      </c>
      <c r="M1" s="3" t="s">
        <v>7524</v>
      </c>
      <c r="N1" s="3" t="s">
        <v>7525</v>
      </c>
      <c r="O1" s="3" t="s">
        <v>7526</v>
      </c>
      <c r="P1" s="3" t="s">
        <v>7527</v>
      </c>
      <c r="Q1" s="3" t="s">
        <v>7528</v>
      </c>
      <c r="R1" s="3" t="s">
        <v>7529</v>
      </c>
      <c r="S1" s="3" t="s">
        <v>7530</v>
      </c>
      <c r="T1" s="3" t="s">
        <v>7531</v>
      </c>
      <c r="U1" s="3" t="s">
        <v>7532</v>
      </c>
      <c r="V1" s="3" t="s">
        <v>7533</v>
      </c>
      <c r="W1" s="3" t="s">
        <v>7534</v>
      </c>
      <c r="X1" s="3" t="s">
        <v>7535</v>
      </c>
      <c r="Y1" s="3" t="s">
        <v>7536</v>
      </c>
      <c r="Z1" s="3" t="s">
        <v>7537</v>
      </c>
      <c r="AA1" s="3" t="s">
        <v>7538</v>
      </c>
      <c r="AB1" s="3" t="s">
        <v>7539</v>
      </c>
      <c r="AC1" s="3" t="s">
        <v>7540</v>
      </c>
      <c r="AD1" s="3" t="s">
        <v>7541</v>
      </c>
      <c r="AE1" s="3" t="s">
        <v>7542</v>
      </c>
      <c r="AF1" s="3" t="s">
        <v>7543</v>
      </c>
      <c r="AG1" s="3" t="s">
        <v>7544</v>
      </c>
      <c r="AH1" s="3" t="s">
        <v>7545</v>
      </c>
      <c r="AI1" s="3" t="s">
        <v>7546</v>
      </c>
      <c r="AJ1" s="3" t="s">
        <v>7547</v>
      </c>
      <c r="AK1" s="3" t="s">
        <v>7548</v>
      </c>
      <c r="AL1" s="3" t="s">
        <v>7549</v>
      </c>
      <c r="AM1" s="3" t="s">
        <v>7550</v>
      </c>
      <c r="AN1" s="3" t="s">
        <v>7551</v>
      </c>
      <c r="AO1" s="3" t="s">
        <v>7552</v>
      </c>
      <c r="AP1" s="3" t="s">
        <v>7553</v>
      </c>
      <c r="AQ1" s="3" t="s">
        <v>7554</v>
      </c>
      <c r="AR1" s="3" t="s">
        <v>7555</v>
      </c>
      <c r="AS1" s="3" t="s">
        <v>7556</v>
      </c>
      <c r="AT1" s="3" t="s">
        <v>7557</v>
      </c>
      <c r="AU1" s="3" t="s">
        <v>7558</v>
      </c>
      <c r="AV1" s="3" t="s">
        <v>7559</v>
      </c>
      <c r="AW1" s="3" t="s">
        <v>7560</v>
      </c>
      <c r="AX1" s="3" t="s">
        <v>7561</v>
      </c>
      <c r="AY1" s="3" t="s">
        <v>7562</v>
      </c>
      <c r="AZ1" s="3" t="s">
        <v>7563</v>
      </c>
      <c r="BA1" s="3" t="s">
        <v>7564</v>
      </c>
      <c r="BB1" s="3" t="s">
        <v>7565</v>
      </c>
      <c r="BC1" s="3" t="s">
        <v>7566</v>
      </c>
      <c r="BD1" s="3" t="s">
        <v>7567</v>
      </c>
      <c r="BE1" s="3" t="s">
        <v>7568</v>
      </c>
      <c r="BF1" s="3" t="s">
        <v>7569</v>
      </c>
      <c r="BG1" s="3" t="s">
        <v>7570</v>
      </c>
      <c r="BH1" s="3" t="s">
        <v>7571</v>
      </c>
      <c r="BI1" s="3" t="s">
        <v>7572</v>
      </c>
      <c r="BJ1" s="3" t="s">
        <v>7573</v>
      </c>
      <c r="BK1" s="3" t="s">
        <v>7574</v>
      </c>
      <c r="BL1" s="3" t="s">
        <v>7575</v>
      </c>
      <c r="BM1" s="3" t="s">
        <v>7576</v>
      </c>
      <c r="BN1" s="3" t="s">
        <v>7577</v>
      </c>
      <c r="BO1" s="3" t="s">
        <v>7578</v>
      </c>
      <c r="BP1" s="3" t="s">
        <v>7579</v>
      </c>
      <c r="BQ1" s="3" t="s">
        <v>7580</v>
      </c>
      <c r="BR1" s="3" t="s">
        <v>7581</v>
      </c>
      <c r="BS1" s="3" t="s">
        <v>7582</v>
      </c>
      <c r="BT1" s="3" t="s">
        <v>7583</v>
      </c>
      <c r="BU1" s="3" t="s">
        <v>7584</v>
      </c>
      <c r="BV1" s="3" t="s">
        <v>7585</v>
      </c>
      <c r="BW1" s="3" t="s">
        <v>7586</v>
      </c>
      <c r="BX1" s="3" t="s">
        <v>7587</v>
      </c>
      <c r="BY1" s="3" t="s">
        <v>7588</v>
      </c>
      <c r="BZ1" s="3" t="s">
        <v>7589</v>
      </c>
      <c r="CA1" s="3" t="s">
        <v>7590</v>
      </c>
      <c r="CB1" s="3" t="s">
        <v>7591</v>
      </c>
      <c r="CC1" s="3" t="s">
        <v>7592</v>
      </c>
      <c r="CD1" s="3" t="s">
        <v>7593</v>
      </c>
      <c r="CE1" s="3" t="s">
        <v>7594</v>
      </c>
      <c r="CF1" s="3" t="s">
        <v>7595</v>
      </c>
      <c r="CG1" s="3" t="s">
        <v>7596</v>
      </c>
      <c r="CH1" s="3" t="s">
        <v>7597</v>
      </c>
      <c r="CI1" s="3" t="s">
        <v>7598</v>
      </c>
      <c r="CJ1" s="3" t="s">
        <v>7599</v>
      </c>
      <c r="CK1" s="3" t="s">
        <v>7600</v>
      </c>
      <c r="CL1" s="3" t="s">
        <v>7601</v>
      </c>
      <c r="CM1" s="3" t="s">
        <v>7602</v>
      </c>
      <c r="CN1" s="3" t="s">
        <v>7603</v>
      </c>
      <c r="CO1" s="3" t="s">
        <v>7604</v>
      </c>
      <c r="CP1" s="3" t="s">
        <v>7605</v>
      </c>
      <c r="CQ1" s="3" t="s">
        <v>7606</v>
      </c>
      <c r="CR1" s="3" t="s">
        <v>7607</v>
      </c>
      <c r="CS1" s="3" t="s">
        <v>7608</v>
      </c>
      <c r="CT1" s="3" t="s">
        <v>7609</v>
      </c>
      <c r="CU1" s="3" t="s">
        <v>7610</v>
      </c>
      <c r="CV1" s="3" t="s">
        <v>7611</v>
      </c>
      <c r="CW1" s="3" t="s">
        <v>7612</v>
      </c>
      <c r="CX1" s="3" t="s">
        <v>7613</v>
      </c>
      <c r="CY1" s="3" t="s">
        <v>7614</v>
      </c>
      <c r="CZ1" s="3" t="s">
        <v>7615</v>
      </c>
      <c r="DA1" s="3" t="s">
        <v>7616</v>
      </c>
      <c r="DB1" s="3" t="s">
        <v>7617</v>
      </c>
      <c r="DC1" s="3" t="s">
        <v>7618</v>
      </c>
      <c r="DD1" s="3" t="s">
        <v>7619</v>
      </c>
      <c r="DE1" s="3" t="s">
        <v>7620</v>
      </c>
      <c r="DF1" s="3" t="s">
        <v>7621</v>
      </c>
      <c r="DG1" s="3" t="s">
        <v>7622</v>
      </c>
      <c r="DH1" s="3" t="s">
        <v>7623</v>
      </c>
      <c r="DI1" s="3" t="s">
        <v>7624</v>
      </c>
      <c r="DJ1" s="3" t="s">
        <v>7625</v>
      </c>
      <c r="DK1" s="3" t="s">
        <v>7626</v>
      </c>
      <c r="DL1" s="3" t="s">
        <v>7627</v>
      </c>
      <c r="DM1" s="3" t="s">
        <v>7628</v>
      </c>
      <c r="DN1" s="3" t="s">
        <v>7629</v>
      </c>
      <c r="DO1" s="3" t="s">
        <v>7630</v>
      </c>
      <c r="DP1" s="3" t="s">
        <v>7631</v>
      </c>
      <c r="DQ1" s="3" t="s">
        <v>7632</v>
      </c>
      <c r="DR1" s="3" t="s">
        <v>7633</v>
      </c>
      <c r="DS1" s="3" t="s">
        <v>7634</v>
      </c>
      <c r="DT1" s="3" t="s">
        <v>7635</v>
      </c>
      <c r="DU1" s="3" t="s">
        <v>7636</v>
      </c>
      <c r="DV1" s="3" t="s">
        <v>7637</v>
      </c>
      <c r="DW1" s="3" t="s">
        <v>7638</v>
      </c>
      <c r="DX1" s="3" t="s">
        <v>7639</v>
      </c>
      <c r="DY1" s="3" t="s">
        <v>7640</v>
      </c>
      <c r="DZ1" s="3" t="s">
        <v>7641</v>
      </c>
      <c r="EA1" s="3" t="s">
        <v>7642</v>
      </c>
      <c r="EB1" s="3" t="s">
        <v>7643</v>
      </c>
      <c r="EC1" s="3" t="s">
        <v>7644</v>
      </c>
      <c r="ED1" s="3" t="s">
        <v>7645</v>
      </c>
      <c r="EE1" s="3" t="s">
        <v>7646</v>
      </c>
      <c r="EF1" s="3" t="s">
        <v>7647</v>
      </c>
      <c r="EG1" s="3" t="s">
        <v>7648</v>
      </c>
      <c r="EH1" s="3" t="s">
        <v>7649</v>
      </c>
      <c r="EI1" s="3" t="s">
        <v>7650</v>
      </c>
      <c r="EJ1" s="3" t="s">
        <v>7651</v>
      </c>
      <c r="EK1" s="3" t="s">
        <v>7652</v>
      </c>
      <c r="EL1" s="3" t="s">
        <v>7653</v>
      </c>
      <c r="EM1" s="3" t="s">
        <v>7654</v>
      </c>
      <c r="EN1" s="3" t="s">
        <v>7655</v>
      </c>
      <c r="EO1" s="3" t="s">
        <v>7656</v>
      </c>
      <c r="EP1" s="3" t="s">
        <v>7657</v>
      </c>
      <c r="EQ1" s="3" t="s">
        <v>7658</v>
      </c>
      <c r="ER1" s="3" t="s">
        <v>7659</v>
      </c>
      <c r="ES1" s="3" t="s">
        <v>7660</v>
      </c>
      <c r="ET1" s="3" t="s">
        <v>7661</v>
      </c>
      <c r="EU1" s="3" t="s">
        <v>7662</v>
      </c>
      <c r="EV1" s="3" t="s">
        <v>7663</v>
      </c>
      <c r="EW1" s="3" t="s">
        <v>7664</v>
      </c>
      <c r="EX1" s="3" t="s">
        <v>7665</v>
      </c>
      <c r="EY1" s="3" t="s">
        <v>7666</v>
      </c>
      <c r="EZ1" s="3" t="s">
        <v>7667</v>
      </c>
      <c r="FA1" s="3" t="s">
        <v>7668</v>
      </c>
      <c r="FB1" s="3" t="s">
        <v>7669</v>
      </c>
      <c r="FC1" s="3" t="s">
        <v>7670</v>
      </c>
      <c r="FD1" s="3" t="s">
        <v>7671</v>
      </c>
      <c r="FE1" s="3" t="s">
        <v>7672</v>
      </c>
      <c r="FF1" s="3" t="s">
        <v>7673</v>
      </c>
      <c r="FG1" s="3" t="s">
        <v>7674</v>
      </c>
      <c r="FH1" s="3" t="s">
        <v>7675</v>
      </c>
      <c r="FI1" s="3" t="s">
        <v>7676</v>
      </c>
      <c r="FJ1" s="3" t="s">
        <v>7677</v>
      </c>
      <c r="FK1" s="3" t="s">
        <v>7678</v>
      </c>
      <c r="FL1" s="3" t="s">
        <v>7679</v>
      </c>
      <c r="FM1" s="3" t="s">
        <v>7680</v>
      </c>
      <c r="FN1" s="3" t="s">
        <v>7681</v>
      </c>
      <c r="FO1" s="3" t="s">
        <v>7682</v>
      </c>
      <c r="FP1" s="3" t="s">
        <v>7683</v>
      </c>
      <c r="FQ1" s="3" t="s">
        <v>7684</v>
      </c>
      <c r="FR1" s="3" t="s">
        <v>7685</v>
      </c>
      <c r="FS1" s="3" t="s">
        <v>7686</v>
      </c>
      <c r="FT1" s="3" t="s">
        <v>7687</v>
      </c>
      <c r="FU1" s="3" t="s">
        <v>7688</v>
      </c>
      <c r="FV1" s="3" t="s">
        <v>7689</v>
      </c>
      <c r="FW1" s="3" t="s">
        <v>7690</v>
      </c>
      <c r="FX1" s="3" t="s">
        <v>7691</v>
      </c>
      <c r="FY1" s="3" t="s">
        <v>7692</v>
      </c>
      <c r="FZ1" s="3" t="s">
        <v>7693</v>
      </c>
      <c r="GA1" s="3" t="s">
        <v>7694</v>
      </c>
      <c r="GB1" s="3" t="s">
        <v>7695</v>
      </c>
      <c r="GC1" s="3" t="s">
        <v>7696</v>
      </c>
      <c r="GD1" s="3" t="s">
        <v>7697</v>
      </c>
      <c r="GE1" s="3" t="s">
        <v>7698</v>
      </c>
      <c r="GF1" s="3" t="s">
        <v>7699</v>
      </c>
      <c r="GG1" s="3" t="s">
        <v>7700</v>
      </c>
      <c r="GH1" s="3" t="s">
        <v>7701</v>
      </c>
      <c r="GI1" s="3" t="s">
        <v>7702</v>
      </c>
      <c r="GJ1" s="3" t="s">
        <v>7703</v>
      </c>
      <c r="GK1" s="3" t="s">
        <v>7704</v>
      </c>
      <c r="GL1" s="3" t="s">
        <v>7705</v>
      </c>
      <c r="GM1" s="3" t="s">
        <v>7706</v>
      </c>
      <c r="GN1" s="3" t="s">
        <v>7707</v>
      </c>
      <c r="GO1" s="3" t="s">
        <v>7708</v>
      </c>
      <c r="GP1" s="3" t="s">
        <v>7709</v>
      </c>
      <c r="GQ1" s="3" t="s">
        <v>7710</v>
      </c>
      <c r="GR1" s="3" t="s">
        <v>7711</v>
      </c>
      <c r="GS1" s="3" t="s">
        <v>7712</v>
      </c>
      <c r="GT1" s="3" t="s">
        <v>7713</v>
      </c>
      <c r="GU1" s="3" t="s">
        <v>7714</v>
      </c>
      <c r="GV1" s="3" t="s">
        <v>7715</v>
      </c>
      <c r="GW1" s="3" t="s">
        <v>7716</v>
      </c>
      <c r="GX1" s="3" t="s">
        <v>7717</v>
      </c>
      <c r="GY1" s="3" t="s">
        <v>7718</v>
      </c>
      <c r="GZ1" s="3" t="s">
        <v>7719</v>
      </c>
      <c r="HA1" s="3" t="s">
        <v>7720</v>
      </c>
      <c r="HB1" s="3" t="s">
        <v>7721</v>
      </c>
      <c r="HC1" s="3" t="s">
        <v>7722</v>
      </c>
      <c r="HD1" s="3" t="s">
        <v>7723</v>
      </c>
      <c r="HE1" s="3" t="s">
        <v>7724</v>
      </c>
      <c r="HF1" s="3" t="s">
        <v>7725</v>
      </c>
      <c r="HG1" s="3" t="s">
        <v>7726</v>
      </c>
      <c r="HH1" s="3" t="s">
        <v>7727</v>
      </c>
      <c r="HI1" s="3" t="s">
        <v>7728</v>
      </c>
      <c r="HJ1" s="3" t="s">
        <v>7729</v>
      </c>
      <c r="HK1" s="3" t="s">
        <v>7730</v>
      </c>
      <c r="HL1" s="3" t="s">
        <v>7731</v>
      </c>
      <c r="HM1" s="3" t="s">
        <v>7732</v>
      </c>
      <c r="HN1" s="3" t="s">
        <v>7733</v>
      </c>
      <c r="HO1" s="3" t="s">
        <v>7734</v>
      </c>
      <c r="HP1" s="3" t="s">
        <v>7735</v>
      </c>
      <c r="HQ1" s="3" t="s">
        <v>7736</v>
      </c>
      <c r="HR1" s="3" t="s">
        <v>7737</v>
      </c>
      <c r="HS1" s="3" t="s">
        <v>7738</v>
      </c>
      <c r="HT1" s="3" t="s">
        <v>7739</v>
      </c>
      <c r="HU1" s="3" t="s">
        <v>7740</v>
      </c>
      <c r="HV1" s="3" t="s">
        <v>7741</v>
      </c>
      <c r="HW1" s="3" t="s">
        <v>7742</v>
      </c>
      <c r="HX1" s="3" t="s">
        <v>7743</v>
      </c>
      <c r="HY1" s="3" t="s">
        <v>7744</v>
      </c>
      <c r="HZ1" s="3" t="s">
        <v>7745</v>
      </c>
      <c r="IA1" s="3" t="s">
        <v>7746</v>
      </c>
      <c r="IB1" s="3" t="s">
        <v>7747</v>
      </c>
      <c r="IC1" s="3" t="s">
        <v>7748</v>
      </c>
      <c r="ID1" s="3" t="s">
        <v>7749</v>
      </c>
      <c r="IE1" s="3" t="s">
        <v>7750</v>
      </c>
      <c r="IF1" s="3" t="s">
        <v>7751</v>
      </c>
      <c r="IG1" s="3" t="s">
        <v>7752</v>
      </c>
      <c r="IH1" s="3" t="s">
        <v>7753</v>
      </c>
      <c r="II1" s="3" t="s">
        <v>7754</v>
      </c>
      <c r="IJ1" s="3" t="s">
        <v>7755</v>
      </c>
      <c r="IK1" s="3" t="s">
        <v>7756</v>
      </c>
      <c r="IL1" s="3" t="s">
        <v>7757</v>
      </c>
      <c r="IM1" s="3" t="s">
        <v>7758</v>
      </c>
      <c r="IN1" s="3" t="s">
        <v>7759</v>
      </c>
      <c r="IO1" s="3" t="s">
        <v>7760</v>
      </c>
      <c r="IP1" s="3" t="s">
        <v>7761</v>
      </c>
      <c r="IQ1" s="3" t="s">
        <v>7762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7763</v>
      </c>
      <c r="C10" s="8" t="s">
        <v>7764</v>
      </c>
      <c r="D10" s="8" t="s">
        <v>7765</v>
      </c>
      <c r="E10" s="8" t="s">
        <v>7766</v>
      </c>
      <c r="F10" s="8" t="s">
        <v>7767</v>
      </c>
      <c r="G10" s="8" t="s">
        <v>7768</v>
      </c>
      <c r="H10" s="8" t="s">
        <v>7769</v>
      </c>
      <c r="I10" s="8" t="s">
        <v>7770</v>
      </c>
      <c r="J10" s="8" t="s">
        <v>7771</v>
      </c>
      <c r="K10" s="8" t="s">
        <v>7772</v>
      </c>
      <c r="L10" s="8" t="s">
        <v>7773</v>
      </c>
      <c r="M10" s="8" t="s">
        <v>7774</v>
      </c>
      <c r="N10" s="8" t="s">
        <v>7775</v>
      </c>
      <c r="O10" s="8" t="s">
        <v>7776</v>
      </c>
      <c r="P10" s="8" t="s">
        <v>7777</v>
      </c>
      <c r="Q10" s="8" t="s">
        <v>7778</v>
      </c>
      <c r="R10" s="8" t="s">
        <v>7779</v>
      </c>
      <c r="S10" s="8" t="s">
        <v>7780</v>
      </c>
      <c r="T10" s="8" t="s">
        <v>7781</v>
      </c>
      <c r="U10" s="8" t="s">
        <v>7782</v>
      </c>
      <c r="V10" s="8" t="s">
        <v>7783</v>
      </c>
      <c r="W10" s="8" t="s">
        <v>7784</v>
      </c>
      <c r="X10" s="8" t="s">
        <v>7785</v>
      </c>
      <c r="Y10" s="8" t="s">
        <v>7786</v>
      </c>
      <c r="Z10" s="8" t="s">
        <v>7787</v>
      </c>
      <c r="AA10" s="8" t="s">
        <v>7788</v>
      </c>
      <c r="AB10" s="8" t="s">
        <v>7789</v>
      </c>
      <c r="AC10" s="8" t="s">
        <v>7790</v>
      </c>
      <c r="AD10" s="8" t="s">
        <v>7791</v>
      </c>
      <c r="AE10" s="8" t="s">
        <v>7792</v>
      </c>
      <c r="AF10" s="8" t="s">
        <v>7793</v>
      </c>
      <c r="AG10" s="8" t="s">
        <v>7794</v>
      </c>
      <c r="AH10" s="8" t="s">
        <v>7795</v>
      </c>
      <c r="AI10" s="8" t="s">
        <v>7796</v>
      </c>
      <c r="AJ10" s="8" t="s">
        <v>7797</v>
      </c>
      <c r="AK10" s="8" t="s">
        <v>7798</v>
      </c>
      <c r="AL10" s="8" t="s">
        <v>7799</v>
      </c>
      <c r="AM10" s="8" t="s">
        <v>7800</v>
      </c>
      <c r="AN10" s="8" t="s">
        <v>7801</v>
      </c>
      <c r="AO10" s="8" t="s">
        <v>7802</v>
      </c>
      <c r="AP10" s="8" t="s">
        <v>7803</v>
      </c>
      <c r="AQ10" s="8" t="s">
        <v>7804</v>
      </c>
      <c r="AR10" s="8" t="s">
        <v>7805</v>
      </c>
      <c r="AS10" s="8" t="s">
        <v>7806</v>
      </c>
      <c r="AT10" s="8" t="s">
        <v>7807</v>
      </c>
      <c r="AU10" s="8" t="s">
        <v>7808</v>
      </c>
      <c r="AV10" s="8" t="s">
        <v>7809</v>
      </c>
      <c r="AW10" s="8" t="s">
        <v>7810</v>
      </c>
      <c r="AX10" s="8" t="s">
        <v>7811</v>
      </c>
      <c r="AY10" s="8" t="s">
        <v>7812</v>
      </c>
      <c r="AZ10" s="8" t="s">
        <v>7813</v>
      </c>
      <c r="BA10" s="8" t="s">
        <v>7814</v>
      </c>
      <c r="BB10" s="8" t="s">
        <v>7815</v>
      </c>
      <c r="BC10" s="8" t="s">
        <v>7816</v>
      </c>
      <c r="BD10" s="8" t="s">
        <v>7817</v>
      </c>
      <c r="BE10" s="8" t="s">
        <v>7818</v>
      </c>
      <c r="BF10" s="8" t="s">
        <v>7819</v>
      </c>
      <c r="BG10" s="8" t="s">
        <v>7820</v>
      </c>
      <c r="BH10" s="8" t="s">
        <v>7821</v>
      </c>
      <c r="BI10" s="8" t="s">
        <v>7822</v>
      </c>
      <c r="BJ10" s="8" t="s">
        <v>7823</v>
      </c>
      <c r="BK10" s="8" t="s">
        <v>7824</v>
      </c>
      <c r="BL10" s="8" t="s">
        <v>7825</v>
      </c>
      <c r="BM10" s="8" t="s">
        <v>7826</v>
      </c>
      <c r="BN10" s="8" t="s">
        <v>7827</v>
      </c>
      <c r="BO10" s="8" t="s">
        <v>7828</v>
      </c>
      <c r="BP10" s="8" t="s">
        <v>7829</v>
      </c>
      <c r="BQ10" s="8" t="s">
        <v>7830</v>
      </c>
      <c r="BR10" s="8" t="s">
        <v>7831</v>
      </c>
      <c r="BS10" s="8" t="s">
        <v>7832</v>
      </c>
      <c r="BT10" s="8" t="s">
        <v>7833</v>
      </c>
      <c r="BU10" s="8" t="s">
        <v>7834</v>
      </c>
      <c r="BV10" s="8" t="s">
        <v>7835</v>
      </c>
      <c r="BW10" s="8" t="s">
        <v>7836</v>
      </c>
      <c r="BX10" s="8" t="s">
        <v>7837</v>
      </c>
      <c r="BY10" s="8" t="s">
        <v>7838</v>
      </c>
      <c r="BZ10" s="8" t="s">
        <v>7839</v>
      </c>
      <c r="CA10" s="8" t="s">
        <v>7840</v>
      </c>
      <c r="CB10" s="8" t="s">
        <v>7841</v>
      </c>
      <c r="CC10" s="8" t="s">
        <v>7842</v>
      </c>
      <c r="CD10" s="8" t="s">
        <v>7843</v>
      </c>
      <c r="CE10" s="8" t="s">
        <v>7844</v>
      </c>
      <c r="CF10" s="8" t="s">
        <v>7845</v>
      </c>
      <c r="CG10" s="8" t="s">
        <v>7846</v>
      </c>
      <c r="CH10" s="8" t="s">
        <v>7847</v>
      </c>
      <c r="CI10" s="8" t="s">
        <v>7848</v>
      </c>
      <c r="CJ10" s="8" t="s">
        <v>7849</v>
      </c>
      <c r="CK10" s="8" t="s">
        <v>7850</v>
      </c>
      <c r="CL10" s="8" t="s">
        <v>7851</v>
      </c>
      <c r="CM10" s="8" t="s">
        <v>7852</v>
      </c>
      <c r="CN10" s="8" t="s">
        <v>7853</v>
      </c>
      <c r="CO10" s="8" t="s">
        <v>7854</v>
      </c>
      <c r="CP10" s="8" t="s">
        <v>7855</v>
      </c>
      <c r="CQ10" s="8" t="s">
        <v>7856</v>
      </c>
      <c r="CR10" s="8" t="s">
        <v>7857</v>
      </c>
      <c r="CS10" s="8" t="s">
        <v>7858</v>
      </c>
      <c r="CT10" s="8" t="s">
        <v>7859</v>
      </c>
      <c r="CU10" s="8" t="s">
        <v>7860</v>
      </c>
      <c r="CV10" s="8" t="s">
        <v>7861</v>
      </c>
      <c r="CW10" s="8" t="s">
        <v>7862</v>
      </c>
      <c r="CX10" s="8" t="s">
        <v>7863</v>
      </c>
      <c r="CY10" s="8" t="s">
        <v>7864</v>
      </c>
      <c r="CZ10" s="8" t="s">
        <v>7865</v>
      </c>
      <c r="DA10" s="8" t="s">
        <v>7866</v>
      </c>
      <c r="DB10" s="8" t="s">
        <v>7867</v>
      </c>
      <c r="DC10" s="8" t="s">
        <v>7868</v>
      </c>
      <c r="DD10" s="8" t="s">
        <v>7869</v>
      </c>
      <c r="DE10" s="8" t="s">
        <v>7870</v>
      </c>
      <c r="DF10" s="8" t="s">
        <v>7871</v>
      </c>
      <c r="DG10" s="8" t="s">
        <v>7872</v>
      </c>
      <c r="DH10" s="8" t="s">
        <v>7873</v>
      </c>
      <c r="DI10" s="8" t="s">
        <v>7874</v>
      </c>
      <c r="DJ10" s="8" t="s">
        <v>7875</v>
      </c>
      <c r="DK10" s="8" t="s">
        <v>7876</v>
      </c>
      <c r="DL10" s="8" t="s">
        <v>7877</v>
      </c>
      <c r="DM10" s="8" t="s">
        <v>7878</v>
      </c>
      <c r="DN10" s="8" t="s">
        <v>7879</v>
      </c>
      <c r="DO10" s="8" t="s">
        <v>7880</v>
      </c>
      <c r="DP10" s="8" t="s">
        <v>7881</v>
      </c>
      <c r="DQ10" s="8" t="s">
        <v>7882</v>
      </c>
      <c r="DR10" s="8" t="s">
        <v>7883</v>
      </c>
      <c r="DS10" s="8" t="s">
        <v>7884</v>
      </c>
      <c r="DT10" s="8" t="s">
        <v>7885</v>
      </c>
      <c r="DU10" s="8" t="s">
        <v>7886</v>
      </c>
      <c r="DV10" s="8" t="s">
        <v>7887</v>
      </c>
      <c r="DW10" s="8" t="s">
        <v>7888</v>
      </c>
      <c r="DX10" s="8" t="s">
        <v>7889</v>
      </c>
      <c r="DY10" s="8" t="s">
        <v>7890</v>
      </c>
      <c r="DZ10" s="8" t="s">
        <v>7891</v>
      </c>
      <c r="EA10" s="8" t="s">
        <v>7892</v>
      </c>
      <c r="EB10" s="8" t="s">
        <v>7893</v>
      </c>
      <c r="EC10" s="8" t="s">
        <v>7894</v>
      </c>
      <c r="ED10" s="8" t="s">
        <v>7895</v>
      </c>
      <c r="EE10" s="8" t="s">
        <v>7896</v>
      </c>
      <c r="EF10" s="8" t="s">
        <v>7897</v>
      </c>
      <c r="EG10" s="8" t="s">
        <v>7898</v>
      </c>
      <c r="EH10" s="8" t="s">
        <v>7899</v>
      </c>
      <c r="EI10" s="8" t="s">
        <v>7900</v>
      </c>
      <c r="EJ10" s="8" t="s">
        <v>7901</v>
      </c>
      <c r="EK10" s="8" t="s">
        <v>7902</v>
      </c>
      <c r="EL10" s="8" t="s">
        <v>7903</v>
      </c>
      <c r="EM10" s="8" t="s">
        <v>7904</v>
      </c>
      <c r="EN10" s="8" t="s">
        <v>7905</v>
      </c>
      <c r="EO10" s="8" t="s">
        <v>7906</v>
      </c>
      <c r="EP10" s="8" t="s">
        <v>7907</v>
      </c>
      <c r="EQ10" s="8" t="s">
        <v>7908</v>
      </c>
      <c r="ER10" s="8" t="s">
        <v>7909</v>
      </c>
      <c r="ES10" s="8" t="s">
        <v>7910</v>
      </c>
      <c r="ET10" s="8" t="s">
        <v>7911</v>
      </c>
      <c r="EU10" s="8" t="s">
        <v>7912</v>
      </c>
      <c r="EV10" s="8" t="s">
        <v>7913</v>
      </c>
      <c r="EW10" s="8" t="s">
        <v>7914</v>
      </c>
      <c r="EX10" s="8" t="s">
        <v>7915</v>
      </c>
      <c r="EY10" s="8" t="s">
        <v>7916</v>
      </c>
      <c r="EZ10" s="8" t="s">
        <v>7917</v>
      </c>
      <c r="FA10" s="8" t="s">
        <v>7918</v>
      </c>
      <c r="FB10" s="8" t="s">
        <v>7919</v>
      </c>
      <c r="FC10" s="8" t="s">
        <v>7920</v>
      </c>
      <c r="FD10" s="8" t="s">
        <v>7921</v>
      </c>
      <c r="FE10" s="8" t="s">
        <v>7922</v>
      </c>
      <c r="FF10" s="8" t="s">
        <v>7923</v>
      </c>
      <c r="FG10" s="8" t="s">
        <v>7924</v>
      </c>
      <c r="FH10" s="8" t="s">
        <v>7925</v>
      </c>
      <c r="FI10" s="8" t="s">
        <v>7926</v>
      </c>
      <c r="FJ10" s="8" t="s">
        <v>7927</v>
      </c>
      <c r="FK10" s="8" t="s">
        <v>7928</v>
      </c>
      <c r="FL10" s="8" t="s">
        <v>7929</v>
      </c>
      <c r="FM10" s="8" t="s">
        <v>7930</v>
      </c>
      <c r="FN10" s="8" t="s">
        <v>7931</v>
      </c>
      <c r="FO10" s="8" t="s">
        <v>7932</v>
      </c>
      <c r="FP10" s="8" t="s">
        <v>7933</v>
      </c>
      <c r="FQ10" s="8" t="s">
        <v>7934</v>
      </c>
      <c r="FR10" s="8" t="s">
        <v>7935</v>
      </c>
      <c r="FS10" s="8" t="s">
        <v>7936</v>
      </c>
      <c r="FT10" s="8" t="s">
        <v>7937</v>
      </c>
      <c r="FU10" s="8" t="s">
        <v>7938</v>
      </c>
      <c r="FV10" s="8" t="s">
        <v>7939</v>
      </c>
      <c r="FW10" s="8" t="s">
        <v>7940</v>
      </c>
      <c r="FX10" s="8" t="s">
        <v>7941</v>
      </c>
      <c r="FY10" s="8" t="s">
        <v>7942</v>
      </c>
      <c r="FZ10" s="8" t="s">
        <v>7943</v>
      </c>
      <c r="GA10" s="8" t="s">
        <v>7944</v>
      </c>
      <c r="GB10" s="8" t="s">
        <v>7945</v>
      </c>
      <c r="GC10" s="8" t="s">
        <v>7946</v>
      </c>
      <c r="GD10" s="8" t="s">
        <v>7947</v>
      </c>
      <c r="GE10" s="8" t="s">
        <v>7948</v>
      </c>
      <c r="GF10" s="8" t="s">
        <v>7949</v>
      </c>
      <c r="GG10" s="8" t="s">
        <v>7950</v>
      </c>
      <c r="GH10" s="8" t="s">
        <v>7951</v>
      </c>
      <c r="GI10" s="8" t="s">
        <v>7952</v>
      </c>
      <c r="GJ10" s="8" t="s">
        <v>7953</v>
      </c>
      <c r="GK10" s="8" t="s">
        <v>7954</v>
      </c>
      <c r="GL10" s="8" t="s">
        <v>7955</v>
      </c>
      <c r="GM10" s="8" t="s">
        <v>7956</v>
      </c>
      <c r="GN10" s="8" t="s">
        <v>7957</v>
      </c>
      <c r="GO10" s="8" t="s">
        <v>7958</v>
      </c>
      <c r="GP10" s="8" t="s">
        <v>7959</v>
      </c>
      <c r="GQ10" s="8" t="s">
        <v>7960</v>
      </c>
      <c r="GR10" s="8" t="s">
        <v>7961</v>
      </c>
      <c r="GS10" s="8" t="s">
        <v>7962</v>
      </c>
      <c r="GT10" s="8" t="s">
        <v>7963</v>
      </c>
      <c r="GU10" s="8" t="s">
        <v>7964</v>
      </c>
      <c r="GV10" s="8" t="s">
        <v>7965</v>
      </c>
      <c r="GW10" s="8" t="s">
        <v>7966</v>
      </c>
      <c r="GX10" s="8" t="s">
        <v>7967</v>
      </c>
      <c r="GY10" s="8" t="s">
        <v>7968</v>
      </c>
      <c r="GZ10" s="8" t="s">
        <v>7969</v>
      </c>
      <c r="HA10" s="8" t="s">
        <v>7970</v>
      </c>
      <c r="HB10" s="8" t="s">
        <v>7971</v>
      </c>
      <c r="HC10" s="8" t="s">
        <v>7972</v>
      </c>
      <c r="HD10" s="8" t="s">
        <v>7973</v>
      </c>
      <c r="HE10" s="8" t="s">
        <v>7974</v>
      </c>
      <c r="HF10" s="8" t="s">
        <v>7975</v>
      </c>
      <c r="HG10" s="8" t="s">
        <v>7976</v>
      </c>
      <c r="HH10" s="8" t="s">
        <v>7977</v>
      </c>
      <c r="HI10" s="8" t="s">
        <v>7978</v>
      </c>
      <c r="HJ10" s="8" t="s">
        <v>7979</v>
      </c>
      <c r="HK10" s="8" t="s">
        <v>7980</v>
      </c>
      <c r="HL10" s="8" t="s">
        <v>7981</v>
      </c>
      <c r="HM10" s="8" t="s">
        <v>7982</v>
      </c>
      <c r="HN10" s="8" t="s">
        <v>7983</v>
      </c>
      <c r="HO10" s="8" t="s">
        <v>7984</v>
      </c>
      <c r="HP10" s="8" t="s">
        <v>7985</v>
      </c>
      <c r="HQ10" s="8" t="s">
        <v>7986</v>
      </c>
      <c r="HR10" s="8" t="s">
        <v>7987</v>
      </c>
      <c r="HS10" s="8" t="s">
        <v>7988</v>
      </c>
      <c r="HT10" s="8" t="s">
        <v>7989</v>
      </c>
      <c r="HU10" s="8" t="s">
        <v>7990</v>
      </c>
      <c r="HV10" s="8" t="s">
        <v>7991</v>
      </c>
      <c r="HW10" s="8" t="s">
        <v>7992</v>
      </c>
      <c r="HX10" s="8" t="s">
        <v>7993</v>
      </c>
      <c r="HY10" s="8" t="s">
        <v>7994</v>
      </c>
      <c r="HZ10" s="8" t="s">
        <v>7995</v>
      </c>
      <c r="IA10" s="8" t="s">
        <v>7996</v>
      </c>
      <c r="IB10" s="8" t="s">
        <v>7997</v>
      </c>
      <c r="IC10" s="8" t="s">
        <v>7998</v>
      </c>
      <c r="ID10" s="8" t="s">
        <v>7999</v>
      </c>
      <c r="IE10" s="8" t="s">
        <v>8000</v>
      </c>
      <c r="IF10" s="8" t="s">
        <v>8001</v>
      </c>
      <c r="IG10" s="8" t="s">
        <v>8002</v>
      </c>
      <c r="IH10" s="8" t="s">
        <v>8003</v>
      </c>
      <c r="II10" s="8" t="s">
        <v>8004</v>
      </c>
      <c r="IJ10" s="8" t="s">
        <v>8005</v>
      </c>
      <c r="IK10" s="8" t="s">
        <v>8006</v>
      </c>
      <c r="IL10" s="8" t="s">
        <v>8007</v>
      </c>
      <c r="IM10" s="8" t="s">
        <v>8008</v>
      </c>
      <c r="IN10" s="8" t="s">
        <v>8009</v>
      </c>
      <c r="IO10" s="8" t="s">
        <v>8010</v>
      </c>
      <c r="IP10" s="8" t="s">
        <v>8011</v>
      </c>
      <c r="IQ10" s="8" t="s">
        <v>8012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>
        <v>0</v>
      </c>
      <c r="S11" s="9"/>
      <c r="T11" s="9"/>
      <c r="U11" s="9"/>
      <c r="V11" s="9"/>
      <c r="W11" s="9"/>
      <c r="X11" s="9"/>
      <c r="Y11" s="9"/>
      <c r="Z11" s="9"/>
      <c r="AA11" s="9">
        <v>0</v>
      </c>
      <c r="AB11" s="9"/>
      <c r="AC11" s="9"/>
      <c r="AD11" s="9"/>
      <c r="AE11" s="9"/>
      <c r="AF11" s="9"/>
      <c r="AG11" s="9"/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>
        <v>0</v>
      </c>
      <c r="BU11" s="9"/>
      <c r="BV11" s="9">
        <v>0</v>
      </c>
      <c r="BW11" s="9">
        <v>0</v>
      </c>
      <c r="BX11" s="9">
        <v>0</v>
      </c>
      <c r="BY11" s="9"/>
      <c r="BZ11" s="9"/>
      <c r="CA11" s="9"/>
      <c r="CB11" s="9"/>
      <c r="CC11" s="9">
        <v>0</v>
      </c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>
        <v>0</v>
      </c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>
        <v>0</v>
      </c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>
        <v>0</v>
      </c>
      <c r="DW11" s="9"/>
      <c r="DX11" s="9"/>
      <c r="DY11" s="9">
        <v>0</v>
      </c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>
        <v>0</v>
      </c>
      <c r="EL11" s="9"/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/>
      <c r="EW11" s="9">
        <v>0</v>
      </c>
      <c r="EX11" s="9"/>
      <c r="EY11" s="9"/>
      <c r="EZ11" s="9">
        <v>0</v>
      </c>
      <c r="FA11" s="9"/>
      <c r="FB11" s="9">
        <v>84.466999999999999</v>
      </c>
      <c r="FC11" s="9">
        <v>30.405999999999999</v>
      </c>
      <c r="FD11" s="9">
        <v>54.061</v>
      </c>
      <c r="FE11" s="9">
        <v>9.8230000000000004</v>
      </c>
      <c r="FF11" s="9">
        <v>3.01</v>
      </c>
      <c r="FG11" s="9">
        <v>6.8140000000000001</v>
      </c>
      <c r="FH11" s="9">
        <v>13.468999999999999</v>
      </c>
      <c r="FI11" s="9">
        <v>5.9749999999999996</v>
      </c>
      <c r="FJ11" s="9">
        <v>7.4939999999999998</v>
      </c>
      <c r="FK11" s="9">
        <v>25.437999999999999</v>
      </c>
      <c r="FL11" s="9">
        <v>10.57</v>
      </c>
      <c r="FM11" s="9">
        <v>14.868</v>
      </c>
      <c r="FN11" s="9">
        <v>35.738</v>
      </c>
      <c r="FO11" s="9">
        <v>10.851000000000001</v>
      </c>
      <c r="FP11" s="9">
        <v>24.885999999999999</v>
      </c>
      <c r="FQ11" s="9">
        <v>29.815999999999999</v>
      </c>
      <c r="FR11" s="9">
        <v>26</v>
      </c>
      <c r="FS11" s="9">
        <v>40</v>
      </c>
      <c r="FT11" s="9">
        <v>30.934999999999999</v>
      </c>
      <c r="FU11" s="9">
        <v>9.0299999999999994</v>
      </c>
      <c r="FV11" s="9">
        <v>21.905000000000001</v>
      </c>
      <c r="FW11" s="9">
        <v>3.2610000000000001</v>
      </c>
      <c r="FX11" s="9">
        <v>0.50600000000000001</v>
      </c>
      <c r="FY11" s="9">
        <v>2.754</v>
      </c>
      <c r="FZ11" s="9">
        <v>2.1970000000000001</v>
      </c>
      <c r="GA11" s="9">
        <v>1.046</v>
      </c>
      <c r="GB11" s="9">
        <v>1.151</v>
      </c>
      <c r="GC11" s="9">
        <v>10.129</v>
      </c>
      <c r="GD11" s="9">
        <v>3.222</v>
      </c>
      <c r="GE11" s="9">
        <v>6.907</v>
      </c>
      <c r="GF11" s="9">
        <v>15.348000000000001</v>
      </c>
      <c r="GG11" s="9">
        <v>4.2549999999999999</v>
      </c>
      <c r="GH11" s="9">
        <v>11.093</v>
      </c>
      <c r="GI11" s="9">
        <v>50.533000000000001</v>
      </c>
      <c r="GJ11" s="9">
        <v>49.976999999999997</v>
      </c>
      <c r="GK11" s="9">
        <v>51.487000000000002</v>
      </c>
      <c r="GL11" s="9">
        <v>53.531999999999996</v>
      </c>
      <c r="GM11" s="9">
        <v>21.376000000000001</v>
      </c>
      <c r="GN11" s="9">
        <v>32.155999999999999</v>
      </c>
      <c r="GO11" s="9">
        <v>6.5629999999999997</v>
      </c>
      <c r="GP11" s="9">
        <v>2.5030000000000001</v>
      </c>
      <c r="GQ11" s="9">
        <v>4.0590000000000002</v>
      </c>
      <c r="GR11" s="9">
        <v>11.271000000000001</v>
      </c>
      <c r="GS11" s="9">
        <v>4.9290000000000003</v>
      </c>
      <c r="GT11" s="9">
        <v>6.343</v>
      </c>
      <c r="GU11" s="9">
        <v>15.308999999999999</v>
      </c>
      <c r="GV11" s="9">
        <v>7.3479999999999999</v>
      </c>
      <c r="GW11" s="9">
        <v>7.9610000000000003</v>
      </c>
      <c r="GX11" s="9">
        <v>20.388999999999999</v>
      </c>
      <c r="GY11" s="9">
        <v>6.5960000000000001</v>
      </c>
      <c r="GZ11" s="9">
        <v>13.792999999999999</v>
      </c>
      <c r="HA11" s="9">
        <v>26</v>
      </c>
      <c r="HB11" s="9">
        <v>17.753</v>
      </c>
      <c r="HC11" s="9">
        <v>29.965</v>
      </c>
      <c r="HD11" s="9">
        <v>14.385</v>
      </c>
      <c r="HE11" s="9">
        <v>6.3529999999999998</v>
      </c>
      <c r="HF11" s="9">
        <v>8.032</v>
      </c>
      <c r="HG11" s="9">
        <v>1.3759999999999999</v>
      </c>
      <c r="HH11" s="9">
        <v>0.79500000000000004</v>
      </c>
      <c r="HI11" s="9">
        <v>0.58099999999999996</v>
      </c>
      <c r="HJ11" s="9">
        <v>1.399</v>
      </c>
      <c r="HK11" s="9">
        <v>0.71899999999999997</v>
      </c>
      <c r="HL11" s="9">
        <v>0.68</v>
      </c>
      <c r="HM11" s="9">
        <v>4.484</v>
      </c>
      <c r="HN11" s="9">
        <v>2.4900000000000002</v>
      </c>
      <c r="HO11" s="9">
        <v>1.994</v>
      </c>
      <c r="HP11" s="9">
        <v>7.1269999999999998</v>
      </c>
      <c r="HQ11" s="9">
        <v>2.3490000000000002</v>
      </c>
      <c r="HR11" s="9">
        <v>4.7770000000000001</v>
      </c>
      <c r="HS11" s="9">
        <v>49.127000000000002</v>
      </c>
      <c r="HT11" s="9">
        <v>26</v>
      </c>
      <c r="HU11" s="9">
        <v>52</v>
      </c>
      <c r="HV11" s="9">
        <v>44.198999999999998</v>
      </c>
      <c r="HW11" s="9">
        <v>11.622999999999999</v>
      </c>
      <c r="HX11" s="9">
        <v>32.576000000000001</v>
      </c>
      <c r="HY11" s="9">
        <v>3.8919999999999999</v>
      </c>
      <c r="HZ11" s="9">
        <v>0.28799999999999998</v>
      </c>
      <c r="IA11" s="9">
        <v>3.6040000000000001</v>
      </c>
      <c r="IB11" s="9">
        <v>8.8930000000000007</v>
      </c>
      <c r="IC11" s="9">
        <v>3.581</v>
      </c>
      <c r="ID11" s="9">
        <v>5.3129999999999997</v>
      </c>
      <c r="IE11" s="9">
        <v>10.138</v>
      </c>
      <c r="IF11" s="9">
        <v>3.214</v>
      </c>
      <c r="IG11" s="9">
        <v>6.9240000000000004</v>
      </c>
      <c r="IH11" s="9">
        <v>21.276</v>
      </c>
      <c r="II11" s="9">
        <v>4.5410000000000004</v>
      </c>
      <c r="IJ11" s="9">
        <v>16.734999999999999</v>
      </c>
      <c r="IK11" s="9">
        <v>48.915999999999997</v>
      </c>
      <c r="IL11" s="9">
        <v>26</v>
      </c>
      <c r="IM11" s="9">
        <v>52</v>
      </c>
      <c r="IN11" s="9">
        <v>54.652999999999999</v>
      </c>
      <c r="IO11" s="9">
        <v>25.135999999999999</v>
      </c>
      <c r="IP11" s="9">
        <v>29.518000000000001</v>
      </c>
      <c r="IQ11" s="9">
        <v>7.3070000000000004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/>
      <c r="X12" s="9">
        <v>0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>
        <v>0</v>
      </c>
      <c r="BU12" s="9"/>
      <c r="BV12" s="9"/>
      <c r="BW12" s="9"/>
      <c r="BX12" s="9">
        <v>0</v>
      </c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>
        <v>0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>
        <v>0</v>
      </c>
      <c r="EL12" s="9"/>
      <c r="EM12" s="9"/>
      <c r="EN12" s="9">
        <v>0</v>
      </c>
      <c r="EO12" s="9"/>
      <c r="EP12" s="9">
        <v>0</v>
      </c>
      <c r="EQ12" s="9">
        <v>0</v>
      </c>
      <c r="ER12" s="9">
        <v>0</v>
      </c>
      <c r="ES12" s="9"/>
      <c r="ET12" s="9">
        <v>0</v>
      </c>
      <c r="EU12" s="9"/>
      <c r="EV12" s="9">
        <v>0</v>
      </c>
      <c r="EW12" s="9">
        <v>0</v>
      </c>
      <c r="EX12" s="9">
        <v>0</v>
      </c>
      <c r="EY12" s="9"/>
      <c r="EZ12" s="9">
        <v>0</v>
      </c>
      <c r="FA12" s="9"/>
      <c r="FB12" s="9">
        <v>100.125</v>
      </c>
      <c r="FC12" s="9">
        <v>37.090000000000003</v>
      </c>
      <c r="FD12" s="9">
        <v>63.034999999999997</v>
      </c>
      <c r="FE12" s="9">
        <v>8.8510000000000009</v>
      </c>
      <c r="FF12" s="9">
        <v>3.109</v>
      </c>
      <c r="FG12" s="9">
        <v>5.7409999999999997</v>
      </c>
      <c r="FH12" s="9">
        <v>16.54</v>
      </c>
      <c r="FI12" s="9">
        <v>8.0559999999999992</v>
      </c>
      <c r="FJ12" s="9">
        <v>8.484</v>
      </c>
      <c r="FK12" s="9">
        <v>28.366</v>
      </c>
      <c r="FL12" s="9">
        <v>9.7889999999999997</v>
      </c>
      <c r="FM12" s="9">
        <v>18.577999999999999</v>
      </c>
      <c r="FN12" s="9">
        <v>46.369</v>
      </c>
      <c r="FO12" s="9">
        <v>16.137</v>
      </c>
      <c r="FP12" s="9">
        <v>30.231999999999999</v>
      </c>
      <c r="FQ12" s="9">
        <v>47</v>
      </c>
      <c r="FR12" s="9">
        <v>31.504999999999999</v>
      </c>
      <c r="FS12" s="9">
        <v>47.99</v>
      </c>
      <c r="FT12" s="9">
        <v>36.83</v>
      </c>
      <c r="FU12" s="9">
        <v>10.420999999999999</v>
      </c>
      <c r="FV12" s="9">
        <v>26.408999999999999</v>
      </c>
      <c r="FW12" s="9">
        <v>3.5110000000000001</v>
      </c>
      <c r="FX12" s="9">
        <v>0.47499999999999998</v>
      </c>
      <c r="FY12" s="9">
        <v>3.036</v>
      </c>
      <c r="FZ12" s="9">
        <v>6.0019999999999998</v>
      </c>
      <c r="GA12" s="9">
        <v>3.4529999999999998</v>
      </c>
      <c r="GB12" s="9">
        <v>2.5489999999999999</v>
      </c>
      <c r="GC12" s="9">
        <v>7.7910000000000004</v>
      </c>
      <c r="GD12" s="9">
        <v>1.5820000000000001</v>
      </c>
      <c r="GE12" s="9">
        <v>6.2089999999999996</v>
      </c>
      <c r="GF12" s="9">
        <v>19.526</v>
      </c>
      <c r="GG12" s="9">
        <v>4.9109999999999996</v>
      </c>
      <c r="GH12" s="9">
        <v>14.615</v>
      </c>
      <c r="GI12" s="9">
        <v>52</v>
      </c>
      <c r="GJ12" s="9">
        <v>49.616</v>
      </c>
      <c r="GK12" s="9">
        <v>52</v>
      </c>
      <c r="GL12" s="9">
        <v>63.295000000000002</v>
      </c>
      <c r="GM12" s="9">
        <v>26.669</v>
      </c>
      <c r="GN12" s="9">
        <v>36.625999999999998</v>
      </c>
      <c r="GO12" s="9">
        <v>5.3390000000000004</v>
      </c>
      <c r="GP12" s="9">
        <v>2.6339999999999999</v>
      </c>
      <c r="GQ12" s="9">
        <v>2.7050000000000001</v>
      </c>
      <c r="GR12" s="9">
        <v>10.538</v>
      </c>
      <c r="GS12" s="9">
        <v>4.6029999999999998</v>
      </c>
      <c r="GT12" s="9">
        <v>5.9349999999999996</v>
      </c>
      <c r="GU12" s="9">
        <v>20.576000000000001</v>
      </c>
      <c r="GV12" s="9">
        <v>8.2070000000000007</v>
      </c>
      <c r="GW12" s="9">
        <v>12.369</v>
      </c>
      <c r="GX12" s="9">
        <v>26.841999999999999</v>
      </c>
      <c r="GY12" s="9">
        <v>11.226000000000001</v>
      </c>
      <c r="GZ12" s="9">
        <v>15.617000000000001</v>
      </c>
      <c r="HA12" s="9">
        <v>26</v>
      </c>
      <c r="HB12" s="9">
        <v>26</v>
      </c>
      <c r="HC12" s="9">
        <v>27.716000000000001</v>
      </c>
      <c r="HD12" s="9">
        <v>14.587</v>
      </c>
      <c r="HE12" s="9">
        <v>5.992</v>
      </c>
      <c r="HF12" s="9">
        <v>8.5950000000000006</v>
      </c>
      <c r="HG12" s="9">
        <v>1.5549999999999999</v>
      </c>
      <c r="HH12" s="9">
        <v>0.76700000000000002</v>
      </c>
      <c r="HI12" s="9">
        <v>0.78800000000000003</v>
      </c>
      <c r="HJ12" s="9">
        <v>2.62</v>
      </c>
      <c r="HK12" s="9">
        <v>0.96399999999999997</v>
      </c>
      <c r="HL12" s="9">
        <v>1.6559999999999999</v>
      </c>
      <c r="HM12" s="9">
        <v>2.6219999999999999</v>
      </c>
      <c r="HN12" s="9">
        <v>0.59399999999999997</v>
      </c>
      <c r="HO12" s="9">
        <v>2.0289999999999999</v>
      </c>
      <c r="HP12" s="9">
        <v>7.7889999999999997</v>
      </c>
      <c r="HQ12" s="9">
        <v>3.6669999999999998</v>
      </c>
      <c r="HR12" s="9">
        <v>4.1219999999999999</v>
      </c>
      <c r="HS12" s="9">
        <v>52</v>
      </c>
      <c r="HT12" s="9">
        <v>52</v>
      </c>
      <c r="HU12" s="9">
        <v>43.125</v>
      </c>
      <c r="HV12" s="9">
        <v>53.433999999999997</v>
      </c>
      <c r="HW12" s="9">
        <v>15.132999999999999</v>
      </c>
      <c r="HX12" s="9">
        <v>38.301000000000002</v>
      </c>
      <c r="HY12" s="9">
        <v>2.8140000000000001</v>
      </c>
      <c r="HZ12" s="9">
        <v>1.4730000000000001</v>
      </c>
      <c r="IA12" s="9">
        <v>1.341</v>
      </c>
      <c r="IB12" s="9">
        <v>7.6669999999999998</v>
      </c>
      <c r="IC12" s="9">
        <v>1.9330000000000001</v>
      </c>
      <c r="ID12" s="9">
        <v>5.7329999999999997</v>
      </c>
      <c r="IE12" s="9">
        <v>15.847</v>
      </c>
      <c r="IF12" s="9">
        <v>2.9140000000000001</v>
      </c>
      <c r="IG12" s="9">
        <v>12.933</v>
      </c>
      <c r="IH12" s="9">
        <v>27.106999999999999</v>
      </c>
      <c r="II12" s="9">
        <v>8.8130000000000006</v>
      </c>
      <c r="IJ12" s="9">
        <v>18.294</v>
      </c>
      <c r="IK12" s="9">
        <v>52</v>
      </c>
      <c r="IL12" s="9">
        <v>52</v>
      </c>
      <c r="IM12" s="9">
        <v>48.317999999999998</v>
      </c>
      <c r="IN12" s="9">
        <v>61.277999999999999</v>
      </c>
      <c r="IO12" s="9">
        <v>27.949000000000002</v>
      </c>
      <c r="IP12" s="9">
        <v>33.329000000000001</v>
      </c>
      <c r="IQ12" s="9">
        <v>7.5910000000000002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>
        <v>0</v>
      </c>
      <c r="S13" s="9"/>
      <c r="T13" s="9"/>
      <c r="U13" s="9">
        <v>0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>
        <v>0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>
        <v>0</v>
      </c>
      <c r="BY13" s="9"/>
      <c r="BZ13" s="9"/>
      <c r="CA13" s="9">
        <v>0</v>
      </c>
      <c r="CB13" s="9"/>
      <c r="CC13" s="9">
        <v>0</v>
      </c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>
        <v>0</v>
      </c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/>
      <c r="ET13" s="9"/>
      <c r="EU13" s="9">
        <v>0</v>
      </c>
      <c r="EV13" s="9">
        <v>0</v>
      </c>
      <c r="EW13" s="9">
        <v>0</v>
      </c>
      <c r="EX13" s="9">
        <v>0</v>
      </c>
      <c r="EY13" s="9"/>
      <c r="EZ13" s="9"/>
      <c r="FA13" s="9">
        <v>0</v>
      </c>
      <c r="FB13" s="9">
        <v>105.65</v>
      </c>
      <c r="FC13" s="9">
        <v>34.063000000000002</v>
      </c>
      <c r="FD13" s="9">
        <v>71.585999999999999</v>
      </c>
      <c r="FE13" s="9">
        <v>8.7200000000000006</v>
      </c>
      <c r="FF13" s="9">
        <v>3.83</v>
      </c>
      <c r="FG13" s="9">
        <v>4.8890000000000002</v>
      </c>
      <c r="FH13" s="9">
        <v>18.834</v>
      </c>
      <c r="FI13" s="9">
        <v>6.9880000000000004</v>
      </c>
      <c r="FJ13" s="9">
        <v>11.846</v>
      </c>
      <c r="FK13" s="9">
        <v>31.314</v>
      </c>
      <c r="FL13" s="9">
        <v>12.334</v>
      </c>
      <c r="FM13" s="9">
        <v>18.978999999999999</v>
      </c>
      <c r="FN13" s="9">
        <v>46.781999999999996</v>
      </c>
      <c r="FO13" s="9">
        <v>10.911</v>
      </c>
      <c r="FP13" s="9">
        <v>35.871000000000002</v>
      </c>
      <c r="FQ13" s="9">
        <v>34</v>
      </c>
      <c r="FR13" s="9">
        <v>26</v>
      </c>
      <c r="FS13" s="9">
        <v>51.539000000000001</v>
      </c>
      <c r="FT13" s="9">
        <v>33.006999999999998</v>
      </c>
      <c r="FU13" s="9">
        <v>6.6719999999999997</v>
      </c>
      <c r="FV13" s="9">
        <v>26.335000000000001</v>
      </c>
      <c r="FW13" s="9">
        <v>2.68</v>
      </c>
      <c r="FX13" s="9">
        <v>0.46600000000000003</v>
      </c>
      <c r="FY13" s="9">
        <v>2.214</v>
      </c>
      <c r="FZ13" s="9">
        <v>5.9809999999999999</v>
      </c>
      <c r="GA13" s="9">
        <v>0.79500000000000004</v>
      </c>
      <c r="GB13" s="9">
        <v>5.1859999999999999</v>
      </c>
      <c r="GC13" s="9">
        <v>7.5170000000000003</v>
      </c>
      <c r="GD13" s="9">
        <v>2.125</v>
      </c>
      <c r="GE13" s="9">
        <v>5.3920000000000003</v>
      </c>
      <c r="GF13" s="9">
        <v>16.829999999999998</v>
      </c>
      <c r="GG13" s="9">
        <v>3.286</v>
      </c>
      <c r="GH13" s="9">
        <v>13.542999999999999</v>
      </c>
      <c r="GI13" s="9">
        <v>52</v>
      </c>
      <c r="GJ13" s="9">
        <v>51.052</v>
      </c>
      <c r="GK13" s="9">
        <v>52</v>
      </c>
      <c r="GL13" s="9">
        <v>72.643000000000001</v>
      </c>
      <c r="GM13" s="9">
        <v>27.391999999999999</v>
      </c>
      <c r="GN13" s="9">
        <v>45.250999999999998</v>
      </c>
      <c r="GO13" s="9">
        <v>6.04</v>
      </c>
      <c r="GP13" s="9">
        <v>3.3650000000000002</v>
      </c>
      <c r="GQ13" s="9">
        <v>2.6749999999999998</v>
      </c>
      <c r="GR13" s="9">
        <v>12.853</v>
      </c>
      <c r="GS13" s="9">
        <v>6.1929999999999996</v>
      </c>
      <c r="GT13" s="9">
        <v>6.66</v>
      </c>
      <c r="GU13" s="9">
        <v>23.797000000000001</v>
      </c>
      <c r="GV13" s="9">
        <v>10.209</v>
      </c>
      <c r="GW13" s="9">
        <v>13.587999999999999</v>
      </c>
      <c r="GX13" s="9">
        <v>29.952999999999999</v>
      </c>
      <c r="GY13" s="9">
        <v>7.625</v>
      </c>
      <c r="GZ13" s="9">
        <v>22.327999999999999</v>
      </c>
      <c r="HA13" s="9">
        <v>32.866999999999997</v>
      </c>
      <c r="HB13" s="9">
        <v>21.302</v>
      </c>
      <c r="HC13" s="9">
        <v>49.93</v>
      </c>
      <c r="HD13" s="9">
        <v>17.507000000000001</v>
      </c>
      <c r="HE13" s="9">
        <v>12.728999999999999</v>
      </c>
      <c r="HF13" s="9">
        <v>4.7779999999999996</v>
      </c>
      <c r="HG13" s="9">
        <v>3.0369999999999999</v>
      </c>
      <c r="HH13" s="9">
        <v>2.25</v>
      </c>
      <c r="HI13" s="9">
        <v>0.78700000000000003</v>
      </c>
      <c r="HJ13" s="9">
        <v>2.0129999999999999</v>
      </c>
      <c r="HK13" s="9">
        <v>1.343</v>
      </c>
      <c r="HL13" s="9">
        <v>0.67</v>
      </c>
      <c r="HM13" s="9">
        <v>5.8170000000000002</v>
      </c>
      <c r="HN13" s="9">
        <v>5.0110000000000001</v>
      </c>
      <c r="HO13" s="9">
        <v>0.80600000000000005</v>
      </c>
      <c r="HP13" s="9">
        <v>6.64</v>
      </c>
      <c r="HQ13" s="9">
        <v>4.125</v>
      </c>
      <c r="HR13" s="9">
        <v>2.5150000000000001</v>
      </c>
      <c r="HS13" s="9">
        <v>26</v>
      </c>
      <c r="HT13" s="9">
        <v>26</v>
      </c>
      <c r="HU13" s="9">
        <v>94.158000000000001</v>
      </c>
      <c r="HV13" s="9">
        <v>59.264000000000003</v>
      </c>
      <c r="HW13" s="9">
        <v>17.731999999999999</v>
      </c>
      <c r="HX13" s="9">
        <v>41.531999999999996</v>
      </c>
      <c r="HY13" s="9">
        <v>5.0129999999999999</v>
      </c>
      <c r="HZ13" s="9">
        <v>2.4279999999999999</v>
      </c>
      <c r="IA13" s="9">
        <v>2.5840000000000001</v>
      </c>
      <c r="IB13" s="9">
        <v>7.08</v>
      </c>
      <c r="IC13" s="9">
        <v>3.294</v>
      </c>
      <c r="ID13" s="9">
        <v>3.786</v>
      </c>
      <c r="IE13" s="9">
        <v>16.606000000000002</v>
      </c>
      <c r="IF13" s="9">
        <v>6.1890000000000001</v>
      </c>
      <c r="IG13" s="9">
        <v>10.417</v>
      </c>
      <c r="IH13" s="9">
        <v>30.565999999999999</v>
      </c>
      <c r="II13" s="9">
        <v>5.8209999999999997</v>
      </c>
      <c r="IJ13" s="9">
        <v>24.745000000000001</v>
      </c>
      <c r="IK13" s="9">
        <v>52</v>
      </c>
      <c r="IL13" s="9">
        <v>26</v>
      </c>
      <c r="IM13" s="9">
        <v>52</v>
      </c>
      <c r="IN13" s="9">
        <v>63.893000000000001</v>
      </c>
      <c r="IO13" s="9">
        <v>29.06</v>
      </c>
      <c r="IP13" s="9">
        <v>34.832000000000001</v>
      </c>
      <c r="IQ13" s="9">
        <v>6.7439999999999998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>
        <v>0</v>
      </c>
      <c r="R14" s="9">
        <v>0</v>
      </c>
      <c r="S14" s="9">
        <v>0</v>
      </c>
      <c r="T14" s="9"/>
      <c r="U14" s="9">
        <v>0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>
        <v>0</v>
      </c>
      <c r="BT14" s="9">
        <v>0</v>
      </c>
      <c r="BU14" s="9">
        <v>0</v>
      </c>
      <c r="BV14" s="9"/>
      <c r="BW14" s="9">
        <v>0</v>
      </c>
      <c r="BX14" s="9"/>
      <c r="BY14" s="9"/>
      <c r="BZ14" s="9"/>
      <c r="CA14" s="9"/>
      <c r="CB14" s="9">
        <v>0</v>
      </c>
      <c r="CC14" s="9">
        <v>0</v>
      </c>
      <c r="CD14" s="9">
        <v>0</v>
      </c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>
        <v>0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>
        <v>0</v>
      </c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>
        <v>0</v>
      </c>
      <c r="EL14" s="9"/>
      <c r="EM14" s="9"/>
      <c r="EN14" s="9">
        <v>0</v>
      </c>
      <c r="EO14" s="9"/>
      <c r="EP14" s="9">
        <v>0</v>
      </c>
      <c r="EQ14" s="9">
        <v>0</v>
      </c>
      <c r="ER14" s="9">
        <v>0</v>
      </c>
      <c r="ES14" s="9"/>
      <c r="ET14" s="9">
        <v>0</v>
      </c>
      <c r="EU14" s="9"/>
      <c r="EV14" s="9">
        <v>0</v>
      </c>
      <c r="EW14" s="9">
        <v>0</v>
      </c>
      <c r="EX14" s="9">
        <v>0</v>
      </c>
      <c r="EY14" s="9"/>
      <c r="EZ14" s="9">
        <v>0</v>
      </c>
      <c r="FA14" s="9"/>
      <c r="FB14" s="9">
        <v>87.635999999999996</v>
      </c>
      <c r="FC14" s="9">
        <v>28.437999999999999</v>
      </c>
      <c r="FD14" s="9">
        <v>59.198</v>
      </c>
      <c r="FE14" s="9">
        <v>8.2899999999999991</v>
      </c>
      <c r="FF14" s="9">
        <v>1.9</v>
      </c>
      <c r="FG14" s="9">
        <v>6.39</v>
      </c>
      <c r="FH14" s="9">
        <v>14.347</v>
      </c>
      <c r="FI14" s="9">
        <v>7.2279999999999998</v>
      </c>
      <c r="FJ14" s="9">
        <v>7.1189999999999998</v>
      </c>
      <c r="FK14" s="9">
        <v>26.38</v>
      </c>
      <c r="FL14" s="9">
        <v>7.798</v>
      </c>
      <c r="FM14" s="9">
        <v>18.582000000000001</v>
      </c>
      <c r="FN14" s="9">
        <v>38.619</v>
      </c>
      <c r="FO14" s="9">
        <v>11.510999999999999</v>
      </c>
      <c r="FP14" s="9">
        <v>27.108000000000001</v>
      </c>
      <c r="FQ14" s="9">
        <v>40</v>
      </c>
      <c r="FR14" s="9">
        <v>34</v>
      </c>
      <c r="FS14" s="9">
        <v>40</v>
      </c>
      <c r="FT14" s="9">
        <v>28.542000000000002</v>
      </c>
      <c r="FU14" s="9">
        <v>7.8769999999999998</v>
      </c>
      <c r="FV14" s="9">
        <v>20.664000000000001</v>
      </c>
      <c r="FW14" s="9">
        <v>2.681</v>
      </c>
      <c r="FX14" s="9">
        <v>0.29599999999999999</v>
      </c>
      <c r="FY14" s="9">
        <v>2.3860000000000001</v>
      </c>
      <c r="FZ14" s="9">
        <v>5.2</v>
      </c>
      <c r="GA14" s="9">
        <v>2.379</v>
      </c>
      <c r="GB14" s="9">
        <v>2.8220000000000001</v>
      </c>
      <c r="GC14" s="9">
        <v>8.9710000000000001</v>
      </c>
      <c r="GD14" s="9">
        <v>2.2440000000000002</v>
      </c>
      <c r="GE14" s="9">
        <v>6.7270000000000003</v>
      </c>
      <c r="GF14" s="9">
        <v>11.689</v>
      </c>
      <c r="GG14" s="9">
        <v>2.9580000000000002</v>
      </c>
      <c r="GH14" s="9">
        <v>8.73</v>
      </c>
      <c r="GI14" s="9">
        <v>40.069000000000003</v>
      </c>
      <c r="GJ14" s="9">
        <v>34</v>
      </c>
      <c r="GK14" s="9">
        <v>47</v>
      </c>
      <c r="GL14" s="9">
        <v>59.094999999999999</v>
      </c>
      <c r="GM14" s="9">
        <v>20.561</v>
      </c>
      <c r="GN14" s="9">
        <v>38.533999999999999</v>
      </c>
      <c r="GO14" s="9">
        <v>5.609</v>
      </c>
      <c r="GP14" s="9">
        <v>1.6040000000000001</v>
      </c>
      <c r="GQ14" s="9">
        <v>4.0039999999999996</v>
      </c>
      <c r="GR14" s="9">
        <v>9.1470000000000002</v>
      </c>
      <c r="GS14" s="9">
        <v>4.8499999999999996</v>
      </c>
      <c r="GT14" s="9">
        <v>4.2969999999999997</v>
      </c>
      <c r="GU14" s="9">
        <v>17.408999999999999</v>
      </c>
      <c r="GV14" s="9">
        <v>5.5540000000000003</v>
      </c>
      <c r="GW14" s="9">
        <v>11.855</v>
      </c>
      <c r="GX14" s="9">
        <v>26.93</v>
      </c>
      <c r="GY14" s="9">
        <v>8.5519999999999996</v>
      </c>
      <c r="GZ14" s="9">
        <v>18.378</v>
      </c>
      <c r="HA14" s="9">
        <v>37.103999999999999</v>
      </c>
      <c r="HB14" s="9">
        <v>35.902999999999999</v>
      </c>
      <c r="HC14" s="9">
        <v>37.966999999999999</v>
      </c>
      <c r="HD14" s="9">
        <v>25.824000000000002</v>
      </c>
      <c r="HE14" s="9">
        <v>11.047000000000001</v>
      </c>
      <c r="HF14" s="9">
        <v>14.776999999999999</v>
      </c>
      <c r="HG14" s="9">
        <v>4.2060000000000004</v>
      </c>
      <c r="HH14" s="9">
        <v>1.651</v>
      </c>
      <c r="HI14" s="9">
        <v>2.5550000000000002</v>
      </c>
      <c r="HJ14" s="9">
        <v>3.2330000000000001</v>
      </c>
      <c r="HK14" s="9">
        <v>2.0209999999999999</v>
      </c>
      <c r="HL14" s="9">
        <v>1.2130000000000001</v>
      </c>
      <c r="HM14" s="9">
        <v>2.593</v>
      </c>
      <c r="HN14" s="9">
        <v>1.1779999999999999</v>
      </c>
      <c r="HO14" s="9">
        <v>1.415</v>
      </c>
      <c r="HP14" s="9">
        <v>15.792</v>
      </c>
      <c r="HQ14" s="9">
        <v>6.1980000000000004</v>
      </c>
      <c r="HR14" s="9">
        <v>9.5939999999999994</v>
      </c>
      <c r="HS14" s="9">
        <v>52</v>
      </c>
      <c r="HT14" s="9">
        <v>52</v>
      </c>
      <c r="HU14" s="9">
        <v>52</v>
      </c>
      <c r="HV14" s="9">
        <v>58.884999999999998</v>
      </c>
      <c r="HW14" s="9">
        <v>17.678999999999998</v>
      </c>
      <c r="HX14" s="9">
        <v>41.206000000000003</v>
      </c>
      <c r="HY14" s="9">
        <v>7.3879999999999999</v>
      </c>
      <c r="HZ14" s="9">
        <v>1.3480000000000001</v>
      </c>
      <c r="IA14" s="9">
        <v>6.04</v>
      </c>
      <c r="IB14" s="9">
        <v>9.1880000000000006</v>
      </c>
      <c r="IC14" s="9">
        <v>4.6849999999999996</v>
      </c>
      <c r="ID14" s="9">
        <v>4.5019999999999998</v>
      </c>
      <c r="IE14" s="9">
        <v>12.59</v>
      </c>
      <c r="IF14" s="9">
        <v>2.7490000000000001</v>
      </c>
      <c r="IG14" s="9">
        <v>9.8409999999999993</v>
      </c>
      <c r="IH14" s="9">
        <v>29.72</v>
      </c>
      <c r="II14" s="9">
        <v>8.8970000000000002</v>
      </c>
      <c r="IJ14" s="9">
        <v>20.823</v>
      </c>
      <c r="IK14" s="9">
        <v>52</v>
      </c>
      <c r="IL14" s="9">
        <v>50.377000000000002</v>
      </c>
      <c r="IM14" s="9">
        <v>52</v>
      </c>
      <c r="IN14" s="9">
        <v>54.575000000000003</v>
      </c>
      <c r="IO14" s="9">
        <v>21.806000000000001</v>
      </c>
      <c r="IP14" s="9">
        <v>32.768999999999998</v>
      </c>
      <c r="IQ14" s="9">
        <v>5.1079999999999997</v>
      </c>
    </row>
    <row r="15" spans="1:251">
      <c r="A15" s="10">
        <v>43497</v>
      </c>
      <c r="B15" s="9">
        <v>2.3730000000000002</v>
      </c>
      <c r="C15" s="9">
        <v>0.92700000000000005</v>
      </c>
      <c r="D15" s="9">
        <v>1.446</v>
      </c>
      <c r="E15" s="9">
        <v>6.5359999999999996</v>
      </c>
      <c r="F15" s="9">
        <v>2.4209999999999998</v>
      </c>
      <c r="G15" s="9">
        <v>4.1150000000000002</v>
      </c>
      <c r="H15" s="9">
        <v>11.456</v>
      </c>
      <c r="I15" s="9">
        <v>2.9209999999999998</v>
      </c>
      <c r="J15" s="9">
        <v>8.5340000000000007</v>
      </c>
      <c r="K15" s="9">
        <v>52</v>
      </c>
      <c r="L15" s="9">
        <v>51.030999999999999</v>
      </c>
      <c r="M15" s="9">
        <v>52</v>
      </c>
      <c r="N15" s="9">
        <v>6.9989999999999997</v>
      </c>
      <c r="O15" s="9">
        <v>0.52500000000000002</v>
      </c>
      <c r="P15" s="9">
        <v>6.4740000000000002</v>
      </c>
      <c r="Q15" s="9">
        <v>1.4159999999999999</v>
      </c>
      <c r="R15" s="9">
        <v>0</v>
      </c>
      <c r="S15" s="9">
        <v>1.4159999999999999</v>
      </c>
      <c r="T15" s="9">
        <v>1.1060000000000001</v>
      </c>
      <c r="U15" s="9">
        <v>0</v>
      </c>
      <c r="V15" s="9">
        <v>1.1060000000000001</v>
      </c>
      <c r="W15" s="9">
        <v>1.359</v>
      </c>
      <c r="X15" s="9">
        <v>0</v>
      </c>
      <c r="Y15" s="9">
        <v>1.359</v>
      </c>
      <c r="Z15" s="9">
        <v>3.1179999999999999</v>
      </c>
      <c r="AA15" s="9">
        <v>0.52500000000000002</v>
      </c>
      <c r="AB15" s="9">
        <v>2.593</v>
      </c>
      <c r="AC15" s="9">
        <v>41.023000000000003</v>
      </c>
      <c r="AD15" s="9">
        <v>0</v>
      </c>
      <c r="AE15" s="9">
        <v>31.9</v>
      </c>
      <c r="AF15" s="9">
        <v>16.024000000000001</v>
      </c>
      <c r="AG15" s="9">
        <v>5.5110000000000001</v>
      </c>
      <c r="AH15" s="9">
        <v>10.513</v>
      </c>
      <c r="AI15" s="9">
        <v>1.9450000000000001</v>
      </c>
      <c r="AJ15" s="9">
        <v>0.318</v>
      </c>
      <c r="AK15" s="9">
        <v>1.627</v>
      </c>
      <c r="AL15" s="9">
        <v>4.4080000000000004</v>
      </c>
      <c r="AM15" s="9">
        <v>0.66700000000000004</v>
      </c>
      <c r="AN15" s="9">
        <v>3.7410000000000001</v>
      </c>
      <c r="AO15" s="9">
        <v>4.4409999999999998</v>
      </c>
      <c r="AP15" s="9">
        <v>2.1040000000000001</v>
      </c>
      <c r="AQ15" s="9">
        <v>2.3370000000000002</v>
      </c>
      <c r="AR15" s="9">
        <v>5.23</v>
      </c>
      <c r="AS15" s="9">
        <v>2.4220000000000002</v>
      </c>
      <c r="AT15" s="9">
        <v>2.8079999999999998</v>
      </c>
      <c r="AU15" s="9">
        <v>21</v>
      </c>
      <c r="AV15" s="9">
        <v>40.622</v>
      </c>
      <c r="AW15" s="9">
        <v>12.169</v>
      </c>
      <c r="AX15" s="9">
        <v>20.436</v>
      </c>
      <c r="AY15" s="9">
        <v>8.9440000000000008</v>
      </c>
      <c r="AZ15" s="9">
        <v>11.492000000000001</v>
      </c>
      <c r="BA15" s="9">
        <v>2.923</v>
      </c>
      <c r="BB15" s="9">
        <v>1.1240000000000001</v>
      </c>
      <c r="BC15" s="9">
        <v>1.8</v>
      </c>
      <c r="BD15" s="9">
        <v>3.2389999999999999</v>
      </c>
      <c r="BE15" s="9">
        <v>1.54</v>
      </c>
      <c r="BF15" s="9">
        <v>1.6990000000000001</v>
      </c>
      <c r="BG15" s="9">
        <v>5.3680000000000003</v>
      </c>
      <c r="BH15" s="9">
        <v>2.0459999999999998</v>
      </c>
      <c r="BI15" s="9">
        <v>3.3220000000000001</v>
      </c>
      <c r="BJ15" s="9">
        <v>8.9060000000000006</v>
      </c>
      <c r="BK15" s="9">
        <v>4.234</v>
      </c>
      <c r="BL15" s="9">
        <v>4.6710000000000003</v>
      </c>
      <c r="BM15" s="9">
        <v>41.819000000000003</v>
      </c>
      <c r="BN15" s="9">
        <v>50.847000000000001</v>
      </c>
      <c r="BO15" s="9">
        <v>39.463999999999999</v>
      </c>
      <c r="BP15" s="9">
        <v>2.972</v>
      </c>
      <c r="BQ15" s="9">
        <v>1.609</v>
      </c>
      <c r="BR15" s="9">
        <v>1.363</v>
      </c>
      <c r="BS15" s="9">
        <v>0.81100000000000005</v>
      </c>
      <c r="BT15" s="9">
        <v>0.81100000000000005</v>
      </c>
      <c r="BU15" s="9">
        <v>0</v>
      </c>
      <c r="BV15" s="9">
        <v>1.258</v>
      </c>
      <c r="BW15" s="9">
        <v>0.36599999999999999</v>
      </c>
      <c r="BX15" s="9">
        <v>0.89200000000000002</v>
      </c>
      <c r="BY15" s="9">
        <v>0</v>
      </c>
      <c r="BZ15" s="9">
        <v>0</v>
      </c>
      <c r="CA15" s="9">
        <v>0</v>
      </c>
      <c r="CB15" s="9">
        <v>0.90300000000000002</v>
      </c>
      <c r="CC15" s="9">
        <v>0.432</v>
      </c>
      <c r="CD15" s="9">
        <v>0.47099999999999997</v>
      </c>
      <c r="CE15" s="9">
        <v>8.2260000000000009</v>
      </c>
      <c r="CF15" s="9">
        <v>2.5830000000000002</v>
      </c>
      <c r="CG15" s="9">
        <v>11.457000000000001</v>
      </c>
      <c r="CH15" s="9">
        <v>12.307</v>
      </c>
      <c r="CI15" s="9">
        <v>8.6349999999999998</v>
      </c>
      <c r="CJ15" s="9">
        <v>3.6720000000000002</v>
      </c>
      <c r="CK15" s="9">
        <v>0.89200000000000002</v>
      </c>
      <c r="CL15" s="9">
        <v>0</v>
      </c>
      <c r="CM15" s="9">
        <v>0.89200000000000002</v>
      </c>
      <c r="CN15" s="9">
        <v>1.9219999999999999</v>
      </c>
      <c r="CO15" s="9">
        <v>1.9219999999999999</v>
      </c>
      <c r="CP15" s="9">
        <v>0</v>
      </c>
      <c r="CQ15" s="9">
        <v>3.3159999999999998</v>
      </c>
      <c r="CR15" s="9">
        <v>2.4289999999999998</v>
      </c>
      <c r="CS15" s="9">
        <v>0.88700000000000001</v>
      </c>
      <c r="CT15" s="9">
        <v>6.1760000000000002</v>
      </c>
      <c r="CU15" s="9">
        <v>4.2830000000000004</v>
      </c>
      <c r="CV15" s="9">
        <v>1.893</v>
      </c>
      <c r="CW15" s="9">
        <v>46.75</v>
      </c>
      <c r="CX15" s="9">
        <v>45.206000000000003</v>
      </c>
      <c r="CY15" s="9">
        <v>43.771000000000001</v>
      </c>
      <c r="CZ15" s="9">
        <v>8.8520000000000003</v>
      </c>
      <c r="DA15" s="9">
        <v>6.2619999999999996</v>
      </c>
      <c r="DB15" s="9">
        <v>2.59</v>
      </c>
      <c r="DC15" s="9">
        <v>0.51400000000000001</v>
      </c>
      <c r="DD15" s="9">
        <v>0</v>
      </c>
      <c r="DE15" s="9">
        <v>0.51400000000000001</v>
      </c>
      <c r="DF15" s="9">
        <v>1.4119999999999999</v>
      </c>
      <c r="DG15" s="9">
        <v>1.4119999999999999</v>
      </c>
      <c r="DH15" s="9">
        <v>0</v>
      </c>
      <c r="DI15" s="9">
        <v>3.3159999999999998</v>
      </c>
      <c r="DJ15" s="9">
        <v>2.4289999999999998</v>
      </c>
      <c r="DK15" s="9">
        <v>0.88700000000000001</v>
      </c>
      <c r="DL15" s="9">
        <v>3.61</v>
      </c>
      <c r="DM15" s="9">
        <v>2.42</v>
      </c>
      <c r="DN15" s="9">
        <v>1.19</v>
      </c>
      <c r="DO15" s="9">
        <v>27.861000000000001</v>
      </c>
      <c r="DP15" s="9">
        <v>29.015000000000001</v>
      </c>
      <c r="DQ15" s="9">
        <v>31.414000000000001</v>
      </c>
      <c r="DR15" s="9">
        <v>3.4550000000000001</v>
      </c>
      <c r="DS15" s="9">
        <v>2.3730000000000002</v>
      </c>
      <c r="DT15" s="9">
        <v>1.0820000000000001</v>
      </c>
      <c r="DU15" s="9">
        <v>0.379</v>
      </c>
      <c r="DV15" s="9">
        <v>0</v>
      </c>
      <c r="DW15" s="9">
        <v>0.379</v>
      </c>
      <c r="DX15" s="9">
        <v>0.51</v>
      </c>
      <c r="DY15" s="9">
        <v>0.51</v>
      </c>
      <c r="DZ15" s="9">
        <v>0</v>
      </c>
      <c r="EA15" s="9">
        <v>0</v>
      </c>
      <c r="EB15" s="9">
        <v>0</v>
      </c>
      <c r="EC15" s="9">
        <v>0</v>
      </c>
      <c r="ED15" s="9">
        <v>2.5659999999999998</v>
      </c>
      <c r="EE15" s="9">
        <v>1.863</v>
      </c>
      <c r="EF15" s="9">
        <v>0.70299999999999996</v>
      </c>
      <c r="EG15" s="9">
        <v>66.673000000000002</v>
      </c>
      <c r="EH15" s="9">
        <v>60.353000000000002</v>
      </c>
      <c r="EI15" s="9">
        <v>69.034000000000006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93.484999999999999</v>
      </c>
      <c r="FC15" s="9">
        <v>29.22</v>
      </c>
      <c r="FD15" s="9">
        <v>64.263999999999996</v>
      </c>
      <c r="FE15" s="9">
        <v>12.11</v>
      </c>
      <c r="FF15" s="9">
        <v>3.1429999999999998</v>
      </c>
      <c r="FG15" s="9">
        <v>8.9670000000000005</v>
      </c>
      <c r="FH15" s="9">
        <v>14.763999999999999</v>
      </c>
      <c r="FI15" s="9">
        <v>2.4740000000000002</v>
      </c>
      <c r="FJ15" s="9">
        <v>12.29</v>
      </c>
      <c r="FK15" s="9">
        <v>24.681000000000001</v>
      </c>
      <c r="FL15" s="9">
        <v>8.2509999999999994</v>
      </c>
      <c r="FM15" s="9">
        <v>16.43</v>
      </c>
      <c r="FN15" s="9">
        <v>41.929000000000002</v>
      </c>
      <c r="FO15" s="9">
        <v>15.352</v>
      </c>
      <c r="FP15" s="9">
        <v>26.576000000000001</v>
      </c>
      <c r="FQ15" s="9">
        <v>39.973999999999997</v>
      </c>
      <c r="FR15" s="9">
        <v>52</v>
      </c>
      <c r="FS15" s="9">
        <v>34</v>
      </c>
      <c r="FT15" s="9">
        <v>34.703000000000003</v>
      </c>
      <c r="FU15" s="9">
        <v>9.5470000000000006</v>
      </c>
      <c r="FV15" s="9">
        <v>25.155999999999999</v>
      </c>
      <c r="FW15" s="9">
        <v>4.835</v>
      </c>
      <c r="FX15" s="9">
        <v>1.292</v>
      </c>
      <c r="FY15" s="9">
        <v>3.5430000000000001</v>
      </c>
      <c r="FZ15" s="9">
        <v>4.7850000000000001</v>
      </c>
      <c r="GA15" s="9">
        <v>0.755</v>
      </c>
      <c r="GB15" s="9">
        <v>4.0289999999999999</v>
      </c>
      <c r="GC15" s="9">
        <v>7.76</v>
      </c>
      <c r="GD15" s="9">
        <v>2.415</v>
      </c>
      <c r="GE15" s="9">
        <v>5.3460000000000001</v>
      </c>
      <c r="GF15" s="9">
        <v>17.323</v>
      </c>
      <c r="GG15" s="9">
        <v>5.085</v>
      </c>
      <c r="GH15" s="9">
        <v>12.239000000000001</v>
      </c>
      <c r="GI15" s="9">
        <v>51.509</v>
      </c>
      <c r="GJ15" s="9">
        <v>53.411999999999999</v>
      </c>
      <c r="GK15" s="9">
        <v>50.762</v>
      </c>
      <c r="GL15" s="9">
        <v>58.781999999999996</v>
      </c>
      <c r="GM15" s="9">
        <v>19.673999999999999</v>
      </c>
      <c r="GN15" s="9">
        <v>39.107999999999997</v>
      </c>
      <c r="GO15" s="9">
        <v>7.2759999999999998</v>
      </c>
      <c r="GP15" s="9">
        <v>1.851</v>
      </c>
      <c r="GQ15" s="9">
        <v>5.4249999999999998</v>
      </c>
      <c r="GR15" s="9">
        <v>9.98</v>
      </c>
      <c r="GS15" s="9">
        <v>1.718</v>
      </c>
      <c r="GT15" s="9">
        <v>8.2609999999999992</v>
      </c>
      <c r="GU15" s="9">
        <v>16.920999999999999</v>
      </c>
      <c r="GV15" s="9">
        <v>5.8369999999999997</v>
      </c>
      <c r="GW15" s="9">
        <v>11.085000000000001</v>
      </c>
      <c r="GX15" s="9">
        <v>24.606000000000002</v>
      </c>
      <c r="GY15" s="9">
        <v>10.268000000000001</v>
      </c>
      <c r="GZ15" s="9">
        <v>14.337999999999999</v>
      </c>
      <c r="HA15" s="9">
        <v>36.645000000000003</v>
      </c>
      <c r="HB15" s="9">
        <v>52</v>
      </c>
      <c r="HC15" s="9">
        <v>31.798999999999999</v>
      </c>
      <c r="HD15" s="9">
        <v>17.358000000000001</v>
      </c>
      <c r="HE15" s="9">
        <v>9.6359999999999992</v>
      </c>
      <c r="HF15" s="9">
        <v>7.7229999999999999</v>
      </c>
      <c r="HG15" s="9">
        <v>1.3169999999999999</v>
      </c>
      <c r="HH15" s="9">
        <v>0.80700000000000005</v>
      </c>
      <c r="HI15" s="9">
        <v>0.51</v>
      </c>
      <c r="HJ15" s="9">
        <v>4.3310000000000004</v>
      </c>
      <c r="HK15" s="9">
        <v>3.6179999999999999</v>
      </c>
      <c r="HL15" s="9">
        <v>0.71199999999999997</v>
      </c>
      <c r="HM15" s="9">
        <v>2.548</v>
      </c>
      <c r="HN15" s="9">
        <v>1.4710000000000001</v>
      </c>
      <c r="HO15" s="9">
        <v>1.077</v>
      </c>
      <c r="HP15" s="9">
        <v>9.1630000000000003</v>
      </c>
      <c r="HQ15" s="9">
        <v>3.74</v>
      </c>
      <c r="HR15" s="9">
        <v>5.423</v>
      </c>
      <c r="HS15" s="9">
        <v>78.927999999999997</v>
      </c>
      <c r="HT15" s="9">
        <v>22.831</v>
      </c>
      <c r="HU15" s="9">
        <v>104</v>
      </c>
      <c r="HV15" s="9">
        <v>50.314</v>
      </c>
      <c r="HW15" s="9">
        <v>12.814</v>
      </c>
      <c r="HX15" s="9">
        <v>37.500999999999998</v>
      </c>
      <c r="HY15" s="9">
        <v>7.6159999999999997</v>
      </c>
      <c r="HZ15" s="9">
        <v>1.427</v>
      </c>
      <c r="IA15" s="9">
        <v>6.1890000000000001</v>
      </c>
      <c r="IB15" s="9">
        <v>9.157</v>
      </c>
      <c r="IC15" s="9">
        <v>1.2050000000000001</v>
      </c>
      <c r="ID15" s="9">
        <v>7.952</v>
      </c>
      <c r="IE15" s="9">
        <v>12.249000000000001</v>
      </c>
      <c r="IF15" s="9">
        <v>3.7949999999999999</v>
      </c>
      <c r="IG15" s="9">
        <v>8.4540000000000006</v>
      </c>
      <c r="IH15" s="9">
        <v>21.292000000000002</v>
      </c>
      <c r="II15" s="9">
        <v>6.3869999999999996</v>
      </c>
      <c r="IJ15" s="9">
        <v>14.904999999999999</v>
      </c>
      <c r="IK15" s="9">
        <v>32.856000000000002</v>
      </c>
      <c r="IL15" s="9">
        <v>47.716000000000001</v>
      </c>
      <c r="IM15" s="9">
        <v>26</v>
      </c>
      <c r="IN15" s="9">
        <v>60.527999999999999</v>
      </c>
      <c r="IO15" s="9">
        <v>26.042000000000002</v>
      </c>
      <c r="IP15" s="9">
        <v>34.485999999999997</v>
      </c>
      <c r="IQ15" s="9">
        <v>5.8109999999999999</v>
      </c>
    </row>
    <row r="16" spans="1:251">
      <c r="A16" s="10">
        <v>43862</v>
      </c>
      <c r="B16" s="9">
        <v>0.86599999999999999</v>
      </c>
      <c r="C16" s="9">
        <v>0.86599999999999999</v>
      </c>
      <c r="D16" s="9">
        <v>0</v>
      </c>
      <c r="E16" s="9">
        <v>5.7990000000000004</v>
      </c>
      <c r="F16" s="9">
        <v>1.528</v>
      </c>
      <c r="G16" s="9">
        <v>4.2699999999999996</v>
      </c>
      <c r="H16" s="9">
        <v>12.430999999999999</v>
      </c>
      <c r="I16" s="9">
        <v>4.0380000000000003</v>
      </c>
      <c r="J16" s="9">
        <v>8.3930000000000007</v>
      </c>
      <c r="K16" s="9">
        <v>52</v>
      </c>
      <c r="L16" s="9">
        <v>49.795999999999999</v>
      </c>
      <c r="M16" s="9">
        <v>75.712999999999994</v>
      </c>
      <c r="N16" s="9">
        <v>9.66</v>
      </c>
      <c r="O16" s="9">
        <v>0.98599999999999999</v>
      </c>
      <c r="P16" s="9">
        <v>8.6739999999999995</v>
      </c>
      <c r="Q16" s="9">
        <v>1.54</v>
      </c>
      <c r="R16" s="9">
        <v>0.51600000000000001</v>
      </c>
      <c r="S16" s="9">
        <v>1.024</v>
      </c>
      <c r="T16" s="9">
        <v>1.2949999999999999</v>
      </c>
      <c r="U16" s="9">
        <v>0.47</v>
      </c>
      <c r="V16" s="9">
        <v>0.82499999999999996</v>
      </c>
      <c r="W16" s="9">
        <v>2.6219999999999999</v>
      </c>
      <c r="X16" s="9">
        <v>0</v>
      </c>
      <c r="Y16" s="9">
        <v>2.6219999999999999</v>
      </c>
      <c r="Z16" s="9">
        <v>4.2030000000000003</v>
      </c>
      <c r="AA16" s="9">
        <v>0</v>
      </c>
      <c r="AB16" s="9">
        <v>4.2030000000000003</v>
      </c>
      <c r="AC16" s="9">
        <v>43.311</v>
      </c>
      <c r="AD16" s="9">
        <v>6.766</v>
      </c>
      <c r="AE16" s="9">
        <v>47.914000000000001</v>
      </c>
      <c r="AF16" s="9">
        <v>19.096</v>
      </c>
      <c r="AG16" s="9">
        <v>9.84</v>
      </c>
      <c r="AH16" s="9">
        <v>9.2560000000000002</v>
      </c>
      <c r="AI16" s="9">
        <v>2.7719999999999998</v>
      </c>
      <c r="AJ16" s="9">
        <v>1.42</v>
      </c>
      <c r="AK16" s="9">
        <v>1.353</v>
      </c>
      <c r="AL16" s="9">
        <v>5.2080000000000002</v>
      </c>
      <c r="AM16" s="9">
        <v>3.2890000000000001</v>
      </c>
      <c r="AN16" s="9">
        <v>1.919</v>
      </c>
      <c r="AO16" s="9">
        <v>6.0220000000000002</v>
      </c>
      <c r="AP16" s="9">
        <v>2.964</v>
      </c>
      <c r="AQ16" s="9">
        <v>3.0579999999999998</v>
      </c>
      <c r="AR16" s="9">
        <v>5.093</v>
      </c>
      <c r="AS16" s="9">
        <v>2.1669999999999998</v>
      </c>
      <c r="AT16" s="9">
        <v>2.927</v>
      </c>
      <c r="AU16" s="9">
        <v>17</v>
      </c>
      <c r="AV16" s="9">
        <v>14.737</v>
      </c>
      <c r="AW16" s="9">
        <v>17</v>
      </c>
      <c r="AX16" s="9">
        <v>20.789000000000001</v>
      </c>
      <c r="AY16" s="9">
        <v>11.481</v>
      </c>
      <c r="AZ16" s="9">
        <v>9.3079999999999998</v>
      </c>
      <c r="BA16" s="9">
        <v>2.8809999999999998</v>
      </c>
      <c r="BB16" s="9">
        <v>1.4119999999999999</v>
      </c>
      <c r="BC16" s="9">
        <v>1.4690000000000001</v>
      </c>
      <c r="BD16" s="9">
        <v>1.631</v>
      </c>
      <c r="BE16" s="9">
        <v>1.631</v>
      </c>
      <c r="BF16" s="9">
        <v>0</v>
      </c>
      <c r="BG16" s="9">
        <v>3.5449999999999999</v>
      </c>
      <c r="BH16" s="9">
        <v>2.2240000000000002</v>
      </c>
      <c r="BI16" s="9">
        <v>1.321</v>
      </c>
      <c r="BJ16" s="9">
        <v>12.731999999999999</v>
      </c>
      <c r="BK16" s="9">
        <v>6.2140000000000004</v>
      </c>
      <c r="BL16" s="9">
        <v>6.5179999999999998</v>
      </c>
      <c r="BM16" s="9">
        <v>52</v>
      </c>
      <c r="BN16" s="9">
        <v>52</v>
      </c>
      <c r="BO16" s="9">
        <v>52</v>
      </c>
      <c r="BP16" s="9">
        <v>1.766</v>
      </c>
      <c r="BQ16" s="9">
        <v>1.2849999999999999</v>
      </c>
      <c r="BR16" s="9">
        <v>0.48099999999999998</v>
      </c>
      <c r="BS16" s="9">
        <v>0</v>
      </c>
      <c r="BT16" s="9">
        <v>0</v>
      </c>
      <c r="BU16" s="9">
        <v>0</v>
      </c>
      <c r="BV16" s="9">
        <v>0.39400000000000002</v>
      </c>
      <c r="BW16" s="9">
        <v>0.39400000000000002</v>
      </c>
      <c r="BX16" s="9">
        <v>0</v>
      </c>
      <c r="BY16" s="9">
        <v>0.48099999999999998</v>
      </c>
      <c r="BZ16" s="9">
        <v>0</v>
      </c>
      <c r="CA16" s="9">
        <v>0.48099999999999998</v>
      </c>
      <c r="CB16" s="9">
        <v>0.89</v>
      </c>
      <c r="CC16" s="9">
        <v>0.89</v>
      </c>
      <c r="CD16" s="9">
        <v>0</v>
      </c>
      <c r="CE16" s="9">
        <v>71.236000000000004</v>
      </c>
      <c r="CF16" s="9">
        <v>114.155</v>
      </c>
      <c r="CG16" s="9">
        <v>0</v>
      </c>
      <c r="CH16" s="9">
        <v>13.611000000000001</v>
      </c>
      <c r="CI16" s="9">
        <v>5.0419999999999998</v>
      </c>
      <c r="CJ16" s="9">
        <v>8.5690000000000008</v>
      </c>
      <c r="CK16" s="9">
        <v>2.012</v>
      </c>
      <c r="CL16" s="9">
        <v>0.435</v>
      </c>
      <c r="CM16" s="9">
        <v>1.5780000000000001</v>
      </c>
      <c r="CN16" s="9">
        <v>2.6709999999999998</v>
      </c>
      <c r="CO16" s="9">
        <v>1.427</v>
      </c>
      <c r="CP16" s="9">
        <v>1.244</v>
      </c>
      <c r="CQ16" s="9">
        <v>2.7370000000000001</v>
      </c>
      <c r="CR16" s="9">
        <v>1.4279999999999999</v>
      </c>
      <c r="CS16" s="9">
        <v>1.3089999999999999</v>
      </c>
      <c r="CT16" s="9">
        <v>6.19</v>
      </c>
      <c r="CU16" s="9">
        <v>1.752</v>
      </c>
      <c r="CV16" s="9">
        <v>4.4379999999999997</v>
      </c>
      <c r="CW16" s="9">
        <v>26</v>
      </c>
      <c r="CX16" s="9">
        <v>22.879000000000001</v>
      </c>
      <c r="CY16" s="9">
        <v>50.642000000000003</v>
      </c>
      <c r="CZ16" s="9">
        <v>9.8079999999999998</v>
      </c>
      <c r="DA16" s="9">
        <v>3.1480000000000001</v>
      </c>
      <c r="DB16" s="9">
        <v>6.66</v>
      </c>
      <c r="DC16" s="9">
        <v>1.522</v>
      </c>
      <c r="DD16" s="9">
        <v>0.435</v>
      </c>
      <c r="DE16" s="9">
        <v>1.087</v>
      </c>
      <c r="DF16" s="9">
        <v>1.373</v>
      </c>
      <c r="DG16" s="9">
        <v>0.53100000000000003</v>
      </c>
      <c r="DH16" s="9">
        <v>0.84199999999999997</v>
      </c>
      <c r="DI16" s="9">
        <v>2.1970000000000001</v>
      </c>
      <c r="DJ16" s="9">
        <v>0.88900000000000001</v>
      </c>
      <c r="DK16" s="9">
        <v>1.3089999999999999</v>
      </c>
      <c r="DL16" s="9">
        <v>4.7160000000000002</v>
      </c>
      <c r="DM16" s="9">
        <v>1.2929999999999999</v>
      </c>
      <c r="DN16" s="9">
        <v>3.423</v>
      </c>
      <c r="DO16" s="9">
        <v>47.1</v>
      </c>
      <c r="DP16" s="9">
        <v>26</v>
      </c>
      <c r="DQ16" s="9">
        <v>50.634999999999998</v>
      </c>
      <c r="DR16" s="9">
        <v>3.802</v>
      </c>
      <c r="DS16" s="9">
        <v>1.8939999999999999</v>
      </c>
      <c r="DT16" s="9">
        <v>1.9079999999999999</v>
      </c>
      <c r="DU16" s="9">
        <v>0.49099999999999999</v>
      </c>
      <c r="DV16" s="9">
        <v>0</v>
      </c>
      <c r="DW16" s="9">
        <v>0.49099999999999999</v>
      </c>
      <c r="DX16" s="9">
        <v>1.298</v>
      </c>
      <c r="DY16" s="9">
        <v>0.89600000000000002</v>
      </c>
      <c r="DZ16" s="9">
        <v>0.40200000000000002</v>
      </c>
      <c r="EA16" s="9">
        <v>0.53900000000000003</v>
      </c>
      <c r="EB16" s="9">
        <v>0.53900000000000003</v>
      </c>
      <c r="EC16" s="9">
        <v>0</v>
      </c>
      <c r="ED16" s="9">
        <v>1.474</v>
      </c>
      <c r="EE16" s="9">
        <v>0.45900000000000002</v>
      </c>
      <c r="EF16" s="9">
        <v>1.016</v>
      </c>
      <c r="EG16" s="9">
        <v>12.045</v>
      </c>
      <c r="EH16" s="9">
        <v>11.673</v>
      </c>
      <c r="EI16" s="9">
        <v>31.79</v>
      </c>
      <c r="EJ16" s="9">
        <v>0.97299999999999998</v>
      </c>
      <c r="EK16" s="9">
        <v>0.97299999999999998</v>
      </c>
      <c r="EL16" s="9">
        <v>0</v>
      </c>
      <c r="EM16" s="9">
        <v>0</v>
      </c>
      <c r="EN16" s="9">
        <v>0</v>
      </c>
      <c r="EO16" s="9">
        <v>0</v>
      </c>
      <c r="EP16" s="9">
        <v>0.63800000000000001</v>
      </c>
      <c r="EQ16" s="9">
        <v>0.63800000000000001</v>
      </c>
      <c r="ER16" s="9">
        <v>0</v>
      </c>
      <c r="ES16" s="9">
        <v>0</v>
      </c>
      <c r="ET16" s="9">
        <v>0</v>
      </c>
      <c r="EU16" s="9">
        <v>0</v>
      </c>
      <c r="EV16" s="9">
        <v>0.33500000000000002</v>
      </c>
      <c r="EW16" s="9">
        <v>0.33500000000000002</v>
      </c>
      <c r="EX16" s="9">
        <v>0</v>
      </c>
      <c r="EY16" s="9">
        <v>79.504000000000005</v>
      </c>
      <c r="EZ16" s="9">
        <v>79.504000000000005</v>
      </c>
      <c r="FA16" s="9">
        <v>0</v>
      </c>
      <c r="FB16" s="9">
        <v>104.27</v>
      </c>
      <c r="FC16" s="9">
        <v>39.268999999999998</v>
      </c>
      <c r="FD16" s="9">
        <v>65</v>
      </c>
      <c r="FE16" s="9">
        <v>12.923999999999999</v>
      </c>
      <c r="FF16" s="9">
        <v>4.7439999999999998</v>
      </c>
      <c r="FG16" s="9">
        <v>8.18</v>
      </c>
      <c r="FH16" s="9">
        <v>16.393999999999998</v>
      </c>
      <c r="FI16" s="9">
        <v>9.5459999999999994</v>
      </c>
      <c r="FJ16" s="9">
        <v>6.8470000000000004</v>
      </c>
      <c r="FK16" s="9">
        <v>27.838000000000001</v>
      </c>
      <c r="FL16" s="9">
        <v>9.3460000000000001</v>
      </c>
      <c r="FM16" s="9">
        <v>18.492000000000001</v>
      </c>
      <c r="FN16" s="9">
        <v>47.113999999999997</v>
      </c>
      <c r="FO16" s="9">
        <v>15.632999999999999</v>
      </c>
      <c r="FP16" s="9">
        <v>31.481000000000002</v>
      </c>
      <c r="FQ16" s="9">
        <v>36.017000000000003</v>
      </c>
      <c r="FR16" s="9">
        <v>26</v>
      </c>
      <c r="FS16" s="9">
        <v>47</v>
      </c>
      <c r="FT16" s="9">
        <v>36.100999999999999</v>
      </c>
      <c r="FU16" s="9">
        <v>7.6230000000000002</v>
      </c>
      <c r="FV16" s="9">
        <v>28.478999999999999</v>
      </c>
      <c r="FW16" s="9">
        <v>5.4790000000000001</v>
      </c>
      <c r="FX16" s="9">
        <v>1.4330000000000001</v>
      </c>
      <c r="FY16" s="9">
        <v>4.0460000000000003</v>
      </c>
      <c r="FZ16" s="9">
        <v>1.887</v>
      </c>
      <c r="GA16" s="9">
        <v>0.42</v>
      </c>
      <c r="GB16" s="9">
        <v>1.4670000000000001</v>
      </c>
      <c r="GC16" s="9">
        <v>9.0190000000000001</v>
      </c>
      <c r="GD16" s="9">
        <v>2.298</v>
      </c>
      <c r="GE16" s="9">
        <v>6.72</v>
      </c>
      <c r="GF16" s="9">
        <v>19.716999999999999</v>
      </c>
      <c r="GG16" s="9">
        <v>3.4710000000000001</v>
      </c>
      <c r="GH16" s="9">
        <v>16.245999999999999</v>
      </c>
      <c r="GI16" s="9">
        <v>52</v>
      </c>
      <c r="GJ16" s="9">
        <v>43.055999999999997</v>
      </c>
      <c r="GK16" s="9">
        <v>52</v>
      </c>
      <c r="GL16" s="9">
        <v>68.168000000000006</v>
      </c>
      <c r="GM16" s="9">
        <v>31.646999999999998</v>
      </c>
      <c r="GN16" s="9">
        <v>36.521999999999998</v>
      </c>
      <c r="GO16" s="9">
        <v>7.4450000000000003</v>
      </c>
      <c r="GP16" s="9">
        <v>3.3109999999999999</v>
      </c>
      <c r="GQ16" s="9">
        <v>4.1340000000000003</v>
      </c>
      <c r="GR16" s="9">
        <v>14.507</v>
      </c>
      <c r="GS16" s="9">
        <v>9.1259999999999994</v>
      </c>
      <c r="GT16" s="9">
        <v>5.3810000000000002</v>
      </c>
      <c r="GU16" s="9">
        <v>18.818999999999999</v>
      </c>
      <c r="GV16" s="9">
        <v>7.0469999999999997</v>
      </c>
      <c r="GW16" s="9">
        <v>11.772</v>
      </c>
      <c r="GX16" s="9">
        <v>27.396999999999998</v>
      </c>
      <c r="GY16" s="9">
        <v>12.162000000000001</v>
      </c>
      <c r="GZ16" s="9">
        <v>15.234999999999999</v>
      </c>
      <c r="HA16" s="9">
        <v>26</v>
      </c>
      <c r="HB16" s="9">
        <v>23.63</v>
      </c>
      <c r="HC16" s="9">
        <v>26</v>
      </c>
      <c r="HD16" s="9">
        <v>16.388999999999999</v>
      </c>
      <c r="HE16" s="9">
        <v>8.2929999999999993</v>
      </c>
      <c r="HF16" s="9">
        <v>8.0969999999999995</v>
      </c>
      <c r="HG16" s="9">
        <v>2.2090000000000001</v>
      </c>
      <c r="HH16" s="9">
        <v>1.752</v>
      </c>
      <c r="HI16" s="9">
        <v>0.45700000000000002</v>
      </c>
      <c r="HJ16" s="9">
        <v>2.5059999999999998</v>
      </c>
      <c r="HK16" s="9">
        <v>1.641</v>
      </c>
      <c r="HL16" s="9">
        <v>0.86499999999999999</v>
      </c>
      <c r="HM16" s="9">
        <v>2.532</v>
      </c>
      <c r="HN16" s="9">
        <v>1.1519999999999999</v>
      </c>
      <c r="HO16" s="9">
        <v>1.38</v>
      </c>
      <c r="HP16" s="9">
        <v>9.1419999999999995</v>
      </c>
      <c r="HQ16" s="9">
        <v>3.7469999999999999</v>
      </c>
      <c r="HR16" s="9">
        <v>5.3949999999999996</v>
      </c>
      <c r="HS16" s="9">
        <v>52</v>
      </c>
      <c r="HT16" s="9">
        <v>35.573</v>
      </c>
      <c r="HU16" s="9">
        <v>104</v>
      </c>
      <c r="HV16" s="9">
        <v>57.19</v>
      </c>
      <c r="HW16" s="9">
        <v>19.12</v>
      </c>
      <c r="HX16" s="9">
        <v>38.07</v>
      </c>
      <c r="HY16" s="9">
        <v>6.4889999999999999</v>
      </c>
      <c r="HZ16" s="9">
        <v>2.2719999999999998</v>
      </c>
      <c r="IA16" s="9">
        <v>4.2169999999999996</v>
      </c>
      <c r="IB16" s="9">
        <v>7.9690000000000003</v>
      </c>
      <c r="IC16" s="9">
        <v>4.7089999999999996</v>
      </c>
      <c r="ID16" s="9">
        <v>3.2610000000000001</v>
      </c>
      <c r="IE16" s="9">
        <v>16.786000000000001</v>
      </c>
      <c r="IF16" s="9">
        <v>5.5090000000000003</v>
      </c>
      <c r="IG16" s="9">
        <v>11.276999999999999</v>
      </c>
      <c r="IH16" s="9">
        <v>25.946000000000002</v>
      </c>
      <c r="II16" s="9">
        <v>6.63</v>
      </c>
      <c r="IJ16" s="9">
        <v>19.315999999999999</v>
      </c>
      <c r="IK16" s="9">
        <v>39</v>
      </c>
      <c r="IL16" s="9">
        <v>22.92</v>
      </c>
      <c r="IM16" s="9">
        <v>52</v>
      </c>
      <c r="IN16" s="9">
        <v>63.469000000000001</v>
      </c>
      <c r="IO16" s="9">
        <v>28.442</v>
      </c>
      <c r="IP16" s="9">
        <v>35.027000000000001</v>
      </c>
      <c r="IQ16" s="9">
        <v>8.6449999999999996</v>
      </c>
    </row>
    <row r="17" spans="1:251">
      <c r="A17" s="10">
        <v>44228</v>
      </c>
      <c r="B17" s="9">
        <v>1.4319999999999999</v>
      </c>
      <c r="C17" s="9">
        <v>0.96899999999999997</v>
      </c>
      <c r="D17" s="9">
        <v>0.46300000000000002</v>
      </c>
      <c r="E17" s="9">
        <v>4.5750000000000002</v>
      </c>
      <c r="F17" s="9">
        <v>1.53</v>
      </c>
      <c r="G17" s="9">
        <v>3.0449999999999999</v>
      </c>
      <c r="H17" s="9">
        <v>6.29</v>
      </c>
      <c r="I17" s="9">
        <v>1.9750000000000001</v>
      </c>
      <c r="J17" s="9">
        <v>4.3150000000000004</v>
      </c>
      <c r="K17" s="9">
        <v>46.261000000000003</v>
      </c>
      <c r="L17" s="9">
        <v>47</v>
      </c>
      <c r="M17" s="9">
        <v>44.558999999999997</v>
      </c>
      <c r="N17" s="9">
        <v>5.59</v>
      </c>
      <c r="O17" s="9">
        <v>0.34300000000000003</v>
      </c>
      <c r="P17" s="9">
        <v>5.2469999999999999</v>
      </c>
      <c r="Q17" s="9">
        <v>0.376</v>
      </c>
      <c r="R17" s="9">
        <v>0</v>
      </c>
      <c r="S17" s="9">
        <v>0.376</v>
      </c>
      <c r="T17" s="9">
        <v>0.68600000000000005</v>
      </c>
      <c r="U17" s="9">
        <v>0</v>
      </c>
      <c r="V17" s="9">
        <v>0.68600000000000005</v>
      </c>
      <c r="W17" s="9">
        <v>1.7569999999999999</v>
      </c>
      <c r="X17" s="9">
        <v>0</v>
      </c>
      <c r="Y17" s="9">
        <v>1.7569999999999999</v>
      </c>
      <c r="Z17" s="9">
        <v>2.7709999999999999</v>
      </c>
      <c r="AA17" s="9">
        <v>0.34300000000000003</v>
      </c>
      <c r="AB17" s="9">
        <v>2.4279999999999999</v>
      </c>
      <c r="AC17" s="9">
        <v>50.908999999999999</v>
      </c>
      <c r="AD17" s="9">
        <v>0</v>
      </c>
      <c r="AE17" s="9">
        <v>49.859000000000002</v>
      </c>
      <c r="AF17" s="9">
        <v>13.557</v>
      </c>
      <c r="AG17" s="9">
        <v>3.4649999999999999</v>
      </c>
      <c r="AH17" s="9">
        <v>10.093</v>
      </c>
      <c r="AI17" s="9">
        <v>1.4830000000000001</v>
      </c>
      <c r="AJ17" s="9">
        <v>0.245</v>
      </c>
      <c r="AK17" s="9">
        <v>1.238</v>
      </c>
      <c r="AL17" s="9">
        <v>3.9609999999999999</v>
      </c>
      <c r="AM17" s="9">
        <v>0.38700000000000001</v>
      </c>
      <c r="AN17" s="9">
        <v>3.5739999999999998</v>
      </c>
      <c r="AO17" s="9">
        <v>5.2949999999999999</v>
      </c>
      <c r="AP17" s="9">
        <v>1.7310000000000001</v>
      </c>
      <c r="AQ17" s="9">
        <v>3.5640000000000001</v>
      </c>
      <c r="AR17" s="9">
        <v>2.8170000000000002</v>
      </c>
      <c r="AS17" s="9">
        <v>1.101</v>
      </c>
      <c r="AT17" s="9">
        <v>1.716</v>
      </c>
      <c r="AU17" s="9">
        <v>13</v>
      </c>
      <c r="AV17" s="9">
        <v>13.587</v>
      </c>
      <c r="AW17" s="9">
        <v>13</v>
      </c>
      <c r="AX17" s="9">
        <v>14.186999999999999</v>
      </c>
      <c r="AY17" s="9">
        <v>5.9420000000000002</v>
      </c>
      <c r="AZ17" s="9">
        <v>8.2449999999999992</v>
      </c>
      <c r="BA17" s="9">
        <v>0.81299999999999994</v>
      </c>
      <c r="BB17" s="9">
        <v>0.52700000000000002</v>
      </c>
      <c r="BC17" s="9">
        <v>0.28599999999999998</v>
      </c>
      <c r="BD17" s="9">
        <v>2.359</v>
      </c>
      <c r="BE17" s="9">
        <v>0</v>
      </c>
      <c r="BF17" s="9">
        <v>2.359</v>
      </c>
      <c r="BG17" s="9">
        <v>5.3419999999999996</v>
      </c>
      <c r="BH17" s="9">
        <v>2.2189999999999999</v>
      </c>
      <c r="BI17" s="9">
        <v>3.1230000000000002</v>
      </c>
      <c r="BJ17" s="9">
        <v>5.6740000000000004</v>
      </c>
      <c r="BK17" s="9">
        <v>3.1960000000000002</v>
      </c>
      <c r="BL17" s="9">
        <v>2.4780000000000002</v>
      </c>
      <c r="BM17" s="9">
        <v>28.1</v>
      </c>
      <c r="BN17" s="9">
        <v>52</v>
      </c>
      <c r="BO17" s="9">
        <v>23.23</v>
      </c>
      <c r="BP17" s="9">
        <v>2.7440000000000002</v>
      </c>
      <c r="BQ17" s="9">
        <v>0.30099999999999999</v>
      </c>
      <c r="BR17" s="9">
        <v>2.4430000000000001</v>
      </c>
      <c r="BS17" s="9">
        <v>0.75800000000000001</v>
      </c>
      <c r="BT17" s="9">
        <v>0</v>
      </c>
      <c r="BU17" s="9">
        <v>0.75800000000000001</v>
      </c>
      <c r="BV17" s="9">
        <v>1.002</v>
      </c>
      <c r="BW17" s="9">
        <v>0</v>
      </c>
      <c r="BX17" s="9">
        <v>1.002</v>
      </c>
      <c r="BY17" s="9">
        <v>0.34899999999999998</v>
      </c>
      <c r="BZ17" s="9">
        <v>0</v>
      </c>
      <c r="CA17" s="9">
        <v>0.34899999999999998</v>
      </c>
      <c r="CB17" s="9">
        <v>0.63600000000000001</v>
      </c>
      <c r="CC17" s="9">
        <v>0.30099999999999999</v>
      </c>
      <c r="CD17" s="9">
        <v>0.33400000000000002</v>
      </c>
      <c r="CE17" s="9">
        <v>15.026</v>
      </c>
      <c r="CF17" s="9">
        <v>0</v>
      </c>
      <c r="CG17" s="9">
        <v>11.488</v>
      </c>
      <c r="CH17" s="9">
        <v>13.707000000000001</v>
      </c>
      <c r="CI17" s="9">
        <v>5.3179999999999996</v>
      </c>
      <c r="CJ17" s="9">
        <v>8.3879999999999999</v>
      </c>
      <c r="CK17" s="9">
        <v>0.72599999999999998</v>
      </c>
      <c r="CL17" s="9">
        <v>0</v>
      </c>
      <c r="CM17" s="9">
        <v>0.72599999999999998</v>
      </c>
      <c r="CN17" s="9">
        <v>2.5430000000000001</v>
      </c>
      <c r="CO17" s="9">
        <v>1.357</v>
      </c>
      <c r="CP17" s="9">
        <v>1.1859999999999999</v>
      </c>
      <c r="CQ17" s="9">
        <v>5.1619999999999999</v>
      </c>
      <c r="CR17" s="9">
        <v>2.1949999999999998</v>
      </c>
      <c r="CS17" s="9">
        <v>2.968</v>
      </c>
      <c r="CT17" s="9">
        <v>5.2750000000000004</v>
      </c>
      <c r="CU17" s="9">
        <v>1.7669999999999999</v>
      </c>
      <c r="CV17" s="9">
        <v>3.5089999999999999</v>
      </c>
      <c r="CW17" s="9">
        <v>44.598999999999997</v>
      </c>
      <c r="CX17" s="9">
        <v>20.844000000000001</v>
      </c>
      <c r="CY17" s="9">
        <v>46.905000000000001</v>
      </c>
      <c r="CZ17" s="9">
        <v>10.127000000000001</v>
      </c>
      <c r="DA17" s="9">
        <v>3.1859999999999999</v>
      </c>
      <c r="DB17" s="9">
        <v>6.9409999999999998</v>
      </c>
      <c r="DC17" s="9">
        <v>0.72599999999999998</v>
      </c>
      <c r="DD17" s="9">
        <v>0</v>
      </c>
      <c r="DE17" s="9">
        <v>0.72599999999999998</v>
      </c>
      <c r="DF17" s="9">
        <v>1.681</v>
      </c>
      <c r="DG17" s="9">
        <v>0.85599999999999998</v>
      </c>
      <c r="DH17" s="9">
        <v>0.82499999999999996</v>
      </c>
      <c r="DI17" s="9">
        <v>3.7810000000000001</v>
      </c>
      <c r="DJ17" s="9">
        <v>1.1399999999999999</v>
      </c>
      <c r="DK17" s="9">
        <v>2.641</v>
      </c>
      <c r="DL17" s="9">
        <v>3.9390000000000001</v>
      </c>
      <c r="DM17" s="9">
        <v>1.19</v>
      </c>
      <c r="DN17" s="9">
        <v>2.7490000000000001</v>
      </c>
      <c r="DO17" s="9">
        <v>45.512</v>
      </c>
      <c r="DP17" s="9">
        <v>46.152000000000001</v>
      </c>
      <c r="DQ17" s="9">
        <v>44.615000000000002</v>
      </c>
      <c r="DR17" s="9">
        <v>3.58</v>
      </c>
      <c r="DS17" s="9">
        <v>2.133</v>
      </c>
      <c r="DT17" s="9">
        <v>1.4470000000000001</v>
      </c>
      <c r="DU17" s="9">
        <v>0</v>
      </c>
      <c r="DV17" s="9">
        <v>0</v>
      </c>
      <c r="DW17" s="9">
        <v>0</v>
      </c>
      <c r="DX17" s="9">
        <v>0.86199999999999999</v>
      </c>
      <c r="DY17" s="9">
        <v>0.501</v>
      </c>
      <c r="DZ17" s="9">
        <v>0.36099999999999999</v>
      </c>
      <c r="EA17" s="9">
        <v>1.381</v>
      </c>
      <c r="EB17" s="9">
        <v>1.0549999999999999</v>
      </c>
      <c r="EC17" s="9">
        <v>0.32600000000000001</v>
      </c>
      <c r="ED17" s="9">
        <v>1.3360000000000001</v>
      </c>
      <c r="EE17" s="9">
        <v>0.57599999999999996</v>
      </c>
      <c r="EF17" s="9">
        <v>0.76</v>
      </c>
      <c r="EG17" s="9">
        <v>19.009</v>
      </c>
      <c r="EH17" s="9">
        <v>16.352</v>
      </c>
      <c r="EI17" s="9">
        <v>49.902999999999999</v>
      </c>
      <c r="EJ17" s="9">
        <v>0.26300000000000001</v>
      </c>
      <c r="EK17" s="9">
        <v>0</v>
      </c>
      <c r="EL17" s="9">
        <v>0.26300000000000001</v>
      </c>
      <c r="EM17" s="9">
        <v>0.26300000000000001</v>
      </c>
      <c r="EN17" s="9">
        <v>0</v>
      </c>
      <c r="EO17" s="9">
        <v>0.26300000000000001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72.337000000000003</v>
      </c>
      <c r="FC17" s="9">
        <v>18.719000000000001</v>
      </c>
      <c r="FD17" s="9">
        <v>53.618000000000002</v>
      </c>
      <c r="FE17" s="9">
        <v>8.6790000000000003</v>
      </c>
      <c r="FF17" s="9">
        <v>1.6220000000000001</v>
      </c>
      <c r="FG17" s="9">
        <v>7.0579999999999998</v>
      </c>
      <c r="FH17" s="9">
        <v>14.037000000000001</v>
      </c>
      <c r="FI17" s="9">
        <v>1.988</v>
      </c>
      <c r="FJ17" s="9">
        <v>12.05</v>
      </c>
      <c r="FK17" s="9">
        <v>22.492000000000001</v>
      </c>
      <c r="FL17" s="9">
        <v>7.3449999999999998</v>
      </c>
      <c r="FM17" s="9">
        <v>15.147</v>
      </c>
      <c r="FN17" s="9">
        <v>27.128</v>
      </c>
      <c r="FO17" s="9">
        <v>7.7649999999999997</v>
      </c>
      <c r="FP17" s="9">
        <v>19.364000000000001</v>
      </c>
      <c r="FQ17" s="9">
        <v>26</v>
      </c>
      <c r="FR17" s="9">
        <v>35.463000000000001</v>
      </c>
      <c r="FS17" s="9">
        <v>26</v>
      </c>
      <c r="FT17" s="9">
        <v>32.104999999999997</v>
      </c>
      <c r="FU17" s="9">
        <v>5.306</v>
      </c>
      <c r="FV17" s="9">
        <v>26.798999999999999</v>
      </c>
      <c r="FW17" s="9">
        <v>4.4729999999999999</v>
      </c>
      <c r="FX17" s="9">
        <v>0.85799999999999998</v>
      </c>
      <c r="FY17" s="9">
        <v>3.6160000000000001</v>
      </c>
      <c r="FZ17" s="9">
        <v>7.4359999999999999</v>
      </c>
      <c r="GA17" s="9">
        <v>0.81799999999999995</v>
      </c>
      <c r="GB17" s="9">
        <v>6.6180000000000003</v>
      </c>
      <c r="GC17" s="9">
        <v>6.6929999999999996</v>
      </c>
      <c r="GD17" s="9">
        <v>1.3260000000000001</v>
      </c>
      <c r="GE17" s="9">
        <v>5.367</v>
      </c>
      <c r="GF17" s="9">
        <v>13.503</v>
      </c>
      <c r="GG17" s="9">
        <v>2.3039999999999998</v>
      </c>
      <c r="GH17" s="9">
        <v>11.199</v>
      </c>
      <c r="GI17" s="9">
        <v>27.66</v>
      </c>
      <c r="GJ17" s="9">
        <v>43</v>
      </c>
      <c r="GK17" s="9">
        <v>26</v>
      </c>
      <c r="GL17" s="9">
        <v>40.231999999999999</v>
      </c>
      <c r="GM17" s="9">
        <v>13.413</v>
      </c>
      <c r="GN17" s="9">
        <v>26.818999999999999</v>
      </c>
      <c r="GO17" s="9">
        <v>4.2060000000000004</v>
      </c>
      <c r="GP17" s="9">
        <v>0.76400000000000001</v>
      </c>
      <c r="GQ17" s="9">
        <v>3.4420000000000002</v>
      </c>
      <c r="GR17" s="9">
        <v>6.6020000000000003</v>
      </c>
      <c r="GS17" s="9">
        <v>1.17</v>
      </c>
      <c r="GT17" s="9">
        <v>5.4320000000000004</v>
      </c>
      <c r="GU17" s="9">
        <v>15.798999999999999</v>
      </c>
      <c r="GV17" s="9">
        <v>6.0190000000000001</v>
      </c>
      <c r="GW17" s="9">
        <v>9.7799999999999994</v>
      </c>
      <c r="GX17" s="9">
        <v>13.625</v>
      </c>
      <c r="GY17" s="9">
        <v>5.46</v>
      </c>
      <c r="GZ17" s="9">
        <v>8.1649999999999991</v>
      </c>
      <c r="HA17" s="9">
        <v>26</v>
      </c>
      <c r="HB17" s="9">
        <v>21.640999999999998</v>
      </c>
      <c r="HC17" s="9">
        <v>26</v>
      </c>
      <c r="HD17" s="9">
        <v>17.873000000000001</v>
      </c>
      <c r="HE17" s="9">
        <v>7.351</v>
      </c>
      <c r="HF17" s="9">
        <v>10.522</v>
      </c>
      <c r="HG17" s="9">
        <v>1.7270000000000001</v>
      </c>
      <c r="HH17" s="9">
        <v>0.69199999999999995</v>
      </c>
      <c r="HI17" s="9">
        <v>1.0349999999999999</v>
      </c>
      <c r="HJ17" s="9">
        <v>2.1219999999999999</v>
      </c>
      <c r="HK17" s="9">
        <v>1.7410000000000001</v>
      </c>
      <c r="HL17" s="9">
        <v>0.38100000000000001</v>
      </c>
      <c r="HM17" s="9">
        <v>6.202</v>
      </c>
      <c r="HN17" s="9">
        <v>1.53</v>
      </c>
      <c r="HO17" s="9">
        <v>4.6719999999999997</v>
      </c>
      <c r="HP17" s="9">
        <v>7.8220000000000001</v>
      </c>
      <c r="HQ17" s="9">
        <v>3.3879999999999999</v>
      </c>
      <c r="HR17" s="9">
        <v>4.4349999999999996</v>
      </c>
      <c r="HS17" s="9">
        <v>47.622999999999998</v>
      </c>
      <c r="HT17" s="9">
        <v>49.036999999999999</v>
      </c>
      <c r="HU17" s="9">
        <v>46.377000000000002</v>
      </c>
      <c r="HV17" s="9">
        <v>44.673000000000002</v>
      </c>
      <c r="HW17" s="9">
        <v>8.0879999999999992</v>
      </c>
      <c r="HX17" s="9">
        <v>36.584000000000003</v>
      </c>
      <c r="HY17" s="9">
        <v>6.1580000000000004</v>
      </c>
      <c r="HZ17" s="9">
        <v>0.79700000000000004</v>
      </c>
      <c r="IA17" s="9">
        <v>5.3609999999999998</v>
      </c>
      <c r="IB17" s="9">
        <v>8.5579999999999998</v>
      </c>
      <c r="IC17" s="9">
        <v>1.1859999999999999</v>
      </c>
      <c r="ID17" s="9">
        <v>7.3719999999999999</v>
      </c>
      <c r="IE17" s="9">
        <v>15.553000000000001</v>
      </c>
      <c r="IF17" s="9">
        <v>2.331</v>
      </c>
      <c r="IG17" s="9">
        <v>13.221</v>
      </c>
      <c r="IH17" s="9">
        <v>14.404</v>
      </c>
      <c r="II17" s="9">
        <v>3.774</v>
      </c>
      <c r="IJ17" s="9">
        <v>10.63</v>
      </c>
      <c r="IK17" s="9">
        <v>26</v>
      </c>
      <c r="IL17" s="9">
        <v>24.577000000000002</v>
      </c>
      <c r="IM17" s="9">
        <v>26</v>
      </c>
      <c r="IN17" s="9">
        <v>45.536999999999999</v>
      </c>
      <c r="IO17" s="9">
        <v>17.981000000000002</v>
      </c>
      <c r="IP17" s="9">
        <v>27.556000000000001</v>
      </c>
      <c r="IQ17" s="9">
        <v>4.2489999999999997</v>
      </c>
    </row>
    <row r="18" spans="1:251">
      <c r="A18" s="10">
        <v>44593</v>
      </c>
      <c r="B18" s="9">
        <v>1.72</v>
      </c>
      <c r="C18" s="9">
        <v>1.0429999999999999</v>
      </c>
      <c r="D18" s="9">
        <v>0.67700000000000005</v>
      </c>
      <c r="E18" s="9">
        <v>5.28</v>
      </c>
      <c r="F18" s="9">
        <v>0.94899999999999995</v>
      </c>
      <c r="G18" s="9">
        <v>4.3310000000000004</v>
      </c>
      <c r="H18" s="9">
        <v>7.1390000000000002</v>
      </c>
      <c r="I18" s="9">
        <v>3.6349999999999998</v>
      </c>
      <c r="J18" s="9">
        <v>3.504</v>
      </c>
      <c r="K18" s="9">
        <v>32.454999999999998</v>
      </c>
      <c r="L18" s="9">
        <v>62.098999999999997</v>
      </c>
      <c r="M18" s="9">
        <v>26</v>
      </c>
      <c r="N18" s="9">
        <v>10.903</v>
      </c>
      <c r="O18" s="9">
        <v>0.44</v>
      </c>
      <c r="P18" s="9">
        <v>10.462999999999999</v>
      </c>
      <c r="Q18" s="9">
        <v>1.708</v>
      </c>
      <c r="R18" s="9">
        <v>0</v>
      </c>
      <c r="S18" s="9">
        <v>1.708</v>
      </c>
      <c r="T18" s="9">
        <v>2.74</v>
      </c>
      <c r="U18" s="9">
        <v>0</v>
      </c>
      <c r="V18" s="9">
        <v>2.74</v>
      </c>
      <c r="W18" s="9">
        <v>3.6469999999999998</v>
      </c>
      <c r="X18" s="9">
        <v>0</v>
      </c>
      <c r="Y18" s="9">
        <v>3.6469999999999998</v>
      </c>
      <c r="Z18" s="9">
        <v>2.8069999999999999</v>
      </c>
      <c r="AA18" s="9">
        <v>0.44</v>
      </c>
      <c r="AB18" s="9">
        <v>2.367</v>
      </c>
      <c r="AC18" s="9">
        <v>26</v>
      </c>
      <c r="AD18" s="9">
        <v>0</v>
      </c>
      <c r="AE18" s="9">
        <v>26</v>
      </c>
      <c r="AF18" s="9">
        <v>11.46</v>
      </c>
      <c r="AG18" s="9">
        <v>4.141</v>
      </c>
      <c r="AH18" s="9">
        <v>7.319</v>
      </c>
      <c r="AI18" s="9">
        <v>0</v>
      </c>
      <c r="AJ18" s="9">
        <v>0</v>
      </c>
      <c r="AK18" s="9">
        <v>0</v>
      </c>
      <c r="AL18" s="9">
        <v>3.89</v>
      </c>
      <c r="AM18" s="9">
        <v>0.71699999999999997</v>
      </c>
      <c r="AN18" s="9">
        <v>3.173</v>
      </c>
      <c r="AO18" s="9">
        <v>4.367</v>
      </c>
      <c r="AP18" s="9">
        <v>1.4770000000000001</v>
      </c>
      <c r="AQ18" s="9">
        <v>2.8889999999999998</v>
      </c>
      <c r="AR18" s="9">
        <v>3.2040000000000002</v>
      </c>
      <c r="AS18" s="9">
        <v>1.9470000000000001</v>
      </c>
      <c r="AT18" s="9">
        <v>1.2569999999999999</v>
      </c>
      <c r="AU18" s="9">
        <v>26</v>
      </c>
      <c r="AV18" s="9">
        <v>50.345999999999997</v>
      </c>
      <c r="AW18" s="9">
        <v>22.062000000000001</v>
      </c>
      <c r="AX18" s="9">
        <v>18.631</v>
      </c>
      <c r="AY18" s="9">
        <v>6.5810000000000004</v>
      </c>
      <c r="AZ18" s="9">
        <v>12.05</v>
      </c>
      <c r="BA18" s="9">
        <v>3.1880000000000002</v>
      </c>
      <c r="BB18" s="9">
        <v>1.0249999999999999</v>
      </c>
      <c r="BC18" s="9">
        <v>2.1629999999999998</v>
      </c>
      <c r="BD18" s="9">
        <v>4.0339999999999998</v>
      </c>
      <c r="BE18" s="9">
        <v>0.752</v>
      </c>
      <c r="BF18" s="9">
        <v>3.282</v>
      </c>
      <c r="BG18" s="9">
        <v>2.3860000000000001</v>
      </c>
      <c r="BH18" s="9">
        <v>1.1339999999999999</v>
      </c>
      <c r="BI18" s="9">
        <v>1.252</v>
      </c>
      <c r="BJ18" s="9">
        <v>9.0229999999999997</v>
      </c>
      <c r="BK18" s="9">
        <v>3.67</v>
      </c>
      <c r="BL18" s="9">
        <v>5.3529999999999998</v>
      </c>
      <c r="BM18" s="9">
        <v>46.895000000000003</v>
      </c>
      <c r="BN18" s="9">
        <v>52</v>
      </c>
      <c r="BO18" s="9">
        <v>34.557000000000002</v>
      </c>
      <c r="BP18" s="9">
        <v>2.8620000000000001</v>
      </c>
      <c r="BQ18" s="9">
        <v>1.7549999999999999</v>
      </c>
      <c r="BR18" s="9">
        <v>1.107</v>
      </c>
      <c r="BS18" s="9">
        <v>0</v>
      </c>
      <c r="BT18" s="9">
        <v>0</v>
      </c>
      <c r="BU18" s="9">
        <v>0</v>
      </c>
      <c r="BV18" s="9">
        <v>0.71399999999999997</v>
      </c>
      <c r="BW18" s="9">
        <v>0.35199999999999998</v>
      </c>
      <c r="BX18" s="9">
        <v>0.36199999999999999</v>
      </c>
      <c r="BY18" s="9">
        <v>0.378</v>
      </c>
      <c r="BZ18" s="9">
        <v>0</v>
      </c>
      <c r="CA18" s="9">
        <v>0.378</v>
      </c>
      <c r="CB18" s="9">
        <v>1.7709999999999999</v>
      </c>
      <c r="CC18" s="9">
        <v>1.403</v>
      </c>
      <c r="CD18" s="9">
        <v>0.36699999999999999</v>
      </c>
      <c r="CE18" s="9">
        <v>52</v>
      </c>
      <c r="CF18" s="9">
        <v>52</v>
      </c>
      <c r="CG18" s="9">
        <v>13.666</v>
      </c>
      <c r="CH18" s="9">
        <v>11.602</v>
      </c>
      <c r="CI18" s="9">
        <v>7.2990000000000004</v>
      </c>
      <c r="CJ18" s="9">
        <v>4.3029999999999999</v>
      </c>
      <c r="CK18" s="9">
        <v>2.8620000000000001</v>
      </c>
      <c r="CL18" s="9">
        <v>1.3720000000000001</v>
      </c>
      <c r="CM18" s="9">
        <v>1.49</v>
      </c>
      <c r="CN18" s="9">
        <v>1.1379999999999999</v>
      </c>
      <c r="CO18" s="9">
        <v>0.86</v>
      </c>
      <c r="CP18" s="9">
        <v>0.27800000000000002</v>
      </c>
      <c r="CQ18" s="9">
        <v>3.0760000000000001</v>
      </c>
      <c r="CR18" s="9">
        <v>2.5390000000000001</v>
      </c>
      <c r="CS18" s="9">
        <v>0.53700000000000003</v>
      </c>
      <c r="CT18" s="9">
        <v>4.5259999999999998</v>
      </c>
      <c r="CU18" s="9">
        <v>2.528</v>
      </c>
      <c r="CV18" s="9">
        <v>1.998</v>
      </c>
      <c r="CW18" s="9">
        <v>25.527999999999999</v>
      </c>
      <c r="CX18" s="9">
        <v>22.783000000000001</v>
      </c>
      <c r="CY18" s="9">
        <v>38.523000000000003</v>
      </c>
      <c r="CZ18" s="9">
        <v>7.5839999999999996</v>
      </c>
      <c r="DA18" s="9">
        <v>4.6929999999999996</v>
      </c>
      <c r="DB18" s="9">
        <v>2.891</v>
      </c>
      <c r="DC18" s="9">
        <v>1.5309999999999999</v>
      </c>
      <c r="DD18" s="9">
        <v>0.48199999999999998</v>
      </c>
      <c r="DE18" s="9">
        <v>1.0489999999999999</v>
      </c>
      <c r="DF18" s="9">
        <v>0.86</v>
      </c>
      <c r="DG18" s="9">
        <v>0.86</v>
      </c>
      <c r="DH18" s="9">
        <v>0</v>
      </c>
      <c r="DI18" s="9">
        <v>1.774</v>
      </c>
      <c r="DJ18" s="9">
        <v>1.2370000000000001</v>
      </c>
      <c r="DK18" s="9">
        <v>0.53700000000000003</v>
      </c>
      <c r="DL18" s="9">
        <v>3.419</v>
      </c>
      <c r="DM18" s="9">
        <v>2.113</v>
      </c>
      <c r="DN18" s="9">
        <v>1.3049999999999999</v>
      </c>
      <c r="DO18" s="9">
        <v>31.155999999999999</v>
      </c>
      <c r="DP18" s="9">
        <v>25.873999999999999</v>
      </c>
      <c r="DQ18" s="9">
        <v>38.973999999999997</v>
      </c>
      <c r="DR18" s="9">
        <v>4.0179999999999998</v>
      </c>
      <c r="DS18" s="9">
        <v>2.6059999999999999</v>
      </c>
      <c r="DT18" s="9">
        <v>1.4119999999999999</v>
      </c>
      <c r="DU18" s="9">
        <v>1.331</v>
      </c>
      <c r="DV18" s="9">
        <v>0.89</v>
      </c>
      <c r="DW18" s="9">
        <v>0.441</v>
      </c>
      <c r="DX18" s="9">
        <v>0.27800000000000002</v>
      </c>
      <c r="DY18" s="9">
        <v>0</v>
      </c>
      <c r="DZ18" s="9">
        <v>0.27800000000000002</v>
      </c>
      <c r="EA18" s="9">
        <v>1.302</v>
      </c>
      <c r="EB18" s="9">
        <v>1.302</v>
      </c>
      <c r="EC18" s="9">
        <v>0</v>
      </c>
      <c r="ED18" s="9">
        <v>1.1080000000000001</v>
      </c>
      <c r="EE18" s="9">
        <v>0.41499999999999998</v>
      </c>
      <c r="EF18" s="9">
        <v>0.69299999999999995</v>
      </c>
      <c r="EG18" s="9">
        <v>14.815</v>
      </c>
      <c r="EH18" s="9">
        <v>14.939</v>
      </c>
      <c r="EI18" s="9">
        <v>22.707000000000001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76.453000000000003</v>
      </c>
      <c r="FC18" s="9">
        <v>23.238</v>
      </c>
      <c r="FD18" s="9">
        <v>53.213999999999999</v>
      </c>
      <c r="FE18" s="9">
        <v>12.342000000000001</v>
      </c>
      <c r="FF18" s="9">
        <v>3.0939999999999999</v>
      </c>
      <c r="FG18" s="9">
        <v>9.2479999999999993</v>
      </c>
      <c r="FH18" s="9">
        <v>14.803000000000001</v>
      </c>
      <c r="FI18" s="9">
        <v>2.8210000000000002</v>
      </c>
      <c r="FJ18" s="9">
        <v>11.981999999999999</v>
      </c>
      <c r="FK18" s="9">
        <v>19.757000000000001</v>
      </c>
      <c r="FL18" s="9">
        <v>5.7169999999999996</v>
      </c>
      <c r="FM18" s="9">
        <v>14.04</v>
      </c>
      <c r="FN18" s="9">
        <v>29.550999999999998</v>
      </c>
      <c r="FO18" s="9">
        <v>11.606999999999999</v>
      </c>
      <c r="FP18" s="9">
        <v>17.943999999999999</v>
      </c>
      <c r="FQ18" s="9">
        <v>26</v>
      </c>
      <c r="FR18" s="9">
        <v>50.844999999999999</v>
      </c>
      <c r="FS18" s="9">
        <v>26</v>
      </c>
      <c r="FT18" s="9">
        <v>27.488</v>
      </c>
      <c r="FU18" s="9">
        <v>7.6269999999999998</v>
      </c>
      <c r="FV18" s="9">
        <v>19.861000000000001</v>
      </c>
      <c r="FW18" s="9">
        <v>5.4720000000000004</v>
      </c>
      <c r="FX18" s="9">
        <v>1.2969999999999999</v>
      </c>
      <c r="FY18" s="9">
        <v>4.1749999999999998</v>
      </c>
      <c r="FZ18" s="9">
        <v>1.4319999999999999</v>
      </c>
      <c r="GA18" s="9">
        <v>0.39600000000000002</v>
      </c>
      <c r="GB18" s="9">
        <v>1.036</v>
      </c>
      <c r="GC18" s="9">
        <v>9.0129999999999999</v>
      </c>
      <c r="GD18" s="9">
        <v>2.468</v>
      </c>
      <c r="GE18" s="9">
        <v>6.5449999999999999</v>
      </c>
      <c r="GF18" s="9">
        <v>11.571</v>
      </c>
      <c r="GG18" s="9">
        <v>3.4660000000000002</v>
      </c>
      <c r="GH18" s="9">
        <v>8.1050000000000004</v>
      </c>
      <c r="GI18" s="9">
        <v>26</v>
      </c>
      <c r="GJ18" s="9">
        <v>25.308</v>
      </c>
      <c r="GK18" s="9">
        <v>27.327000000000002</v>
      </c>
      <c r="GL18" s="9">
        <v>48.963999999999999</v>
      </c>
      <c r="GM18" s="9">
        <v>15.611000000000001</v>
      </c>
      <c r="GN18" s="9">
        <v>33.353000000000002</v>
      </c>
      <c r="GO18" s="9">
        <v>6.87</v>
      </c>
      <c r="GP18" s="9">
        <v>1.7969999999999999</v>
      </c>
      <c r="GQ18" s="9">
        <v>5.0730000000000004</v>
      </c>
      <c r="GR18" s="9">
        <v>13.371</v>
      </c>
      <c r="GS18" s="9">
        <v>2.4249999999999998</v>
      </c>
      <c r="GT18" s="9">
        <v>10.946</v>
      </c>
      <c r="GU18" s="9">
        <v>10.744</v>
      </c>
      <c r="GV18" s="9">
        <v>3.2490000000000001</v>
      </c>
      <c r="GW18" s="9">
        <v>7.4950000000000001</v>
      </c>
      <c r="GX18" s="9">
        <v>17.978999999999999</v>
      </c>
      <c r="GY18" s="9">
        <v>8.141</v>
      </c>
      <c r="GZ18" s="9">
        <v>9.8390000000000004</v>
      </c>
      <c r="HA18" s="9">
        <v>20.596</v>
      </c>
      <c r="HB18" s="9">
        <v>52</v>
      </c>
      <c r="HC18" s="9">
        <v>13</v>
      </c>
      <c r="HD18" s="9">
        <v>12.065</v>
      </c>
      <c r="HE18" s="9">
        <v>6.8570000000000002</v>
      </c>
      <c r="HF18" s="9">
        <v>5.2080000000000002</v>
      </c>
      <c r="HG18" s="9">
        <v>2.3980000000000001</v>
      </c>
      <c r="HH18" s="9">
        <v>1.2350000000000001</v>
      </c>
      <c r="HI18" s="9">
        <v>1.163</v>
      </c>
      <c r="HJ18" s="9">
        <v>0.90300000000000002</v>
      </c>
      <c r="HK18" s="9">
        <v>0.90300000000000002</v>
      </c>
      <c r="HL18" s="9">
        <v>0</v>
      </c>
      <c r="HM18" s="9">
        <v>3.7759999999999998</v>
      </c>
      <c r="HN18" s="9">
        <v>1.679</v>
      </c>
      <c r="HO18" s="9">
        <v>2.097</v>
      </c>
      <c r="HP18" s="9">
        <v>4.9880000000000004</v>
      </c>
      <c r="HQ18" s="9">
        <v>3.0409999999999999</v>
      </c>
      <c r="HR18" s="9">
        <v>1.948</v>
      </c>
      <c r="HS18" s="9">
        <v>29.135000000000002</v>
      </c>
      <c r="HT18" s="9">
        <v>38.204999999999998</v>
      </c>
      <c r="HU18" s="9">
        <v>28.847000000000001</v>
      </c>
      <c r="HV18" s="9">
        <v>48.226999999999997</v>
      </c>
      <c r="HW18" s="9">
        <v>14.856999999999999</v>
      </c>
      <c r="HX18" s="9">
        <v>33.369999999999997</v>
      </c>
      <c r="HY18" s="9">
        <v>5.87</v>
      </c>
      <c r="HZ18" s="9">
        <v>1.327</v>
      </c>
      <c r="IA18" s="9">
        <v>4.5430000000000001</v>
      </c>
      <c r="IB18" s="9">
        <v>8.1199999999999992</v>
      </c>
      <c r="IC18" s="9">
        <v>1.5069999999999999</v>
      </c>
      <c r="ID18" s="9">
        <v>6.6130000000000004</v>
      </c>
      <c r="IE18" s="9">
        <v>13.536</v>
      </c>
      <c r="IF18" s="9">
        <v>2.8410000000000002</v>
      </c>
      <c r="IG18" s="9">
        <v>10.695</v>
      </c>
      <c r="IH18" s="9">
        <v>20.701000000000001</v>
      </c>
      <c r="II18" s="9">
        <v>9.1820000000000004</v>
      </c>
      <c r="IJ18" s="9">
        <v>11.518000000000001</v>
      </c>
      <c r="IK18" s="9">
        <v>27.47</v>
      </c>
      <c r="IL18" s="9">
        <v>52</v>
      </c>
      <c r="IM18" s="9">
        <v>26</v>
      </c>
      <c r="IN18" s="9">
        <v>40.29</v>
      </c>
      <c r="IO18" s="9">
        <v>15.238</v>
      </c>
      <c r="IP18" s="9">
        <v>25.053000000000001</v>
      </c>
      <c r="IQ18" s="9">
        <v>8.8699999999999992</v>
      </c>
    </row>
    <row r="19" spans="1:251">
      <c r="A19" s="10">
        <v>44958</v>
      </c>
      <c r="B19" s="9">
        <v>2.8279999999999998</v>
      </c>
      <c r="C19" s="9">
        <v>1.1659999999999999</v>
      </c>
      <c r="D19" s="9">
        <v>1.663</v>
      </c>
      <c r="E19" s="9">
        <v>6.0869999999999997</v>
      </c>
      <c r="F19" s="9">
        <v>1.42</v>
      </c>
      <c r="G19" s="9">
        <v>4.6669999999999998</v>
      </c>
      <c r="H19" s="9">
        <v>8.1010000000000009</v>
      </c>
      <c r="I19" s="9">
        <v>2.2000000000000002</v>
      </c>
      <c r="J19" s="9">
        <v>5.9020000000000001</v>
      </c>
      <c r="K19" s="9">
        <v>32.408999999999999</v>
      </c>
      <c r="L19" s="9">
        <v>19.591999999999999</v>
      </c>
      <c r="M19" s="9">
        <v>40.064</v>
      </c>
      <c r="N19" s="9">
        <v>5.2720000000000002</v>
      </c>
      <c r="O19" s="9">
        <v>0.80800000000000005</v>
      </c>
      <c r="P19" s="9">
        <v>4.4640000000000004</v>
      </c>
      <c r="Q19" s="9">
        <v>0.871</v>
      </c>
      <c r="R19" s="9">
        <v>0</v>
      </c>
      <c r="S19" s="9">
        <v>0.871</v>
      </c>
      <c r="T19" s="9">
        <v>0.36</v>
      </c>
      <c r="U19" s="9">
        <v>0</v>
      </c>
      <c r="V19" s="9">
        <v>0.36</v>
      </c>
      <c r="W19" s="9">
        <v>2.073</v>
      </c>
      <c r="X19" s="9">
        <v>0.41799999999999998</v>
      </c>
      <c r="Y19" s="9">
        <v>1.6539999999999999</v>
      </c>
      <c r="Z19" s="9">
        <v>1.9670000000000001</v>
      </c>
      <c r="AA19" s="9">
        <v>0.39</v>
      </c>
      <c r="AB19" s="9">
        <v>1.5780000000000001</v>
      </c>
      <c r="AC19" s="9">
        <v>26</v>
      </c>
      <c r="AD19" s="9">
        <v>88.686000000000007</v>
      </c>
      <c r="AE19" s="9">
        <v>26</v>
      </c>
      <c r="AF19" s="9">
        <v>10.031000000000001</v>
      </c>
      <c r="AG19" s="9">
        <v>5.9139999999999997</v>
      </c>
      <c r="AH19" s="9">
        <v>4.117</v>
      </c>
      <c r="AI19" s="9">
        <v>0.86499999999999999</v>
      </c>
      <c r="AJ19" s="9">
        <v>0.86499999999999999</v>
      </c>
      <c r="AK19" s="9">
        <v>0</v>
      </c>
      <c r="AL19" s="9">
        <v>2.38</v>
      </c>
      <c r="AM19" s="9">
        <v>1.9570000000000001</v>
      </c>
      <c r="AN19" s="9">
        <v>0.42299999999999999</v>
      </c>
      <c r="AO19" s="9">
        <v>5.0750000000000002</v>
      </c>
      <c r="AP19" s="9">
        <v>2.2069999999999999</v>
      </c>
      <c r="AQ19" s="9">
        <v>2.8690000000000002</v>
      </c>
      <c r="AR19" s="9">
        <v>1.7110000000000001</v>
      </c>
      <c r="AS19" s="9">
        <v>0.88500000000000001</v>
      </c>
      <c r="AT19" s="9">
        <v>0.82499999999999996</v>
      </c>
      <c r="AU19" s="9">
        <v>13.62</v>
      </c>
      <c r="AV19" s="9">
        <v>11.773999999999999</v>
      </c>
      <c r="AW19" s="9">
        <v>14.45</v>
      </c>
      <c r="AX19" s="9">
        <v>11.813000000000001</v>
      </c>
      <c r="AY19" s="9">
        <v>7.343</v>
      </c>
      <c r="AZ19" s="9">
        <v>4.47</v>
      </c>
      <c r="BA19" s="9">
        <v>0.79200000000000004</v>
      </c>
      <c r="BB19" s="9">
        <v>0.79200000000000004</v>
      </c>
      <c r="BC19" s="9">
        <v>0</v>
      </c>
      <c r="BD19" s="9">
        <v>1.603</v>
      </c>
      <c r="BE19" s="9">
        <v>1.603</v>
      </c>
      <c r="BF19" s="9">
        <v>0</v>
      </c>
      <c r="BG19" s="9">
        <v>6.0830000000000002</v>
      </c>
      <c r="BH19" s="9">
        <v>3.4470000000000001</v>
      </c>
      <c r="BI19" s="9">
        <v>2.6360000000000001</v>
      </c>
      <c r="BJ19" s="9">
        <v>3.3359999999999999</v>
      </c>
      <c r="BK19" s="9">
        <v>1.5009999999999999</v>
      </c>
      <c r="BL19" s="9">
        <v>1.835</v>
      </c>
      <c r="BM19" s="9">
        <v>25.603000000000002</v>
      </c>
      <c r="BN19" s="9">
        <v>23.626000000000001</v>
      </c>
      <c r="BO19" s="9">
        <v>26</v>
      </c>
      <c r="BP19" s="9">
        <v>3.6339999999999999</v>
      </c>
      <c r="BQ19" s="9">
        <v>2.879</v>
      </c>
      <c r="BR19" s="9">
        <v>0.755</v>
      </c>
      <c r="BS19" s="9">
        <v>0.877</v>
      </c>
      <c r="BT19" s="9">
        <v>0.877</v>
      </c>
      <c r="BU19" s="9">
        <v>0</v>
      </c>
      <c r="BV19" s="9">
        <v>0.372</v>
      </c>
      <c r="BW19" s="9">
        <v>0</v>
      </c>
      <c r="BX19" s="9">
        <v>0.372</v>
      </c>
      <c r="BY19" s="9">
        <v>1.3069999999999999</v>
      </c>
      <c r="BZ19" s="9">
        <v>1.3069999999999999</v>
      </c>
      <c r="CA19" s="9">
        <v>0</v>
      </c>
      <c r="CB19" s="9">
        <v>1.0780000000000001</v>
      </c>
      <c r="CC19" s="9">
        <v>0.69399999999999995</v>
      </c>
      <c r="CD19" s="9">
        <v>0.38300000000000001</v>
      </c>
      <c r="CE19" s="9">
        <v>23.527999999999999</v>
      </c>
      <c r="CF19" s="9">
        <v>23.401</v>
      </c>
      <c r="CG19" s="9">
        <v>135.989</v>
      </c>
      <c r="CH19" s="9">
        <v>12.994</v>
      </c>
      <c r="CI19" s="9">
        <v>5.5110000000000001</v>
      </c>
      <c r="CJ19" s="9">
        <v>7.4829999999999997</v>
      </c>
      <c r="CK19" s="9">
        <v>1.4590000000000001</v>
      </c>
      <c r="CL19" s="9">
        <v>1.4590000000000001</v>
      </c>
      <c r="CM19" s="9">
        <v>0</v>
      </c>
      <c r="CN19" s="9">
        <v>2.0089999999999999</v>
      </c>
      <c r="CO19" s="9">
        <v>1.0660000000000001</v>
      </c>
      <c r="CP19" s="9">
        <v>0.94299999999999995</v>
      </c>
      <c r="CQ19" s="9">
        <v>4.077</v>
      </c>
      <c r="CR19" s="9">
        <v>0.72599999999999998</v>
      </c>
      <c r="CS19" s="9">
        <v>3.351</v>
      </c>
      <c r="CT19" s="9">
        <v>5.4480000000000004</v>
      </c>
      <c r="CU19" s="9">
        <v>2.2589999999999999</v>
      </c>
      <c r="CV19" s="9">
        <v>3.1890000000000001</v>
      </c>
      <c r="CW19" s="9">
        <v>30.376999999999999</v>
      </c>
      <c r="CX19" s="9">
        <v>23.295000000000002</v>
      </c>
      <c r="CY19" s="9">
        <v>32.622</v>
      </c>
      <c r="CZ19" s="9">
        <v>9.32</v>
      </c>
      <c r="DA19" s="9">
        <v>4.6920000000000002</v>
      </c>
      <c r="DB19" s="9">
        <v>4.6280000000000001</v>
      </c>
      <c r="DC19" s="9">
        <v>1.4590000000000001</v>
      </c>
      <c r="DD19" s="9">
        <v>1.4590000000000001</v>
      </c>
      <c r="DE19" s="9">
        <v>0</v>
      </c>
      <c r="DF19" s="9">
        <v>0.58599999999999997</v>
      </c>
      <c r="DG19" s="9">
        <v>0.58599999999999997</v>
      </c>
      <c r="DH19" s="9">
        <v>0</v>
      </c>
      <c r="DI19" s="9">
        <v>3.153</v>
      </c>
      <c r="DJ19" s="9">
        <v>0.72599999999999998</v>
      </c>
      <c r="DK19" s="9">
        <v>2.427</v>
      </c>
      <c r="DL19" s="9">
        <v>4.1230000000000002</v>
      </c>
      <c r="DM19" s="9">
        <v>1.921</v>
      </c>
      <c r="DN19" s="9">
        <v>2.2010000000000001</v>
      </c>
      <c r="DO19" s="9">
        <v>34.356999999999999</v>
      </c>
      <c r="DP19" s="9">
        <v>25.652999999999999</v>
      </c>
      <c r="DQ19" s="9">
        <v>79.397000000000006</v>
      </c>
      <c r="DR19" s="9">
        <v>3.6739999999999999</v>
      </c>
      <c r="DS19" s="9">
        <v>0.81899999999999995</v>
      </c>
      <c r="DT19" s="9">
        <v>2.855</v>
      </c>
      <c r="DU19" s="9">
        <v>0</v>
      </c>
      <c r="DV19" s="9">
        <v>0</v>
      </c>
      <c r="DW19" s="9">
        <v>0</v>
      </c>
      <c r="DX19" s="9">
        <v>1.4239999999999999</v>
      </c>
      <c r="DY19" s="9">
        <v>0.48099999999999998</v>
      </c>
      <c r="DZ19" s="9">
        <v>0.94299999999999995</v>
      </c>
      <c r="EA19" s="9">
        <v>0.92400000000000004</v>
      </c>
      <c r="EB19" s="9">
        <v>0</v>
      </c>
      <c r="EC19" s="9">
        <v>0.92400000000000004</v>
      </c>
      <c r="ED19" s="9">
        <v>1.3260000000000001</v>
      </c>
      <c r="EE19" s="9">
        <v>0.33800000000000002</v>
      </c>
      <c r="EF19" s="9">
        <v>0.98799999999999999</v>
      </c>
      <c r="EG19" s="9">
        <v>17.82</v>
      </c>
      <c r="EH19" s="9">
        <v>217.05199999999999</v>
      </c>
      <c r="EI19" s="9">
        <v>19.827000000000002</v>
      </c>
      <c r="EJ19" s="9">
        <v>1.3069999999999999</v>
      </c>
      <c r="EK19" s="9">
        <v>0.74199999999999999</v>
      </c>
      <c r="EL19" s="9">
        <v>0.56499999999999995</v>
      </c>
      <c r="EM19" s="9">
        <v>0.253</v>
      </c>
      <c r="EN19" s="9">
        <v>0.253</v>
      </c>
      <c r="EO19" s="9">
        <v>0</v>
      </c>
      <c r="EP19" s="9">
        <v>0</v>
      </c>
      <c r="EQ19" s="9">
        <v>0</v>
      </c>
      <c r="ER19" s="9">
        <v>0</v>
      </c>
      <c r="ES19" s="9">
        <v>0.48899999999999999</v>
      </c>
      <c r="ET19" s="9">
        <v>0.48899999999999999</v>
      </c>
      <c r="EU19" s="9">
        <v>0</v>
      </c>
      <c r="EV19" s="9">
        <v>0.56499999999999995</v>
      </c>
      <c r="EW19" s="9">
        <v>0</v>
      </c>
      <c r="EX19" s="9">
        <v>0.56499999999999995</v>
      </c>
      <c r="EY19" s="9">
        <v>24.555</v>
      </c>
      <c r="EZ19" s="9">
        <v>8.9120000000000008</v>
      </c>
      <c r="FA19" s="9">
        <v>0</v>
      </c>
      <c r="FB19" s="9">
        <v>71.956999999999994</v>
      </c>
      <c r="FC19" s="9">
        <v>27.244</v>
      </c>
      <c r="FD19" s="9">
        <v>44.712000000000003</v>
      </c>
      <c r="FE19" s="9">
        <v>10.941000000000001</v>
      </c>
      <c r="FF19" s="9">
        <v>6.282</v>
      </c>
      <c r="FG19" s="9">
        <v>4.66</v>
      </c>
      <c r="FH19" s="9">
        <v>12.090999999999999</v>
      </c>
      <c r="FI19" s="9">
        <v>5.9160000000000004</v>
      </c>
      <c r="FJ19" s="9">
        <v>6.1749999999999998</v>
      </c>
      <c r="FK19" s="9">
        <v>25.39</v>
      </c>
      <c r="FL19" s="9">
        <v>8.8190000000000008</v>
      </c>
      <c r="FM19" s="9">
        <v>16.571000000000002</v>
      </c>
      <c r="FN19" s="9">
        <v>23.535</v>
      </c>
      <c r="FO19" s="9">
        <v>6.2279999999999998</v>
      </c>
      <c r="FP19" s="9">
        <v>17.306999999999999</v>
      </c>
      <c r="FQ19" s="9">
        <v>26</v>
      </c>
      <c r="FR19" s="9">
        <v>14.337</v>
      </c>
      <c r="FS19" s="9">
        <v>26</v>
      </c>
      <c r="FT19" s="9">
        <v>28.140999999999998</v>
      </c>
      <c r="FU19" s="9">
        <v>7.0090000000000003</v>
      </c>
      <c r="FV19" s="9">
        <v>21.131</v>
      </c>
      <c r="FW19" s="9">
        <v>4.4050000000000002</v>
      </c>
      <c r="FX19" s="9">
        <v>2.319</v>
      </c>
      <c r="FY19" s="9">
        <v>2.0859999999999999</v>
      </c>
      <c r="FZ19" s="9">
        <v>6.3319999999999999</v>
      </c>
      <c r="GA19" s="9">
        <v>2.778</v>
      </c>
      <c r="GB19" s="9">
        <v>3.5539999999999998</v>
      </c>
      <c r="GC19" s="9">
        <v>6.69</v>
      </c>
      <c r="GD19" s="9">
        <v>1.0489999999999999</v>
      </c>
      <c r="GE19" s="9">
        <v>5.641</v>
      </c>
      <c r="GF19" s="9">
        <v>10.714</v>
      </c>
      <c r="GG19" s="9">
        <v>0.86399999999999999</v>
      </c>
      <c r="GH19" s="9">
        <v>9.85</v>
      </c>
      <c r="GI19" s="9">
        <v>26</v>
      </c>
      <c r="GJ19" s="9">
        <v>4.5640000000000001</v>
      </c>
      <c r="GK19" s="9">
        <v>35.859000000000002</v>
      </c>
      <c r="GL19" s="9">
        <v>43.816000000000003</v>
      </c>
      <c r="GM19" s="9">
        <v>20.234999999999999</v>
      </c>
      <c r="GN19" s="9">
        <v>23.581</v>
      </c>
      <c r="GO19" s="9">
        <v>6.5369999999999999</v>
      </c>
      <c r="GP19" s="9">
        <v>3.9630000000000001</v>
      </c>
      <c r="GQ19" s="9">
        <v>2.5739999999999998</v>
      </c>
      <c r="GR19" s="9">
        <v>5.7590000000000003</v>
      </c>
      <c r="GS19" s="9">
        <v>3.1379999999999999</v>
      </c>
      <c r="GT19" s="9">
        <v>2.62</v>
      </c>
      <c r="GU19" s="9">
        <v>18.699000000000002</v>
      </c>
      <c r="GV19" s="9">
        <v>7.77</v>
      </c>
      <c r="GW19" s="9">
        <v>10.93</v>
      </c>
      <c r="GX19" s="9">
        <v>12.821</v>
      </c>
      <c r="GY19" s="9">
        <v>5.3639999999999999</v>
      </c>
      <c r="GZ19" s="9">
        <v>7.4569999999999999</v>
      </c>
      <c r="HA19" s="9">
        <v>24</v>
      </c>
      <c r="HB19" s="9">
        <v>21.581</v>
      </c>
      <c r="HC19" s="9">
        <v>26</v>
      </c>
      <c r="HD19" s="9">
        <v>11.618</v>
      </c>
      <c r="HE19" s="9">
        <v>6.46</v>
      </c>
      <c r="HF19" s="9">
        <v>5.1580000000000004</v>
      </c>
      <c r="HG19" s="9">
        <v>0.67700000000000005</v>
      </c>
      <c r="HH19" s="9">
        <v>0.67700000000000005</v>
      </c>
      <c r="HI19" s="9">
        <v>0</v>
      </c>
      <c r="HJ19" s="9">
        <v>1.123</v>
      </c>
      <c r="HK19" s="9">
        <v>0.25800000000000001</v>
      </c>
      <c r="HL19" s="9">
        <v>0.86499999999999999</v>
      </c>
      <c r="HM19" s="9">
        <v>3.2269999999999999</v>
      </c>
      <c r="HN19" s="9">
        <v>2.2810000000000001</v>
      </c>
      <c r="HO19" s="9">
        <v>0.94599999999999995</v>
      </c>
      <c r="HP19" s="9">
        <v>6.5910000000000002</v>
      </c>
      <c r="HQ19" s="9">
        <v>3.2450000000000001</v>
      </c>
      <c r="HR19" s="9">
        <v>3.3460000000000001</v>
      </c>
      <c r="HS19" s="9">
        <v>52</v>
      </c>
      <c r="HT19" s="9">
        <v>43.222999999999999</v>
      </c>
      <c r="HU19" s="9">
        <v>53.685000000000002</v>
      </c>
      <c r="HV19" s="9">
        <v>45.966999999999999</v>
      </c>
      <c r="HW19" s="9">
        <v>15.598000000000001</v>
      </c>
      <c r="HX19" s="9">
        <v>30.369</v>
      </c>
      <c r="HY19" s="9">
        <v>5.0940000000000003</v>
      </c>
      <c r="HZ19" s="9">
        <v>1.7350000000000001</v>
      </c>
      <c r="IA19" s="9">
        <v>3.359</v>
      </c>
      <c r="IB19" s="9">
        <v>6.85</v>
      </c>
      <c r="IC19" s="9">
        <v>2.4380000000000002</v>
      </c>
      <c r="ID19" s="9">
        <v>4.4119999999999999</v>
      </c>
      <c r="IE19" s="9">
        <v>16.241</v>
      </c>
      <c r="IF19" s="9">
        <v>6.4029999999999996</v>
      </c>
      <c r="IG19" s="9">
        <v>9.8379999999999992</v>
      </c>
      <c r="IH19" s="9">
        <v>17.782</v>
      </c>
      <c r="II19" s="9">
        <v>5.0220000000000002</v>
      </c>
      <c r="IJ19" s="9">
        <v>12.76</v>
      </c>
      <c r="IK19" s="9">
        <v>26</v>
      </c>
      <c r="IL19" s="9">
        <v>25.36</v>
      </c>
      <c r="IM19" s="9">
        <v>26.488</v>
      </c>
      <c r="IN19" s="9">
        <v>37.607999999999997</v>
      </c>
      <c r="IO19" s="9">
        <v>18.106999999999999</v>
      </c>
      <c r="IP19" s="9">
        <v>19.501000000000001</v>
      </c>
      <c r="IQ19" s="9">
        <v>6.524</v>
      </c>
    </row>
    <row r="20" spans="1:251">
      <c r="A20" s="10">
        <v>45323</v>
      </c>
      <c r="B20" s="9">
        <v>2.4359999999999999</v>
      </c>
      <c r="C20" s="9">
        <v>0.82199999999999995</v>
      </c>
      <c r="D20" s="9">
        <v>1.6140000000000001</v>
      </c>
      <c r="E20" s="9">
        <v>7.0549999999999997</v>
      </c>
      <c r="F20" s="9">
        <v>0.91600000000000004</v>
      </c>
      <c r="G20" s="9">
        <v>6.1390000000000002</v>
      </c>
      <c r="H20" s="9">
        <v>3.5110000000000001</v>
      </c>
      <c r="I20" s="9">
        <v>0.995</v>
      </c>
      <c r="J20" s="9">
        <v>2.5150000000000001</v>
      </c>
      <c r="K20" s="9">
        <v>18.594000000000001</v>
      </c>
      <c r="L20" s="9">
        <v>12.034000000000001</v>
      </c>
      <c r="M20" s="9">
        <v>21.614999999999998</v>
      </c>
      <c r="N20" s="9">
        <v>5.0830000000000002</v>
      </c>
      <c r="O20" s="9">
        <v>0</v>
      </c>
      <c r="P20" s="9">
        <v>5.0830000000000002</v>
      </c>
      <c r="Q20" s="9">
        <v>0.83799999999999997</v>
      </c>
      <c r="R20" s="9">
        <v>0</v>
      </c>
      <c r="S20" s="9">
        <v>0.83799999999999997</v>
      </c>
      <c r="T20" s="9">
        <v>0.47899999999999998</v>
      </c>
      <c r="U20" s="9">
        <v>0</v>
      </c>
      <c r="V20" s="9">
        <v>0.47899999999999998</v>
      </c>
      <c r="W20" s="9">
        <v>1.0069999999999999</v>
      </c>
      <c r="X20" s="9">
        <v>0</v>
      </c>
      <c r="Y20" s="9">
        <v>1.0069999999999999</v>
      </c>
      <c r="Z20" s="9">
        <v>2.7589999999999999</v>
      </c>
      <c r="AA20" s="9">
        <v>0</v>
      </c>
      <c r="AB20" s="9">
        <v>2.7589999999999999</v>
      </c>
      <c r="AC20" s="9">
        <v>49.704000000000001</v>
      </c>
      <c r="AD20" s="9">
        <v>0</v>
      </c>
      <c r="AE20" s="9">
        <v>49.704000000000001</v>
      </c>
      <c r="AF20" s="9">
        <v>12.503</v>
      </c>
      <c r="AG20" s="9">
        <v>5.76</v>
      </c>
      <c r="AH20" s="9">
        <v>6.7439999999999998</v>
      </c>
      <c r="AI20" s="9">
        <v>2.242</v>
      </c>
      <c r="AJ20" s="9">
        <v>1.784</v>
      </c>
      <c r="AK20" s="9">
        <v>0.45800000000000002</v>
      </c>
      <c r="AL20" s="9">
        <v>1.6830000000000001</v>
      </c>
      <c r="AM20" s="9">
        <v>0.68700000000000006</v>
      </c>
      <c r="AN20" s="9">
        <v>0.995</v>
      </c>
      <c r="AO20" s="9">
        <v>4.5999999999999996</v>
      </c>
      <c r="AP20" s="9">
        <v>1.911</v>
      </c>
      <c r="AQ20" s="9">
        <v>2.6890000000000001</v>
      </c>
      <c r="AR20" s="9">
        <v>3.9790000000000001</v>
      </c>
      <c r="AS20" s="9">
        <v>1.377</v>
      </c>
      <c r="AT20" s="9">
        <v>2.6019999999999999</v>
      </c>
      <c r="AU20" s="9">
        <v>24.152000000000001</v>
      </c>
      <c r="AV20" s="9">
        <v>15.555999999999999</v>
      </c>
      <c r="AW20" s="9">
        <v>27.007999999999999</v>
      </c>
      <c r="AX20" s="9">
        <v>13.673999999999999</v>
      </c>
      <c r="AY20" s="9">
        <v>7.2729999999999997</v>
      </c>
      <c r="AZ20" s="9">
        <v>6.4009999999999998</v>
      </c>
      <c r="BA20" s="9">
        <v>1.357</v>
      </c>
      <c r="BB20" s="9">
        <v>0.502</v>
      </c>
      <c r="BC20" s="9">
        <v>0.85499999999999998</v>
      </c>
      <c r="BD20" s="9">
        <v>3.0710000000000002</v>
      </c>
      <c r="BE20" s="9">
        <v>1.038</v>
      </c>
      <c r="BF20" s="9">
        <v>2.032</v>
      </c>
      <c r="BG20" s="9">
        <v>4.2270000000000003</v>
      </c>
      <c r="BH20" s="9">
        <v>2.4580000000000002</v>
      </c>
      <c r="BI20" s="9">
        <v>1.7689999999999999</v>
      </c>
      <c r="BJ20" s="9">
        <v>5.0190000000000001</v>
      </c>
      <c r="BK20" s="9">
        <v>3.2749999999999999</v>
      </c>
      <c r="BL20" s="9">
        <v>1.744</v>
      </c>
      <c r="BM20" s="9">
        <v>39.953000000000003</v>
      </c>
      <c r="BN20" s="9">
        <v>50.167000000000002</v>
      </c>
      <c r="BO20" s="9">
        <v>20.834</v>
      </c>
      <c r="BP20" s="9">
        <v>2.246</v>
      </c>
      <c r="BQ20" s="9">
        <v>0.33100000000000002</v>
      </c>
      <c r="BR20" s="9">
        <v>1.915</v>
      </c>
      <c r="BS20" s="9">
        <v>0.97799999999999998</v>
      </c>
      <c r="BT20" s="9">
        <v>0</v>
      </c>
      <c r="BU20" s="9">
        <v>0.97799999999999998</v>
      </c>
      <c r="BV20" s="9">
        <v>0.432</v>
      </c>
      <c r="BW20" s="9">
        <v>0</v>
      </c>
      <c r="BX20" s="9">
        <v>0.432</v>
      </c>
      <c r="BY20" s="9">
        <v>0.505</v>
      </c>
      <c r="BZ20" s="9">
        <v>0</v>
      </c>
      <c r="CA20" s="9">
        <v>0.505</v>
      </c>
      <c r="CB20" s="9">
        <v>0.33100000000000002</v>
      </c>
      <c r="CC20" s="9">
        <v>0.33100000000000002</v>
      </c>
      <c r="CD20" s="9">
        <v>0</v>
      </c>
      <c r="CE20" s="9">
        <v>7.22</v>
      </c>
      <c r="CF20" s="9">
        <v>0</v>
      </c>
      <c r="CG20" s="9">
        <v>5.3879999999999999</v>
      </c>
      <c r="CH20" s="9">
        <v>12.798999999999999</v>
      </c>
      <c r="CI20" s="9">
        <v>6.492</v>
      </c>
      <c r="CJ20" s="9">
        <v>6.306</v>
      </c>
      <c r="CK20" s="9">
        <v>1.4390000000000001</v>
      </c>
      <c r="CL20" s="9">
        <v>0.42099999999999999</v>
      </c>
      <c r="CM20" s="9">
        <v>1.018</v>
      </c>
      <c r="CN20" s="9">
        <v>3.5019999999999998</v>
      </c>
      <c r="CO20" s="9">
        <v>2.4900000000000002</v>
      </c>
      <c r="CP20" s="9">
        <v>1.0109999999999999</v>
      </c>
      <c r="CQ20" s="9">
        <v>3.32</v>
      </c>
      <c r="CR20" s="9">
        <v>1.7709999999999999</v>
      </c>
      <c r="CS20" s="9">
        <v>1.5489999999999999</v>
      </c>
      <c r="CT20" s="9">
        <v>4.5389999999999997</v>
      </c>
      <c r="CU20" s="9">
        <v>1.81</v>
      </c>
      <c r="CV20" s="9">
        <v>2.7290000000000001</v>
      </c>
      <c r="CW20" s="9">
        <v>25.181000000000001</v>
      </c>
      <c r="CX20" s="9">
        <v>15.3</v>
      </c>
      <c r="CY20" s="9">
        <v>34.707999999999998</v>
      </c>
      <c r="CZ20" s="9">
        <v>6.3659999999999997</v>
      </c>
      <c r="DA20" s="9">
        <v>2.8029999999999999</v>
      </c>
      <c r="DB20" s="9">
        <v>3.5619999999999998</v>
      </c>
      <c r="DC20" s="9">
        <v>0.82899999999999996</v>
      </c>
      <c r="DD20" s="9">
        <v>0.42099999999999999</v>
      </c>
      <c r="DE20" s="9">
        <v>0.40799999999999997</v>
      </c>
      <c r="DF20" s="9">
        <v>1.7270000000000001</v>
      </c>
      <c r="DG20" s="9">
        <v>0.71599999999999997</v>
      </c>
      <c r="DH20" s="9">
        <v>1.0109999999999999</v>
      </c>
      <c r="DI20" s="9">
        <v>1.2869999999999999</v>
      </c>
      <c r="DJ20" s="9">
        <v>1.2869999999999999</v>
      </c>
      <c r="DK20" s="9">
        <v>0</v>
      </c>
      <c r="DL20" s="9">
        <v>2.5230000000000001</v>
      </c>
      <c r="DM20" s="9">
        <v>0.379</v>
      </c>
      <c r="DN20" s="9">
        <v>2.1429999999999998</v>
      </c>
      <c r="DO20" s="9">
        <v>20.8</v>
      </c>
      <c r="DP20" s="9">
        <v>14.071</v>
      </c>
      <c r="DQ20" s="9">
        <v>52</v>
      </c>
      <c r="DR20" s="9">
        <v>6.4329999999999998</v>
      </c>
      <c r="DS20" s="9">
        <v>3.6890000000000001</v>
      </c>
      <c r="DT20" s="9">
        <v>2.7440000000000002</v>
      </c>
      <c r="DU20" s="9">
        <v>0.61</v>
      </c>
      <c r="DV20" s="9">
        <v>0</v>
      </c>
      <c r="DW20" s="9">
        <v>0.61</v>
      </c>
      <c r="DX20" s="9">
        <v>1.774</v>
      </c>
      <c r="DY20" s="9">
        <v>1.774</v>
      </c>
      <c r="DZ20" s="9">
        <v>0</v>
      </c>
      <c r="EA20" s="9">
        <v>2.032</v>
      </c>
      <c r="EB20" s="9">
        <v>0.48299999999999998</v>
      </c>
      <c r="EC20" s="9">
        <v>1.5489999999999999</v>
      </c>
      <c r="ED20" s="9">
        <v>2.016</v>
      </c>
      <c r="EE20" s="9">
        <v>1.431</v>
      </c>
      <c r="EF20" s="9">
        <v>0.58499999999999996</v>
      </c>
      <c r="EG20" s="9">
        <v>26</v>
      </c>
      <c r="EH20" s="9">
        <v>18.943999999999999</v>
      </c>
      <c r="EI20" s="9">
        <v>25.888999999999999</v>
      </c>
      <c r="EJ20" s="9">
        <v>0.53600000000000003</v>
      </c>
      <c r="EK20" s="9">
        <v>0.53600000000000003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0.53600000000000003</v>
      </c>
      <c r="ET20" s="9">
        <v>0.53600000000000003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74.376999999999995</v>
      </c>
      <c r="FC20" s="9">
        <v>25.459</v>
      </c>
      <c r="FD20" s="9">
        <v>48.917000000000002</v>
      </c>
      <c r="FE20" s="9">
        <v>11.374000000000001</v>
      </c>
      <c r="FF20" s="9">
        <v>4.1959999999999997</v>
      </c>
      <c r="FG20" s="9">
        <v>7.1779999999999999</v>
      </c>
      <c r="FH20" s="9">
        <v>16.103999999999999</v>
      </c>
      <c r="FI20" s="9">
        <v>5.4240000000000004</v>
      </c>
      <c r="FJ20" s="9">
        <v>10.68</v>
      </c>
      <c r="FK20" s="9">
        <v>23.053000000000001</v>
      </c>
      <c r="FL20" s="9">
        <v>8.4380000000000006</v>
      </c>
      <c r="FM20" s="9">
        <v>14.616</v>
      </c>
      <c r="FN20" s="9">
        <v>23.846</v>
      </c>
      <c r="FO20" s="9">
        <v>7.4009999999999998</v>
      </c>
      <c r="FP20" s="9">
        <v>16.443999999999999</v>
      </c>
      <c r="FQ20" s="9">
        <v>24.788</v>
      </c>
      <c r="FR20" s="9">
        <v>20.484000000000002</v>
      </c>
      <c r="FS20" s="9">
        <v>25.785</v>
      </c>
      <c r="FT20" s="9">
        <v>23.427</v>
      </c>
      <c r="FU20" s="9">
        <v>7.5579999999999998</v>
      </c>
      <c r="FV20" s="9">
        <v>15.869</v>
      </c>
      <c r="FW20" s="9">
        <v>3.2440000000000002</v>
      </c>
      <c r="FX20" s="9">
        <v>1.2090000000000001</v>
      </c>
      <c r="FY20" s="9">
        <v>2.0350000000000001</v>
      </c>
      <c r="FZ20" s="9">
        <v>5.6909999999999998</v>
      </c>
      <c r="GA20" s="9">
        <v>1.2849999999999999</v>
      </c>
      <c r="GB20" s="9">
        <v>4.4059999999999997</v>
      </c>
      <c r="GC20" s="9">
        <v>6.4340000000000002</v>
      </c>
      <c r="GD20" s="9">
        <v>2.508</v>
      </c>
      <c r="GE20" s="9">
        <v>3.9260000000000002</v>
      </c>
      <c r="GF20" s="9">
        <v>8.0579999999999998</v>
      </c>
      <c r="GG20" s="9">
        <v>2.556</v>
      </c>
      <c r="GH20" s="9">
        <v>5.5019999999999998</v>
      </c>
      <c r="GI20" s="9">
        <v>26</v>
      </c>
      <c r="GJ20" s="9">
        <v>30</v>
      </c>
      <c r="GK20" s="9">
        <v>26</v>
      </c>
      <c r="GL20" s="9">
        <v>50.95</v>
      </c>
      <c r="GM20" s="9">
        <v>17.901</v>
      </c>
      <c r="GN20" s="9">
        <v>33.048000000000002</v>
      </c>
      <c r="GO20" s="9">
        <v>8.1300000000000008</v>
      </c>
      <c r="GP20" s="9">
        <v>2.9870000000000001</v>
      </c>
      <c r="GQ20" s="9">
        <v>5.1429999999999998</v>
      </c>
      <c r="GR20" s="9">
        <v>10.413</v>
      </c>
      <c r="GS20" s="9">
        <v>4.1390000000000002</v>
      </c>
      <c r="GT20" s="9">
        <v>6.274</v>
      </c>
      <c r="GU20" s="9">
        <v>16.619</v>
      </c>
      <c r="GV20" s="9">
        <v>5.93</v>
      </c>
      <c r="GW20" s="9">
        <v>10.689</v>
      </c>
      <c r="GX20" s="9">
        <v>15.788</v>
      </c>
      <c r="GY20" s="9">
        <v>4.8449999999999998</v>
      </c>
      <c r="GZ20" s="9">
        <v>10.942</v>
      </c>
      <c r="HA20" s="9">
        <v>21.628</v>
      </c>
      <c r="HB20" s="9">
        <v>13.068</v>
      </c>
      <c r="HC20" s="9">
        <v>25.158999999999999</v>
      </c>
      <c r="HD20" s="9">
        <v>13.407999999999999</v>
      </c>
      <c r="HE20" s="9">
        <v>4.7169999999999996</v>
      </c>
      <c r="HF20" s="9">
        <v>8.6910000000000007</v>
      </c>
      <c r="HG20" s="9">
        <v>2.1579999999999999</v>
      </c>
      <c r="HH20" s="9">
        <v>0</v>
      </c>
      <c r="HI20" s="9">
        <v>2.1579999999999999</v>
      </c>
      <c r="HJ20" s="9">
        <v>1.829</v>
      </c>
      <c r="HK20" s="9">
        <v>1.3779999999999999</v>
      </c>
      <c r="HL20" s="9">
        <v>0.45100000000000001</v>
      </c>
      <c r="HM20" s="9">
        <v>3.343</v>
      </c>
      <c r="HN20" s="9">
        <v>0.97299999999999998</v>
      </c>
      <c r="HO20" s="9">
        <v>2.37</v>
      </c>
      <c r="HP20" s="9">
        <v>6.077</v>
      </c>
      <c r="HQ20" s="9">
        <v>2.3660000000000001</v>
      </c>
      <c r="HR20" s="9">
        <v>3.7109999999999999</v>
      </c>
      <c r="HS20" s="9">
        <v>36.046999999999997</v>
      </c>
      <c r="HT20" s="9">
        <v>44.363</v>
      </c>
      <c r="HU20" s="9">
        <v>31.152999999999999</v>
      </c>
      <c r="HV20" s="9">
        <v>47.165999999999997</v>
      </c>
      <c r="HW20" s="9">
        <v>14.118</v>
      </c>
      <c r="HX20" s="9">
        <v>33.048000000000002</v>
      </c>
      <c r="HY20" s="9">
        <v>7.5529999999999999</v>
      </c>
      <c r="HZ20" s="9">
        <v>2.1019999999999999</v>
      </c>
      <c r="IA20" s="9">
        <v>5.452</v>
      </c>
      <c r="IB20" s="9">
        <v>9.1880000000000006</v>
      </c>
      <c r="IC20" s="9">
        <v>1.849</v>
      </c>
      <c r="ID20" s="9">
        <v>7.34</v>
      </c>
      <c r="IE20" s="9">
        <v>12.882</v>
      </c>
      <c r="IF20" s="9">
        <v>3.952</v>
      </c>
      <c r="IG20" s="9">
        <v>8.93</v>
      </c>
      <c r="IH20" s="9">
        <v>17.541</v>
      </c>
      <c r="II20" s="9">
        <v>6.2149999999999999</v>
      </c>
      <c r="IJ20" s="9">
        <v>11.326000000000001</v>
      </c>
      <c r="IK20" s="9">
        <v>26</v>
      </c>
      <c r="IL20" s="9">
        <v>33.298999999999999</v>
      </c>
      <c r="IM20" s="9">
        <v>26</v>
      </c>
      <c r="IN20" s="9">
        <v>40.619</v>
      </c>
      <c r="IO20" s="9">
        <v>16.059000000000001</v>
      </c>
      <c r="IP20" s="9">
        <v>24.56</v>
      </c>
      <c r="IQ20" s="9">
        <v>5.9790000000000001</v>
      </c>
    </row>
    <row r="21" spans="1:251">
      <c r="A21" s="10">
        <v>45689</v>
      </c>
      <c r="B21" s="9">
        <v>4.3570000000000002</v>
      </c>
      <c r="C21" s="9">
        <v>1.506</v>
      </c>
      <c r="D21" s="9">
        <v>2.851</v>
      </c>
      <c r="E21" s="9">
        <v>4.9729999999999999</v>
      </c>
      <c r="F21" s="9">
        <v>1.6619999999999999</v>
      </c>
      <c r="G21" s="9">
        <v>3.3109999999999999</v>
      </c>
      <c r="H21" s="9">
        <v>3.23</v>
      </c>
      <c r="I21" s="9">
        <v>0</v>
      </c>
      <c r="J21" s="9">
        <v>3.23</v>
      </c>
      <c r="K21" s="9">
        <v>16.478000000000002</v>
      </c>
      <c r="L21" s="9">
        <v>12.811999999999999</v>
      </c>
      <c r="M21" s="9">
        <v>18.672999999999998</v>
      </c>
      <c r="N21" s="9">
        <v>4.9470000000000001</v>
      </c>
      <c r="O21" s="9">
        <v>0</v>
      </c>
      <c r="P21" s="9">
        <v>4.9470000000000001</v>
      </c>
      <c r="Q21" s="9">
        <v>0</v>
      </c>
      <c r="R21" s="9">
        <v>0</v>
      </c>
      <c r="S21" s="9">
        <v>0</v>
      </c>
      <c r="T21" s="9">
        <v>0.60699999999999998</v>
      </c>
      <c r="U21" s="9">
        <v>0</v>
      </c>
      <c r="V21" s="9">
        <v>0.60699999999999998</v>
      </c>
      <c r="W21" s="9">
        <v>1.861</v>
      </c>
      <c r="X21" s="9">
        <v>0</v>
      </c>
      <c r="Y21" s="9">
        <v>1.861</v>
      </c>
      <c r="Z21" s="9">
        <v>2.4790000000000001</v>
      </c>
      <c r="AA21" s="9">
        <v>0</v>
      </c>
      <c r="AB21" s="9">
        <v>2.4790000000000001</v>
      </c>
      <c r="AC21" s="9">
        <v>39.311999999999998</v>
      </c>
      <c r="AD21" s="9">
        <v>0</v>
      </c>
      <c r="AE21" s="9">
        <v>39.311999999999998</v>
      </c>
      <c r="AF21" s="9">
        <v>16.344999999999999</v>
      </c>
      <c r="AG21" s="9">
        <v>7.8339999999999996</v>
      </c>
      <c r="AH21" s="9">
        <v>8.51</v>
      </c>
      <c r="AI21" s="9">
        <v>2.9209999999999998</v>
      </c>
      <c r="AJ21" s="9">
        <v>1.772</v>
      </c>
      <c r="AK21" s="9">
        <v>1.149</v>
      </c>
      <c r="AL21" s="9">
        <v>3.42</v>
      </c>
      <c r="AM21" s="9">
        <v>0</v>
      </c>
      <c r="AN21" s="9">
        <v>3.42</v>
      </c>
      <c r="AO21" s="9">
        <v>7.2</v>
      </c>
      <c r="AP21" s="9">
        <v>4.1959999999999997</v>
      </c>
      <c r="AQ21" s="9">
        <v>3.004</v>
      </c>
      <c r="AR21" s="9">
        <v>2.8039999999999998</v>
      </c>
      <c r="AS21" s="9">
        <v>1.8660000000000001</v>
      </c>
      <c r="AT21" s="9">
        <v>0.93799999999999994</v>
      </c>
      <c r="AU21" s="9">
        <v>20.591999999999999</v>
      </c>
      <c r="AV21" s="9">
        <v>26</v>
      </c>
      <c r="AW21" s="9">
        <v>11.593999999999999</v>
      </c>
      <c r="AX21" s="9">
        <v>22.294</v>
      </c>
      <c r="AY21" s="9">
        <v>5.9740000000000002</v>
      </c>
      <c r="AZ21" s="9">
        <v>16.318999999999999</v>
      </c>
      <c r="BA21" s="9">
        <v>4.8789999999999996</v>
      </c>
      <c r="BB21" s="9">
        <v>0.98399999999999999</v>
      </c>
      <c r="BC21" s="9">
        <v>3.895</v>
      </c>
      <c r="BD21" s="9">
        <v>4.9930000000000003</v>
      </c>
      <c r="BE21" s="9">
        <v>1.216</v>
      </c>
      <c r="BF21" s="9">
        <v>3.7770000000000001</v>
      </c>
      <c r="BG21" s="9">
        <v>6.923</v>
      </c>
      <c r="BH21" s="9">
        <v>1.1140000000000001</v>
      </c>
      <c r="BI21" s="9">
        <v>5.8090000000000002</v>
      </c>
      <c r="BJ21" s="9">
        <v>5.4980000000000002</v>
      </c>
      <c r="BK21" s="9">
        <v>2.66</v>
      </c>
      <c r="BL21" s="9">
        <v>2.8380000000000001</v>
      </c>
      <c r="BM21" s="9">
        <v>13</v>
      </c>
      <c r="BN21" s="9">
        <v>47</v>
      </c>
      <c r="BO21" s="9">
        <v>13</v>
      </c>
      <c r="BP21" s="9">
        <v>5.2249999999999996</v>
      </c>
      <c r="BQ21" s="9">
        <v>3.4889999999999999</v>
      </c>
      <c r="BR21" s="9">
        <v>1.736</v>
      </c>
      <c r="BS21" s="9">
        <v>0.45900000000000002</v>
      </c>
      <c r="BT21" s="9">
        <v>0.45900000000000002</v>
      </c>
      <c r="BU21" s="9">
        <v>0</v>
      </c>
      <c r="BV21" s="9">
        <v>2.0550000000000002</v>
      </c>
      <c r="BW21" s="9">
        <v>1.4870000000000001</v>
      </c>
      <c r="BX21" s="9">
        <v>0.56799999999999995</v>
      </c>
      <c r="BY21" s="9">
        <v>0.86</v>
      </c>
      <c r="BZ21" s="9">
        <v>0.86</v>
      </c>
      <c r="CA21" s="9">
        <v>0</v>
      </c>
      <c r="CB21" s="9">
        <v>1.851</v>
      </c>
      <c r="CC21" s="9">
        <v>0.68400000000000005</v>
      </c>
      <c r="CD21" s="9">
        <v>1.167</v>
      </c>
      <c r="CE21" s="9">
        <v>12.705</v>
      </c>
      <c r="CF21" s="9">
        <v>12.194000000000001</v>
      </c>
      <c r="CG21" s="9">
        <v>51.683</v>
      </c>
      <c r="CH21" s="9">
        <v>8.5579999999999998</v>
      </c>
      <c r="CI21" s="9">
        <v>5.38</v>
      </c>
      <c r="CJ21" s="9">
        <v>3.1789999999999998</v>
      </c>
      <c r="CK21" s="9">
        <v>2.1789999999999998</v>
      </c>
      <c r="CL21" s="9">
        <v>1.6319999999999999</v>
      </c>
      <c r="CM21" s="9">
        <v>0.54700000000000004</v>
      </c>
      <c r="CN21" s="9">
        <v>0.41199999999999998</v>
      </c>
      <c r="CO21" s="9">
        <v>0.41199999999999998</v>
      </c>
      <c r="CP21" s="9">
        <v>0</v>
      </c>
      <c r="CQ21" s="9">
        <v>3.581</v>
      </c>
      <c r="CR21" s="9">
        <v>1.484</v>
      </c>
      <c r="CS21" s="9">
        <v>2.097</v>
      </c>
      <c r="CT21" s="9">
        <v>2.3860000000000001</v>
      </c>
      <c r="CU21" s="9">
        <v>1.851</v>
      </c>
      <c r="CV21" s="9">
        <v>0.53500000000000003</v>
      </c>
      <c r="CW21" s="9">
        <v>15.792999999999999</v>
      </c>
      <c r="CX21" s="9">
        <v>19.702999999999999</v>
      </c>
      <c r="CY21" s="9">
        <v>13.992000000000001</v>
      </c>
      <c r="CZ21" s="9">
        <v>3.8149999999999999</v>
      </c>
      <c r="DA21" s="9">
        <v>3.28</v>
      </c>
      <c r="DB21" s="9">
        <v>0.53500000000000003</v>
      </c>
      <c r="DC21" s="9">
        <v>1.006</v>
      </c>
      <c r="DD21" s="9">
        <v>1.006</v>
      </c>
      <c r="DE21" s="9">
        <v>0</v>
      </c>
      <c r="DF21" s="9">
        <v>0</v>
      </c>
      <c r="DG21" s="9">
        <v>0</v>
      </c>
      <c r="DH21" s="9">
        <v>0</v>
      </c>
      <c r="DI21" s="9">
        <v>0.42199999999999999</v>
      </c>
      <c r="DJ21" s="9">
        <v>0.42199999999999999</v>
      </c>
      <c r="DK21" s="9">
        <v>0</v>
      </c>
      <c r="DL21" s="9">
        <v>2.3860000000000001</v>
      </c>
      <c r="DM21" s="9">
        <v>1.851</v>
      </c>
      <c r="DN21" s="9">
        <v>0.53500000000000003</v>
      </c>
      <c r="DO21" s="9">
        <v>52</v>
      </c>
      <c r="DP21" s="9">
        <v>50.692</v>
      </c>
      <c r="DQ21" s="9">
        <v>0</v>
      </c>
      <c r="DR21" s="9">
        <v>4.7439999999999998</v>
      </c>
      <c r="DS21" s="9">
        <v>2.1</v>
      </c>
      <c r="DT21" s="9">
        <v>2.6429999999999998</v>
      </c>
      <c r="DU21" s="9">
        <v>1.173</v>
      </c>
      <c r="DV21" s="9">
        <v>0.626</v>
      </c>
      <c r="DW21" s="9">
        <v>0.54700000000000004</v>
      </c>
      <c r="DX21" s="9">
        <v>0.41199999999999998</v>
      </c>
      <c r="DY21" s="9">
        <v>0.41199999999999998</v>
      </c>
      <c r="DZ21" s="9">
        <v>0</v>
      </c>
      <c r="EA21" s="9">
        <v>3.1589999999999998</v>
      </c>
      <c r="EB21" s="9">
        <v>1.0620000000000001</v>
      </c>
      <c r="EC21" s="9">
        <v>2.097</v>
      </c>
      <c r="ED21" s="9">
        <v>0</v>
      </c>
      <c r="EE21" s="9">
        <v>0</v>
      </c>
      <c r="EF21" s="9">
        <v>0</v>
      </c>
      <c r="EG21" s="9">
        <v>13</v>
      </c>
      <c r="EH21" s="9">
        <v>11.827999999999999</v>
      </c>
      <c r="EI21" s="9">
        <v>13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77.516000000000005</v>
      </c>
      <c r="FC21" s="9">
        <v>25.510999999999999</v>
      </c>
      <c r="FD21" s="9">
        <v>52.005000000000003</v>
      </c>
      <c r="FE21" s="9">
        <v>12.792</v>
      </c>
      <c r="FF21" s="9">
        <v>5.258</v>
      </c>
      <c r="FG21" s="9">
        <v>7.5339999999999998</v>
      </c>
      <c r="FH21" s="9">
        <v>18.044</v>
      </c>
      <c r="FI21" s="9">
        <v>4.9180000000000001</v>
      </c>
      <c r="FJ21" s="9">
        <v>13.125999999999999</v>
      </c>
      <c r="FK21" s="9">
        <v>26.501999999999999</v>
      </c>
      <c r="FL21" s="9">
        <v>8.4700000000000006</v>
      </c>
      <c r="FM21" s="9">
        <v>18.032</v>
      </c>
      <c r="FN21" s="9">
        <v>20.178000000000001</v>
      </c>
      <c r="FO21" s="9">
        <v>6.8650000000000002</v>
      </c>
      <c r="FP21" s="9">
        <v>13.313000000000001</v>
      </c>
      <c r="FQ21" s="9">
        <v>16</v>
      </c>
      <c r="FR21" s="9">
        <v>20.010999999999999</v>
      </c>
      <c r="FS21" s="9">
        <v>13</v>
      </c>
      <c r="FT21" s="9">
        <v>22.634</v>
      </c>
      <c r="FU21" s="9">
        <v>5.6440000000000001</v>
      </c>
      <c r="FV21" s="9">
        <v>16.989999999999998</v>
      </c>
      <c r="FW21" s="9">
        <v>3.452</v>
      </c>
      <c r="FX21" s="9">
        <v>1.3939999999999999</v>
      </c>
      <c r="FY21" s="9">
        <v>2.0579999999999998</v>
      </c>
      <c r="FZ21" s="9">
        <v>7.2729999999999997</v>
      </c>
      <c r="GA21" s="9">
        <v>1.8839999999999999</v>
      </c>
      <c r="GB21" s="9">
        <v>5.3890000000000002</v>
      </c>
      <c r="GC21" s="9">
        <v>6.0810000000000004</v>
      </c>
      <c r="GD21" s="9">
        <v>1.329</v>
      </c>
      <c r="GE21" s="9">
        <v>4.7519999999999998</v>
      </c>
      <c r="GF21" s="9">
        <v>5.8280000000000003</v>
      </c>
      <c r="GG21" s="9">
        <v>1.0369999999999999</v>
      </c>
      <c r="GH21" s="9">
        <v>4.7910000000000004</v>
      </c>
      <c r="GI21" s="9">
        <v>13</v>
      </c>
      <c r="GJ21" s="9">
        <v>11.456</v>
      </c>
      <c r="GK21" s="9">
        <v>13</v>
      </c>
      <c r="GL21" s="9">
        <v>54.881999999999998</v>
      </c>
      <c r="GM21" s="9">
        <v>19.867000000000001</v>
      </c>
      <c r="GN21" s="9">
        <v>35.015000000000001</v>
      </c>
      <c r="GO21" s="9">
        <v>9.34</v>
      </c>
      <c r="GP21" s="9">
        <v>3.8639999999999999</v>
      </c>
      <c r="GQ21" s="9">
        <v>5.476</v>
      </c>
      <c r="GR21" s="9">
        <v>10.771000000000001</v>
      </c>
      <c r="GS21" s="9">
        <v>3.0339999999999998</v>
      </c>
      <c r="GT21" s="9">
        <v>7.7370000000000001</v>
      </c>
      <c r="GU21" s="9">
        <v>20.420999999999999</v>
      </c>
      <c r="GV21" s="9">
        <v>7.141</v>
      </c>
      <c r="GW21" s="9">
        <v>13.28</v>
      </c>
      <c r="GX21" s="9">
        <v>14.35</v>
      </c>
      <c r="GY21" s="9">
        <v>5.8280000000000003</v>
      </c>
      <c r="GZ21" s="9">
        <v>8.5210000000000008</v>
      </c>
      <c r="HA21" s="9">
        <v>17</v>
      </c>
      <c r="HB21" s="9">
        <v>20.994</v>
      </c>
      <c r="HC21" s="9">
        <v>14.048999999999999</v>
      </c>
      <c r="HD21" s="9">
        <v>8.3719999999999999</v>
      </c>
      <c r="HE21" s="9">
        <v>3.7509999999999999</v>
      </c>
      <c r="HF21" s="9">
        <v>4.6219999999999999</v>
      </c>
      <c r="HG21" s="9">
        <v>0.90300000000000002</v>
      </c>
      <c r="HH21" s="9">
        <v>0</v>
      </c>
      <c r="HI21" s="9">
        <v>0.90300000000000002</v>
      </c>
      <c r="HJ21" s="9">
        <v>2.149</v>
      </c>
      <c r="HK21" s="9">
        <v>1.1879999999999999</v>
      </c>
      <c r="HL21" s="9">
        <v>0.96099999999999997</v>
      </c>
      <c r="HM21" s="9">
        <v>2.11</v>
      </c>
      <c r="HN21" s="9">
        <v>1.3560000000000001</v>
      </c>
      <c r="HO21" s="9">
        <v>0.755</v>
      </c>
      <c r="HP21" s="9">
        <v>3.21</v>
      </c>
      <c r="HQ21" s="9">
        <v>1.2070000000000001</v>
      </c>
      <c r="HR21" s="9">
        <v>2.004</v>
      </c>
      <c r="HS21" s="9">
        <v>27.27</v>
      </c>
      <c r="HT21" s="9">
        <v>30.366</v>
      </c>
      <c r="HU21" s="9">
        <v>26</v>
      </c>
      <c r="HV21" s="9">
        <v>45.387</v>
      </c>
      <c r="HW21" s="9">
        <v>14.079000000000001</v>
      </c>
      <c r="HX21" s="9">
        <v>31.308</v>
      </c>
      <c r="HY21" s="9">
        <v>8.3989999999999991</v>
      </c>
      <c r="HZ21" s="9">
        <v>3.52</v>
      </c>
      <c r="IA21" s="9">
        <v>4.8789999999999996</v>
      </c>
      <c r="IB21" s="9">
        <v>10.118</v>
      </c>
      <c r="IC21" s="9">
        <v>3.1560000000000001</v>
      </c>
      <c r="ID21" s="9">
        <v>6.9619999999999997</v>
      </c>
      <c r="IE21" s="9">
        <v>15.657</v>
      </c>
      <c r="IF21" s="9">
        <v>4.4829999999999997</v>
      </c>
      <c r="IG21" s="9">
        <v>11.173999999999999</v>
      </c>
      <c r="IH21" s="9">
        <v>11.212999999999999</v>
      </c>
      <c r="II21" s="9">
        <v>2.919</v>
      </c>
      <c r="IJ21" s="9">
        <v>8.2940000000000005</v>
      </c>
      <c r="IK21" s="9">
        <v>16.122</v>
      </c>
      <c r="IL21" s="9">
        <v>14.353999999999999</v>
      </c>
      <c r="IM21" s="9">
        <v>16.256</v>
      </c>
      <c r="IN21" s="9">
        <v>40.502000000000002</v>
      </c>
      <c r="IO21" s="9">
        <v>15.183</v>
      </c>
      <c r="IP21" s="9">
        <v>25.318999999999999</v>
      </c>
      <c r="IQ21" s="9">
        <v>5.2960000000000003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11FF0-00C4-4C96-8920-D11DC0E331C4}">
  <sheetPr>
    <pageSetUpPr fitToPage="1"/>
  </sheetPr>
  <dimension ref="A1:BE590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84" t="str">
        <f>Contents!B5</f>
        <v>6229.0 Underemployed workers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84" t="str">
        <f>Contents!B6</f>
        <v>Table 6. Duration of insufficient hours of underemployed part-time workers</v>
      </c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</row>
    <row r="7" spans="1:23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85" t="str">
        <f>Contents!C11</f>
        <v>Table 6.1 - Duration of insufficient hours of underemployed part-time workers by state and territory, February 2025</v>
      </c>
      <c r="B8" s="85"/>
      <c r="C8" s="85"/>
      <c r="D8" s="85"/>
      <c r="E8" s="85"/>
      <c r="F8" s="85"/>
      <c r="G8" s="85"/>
      <c r="H8" s="85"/>
      <c r="I8" s="85"/>
      <c r="J8" s="34"/>
      <c r="K8" s="35"/>
      <c r="L8" s="35"/>
      <c r="M8" s="85"/>
      <c r="N8" s="85"/>
      <c r="O8" s="85"/>
      <c r="P8" s="85"/>
      <c r="Q8" s="85"/>
      <c r="R8" s="85"/>
      <c r="S8" s="85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12671</v>
      </c>
      <c r="C10" s="78" t="s">
        <v>12672</v>
      </c>
      <c r="D10" s="79"/>
      <c r="E10" s="80"/>
      <c r="F10" s="39"/>
      <c r="G10" s="39"/>
      <c r="H10" s="39"/>
      <c r="I10" s="40"/>
      <c r="J10" s="81" t="s">
        <v>12673</v>
      </c>
      <c r="K10" s="82"/>
      <c r="L10" s="83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15" customHeight="1">
      <c r="A11" s="41"/>
      <c r="B11" s="41"/>
      <c r="C11" s="86" t="s">
        <v>12674</v>
      </c>
      <c r="D11" s="86"/>
      <c r="E11" s="86"/>
      <c r="F11" s="86"/>
      <c r="G11" s="86"/>
      <c r="H11" s="87" t="s">
        <v>12675</v>
      </c>
      <c r="I11" s="40"/>
      <c r="J11" s="86" t="s">
        <v>12674</v>
      </c>
      <c r="K11" s="86"/>
      <c r="L11" s="86"/>
      <c r="M11" s="86"/>
      <c r="N11" s="86"/>
      <c r="O11" s="87" t="s">
        <v>12675</v>
      </c>
      <c r="P11" s="40"/>
      <c r="Q11" s="40"/>
      <c r="R11" s="40"/>
      <c r="S11" s="40"/>
      <c r="T11" s="40"/>
      <c r="U11" s="40"/>
      <c r="V11" s="40"/>
      <c r="W11" s="40"/>
    </row>
    <row r="12" spans="1:23" ht="22.5">
      <c r="A12" s="36"/>
      <c r="B12" s="36"/>
      <c r="C12" s="43" t="s">
        <v>12676</v>
      </c>
      <c r="D12" s="43" t="s">
        <v>12677</v>
      </c>
      <c r="E12" s="43" t="s">
        <v>12678</v>
      </c>
      <c r="F12" s="43" t="s">
        <v>12679</v>
      </c>
      <c r="G12" s="42" t="s">
        <v>12680</v>
      </c>
      <c r="H12" s="87"/>
      <c r="I12" s="37"/>
      <c r="J12" s="43" t="s">
        <v>12676</v>
      </c>
      <c r="K12" s="43" t="s">
        <v>12677</v>
      </c>
      <c r="L12" s="43" t="s">
        <v>12678</v>
      </c>
      <c r="M12" s="43" t="s">
        <v>12679</v>
      </c>
      <c r="N12" s="42" t="s">
        <v>12680</v>
      </c>
      <c r="O12" s="87"/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4" t="s">
        <v>12681</v>
      </c>
      <c r="D13" s="44" t="s">
        <v>12681</v>
      </c>
      <c r="E13" s="44" t="s">
        <v>12681</v>
      </c>
      <c r="F13" s="44" t="s">
        <v>12681</v>
      </c>
      <c r="G13" s="44" t="s">
        <v>12681</v>
      </c>
      <c r="H13" s="44" t="s">
        <v>12682</v>
      </c>
      <c r="I13" s="44"/>
      <c r="J13" s="44" t="s">
        <v>12681</v>
      </c>
      <c r="K13" s="44" t="s">
        <v>12681</v>
      </c>
      <c r="L13" s="44" t="s">
        <v>12681</v>
      </c>
      <c r="M13" s="44" t="s">
        <v>12681</v>
      </c>
      <c r="N13" s="44" t="s">
        <v>12681</v>
      </c>
      <c r="O13" s="44" t="s">
        <v>12682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12683</v>
      </c>
      <c r="B14" s="46"/>
      <c r="C14" s="46"/>
      <c r="D14" s="46"/>
      <c r="E14" s="46"/>
      <c r="F14" s="46"/>
      <c r="G14" s="46"/>
      <c r="H14" s="46"/>
      <c r="I14" s="47"/>
      <c r="J14" s="46"/>
      <c r="K14" s="46"/>
      <c r="L14" s="46"/>
      <c r="M14" s="46"/>
      <c r="N14" s="46"/>
      <c r="O14" s="46"/>
    </row>
    <row r="15" spans="1:23">
      <c r="A15" s="48" t="s">
        <v>12684</v>
      </c>
      <c r="B15" s="49"/>
      <c r="C15" s="50"/>
      <c r="D15" s="50"/>
      <c r="E15" s="50"/>
      <c r="F15" s="50"/>
      <c r="G15" s="50"/>
      <c r="H15" s="50"/>
      <c r="I15" s="51"/>
      <c r="J15" s="50"/>
      <c r="K15" s="50"/>
      <c r="L15" s="50"/>
      <c r="M15" s="50"/>
      <c r="N15" s="50"/>
      <c r="O15" s="50"/>
    </row>
    <row r="16" spans="1:23">
      <c r="A16" s="52"/>
      <c r="B16" s="53" t="s">
        <v>12685</v>
      </c>
      <c r="C16" s="51" cm="1">
        <f t="array" ref="C16">IF(INDEX($D$209:$BE$374,$C209,C$196)=0,"",INDEX($D$209:$BE$374,$C209,C$196))</f>
        <v>39.951999999999998</v>
      </c>
      <c r="D16" s="51" cm="1">
        <f t="array" ref="D16">IF(INDEX($D$209:$BE$374,$C209,D$196)=0,"",INDEX($D$209:$BE$374,$C209,D$196))</f>
        <v>72.697000000000003</v>
      </c>
      <c r="E16" s="51" cm="1">
        <f t="array" ref="E16">IF(INDEX($D$209:$BE$374,$C209,E$196)=0,"",INDEX($D$209:$BE$374,$C209,E$196))</f>
        <v>67.251999999999995</v>
      </c>
      <c r="F16" s="51" cm="1">
        <f t="array" ref="F16">IF(INDEX($D$209:$BE$374,$C209,F$196)=0,"",INDEX($D$209:$BE$374,$C209,F$196))</f>
        <v>70.451999999999998</v>
      </c>
      <c r="G16" s="51" cm="1">
        <f t="array" ref="G16">IF(INDEX($D$209:$BE$374,$C209,G$196)=0,"",INDEX($D$209:$BE$374,$C209,G$196))</f>
        <v>250.35400000000001</v>
      </c>
      <c r="H16" s="51" cm="1">
        <f t="array" ref="H16">IF(INDEX($D$209:$BE$374,$C209,H$196)=0,"",INDEX($D$209:$BE$374,$C209,H$196))</f>
        <v>13</v>
      </c>
      <c r="I16" s="51"/>
      <c r="J16" s="54" t="str" cm="1">
        <f t="array" ref="J16">IF(HYPERLINK(TEXT("#"&amp;INDEX($D$385:$BE$550,$C385,C$196),),INDEX($D$385:$BE$550,$C385,C$196))=0,"",HYPERLINK(TEXT("#"&amp;INDEX($D$385:$BE$550,$C385,C$196),),INDEX($D$385:$BE$550,$C385,C$196)))</f>
        <v>A125556000W</v>
      </c>
      <c r="K16" s="54" t="str" cm="1">
        <f t="array" ref="K16">IF(HYPERLINK(TEXT("#"&amp;INDEX($D$385:$BE$550,$C385,D$196),),INDEX($D$385:$BE$550,$C385,D$196))=0,"",HYPERLINK(TEXT("#"&amp;INDEX($D$385:$BE$550,$C385,D$196),),INDEX($D$385:$BE$550,$C385,D$196)))</f>
        <v>A125550384K</v>
      </c>
      <c r="L16" s="54" t="str" cm="1">
        <f t="array" ref="L16">IF(HYPERLINK(TEXT("#"&amp;INDEX($D$385:$BE$550,$C385,E$196),),INDEX($D$385:$BE$550,$C385,E$196))=0,"",HYPERLINK(TEXT("#"&amp;INDEX($D$385:$BE$550,$C385,E$196),),INDEX($D$385:$BE$550,$C385,E$196)))</f>
        <v>A125558808X</v>
      </c>
      <c r="M16" s="54" t="str" cm="1">
        <f t="array" ref="M16">IF(HYPERLINK(TEXT("#"&amp;INDEX($D$385:$BE$550,$C385,F$196),),INDEX($D$385:$BE$550,$C385,F$196))=0,"",HYPERLINK(TEXT("#"&amp;INDEX($D$385:$BE$550,$C385,F$196),),INDEX($D$385:$BE$550,$C385,F$196)))</f>
        <v>A125561616R</v>
      </c>
      <c r="N16" s="54" t="str" cm="1">
        <f t="array" ref="N16">IF(HYPERLINK(TEXT("#"&amp;INDEX($D$385:$BE$550,$C385,G$196),),INDEX($D$385:$BE$550,$C385,G$196))=0,"",HYPERLINK(TEXT("#"&amp;INDEX($D$385:$BE$550,$C385,G$196),),INDEX($D$385:$BE$550,$C385,G$196)))</f>
        <v>A125553192W</v>
      </c>
      <c r="O16" s="54" t="str" cm="1">
        <f t="array" ref="O16">IF(HYPERLINK(TEXT("#"&amp;INDEX($D$385:$BE$550,$C385,H$196),),INDEX($D$385:$BE$550,$C385,H$196))=0,"",HYPERLINK(TEXT("#"&amp;INDEX($D$385:$BE$550,$C385,H$196),),INDEX($D$385:$BE$550,$C385,H$196)))</f>
        <v>A125553193X</v>
      </c>
    </row>
    <row r="17" spans="1:23">
      <c r="A17" s="52"/>
      <c r="B17" s="53" t="s">
        <v>12686</v>
      </c>
      <c r="C17" s="51" cm="1">
        <f t="array" ref="C17">IF(INDEX($D$209:$BE$374,$C210,C$196)=0,"",INDEX($D$209:$BE$374,$C210,C$196))</f>
        <v>39.090000000000003</v>
      </c>
      <c r="D17" s="51" cm="1">
        <f t="array" ref="D17">IF(INDEX($D$209:$BE$374,$C210,D$196)=0,"",INDEX($D$209:$BE$374,$C210,D$196))</f>
        <v>61.697000000000003</v>
      </c>
      <c r="E17" s="51" cm="1">
        <f t="array" ref="E17">IF(INDEX($D$209:$BE$374,$C210,E$196)=0,"",INDEX($D$209:$BE$374,$C210,E$196))</f>
        <v>76.284000000000006</v>
      </c>
      <c r="F17" s="51" cm="1">
        <f t="array" ref="F17">IF(INDEX($D$209:$BE$374,$C210,F$196)=0,"",INDEX($D$209:$BE$374,$C210,F$196))</f>
        <v>39.503</v>
      </c>
      <c r="G17" s="51" cm="1">
        <f t="array" ref="G17">IF(INDEX($D$209:$BE$374,$C210,G$196)=0,"",INDEX($D$209:$BE$374,$C210,G$196))</f>
        <v>216.57400000000001</v>
      </c>
      <c r="H17" s="51" cm="1">
        <f t="array" ref="H17">IF(INDEX($D$209:$BE$374,$C210,H$196)=0,"",INDEX($D$209:$BE$374,$C210,H$196))</f>
        <v>13</v>
      </c>
      <c r="I17" s="51"/>
      <c r="J17" s="54" t="str" cm="1">
        <f t="array" ref="J17">IF(HYPERLINK(TEXT("#"&amp;INDEX($D$385:$BE$550,$C386,C$196),),INDEX($D$385:$BE$550,$C386,C$196))=0,"",HYPERLINK(TEXT("#"&amp;INDEX($D$385:$BE$550,$C386,C$196),),INDEX($D$385:$BE$550,$C386,C$196)))</f>
        <v>A125554752A</v>
      </c>
      <c r="K17" s="54" t="str" cm="1">
        <f t="array" ref="K17">IF(HYPERLINK(TEXT("#"&amp;INDEX($D$385:$BE$550,$C386,D$196),),INDEX($D$385:$BE$550,$C386,D$196))=0,"",HYPERLINK(TEXT("#"&amp;INDEX($D$385:$BE$550,$C386,D$196),),INDEX($D$385:$BE$550,$C386,D$196)))</f>
        <v>A125549136A</v>
      </c>
      <c r="L17" s="54" t="str" cm="1">
        <f t="array" ref="L17">IF(HYPERLINK(TEXT("#"&amp;INDEX($D$385:$BE$550,$C386,E$196),),INDEX($D$385:$BE$550,$C386,E$196))=0,"",HYPERLINK(TEXT("#"&amp;INDEX($D$385:$BE$550,$C386,E$196),),INDEX($D$385:$BE$550,$C386,E$196)))</f>
        <v>A125557560L</v>
      </c>
      <c r="M17" s="54" t="str" cm="1">
        <f t="array" ref="M17">IF(HYPERLINK(TEXT("#"&amp;INDEX($D$385:$BE$550,$C386,F$196),),INDEX($D$385:$BE$550,$C386,F$196))=0,"",HYPERLINK(TEXT("#"&amp;INDEX($D$385:$BE$550,$C386,F$196),),INDEX($D$385:$BE$550,$C386,F$196)))</f>
        <v>A125560368W</v>
      </c>
      <c r="N17" s="54" t="str" cm="1">
        <f t="array" ref="N17">IF(HYPERLINK(TEXT("#"&amp;INDEX($D$385:$BE$550,$C386,G$196),),INDEX($D$385:$BE$550,$C386,G$196))=0,"",HYPERLINK(TEXT("#"&amp;INDEX($D$385:$BE$550,$C386,G$196),),INDEX($D$385:$BE$550,$C386,G$196)))</f>
        <v>A125551944R</v>
      </c>
      <c r="O17" s="54" t="str" cm="1">
        <f t="array" ref="O17">IF(HYPERLINK(TEXT("#"&amp;INDEX($D$385:$BE$550,$C386,H$196),),INDEX($D$385:$BE$550,$C386,H$196))=0,"",HYPERLINK(TEXT("#"&amp;INDEX($D$385:$BE$550,$C386,H$196),),INDEX($D$385:$BE$550,$C386,H$196)))</f>
        <v>A125551945T</v>
      </c>
    </row>
    <row r="18" spans="1:23">
      <c r="A18" s="52"/>
      <c r="B18" s="53" t="s">
        <v>12687</v>
      </c>
      <c r="C18" s="51" cm="1">
        <f t="array" ref="C18">IF(INDEX($D$209:$BE$374,$C211,C$196)=0,"",INDEX($D$209:$BE$374,$C211,C$196))</f>
        <v>45.023000000000003</v>
      </c>
      <c r="D18" s="51" cm="1">
        <f t="array" ref="D18">IF(INDEX($D$209:$BE$374,$C211,D$196)=0,"",INDEX($D$209:$BE$374,$C211,D$196))</f>
        <v>48.429000000000002</v>
      </c>
      <c r="E18" s="51" cm="1">
        <f t="array" ref="E18">IF(INDEX($D$209:$BE$374,$C211,E$196)=0,"",INDEX($D$209:$BE$374,$C211,E$196))</f>
        <v>49.493000000000002</v>
      </c>
      <c r="F18" s="51" cm="1">
        <f t="array" ref="F18">IF(INDEX($D$209:$BE$374,$C211,F$196)=0,"",INDEX($D$209:$BE$374,$C211,F$196))</f>
        <v>31.087</v>
      </c>
      <c r="G18" s="51" cm="1">
        <f t="array" ref="G18">IF(INDEX($D$209:$BE$374,$C211,G$196)=0,"",INDEX($D$209:$BE$374,$C211,G$196))</f>
        <v>174.03200000000001</v>
      </c>
      <c r="H18" s="51" cm="1">
        <f t="array" ref="H18">IF(INDEX($D$209:$BE$374,$C211,H$196)=0,"",INDEX($D$209:$BE$374,$C211,H$196))</f>
        <v>8</v>
      </c>
      <c r="I18" s="51"/>
      <c r="J18" s="54" t="str" cm="1">
        <f t="array" ref="J18">IF(HYPERLINK(TEXT("#"&amp;INDEX($D$385:$BE$550,$C387,C$196),),INDEX($D$385:$BE$550,$C387,C$196))=0,"",HYPERLINK(TEXT("#"&amp;INDEX($D$385:$BE$550,$C387,C$196),),INDEX($D$385:$BE$550,$C387,C$196)))</f>
        <v>A125556312J</v>
      </c>
      <c r="K18" s="54" t="str" cm="1">
        <f t="array" ref="K18">IF(HYPERLINK(TEXT("#"&amp;INDEX($D$385:$BE$550,$C387,D$196),),INDEX($D$385:$BE$550,$C387,D$196))=0,"",HYPERLINK(TEXT("#"&amp;INDEX($D$385:$BE$550,$C387,D$196),),INDEX($D$385:$BE$550,$C387,D$196)))</f>
        <v>A125550696W</v>
      </c>
      <c r="L18" s="54" t="str" cm="1">
        <f t="array" ref="L18">IF(HYPERLINK(TEXT("#"&amp;INDEX($D$385:$BE$550,$C387,E$196),),INDEX($D$385:$BE$550,$C387,E$196))=0,"",HYPERLINK(TEXT("#"&amp;INDEX($D$385:$BE$550,$C387,E$196),),INDEX($D$385:$BE$550,$C387,E$196)))</f>
        <v>A125559120V</v>
      </c>
      <c r="M18" s="54" t="str" cm="1">
        <f t="array" ref="M18">IF(HYPERLINK(TEXT("#"&amp;INDEX($D$385:$BE$550,$C387,F$196),),INDEX($D$385:$BE$550,$C387,F$196))=0,"",HYPERLINK(TEXT("#"&amp;INDEX($D$385:$BE$550,$C387,F$196),),INDEX($D$385:$BE$550,$C387,F$196)))</f>
        <v>A125561928A</v>
      </c>
      <c r="N18" s="54" t="str" cm="1">
        <f t="array" ref="N18">IF(HYPERLINK(TEXT("#"&amp;INDEX($D$385:$BE$550,$C387,G$196),),INDEX($D$385:$BE$550,$C387,G$196))=0,"",HYPERLINK(TEXT("#"&amp;INDEX($D$385:$BE$550,$C387,G$196),),INDEX($D$385:$BE$550,$C387,G$196)))</f>
        <v>A125553504W</v>
      </c>
      <c r="O18" s="54" t="str" cm="1">
        <f t="array" ref="O18">IF(HYPERLINK(TEXT("#"&amp;INDEX($D$385:$BE$550,$C387,H$196),),INDEX($D$385:$BE$550,$C387,H$196))=0,"",HYPERLINK(TEXT("#"&amp;INDEX($D$385:$BE$550,$C387,H$196),),INDEX($D$385:$BE$550,$C387,H$196)))</f>
        <v>A125553505X</v>
      </c>
    </row>
    <row r="19" spans="1:23">
      <c r="A19" s="52"/>
      <c r="B19" s="53" t="s">
        <v>12688</v>
      </c>
      <c r="C19" s="51" cm="1">
        <f t="array" ref="C19">IF(INDEX($D$209:$BE$374,$C212,C$196)=0,"",INDEX($D$209:$BE$374,$C212,C$196))</f>
        <v>7.9939999999999998</v>
      </c>
      <c r="D19" s="51" cm="1">
        <f t="array" ref="D19">IF(INDEX($D$209:$BE$374,$C212,D$196)=0,"",INDEX($D$209:$BE$374,$C212,D$196))</f>
        <v>12.675000000000001</v>
      </c>
      <c r="E19" s="51" cm="1">
        <f t="array" ref="E19">IF(INDEX($D$209:$BE$374,$C212,E$196)=0,"",INDEX($D$209:$BE$374,$C212,E$196))</f>
        <v>17.637</v>
      </c>
      <c r="F19" s="51" cm="1">
        <f t="array" ref="F19">IF(INDEX($D$209:$BE$374,$C212,F$196)=0,"",INDEX($D$209:$BE$374,$C212,F$196))</f>
        <v>17.001999999999999</v>
      </c>
      <c r="G19" s="51" cm="1">
        <f t="array" ref="G19">IF(INDEX($D$209:$BE$374,$C212,G$196)=0,"",INDEX($D$209:$BE$374,$C212,G$196))</f>
        <v>55.308</v>
      </c>
      <c r="H19" s="51" cm="1">
        <f t="array" ref="H19">IF(INDEX($D$209:$BE$374,$C212,H$196)=0,"",INDEX($D$209:$BE$374,$C212,H$196))</f>
        <v>20</v>
      </c>
      <c r="I19" s="51"/>
      <c r="J19" s="54" t="str" cm="1">
        <f t="array" ref="J19">IF(HYPERLINK(TEXT("#"&amp;INDEX($D$385:$BE$550,$C388,C$196),),INDEX($D$385:$BE$550,$C388,C$196))=0,"",HYPERLINK(TEXT("#"&amp;INDEX($D$385:$BE$550,$C388,C$196),),INDEX($D$385:$BE$550,$C388,C$196)))</f>
        <v>A125556624V</v>
      </c>
      <c r="K19" s="54" t="str" cm="1">
        <f t="array" ref="K19">IF(HYPERLINK(TEXT("#"&amp;INDEX($D$385:$BE$550,$C388,D$196),),INDEX($D$385:$BE$550,$C388,D$196))=0,"",HYPERLINK(TEXT("#"&amp;INDEX($D$385:$BE$550,$C388,D$196),),INDEX($D$385:$BE$550,$C388,D$196)))</f>
        <v>A125551008X</v>
      </c>
      <c r="L19" s="54" t="str" cm="1">
        <f t="array" ref="L19">IF(HYPERLINK(TEXT("#"&amp;INDEX($D$385:$BE$550,$C388,E$196),),INDEX($D$385:$BE$550,$C388,E$196))=0,"",HYPERLINK(TEXT("#"&amp;INDEX($D$385:$BE$550,$C388,E$196),),INDEX($D$385:$BE$550,$C388,E$196)))</f>
        <v>A125559432F</v>
      </c>
      <c r="M19" s="54" t="str" cm="1">
        <f t="array" ref="M19">IF(HYPERLINK(TEXT("#"&amp;INDEX($D$385:$BE$550,$C388,F$196),),INDEX($D$385:$BE$550,$C388,F$196))=0,"",HYPERLINK(TEXT("#"&amp;INDEX($D$385:$BE$550,$C388,F$196),),INDEX($D$385:$BE$550,$C388,F$196)))</f>
        <v>A125562240W</v>
      </c>
      <c r="N19" s="54" t="str" cm="1">
        <f t="array" ref="N19">IF(HYPERLINK(TEXT("#"&amp;INDEX($D$385:$BE$550,$C388,G$196),),INDEX($D$385:$BE$550,$C388,G$196))=0,"",HYPERLINK(TEXT("#"&amp;INDEX($D$385:$BE$550,$C388,G$196),),INDEX($D$385:$BE$550,$C388,G$196)))</f>
        <v>A125553816J</v>
      </c>
      <c r="O19" s="54" t="str" cm="1">
        <f t="array" ref="O19">IF(HYPERLINK(TEXT("#"&amp;INDEX($D$385:$BE$550,$C388,H$196),),INDEX($D$385:$BE$550,$C388,H$196))=0,"",HYPERLINK(TEXT("#"&amp;INDEX($D$385:$BE$550,$C388,H$196),),INDEX($D$385:$BE$550,$C388,H$196)))</f>
        <v>A125553817K</v>
      </c>
    </row>
    <row r="20" spans="1:23">
      <c r="A20" s="52"/>
      <c r="B20" s="53" t="s">
        <v>12689</v>
      </c>
      <c r="C20" s="51" cm="1">
        <f t="array" ref="C20">IF(INDEX($D$209:$BE$374,$C213,C$196)=0,"",INDEX($D$209:$BE$374,$C213,C$196))</f>
        <v>13.695</v>
      </c>
      <c r="D20" s="51" cm="1">
        <f t="array" ref="D20">IF(INDEX($D$209:$BE$374,$C213,D$196)=0,"",INDEX($D$209:$BE$374,$C213,D$196))</f>
        <v>20.193000000000001</v>
      </c>
      <c r="E20" s="51" cm="1">
        <f t="array" ref="E20">IF(INDEX($D$209:$BE$374,$C213,E$196)=0,"",INDEX($D$209:$BE$374,$C213,E$196))</f>
        <v>28.611999999999998</v>
      </c>
      <c r="F20" s="51" cm="1">
        <f t="array" ref="F20">IF(INDEX($D$209:$BE$374,$C213,F$196)=0,"",INDEX($D$209:$BE$374,$C213,F$196))</f>
        <v>23.388000000000002</v>
      </c>
      <c r="G20" s="51" cm="1">
        <f t="array" ref="G20">IF(INDEX($D$209:$BE$374,$C213,G$196)=0,"",INDEX($D$209:$BE$374,$C213,G$196))</f>
        <v>85.888999999999996</v>
      </c>
      <c r="H20" s="51" cm="1">
        <f t="array" ref="H20">IF(INDEX($D$209:$BE$374,$C213,H$196)=0,"",INDEX($D$209:$BE$374,$C213,H$196))</f>
        <v>17</v>
      </c>
      <c r="I20" s="51"/>
      <c r="J20" s="54" t="str" cm="1">
        <f t="array" ref="J20">IF(HYPERLINK(TEXT("#"&amp;INDEX($D$385:$BE$550,$C389,C$196),),INDEX($D$385:$BE$550,$C389,C$196))=0,"",HYPERLINK(TEXT("#"&amp;INDEX($D$385:$BE$550,$C389,C$196),),INDEX($D$385:$BE$550,$C389,C$196)))</f>
        <v>A125555064R</v>
      </c>
      <c r="K20" s="54" t="str" cm="1">
        <f t="array" ref="K20">IF(HYPERLINK(TEXT("#"&amp;INDEX($D$385:$BE$550,$C389,D$196),),INDEX($D$385:$BE$550,$C389,D$196))=0,"",HYPERLINK(TEXT("#"&amp;INDEX($D$385:$BE$550,$C389,D$196),),INDEX($D$385:$BE$550,$C389,D$196)))</f>
        <v>A125549448L</v>
      </c>
      <c r="L20" s="54" t="str" cm="1">
        <f t="array" ref="L20">IF(HYPERLINK(TEXT("#"&amp;INDEX($D$385:$BE$550,$C389,E$196),),INDEX($D$385:$BE$550,$C389,E$196))=0,"",HYPERLINK(TEXT("#"&amp;INDEX($D$385:$BE$550,$C389,E$196),),INDEX($D$385:$BE$550,$C389,E$196)))</f>
        <v>A125557872X</v>
      </c>
      <c r="M20" s="54" t="str" cm="1">
        <f t="array" ref="M20">IF(HYPERLINK(TEXT("#"&amp;INDEX($D$385:$BE$550,$C389,F$196),),INDEX($D$385:$BE$550,$C389,F$196))=0,"",HYPERLINK(TEXT("#"&amp;INDEX($D$385:$BE$550,$C389,F$196),),INDEX($D$385:$BE$550,$C389,F$196)))</f>
        <v>A125560680R</v>
      </c>
      <c r="N20" s="54" t="str" cm="1">
        <f t="array" ref="N20">IF(HYPERLINK(TEXT("#"&amp;INDEX($D$385:$BE$550,$C389,G$196),),INDEX($D$385:$BE$550,$C389,G$196))=0,"",HYPERLINK(TEXT("#"&amp;INDEX($D$385:$BE$550,$C389,G$196),),INDEX($D$385:$BE$550,$C389,G$196)))</f>
        <v>A125552256C</v>
      </c>
      <c r="O20" s="54" t="str" cm="1">
        <f t="array" ref="O20">IF(HYPERLINK(TEXT("#"&amp;INDEX($D$385:$BE$550,$C389,H$196),),INDEX($D$385:$BE$550,$C389,H$196))=0,"",HYPERLINK(TEXT("#"&amp;INDEX($D$385:$BE$550,$C389,H$196),),INDEX($D$385:$BE$550,$C389,H$196)))</f>
        <v>A125552257F</v>
      </c>
    </row>
    <row r="21" spans="1:23">
      <c r="A21" s="52"/>
      <c r="B21" s="53" t="s">
        <v>12690</v>
      </c>
      <c r="C21" s="51" cm="1">
        <f t="array" ref="C21">IF(INDEX($D$209:$BE$374,$C214,C$196)=0,"",INDEX($D$209:$BE$374,$C214,C$196))</f>
        <v>4.5060000000000002</v>
      </c>
      <c r="D21" s="51" cm="1">
        <f t="array" ref="D21">IF(INDEX($D$209:$BE$374,$C214,D$196)=0,"",INDEX($D$209:$BE$374,$C214,D$196))</f>
        <v>4.6109999999999998</v>
      </c>
      <c r="E21" s="51" cm="1">
        <f t="array" ref="E21">IF(INDEX($D$209:$BE$374,$C214,E$196)=0,"",INDEX($D$209:$BE$374,$C214,E$196))</f>
        <v>6.3289999999999997</v>
      </c>
      <c r="F21" s="51" cm="1">
        <f t="array" ref="F21">IF(INDEX($D$209:$BE$374,$C214,F$196)=0,"",INDEX($D$209:$BE$374,$C214,F$196))</f>
        <v>5.7</v>
      </c>
      <c r="G21" s="51" cm="1">
        <f t="array" ref="G21">IF(INDEX($D$209:$BE$374,$C214,G$196)=0,"",INDEX($D$209:$BE$374,$C214,G$196))</f>
        <v>21.146999999999998</v>
      </c>
      <c r="H21" s="51" cm="1">
        <f t="array" ref="H21">IF(INDEX($D$209:$BE$374,$C214,H$196)=0,"",INDEX($D$209:$BE$374,$C214,H$196))</f>
        <v>13.835000000000001</v>
      </c>
      <c r="I21" s="51"/>
      <c r="J21" s="54" t="str" cm="1">
        <f t="array" ref="J21">IF(HYPERLINK(TEXT("#"&amp;INDEX($D$385:$BE$550,$C390,C$196),),INDEX($D$385:$BE$550,$C390,C$196))=0,"",HYPERLINK(TEXT("#"&amp;INDEX($D$385:$BE$550,$C390,C$196),),INDEX($D$385:$BE$550,$C390,C$196)))</f>
        <v>A125555376A</v>
      </c>
      <c r="K21" s="54" t="str" cm="1">
        <f t="array" ref="K21">IF(HYPERLINK(TEXT("#"&amp;INDEX($D$385:$BE$550,$C390,D$196),),INDEX($D$385:$BE$550,$C390,D$196))=0,"",HYPERLINK(TEXT("#"&amp;INDEX($D$385:$BE$550,$C390,D$196),),INDEX($D$385:$BE$550,$C390,D$196)))</f>
        <v>A125549760F</v>
      </c>
      <c r="L21" s="54" t="str" cm="1">
        <f t="array" ref="L21">IF(HYPERLINK(TEXT("#"&amp;INDEX($D$385:$BE$550,$C390,E$196),),INDEX($D$385:$BE$550,$C390,E$196))=0,"",HYPERLINK(TEXT("#"&amp;INDEX($D$385:$BE$550,$C390,E$196),),INDEX($D$385:$BE$550,$C390,E$196)))</f>
        <v>A125558184L</v>
      </c>
      <c r="M21" s="54" t="str" cm="1">
        <f t="array" ref="M21">IF(HYPERLINK(TEXT("#"&amp;INDEX($D$385:$BE$550,$C390,F$196),),INDEX($D$385:$BE$550,$C390,F$196))=0,"",HYPERLINK(TEXT("#"&amp;INDEX($D$385:$BE$550,$C390,F$196),),INDEX($D$385:$BE$550,$C390,F$196)))</f>
        <v>A125560992A</v>
      </c>
      <c r="N21" s="54" t="str" cm="1">
        <f t="array" ref="N21">IF(HYPERLINK(TEXT("#"&amp;INDEX($D$385:$BE$550,$C390,G$196),),INDEX($D$385:$BE$550,$C390,G$196))=0,"",HYPERLINK(TEXT("#"&amp;INDEX($D$385:$BE$550,$C390,G$196),),INDEX($D$385:$BE$550,$C390,G$196)))</f>
        <v>A125552568R</v>
      </c>
      <c r="O21" s="54" t="str" cm="1">
        <f t="array" ref="O21">IF(HYPERLINK(TEXT("#"&amp;INDEX($D$385:$BE$550,$C390,H$196),),INDEX($D$385:$BE$550,$C390,H$196))=0,"",HYPERLINK(TEXT("#"&amp;INDEX($D$385:$BE$550,$C390,H$196),),INDEX($D$385:$BE$550,$C390,H$196)))</f>
        <v>A125552569T</v>
      </c>
    </row>
    <row r="22" spans="1:23">
      <c r="A22" s="52"/>
      <c r="B22" s="53" t="s">
        <v>12691</v>
      </c>
      <c r="C22" s="51" cm="1">
        <f t="array" ref="C22">IF(INDEX($D$209:$BE$374,$C215,C$196)=0,"",INDEX($D$209:$BE$374,$C215,C$196))</f>
        <v>0.82099999999999995</v>
      </c>
      <c r="D22" s="51" cm="1">
        <f t="array" ref="D22">IF(INDEX($D$209:$BE$374,$C215,D$196)=0,"",INDEX($D$209:$BE$374,$C215,D$196))</f>
        <v>0.879</v>
      </c>
      <c r="E22" s="51" cm="1">
        <f t="array" ref="E22">IF(INDEX($D$209:$BE$374,$C215,E$196)=0,"",INDEX($D$209:$BE$374,$C215,E$196))</f>
        <v>0.71099999999999997</v>
      </c>
      <c r="F22" s="51" cm="1">
        <f t="array" ref="F22">IF(INDEX($D$209:$BE$374,$C215,F$196)=0,"",INDEX($D$209:$BE$374,$C215,F$196))</f>
        <v>0.64200000000000002</v>
      </c>
      <c r="G22" s="51" cm="1">
        <f t="array" ref="G22">IF(INDEX($D$209:$BE$374,$C215,G$196)=0,"",INDEX($D$209:$BE$374,$C215,G$196))</f>
        <v>3.052</v>
      </c>
      <c r="H22" s="51" cm="1">
        <f t="array" ref="H22">IF(INDEX($D$209:$BE$374,$C215,H$196)=0,"",INDEX($D$209:$BE$374,$C215,H$196))</f>
        <v>10.023999999999999</v>
      </c>
      <c r="I22" s="51"/>
      <c r="J22" s="54" t="str" cm="1">
        <f t="array" ref="J22">IF(HYPERLINK(TEXT("#"&amp;INDEX($D$385:$BE$550,$C391,C$196),),INDEX($D$385:$BE$550,$C391,C$196))=0,"",HYPERLINK(TEXT("#"&amp;INDEX($D$385:$BE$550,$C391,C$196),),INDEX($D$385:$BE$550,$C391,C$196)))</f>
        <v>A125555688L</v>
      </c>
      <c r="K22" s="54" t="str" cm="1">
        <f t="array" ref="K22">IF(HYPERLINK(TEXT("#"&amp;INDEX($D$385:$BE$550,$C391,D$196),),INDEX($D$385:$BE$550,$C391,D$196))=0,"",HYPERLINK(TEXT("#"&amp;INDEX($D$385:$BE$550,$C391,D$196),),INDEX($D$385:$BE$550,$C391,D$196)))</f>
        <v>A125550072X</v>
      </c>
      <c r="L22" s="54" t="str" cm="1">
        <f t="array" ref="L22">IF(HYPERLINK(TEXT("#"&amp;INDEX($D$385:$BE$550,$C391,E$196),),INDEX($D$385:$BE$550,$C391,E$196))=0,"",HYPERLINK(TEXT("#"&amp;INDEX($D$385:$BE$550,$C391,E$196),),INDEX($D$385:$BE$550,$C391,E$196)))</f>
        <v>A125558496X</v>
      </c>
      <c r="M22" s="54" t="str" cm="1">
        <f t="array" ref="M22">IF(HYPERLINK(TEXT("#"&amp;INDEX($D$385:$BE$550,$C391,F$196),),INDEX($D$385:$BE$550,$C391,F$196))=0,"",HYPERLINK(TEXT("#"&amp;INDEX($D$385:$BE$550,$C391,F$196),),INDEX($D$385:$BE$550,$C391,F$196)))</f>
        <v>A125561304C</v>
      </c>
      <c r="N22" s="54" t="str" cm="1">
        <f t="array" ref="N22">IF(HYPERLINK(TEXT("#"&amp;INDEX($D$385:$BE$550,$C391,G$196),),INDEX($D$385:$BE$550,$C391,G$196))=0,"",HYPERLINK(TEXT("#"&amp;INDEX($D$385:$BE$550,$C391,G$196),),INDEX($D$385:$BE$550,$C391,G$196)))</f>
        <v>A125552880J</v>
      </c>
      <c r="O22" s="54" t="str" cm="1">
        <f t="array" ref="O22">IF(HYPERLINK(TEXT("#"&amp;INDEX($D$385:$BE$550,$C391,H$196),),INDEX($D$385:$BE$550,$C391,H$196))=0,"",HYPERLINK(TEXT("#"&amp;INDEX($D$385:$BE$550,$C391,H$196),),INDEX($D$385:$BE$550,$C391,H$196)))</f>
        <v>A125552881K</v>
      </c>
    </row>
    <row r="23" spans="1:23">
      <c r="A23" s="52"/>
      <c r="B23" s="53" t="s">
        <v>12692</v>
      </c>
      <c r="C23" s="51" cm="1">
        <f t="array" ref="C23">IF(INDEX($D$209:$BE$374,$C216,C$196)=0,"",INDEX($D$209:$BE$374,$C216,C$196))</f>
        <v>2.431</v>
      </c>
      <c r="D23" s="51" cm="1">
        <f t="array" ref="D23">IF(INDEX($D$209:$BE$374,$C216,D$196)=0,"",INDEX($D$209:$BE$374,$C216,D$196))</f>
        <v>2.948</v>
      </c>
      <c r="E23" s="51" cm="1">
        <f t="array" ref="E23">IF(INDEX($D$209:$BE$374,$C216,E$196)=0,"",INDEX($D$209:$BE$374,$C216,E$196))</f>
        <v>4.8970000000000002</v>
      </c>
      <c r="F23" s="51" cm="1">
        <f t="array" ref="F23">IF(INDEX($D$209:$BE$374,$C216,F$196)=0,"",INDEX($D$209:$BE$374,$C216,F$196))</f>
        <v>2.2650000000000001</v>
      </c>
      <c r="G23" s="51" cm="1">
        <f t="array" ref="G23">IF(INDEX($D$209:$BE$374,$C216,G$196)=0,"",INDEX($D$209:$BE$374,$C216,G$196))</f>
        <v>12.54</v>
      </c>
      <c r="H23" s="51" cm="1">
        <f t="array" ref="H23">IF(INDEX($D$209:$BE$374,$C216,H$196)=0,"",INDEX($D$209:$BE$374,$C216,H$196))</f>
        <v>13</v>
      </c>
      <c r="I23" s="51"/>
      <c r="J23" s="54" t="str" cm="1">
        <f t="array" ref="J23">IF(HYPERLINK(TEXT("#"&amp;INDEX($D$385:$BE$550,$C392,C$196),),INDEX($D$385:$BE$550,$C392,C$196))=0,"",HYPERLINK(TEXT("#"&amp;INDEX($D$385:$BE$550,$C392,C$196),),INDEX($D$385:$BE$550,$C392,C$196)))</f>
        <v>A125554440R</v>
      </c>
      <c r="K23" s="54" t="str" cm="1">
        <f t="array" ref="K23">IF(HYPERLINK(TEXT("#"&amp;INDEX($D$385:$BE$550,$C392,D$196),),INDEX($D$385:$BE$550,$C392,D$196))=0,"",HYPERLINK(TEXT("#"&amp;INDEX($D$385:$BE$550,$C392,D$196),),INDEX($D$385:$BE$550,$C392,D$196)))</f>
        <v>A125548824L</v>
      </c>
      <c r="L23" s="54" t="str" cm="1">
        <f t="array" ref="L23">IF(HYPERLINK(TEXT("#"&amp;INDEX($D$385:$BE$550,$C392,E$196),),INDEX($D$385:$BE$550,$C392,E$196))=0,"",HYPERLINK(TEXT("#"&amp;INDEX($D$385:$BE$550,$C392,E$196),),INDEX($D$385:$BE$550,$C392,E$196)))</f>
        <v>A125557248V</v>
      </c>
      <c r="M23" s="54" t="str" cm="1">
        <f t="array" ref="M23">IF(HYPERLINK(TEXT("#"&amp;INDEX($D$385:$BE$550,$C392,F$196),),INDEX($D$385:$BE$550,$C392,F$196))=0,"",HYPERLINK(TEXT("#"&amp;INDEX($D$385:$BE$550,$C392,F$196),),INDEX($D$385:$BE$550,$C392,F$196)))</f>
        <v>A125560056K</v>
      </c>
      <c r="N23" s="54" t="str" cm="1">
        <f t="array" ref="N23">IF(HYPERLINK(TEXT("#"&amp;INDEX($D$385:$BE$550,$C392,G$196),),INDEX($D$385:$BE$550,$C392,G$196))=0,"",HYPERLINK(TEXT("#"&amp;INDEX($D$385:$BE$550,$C392,G$196),),INDEX($D$385:$BE$550,$C392,G$196)))</f>
        <v>A125551632C</v>
      </c>
      <c r="O23" s="54" t="str" cm="1">
        <f t="array" ref="O23">IF(HYPERLINK(TEXT("#"&amp;INDEX($D$385:$BE$550,$C392,H$196),),INDEX($D$385:$BE$550,$C392,H$196))=0,"",HYPERLINK(TEXT("#"&amp;INDEX($D$385:$BE$550,$C392,H$196),),INDEX($D$385:$BE$550,$C392,H$196)))</f>
        <v>A125551633F</v>
      </c>
    </row>
    <row r="24" spans="1:23">
      <c r="A24" s="48" t="s">
        <v>12693</v>
      </c>
      <c r="B24" s="55"/>
      <c r="C24" s="51"/>
      <c r="D24" s="51"/>
      <c r="E24" s="51"/>
      <c r="F24" s="51"/>
      <c r="G24" s="51"/>
      <c r="H24" s="51"/>
      <c r="I24" s="51"/>
      <c r="J24" s="54"/>
      <c r="K24" s="54"/>
      <c r="L24" s="54"/>
      <c r="M24" s="54"/>
      <c r="N24" s="54"/>
      <c r="O24" s="54"/>
    </row>
    <row r="25" spans="1:23">
      <c r="A25" s="48"/>
      <c r="B25" s="53" t="s">
        <v>12694</v>
      </c>
      <c r="C25" s="51" cm="1">
        <f t="array" ref="C25">INDEX($D$209:$BE$374,$C218,C$196)</f>
        <v>150.07300000000001</v>
      </c>
      <c r="D25" s="51" cm="1">
        <f t="array" ref="D25">INDEX($D$209:$BE$374,$C218,D$196)</f>
        <v>218.67599999999999</v>
      </c>
      <c r="E25" s="51" cm="1">
        <f t="array" ref="E25">INDEX($D$209:$BE$374,$C218,E$196)</f>
        <v>245.24100000000001</v>
      </c>
      <c r="F25" s="51" cm="1">
        <f t="array" ref="F25">INDEX($D$209:$BE$374,$C218,F$196)</f>
        <v>181.11</v>
      </c>
      <c r="G25" s="51" cm="1">
        <f t="array" ref="G25">INDEX($D$209:$BE$374,$C218,G$196)</f>
        <v>795.09900000000005</v>
      </c>
      <c r="H25" s="51" cm="1">
        <f t="array" ref="H25">INDEX($D$209:$BE$374,$C218,H$196)</f>
        <v>13</v>
      </c>
      <c r="I25" s="51"/>
      <c r="J25" s="54" t="str" cm="1">
        <f t="array" ref="J25">HYPERLINK(TEXT("#"&amp;INDEX($D$385:$BE$550,$C394,C$196),),INDEX($D$385:$BE$550,$C394,C$196))</f>
        <v>A125554336R</v>
      </c>
      <c r="K25" s="54" t="str" cm="1">
        <f t="array" ref="K25">HYPERLINK(TEXT("#"&amp;INDEX($D$385:$BE$550,$C394,D$196),),INDEX($D$385:$BE$550,$C394,D$196))</f>
        <v>A125548720V</v>
      </c>
      <c r="L25" s="54" t="str" cm="1">
        <f t="array" ref="L25">HYPERLINK(TEXT("#"&amp;INDEX($D$385:$BE$550,$C394,E$196),),INDEX($D$385:$BE$550,$C394,E$196))</f>
        <v>A125557144A</v>
      </c>
      <c r="M25" s="54" t="str" cm="1">
        <f t="array" ref="M25">HYPERLINK(TEXT("#"&amp;INDEX($D$385:$BE$550,$C394,F$196),),INDEX($D$385:$BE$550,$C394,F$196))</f>
        <v>A125559952K</v>
      </c>
      <c r="N25" s="54" t="str" cm="1">
        <f t="array" ref="N25">HYPERLINK(TEXT("#"&amp;INDEX($D$385:$BE$550,$C394,G$196),),INDEX($D$385:$BE$550,$C394,G$196))</f>
        <v>A125551528C</v>
      </c>
      <c r="O25" s="54" t="str" cm="1">
        <f t="array" ref="O25">HYPERLINK(TEXT("#"&amp;INDEX($D$385:$BE$550,$C394,H$196),),INDEX($D$385:$BE$550,$C394,H$196))</f>
        <v>A125551529F</v>
      </c>
    </row>
    <row r="26" spans="1:23">
      <c r="A26" s="52"/>
      <c r="B26" s="56" t="s">
        <v>12695</v>
      </c>
      <c r="C26" s="51" cm="1">
        <f t="array" ref="C26">INDEX($D$209:$BE$374,$C219,C$196)</f>
        <v>73.512</v>
      </c>
      <c r="D26" s="51" cm="1">
        <f t="array" ref="D26">INDEX($D$209:$BE$374,$C219,D$196)</f>
        <v>103.482</v>
      </c>
      <c r="E26" s="51" cm="1">
        <f t="array" ref="E26">INDEX($D$209:$BE$374,$C219,E$196)</f>
        <v>108.434</v>
      </c>
      <c r="F26" s="51" cm="1">
        <f t="array" ref="F26">INDEX($D$209:$BE$374,$C219,F$196)</f>
        <v>58.996000000000002</v>
      </c>
      <c r="G26" s="51" cm="1">
        <f t="array" ref="G26">INDEX($D$209:$BE$374,$C219,G$196)</f>
        <v>344.42399999999998</v>
      </c>
      <c r="H26" s="51" cm="1">
        <f t="array" ref="H26">INDEX($D$209:$BE$374,$C219,H$196)</f>
        <v>12</v>
      </c>
      <c r="I26" s="51"/>
      <c r="J26" s="54" t="str" cm="1">
        <f t="array" ref="J26">HYPERLINK(TEXT("#"&amp;INDEX($D$385:$BE$550,$C395,C$196),),INDEX($D$385:$BE$550,$C395,C$196))</f>
        <v>A125554224W</v>
      </c>
      <c r="K26" s="54" t="str" cm="1">
        <f t="array" ref="K26">HYPERLINK(TEXT("#"&amp;INDEX($D$385:$BE$550,$C395,D$196),),INDEX($D$385:$BE$550,$C395,D$196))</f>
        <v>A125548608V</v>
      </c>
      <c r="L26" s="54" t="str" cm="1">
        <f t="array" ref="L26">HYPERLINK(TEXT("#"&amp;INDEX($D$385:$BE$550,$C395,E$196),),INDEX($D$385:$BE$550,$C395,E$196))</f>
        <v>A125557032J</v>
      </c>
      <c r="M26" s="54" t="str" cm="1">
        <f t="array" ref="M26">HYPERLINK(TEXT("#"&amp;INDEX($D$385:$BE$550,$C395,F$196),),INDEX($D$385:$BE$550,$C395,F$196))</f>
        <v>A125559840T</v>
      </c>
      <c r="N26" s="54" t="str" cm="1">
        <f t="array" ref="N26">HYPERLINK(TEXT("#"&amp;INDEX($D$385:$BE$550,$C395,G$196),),INDEX($D$385:$BE$550,$C395,G$196))</f>
        <v>A125551416K</v>
      </c>
      <c r="O26" s="54" t="str" cm="1">
        <f t="array" ref="O26">HYPERLINK(TEXT("#"&amp;INDEX($D$385:$BE$550,$C395,H$196),),INDEX($D$385:$BE$550,$C395,H$196))</f>
        <v>A125551417L</v>
      </c>
    </row>
    <row r="27" spans="1:23">
      <c r="A27" s="52"/>
      <c r="B27" s="56" t="s">
        <v>12696</v>
      </c>
      <c r="C27" s="51" cm="1">
        <f t="array" ref="C27">INDEX($D$209:$BE$374,$C220,C$196)</f>
        <v>48.366999999999997</v>
      </c>
      <c r="D27" s="51" cm="1">
        <f t="array" ref="D27">INDEX($D$209:$BE$374,$C220,D$196)</f>
        <v>75.400999999999996</v>
      </c>
      <c r="E27" s="51" cm="1">
        <f t="array" ref="E27">INDEX($D$209:$BE$374,$C220,E$196)</f>
        <v>89.653999999999996</v>
      </c>
      <c r="F27" s="51" cm="1">
        <f t="array" ref="F27">INDEX($D$209:$BE$374,$C220,F$196)</f>
        <v>68.492000000000004</v>
      </c>
      <c r="G27" s="51" cm="1">
        <f t="array" ref="G27">INDEX($D$209:$BE$374,$C220,G$196)</f>
        <v>281.91399999999999</v>
      </c>
      <c r="H27" s="51" cm="1">
        <f t="array" ref="H27">INDEX($D$209:$BE$374,$C220,H$196)</f>
        <v>13</v>
      </c>
      <c r="I27" s="51"/>
      <c r="J27" s="54" t="str" cm="1">
        <f t="array" ref="J27">HYPERLINK(TEXT("#"&amp;INDEX($D$385:$BE$550,$C396,C$196),),INDEX($D$385:$BE$550,$C396,C$196))</f>
        <v>A125554344R</v>
      </c>
      <c r="K27" s="54" t="str" cm="1">
        <f t="array" ref="K27">HYPERLINK(TEXT("#"&amp;INDEX($D$385:$BE$550,$C396,D$196),),INDEX($D$385:$BE$550,$C396,D$196))</f>
        <v>A125548728L</v>
      </c>
      <c r="L27" s="54" t="str" cm="1">
        <f t="array" ref="L27">HYPERLINK(TEXT("#"&amp;INDEX($D$385:$BE$550,$C396,E$196),),INDEX($D$385:$BE$550,$C396,E$196))</f>
        <v>A125557152A</v>
      </c>
      <c r="M27" s="54" t="str" cm="1">
        <f t="array" ref="M27">HYPERLINK(TEXT("#"&amp;INDEX($D$385:$BE$550,$C396,F$196),),INDEX($D$385:$BE$550,$C396,F$196))</f>
        <v>A125559960K</v>
      </c>
      <c r="N27" s="54" t="str" cm="1">
        <f t="array" ref="N27">HYPERLINK(TEXT("#"&amp;INDEX($D$385:$BE$550,$C396,G$196),),INDEX($D$385:$BE$550,$C396,G$196))</f>
        <v>A125551536C</v>
      </c>
      <c r="O27" s="54" t="str" cm="1">
        <f t="array" ref="O27">HYPERLINK(TEXT("#"&amp;INDEX($D$385:$BE$550,$C396,H$196),),INDEX($D$385:$BE$550,$C396,H$196))</f>
        <v>A125551537F</v>
      </c>
    </row>
    <row r="28" spans="1:23">
      <c r="A28" s="52"/>
      <c r="B28" s="57" t="s">
        <v>12697</v>
      </c>
      <c r="C28" s="51" cm="1">
        <f t="array" ref="C28">INDEX($D$209:$BE$374,$C221,C$196)</f>
        <v>26.178000000000001</v>
      </c>
      <c r="D28" s="51" cm="1">
        <f t="array" ref="D28">INDEX($D$209:$BE$374,$C221,D$196)</f>
        <v>47.493000000000002</v>
      </c>
      <c r="E28" s="51" cm="1">
        <f t="array" ref="E28">INDEX($D$209:$BE$374,$C221,E$196)</f>
        <v>54.9</v>
      </c>
      <c r="F28" s="51" cm="1">
        <f t="array" ref="F28">INDEX($D$209:$BE$374,$C221,F$196)</f>
        <v>35.042999999999999</v>
      </c>
      <c r="G28" s="51" cm="1">
        <f t="array" ref="G28">INDEX($D$209:$BE$374,$C221,G$196)</f>
        <v>163.613</v>
      </c>
      <c r="H28" s="51" cm="1">
        <f t="array" ref="H28">INDEX($D$209:$BE$374,$C221,H$196)</f>
        <v>13</v>
      </c>
      <c r="I28" s="51"/>
      <c r="J28" s="54" t="str" cm="1">
        <f t="array" ref="J28">HYPERLINK(TEXT("#"&amp;INDEX($D$385:$BE$550,$C397,C$196),),INDEX($D$385:$BE$550,$C397,C$196))</f>
        <v>A125554352R</v>
      </c>
      <c r="K28" s="54" t="str" cm="1">
        <f t="array" ref="K28">HYPERLINK(TEXT("#"&amp;INDEX($D$385:$BE$550,$C397,D$196),),INDEX($D$385:$BE$550,$C397,D$196))</f>
        <v>A125548736L</v>
      </c>
      <c r="L28" s="54" t="str" cm="1">
        <f t="array" ref="L28">HYPERLINK(TEXT("#"&amp;INDEX($D$385:$BE$550,$C397,E$196),),INDEX($D$385:$BE$550,$C397,E$196))</f>
        <v>A125557160A</v>
      </c>
      <c r="M28" s="54" t="str" cm="1">
        <f t="array" ref="M28">HYPERLINK(TEXT("#"&amp;INDEX($D$385:$BE$550,$C397,F$196),),INDEX($D$385:$BE$550,$C397,F$196))</f>
        <v>A125559968C</v>
      </c>
      <c r="N28" s="54" t="str" cm="1">
        <f t="array" ref="N28">HYPERLINK(TEXT("#"&amp;INDEX($D$385:$BE$550,$C397,G$196),),INDEX($D$385:$BE$550,$C397,G$196))</f>
        <v>A125551544C</v>
      </c>
      <c r="O28" s="54" t="str" cm="1">
        <f t="array" ref="O28">HYPERLINK(TEXT("#"&amp;INDEX($D$385:$BE$550,$C397,H$196),),INDEX($D$385:$BE$550,$C397,H$196))</f>
        <v>A125551545F</v>
      </c>
      <c r="P28" s="51"/>
      <c r="Q28" s="51"/>
      <c r="R28" s="51"/>
      <c r="S28" s="51"/>
      <c r="T28" s="51"/>
      <c r="U28" s="51"/>
      <c r="V28" s="51"/>
      <c r="W28" s="51"/>
    </row>
    <row r="29" spans="1:23">
      <c r="A29" s="52"/>
      <c r="B29" s="57" t="s">
        <v>12698</v>
      </c>
      <c r="C29" s="51" cm="1">
        <f t="array" ref="C29">INDEX($D$209:$BE$374,$C222,C$196)</f>
        <v>22.19</v>
      </c>
      <c r="D29" s="51" cm="1">
        <f t="array" ref="D29">INDEX($D$209:$BE$374,$C222,D$196)</f>
        <v>27.908000000000001</v>
      </c>
      <c r="E29" s="51" cm="1">
        <f t="array" ref="E29">INDEX($D$209:$BE$374,$C222,E$196)</f>
        <v>34.753999999999998</v>
      </c>
      <c r="F29" s="51" cm="1">
        <f t="array" ref="F29">INDEX($D$209:$BE$374,$C222,F$196)</f>
        <v>33.450000000000003</v>
      </c>
      <c r="G29" s="51" cm="1">
        <f t="array" ref="G29">INDEX($D$209:$BE$374,$C222,G$196)</f>
        <v>118.301</v>
      </c>
      <c r="H29" s="51" cm="1">
        <f t="array" ref="H29">INDEX($D$209:$BE$374,$C222,H$196)</f>
        <v>13</v>
      </c>
      <c r="I29" s="51"/>
      <c r="J29" s="54" t="str" cm="1">
        <f t="array" ref="J29">HYPERLINK(TEXT("#"&amp;INDEX($D$385:$BE$550,$C398,C$196),),INDEX($D$385:$BE$550,$C398,C$196))</f>
        <v>A125554232W</v>
      </c>
      <c r="K29" s="54" t="str" cm="1">
        <f t="array" ref="K29">HYPERLINK(TEXT("#"&amp;INDEX($D$385:$BE$550,$C398,D$196),),INDEX($D$385:$BE$550,$C398,D$196))</f>
        <v>A125548616V</v>
      </c>
      <c r="L29" s="54" t="str" cm="1">
        <f t="array" ref="L29">HYPERLINK(TEXT("#"&amp;INDEX($D$385:$BE$550,$C398,E$196),),INDEX($D$385:$BE$550,$C398,E$196))</f>
        <v>A125557040J</v>
      </c>
      <c r="M29" s="54" t="str" cm="1">
        <f t="array" ref="M29">HYPERLINK(TEXT("#"&amp;INDEX($D$385:$BE$550,$C398,F$196),),INDEX($D$385:$BE$550,$C398,F$196))</f>
        <v>A125559848K</v>
      </c>
      <c r="N29" s="54" t="str" cm="1">
        <f t="array" ref="N29">HYPERLINK(TEXT("#"&amp;INDEX($D$385:$BE$550,$C398,G$196),),INDEX($D$385:$BE$550,$C398,G$196))</f>
        <v>A125551424K</v>
      </c>
      <c r="O29" s="54" t="str" cm="1">
        <f t="array" ref="O29">HYPERLINK(TEXT("#"&amp;INDEX($D$385:$BE$550,$C398,H$196),),INDEX($D$385:$BE$550,$C398,H$196))</f>
        <v>A125551425L</v>
      </c>
      <c r="P29" s="51"/>
      <c r="Q29" s="51"/>
      <c r="R29" s="51"/>
      <c r="S29" s="51"/>
      <c r="T29" s="51"/>
      <c r="U29" s="51"/>
      <c r="V29" s="51"/>
      <c r="W29" s="51"/>
    </row>
    <row r="30" spans="1:23">
      <c r="A30" s="52"/>
      <c r="B30" s="56" t="s">
        <v>12699</v>
      </c>
      <c r="C30" s="51" cm="1">
        <f t="array" ref="C30">INDEX($D$209:$BE$374,$C223,C$196)</f>
        <v>28.193000000000001</v>
      </c>
      <c r="D30" s="51" cm="1">
        <f t="array" ref="D30">INDEX($D$209:$BE$374,$C223,D$196)</f>
        <v>39.792999999999999</v>
      </c>
      <c r="E30" s="51" cm="1">
        <f t="array" ref="E30">INDEX($D$209:$BE$374,$C223,E$196)</f>
        <v>47.152999999999999</v>
      </c>
      <c r="F30" s="51" cm="1">
        <f t="array" ref="F30">INDEX($D$209:$BE$374,$C223,F$196)</f>
        <v>53.622</v>
      </c>
      <c r="G30" s="51" cm="1">
        <f t="array" ref="G30">INDEX($D$209:$BE$374,$C223,G$196)</f>
        <v>168.761</v>
      </c>
      <c r="H30" s="51" cm="1">
        <f t="array" ref="H30">INDEX($D$209:$BE$374,$C223,H$196)</f>
        <v>26</v>
      </c>
      <c r="I30" s="51"/>
      <c r="J30" s="54" t="str" cm="1">
        <f t="array" ref="J30">HYPERLINK(TEXT("#"&amp;INDEX($D$385:$BE$550,$C399,C$196),),INDEX($D$385:$BE$550,$C399,C$196))</f>
        <v>A125554240W</v>
      </c>
      <c r="K30" s="54" t="str" cm="1">
        <f t="array" ref="K30">HYPERLINK(TEXT("#"&amp;INDEX($D$385:$BE$550,$C399,D$196),),INDEX($D$385:$BE$550,$C399,D$196))</f>
        <v>A125548624V</v>
      </c>
      <c r="L30" s="54" t="str" cm="1">
        <f t="array" ref="L30">HYPERLINK(TEXT("#"&amp;INDEX($D$385:$BE$550,$C399,E$196),),INDEX($D$385:$BE$550,$C399,E$196))</f>
        <v>A125557048A</v>
      </c>
      <c r="M30" s="54" t="str" cm="1">
        <f t="array" ref="M30">HYPERLINK(TEXT("#"&amp;INDEX($D$385:$BE$550,$C399,F$196),),INDEX($D$385:$BE$550,$C399,F$196))</f>
        <v>A125559856K</v>
      </c>
      <c r="N30" s="54" t="str" cm="1">
        <f t="array" ref="N30">HYPERLINK(TEXT("#"&amp;INDEX($D$385:$BE$550,$C399,G$196),),INDEX($D$385:$BE$550,$C399,G$196))</f>
        <v>A125551432K</v>
      </c>
      <c r="O30" s="54" t="str" cm="1">
        <f t="array" ref="O30">HYPERLINK(TEXT("#"&amp;INDEX($D$385:$BE$550,$C399,H$196),),INDEX($D$385:$BE$550,$C399,H$196))</f>
        <v>A125551433L</v>
      </c>
      <c r="P30" s="51"/>
      <c r="Q30" s="51"/>
      <c r="R30" s="51"/>
      <c r="S30" s="51"/>
      <c r="T30" s="51"/>
      <c r="U30" s="51"/>
      <c r="V30" s="51"/>
      <c r="W30" s="51"/>
    </row>
    <row r="31" spans="1:23">
      <c r="A31" s="52"/>
      <c r="B31" s="57" t="s">
        <v>12700</v>
      </c>
      <c r="C31" s="51" cm="1">
        <f t="array" ref="C31">INDEX($D$209:$BE$374,$C224,C$196)</f>
        <v>15.779</v>
      </c>
      <c r="D31" s="51" cm="1">
        <f t="array" ref="D31">INDEX($D$209:$BE$374,$C224,D$196)</f>
        <v>20.321999999999999</v>
      </c>
      <c r="E31" s="51" cm="1">
        <f t="array" ref="E31">INDEX($D$209:$BE$374,$C224,E$196)</f>
        <v>27.512</v>
      </c>
      <c r="F31" s="51" cm="1">
        <f t="array" ref="F31">INDEX($D$209:$BE$374,$C224,F$196)</f>
        <v>31.606000000000002</v>
      </c>
      <c r="G31" s="51" cm="1">
        <f t="array" ref="G31">INDEX($D$209:$BE$374,$C224,G$196)</f>
        <v>95.218999999999994</v>
      </c>
      <c r="H31" s="51" cm="1">
        <f t="array" ref="H31">INDEX($D$209:$BE$374,$C224,H$196)</f>
        <v>26</v>
      </c>
      <c r="I31" s="51"/>
      <c r="J31" s="54" t="str" cm="1">
        <f t="array" ref="J31">HYPERLINK(TEXT("#"&amp;INDEX($D$385:$BE$550,$C400,C$196),),INDEX($D$385:$BE$550,$C400,C$196))</f>
        <v>A125554304W</v>
      </c>
      <c r="K31" s="54" t="str" cm="1">
        <f t="array" ref="K31">HYPERLINK(TEXT("#"&amp;INDEX($D$385:$BE$550,$C400,D$196),),INDEX($D$385:$BE$550,$C400,D$196))</f>
        <v>A125548688F</v>
      </c>
      <c r="L31" s="54" t="str" cm="1">
        <f t="array" ref="L31">HYPERLINK(TEXT("#"&amp;INDEX($D$385:$BE$550,$C400,E$196),),INDEX($D$385:$BE$550,$C400,E$196))</f>
        <v>A125557112J</v>
      </c>
      <c r="M31" s="54" t="str" cm="1">
        <f t="array" ref="M31">HYPERLINK(TEXT("#"&amp;INDEX($D$385:$BE$550,$C400,F$196),),INDEX($D$385:$BE$550,$C400,F$196))</f>
        <v>A125559920T</v>
      </c>
      <c r="N31" s="54" t="str" cm="1">
        <f t="array" ref="N31">HYPERLINK(TEXT("#"&amp;INDEX($D$385:$BE$550,$C400,G$196),),INDEX($D$385:$BE$550,$C400,G$196))</f>
        <v>A125551496W</v>
      </c>
      <c r="O31" s="54" t="str" cm="1">
        <f t="array" ref="O31">HYPERLINK(TEXT("#"&amp;INDEX($D$385:$BE$550,$C400,H$196),),INDEX($D$385:$BE$550,$C400,H$196))</f>
        <v>A125551497X</v>
      </c>
      <c r="P31" s="51"/>
      <c r="Q31" s="51"/>
      <c r="R31" s="51"/>
      <c r="S31" s="51"/>
      <c r="T31" s="51"/>
      <c r="U31" s="51"/>
      <c r="V31" s="51"/>
      <c r="W31" s="51"/>
    </row>
    <row r="32" spans="1:23">
      <c r="A32" s="52"/>
      <c r="B32" s="57" t="s">
        <v>12701</v>
      </c>
      <c r="C32" s="51" cm="1">
        <f t="array" ref="C32">INDEX($D$209:$BE$374,$C225,C$196)</f>
        <v>12.414999999999999</v>
      </c>
      <c r="D32" s="51" cm="1">
        <f t="array" ref="D32">INDEX($D$209:$BE$374,$C225,D$196)</f>
        <v>19.47</v>
      </c>
      <c r="E32" s="51" cm="1">
        <f t="array" ref="E32">INDEX($D$209:$BE$374,$C225,E$196)</f>
        <v>19.640999999999998</v>
      </c>
      <c r="F32" s="51" cm="1">
        <f t="array" ref="F32">INDEX($D$209:$BE$374,$C225,F$196)</f>
        <v>22.015999999999998</v>
      </c>
      <c r="G32" s="51" cm="1">
        <f t="array" ref="G32">INDEX($D$209:$BE$374,$C225,G$196)</f>
        <v>73.542000000000002</v>
      </c>
      <c r="H32" s="51" cm="1">
        <f t="array" ref="H32">INDEX($D$209:$BE$374,$C225,H$196)</f>
        <v>18.951000000000001</v>
      </c>
      <c r="I32" s="51"/>
      <c r="J32" s="54" t="str" cm="1">
        <f t="array" ref="J32">HYPERLINK(TEXT("#"&amp;INDEX($D$385:$BE$550,$C401,C$196),),INDEX($D$385:$BE$550,$C401,C$196))</f>
        <v>A125554176R</v>
      </c>
      <c r="K32" s="54" t="str" cm="1">
        <f t="array" ref="K32">HYPERLINK(TEXT("#"&amp;INDEX($D$385:$BE$550,$C401,D$196),),INDEX($D$385:$BE$550,$C401,D$196))</f>
        <v>A125548560V</v>
      </c>
      <c r="L32" s="54" t="str" cm="1">
        <f t="array" ref="L32">HYPERLINK(TEXT("#"&amp;INDEX($D$385:$BE$550,$C401,E$196),),INDEX($D$385:$BE$550,$C401,E$196))</f>
        <v>A125556984X</v>
      </c>
      <c r="M32" s="54" t="str" cm="1">
        <f t="array" ref="M32">HYPERLINK(TEXT("#"&amp;INDEX($D$385:$BE$550,$C401,F$196),),INDEX($D$385:$BE$550,$C401,F$196))</f>
        <v>A125559792K</v>
      </c>
      <c r="N32" s="54" t="str" cm="1">
        <f t="array" ref="N32">HYPERLINK(TEXT("#"&amp;INDEX($D$385:$BE$550,$C401,G$196),),INDEX($D$385:$BE$550,$C401,G$196))</f>
        <v>A125551368C</v>
      </c>
      <c r="O32" s="54" t="str" cm="1">
        <f t="array" ref="O32">HYPERLINK(TEXT("#"&amp;INDEX($D$385:$BE$550,$C401,H$196),),INDEX($D$385:$BE$550,$C401,H$196))</f>
        <v>A125551369F</v>
      </c>
      <c r="P32" s="51"/>
      <c r="Q32" s="51"/>
      <c r="R32" s="51"/>
      <c r="S32" s="51"/>
      <c r="T32" s="51"/>
      <c r="U32" s="51"/>
      <c r="V32" s="51"/>
      <c r="W32" s="51"/>
    </row>
    <row r="33" spans="1:23">
      <c r="A33" s="52"/>
      <c r="B33" s="53" t="s">
        <v>12702</v>
      </c>
      <c r="C33" s="51" cm="1">
        <f t="array" ref="C33">INDEX($D$209:$BE$374,$C226,C$196)</f>
        <v>3.4390000000000001</v>
      </c>
      <c r="D33" s="51" cm="1">
        <f t="array" ref="D33">INDEX($D$209:$BE$374,$C226,D$196)</f>
        <v>5.4539999999999997</v>
      </c>
      <c r="E33" s="51" cm="1">
        <f t="array" ref="E33">INDEX($D$209:$BE$374,$C226,E$196)</f>
        <v>5.9749999999999996</v>
      </c>
      <c r="F33" s="51" cm="1">
        <f t="array" ref="F33">INDEX($D$209:$BE$374,$C226,F$196)</f>
        <v>8.9290000000000003</v>
      </c>
      <c r="G33" s="51" cm="1">
        <f t="array" ref="G33">INDEX($D$209:$BE$374,$C226,G$196)</f>
        <v>23.797000000000001</v>
      </c>
      <c r="H33" s="51" cm="1">
        <f t="array" ref="H33">INDEX($D$209:$BE$374,$C226,H$196)</f>
        <v>31.135000000000002</v>
      </c>
      <c r="I33" s="51"/>
      <c r="J33" s="54" t="str" cm="1">
        <f t="array" ref="J33">HYPERLINK(TEXT("#"&amp;INDEX($D$385:$BE$550,$C402,C$196),),INDEX($D$385:$BE$550,$C402,C$196))</f>
        <v>A125554360R</v>
      </c>
      <c r="K33" s="54" t="str" cm="1">
        <f t="array" ref="K33">HYPERLINK(TEXT("#"&amp;INDEX($D$385:$BE$550,$C402,D$196),),INDEX($D$385:$BE$550,$C402,D$196))</f>
        <v>A125548744L</v>
      </c>
      <c r="L33" s="54" t="str" cm="1">
        <f t="array" ref="L33">HYPERLINK(TEXT("#"&amp;INDEX($D$385:$BE$550,$C402,E$196),),INDEX($D$385:$BE$550,$C402,E$196))</f>
        <v>A125557168V</v>
      </c>
      <c r="M33" s="54" t="str" cm="1">
        <f t="array" ref="M33">HYPERLINK(TEXT("#"&amp;INDEX($D$385:$BE$550,$C402,F$196),),INDEX($D$385:$BE$550,$C402,F$196))</f>
        <v>A125559976C</v>
      </c>
      <c r="N33" s="54" t="str" cm="1">
        <f t="array" ref="N33">HYPERLINK(TEXT("#"&amp;INDEX($D$385:$BE$550,$C402,G$196),),INDEX($D$385:$BE$550,$C402,G$196))</f>
        <v>A125551552C</v>
      </c>
      <c r="O33" s="54" t="str" cm="1">
        <f t="array" ref="O33">HYPERLINK(TEXT("#"&amp;INDEX($D$385:$BE$550,$C402,H$196),),INDEX($D$385:$BE$550,$C402,H$196))</f>
        <v>A125551553F</v>
      </c>
      <c r="P33" s="51"/>
      <c r="Q33" s="51"/>
      <c r="R33" s="51"/>
      <c r="S33" s="51"/>
      <c r="T33" s="51"/>
      <c r="U33" s="51"/>
      <c r="V33" s="51"/>
      <c r="W33" s="51"/>
    </row>
    <row r="34" spans="1:23">
      <c r="A34" s="48" t="s">
        <v>12703</v>
      </c>
      <c r="B34" s="55"/>
      <c r="C34" s="51"/>
      <c r="D34" s="51"/>
      <c r="E34" s="51"/>
      <c r="F34" s="51"/>
      <c r="G34" s="51"/>
      <c r="H34" s="51"/>
      <c r="I34" s="51"/>
      <c r="J34" s="54"/>
      <c r="K34" s="54"/>
      <c r="L34" s="54"/>
      <c r="M34" s="54"/>
      <c r="N34" s="54"/>
      <c r="O34" s="54"/>
      <c r="P34" s="51"/>
      <c r="Q34" s="51"/>
      <c r="R34" s="51"/>
      <c r="S34" s="51"/>
      <c r="T34" s="51"/>
      <c r="U34" s="51"/>
      <c r="V34" s="51"/>
      <c r="W34" s="51"/>
    </row>
    <row r="35" spans="1:23">
      <c r="A35" s="58"/>
      <c r="B35" s="53" t="s">
        <v>12704</v>
      </c>
      <c r="C35" s="51" cm="1">
        <f t="array" ref="C35">INDEX($D$209:$BE$374,$C228,C$196)</f>
        <v>127.71599999999999</v>
      </c>
      <c r="D35" s="51" cm="1">
        <f t="array" ref="D35">INDEX($D$209:$BE$374,$C228,D$196)</f>
        <v>194.39400000000001</v>
      </c>
      <c r="E35" s="51" cm="1">
        <f t="array" ref="E35">INDEX($D$209:$BE$374,$C228,E$196)</f>
        <v>214.91399999999999</v>
      </c>
      <c r="F35" s="51" cm="1">
        <f t="array" ref="F35">INDEX($D$209:$BE$374,$C228,F$196)</f>
        <v>168.94800000000001</v>
      </c>
      <c r="G35" s="51" cm="1">
        <f t="array" ref="G35">INDEX($D$209:$BE$374,$C228,G$196)</f>
        <v>705.971</v>
      </c>
      <c r="H35" s="51" cm="1">
        <f t="array" ref="H35">INDEX($D$209:$BE$374,$C228,H$196)</f>
        <v>13</v>
      </c>
      <c r="I35" s="51"/>
      <c r="J35" s="54" t="str" cm="1">
        <f t="array" ref="J35">HYPERLINK(TEXT("#"&amp;INDEX($D$385:$BE$550,$C404,C$196),),INDEX($D$385:$BE$550,$C404,C$196))</f>
        <v>A125554248R</v>
      </c>
      <c r="K35" s="54" t="str" cm="1">
        <f t="array" ref="K35">HYPERLINK(TEXT("#"&amp;INDEX($D$385:$BE$550,$C404,D$196),),INDEX($D$385:$BE$550,$C404,D$196))</f>
        <v>A125548632V</v>
      </c>
      <c r="L35" s="54" t="str" cm="1">
        <f t="array" ref="L35">HYPERLINK(TEXT("#"&amp;INDEX($D$385:$BE$550,$C404,E$196),),INDEX($D$385:$BE$550,$C404,E$196))</f>
        <v>A125557056A</v>
      </c>
      <c r="M35" s="54" t="str" cm="1">
        <f t="array" ref="M35">HYPERLINK(TEXT("#"&amp;INDEX($D$385:$BE$550,$C404,F$196),),INDEX($D$385:$BE$550,$C404,F$196))</f>
        <v>A125559864K</v>
      </c>
      <c r="N35" s="54" t="str" cm="1">
        <f t="array" ref="N35">HYPERLINK(TEXT("#"&amp;INDEX($D$385:$BE$550,$C404,G$196),),INDEX($D$385:$BE$550,$C404,G$196))</f>
        <v>A125551440K</v>
      </c>
      <c r="O35" s="54" t="str" cm="1">
        <f t="array" ref="O35">HYPERLINK(TEXT("#"&amp;INDEX($D$385:$BE$550,$C404,H$196),),INDEX($D$385:$BE$550,$C404,H$196))</f>
        <v>A125551441L</v>
      </c>
      <c r="P35" s="51"/>
      <c r="Q35" s="51"/>
      <c r="R35" s="51"/>
      <c r="S35" s="51"/>
      <c r="T35" s="51"/>
      <c r="U35" s="51"/>
      <c r="V35" s="51"/>
      <c r="W35" s="51"/>
    </row>
    <row r="36" spans="1:23">
      <c r="A36" s="58"/>
      <c r="B36" s="56" t="s">
        <v>12705</v>
      </c>
      <c r="C36" s="51" cm="1">
        <f t="array" ref="C36">INDEX($D$209:$BE$374,$C229,C$196)</f>
        <v>52.006</v>
      </c>
      <c r="D36" s="51" cm="1">
        <f t="array" ref="D36">INDEX($D$209:$BE$374,$C229,D$196)</f>
        <v>78.221999999999994</v>
      </c>
      <c r="E36" s="51" cm="1">
        <f t="array" ref="E36">INDEX($D$209:$BE$374,$C229,E$196)</f>
        <v>82.756</v>
      </c>
      <c r="F36" s="51" cm="1">
        <f t="array" ref="F36">INDEX($D$209:$BE$374,$C229,F$196)</f>
        <v>77.811000000000007</v>
      </c>
      <c r="G36" s="51" cm="1">
        <f t="array" ref="G36">INDEX($D$209:$BE$374,$C229,G$196)</f>
        <v>290.79399999999998</v>
      </c>
      <c r="H36" s="51" cm="1">
        <f t="array" ref="H36">INDEX($D$209:$BE$374,$C229,H$196)</f>
        <v>13</v>
      </c>
      <c r="I36" s="51"/>
      <c r="J36" s="54" t="str" cm="1">
        <f t="array" ref="J36">HYPERLINK(TEXT("#"&amp;INDEX($D$385:$BE$550,$C405,C$196),),INDEX($D$385:$BE$550,$C405,C$196))</f>
        <v>A125554136W</v>
      </c>
      <c r="K36" s="54" t="str" cm="1">
        <f t="array" ref="K36">HYPERLINK(TEXT("#"&amp;INDEX($D$385:$BE$550,$C405,D$196),),INDEX($D$385:$BE$550,$C405,D$196))</f>
        <v>A125548520A</v>
      </c>
      <c r="L36" s="54" t="str" cm="1">
        <f t="array" ref="L36">HYPERLINK(TEXT("#"&amp;INDEX($D$385:$BE$550,$C405,E$196),),INDEX($D$385:$BE$550,$C405,E$196))</f>
        <v>A125556944F</v>
      </c>
      <c r="M36" s="54" t="str" cm="1">
        <f t="array" ref="M36">HYPERLINK(TEXT("#"&amp;INDEX($D$385:$BE$550,$C405,F$196),),INDEX($D$385:$BE$550,$C405,F$196))</f>
        <v>A125559752T</v>
      </c>
      <c r="N36" s="54" t="str" cm="1">
        <f t="array" ref="N36">HYPERLINK(TEXT("#"&amp;INDEX($D$385:$BE$550,$C405,G$196),),INDEX($D$385:$BE$550,$C405,G$196))</f>
        <v>A125551328K</v>
      </c>
      <c r="O36" s="54" t="str" cm="1">
        <f t="array" ref="O36">HYPERLINK(TEXT("#"&amp;INDEX($D$385:$BE$550,$C405,H$196),),INDEX($D$385:$BE$550,$C405,H$196))</f>
        <v>A125551329L</v>
      </c>
      <c r="P36" s="51"/>
      <c r="Q36" s="51"/>
      <c r="R36" s="51"/>
      <c r="S36" s="51"/>
      <c r="T36" s="51"/>
      <c r="U36" s="51"/>
      <c r="V36" s="51"/>
      <c r="W36" s="51"/>
    </row>
    <row r="37" spans="1:23">
      <c r="A37" s="58"/>
      <c r="B37" s="57" t="s">
        <v>12706</v>
      </c>
      <c r="C37" s="51" cm="1">
        <f t="array" ref="C37">INDEX($D$209:$BE$374,$C230,C$196)</f>
        <v>26.547000000000001</v>
      </c>
      <c r="D37" s="51" cm="1">
        <f t="array" ref="D37">INDEX($D$209:$BE$374,$C230,D$196)</f>
        <v>38.537999999999997</v>
      </c>
      <c r="E37" s="51" cm="1">
        <f t="array" ref="E37">INDEX($D$209:$BE$374,$C230,E$196)</f>
        <v>41.344999999999999</v>
      </c>
      <c r="F37" s="51" cm="1">
        <f t="array" ref="F37">INDEX($D$209:$BE$374,$C230,F$196)</f>
        <v>46.030999999999999</v>
      </c>
      <c r="G37" s="51" cm="1">
        <f t="array" ref="G37">INDEX($D$209:$BE$374,$C230,G$196)</f>
        <v>152.46100000000001</v>
      </c>
      <c r="H37" s="51" cm="1">
        <f t="array" ref="H37">INDEX($D$209:$BE$374,$C230,H$196)</f>
        <v>17</v>
      </c>
      <c r="I37" s="51"/>
      <c r="J37" s="54" t="str" cm="1">
        <f t="array" ref="J37">HYPERLINK(TEXT("#"&amp;INDEX($D$385:$BE$550,$C406,C$196),),INDEX($D$385:$BE$550,$C406,C$196))</f>
        <v>A125554256R</v>
      </c>
      <c r="K37" s="54" t="str" cm="1">
        <f t="array" ref="K37">HYPERLINK(TEXT("#"&amp;INDEX($D$385:$BE$550,$C406,D$196),),INDEX($D$385:$BE$550,$C406,D$196))</f>
        <v>A125548640V</v>
      </c>
      <c r="L37" s="54" t="str" cm="1">
        <f t="array" ref="L37">HYPERLINK(TEXT("#"&amp;INDEX($D$385:$BE$550,$C406,E$196),),INDEX($D$385:$BE$550,$C406,E$196))</f>
        <v>A125557064A</v>
      </c>
      <c r="M37" s="54" t="str" cm="1">
        <f t="array" ref="M37">HYPERLINK(TEXT("#"&amp;INDEX($D$385:$BE$550,$C406,F$196),),INDEX($D$385:$BE$550,$C406,F$196))</f>
        <v>A125559872K</v>
      </c>
      <c r="N37" s="54" t="str" cm="1">
        <f t="array" ref="N37">HYPERLINK(TEXT("#"&amp;INDEX($D$385:$BE$550,$C406,G$196),),INDEX($D$385:$BE$550,$C406,G$196))</f>
        <v>A125551448C</v>
      </c>
      <c r="O37" s="54" t="str" cm="1">
        <f t="array" ref="O37">HYPERLINK(TEXT("#"&amp;INDEX($D$385:$BE$550,$C406,H$196),),INDEX($D$385:$BE$550,$C406,H$196))</f>
        <v>A125551449F</v>
      </c>
      <c r="P37" s="51"/>
      <c r="Q37" s="51"/>
      <c r="R37" s="51"/>
      <c r="S37" s="51"/>
      <c r="T37" s="51"/>
      <c r="U37" s="51"/>
      <c r="V37" s="51"/>
      <c r="W37" s="51"/>
    </row>
    <row r="38" spans="1:23">
      <c r="A38" s="58"/>
      <c r="B38" s="57" t="s">
        <v>12707</v>
      </c>
      <c r="C38" s="51" cm="1">
        <f t="array" ref="C38">INDEX($D$209:$BE$374,$C231,C$196)</f>
        <v>25.459</v>
      </c>
      <c r="D38" s="51" cm="1">
        <f t="array" ref="D38">INDEX($D$209:$BE$374,$C231,D$196)</f>
        <v>39.683999999999997</v>
      </c>
      <c r="E38" s="51" cm="1">
        <f t="array" ref="E38">INDEX($D$209:$BE$374,$C231,E$196)</f>
        <v>41.411000000000001</v>
      </c>
      <c r="F38" s="51" cm="1">
        <f t="array" ref="F38">INDEX($D$209:$BE$374,$C231,F$196)</f>
        <v>31.78</v>
      </c>
      <c r="G38" s="51" cm="1">
        <f t="array" ref="G38">INDEX($D$209:$BE$374,$C231,G$196)</f>
        <v>138.333</v>
      </c>
      <c r="H38" s="51" cm="1">
        <f t="array" ref="H38">INDEX($D$209:$BE$374,$C231,H$196)</f>
        <v>13</v>
      </c>
      <c r="I38" s="51"/>
      <c r="J38" s="54" t="str" cm="1">
        <f t="array" ref="J38">HYPERLINK(TEXT("#"&amp;INDEX($D$385:$BE$550,$C407,C$196),),INDEX($D$385:$BE$550,$C407,C$196))</f>
        <v>A125554264R</v>
      </c>
      <c r="K38" s="54" t="str" cm="1">
        <f t="array" ref="K38">HYPERLINK(TEXT("#"&amp;INDEX($D$385:$BE$550,$C407,D$196),),INDEX($D$385:$BE$550,$C407,D$196))</f>
        <v>A125548648L</v>
      </c>
      <c r="L38" s="54" t="str" cm="1">
        <f t="array" ref="L38">HYPERLINK(TEXT("#"&amp;INDEX($D$385:$BE$550,$C407,E$196),),INDEX($D$385:$BE$550,$C407,E$196))</f>
        <v>A125557072A</v>
      </c>
      <c r="M38" s="54" t="str" cm="1">
        <f t="array" ref="M38">HYPERLINK(TEXT("#"&amp;INDEX($D$385:$BE$550,$C407,F$196),),INDEX($D$385:$BE$550,$C407,F$196))</f>
        <v>A125559880K</v>
      </c>
      <c r="N38" s="54" t="str" cm="1">
        <f t="array" ref="N38">HYPERLINK(TEXT("#"&amp;INDEX($D$385:$BE$550,$C407,G$196),),INDEX($D$385:$BE$550,$C407,G$196))</f>
        <v>A125551456C</v>
      </c>
      <c r="O38" s="54" t="str" cm="1">
        <f t="array" ref="O38">HYPERLINK(TEXT("#"&amp;INDEX($D$385:$BE$550,$C407,H$196),),INDEX($D$385:$BE$550,$C407,H$196))</f>
        <v>A125551457F</v>
      </c>
      <c r="P38" s="51"/>
      <c r="Q38" s="51"/>
      <c r="R38" s="51"/>
      <c r="S38" s="51"/>
      <c r="T38" s="51"/>
      <c r="U38" s="51"/>
      <c r="V38" s="51"/>
      <c r="W38" s="51"/>
    </row>
    <row r="39" spans="1:23">
      <c r="A39" s="58"/>
      <c r="B39" s="56" t="s">
        <v>12708</v>
      </c>
      <c r="C39" s="51" cm="1">
        <f t="array" ref="C39">INDEX($D$209:$BE$374,$C232,C$196)</f>
        <v>7.4180000000000001</v>
      </c>
      <c r="D39" s="51" cm="1">
        <f t="array" ref="D39">INDEX($D$209:$BE$374,$C232,D$196)</f>
        <v>9.9909999999999997</v>
      </c>
      <c r="E39" s="51" cm="1">
        <f t="array" ref="E39">INDEX($D$209:$BE$374,$C232,E$196)</f>
        <v>16.542999999999999</v>
      </c>
      <c r="F39" s="51" cm="1">
        <f t="array" ref="F39">INDEX($D$209:$BE$374,$C232,F$196)</f>
        <v>13.385</v>
      </c>
      <c r="G39" s="51" cm="1">
        <f t="array" ref="G39">INDEX($D$209:$BE$374,$C232,G$196)</f>
        <v>47.338000000000001</v>
      </c>
      <c r="H39" s="51" cm="1">
        <f t="array" ref="H39">INDEX($D$209:$BE$374,$C232,H$196)</f>
        <v>26</v>
      </c>
      <c r="I39" s="51"/>
      <c r="J39" s="54" t="str" cm="1">
        <f t="array" ref="J39">HYPERLINK(TEXT("#"&amp;INDEX($D$385:$BE$550,$C408,C$196),),INDEX($D$385:$BE$550,$C408,C$196))</f>
        <v>A125554384J</v>
      </c>
      <c r="K39" s="54" t="str" cm="1">
        <f t="array" ref="K39">HYPERLINK(TEXT("#"&amp;INDEX($D$385:$BE$550,$C408,D$196),),INDEX($D$385:$BE$550,$C408,D$196))</f>
        <v>A125548768F</v>
      </c>
      <c r="L39" s="54" t="str" cm="1">
        <f t="array" ref="L39">HYPERLINK(TEXT("#"&amp;INDEX($D$385:$BE$550,$C408,E$196),),INDEX($D$385:$BE$550,$C408,E$196))</f>
        <v>A125557192V</v>
      </c>
      <c r="M39" s="54" t="str" cm="1">
        <f t="array" ref="M39">HYPERLINK(TEXT("#"&amp;INDEX($D$385:$BE$550,$C408,F$196),),INDEX($D$385:$BE$550,$C408,F$196))</f>
        <v>A125560000X</v>
      </c>
      <c r="N39" s="54" t="str" cm="1">
        <f t="array" ref="N39">HYPERLINK(TEXT("#"&amp;INDEX($D$385:$BE$550,$C408,G$196),),INDEX($D$385:$BE$550,$C408,G$196))</f>
        <v>A125551576W</v>
      </c>
      <c r="O39" s="54" t="str" cm="1">
        <f t="array" ref="O39">HYPERLINK(TEXT("#"&amp;INDEX($D$385:$BE$550,$C408,H$196),),INDEX($D$385:$BE$550,$C408,H$196))</f>
        <v>A125551577X</v>
      </c>
      <c r="P39" s="51"/>
      <c r="Q39" s="51"/>
      <c r="R39" s="51"/>
      <c r="S39" s="51"/>
      <c r="T39" s="51"/>
      <c r="U39" s="51"/>
      <c r="V39" s="51"/>
      <c r="W39" s="51"/>
    </row>
    <row r="40" spans="1:23">
      <c r="A40" s="58"/>
      <c r="B40" s="56" t="s">
        <v>12709</v>
      </c>
      <c r="C40" s="51" cm="1">
        <f t="array" ref="C40">INDEX($D$209:$BE$374,$C233,C$196)</f>
        <v>31.986999999999998</v>
      </c>
      <c r="D40" s="51" cm="1">
        <f t="array" ref="D40">INDEX($D$209:$BE$374,$C233,D$196)</f>
        <v>46.613999999999997</v>
      </c>
      <c r="E40" s="51" cm="1">
        <f t="array" ref="E40">INDEX($D$209:$BE$374,$C233,E$196)</f>
        <v>55.991999999999997</v>
      </c>
      <c r="F40" s="51" cm="1">
        <f t="array" ref="F40">INDEX($D$209:$BE$374,$C233,F$196)</f>
        <v>23.988</v>
      </c>
      <c r="G40" s="51" cm="1">
        <f t="array" ref="G40">INDEX($D$209:$BE$374,$C233,G$196)</f>
        <v>158.58199999999999</v>
      </c>
      <c r="H40" s="51" cm="1">
        <f t="array" ref="H40">INDEX($D$209:$BE$374,$C233,H$196)</f>
        <v>13</v>
      </c>
      <c r="I40" s="51"/>
      <c r="J40" s="54" t="str" cm="1">
        <f t="array" ref="J40">HYPERLINK(TEXT("#"&amp;INDEX($D$385:$BE$550,$C409,C$196),),INDEX($D$385:$BE$550,$C409,C$196))</f>
        <v>A125554096R</v>
      </c>
      <c r="K40" s="54" t="str" cm="1">
        <f t="array" ref="K40">HYPERLINK(TEXT("#"&amp;INDEX($D$385:$BE$550,$C409,D$196),),INDEX($D$385:$BE$550,$C409,D$196))</f>
        <v>A125548480V</v>
      </c>
      <c r="L40" s="54" t="str" cm="1">
        <f t="array" ref="L40">HYPERLINK(TEXT("#"&amp;INDEX($D$385:$BE$550,$C409,E$196),),INDEX($D$385:$BE$550,$C409,E$196))</f>
        <v>A125556904L</v>
      </c>
      <c r="M40" s="54" t="str" cm="1">
        <f t="array" ref="M40">HYPERLINK(TEXT("#"&amp;INDEX($D$385:$BE$550,$C409,F$196),),INDEX($D$385:$BE$550,$C409,F$196))</f>
        <v>A125559712X</v>
      </c>
      <c r="N40" s="54" t="str" cm="1">
        <f t="array" ref="N40">HYPERLINK(TEXT("#"&amp;INDEX($D$385:$BE$550,$C409,G$196),),INDEX($D$385:$BE$550,$C409,G$196))</f>
        <v>A125551288C</v>
      </c>
      <c r="O40" s="54" t="str" cm="1">
        <f t="array" ref="O40">HYPERLINK(TEXT("#"&amp;INDEX($D$385:$BE$550,$C409,H$196),),INDEX($D$385:$BE$550,$C409,H$196))</f>
        <v>A125551289F</v>
      </c>
      <c r="P40" s="51"/>
      <c r="Q40" s="51"/>
      <c r="R40" s="51"/>
      <c r="S40" s="51"/>
      <c r="T40" s="51"/>
      <c r="U40" s="51"/>
      <c r="V40" s="51"/>
      <c r="W40" s="51"/>
    </row>
    <row r="41" spans="1:23">
      <c r="A41" s="59"/>
      <c r="B41" s="56" t="s">
        <v>12710</v>
      </c>
      <c r="C41" s="51" cm="1">
        <f t="array" ref="C41">INDEX($D$209:$BE$374,$C234,C$196)</f>
        <v>31.856000000000002</v>
      </c>
      <c r="D41" s="51" cm="1">
        <f t="array" ref="D41">INDEX($D$209:$BE$374,$C234,D$196)</f>
        <v>50.939</v>
      </c>
      <c r="E41" s="51" cm="1">
        <f t="array" ref="E41">INDEX($D$209:$BE$374,$C234,E$196)</f>
        <v>51.652999999999999</v>
      </c>
      <c r="F41" s="51" cm="1">
        <f t="array" ref="F41">INDEX($D$209:$BE$374,$C234,F$196)</f>
        <v>46.417999999999999</v>
      </c>
      <c r="G41" s="51" cm="1">
        <f t="array" ref="G41">INDEX($D$209:$BE$374,$C234,G$196)</f>
        <v>180.86600000000001</v>
      </c>
      <c r="H41" s="51" cm="1">
        <f t="array" ref="H41">INDEX($D$209:$BE$374,$C234,H$196)</f>
        <v>13</v>
      </c>
      <c r="I41" s="51"/>
      <c r="J41" s="54" t="str" cm="1">
        <f t="array" ref="J41">HYPERLINK(TEXT("#"&amp;INDEX($D$385:$BE$550,$C410,C$196),),INDEX($D$385:$BE$550,$C410,C$196))</f>
        <v>A125554368J</v>
      </c>
      <c r="K41" s="54" t="str" cm="1">
        <f t="array" ref="K41">HYPERLINK(TEXT("#"&amp;INDEX($D$385:$BE$550,$C410,D$196),),INDEX($D$385:$BE$550,$C410,D$196))</f>
        <v>A125548752L</v>
      </c>
      <c r="L41" s="54" t="str" cm="1">
        <f t="array" ref="L41">HYPERLINK(TEXT("#"&amp;INDEX($D$385:$BE$550,$C410,E$196),),INDEX($D$385:$BE$550,$C410,E$196))</f>
        <v>A125557176V</v>
      </c>
      <c r="M41" s="54" t="str" cm="1">
        <f t="array" ref="M41">HYPERLINK(TEXT("#"&amp;INDEX($D$385:$BE$550,$C410,F$196),),INDEX($D$385:$BE$550,$C410,F$196))</f>
        <v>A125559984C</v>
      </c>
      <c r="N41" s="54" t="str" cm="1">
        <f t="array" ref="N41">HYPERLINK(TEXT("#"&amp;INDEX($D$385:$BE$550,$C410,G$196),),INDEX($D$385:$BE$550,$C410,G$196))</f>
        <v>A125551560C</v>
      </c>
      <c r="O41" s="54" t="str" cm="1">
        <f t="array" ref="O41">HYPERLINK(TEXT("#"&amp;INDEX($D$385:$BE$550,$C410,H$196),),INDEX($D$385:$BE$550,$C410,H$196))</f>
        <v>A125551561F</v>
      </c>
      <c r="P41" s="51"/>
      <c r="Q41" s="51"/>
      <c r="R41" s="51"/>
      <c r="S41" s="51"/>
      <c r="T41" s="51"/>
      <c r="U41" s="51"/>
      <c r="V41" s="51"/>
      <c r="W41" s="51"/>
    </row>
    <row r="42" spans="1:23">
      <c r="A42" s="58"/>
      <c r="B42" s="56" t="s">
        <v>12711</v>
      </c>
      <c r="C42" s="51" cm="1">
        <f t="array" ref="C42">INDEX($D$209:$BE$374,$C235,C$196)</f>
        <v>4.4489999999999998</v>
      </c>
      <c r="D42" s="51" cm="1">
        <f t="array" ref="D42">INDEX($D$209:$BE$374,$C235,D$196)</f>
        <v>8.6270000000000007</v>
      </c>
      <c r="E42" s="51" cm="1">
        <f t="array" ref="E42">INDEX($D$209:$BE$374,$C235,E$196)</f>
        <v>7.9690000000000003</v>
      </c>
      <c r="F42" s="51" cm="1">
        <f t="array" ref="F42">INDEX($D$209:$BE$374,$C235,F$196)</f>
        <v>7.3460000000000001</v>
      </c>
      <c r="G42" s="51" cm="1">
        <f t="array" ref="G42">INDEX($D$209:$BE$374,$C235,G$196)</f>
        <v>28.390999999999998</v>
      </c>
      <c r="H42" s="51" cm="1">
        <f t="array" ref="H42">INDEX($D$209:$BE$374,$C235,H$196)</f>
        <v>13</v>
      </c>
      <c r="I42" s="51"/>
      <c r="J42" s="54" t="str" cm="1">
        <f t="array" ref="J42">HYPERLINK(TEXT("#"&amp;INDEX($D$385:$BE$550,$C411,C$196),),INDEX($D$385:$BE$550,$C411,C$196))</f>
        <v>A125554376J</v>
      </c>
      <c r="K42" s="54" t="str" cm="1">
        <f t="array" ref="K42">HYPERLINK(TEXT("#"&amp;INDEX($D$385:$BE$550,$C411,D$196),),INDEX($D$385:$BE$550,$C411,D$196))</f>
        <v>A125548760L</v>
      </c>
      <c r="L42" s="54" t="str" cm="1">
        <f t="array" ref="L42">HYPERLINK(TEXT("#"&amp;INDEX($D$385:$BE$550,$C411,E$196),),INDEX($D$385:$BE$550,$C411,E$196))</f>
        <v>A125557184V</v>
      </c>
      <c r="M42" s="54" t="str" cm="1">
        <f t="array" ref="M42">HYPERLINK(TEXT("#"&amp;INDEX($D$385:$BE$550,$C411,F$196),),INDEX($D$385:$BE$550,$C411,F$196))</f>
        <v>A125559992C</v>
      </c>
      <c r="N42" s="54" t="str" cm="1">
        <f t="array" ref="N42">HYPERLINK(TEXT("#"&amp;INDEX($D$385:$BE$550,$C411,G$196),),INDEX($D$385:$BE$550,$C411,G$196))</f>
        <v>A125551568W</v>
      </c>
      <c r="O42" s="54" t="str" cm="1">
        <f t="array" ref="O42">HYPERLINK(TEXT("#"&amp;INDEX($D$385:$BE$550,$C411,H$196),),INDEX($D$385:$BE$550,$C411,H$196))</f>
        <v>A125551569X</v>
      </c>
      <c r="P42" s="51"/>
      <c r="Q42" s="51"/>
      <c r="R42" s="51"/>
      <c r="S42" s="51"/>
      <c r="T42" s="51"/>
      <c r="U42" s="51"/>
      <c r="V42" s="51"/>
      <c r="W42" s="51"/>
    </row>
    <row r="43" spans="1:23">
      <c r="A43" s="58"/>
      <c r="B43" s="53" t="s">
        <v>12712</v>
      </c>
      <c r="C43" s="51" cm="1">
        <f t="array" ref="C43">INDEX($D$209:$BE$374,$C236,C$196)</f>
        <v>25.795999999999999</v>
      </c>
      <c r="D43" s="51" cm="1">
        <f t="array" ref="D43">INDEX($D$209:$BE$374,$C236,D$196)</f>
        <v>26.728000000000002</v>
      </c>
      <c r="E43" s="51" cm="1">
        <f t="array" ref="E43">INDEX($D$209:$BE$374,$C236,E$196)</f>
        <v>34.087000000000003</v>
      </c>
      <c r="F43" s="51" cm="1">
        <f t="array" ref="F43">INDEX($D$209:$BE$374,$C236,F$196)</f>
        <v>20.202999999999999</v>
      </c>
      <c r="G43" s="51" cm="1">
        <f t="array" ref="G43">INDEX($D$209:$BE$374,$C236,G$196)</f>
        <v>106.813</v>
      </c>
      <c r="H43" s="51" cm="1">
        <f t="array" ref="H43">INDEX($D$209:$BE$374,$C236,H$196)</f>
        <v>13</v>
      </c>
      <c r="I43" s="51"/>
      <c r="J43" s="54" t="str" cm="1">
        <f t="array" ref="J43">HYPERLINK(TEXT("#"&amp;INDEX($D$385:$BE$550,$C412,C$196),),INDEX($D$385:$BE$550,$C412,C$196))</f>
        <v>A125554104C</v>
      </c>
      <c r="K43" s="54" t="str" cm="1">
        <f t="array" ref="K43">HYPERLINK(TEXT("#"&amp;INDEX($D$385:$BE$550,$C412,D$196),),INDEX($D$385:$BE$550,$C412,D$196))</f>
        <v>A125548488L</v>
      </c>
      <c r="L43" s="54" t="str" cm="1">
        <f t="array" ref="L43">HYPERLINK(TEXT("#"&amp;INDEX($D$385:$BE$550,$C412,E$196),),INDEX($D$385:$BE$550,$C412,E$196))</f>
        <v>A125556912L</v>
      </c>
      <c r="M43" s="54" t="str" cm="1">
        <f t="array" ref="M43">HYPERLINK(TEXT("#"&amp;INDEX($D$385:$BE$550,$C412,F$196),),INDEX($D$385:$BE$550,$C412,F$196))</f>
        <v>A125559720X</v>
      </c>
      <c r="N43" s="54" t="str" cm="1">
        <f t="array" ref="N43">HYPERLINK(TEXT("#"&amp;INDEX($D$385:$BE$550,$C412,G$196),),INDEX($D$385:$BE$550,$C412,G$196))</f>
        <v>A125551296C</v>
      </c>
      <c r="O43" s="54" t="str" cm="1">
        <f t="array" ref="O43">HYPERLINK(TEXT("#"&amp;INDEX($D$385:$BE$550,$C412,H$196),),INDEX($D$385:$BE$550,$C412,H$196))</f>
        <v>A125551297F</v>
      </c>
      <c r="P43" s="51"/>
      <c r="Q43" s="51"/>
      <c r="R43" s="51"/>
      <c r="S43" s="51"/>
      <c r="T43" s="51"/>
      <c r="U43" s="51"/>
      <c r="V43" s="51"/>
      <c r="W43" s="51"/>
    </row>
    <row r="44" spans="1:23">
      <c r="A44" s="58"/>
      <c r="B44" s="56" t="s">
        <v>12713</v>
      </c>
      <c r="C44" s="51" cm="1">
        <f t="array" ref="C44">INDEX($D$209:$BE$374,$C237,C$196)</f>
        <v>13.987</v>
      </c>
      <c r="D44" s="51" cm="1">
        <f t="array" ref="D44">INDEX($D$209:$BE$374,$C237,D$196)</f>
        <v>11.195</v>
      </c>
      <c r="E44" s="51" cm="1">
        <f t="array" ref="E44">INDEX($D$209:$BE$374,$C237,E$196)</f>
        <v>16.318999999999999</v>
      </c>
      <c r="F44" s="51" cm="1">
        <f t="array" ref="F44">INDEX($D$209:$BE$374,$C237,F$196)</f>
        <v>12.234999999999999</v>
      </c>
      <c r="G44" s="51" cm="1">
        <f t="array" ref="G44">INDEX($D$209:$BE$374,$C237,G$196)</f>
        <v>53.737000000000002</v>
      </c>
      <c r="H44" s="51" cm="1">
        <f t="array" ref="H44">INDEX($D$209:$BE$374,$C237,H$196)</f>
        <v>13</v>
      </c>
      <c r="I44" s="51"/>
      <c r="J44" s="54" t="str" cm="1">
        <f t="array" ref="J44">HYPERLINK(TEXT("#"&amp;INDEX($D$385:$BE$550,$C413,C$196),),INDEX($D$385:$BE$550,$C413,C$196))</f>
        <v>A125554184R</v>
      </c>
      <c r="K44" s="54" t="str" cm="1">
        <f t="array" ref="K44">HYPERLINK(TEXT("#"&amp;INDEX($D$385:$BE$550,$C413,D$196),),INDEX($D$385:$BE$550,$C413,D$196))</f>
        <v>A125548568L</v>
      </c>
      <c r="L44" s="54" t="str" cm="1">
        <f t="array" ref="L44">HYPERLINK(TEXT("#"&amp;INDEX($D$385:$BE$550,$C413,E$196),),INDEX($D$385:$BE$550,$C413,E$196))</f>
        <v>A125556992X</v>
      </c>
      <c r="M44" s="54" t="str" cm="1">
        <f t="array" ref="M44">HYPERLINK(TEXT("#"&amp;INDEX($D$385:$BE$550,$C413,F$196),),INDEX($D$385:$BE$550,$C413,F$196))</f>
        <v>A125559800X</v>
      </c>
      <c r="N44" s="54" t="str" cm="1">
        <f t="array" ref="N44">HYPERLINK(TEXT("#"&amp;INDEX($D$385:$BE$550,$C413,G$196),),INDEX($D$385:$BE$550,$C413,G$196))</f>
        <v>A125551376C</v>
      </c>
      <c r="O44" s="54" t="str" cm="1">
        <f t="array" ref="O44">HYPERLINK(TEXT("#"&amp;INDEX($D$385:$BE$550,$C413,H$196),),INDEX($D$385:$BE$550,$C413,H$196))</f>
        <v>A125551377F</v>
      </c>
      <c r="P44" s="51"/>
      <c r="Q44" s="51"/>
      <c r="R44" s="51"/>
      <c r="S44" s="51"/>
      <c r="T44" s="51"/>
      <c r="U44" s="51"/>
      <c r="V44" s="51"/>
      <c r="W44" s="51"/>
    </row>
    <row r="45" spans="1:23">
      <c r="A45" s="58"/>
      <c r="B45" s="56" t="s">
        <v>12714</v>
      </c>
      <c r="C45" s="51" cm="1">
        <f t="array" ref="C45">INDEX($D$209:$BE$374,$C238,C$196)</f>
        <v>11.808999999999999</v>
      </c>
      <c r="D45" s="51" cm="1">
        <f t="array" ref="D45">INDEX($D$209:$BE$374,$C238,D$196)</f>
        <v>15.532999999999999</v>
      </c>
      <c r="E45" s="51" cm="1">
        <f t="array" ref="E45">INDEX($D$209:$BE$374,$C238,E$196)</f>
        <v>17.768000000000001</v>
      </c>
      <c r="F45" s="51" cm="1">
        <f t="array" ref="F45">INDEX($D$209:$BE$374,$C238,F$196)</f>
        <v>7.9669999999999996</v>
      </c>
      <c r="G45" s="51" cm="1">
        <f t="array" ref="G45">INDEX($D$209:$BE$374,$C238,G$196)</f>
        <v>53.076000000000001</v>
      </c>
      <c r="H45" s="51" cm="1">
        <f t="array" ref="H45">INDEX($D$209:$BE$374,$C238,H$196)</f>
        <v>10.262</v>
      </c>
      <c r="I45" s="51"/>
      <c r="J45" s="54" t="str" cm="1">
        <f t="array" ref="J45">HYPERLINK(TEXT("#"&amp;INDEX($D$385:$BE$550,$C414,C$196),),INDEX($D$385:$BE$550,$C414,C$196))</f>
        <v>A125554272R</v>
      </c>
      <c r="K45" s="54" t="str" cm="1">
        <f t="array" ref="K45">HYPERLINK(TEXT("#"&amp;INDEX($D$385:$BE$550,$C414,D$196),),INDEX($D$385:$BE$550,$C414,D$196))</f>
        <v>A125548656L</v>
      </c>
      <c r="L45" s="54" t="str" cm="1">
        <f t="array" ref="L45">HYPERLINK(TEXT("#"&amp;INDEX($D$385:$BE$550,$C414,E$196),),INDEX($D$385:$BE$550,$C414,E$196))</f>
        <v>A125557080A</v>
      </c>
      <c r="M45" s="54" t="str" cm="1">
        <f t="array" ref="M45">HYPERLINK(TEXT("#"&amp;INDEX($D$385:$BE$550,$C414,F$196),),INDEX($D$385:$BE$550,$C414,F$196))</f>
        <v>A125559888C</v>
      </c>
      <c r="N45" s="54" t="str" cm="1">
        <f t="array" ref="N45">HYPERLINK(TEXT("#"&amp;INDEX($D$385:$BE$550,$C414,G$196),),INDEX($D$385:$BE$550,$C414,G$196))</f>
        <v>A125551464C</v>
      </c>
      <c r="O45" s="54" t="str" cm="1">
        <f t="array" ref="O45">HYPERLINK(TEXT("#"&amp;INDEX($D$385:$BE$550,$C414,H$196),),INDEX($D$385:$BE$550,$C414,H$196))</f>
        <v>A125551465F</v>
      </c>
      <c r="P45" s="51"/>
      <c r="Q45" s="51"/>
      <c r="R45" s="51"/>
      <c r="S45" s="51"/>
      <c r="T45" s="51"/>
      <c r="U45" s="51"/>
      <c r="V45" s="51"/>
      <c r="W45" s="51"/>
    </row>
    <row r="46" spans="1:23">
      <c r="A46" s="58"/>
      <c r="B46" s="53" t="s">
        <v>12715</v>
      </c>
      <c r="C46" s="51" cm="1">
        <f t="array" ref="C46">INDEX($D$209:$BE$374,$C239,C$196)</f>
        <v>0</v>
      </c>
      <c r="D46" s="51" cm="1">
        <f t="array" ref="D46">INDEX($D$209:$BE$374,$C239,D$196)</f>
        <v>3.008</v>
      </c>
      <c r="E46" s="51" cm="1">
        <f t="array" ref="E46">INDEX($D$209:$BE$374,$C239,E$196)</f>
        <v>2.2149999999999999</v>
      </c>
      <c r="F46" s="51" cm="1">
        <f t="array" ref="F46">INDEX($D$209:$BE$374,$C239,F$196)</f>
        <v>0.88900000000000001</v>
      </c>
      <c r="G46" s="51" cm="1">
        <f t="array" ref="G46">INDEX($D$209:$BE$374,$C239,G$196)</f>
        <v>6.1120000000000001</v>
      </c>
      <c r="H46" s="51" cm="1">
        <f t="array" ref="H46">INDEX($D$209:$BE$374,$C239,H$196)</f>
        <v>11.419</v>
      </c>
      <c r="I46" s="51"/>
      <c r="J46" s="54" t="str" cm="1">
        <f t="array" ref="J46">HYPERLINK(TEXT("#"&amp;INDEX($D$385:$BE$550,$C415,C$196),),INDEX($D$385:$BE$550,$C415,C$196))</f>
        <v>A125554392J</v>
      </c>
      <c r="K46" s="54" t="str" cm="1">
        <f t="array" ref="K46">HYPERLINK(TEXT("#"&amp;INDEX($D$385:$BE$550,$C415,D$196),),INDEX($D$385:$BE$550,$C415,D$196))</f>
        <v>A125548776F</v>
      </c>
      <c r="L46" s="54" t="str" cm="1">
        <f t="array" ref="L46">HYPERLINK(TEXT("#"&amp;INDEX($D$385:$BE$550,$C415,E$196),),INDEX($D$385:$BE$550,$C415,E$196))</f>
        <v>A125557200J</v>
      </c>
      <c r="M46" s="54" t="str" cm="1">
        <f t="array" ref="M46">HYPERLINK(TEXT("#"&amp;INDEX($D$385:$BE$550,$C415,F$196),),INDEX($D$385:$BE$550,$C415,F$196))</f>
        <v>A125560008T</v>
      </c>
      <c r="N46" s="54" t="str" cm="1">
        <f t="array" ref="N46">HYPERLINK(TEXT("#"&amp;INDEX($D$385:$BE$550,$C415,G$196),),INDEX($D$385:$BE$550,$C415,G$196))</f>
        <v>A125551584W</v>
      </c>
      <c r="O46" s="54" t="str" cm="1">
        <f t="array" ref="O46">HYPERLINK(TEXT("#"&amp;INDEX($D$385:$BE$550,$C415,H$196),),INDEX($D$385:$BE$550,$C415,H$196))</f>
        <v>A125551585X</v>
      </c>
      <c r="P46" s="51"/>
      <c r="Q46" s="51"/>
      <c r="R46" s="51"/>
      <c r="S46" s="51"/>
      <c r="T46" s="51"/>
      <c r="U46" s="51"/>
      <c r="V46" s="51"/>
      <c r="W46" s="51"/>
    </row>
    <row r="47" spans="1:23">
      <c r="A47" s="48" t="s">
        <v>12716</v>
      </c>
      <c r="B47" s="55"/>
      <c r="C47" s="51"/>
      <c r="D47" s="51"/>
      <c r="E47" s="51"/>
      <c r="F47" s="51"/>
      <c r="G47" s="51"/>
      <c r="H47" s="51"/>
      <c r="I47" s="51"/>
      <c r="J47" s="54"/>
      <c r="K47" s="54"/>
      <c r="L47" s="54"/>
      <c r="M47" s="54"/>
      <c r="N47" s="54"/>
      <c r="O47" s="54"/>
      <c r="P47" s="51"/>
      <c r="Q47" s="51"/>
      <c r="R47" s="51"/>
      <c r="S47" s="51"/>
      <c r="T47" s="51"/>
      <c r="U47" s="51"/>
      <c r="V47" s="51"/>
      <c r="W47" s="51"/>
    </row>
    <row r="48" spans="1:23">
      <c r="A48" s="58"/>
      <c r="B48" s="53" t="s">
        <v>12717</v>
      </c>
      <c r="C48" s="51" cm="1">
        <f t="array" ref="C48">INDEX($D$209:$BE$374,$C241,C$196)</f>
        <v>135.54400000000001</v>
      </c>
      <c r="D48" s="51" cm="1">
        <f t="array" ref="D48">INDEX($D$209:$BE$374,$C241,D$196)</f>
        <v>191.233</v>
      </c>
      <c r="E48" s="51" cm="1">
        <f t="array" ref="E48">INDEX($D$209:$BE$374,$C241,E$196)</f>
        <v>220.18</v>
      </c>
      <c r="F48" s="51" cm="1">
        <f t="array" ref="F48">INDEX($D$209:$BE$374,$C241,F$196)</f>
        <v>159.20599999999999</v>
      </c>
      <c r="G48" s="51" cm="1">
        <f t="array" ref="G48">INDEX($D$209:$BE$374,$C241,G$196)</f>
        <v>706.16200000000003</v>
      </c>
      <c r="H48" s="51" cm="1">
        <f t="array" ref="H48">INDEX($D$209:$BE$374,$C241,H$196)</f>
        <v>13</v>
      </c>
      <c r="I48" s="51"/>
      <c r="J48" s="54" t="str" cm="1">
        <f t="array" ref="J48">HYPERLINK(TEXT("#"&amp;INDEX($D$385:$BE$550,$C417,C$196),),INDEX($D$385:$BE$550,$C417,C$196))</f>
        <v>A125554112C</v>
      </c>
      <c r="K48" s="54" t="str" cm="1">
        <f t="array" ref="K48">HYPERLINK(TEXT("#"&amp;INDEX($D$385:$BE$550,$C417,D$196),),INDEX($D$385:$BE$550,$C417,D$196))</f>
        <v>A125548496L</v>
      </c>
      <c r="L48" s="54" t="str" cm="1">
        <f t="array" ref="L48">HYPERLINK(TEXT("#"&amp;INDEX($D$385:$BE$550,$C417,E$196),),INDEX($D$385:$BE$550,$C417,E$196))</f>
        <v>A125556920L</v>
      </c>
      <c r="M48" s="54" t="str" cm="1">
        <f t="array" ref="M48">HYPERLINK(TEXT("#"&amp;INDEX($D$385:$BE$550,$C417,F$196),),INDEX($D$385:$BE$550,$C417,F$196))</f>
        <v>A125559728T</v>
      </c>
      <c r="N48" s="54" t="str" cm="1">
        <f t="array" ref="N48">HYPERLINK(TEXT("#"&amp;INDEX($D$385:$BE$550,$C417,G$196),),INDEX($D$385:$BE$550,$C417,G$196))</f>
        <v>A125551304T</v>
      </c>
      <c r="O48" s="54" t="str" cm="1">
        <f t="array" ref="O48">HYPERLINK(TEXT("#"&amp;INDEX($D$385:$BE$550,$C417,H$196),),INDEX($D$385:$BE$550,$C417,H$196))</f>
        <v>A125551305V</v>
      </c>
      <c r="P48" s="51"/>
      <c r="Q48" s="51"/>
      <c r="R48" s="51"/>
      <c r="S48" s="51"/>
      <c r="T48" s="51"/>
      <c r="U48" s="51"/>
      <c r="V48" s="51"/>
      <c r="W48" s="51"/>
    </row>
    <row r="49" spans="1:23">
      <c r="A49" s="58"/>
      <c r="B49" s="56" t="s">
        <v>12718</v>
      </c>
      <c r="C49" s="51" cm="1">
        <f t="array" ref="C49">INDEX($D$209:$BE$374,$C242,C$196)</f>
        <v>31.044</v>
      </c>
      <c r="D49" s="51" cm="1">
        <f t="array" ref="D49">INDEX($D$209:$BE$374,$C242,D$196)</f>
        <v>60.396000000000001</v>
      </c>
      <c r="E49" s="51" cm="1">
        <f t="array" ref="E49">INDEX($D$209:$BE$374,$C242,E$196)</f>
        <v>59.732999999999997</v>
      </c>
      <c r="F49" s="51" cm="1">
        <f t="array" ref="F49">INDEX($D$209:$BE$374,$C242,F$196)</f>
        <v>62.588999999999999</v>
      </c>
      <c r="G49" s="51" cm="1">
        <f t="array" ref="G49">INDEX($D$209:$BE$374,$C242,G$196)</f>
        <v>213.762</v>
      </c>
      <c r="H49" s="51" cm="1">
        <f t="array" ref="H49">INDEX($D$209:$BE$374,$C242,H$196)</f>
        <v>15.286</v>
      </c>
      <c r="I49" s="51"/>
      <c r="J49" s="54" t="str" cm="1">
        <f t="array" ref="J49">HYPERLINK(TEXT("#"&amp;INDEX($D$385:$BE$550,$C418,C$196),),INDEX($D$385:$BE$550,$C418,C$196))</f>
        <v>A125554312W</v>
      </c>
      <c r="K49" s="54" t="str" cm="1">
        <f t="array" ref="K49">HYPERLINK(TEXT("#"&amp;INDEX($D$385:$BE$550,$C418,D$196),),INDEX($D$385:$BE$550,$C418,D$196))</f>
        <v>A125548696F</v>
      </c>
      <c r="L49" s="54" t="str" cm="1">
        <f t="array" ref="L49">HYPERLINK(TEXT("#"&amp;INDEX($D$385:$BE$550,$C418,E$196),),INDEX($D$385:$BE$550,$C418,E$196))</f>
        <v>A125557120J</v>
      </c>
      <c r="M49" s="54" t="str" cm="1">
        <f t="array" ref="M49">HYPERLINK(TEXT("#"&amp;INDEX($D$385:$BE$550,$C418,F$196),),INDEX($D$385:$BE$550,$C418,F$196))</f>
        <v>A125559928K</v>
      </c>
      <c r="N49" s="54" t="str" cm="1">
        <f t="array" ref="N49">HYPERLINK(TEXT("#"&amp;INDEX($D$385:$BE$550,$C418,G$196),),INDEX($D$385:$BE$550,$C418,G$196))</f>
        <v>A125551504K</v>
      </c>
      <c r="O49" s="54" t="str" cm="1">
        <f t="array" ref="O49">HYPERLINK(TEXT("#"&amp;INDEX($D$385:$BE$550,$C418,H$196),),INDEX($D$385:$BE$550,$C418,H$196))</f>
        <v>A125551505L</v>
      </c>
      <c r="P49" s="51"/>
      <c r="Q49" s="51"/>
      <c r="R49" s="51"/>
      <c r="S49" s="51"/>
      <c r="T49" s="51"/>
      <c r="U49" s="51"/>
      <c r="V49" s="51"/>
      <c r="W49" s="51"/>
    </row>
    <row r="50" spans="1:23">
      <c r="A50" s="58"/>
      <c r="B50" s="56" t="s">
        <v>12719</v>
      </c>
      <c r="C50" s="51" cm="1">
        <f t="array" ref="C50">INDEX($D$209:$BE$374,$C243,C$196)</f>
        <v>104.5</v>
      </c>
      <c r="D50" s="51" cm="1">
        <f t="array" ref="D50">INDEX($D$209:$BE$374,$C243,D$196)</f>
        <v>130.83699999999999</v>
      </c>
      <c r="E50" s="51" cm="1">
        <f t="array" ref="E50">INDEX($D$209:$BE$374,$C243,E$196)</f>
        <v>160.447</v>
      </c>
      <c r="F50" s="51" cm="1">
        <f t="array" ref="F50">INDEX($D$209:$BE$374,$C243,F$196)</f>
        <v>96.617000000000004</v>
      </c>
      <c r="G50" s="51" cm="1">
        <f t="array" ref="G50">INDEX($D$209:$BE$374,$C243,G$196)</f>
        <v>492.4</v>
      </c>
      <c r="H50" s="51" cm="1">
        <f t="array" ref="H50">INDEX($D$209:$BE$374,$C243,H$196)</f>
        <v>13</v>
      </c>
      <c r="I50" s="51"/>
      <c r="J50" s="54" t="str" cm="1">
        <f t="array" ref="J50">HYPERLINK(TEXT("#"&amp;INDEX($D$385:$BE$550,$C419,C$196),),INDEX($D$385:$BE$550,$C419,C$196))</f>
        <v>A125554320W</v>
      </c>
      <c r="K50" s="54" t="str" cm="1">
        <f t="array" ref="K50">HYPERLINK(TEXT("#"&amp;INDEX($D$385:$BE$550,$C419,D$196),),INDEX($D$385:$BE$550,$C419,D$196))</f>
        <v>A125548704V</v>
      </c>
      <c r="L50" s="54" t="str" cm="1">
        <f t="array" ref="L50">HYPERLINK(TEXT("#"&amp;INDEX($D$385:$BE$550,$C419,E$196),),INDEX($D$385:$BE$550,$C419,E$196))</f>
        <v>A125557128A</v>
      </c>
      <c r="M50" s="54" t="str" cm="1">
        <f t="array" ref="M50">HYPERLINK(TEXT("#"&amp;INDEX($D$385:$BE$550,$C419,F$196),),INDEX($D$385:$BE$550,$C419,F$196))</f>
        <v>A125559936K</v>
      </c>
      <c r="N50" s="54" t="str" cm="1">
        <f t="array" ref="N50">HYPERLINK(TEXT("#"&amp;INDEX($D$385:$BE$550,$C419,G$196),),INDEX($D$385:$BE$550,$C419,G$196))</f>
        <v>A125551512K</v>
      </c>
      <c r="O50" s="54" t="str" cm="1">
        <f t="array" ref="O50">HYPERLINK(TEXT("#"&amp;INDEX($D$385:$BE$550,$C419,H$196),),INDEX($D$385:$BE$550,$C419,H$196))</f>
        <v>A125551513L</v>
      </c>
      <c r="P50" s="51"/>
      <c r="Q50" s="51"/>
      <c r="R50" s="51"/>
      <c r="S50" s="51"/>
      <c r="T50" s="51"/>
      <c r="U50" s="51"/>
      <c r="V50" s="51"/>
      <c r="W50" s="51"/>
    </row>
    <row r="51" spans="1:23">
      <c r="A51" s="58"/>
      <c r="B51" s="53" t="s">
        <v>12720</v>
      </c>
      <c r="C51" s="51" cm="1">
        <f t="array" ref="C51">INDEX($D$209:$BE$374,$C244,C$196)</f>
        <v>17.968</v>
      </c>
      <c r="D51" s="51" cm="1">
        <f t="array" ref="D51">INDEX($D$209:$BE$374,$C244,D$196)</f>
        <v>32.896999999999998</v>
      </c>
      <c r="E51" s="51" cm="1">
        <f t="array" ref="E51">INDEX($D$209:$BE$374,$C244,E$196)</f>
        <v>31.035</v>
      </c>
      <c r="F51" s="51" cm="1">
        <f t="array" ref="F51">INDEX($D$209:$BE$374,$C244,F$196)</f>
        <v>30.832999999999998</v>
      </c>
      <c r="G51" s="51" cm="1">
        <f t="array" ref="G51">INDEX($D$209:$BE$374,$C244,G$196)</f>
        <v>112.73399999999999</v>
      </c>
      <c r="H51" s="51" cm="1">
        <f t="array" ref="H51">INDEX($D$209:$BE$374,$C244,H$196)</f>
        <v>13</v>
      </c>
      <c r="I51" s="51"/>
      <c r="J51" s="54" t="str" cm="1">
        <f t="array" ref="J51">HYPERLINK(TEXT("#"&amp;INDEX($D$385:$BE$550,$C420,C$196),),INDEX($D$385:$BE$550,$C420,C$196))</f>
        <v>A125554152W</v>
      </c>
      <c r="K51" s="54" t="str" cm="1">
        <f t="array" ref="K51">HYPERLINK(TEXT("#"&amp;INDEX($D$385:$BE$550,$C420,D$196),),INDEX($D$385:$BE$550,$C420,D$196))</f>
        <v>A125548536V</v>
      </c>
      <c r="L51" s="54" t="str" cm="1">
        <f t="array" ref="L51">HYPERLINK(TEXT("#"&amp;INDEX($D$385:$BE$550,$C420,E$196),),INDEX($D$385:$BE$550,$C420,E$196))</f>
        <v>A125556960F</v>
      </c>
      <c r="M51" s="54" t="str" cm="1">
        <f t="array" ref="M51">HYPERLINK(TEXT("#"&amp;INDEX($D$385:$BE$550,$C420,F$196),),INDEX($D$385:$BE$550,$C420,F$196))</f>
        <v>A125559768K</v>
      </c>
      <c r="N51" s="54" t="str" cm="1">
        <f t="array" ref="N51">HYPERLINK(TEXT("#"&amp;INDEX($D$385:$BE$550,$C420,G$196),),INDEX($D$385:$BE$550,$C420,G$196))</f>
        <v>A125551344K</v>
      </c>
      <c r="O51" s="54" t="str" cm="1">
        <f t="array" ref="O51">HYPERLINK(TEXT("#"&amp;INDEX($D$385:$BE$550,$C420,H$196),),INDEX($D$385:$BE$550,$C420,H$196))</f>
        <v>A125551345L</v>
      </c>
      <c r="P51" s="51"/>
      <c r="Q51" s="51"/>
      <c r="R51" s="51"/>
      <c r="S51" s="51"/>
      <c r="T51" s="51"/>
      <c r="U51" s="51"/>
      <c r="V51" s="51"/>
      <c r="W51" s="51"/>
    </row>
    <row r="52" spans="1:23">
      <c r="A52" s="48" t="s">
        <v>12721</v>
      </c>
      <c r="B52" s="55"/>
      <c r="C52" s="51"/>
      <c r="D52" s="51"/>
      <c r="E52" s="51"/>
      <c r="F52" s="51"/>
      <c r="G52" s="51"/>
      <c r="H52" s="51"/>
      <c r="I52" s="51"/>
      <c r="J52" s="54"/>
      <c r="K52" s="54"/>
      <c r="L52" s="54"/>
      <c r="M52" s="54"/>
      <c r="N52" s="54"/>
      <c r="O52" s="54"/>
      <c r="P52" s="51"/>
      <c r="Q52" s="51"/>
      <c r="R52" s="51"/>
      <c r="S52" s="51"/>
      <c r="T52" s="51"/>
      <c r="U52" s="51"/>
      <c r="V52" s="51"/>
      <c r="W52" s="51"/>
    </row>
    <row r="53" spans="1:23">
      <c r="A53" s="58"/>
      <c r="B53" s="53" t="s">
        <v>12722</v>
      </c>
      <c r="C53" s="51" cm="1">
        <f t="array" ref="C53">INDEX($D$209:$BE$374,$C246,C$196)</f>
        <v>96.992999999999995</v>
      </c>
      <c r="D53" s="51" cm="1">
        <f t="array" ref="D53">INDEX($D$209:$BE$374,$C246,D$196)</f>
        <v>125.158</v>
      </c>
      <c r="E53" s="51" cm="1">
        <f t="array" ref="E53">INDEX($D$209:$BE$374,$C246,E$196)</f>
        <v>135.43899999999999</v>
      </c>
      <c r="F53" s="51" cm="1">
        <f t="array" ref="F53">INDEX($D$209:$BE$374,$C246,F$196)</f>
        <v>84.186000000000007</v>
      </c>
      <c r="G53" s="51" cm="1">
        <f t="array" ref="G53">INDEX($D$209:$BE$374,$C246,G$196)</f>
        <v>441.77499999999998</v>
      </c>
      <c r="H53" s="51" cm="1">
        <f t="array" ref="H53">INDEX($D$209:$BE$374,$C246,H$196)</f>
        <v>12</v>
      </c>
      <c r="I53" s="51"/>
      <c r="J53" s="54" t="str" cm="1">
        <f t="array" ref="J53">HYPERLINK(TEXT("#"&amp;INDEX($D$385:$BE$550,$C422,C$196),),INDEX($D$385:$BE$550,$C422,C$196))</f>
        <v>A125554120C</v>
      </c>
      <c r="K53" s="54" t="str" cm="1">
        <f t="array" ref="K53">HYPERLINK(TEXT("#"&amp;INDEX($D$385:$BE$550,$C422,D$196),),INDEX($D$385:$BE$550,$C422,D$196))</f>
        <v>A125548504A</v>
      </c>
      <c r="L53" s="54" t="str" cm="1">
        <f t="array" ref="L53">HYPERLINK(TEXT("#"&amp;INDEX($D$385:$BE$550,$C422,E$196),),INDEX($D$385:$BE$550,$C422,E$196))</f>
        <v>A125556928F</v>
      </c>
      <c r="M53" s="54" t="str" cm="1">
        <f t="array" ref="M53">HYPERLINK(TEXT("#"&amp;INDEX($D$385:$BE$550,$C422,F$196),),INDEX($D$385:$BE$550,$C422,F$196))</f>
        <v>A125559736T</v>
      </c>
      <c r="N53" s="54" t="str" cm="1">
        <f t="array" ref="N53">HYPERLINK(TEXT("#"&amp;INDEX($D$385:$BE$550,$C422,G$196),),INDEX($D$385:$BE$550,$C422,G$196))</f>
        <v>A125551312T</v>
      </c>
      <c r="O53" s="54" t="str" cm="1">
        <f t="array" ref="O53">HYPERLINK(TEXT("#"&amp;INDEX($D$385:$BE$550,$C422,H$196),),INDEX($D$385:$BE$550,$C422,H$196))</f>
        <v>A125551313V</v>
      </c>
      <c r="P53" s="51"/>
      <c r="Q53" s="51"/>
      <c r="R53" s="51"/>
      <c r="S53" s="51"/>
      <c r="T53" s="51"/>
      <c r="U53" s="51"/>
      <c r="V53" s="51"/>
      <c r="W53" s="51"/>
    </row>
    <row r="54" spans="1:23">
      <c r="A54" s="58"/>
      <c r="B54" s="53" t="s">
        <v>12723</v>
      </c>
      <c r="C54" s="51" cm="1">
        <f t="array" ref="C54">INDEX($D$209:$BE$374,$C247,C$196)</f>
        <v>56.518000000000001</v>
      </c>
      <c r="D54" s="51" cm="1">
        <f t="array" ref="D54">INDEX($D$209:$BE$374,$C247,D$196)</f>
        <v>98.971999999999994</v>
      </c>
      <c r="E54" s="51" cm="1">
        <f t="array" ref="E54">INDEX($D$209:$BE$374,$C247,E$196)</f>
        <v>115.777</v>
      </c>
      <c r="F54" s="51" cm="1">
        <f t="array" ref="F54">INDEX($D$209:$BE$374,$C247,F$196)</f>
        <v>105.854</v>
      </c>
      <c r="G54" s="51" cm="1">
        <f t="array" ref="G54">INDEX($D$209:$BE$374,$C247,G$196)</f>
        <v>377.12099999999998</v>
      </c>
      <c r="H54" s="51" cm="1">
        <f t="array" ref="H54">INDEX($D$209:$BE$374,$C247,H$196)</f>
        <v>17</v>
      </c>
      <c r="I54" s="51"/>
      <c r="J54" s="54" t="str" cm="1">
        <f t="array" ref="J54">HYPERLINK(TEXT("#"&amp;INDEX($D$385:$BE$550,$C423,C$196),),INDEX($D$385:$BE$550,$C423,C$196))</f>
        <v>A125554192R</v>
      </c>
      <c r="K54" s="54" t="str" cm="1">
        <f t="array" ref="K54">HYPERLINK(TEXT("#"&amp;INDEX($D$385:$BE$550,$C423,D$196),),INDEX($D$385:$BE$550,$C423,D$196))</f>
        <v>A125548576L</v>
      </c>
      <c r="L54" s="54" t="str" cm="1">
        <f t="array" ref="L54">HYPERLINK(TEXT("#"&amp;INDEX($D$385:$BE$550,$C423,E$196),),INDEX($D$385:$BE$550,$C423,E$196))</f>
        <v>A125557000R</v>
      </c>
      <c r="M54" s="54" t="str" cm="1">
        <f t="array" ref="M54">HYPERLINK(TEXT("#"&amp;INDEX($D$385:$BE$550,$C423,F$196),),INDEX($D$385:$BE$550,$C423,F$196))</f>
        <v>A125559808T</v>
      </c>
      <c r="N54" s="54" t="str" cm="1">
        <f t="array" ref="N54">HYPERLINK(TEXT("#"&amp;INDEX($D$385:$BE$550,$C423,G$196),),INDEX($D$385:$BE$550,$C423,G$196))</f>
        <v>A125551384C</v>
      </c>
      <c r="O54" s="54" t="str" cm="1">
        <f t="array" ref="O54">HYPERLINK(TEXT("#"&amp;INDEX($D$385:$BE$550,$C423,H$196),),INDEX($D$385:$BE$550,$C423,H$196))</f>
        <v>A125551385F</v>
      </c>
      <c r="P54" s="51"/>
      <c r="Q54" s="51"/>
      <c r="R54" s="51"/>
      <c r="S54" s="51"/>
      <c r="T54" s="51"/>
      <c r="U54" s="51"/>
      <c r="V54" s="51"/>
      <c r="W54" s="51"/>
    </row>
    <row r="55" spans="1:23">
      <c r="A55" s="48" t="s">
        <v>12724</v>
      </c>
      <c r="B55" s="55"/>
      <c r="C55" s="51"/>
      <c r="D55" s="51"/>
      <c r="E55" s="51"/>
      <c r="F55" s="51"/>
      <c r="G55" s="51"/>
      <c r="H55" s="51"/>
      <c r="I55" s="51"/>
      <c r="J55" s="54"/>
      <c r="K55" s="54"/>
      <c r="L55" s="54"/>
      <c r="M55" s="54"/>
      <c r="N55" s="54"/>
      <c r="O55" s="54"/>
      <c r="P55" s="51"/>
      <c r="Q55" s="51"/>
      <c r="R55" s="51"/>
      <c r="S55" s="51"/>
      <c r="T55" s="51"/>
      <c r="U55" s="51"/>
      <c r="V55" s="51"/>
      <c r="W55" s="51"/>
    </row>
    <row r="56" spans="1:23">
      <c r="A56" s="58"/>
      <c r="B56" s="53" t="s">
        <v>12725</v>
      </c>
      <c r="C56" s="51" cm="1">
        <f t="array" ref="C56">INDEX($D$209:$BE$374,$C249,C$196)</f>
        <v>68.168999999999997</v>
      </c>
      <c r="D56" s="51" cm="1">
        <f t="array" ref="D56">INDEX($D$209:$BE$374,$C249,D$196)</f>
        <v>83.798000000000002</v>
      </c>
      <c r="E56" s="51" cm="1">
        <f t="array" ref="E56">INDEX($D$209:$BE$374,$C249,E$196)</f>
        <v>90.501999999999995</v>
      </c>
      <c r="F56" s="51" cm="1">
        <f t="array" ref="F56">INDEX($D$209:$BE$374,$C249,F$196)</f>
        <v>53.334000000000003</v>
      </c>
      <c r="G56" s="51" cm="1">
        <f t="array" ref="G56">INDEX($D$209:$BE$374,$C249,G$196)</f>
        <v>295.803</v>
      </c>
      <c r="H56" s="51" cm="1">
        <f t="array" ref="H56">INDEX($D$209:$BE$374,$C249,H$196)</f>
        <v>12</v>
      </c>
      <c r="I56" s="51"/>
      <c r="J56" s="54" t="str" cm="1">
        <f t="array" ref="J56">HYPERLINK(TEXT("#"&amp;INDEX($D$385:$BE$550,$C425,C$196),),INDEX($D$385:$BE$550,$C425,C$196))</f>
        <v>A125554144W</v>
      </c>
      <c r="K56" s="54" t="str" cm="1">
        <f t="array" ref="K56">HYPERLINK(TEXT("#"&amp;INDEX($D$385:$BE$550,$C425,D$196),),INDEX($D$385:$BE$550,$C425,D$196))</f>
        <v>A125548528V</v>
      </c>
      <c r="L56" s="54" t="str" cm="1">
        <f t="array" ref="L56">HYPERLINK(TEXT("#"&amp;INDEX($D$385:$BE$550,$C425,E$196),),INDEX($D$385:$BE$550,$C425,E$196))</f>
        <v>A125556952F</v>
      </c>
      <c r="M56" s="54" t="str" cm="1">
        <f t="array" ref="M56">HYPERLINK(TEXT("#"&amp;INDEX($D$385:$BE$550,$C425,F$196),),INDEX($D$385:$BE$550,$C425,F$196))</f>
        <v>A125559760T</v>
      </c>
      <c r="N56" s="54" t="str" cm="1">
        <f t="array" ref="N56">HYPERLINK(TEXT("#"&amp;INDEX($D$385:$BE$550,$C425,G$196),),INDEX($D$385:$BE$550,$C425,G$196))</f>
        <v>A125551336K</v>
      </c>
      <c r="O56" s="54" t="str" cm="1">
        <f t="array" ref="O56">HYPERLINK(TEXT("#"&amp;INDEX($D$385:$BE$550,$C425,H$196),),INDEX($D$385:$BE$550,$C425,H$196))</f>
        <v>A125551337L</v>
      </c>
      <c r="P56" s="51"/>
      <c r="Q56" s="51"/>
      <c r="R56" s="51"/>
      <c r="S56" s="51"/>
      <c r="T56" s="51"/>
      <c r="U56" s="51"/>
      <c r="V56" s="51"/>
      <c r="W56" s="51"/>
    </row>
    <row r="57" spans="1:23">
      <c r="A57" s="58"/>
      <c r="B57" s="53" t="s">
        <v>12726</v>
      </c>
      <c r="C57" s="51" cm="1">
        <f t="array" ref="C57">INDEX($D$209:$BE$374,$C250,C$196)</f>
        <v>28.824999999999999</v>
      </c>
      <c r="D57" s="51" cm="1">
        <f t="array" ref="D57">INDEX($D$209:$BE$374,$C250,D$196)</f>
        <v>41.36</v>
      </c>
      <c r="E57" s="51" cm="1">
        <f t="array" ref="E57">INDEX($D$209:$BE$374,$C250,E$196)</f>
        <v>44.936</v>
      </c>
      <c r="F57" s="51" cm="1">
        <f t="array" ref="F57">INDEX($D$209:$BE$374,$C250,F$196)</f>
        <v>30.852</v>
      </c>
      <c r="G57" s="51" cm="1">
        <f t="array" ref="G57">INDEX($D$209:$BE$374,$C250,G$196)</f>
        <v>145.97300000000001</v>
      </c>
      <c r="H57" s="51" cm="1">
        <f t="array" ref="H57">INDEX($D$209:$BE$374,$C250,H$196)</f>
        <v>13</v>
      </c>
      <c r="I57" s="51"/>
      <c r="J57" s="54" t="str" cm="1">
        <f t="array" ref="J57">HYPERLINK(TEXT("#"&amp;INDEX($D$385:$BE$550,$C426,C$196),),INDEX($D$385:$BE$550,$C426,C$196))</f>
        <v>A125554200C</v>
      </c>
      <c r="K57" s="54" t="str" cm="1">
        <f t="array" ref="K57">HYPERLINK(TEXT("#"&amp;INDEX($D$385:$BE$550,$C426,D$196),),INDEX($D$385:$BE$550,$C426,D$196))</f>
        <v>A125548584L</v>
      </c>
      <c r="L57" s="54" t="str" cm="1">
        <f t="array" ref="L57">HYPERLINK(TEXT("#"&amp;INDEX($D$385:$BE$550,$C426,E$196),),INDEX($D$385:$BE$550,$C426,E$196))</f>
        <v>A125557008J</v>
      </c>
      <c r="M57" s="54" t="str" cm="1">
        <f t="array" ref="M57">HYPERLINK(TEXT("#"&amp;INDEX($D$385:$BE$550,$C426,F$196),),INDEX($D$385:$BE$550,$C426,F$196))</f>
        <v>A125559816T</v>
      </c>
      <c r="N57" s="54" t="str" cm="1">
        <f t="array" ref="N57">HYPERLINK(TEXT("#"&amp;INDEX($D$385:$BE$550,$C426,G$196),),INDEX($D$385:$BE$550,$C426,G$196))</f>
        <v>A125551392C</v>
      </c>
      <c r="O57" s="54" t="str" cm="1">
        <f t="array" ref="O57">HYPERLINK(TEXT("#"&amp;INDEX($D$385:$BE$550,$C426,H$196),),INDEX($D$385:$BE$550,$C426,H$196))</f>
        <v>A125551393F</v>
      </c>
      <c r="P57" s="51"/>
      <c r="Q57" s="51"/>
      <c r="R57" s="51"/>
      <c r="S57" s="51"/>
      <c r="T57" s="51"/>
      <c r="U57" s="51"/>
      <c r="V57" s="51"/>
      <c r="W57" s="51"/>
    </row>
    <row r="58" spans="1:23">
      <c r="A58" s="58"/>
      <c r="B58" s="53" t="s">
        <v>12727</v>
      </c>
      <c r="C58" s="51" cm="1">
        <f t="array" ref="C58">INDEX($D$209:$BE$374,$C251,C$196)</f>
        <v>33.21</v>
      </c>
      <c r="D58" s="51" cm="1">
        <f t="array" ref="D58">INDEX($D$209:$BE$374,$C251,D$196)</f>
        <v>55.908999999999999</v>
      </c>
      <c r="E58" s="51" cm="1">
        <f t="array" ref="E58">INDEX($D$209:$BE$374,$C251,E$196)</f>
        <v>64.608999999999995</v>
      </c>
      <c r="F58" s="51" cm="1">
        <f t="array" ref="F58">INDEX($D$209:$BE$374,$C251,F$196)</f>
        <v>58.78</v>
      </c>
      <c r="G58" s="51" cm="1">
        <f t="array" ref="G58">INDEX($D$209:$BE$374,$C251,G$196)</f>
        <v>212.50800000000001</v>
      </c>
      <c r="H58" s="51" cm="1">
        <f t="array" ref="H58">INDEX($D$209:$BE$374,$C251,H$196)</f>
        <v>15</v>
      </c>
      <c r="I58" s="51"/>
      <c r="J58" s="54" t="str" cm="1">
        <f t="array" ref="J58">HYPERLINK(TEXT("#"&amp;INDEX($D$385:$BE$550,$C427,C$196),),INDEX($D$385:$BE$550,$C427,C$196))</f>
        <v>A125554160W</v>
      </c>
      <c r="K58" s="54" t="str" cm="1">
        <f t="array" ref="K58">HYPERLINK(TEXT("#"&amp;INDEX($D$385:$BE$550,$C427,D$196),),INDEX($D$385:$BE$550,$C427,D$196))</f>
        <v>A125548544V</v>
      </c>
      <c r="L58" s="54" t="str" cm="1">
        <f t="array" ref="L58">HYPERLINK(TEXT("#"&amp;INDEX($D$385:$BE$550,$C427,E$196),),INDEX($D$385:$BE$550,$C427,E$196))</f>
        <v>A125556968X</v>
      </c>
      <c r="M58" s="54" t="str" cm="1">
        <f t="array" ref="M58">HYPERLINK(TEXT("#"&amp;INDEX($D$385:$BE$550,$C427,F$196),),INDEX($D$385:$BE$550,$C427,F$196))</f>
        <v>A125559776K</v>
      </c>
      <c r="N58" s="54" t="str" cm="1">
        <f t="array" ref="N58">HYPERLINK(TEXT("#"&amp;INDEX($D$385:$BE$550,$C427,G$196),),INDEX($D$385:$BE$550,$C427,G$196))</f>
        <v>A125551352K</v>
      </c>
      <c r="O58" s="54" t="str" cm="1">
        <f t="array" ref="O58">HYPERLINK(TEXT("#"&amp;INDEX($D$385:$BE$550,$C427,H$196),),INDEX($D$385:$BE$550,$C427,H$196))</f>
        <v>A125551353L</v>
      </c>
      <c r="P58" s="51"/>
      <c r="Q58" s="51"/>
      <c r="R58" s="51"/>
      <c r="S58" s="51"/>
      <c r="T58" s="51"/>
      <c r="U58" s="51"/>
      <c r="V58" s="51"/>
      <c r="W58" s="51"/>
    </row>
    <row r="59" spans="1:23">
      <c r="A59" s="58"/>
      <c r="B59" s="53" t="s">
        <v>12728</v>
      </c>
      <c r="C59" s="51" cm="1">
        <f t="array" ref="C59">INDEX($D$209:$BE$374,$C252,C$196)</f>
        <v>23.308</v>
      </c>
      <c r="D59" s="51" cm="1">
        <f t="array" ref="D59">INDEX($D$209:$BE$374,$C252,D$196)</f>
        <v>43.063000000000002</v>
      </c>
      <c r="E59" s="51" cm="1">
        <f t="array" ref="E59">INDEX($D$209:$BE$374,$C252,E$196)</f>
        <v>51.167999999999999</v>
      </c>
      <c r="F59" s="51" cm="1">
        <f t="array" ref="F59">INDEX($D$209:$BE$374,$C252,F$196)</f>
        <v>47.073</v>
      </c>
      <c r="G59" s="51" cm="1">
        <f t="array" ref="G59">INDEX($D$209:$BE$374,$C252,G$196)</f>
        <v>164.613</v>
      </c>
      <c r="H59" s="51" cm="1">
        <f t="array" ref="H59">INDEX($D$209:$BE$374,$C252,H$196)</f>
        <v>21</v>
      </c>
      <c r="I59" s="51"/>
      <c r="J59" s="54" t="str" cm="1">
        <f t="array" ref="J59">HYPERLINK(TEXT("#"&amp;INDEX($D$385:$BE$550,$C428,C$196),),INDEX($D$385:$BE$550,$C428,C$196))</f>
        <v>A125554208W</v>
      </c>
      <c r="K59" s="54" t="str" cm="1">
        <f t="array" ref="K59">HYPERLINK(TEXT("#"&amp;INDEX($D$385:$BE$550,$C428,D$196),),INDEX($D$385:$BE$550,$C428,D$196))</f>
        <v>A125548592L</v>
      </c>
      <c r="L59" s="54" t="str" cm="1">
        <f t="array" ref="L59">HYPERLINK(TEXT("#"&amp;INDEX($D$385:$BE$550,$C428,E$196),),INDEX($D$385:$BE$550,$C428,E$196))</f>
        <v>A125557016J</v>
      </c>
      <c r="M59" s="54" t="str" cm="1">
        <f t="array" ref="M59">HYPERLINK(TEXT("#"&amp;INDEX($D$385:$BE$550,$C428,F$196),),INDEX($D$385:$BE$550,$C428,F$196))</f>
        <v>A125559824T</v>
      </c>
      <c r="N59" s="54" t="str" cm="1">
        <f t="array" ref="N59">HYPERLINK(TEXT("#"&amp;INDEX($D$385:$BE$550,$C428,G$196),),INDEX($D$385:$BE$550,$C428,G$196))</f>
        <v>A125551400T</v>
      </c>
      <c r="O59" s="54" t="str" cm="1">
        <f t="array" ref="O59">HYPERLINK(TEXT("#"&amp;INDEX($D$385:$BE$550,$C428,H$196),),INDEX($D$385:$BE$550,$C428,H$196))</f>
        <v>A125551401V</v>
      </c>
      <c r="P59" s="51"/>
      <c r="Q59" s="51"/>
      <c r="R59" s="51"/>
      <c r="S59" s="51"/>
      <c r="T59" s="51"/>
      <c r="U59" s="51"/>
      <c r="V59" s="51"/>
      <c r="W59" s="51"/>
    </row>
    <row r="60" spans="1:23">
      <c r="A60" s="48" t="s">
        <v>12729</v>
      </c>
      <c r="B60" s="55"/>
      <c r="C60" s="51"/>
      <c r="D60" s="51"/>
      <c r="E60" s="51"/>
      <c r="F60" s="51"/>
      <c r="G60" s="51"/>
      <c r="H60" s="51"/>
      <c r="I60" s="51"/>
      <c r="J60" s="54"/>
      <c r="K60" s="54"/>
      <c r="L60" s="54"/>
      <c r="M60" s="54"/>
      <c r="N60" s="54"/>
      <c r="O60" s="54"/>
      <c r="P60" s="51"/>
      <c r="Q60" s="51"/>
      <c r="R60" s="51"/>
      <c r="S60" s="51"/>
      <c r="T60" s="51"/>
      <c r="U60" s="51"/>
      <c r="V60" s="51"/>
      <c r="W60" s="51"/>
    </row>
    <row r="61" spans="1:23">
      <c r="A61" s="58"/>
      <c r="B61" s="53" t="s">
        <v>12730</v>
      </c>
      <c r="C61" s="51" cm="1">
        <f t="array" ref="C61">INDEX($D$209:$BE$374,$C254,C$196)</f>
        <v>68.253</v>
      </c>
      <c r="D61" s="51" cm="1">
        <f t="array" ref="D61">INDEX($D$209:$BE$374,$C254,D$196)</f>
        <v>94.497</v>
      </c>
      <c r="E61" s="51" cm="1">
        <f t="array" ref="E61">INDEX($D$209:$BE$374,$C254,E$196)</f>
        <v>107.931</v>
      </c>
      <c r="F61" s="51" cm="1">
        <f t="array" ref="F61">INDEX($D$209:$BE$374,$C254,F$196)</f>
        <v>69.882000000000005</v>
      </c>
      <c r="G61" s="51" cm="1">
        <f t="array" ref="G61">INDEX($D$209:$BE$374,$C254,G$196)</f>
        <v>340.56299999999999</v>
      </c>
      <c r="H61" s="51" cm="1">
        <f t="array" ref="H61">INDEX($D$209:$BE$374,$C254,H$196)</f>
        <v>13</v>
      </c>
      <c r="I61" s="51"/>
      <c r="J61" s="54" t="str" cm="1">
        <f t="array" ref="J61">HYPERLINK(TEXT("#"&amp;INDEX($D$385:$BE$550,$C430,C$196),),INDEX($D$385:$BE$550,$C430,C$196))</f>
        <v>A125554280R</v>
      </c>
      <c r="K61" s="54" t="str" cm="1">
        <f t="array" ref="K61">HYPERLINK(TEXT("#"&amp;INDEX($D$385:$BE$550,$C430,D$196),),INDEX($D$385:$BE$550,$C430,D$196))</f>
        <v>A125548664L</v>
      </c>
      <c r="L61" s="54" t="str" cm="1">
        <f t="array" ref="L61">HYPERLINK(TEXT("#"&amp;INDEX($D$385:$BE$550,$C430,E$196),),INDEX($D$385:$BE$550,$C430,E$196))</f>
        <v>A125557088V</v>
      </c>
      <c r="M61" s="54" t="str" cm="1">
        <f t="array" ref="M61">HYPERLINK(TEXT("#"&amp;INDEX($D$385:$BE$550,$C430,F$196),),INDEX($D$385:$BE$550,$C430,F$196))</f>
        <v>A125559896C</v>
      </c>
      <c r="N61" s="54" t="str" cm="1">
        <f t="array" ref="N61">HYPERLINK(TEXT("#"&amp;INDEX($D$385:$BE$550,$C430,G$196),),INDEX($D$385:$BE$550,$C430,G$196))</f>
        <v>A125551472C</v>
      </c>
      <c r="O61" s="54" t="str" cm="1">
        <f t="array" ref="O61">HYPERLINK(TEXT("#"&amp;INDEX($D$385:$BE$550,$C430,H$196),),INDEX($D$385:$BE$550,$C430,H$196))</f>
        <v>A125551473F</v>
      </c>
      <c r="P61" s="51"/>
      <c r="Q61" s="51"/>
      <c r="R61" s="51"/>
      <c r="S61" s="51"/>
      <c r="T61" s="51"/>
      <c r="U61" s="51"/>
      <c r="V61" s="51"/>
      <c r="W61" s="51"/>
    </row>
    <row r="62" spans="1:23">
      <c r="A62" s="58"/>
      <c r="B62" s="53" t="s">
        <v>12731</v>
      </c>
      <c r="C62" s="51" cm="1">
        <f t="array" ref="C62">INDEX($D$209:$BE$374,$C255,C$196)</f>
        <v>60.686</v>
      </c>
      <c r="D62" s="51" cm="1">
        <f t="array" ref="D62">INDEX($D$209:$BE$374,$C255,D$196)</f>
        <v>95.171000000000006</v>
      </c>
      <c r="E62" s="51" cm="1">
        <f t="array" ref="E62">INDEX($D$209:$BE$374,$C255,E$196)</f>
        <v>99.442999999999998</v>
      </c>
      <c r="F62" s="51" cm="1">
        <f t="array" ref="F62">INDEX($D$209:$BE$374,$C255,F$196)</f>
        <v>81.741</v>
      </c>
      <c r="G62" s="51" cm="1">
        <f t="array" ref="G62">INDEX($D$209:$BE$374,$C255,G$196)</f>
        <v>337.041</v>
      </c>
      <c r="H62" s="51" cm="1">
        <f t="array" ref="H62">INDEX($D$209:$BE$374,$C255,H$196)</f>
        <v>13</v>
      </c>
      <c r="I62" s="51"/>
      <c r="J62" s="54" t="str" cm="1">
        <f t="array" ref="J62">HYPERLINK(TEXT("#"&amp;INDEX($D$385:$BE$550,$C431,C$196),),INDEX($D$385:$BE$550,$C431,C$196))</f>
        <v>A125554216W</v>
      </c>
      <c r="K62" s="54" t="str" cm="1">
        <f t="array" ref="K62">HYPERLINK(TEXT("#"&amp;INDEX($D$385:$BE$550,$C431,D$196),),INDEX($D$385:$BE$550,$C431,D$196))</f>
        <v>A125548600A</v>
      </c>
      <c r="L62" s="54" t="str" cm="1">
        <f t="array" ref="L62">HYPERLINK(TEXT("#"&amp;INDEX($D$385:$BE$550,$C431,E$196),),INDEX($D$385:$BE$550,$C431,E$196))</f>
        <v>A125557024J</v>
      </c>
      <c r="M62" s="54" t="str" cm="1">
        <f t="array" ref="M62">HYPERLINK(TEXT("#"&amp;INDEX($D$385:$BE$550,$C431,F$196),),INDEX($D$385:$BE$550,$C431,F$196))</f>
        <v>A125559832T</v>
      </c>
      <c r="N62" s="54" t="str" cm="1">
        <f t="array" ref="N62">HYPERLINK(TEXT("#"&amp;INDEX($D$385:$BE$550,$C431,G$196),),INDEX($D$385:$BE$550,$C431,G$196))</f>
        <v>A125551408K</v>
      </c>
      <c r="O62" s="54" t="str" cm="1">
        <f t="array" ref="O62">HYPERLINK(TEXT("#"&amp;INDEX($D$385:$BE$550,$C431,H$196),),INDEX($D$385:$BE$550,$C431,H$196))</f>
        <v>A125551409L</v>
      </c>
      <c r="P62" s="51"/>
      <c r="Q62" s="51"/>
      <c r="R62" s="51"/>
      <c r="S62" s="51"/>
      <c r="T62" s="51"/>
      <c r="U62" s="51"/>
      <c r="V62" s="51"/>
      <c r="W62" s="51"/>
    </row>
    <row r="63" spans="1:23">
      <c r="A63" s="58"/>
      <c r="B63" s="53" t="s">
        <v>12732</v>
      </c>
      <c r="C63" s="51" cm="1">
        <f t="array" ref="C63">INDEX($D$209:$BE$374,$C256,C$196)</f>
        <v>20.672999999999998</v>
      </c>
      <c r="D63" s="51" cm="1">
        <f t="array" ref="D63">INDEX($D$209:$BE$374,$C256,D$196)</f>
        <v>27.83</v>
      </c>
      <c r="E63" s="51" cm="1">
        <f t="array" ref="E63">INDEX($D$209:$BE$374,$C256,E$196)</f>
        <v>33.524000000000001</v>
      </c>
      <c r="F63" s="51" cm="1">
        <f t="array" ref="F63">INDEX($D$209:$BE$374,$C256,F$196)</f>
        <v>28.943000000000001</v>
      </c>
      <c r="G63" s="51" cm="1">
        <f t="array" ref="G63">INDEX($D$209:$BE$374,$C256,G$196)</f>
        <v>110.96899999999999</v>
      </c>
      <c r="H63" s="51" cm="1">
        <f t="array" ref="H63">INDEX($D$209:$BE$374,$C256,H$196)</f>
        <v>13</v>
      </c>
      <c r="I63" s="51"/>
      <c r="J63" s="54" t="str" cm="1">
        <f t="array" ref="J63">HYPERLINK(TEXT("#"&amp;INDEX($D$385:$BE$550,$C432,C$196),),INDEX($D$385:$BE$550,$C432,C$196))</f>
        <v>A125554168R</v>
      </c>
      <c r="K63" s="54" t="str" cm="1">
        <f t="array" ref="K63">HYPERLINK(TEXT("#"&amp;INDEX($D$385:$BE$550,$C432,D$196),),INDEX($D$385:$BE$550,$C432,D$196))</f>
        <v>A125548552V</v>
      </c>
      <c r="L63" s="54" t="str" cm="1">
        <f t="array" ref="L63">HYPERLINK(TEXT("#"&amp;INDEX($D$385:$BE$550,$C432,E$196),),INDEX($D$385:$BE$550,$C432,E$196))</f>
        <v>A125556976X</v>
      </c>
      <c r="M63" s="54" t="str" cm="1">
        <f t="array" ref="M63">HYPERLINK(TEXT("#"&amp;INDEX($D$385:$BE$550,$C432,F$196),),INDEX($D$385:$BE$550,$C432,F$196))</f>
        <v>A125559784K</v>
      </c>
      <c r="N63" s="54" t="str" cm="1">
        <f t="array" ref="N63">HYPERLINK(TEXT("#"&amp;INDEX($D$385:$BE$550,$C432,G$196),),INDEX($D$385:$BE$550,$C432,G$196))</f>
        <v>A125551360K</v>
      </c>
      <c r="O63" s="54" t="str" cm="1">
        <f t="array" ref="O63">HYPERLINK(TEXT("#"&amp;INDEX($D$385:$BE$550,$C432,H$196),),INDEX($D$385:$BE$550,$C432,H$196))</f>
        <v>A125551361L</v>
      </c>
      <c r="P63" s="51"/>
      <c r="Q63" s="51"/>
      <c r="R63" s="51"/>
      <c r="S63" s="51"/>
      <c r="T63" s="51"/>
      <c r="U63" s="51"/>
      <c r="V63" s="51"/>
      <c r="W63" s="51"/>
    </row>
    <row r="64" spans="1:23">
      <c r="A64" s="58"/>
      <c r="B64" s="53" t="s">
        <v>12733</v>
      </c>
      <c r="C64" s="51" cm="1">
        <f t="array" ref="C64">INDEX($D$209:$BE$374,$C257,C$196)</f>
        <v>3.9</v>
      </c>
      <c r="D64" s="51" cm="1">
        <f t="array" ref="D64">INDEX($D$209:$BE$374,$C257,D$196)</f>
        <v>6.6319999999999997</v>
      </c>
      <c r="E64" s="51" cm="1">
        <f t="array" ref="E64">INDEX($D$209:$BE$374,$C257,E$196)</f>
        <v>10.318</v>
      </c>
      <c r="F64" s="51" cm="1">
        <f t="array" ref="F64">INDEX($D$209:$BE$374,$C257,F$196)</f>
        <v>9.4730000000000008</v>
      </c>
      <c r="G64" s="51" cm="1">
        <f t="array" ref="G64">INDEX($D$209:$BE$374,$C257,G$196)</f>
        <v>30.323</v>
      </c>
      <c r="H64" s="51" cm="1">
        <f t="array" ref="H64">INDEX($D$209:$BE$374,$C257,H$196)</f>
        <v>21</v>
      </c>
      <c r="I64" s="51"/>
      <c r="J64" s="54" t="str" cm="1">
        <f t="array" ref="J64">HYPERLINK(TEXT("#"&amp;INDEX($D$385:$BE$550,$C433,C$196),),INDEX($D$385:$BE$550,$C433,C$196))</f>
        <v>A125554328R</v>
      </c>
      <c r="K64" s="54" t="str" cm="1">
        <f t="array" ref="K64">HYPERLINK(TEXT("#"&amp;INDEX($D$385:$BE$550,$C433,D$196),),INDEX($D$385:$BE$550,$C433,D$196))</f>
        <v>A125548712V</v>
      </c>
      <c r="L64" s="54" t="str" cm="1">
        <f t="array" ref="L64">HYPERLINK(TEXT("#"&amp;INDEX($D$385:$BE$550,$C433,E$196),),INDEX($D$385:$BE$550,$C433,E$196))</f>
        <v>A125557136A</v>
      </c>
      <c r="M64" s="54" t="str" cm="1">
        <f t="array" ref="M64">HYPERLINK(TEXT("#"&amp;INDEX($D$385:$BE$550,$C433,F$196),),INDEX($D$385:$BE$550,$C433,F$196))</f>
        <v>A125559944K</v>
      </c>
      <c r="N64" s="54" t="str" cm="1">
        <f t="array" ref="N64">HYPERLINK(TEXT("#"&amp;INDEX($D$385:$BE$550,$C433,G$196),),INDEX($D$385:$BE$550,$C433,G$196))</f>
        <v>A125551520K</v>
      </c>
      <c r="O64" s="54" t="str" cm="1">
        <f t="array" ref="O64">HYPERLINK(TEXT("#"&amp;INDEX($D$385:$BE$550,$C433,H$196),),INDEX($D$385:$BE$550,$C433,H$196))</f>
        <v>A125551521L</v>
      </c>
      <c r="P64" s="51"/>
      <c r="Q64" s="51"/>
      <c r="R64" s="51"/>
      <c r="S64" s="51"/>
      <c r="T64" s="51"/>
      <c r="U64" s="51"/>
      <c r="V64" s="51"/>
      <c r="W64" s="51"/>
    </row>
    <row r="65" spans="1:23">
      <c r="A65" s="48" t="s">
        <v>12734</v>
      </c>
      <c r="B65" s="55"/>
      <c r="C65" s="51"/>
      <c r="D65" s="51"/>
      <c r="E65" s="51"/>
      <c r="F65" s="51"/>
      <c r="G65" s="51"/>
      <c r="H65" s="51"/>
      <c r="I65" s="51"/>
      <c r="J65" s="54"/>
      <c r="K65" s="54"/>
      <c r="L65" s="54"/>
      <c r="M65" s="54"/>
      <c r="N65" s="54"/>
      <c r="O65" s="54"/>
      <c r="P65" s="51"/>
      <c r="Q65" s="51"/>
      <c r="R65" s="51"/>
      <c r="S65" s="51"/>
      <c r="T65" s="51"/>
      <c r="U65" s="51"/>
      <c r="V65" s="51"/>
      <c r="W65" s="51"/>
    </row>
    <row r="66" spans="1:23">
      <c r="A66" s="52"/>
      <c r="B66" s="53" t="s">
        <v>12735</v>
      </c>
      <c r="C66" s="51" cm="1">
        <f t="array" ref="C66">INDEX($D$209:$BE$374,$C259,C$196)</f>
        <v>0</v>
      </c>
      <c r="D66" s="51" cm="1">
        <f t="array" ref="D66">INDEX($D$209:$BE$374,$C259,D$196)</f>
        <v>0</v>
      </c>
      <c r="E66" s="51" cm="1">
        <f t="array" ref="E66">INDEX($D$209:$BE$374,$C259,E$196)</f>
        <v>0</v>
      </c>
      <c r="F66" s="51" cm="1">
        <f t="array" ref="F66">INDEX($D$209:$BE$374,$C259,F$196)</f>
        <v>0</v>
      </c>
      <c r="G66" s="51" cm="1">
        <f t="array" ref="G66">INDEX($D$209:$BE$374,$C259,G$196)</f>
        <v>0</v>
      </c>
      <c r="H66" s="51" cm="1">
        <f t="array" ref="H66">INDEX($D$209:$BE$374,$C259,H$196)</f>
        <v>0</v>
      </c>
      <c r="I66" s="51"/>
      <c r="J66" s="54" t="str" cm="1">
        <f t="array" ref="J66">HYPERLINK(TEXT("#"&amp;INDEX($D$385:$BE$550,$C435,C$196),),INDEX($D$385:$BE$550,$C435,C$196))</f>
        <v>A125554288J</v>
      </c>
      <c r="K66" s="54" t="str" cm="1">
        <f t="array" ref="K66">HYPERLINK(TEXT("#"&amp;INDEX($D$385:$BE$550,$C435,D$196),),INDEX($D$385:$BE$550,$C435,D$196))</f>
        <v>A125548672L</v>
      </c>
      <c r="L66" s="54" t="str" cm="1">
        <f t="array" ref="L66">HYPERLINK(TEXT("#"&amp;INDEX($D$385:$BE$550,$C435,E$196),),INDEX($D$385:$BE$550,$C435,E$196))</f>
        <v>A125557096V</v>
      </c>
      <c r="M66" s="54" t="str" cm="1">
        <f t="array" ref="M66">HYPERLINK(TEXT("#"&amp;INDEX($D$385:$BE$550,$C435,F$196),),INDEX($D$385:$BE$550,$C435,F$196))</f>
        <v>A125559904T</v>
      </c>
      <c r="N66" s="54" t="str" cm="1">
        <f t="array" ref="N66">HYPERLINK(TEXT("#"&amp;INDEX($D$385:$BE$550,$C435,G$196),),INDEX($D$385:$BE$550,$C435,G$196))</f>
        <v>A125551480C</v>
      </c>
      <c r="O66" s="54" t="str" cm="1">
        <f t="array" ref="O66">HYPERLINK(TEXT("#"&amp;INDEX($D$385:$BE$550,$C435,H$196),),INDEX($D$385:$BE$550,$C435,H$196))</f>
        <v>A125551481F</v>
      </c>
      <c r="P66" s="51"/>
      <c r="Q66" s="51"/>
      <c r="R66" s="51"/>
      <c r="S66" s="51"/>
      <c r="T66" s="51"/>
      <c r="U66" s="51"/>
      <c r="V66" s="51"/>
      <c r="W66" s="51"/>
    </row>
    <row r="67" spans="1:23">
      <c r="A67" s="52"/>
      <c r="B67" s="53" t="s">
        <v>12736</v>
      </c>
      <c r="C67" s="51" cm="1">
        <f t="array" ref="C67">INDEX($D$209:$BE$374,$C260,C$196)</f>
        <v>0</v>
      </c>
      <c r="D67" s="51" cm="1">
        <f t="array" ref="D67">INDEX($D$209:$BE$374,$C260,D$196)</f>
        <v>0</v>
      </c>
      <c r="E67" s="51" cm="1">
        <f t="array" ref="E67">INDEX($D$209:$BE$374,$C260,E$196)</f>
        <v>0</v>
      </c>
      <c r="F67" s="51" cm="1">
        <f t="array" ref="F67">INDEX($D$209:$BE$374,$C260,F$196)</f>
        <v>0</v>
      </c>
      <c r="G67" s="51" cm="1">
        <f t="array" ref="G67">INDEX($D$209:$BE$374,$C260,G$196)</f>
        <v>0</v>
      </c>
      <c r="H67" s="51" cm="1">
        <f t="array" ref="H67">INDEX($D$209:$BE$374,$C260,H$196)</f>
        <v>0</v>
      </c>
      <c r="I67" s="51"/>
      <c r="J67" s="54" t="str" cm="1">
        <f t="array" ref="J67">HYPERLINK(TEXT("#"&amp;INDEX($D$385:$BE$550,$C436,C$196),),INDEX($D$385:$BE$550,$C436,C$196))</f>
        <v>A125554296J</v>
      </c>
      <c r="K67" s="54" t="str" cm="1">
        <f t="array" ref="K67">HYPERLINK(TEXT("#"&amp;INDEX($D$385:$BE$550,$C436,D$196),),INDEX($D$385:$BE$550,$C436,D$196))</f>
        <v>A125548680L</v>
      </c>
      <c r="L67" s="54" t="str" cm="1">
        <f t="array" ref="L67">HYPERLINK(TEXT("#"&amp;INDEX($D$385:$BE$550,$C436,E$196),),INDEX($D$385:$BE$550,$C436,E$196))</f>
        <v>A125557104J</v>
      </c>
      <c r="M67" s="54" t="str" cm="1">
        <f t="array" ref="M67">HYPERLINK(TEXT("#"&amp;INDEX($D$385:$BE$550,$C436,F$196),),INDEX($D$385:$BE$550,$C436,F$196))</f>
        <v>A125559912T</v>
      </c>
      <c r="N67" s="54" t="str" cm="1">
        <f t="array" ref="N67">HYPERLINK(TEXT("#"&amp;INDEX($D$385:$BE$550,$C436,G$196),),INDEX($D$385:$BE$550,$C436,G$196))</f>
        <v>A125551488W</v>
      </c>
      <c r="O67" s="54" t="str" cm="1">
        <f t="array" ref="O67">HYPERLINK(TEXT("#"&amp;INDEX($D$385:$BE$550,$C436,H$196),),INDEX($D$385:$BE$550,$C436,H$196))</f>
        <v>A125551489X</v>
      </c>
      <c r="P67" s="51"/>
      <c r="Q67" s="51"/>
      <c r="R67" s="51"/>
      <c r="S67" s="51"/>
      <c r="T67" s="51"/>
      <c r="U67" s="51"/>
      <c r="V67" s="51"/>
      <c r="W67" s="51"/>
    </row>
    <row r="68" spans="1:23">
      <c r="A68" s="52"/>
      <c r="B68" s="53" t="s">
        <v>12737</v>
      </c>
      <c r="C68" s="51" cm="1">
        <f t="array" ref="C68">INDEX($D$209:$BE$374,$C261,C$196)</f>
        <v>0</v>
      </c>
      <c r="D68" s="51" cm="1">
        <f t="array" ref="D68">INDEX($D$209:$BE$374,$C261,D$196)</f>
        <v>0</v>
      </c>
      <c r="E68" s="51" cm="1">
        <f t="array" ref="E68">INDEX($D$209:$BE$374,$C261,E$196)</f>
        <v>0</v>
      </c>
      <c r="F68" s="51" cm="1">
        <f t="array" ref="F68">INDEX($D$209:$BE$374,$C261,F$196)</f>
        <v>0</v>
      </c>
      <c r="G68" s="51" cm="1">
        <f t="array" ref="G68">INDEX($D$209:$BE$374,$C261,G$196)</f>
        <v>0</v>
      </c>
      <c r="H68" s="51" cm="1">
        <f t="array" ref="H68">INDEX($D$209:$BE$374,$C261,H$196)</f>
        <v>0</v>
      </c>
      <c r="I68" s="51"/>
      <c r="J68" s="54" t="str" cm="1">
        <f t="array" ref="J68">HYPERLINK(TEXT("#"&amp;INDEX($D$385:$BE$550,$C437,C$196),),INDEX($D$385:$BE$550,$C437,C$196))</f>
        <v>A125554400W</v>
      </c>
      <c r="K68" s="54" t="str" cm="1">
        <f t="array" ref="K68">HYPERLINK(TEXT("#"&amp;INDEX($D$385:$BE$550,$C437,D$196),),INDEX($D$385:$BE$550,$C437,D$196))</f>
        <v>A125548784F</v>
      </c>
      <c r="L68" s="54" t="str" cm="1">
        <f t="array" ref="L68">HYPERLINK(TEXT("#"&amp;INDEX($D$385:$BE$550,$C437,E$196),),INDEX($D$385:$BE$550,$C437,E$196))</f>
        <v>A125557208A</v>
      </c>
      <c r="M68" s="54" t="str" cm="1">
        <f t="array" ref="M68">HYPERLINK(TEXT("#"&amp;INDEX($D$385:$BE$550,$C437,F$196),),INDEX($D$385:$BE$550,$C437,F$196))</f>
        <v>A125560016T</v>
      </c>
      <c r="N68" s="54" t="str" cm="1">
        <f t="array" ref="N68">HYPERLINK(TEXT("#"&amp;INDEX($D$385:$BE$550,$C437,G$196),),INDEX($D$385:$BE$550,$C437,G$196))</f>
        <v>A125551592W</v>
      </c>
      <c r="O68" s="54" t="str" cm="1">
        <f t="array" ref="O68">HYPERLINK(TEXT("#"&amp;INDEX($D$385:$BE$550,$C437,H$196),),INDEX($D$385:$BE$550,$C437,H$196))</f>
        <v>A125551593X</v>
      </c>
      <c r="P68" s="51"/>
      <c r="Q68" s="51"/>
      <c r="R68" s="51"/>
      <c r="S68" s="51"/>
      <c r="T68" s="51"/>
      <c r="U68" s="51"/>
      <c r="V68" s="51"/>
      <c r="W68" s="51"/>
    </row>
    <row r="69" spans="1:23">
      <c r="A69" s="48" t="s">
        <v>12680</v>
      </c>
      <c r="B69" s="60"/>
      <c r="C69" s="61" cm="1">
        <f t="array" ref="C69">INDEX($D$209:$BE$374,$C262,C$196)</f>
        <v>153.511</v>
      </c>
      <c r="D69" s="61" cm="1">
        <f t="array" ref="D69">INDEX($D$209:$BE$374,$C262,D$196)</f>
        <v>224.13</v>
      </c>
      <c r="E69" s="61" cm="1">
        <f t="array" ref="E69">INDEX($D$209:$BE$374,$C262,E$196)</f>
        <v>251.21600000000001</v>
      </c>
      <c r="F69" s="61" cm="1">
        <f t="array" ref="F69">INDEX($D$209:$BE$374,$C262,F$196)</f>
        <v>190.03899999999999</v>
      </c>
      <c r="G69" s="61" cm="1">
        <f t="array" ref="G69">INDEX($D$209:$BE$374,$C262,G$196)</f>
        <v>818.89599999999996</v>
      </c>
      <c r="H69" s="61" cm="1">
        <f t="array" ref="H69">INDEX($D$209:$BE$374,$C262,H$196)</f>
        <v>13</v>
      </c>
      <c r="I69" s="51"/>
      <c r="J69" s="54" t="str" cm="1">
        <f t="array" ref="J69">HYPERLINK(TEXT("#"&amp;INDEX($D$385:$BE$550,$C438,C$196),),INDEX($D$385:$BE$550,$C438,C$196))</f>
        <v>A125554128W</v>
      </c>
      <c r="K69" s="54" t="str" cm="1">
        <f t="array" ref="K69">HYPERLINK(TEXT("#"&amp;INDEX($D$385:$BE$550,$C438,D$196),),INDEX($D$385:$BE$550,$C438,D$196))</f>
        <v>A125548512A</v>
      </c>
      <c r="L69" s="54" t="str" cm="1">
        <f t="array" ref="L69">HYPERLINK(TEXT("#"&amp;INDEX($D$385:$BE$550,$C438,E$196),),INDEX($D$385:$BE$550,$C438,E$196))</f>
        <v>A125556936F</v>
      </c>
      <c r="M69" s="54" t="str" cm="1">
        <f t="array" ref="M69">HYPERLINK(TEXT("#"&amp;INDEX($D$385:$BE$550,$C438,F$196),),INDEX($D$385:$BE$550,$C438,F$196))</f>
        <v>A125559744T</v>
      </c>
      <c r="N69" s="54" t="str" cm="1">
        <f t="array" ref="N69">HYPERLINK(TEXT("#"&amp;INDEX($D$385:$BE$550,$C438,G$196),),INDEX($D$385:$BE$550,$C438,G$196))</f>
        <v>A125551320T</v>
      </c>
      <c r="O69" s="54" t="str" cm="1">
        <f t="array" ref="O69">HYPERLINK(TEXT("#"&amp;INDEX($D$385:$BE$550,$C438,H$196),),INDEX($D$385:$BE$550,$C438,H$196))</f>
        <v>A125551321V</v>
      </c>
      <c r="P69" s="51"/>
      <c r="Q69" s="51"/>
      <c r="R69" s="51"/>
      <c r="S69" s="51"/>
      <c r="T69" s="51"/>
      <c r="U69" s="51"/>
      <c r="V69" s="51"/>
      <c r="W69" s="51"/>
    </row>
    <row r="70" spans="1:23">
      <c r="A70" s="45" t="s">
        <v>12738</v>
      </c>
      <c r="B70" s="46"/>
      <c r="C70" s="46"/>
      <c r="D70" s="46"/>
      <c r="E70" s="46"/>
      <c r="F70" s="46"/>
      <c r="G70" s="46"/>
      <c r="H70" s="46"/>
      <c r="I70" s="51"/>
      <c r="J70" s="46"/>
      <c r="K70" s="46"/>
      <c r="L70" s="46"/>
      <c r="M70" s="46"/>
      <c r="N70" s="46"/>
      <c r="O70" s="46"/>
      <c r="P70" s="51"/>
      <c r="Q70" s="51"/>
      <c r="R70" s="51"/>
      <c r="S70" s="51"/>
      <c r="T70" s="51"/>
      <c r="U70" s="51"/>
      <c r="V70" s="51"/>
      <c r="W70" s="51"/>
    </row>
    <row r="71" spans="1:23">
      <c r="A71" s="48" t="s">
        <v>12684</v>
      </c>
      <c r="B71" s="49"/>
      <c r="C71" s="51"/>
      <c r="D71" s="51"/>
      <c r="E71" s="51"/>
      <c r="F71" s="51"/>
      <c r="G71" s="51"/>
      <c r="H71" s="51"/>
      <c r="I71" s="51"/>
      <c r="J71" s="54"/>
      <c r="K71" s="54"/>
      <c r="L71" s="54"/>
      <c r="M71" s="54"/>
      <c r="N71" s="54"/>
      <c r="O71" s="54"/>
      <c r="P71" s="51"/>
      <c r="Q71" s="51"/>
      <c r="R71" s="51"/>
      <c r="S71" s="51"/>
      <c r="T71" s="51"/>
      <c r="U71" s="51"/>
      <c r="V71" s="51"/>
      <c r="W71" s="51"/>
    </row>
    <row r="72" spans="1:23">
      <c r="A72" s="52"/>
      <c r="B72" s="53" t="s">
        <v>12685</v>
      </c>
      <c r="C72" s="51" cm="1">
        <f t="array" ref="C72">IF(INDEX($D$209:$BE$374,$C265,C$196)=0,"",INDEX($D$209:$BE$374,$C265,C$196))</f>
        <v>12.173</v>
      </c>
      <c r="D72" s="51" cm="1">
        <f t="array" ref="D72">IF(INDEX($D$209:$BE$374,$C265,D$196)=0,"",INDEX($D$209:$BE$374,$C265,D$196))</f>
        <v>24.163</v>
      </c>
      <c r="E72" s="51" cm="1">
        <f t="array" ref="E72">IF(INDEX($D$209:$BE$374,$C265,E$196)=0,"",INDEX($D$209:$BE$374,$C265,E$196))</f>
        <v>29.544</v>
      </c>
      <c r="F72" s="51" cm="1">
        <f t="array" ref="F72">IF(INDEX($D$209:$BE$374,$C265,F$196)=0,"",INDEX($D$209:$BE$374,$C265,F$196))</f>
        <v>34.56</v>
      </c>
      <c r="G72" s="51" cm="1">
        <f t="array" ref="G72">IF(INDEX($D$209:$BE$374,$C265,G$196)=0,"",INDEX($D$209:$BE$374,$C265,G$196))</f>
        <v>100.43899999999999</v>
      </c>
      <c r="H72" s="51" cm="1">
        <f t="array" ref="H72">IF(INDEX($D$209:$BE$374,$C265,H$196)=0,"",INDEX($D$209:$BE$374,$C265,H$196))</f>
        <v>26</v>
      </c>
      <c r="I72" s="51"/>
      <c r="J72" s="54" t="str" cm="1">
        <f t="array" ref="J72">IF(HYPERLINK(TEXT("#"&amp;INDEX($D$385:$BE$550,$C441,C$196),),INDEX($D$385:$BE$550,$C441,C$196))=0,"",HYPERLINK(TEXT("#"&amp;INDEX($D$385:$BE$550,$C441,C$196),),INDEX($D$385:$BE$550,$C441,C$196)))</f>
        <v>A125584080F</v>
      </c>
      <c r="K72" s="54" t="str" cm="1">
        <f t="array" ref="K72">IF(HYPERLINK(TEXT("#"&amp;INDEX($D$385:$BE$550,$C441,D$196),),INDEX($D$385:$BE$550,$C441,D$196))=0,"",HYPERLINK(TEXT("#"&amp;INDEX($D$385:$BE$550,$C441,D$196),),INDEX($D$385:$BE$550,$C441,D$196)))</f>
        <v>A125578464C</v>
      </c>
      <c r="L72" s="54" t="str" cm="1">
        <f t="array" ref="L72">IF(HYPERLINK(TEXT("#"&amp;INDEX($D$385:$BE$550,$C441,E$196),),INDEX($D$385:$BE$550,$C441,E$196))=0,"",HYPERLINK(TEXT("#"&amp;INDEX($D$385:$BE$550,$C441,E$196),),INDEX($D$385:$BE$550,$C441,E$196)))</f>
        <v>A125586888J</v>
      </c>
      <c r="M72" s="54" t="str" cm="1">
        <f t="array" ref="M72">IF(HYPERLINK(TEXT("#"&amp;INDEX($D$385:$BE$550,$C441,F$196),),INDEX($D$385:$BE$550,$C441,F$196))=0,"",HYPERLINK(TEXT("#"&amp;INDEX($D$385:$BE$550,$C441,F$196),),INDEX($D$385:$BE$550,$C441,F$196)))</f>
        <v>A125589696V</v>
      </c>
      <c r="N72" s="54" t="str" cm="1">
        <f t="array" ref="N72">IF(HYPERLINK(TEXT("#"&amp;INDEX($D$385:$BE$550,$C441,G$196),),INDEX($D$385:$BE$550,$C441,G$196))=0,"",HYPERLINK(TEXT("#"&amp;INDEX($D$385:$BE$550,$C441,G$196),),INDEX($D$385:$BE$550,$C441,G$196)))</f>
        <v>A125581272V</v>
      </c>
      <c r="O72" s="54" t="str" cm="1">
        <f t="array" ref="O72">IF(HYPERLINK(TEXT("#"&amp;INDEX($D$385:$BE$550,$C441,H$196),),INDEX($D$385:$BE$550,$C441,H$196))=0,"",HYPERLINK(TEXT("#"&amp;INDEX($D$385:$BE$550,$C441,H$196),),INDEX($D$385:$BE$550,$C441,H$196)))</f>
        <v>A125581273W</v>
      </c>
      <c r="P72" s="51"/>
      <c r="Q72" s="51"/>
      <c r="R72" s="51"/>
      <c r="S72" s="51"/>
      <c r="T72" s="51"/>
      <c r="U72" s="51"/>
      <c r="V72" s="51"/>
      <c r="W72" s="51"/>
    </row>
    <row r="73" spans="1:23">
      <c r="A73" s="52"/>
      <c r="B73" s="53" t="s">
        <v>12686</v>
      </c>
      <c r="C73" s="51" cm="1">
        <f t="array" ref="C73">IF(INDEX($D$209:$BE$374,$C266,C$196)=0,"",INDEX($D$209:$BE$374,$C266,C$196))</f>
        <v>15.427</v>
      </c>
      <c r="D73" s="51" cm="1">
        <f t="array" ref="D73">IF(INDEX($D$209:$BE$374,$C266,D$196)=0,"",INDEX($D$209:$BE$374,$C266,D$196))</f>
        <v>28.952999999999999</v>
      </c>
      <c r="E73" s="51" cm="1">
        <f t="array" ref="E73">IF(INDEX($D$209:$BE$374,$C266,E$196)=0,"",INDEX($D$209:$BE$374,$C266,E$196))</f>
        <v>31.096</v>
      </c>
      <c r="F73" s="51" cm="1">
        <f t="array" ref="F73">IF(INDEX($D$209:$BE$374,$C266,F$196)=0,"",INDEX($D$209:$BE$374,$C266,F$196))</f>
        <v>17.905000000000001</v>
      </c>
      <c r="G73" s="51" cm="1">
        <f t="array" ref="G73">IF(INDEX($D$209:$BE$374,$C266,G$196)=0,"",INDEX($D$209:$BE$374,$C266,G$196))</f>
        <v>93.38</v>
      </c>
      <c r="H73" s="51" cm="1">
        <f t="array" ref="H73">IF(INDEX($D$209:$BE$374,$C266,H$196)=0,"",INDEX($D$209:$BE$374,$C266,H$196))</f>
        <v>13</v>
      </c>
      <c r="I73" s="51"/>
      <c r="J73" s="54" t="str" cm="1">
        <f t="array" ref="J73">IF(HYPERLINK(TEXT("#"&amp;INDEX($D$385:$BE$550,$C442,C$196),),INDEX($D$385:$BE$550,$C442,C$196))=0,"",HYPERLINK(TEXT("#"&amp;INDEX($D$385:$BE$550,$C442,C$196),),INDEX($D$385:$BE$550,$C442,C$196)))</f>
        <v>A125582832X</v>
      </c>
      <c r="K73" s="54" t="str" cm="1">
        <f t="array" ref="K73">IF(HYPERLINK(TEXT("#"&amp;INDEX($D$385:$BE$550,$C442,D$196),),INDEX($D$385:$BE$550,$C442,D$196))=0,"",HYPERLINK(TEXT("#"&amp;INDEX($D$385:$BE$550,$C442,D$196),),INDEX($D$385:$BE$550,$C442,D$196)))</f>
        <v>A125577216X</v>
      </c>
      <c r="L73" s="54" t="str" cm="1">
        <f t="array" ref="L73">IF(HYPERLINK(TEXT("#"&amp;INDEX($D$385:$BE$550,$C442,E$196),),INDEX($D$385:$BE$550,$C442,E$196))=0,"",HYPERLINK(TEXT("#"&amp;INDEX($D$385:$BE$550,$C442,E$196),),INDEX($D$385:$BE$550,$C442,E$196)))</f>
        <v>A125585640K</v>
      </c>
      <c r="M73" s="54" t="str" cm="1">
        <f t="array" ref="M73">IF(HYPERLINK(TEXT("#"&amp;INDEX($D$385:$BE$550,$C442,F$196),),INDEX($D$385:$BE$550,$C442,F$196))=0,"",HYPERLINK(TEXT("#"&amp;INDEX($D$385:$BE$550,$C442,F$196),),INDEX($D$385:$BE$550,$C442,F$196)))</f>
        <v>A125588448R</v>
      </c>
      <c r="N73" s="54" t="str" cm="1">
        <f t="array" ref="N73">IF(HYPERLINK(TEXT("#"&amp;INDEX($D$385:$BE$550,$C442,G$196),),INDEX($D$385:$BE$550,$C442,G$196))=0,"",HYPERLINK(TEXT("#"&amp;INDEX($D$385:$BE$550,$C442,G$196),),INDEX($D$385:$BE$550,$C442,G$196)))</f>
        <v>A125580024R</v>
      </c>
      <c r="O73" s="54" t="str" cm="1">
        <f t="array" ref="O73">IF(HYPERLINK(TEXT("#"&amp;INDEX($D$385:$BE$550,$C442,H$196),),INDEX($D$385:$BE$550,$C442,H$196))=0,"",HYPERLINK(TEXT("#"&amp;INDEX($D$385:$BE$550,$C442,H$196),),INDEX($D$385:$BE$550,$C442,H$196)))</f>
        <v>A125580025T</v>
      </c>
      <c r="P73" s="51"/>
      <c r="Q73" s="51"/>
      <c r="R73" s="51"/>
      <c r="S73" s="51"/>
      <c r="T73" s="51"/>
      <c r="U73" s="51"/>
      <c r="V73" s="51"/>
      <c r="W73" s="51"/>
    </row>
    <row r="74" spans="1:23">
      <c r="A74" s="52"/>
      <c r="B74" s="53" t="s">
        <v>12687</v>
      </c>
      <c r="C74" s="51" cm="1">
        <f t="array" ref="C74">IF(INDEX($D$209:$BE$374,$C267,C$196)=0,"",INDEX($D$209:$BE$374,$C267,C$196))</f>
        <v>20.635999999999999</v>
      </c>
      <c r="D74" s="51" cm="1">
        <f t="array" ref="D74">IF(INDEX($D$209:$BE$374,$C267,D$196)=0,"",INDEX($D$209:$BE$374,$C267,D$196))</f>
        <v>16.297999999999998</v>
      </c>
      <c r="E74" s="51" cm="1">
        <f t="array" ref="E74">IF(INDEX($D$209:$BE$374,$C267,E$196)=0,"",INDEX($D$209:$BE$374,$C267,E$196))</f>
        <v>21.501000000000001</v>
      </c>
      <c r="F74" s="51" cm="1">
        <f t="array" ref="F74">IF(INDEX($D$209:$BE$374,$C267,F$196)=0,"",INDEX($D$209:$BE$374,$C267,F$196))</f>
        <v>12.496</v>
      </c>
      <c r="G74" s="51" cm="1">
        <f t="array" ref="G74">IF(INDEX($D$209:$BE$374,$C267,G$196)=0,"",INDEX($D$209:$BE$374,$C267,G$196))</f>
        <v>70.930000000000007</v>
      </c>
      <c r="H74" s="51" cm="1">
        <f t="array" ref="H74">IF(INDEX($D$209:$BE$374,$C267,H$196)=0,"",INDEX($D$209:$BE$374,$C267,H$196))</f>
        <v>12</v>
      </c>
      <c r="I74" s="51"/>
      <c r="J74" s="54" t="str" cm="1">
        <f t="array" ref="J74">IF(HYPERLINK(TEXT("#"&amp;INDEX($D$385:$BE$550,$C443,C$196),),INDEX($D$385:$BE$550,$C443,C$196))=0,"",HYPERLINK(TEXT("#"&amp;INDEX($D$385:$BE$550,$C443,C$196),),INDEX($D$385:$BE$550,$C443,C$196)))</f>
        <v>A125584392T</v>
      </c>
      <c r="K74" s="54" t="str" cm="1">
        <f t="array" ref="K74">IF(HYPERLINK(TEXT("#"&amp;INDEX($D$385:$BE$550,$C443,D$196),),INDEX($D$385:$BE$550,$C443,D$196))=0,"",HYPERLINK(TEXT("#"&amp;INDEX($D$385:$BE$550,$C443,D$196),),INDEX($D$385:$BE$550,$C443,D$196)))</f>
        <v>A125578776R</v>
      </c>
      <c r="L74" s="54" t="str" cm="1">
        <f t="array" ref="L74">IF(HYPERLINK(TEXT("#"&amp;INDEX($D$385:$BE$550,$C443,E$196),),INDEX($D$385:$BE$550,$C443,E$196))=0,"",HYPERLINK(TEXT("#"&amp;INDEX($D$385:$BE$550,$C443,E$196),),INDEX($D$385:$BE$550,$C443,E$196)))</f>
        <v>A125587200T</v>
      </c>
      <c r="M74" s="54" t="str" cm="1">
        <f t="array" ref="M74">IF(HYPERLINK(TEXT("#"&amp;INDEX($D$385:$BE$550,$C443,F$196),),INDEX($D$385:$BE$550,$C443,F$196))=0,"",HYPERLINK(TEXT("#"&amp;INDEX($D$385:$BE$550,$C443,F$196),),INDEX($D$385:$BE$550,$C443,F$196)))</f>
        <v>A125590008A</v>
      </c>
      <c r="N74" s="54" t="str" cm="1">
        <f t="array" ref="N74">IF(HYPERLINK(TEXT("#"&amp;INDEX($D$385:$BE$550,$C443,G$196),),INDEX($D$385:$BE$550,$C443,G$196))=0,"",HYPERLINK(TEXT("#"&amp;INDEX($D$385:$BE$550,$C443,G$196),),INDEX($D$385:$BE$550,$C443,G$196)))</f>
        <v>A125581584F</v>
      </c>
      <c r="O74" s="54" t="str" cm="1">
        <f t="array" ref="O74">IF(HYPERLINK(TEXT("#"&amp;INDEX($D$385:$BE$550,$C443,H$196),),INDEX($D$385:$BE$550,$C443,H$196))=0,"",HYPERLINK(TEXT("#"&amp;INDEX($D$385:$BE$550,$C443,H$196),),INDEX($D$385:$BE$550,$C443,H$196)))</f>
        <v>A125581585J</v>
      </c>
      <c r="P74" s="51"/>
      <c r="Q74" s="51"/>
      <c r="R74" s="51"/>
      <c r="S74" s="51"/>
      <c r="T74" s="51"/>
      <c r="U74" s="51"/>
      <c r="V74" s="51"/>
      <c r="W74" s="51"/>
    </row>
    <row r="75" spans="1:23">
      <c r="A75" s="52"/>
      <c r="B75" s="53" t="s">
        <v>12688</v>
      </c>
      <c r="C75" s="51" cm="1">
        <f t="array" ref="C75">IF(INDEX($D$209:$BE$374,$C268,C$196)=0,"",INDEX($D$209:$BE$374,$C268,C$196))</f>
        <v>4.2060000000000004</v>
      </c>
      <c r="D75" s="51" cm="1">
        <f t="array" ref="D75">IF(INDEX($D$209:$BE$374,$C268,D$196)=0,"",INDEX($D$209:$BE$374,$C268,D$196))</f>
        <v>3.3239999999999998</v>
      </c>
      <c r="E75" s="51" cm="1">
        <f t="array" ref="E75">IF(INDEX($D$209:$BE$374,$C268,E$196)=0,"",INDEX($D$209:$BE$374,$C268,E$196))</f>
        <v>6.7320000000000002</v>
      </c>
      <c r="F75" s="51" cm="1">
        <f t="array" ref="F75">IF(INDEX($D$209:$BE$374,$C268,F$196)=0,"",INDEX($D$209:$BE$374,$C268,F$196))</f>
        <v>6.6109999999999998</v>
      </c>
      <c r="G75" s="51" cm="1">
        <f t="array" ref="G75">IF(INDEX($D$209:$BE$374,$C268,G$196)=0,"",INDEX($D$209:$BE$374,$C268,G$196))</f>
        <v>20.872</v>
      </c>
      <c r="H75" s="51" cm="1">
        <f t="array" ref="H75">IF(INDEX($D$209:$BE$374,$C268,H$196)=0,"",INDEX($D$209:$BE$374,$C268,H$196))</f>
        <v>20</v>
      </c>
      <c r="I75" s="51"/>
      <c r="J75" s="54" t="str" cm="1">
        <f t="array" ref="J75">IF(HYPERLINK(TEXT("#"&amp;INDEX($D$385:$BE$550,$C444,C$196),),INDEX($D$385:$BE$550,$C444,C$196))=0,"",HYPERLINK(TEXT("#"&amp;INDEX($D$385:$BE$550,$C444,C$196),),INDEX($D$385:$BE$550,$C444,C$196)))</f>
        <v>A125584704T</v>
      </c>
      <c r="K75" s="54" t="str" cm="1">
        <f t="array" ref="K75">IF(HYPERLINK(TEXT("#"&amp;INDEX($D$385:$BE$550,$C444,D$196),),INDEX($D$385:$BE$550,$C444,D$196))=0,"",HYPERLINK(TEXT("#"&amp;INDEX($D$385:$BE$550,$C444,D$196),),INDEX($D$385:$BE$550,$C444,D$196)))</f>
        <v>A125579088C</v>
      </c>
      <c r="L75" s="54" t="str" cm="1">
        <f t="array" ref="L75">IF(HYPERLINK(TEXT("#"&amp;INDEX($D$385:$BE$550,$C444,E$196),),INDEX($D$385:$BE$550,$C444,E$196))=0,"",HYPERLINK(TEXT("#"&amp;INDEX($D$385:$BE$550,$C444,E$196),),INDEX($D$385:$BE$550,$C444,E$196)))</f>
        <v>A125587512C</v>
      </c>
      <c r="M75" s="54" t="str" cm="1">
        <f t="array" ref="M75">IF(HYPERLINK(TEXT("#"&amp;INDEX($D$385:$BE$550,$C444,F$196),),INDEX($D$385:$BE$550,$C444,F$196))=0,"",HYPERLINK(TEXT("#"&amp;INDEX($D$385:$BE$550,$C444,F$196),),INDEX($D$385:$BE$550,$C444,F$196)))</f>
        <v>A125590320V</v>
      </c>
      <c r="N75" s="54" t="str" cm="1">
        <f t="array" ref="N75">IF(HYPERLINK(TEXT("#"&amp;INDEX($D$385:$BE$550,$C444,G$196),),INDEX($D$385:$BE$550,$C444,G$196))=0,"",HYPERLINK(TEXT("#"&amp;INDEX($D$385:$BE$550,$C444,G$196),),INDEX($D$385:$BE$550,$C444,G$196)))</f>
        <v>A125581896T</v>
      </c>
      <c r="O75" s="54" t="str" cm="1">
        <f t="array" ref="O75">IF(HYPERLINK(TEXT("#"&amp;INDEX($D$385:$BE$550,$C444,H$196),),INDEX($D$385:$BE$550,$C444,H$196))=0,"",HYPERLINK(TEXT("#"&amp;INDEX($D$385:$BE$550,$C444,H$196),),INDEX($D$385:$BE$550,$C444,H$196)))</f>
        <v>A125581897V</v>
      </c>
      <c r="P75" s="51"/>
      <c r="Q75" s="51"/>
      <c r="R75" s="51"/>
      <c r="S75" s="51"/>
      <c r="T75" s="51"/>
      <c r="U75" s="51"/>
      <c r="V75" s="51"/>
      <c r="W75" s="51"/>
    </row>
    <row r="76" spans="1:23">
      <c r="A76" s="52"/>
      <c r="B76" s="53" t="s">
        <v>12689</v>
      </c>
      <c r="C76" s="51" cm="1">
        <f t="array" ref="C76">IF(INDEX($D$209:$BE$374,$C269,C$196)=0,"",INDEX($D$209:$BE$374,$C269,C$196))</f>
        <v>5.258</v>
      </c>
      <c r="D76" s="51" cm="1">
        <f t="array" ref="D76">IF(INDEX($D$209:$BE$374,$C269,D$196)=0,"",INDEX($D$209:$BE$374,$C269,D$196))</f>
        <v>6.1070000000000002</v>
      </c>
      <c r="E76" s="51" cm="1">
        <f t="array" ref="E76">IF(INDEX($D$209:$BE$374,$C269,E$196)=0,"",INDEX($D$209:$BE$374,$C269,E$196))</f>
        <v>9.8249999999999993</v>
      </c>
      <c r="F76" s="51" cm="1">
        <f t="array" ref="F76">IF(INDEX($D$209:$BE$374,$C269,F$196)=0,"",INDEX($D$209:$BE$374,$C269,F$196))</f>
        <v>8.0719999999999992</v>
      </c>
      <c r="G76" s="51" cm="1">
        <f t="array" ref="G76">IF(INDEX($D$209:$BE$374,$C269,G$196)=0,"",INDEX($D$209:$BE$374,$C269,G$196))</f>
        <v>29.262</v>
      </c>
      <c r="H76" s="51" cm="1">
        <f t="array" ref="H76">IF(INDEX($D$209:$BE$374,$C269,H$196)=0,"",INDEX($D$209:$BE$374,$C269,H$196))</f>
        <v>20.581</v>
      </c>
      <c r="I76" s="51"/>
      <c r="J76" s="54" t="str" cm="1">
        <f t="array" ref="J76">IF(HYPERLINK(TEXT("#"&amp;INDEX($D$385:$BE$550,$C445,C$196),),INDEX($D$385:$BE$550,$C445,C$196))=0,"",HYPERLINK(TEXT("#"&amp;INDEX($D$385:$BE$550,$C445,C$196),),INDEX($D$385:$BE$550,$C445,C$196)))</f>
        <v>A125583144L</v>
      </c>
      <c r="K76" s="54" t="str" cm="1">
        <f t="array" ref="K76">IF(HYPERLINK(TEXT("#"&amp;INDEX($D$385:$BE$550,$C445,D$196),),INDEX($D$385:$BE$550,$C445,D$196))=0,"",HYPERLINK(TEXT("#"&amp;INDEX($D$385:$BE$550,$C445,D$196),),INDEX($D$385:$BE$550,$C445,D$196)))</f>
        <v>A125577528K</v>
      </c>
      <c r="L76" s="54" t="str" cm="1">
        <f t="array" ref="L76">IF(HYPERLINK(TEXT("#"&amp;INDEX($D$385:$BE$550,$C445,E$196),),INDEX($D$385:$BE$550,$C445,E$196))=0,"",HYPERLINK(TEXT("#"&amp;INDEX($D$385:$BE$550,$C445,E$196),),INDEX($D$385:$BE$550,$C445,E$196)))</f>
        <v>A125585952W</v>
      </c>
      <c r="M76" s="54" t="str" cm="1">
        <f t="array" ref="M76">IF(HYPERLINK(TEXT("#"&amp;INDEX($D$385:$BE$550,$C445,F$196),),INDEX($D$385:$BE$550,$C445,F$196))=0,"",HYPERLINK(TEXT("#"&amp;INDEX($D$385:$BE$550,$C445,F$196),),INDEX($D$385:$BE$550,$C445,F$196)))</f>
        <v>A125588760J</v>
      </c>
      <c r="N76" s="54" t="str" cm="1">
        <f t="array" ref="N76">IF(HYPERLINK(TEXT("#"&amp;INDEX($D$385:$BE$550,$C445,G$196),),INDEX($D$385:$BE$550,$C445,G$196))=0,"",HYPERLINK(TEXT("#"&amp;INDEX($D$385:$BE$550,$C445,G$196),),INDEX($D$385:$BE$550,$C445,G$196)))</f>
        <v>A125580336A</v>
      </c>
      <c r="O76" s="54" t="str" cm="1">
        <f t="array" ref="O76">IF(HYPERLINK(TEXT("#"&amp;INDEX($D$385:$BE$550,$C445,H$196),),INDEX($D$385:$BE$550,$C445,H$196))=0,"",HYPERLINK(TEXT("#"&amp;INDEX($D$385:$BE$550,$C445,H$196),),INDEX($D$385:$BE$550,$C445,H$196)))</f>
        <v>A125580337C</v>
      </c>
      <c r="P76" s="51"/>
      <c r="Q76" s="51"/>
      <c r="R76" s="51"/>
      <c r="S76" s="51"/>
      <c r="T76" s="51"/>
      <c r="U76" s="51"/>
      <c r="V76" s="51"/>
      <c r="W76" s="51"/>
    </row>
    <row r="77" spans="1:23">
      <c r="A77" s="52"/>
      <c r="B77" s="53" t="s">
        <v>12690</v>
      </c>
      <c r="C77" s="51" cm="1">
        <f t="array" ref="C77">IF(INDEX($D$209:$BE$374,$C270,C$196)=0,"",INDEX($D$209:$BE$374,$C270,C$196))</f>
        <v>2.468</v>
      </c>
      <c r="D77" s="51" cm="1">
        <f t="array" ref="D77">IF(INDEX($D$209:$BE$374,$C270,D$196)=0,"",INDEX($D$209:$BE$374,$C270,D$196))</f>
        <v>1.4810000000000001</v>
      </c>
      <c r="E77" s="51" cm="1">
        <f t="array" ref="E77">IF(INDEX($D$209:$BE$374,$C270,E$196)=0,"",INDEX($D$209:$BE$374,$C270,E$196))</f>
        <v>2.3780000000000001</v>
      </c>
      <c r="F77" s="51" cm="1">
        <f t="array" ref="F77">IF(INDEX($D$209:$BE$374,$C270,F$196)=0,"",INDEX($D$209:$BE$374,$C270,F$196))</f>
        <v>2.46</v>
      </c>
      <c r="G77" s="51" cm="1">
        <f t="array" ref="G77">IF(INDEX($D$209:$BE$374,$C270,G$196)=0,"",INDEX($D$209:$BE$374,$C270,G$196))</f>
        <v>8.7870000000000008</v>
      </c>
      <c r="H77" s="51" cm="1">
        <f t="array" ref="H77">IF(INDEX($D$209:$BE$374,$C270,H$196)=0,"",INDEX($D$209:$BE$374,$C270,H$196))</f>
        <v>13</v>
      </c>
      <c r="I77" s="51"/>
      <c r="J77" s="54" t="str" cm="1">
        <f t="array" ref="J77">IF(HYPERLINK(TEXT("#"&amp;INDEX($D$385:$BE$550,$C446,C$196),),INDEX($D$385:$BE$550,$C446,C$196))=0,"",HYPERLINK(TEXT("#"&amp;INDEX($D$385:$BE$550,$C446,C$196),),INDEX($D$385:$BE$550,$C446,C$196)))</f>
        <v>A125583456X</v>
      </c>
      <c r="K77" s="54" t="str" cm="1">
        <f t="array" ref="K77">IF(HYPERLINK(TEXT("#"&amp;INDEX($D$385:$BE$550,$C446,D$196),),INDEX($D$385:$BE$550,$C446,D$196))=0,"",HYPERLINK(TEXT("#"&amp;INDEX($D$385:$BE$550,$C446,D$196),),INDEX($D$385:$BE$550,$C446,D$196)))</f>
        <v>A125577840C</v>
      </c>
      <c r="L77" s="54" t="str" cm="1">
        <f t="array" ref="L77">IF(HYPERLINK(TEXT("#"&amp;INDEX($D$385:$BE$550,$C446,E$196),),INDEX($D$385:$BE$550,$C446,E$196))=0,"",HYPERLINK(TEXT("#"&amp;INDEX($D$385:$BE$550,$C446,E$196),),INDEX($D$385:$BE$550,$C446,E$196)))</f>
        <v>A125586264K</v>
      </c>
      <c r="M77" s="54" t="str" cm="1">
        <f t="array" ref="M77">IF(HYPERLINK(TEXT("#"&amp;INDEX($D$385:$BE$550,$C446,F$196),),INDEX($D$385:$BE$550,$C446,F$196))=0,"",HYPERLINK(TEXT("#"&amp;INDEX($D$385:$BE$550,$C446,F$196),),INDEX($D$385:$BE$550,$C446,F$196)))</f>
        <v>A125589072W</v>
      </c>
      <c r="N77" s="54" t="str" cm="1">
        <f t="array" ref="N77">IF(HYPERLINK(TEXT("#"&amp;INDEX($D$385:$BE$550,$C446,G$196),),INDEX($D$385:$BE$550,$C446,G$196))=0,"",HYPERLINK(TEXT("#"&amp;INDEX($D$385:$BE$550,$C446,G$196),),INDEX($D$385:$BE$550,$C446,G$196)))</f>
        <v>A125580648L</v>
      </c>
      <c r="O77" s="54" t="str" cm="1">
        <f t="array" ref="O77">IF(HYPERLINK(TEXT("#"&amp;INDEX($D$385:$BE$550,$C446,H$196),),INDEX($D$385:$BE$550,$C446,H$196))=0,"",HYPERLINK(TEXT("#"&amp;INDEX($D$385:$BE$550,$C446,H$196),),INDEX($D$385:$BE$550,$C446,H$196)))</f>
        <v>A125580649R</v>
      </c>
      <c r="P77" s="51"/>
      <c r="Q77" s="51"/>
      <c r="R77" s="51"/>
      <c r="S77" s="51"/>
      <c r="T77" s="51"/>
      <c r="U77" s="51"/>
      <c r="V77" s="51"/>
      <c r="W77" s="51"/>
    </row>
    <row r="78" spans="1:23">
      <c r="A78" s="52"/>
      <c r="B78" s="53" t="s">
        <v>12691</v>
      </c>
      <c r="C78" s="51" cm="1">
        <f t="array" ref="C78">IF(INDEX($D$209:$BE$374,$C271,C$196)=0,"",INDEX($D$209:$BE$374,$C271,C$196))</f>
        <v>0.153</v>
      </c>
      <c r="D78" s="51" cm="1">
        <f t="array" ref="D78">IF(INDEX($D$209:$BE$374,$C271,D$196)=0,"",INDEX($D$209:$BE$374,$C271,D$196))</f>
        <v>0.35499999999999998</v>
      </c>
      <c r="E78" s="51" cm="1">
        <f t="array" ref="E78">IF(INDEX($D$209:$BE$374,$C271,E$196)=0,"",INDEX($D$209:$BE$374,$C271,E$196))</f>
        <v>0.245</v>
      </c>
      <c r="F78" s="51" t="str" cm="1">
        <f t="array" ref="F78">IF(INDEX($D$209:$BE$374,$C271,F$196)=0,"",INDEX($D$209:$BE$374,$C271,F$196))</f>
        <v/>
      </c>
      <c r="G78" s="51" cm="1">
        <f t="array" ref="G78">IF(INDEX($D$209:$BE$374,$C271,G$196)=0,"",INDEX($D$209:$BE$374,$C271,G$196))</f>
        <v>0.753</v>
      </c>
      <c r="H78" s="51" cm="1">
        <f t="array" ref="H78">IF(INDEX($D$209:$BE$374,$C271,H$196)=0,"",INDEX($D$209:$BE$374,$C271,H$196))</f>
        <v>11.224</v>
      </c>
      <c r="I78" s="51"/>
      <c r="J78" s="54" t="str" cm="1">
        <f t="array" ref="J78">IF(HYPERLINK(TEXT("#"&amp;INDEX($D$385:$BE$550,$C447,C$196),),INDEX($D$385:$BE$550,$C447,C$196))=0,"",HYPERLINK(TEXT("#"&amp;INDEX($D$385:$BE$550,$C447,C$196),),INDEX($D$385:$BE$550,$C447,C$196)))</f>
        <v>A125583768K</v>
      </c>
      <c r="K78" s="54" t="str" cm="1">
        <f t="array" ref="K78">IF(HYPERLINK(TEXT("#"&amp;INDEX($D$385:$BE$550,$C447,D$196),),INDEX($D$385:$BE$550,$C447,D$196))=0,"",HYPERLINK(TEXT("#"&amp;INDEX($D$385:$BE$550,$C447,D$196),),INDEX($D$385:$BE$550,$C447,D$196)))</f>
        <v>A125578152T</v>
      </c>
      <c r="L78" s="54" t="str" cm="1">
        <f t="array" ref="L78">IF(HYPERLINK(TEXT("#"&amp;INDEX($D$385:$BE$550,$C447,E$196),),INDEX($D$385:$BE$550,$C447,E$196))=0,"",HYPERLINK(TEXT("#"&amp;INDEX($D$385:$BE$550,$C447,E$196),),INDEX($D$385:$BE$550,$C447,E$196)))</f>
        <v>A125586576W</v>
      </c>
      <c r="M78" s="54" t="str" cm="1">
        <f t="array" ref="M78">IF(HYPERLINK(TEXT("#"&amp;INDEX($D$385:$BE$550,$C447,F$196),),INDEX($D$385:$BE$550,$C447,F$196))=0,"",HYPERLINK(TEXT("#"&amp;INDEX($D$385:$BE$550,$C447,F$196),),INDEX($D$385:$BE$550,$C447,F$196)))</f>
        <v>A125589384J</v>
      </c>
      <c r="N78" s="54" t="str" cm="1">
        <f t="array" ref="N78">IF(HYPERLINK(TEXT("#"&amp;INDEX($D$385:$BE$550,$C447,G$196),),INDEX($D$385:$BE$550,$C447,G$196))=0,"",HYPERLINK(TEXT("#"&amp;INDEX($D$385:$BE$550,$C447,G$196),),INDEX($D$385:$BE$550,$C447,G$196)))</f>
        <v>A125580960F</v>
      </c>
      <c r="O78" s="54" t="str" cm="1">
        <f t="array" ref="O78">IF(HYPERLINK(TEXT("#"&amp;INDEX($D$385:$BE$550,$C447,H$196),),INDEX($D$385:$BE$550,$C447,H$196))=0,"",HYPERLINK(TEXT("#"&amp;INDEX($D$385:$BE$550,$C447,H$196),),INDEX($D$385:$BE$550,$C447,H$196)))</f>
        <v>A125580961J</v>
      </c>
      <c r="P78" s="51"/>
      <c r="Q78" s="51"/>
      <c r="R78" s="51"/>
      <c r="S78" s="51"/>
      <c r="T78" s="51"/>
      <c r="U78" s="51"/>
      <c r="V78" s="51"/>
      <c r="W78" s="51"/>
    </row>
    <row r="79" spans="1:23">
      <c r="A79" s="52"/>
      <c r="B79" s="53" t="s">
        <v>12692</v>
      </c>
      <c r="C79" s="51" cm="1">
        <f t="array" ref="C79">IF(INDEX($D$209:$BE$374,$C272,C$196)=0,"",INDEX($D$209:$BE$374,$C272,C$196))</f>
        <v>1.1459999999999999</v>
      </c>
      <c r="D79" s="51" cm="1">
        <f t="array" ref="D79">IF(INDEX($D$209:$BE$374,$C272,D$196)=0,"",INDEX($D$209:$BE$374,$C272,D$196))</f>
        <v>1.964</v>
      </c>
      <c r="E79" s="51" cm="1">
        <f t="array" ref="E79">IF(INDEX($D$209:$BE$374,$C272,E$196)=0,"",INDEX($D$209:$BE$374,$C272,E$196))</f>
        <v>2.879</v>
      </c>
      <c r="F79" s="51" cm="1">
        <f t="array" ref="F79">IF(INDEX($D$209:$BE$374,$C272,F$196)=0,"",INDEX($D$209:$BE$374,$C272,F$196))</f>
        <v>0.73</v>
      </c>
      <c r="G79" s="51" cm="1">
        <f t="array" ref="G79">IF(INDEX($D$209:$BE$374,$C272,G$196)=0,"",INDEX($D$209:$BE$374,$C272,G$196))</f>
        <v>6.7190000000000003</v>
      </c>
      <c r="H79" s="51" cm="1">
        <f t="array" ref="H79">IF(INDEX($D$209:$BE$374,$C272,H$196)=0,"",INDEX($D$209:$BE$374,$C272,H$196))</f>
        <v>13</v>
      </c>
      <c r="I79" s="51"/>
      <c r="J79" s="54" t="str" cm="1">
        <f t="array" ref="J79">IF(HYPERLINK(TEXT("#"&amp;INDEX($D$385:$BE$550,$C448,C$196),),INDEX($D$385:$BE$550,$C448,C$196))=0,"",HYPERLINK(TEXT("#"&amp;INDEX($D$385:$BE$550,$C448,C$196),),INDEX($D$385:$BE$550,$C448,C$196)))</f>
        <v>A125582520L</v>
      </c>
      <c r="K79" s="54" t="str" cm="1">
        <f t="array" ref="K79">IF(HYPERLINK(TEXT("#"&amp;INDEX($D$385:$BE$550,$C448,D$196),),INDEX($D$385:$BE$550,$C448,D$196))=0,"",HYPERLINK(TEXT("#"&amp;INDEX($D$385:$BE$550,$C448,D$196),),INDEX($D$385:$BE$550,$C448,D$196)))</f>
        <v>A125576904K</v>
      </c>
      <c r="L79" s="54" t="str" cm="1">
        <f t="array" ref="L79">IF(HYPERLINK(TEXT("#"&amp;INDEX($D$385:$BE$550,$C448,E$196),),INDEX($D$385:$BE$550,$C448,E$196))=0,"",HYPERLINK(TEXT("#"&amp;INDEX($D$385:$BE$550,$C448,E$196),),INDEX($D$385:$BE$550,$C448,E$196)))</f>
        <v>A125585328T</v>
      </c>
      <c r="M79" s="54" t="str" cm="1">
        <f t="array" ref="M79">IF(HYPERLINK(TEXT("#"&amp;INDEX($D$385:$BE$550,$C448,F$196),),INDEX($D$385:$BE$550,$C448,F$196))=0,"",HYPERLINK(TEXT("#"&amp;INDEX($D$385:$BE$550,$C448,F$196),),INDEX($D$385:$BE$550,$C448,F$196)))</f>
        <v>A125588136C</v>
      </c>
      <c r="N79" s="54" t="str" cm="1">
        <f t="array" ref="N79">IF(HYPERLINK(TEXT("#"&amp;INDEX($D$385:$BE$550,$C448,G$196),),INDEX($D$385:$BE$550,$C448,G$196))=0,"",HYPERLINK(TEXT("#"&amp;INDEX($D$385:$BE$550,$C448,G$196),),INDEX($D$385:$BE$550,$C448,G$196)))</f>
        <v>A125579712W</v>
      </c>
      <c r="O79" s="54" t="str" cm="1">
        <f t="array" ref="O79">IF(HYPERLINK(TEXT("#"&amp;INDEX($D$385:$BE$550,$C448,H$196),),INDEX($D$385:$BE$550,$C448,H$196))=0,"",HYPERLINK(TEXT("#"&amp;INDEX($D$385:$BE$550,$C448,H$196),),INDEX($D$385:$BE$550,$C448,H$196)))</f>
        <v>A125579713X</v>
      </c>
      <c r="P79" s="51"/>
      <c r="Q79" s="51"/>
      <c r="R79" s="51"/>
      <c r="S79" s="51"/>
      <c r="T79" s="51"/>
      <c r="U79" s="51"/>
      <c r="V79" s="51"/>
      <c r="W79" s="51"/>
    </row>
    <row r="80" spans="1:23">
      <c r="A80" s="48" t="s">
        <v>12693</v>
      </c>
      <c r="B80" s="55"/>
      <c r="C80" s="51"/>
      <c r="D80" s="51"/>
      <c r="E80" s="51"/>
      <c r="F80" s="51"/>
      <c r="G80" s="51"/>
      <c r="H80" s="51"/>
      <c r="I80" s="51"/>
      <c r="J80" s="54"/>
      <c r="K80" s="54"/>
      <c r="L80" s="54"/>
      <c r="M80" s="54"/>
      <c r="N80" s="54"/>
      <c r="O80" s="54"/>
      <c r="P80" s="51"/>
      <c r="Q80" s="51"/>
      <c r="R80" s="51"/>
      <c r="S80" s="51"/>
      <c r="T80" s="51"/>
      <c r="U80" s="51"/>
      <c r="V80" s="51"/>
      <c r="W80" s="51"/>
    </row>
    <row r="81" spans="1:23">
      <c r="A81" s="48"/>
      <c r="B81" s="53" t="s">
        <v>12694</v>
      </c>
      <c r="C81" s="51" cm="1">
        <f t="array" ref="C81">INDEX($D$209:$BE$374,$C274,C$196)</f>
        <v>60.17</v>
      </c>
      <c r="D81" s="51" cm="1">
        <f t="array" ref="D81">INDEX($D$209:$BE$374,$C274,D$196)</f>
        <v>78.694999999999993</v>
      </c>
      <c r="E81" s="51" cm="1">
        <f t="array" ref="E81">INDEX($D$209:$BE$374,$C274,E$196)</f>
        <v>100.711</v>
      </c>
      <c r="F81" s="51" cm="1">
        <f t="array" ref="F81">INDEX($D$209:$BE$374,$C274,F$196)</f>
        <v>79.795000000000002</v>
      </c>
      <c r="G81" s="51" cm="1">
        <f t="array" ref="G81">INDEX($D$209:$BE$374,$C274,G$196)</f>
        <v>319.37099999999998</v>
      </c>
      <c r="H81" s="51" cm="1">
        <f t="array" ref="H81">INDEX($D$209:$BE$374,$C274,H$196)</f>
        <v>17</v>
      </c>
      <c r="I81" s="51"/>
      <c r="J81" s="54" t="str" cm="1">
        <f t="array" ref="J81">HYPERLINK(TEXT("#"&amp;INDEX($D$385:$BE$550,$C450,C$196),),INDEX($D$385:$BE$550,$C450,C$196))</f>
        <v>A125582416L</v>
      </c>
      <c r="K81" s="54" t="str" cm="1">
        <f t="array" ref="K81">HYPERLINK(TEXT("#"&amp;INDEX($D$385:$BE$550,$C450,D$196),),INDEX($D$385:$BE$550,$C450,D$196))</f>
        <v>A125576800T</v>
      </c>
      <c r="L81" s="54" t="str" cm="1">
        <f t="array" ref="L81">HYPERLINK(TEXT("#"&amp;INDEX($D$385:$BE$550,$C450,E$196),),INDEX($D$385:$BE$550,$C450,E$196))</f>
        <v>A125585224X</v>
      </c>
      <c r="M81" s="54" t="str" cm="1">
        <f t="array" ref="M81">HYPERLINK(TEXT("#"&amp;INDEX($D$385:$BE$550,$C450,F$196),),INDEX($D$385:$BE$550,$C450,F$196))</f>
        <v>A125588032K</v>
      </c>
      <c r="N81" s="54" t="str" cm="1">
        <f t="array" ref="N81">HYPERLINK(TEXT("#"&amp;INDEX($D$385:$BE$550,$C450,G$196),),INDEX($D$385:$BE$550,$C450,G$196))</f>
        <v>A125579608W</v>
      </c>
      <c r="O81" s="54" t="str" cm="1">
        <f t="array" ref="O81">HYPERLINK(TEXT("#"&amp;INDEX($D$385:$BE$550,$C450,H$196),),INDEX($D$385:$BE$550,$C450,H$196))</f>
        <v>A125579609X</v>
      </c>
      <c r="P81" s="51"/>
      <c r="Q81" s="51"/>
      <c r="R81" s="51"/>
      <c r="S81" s="51"/>
      <c r="T81" s="51"/>
      <c r="U81" s="51"/>
      <c r="V81" s="51"/>
      <c r="W81" s="51"/>
    </row>
    <row r="82" spans="1:23">
      <c r="A82" s="52"/>
      <c r="B82" s="56" t="s">
        <v>12695</v>
      </c>
      <c r="C82" s="51" cm="1">
        <f t="array" ref="C82">INDEX($D$209:$BE$374,$C275,C$196)</f>
        <v>31.71</v>
      </c>
      <c r="D82" s="51" cm="1">
        <f t="array" ref="D82">INDEX($D$209:$BE$374,$C275,D$196)</f>
        <v>39.027999999999999</v>
      </c>
      <c r="E82" s="51" cm="1">
        <f t="array" ref="E82">INDEX($D$209:$BE$374,$C275,E$196)</f>
        <v>49.018999999999998</v>
      </c>
      <c r="F82" s="51" cm="1">
        <f t="array" ref="F82">INDEX($D$209:$BE$374,$C275,F$196)</f>
        <v>32.292999999999999</v>
      </c>
      <c r="G82" s="51" cm="1">
        <f t="array" ref="G82">INDEX($D$209:$BE$374,$C275,G$196)</f>
        <v>152.04900000000001</v>
      </c>
      <c r="H82" s="51" cm="1">
        <f t="array" ref="H82">INDEX($D$209:$BE$374,$C275,H$196)</f>
        <v>13</v>
      </c>
      <c r="I82" s="51"/>
      <c r="J82" s="54" t="str" cm="1">
        <f t="array" ref="J82">HYPERLINK(TEXT("#"&amp;INDEX($D$385:$BE$550,$C451,C$196),),INDEX($D$385:$BE$550,$C451,C$196))</f>
        <v>A125582304V</v>
      </c>
      <c r="K82" s="54" t="str" cm="1">
        <f t="array" ref="K82">HYPERLINK(TEXT("#"&amp;INDEX($D$385:$BE$550,$C451,D$196),),INDEX($D$385:$BE$550,$C451,D$196))</f>
        <v>A125576688C</v>
      </c>
      <c r="L82" s="54" t="str" cm="1">
        <f t="array" ref="L82">HYPERLINK(TEXT("#"&amp;INDEX($D$385:$BE$550,$C451,E$196),),INDEX($D$385:$BE$550,$C451,E$196))</f>
        <v>A125585112F</v>
      </c>
      <c r="M82" s="54" t="str" cm="1">
        <f t="array" ref="M82">HYPERLINK(TEXT("#"&amp;INDEX($D$385:$BE$550,$C451,F$196),),INDEX($D$385:$BE$550,$C451,F$196))</f>
        <v>A125587920R</v>
      </c>
      <c r="N82" s="54" t="str" cm="1">
        <f t="array" ref="N82">HYPERLINK(TEXT("#"&amp;INDEX($D$385:$BE$550,$C451,G$196),),INDEX($D$385:$BE$550,$C451,G$196))</f>
        <v>A125579496R</v>
      </c>
      <c r="O82" s="54" t="str" cm="1">
        <f t="array" ref="O82">HYPERLINK(TEXT("#"&amp;INDEX($D$385:$BE$550,$C451,H$196),),INDEX($D$385:$BE$550,$C451,H$196))</f>
        <v>A125579497T</v>
      </c>
      <c r="P82" s="51"/>
      <c r="Q82" s="51"/>
      <c r="R82" s="51"/>
      <c r="S82" s="51"/>
      <c r="T82" s="51"/>
      <c r="U82" s="51"/>
      <c r="V82" s="51"/>
      <c r="W82" s="51"/>
    </row>
    <row r="83" spans="1:23">
      <c r="A83" s="52"/>
      <c r="B83" s="56" t="s">
        <v>12696</v>
      </c>
      <c r="C83" s="51" cm="1">
        <f t="array" ref="C83">INDEX($D$209:$BE$374,$C276,C$196)</f>
        <v>18.988</v>
      </c>
      <c r="D83" s="51" cm="1">
        <f t="array" ref="D83">INDEX($D$209:$BE$374,$C276,D$196)</f>
        <v>23.802</v>
      </c>
      <c r="E83" s="51" cm="1">
        <f t="array" ref="E83">INDEX($D$209:$BE$374,$C276,E$196)</f>
        <v>38.027999999999999</v>
      </c>
      <c r="F83" s="51" cm="1">
        <f t="array" ref="F83">INDEX($D$209:$BE$374,$C276,F$196)</f>
        <v>26.66</v>
      </c>
      <c r="G83" s="51" cm="1">
        <f t="array" ref="G83">INDEX($D$209:$BE$374,$C276,G$196)</f>
        <v>107.47799999999999</v>
      </c>
      <c r="H83" s="51" cm="1">
        <f t="array" ref="H83">INDEX($D$209:$BE$374,$C276,H$196)</f>
        <v>17.145</v>
      </c>
      <c r="I83" s="51"/>
      <c r="J83" s="54" t="str" cm="1">
        <f t="array" ref="J83">HYPERLINK(TEXT("#"&amp;INDEX($D$385:$BE$550,$C452,C$196),),INDEX($D$385:$BE$550,$C452,C$196))</f>
        <v>A125582424L</v>
      </c>
      <c r="K83" s="54" t="str" cm="1">
        <f t="array" ref="K83">HYPERLINK(TEXT("#"&amp;INDEX($D$385:$BE$550,$C452,D$196),),INDEX($D$385:$BE$550,$C452,D$196))</f>
        <v>A125576808K</v>
      </c>
      <c r="L83" s="54" t="str" cm="1">
        <f t="array" ref="L83">HYPERLINK(TEXT("#"&amp;INDEX($D$385:$BE$550,$C452,E$196),),INDEX($D$385:$BE$550,$C452,E$196))</f>
        <v>A125585232X</v>
      </c>
      <c r="M83" s="54" t="str" cm="1">
        <f t="array" ref="M83">HYPERLINK(TEXT("#"&amp;INDEX($D$385:$BE$550,$C452,F$196),),INDEX($D$385:$BE$550,$C452,F$196))</f>
        <v>A125588040K</v>
      </c>
      <c r="N83" s="54" t="str" cm="1">
        <f t="array" ref="N83">HYPERLINK(TEXT("#"&amp;INDEX($D$385:$BE$550,$C452,G$196),),INDEX($D$385:$BE$550,$C452,G$196))</f>
        <v>A125579616W</v>
      </c>
      <c r="O83" s="54" t="str" cm="1">
        <f t="array" ref="O83">HYPERLINK(TEXT("#"&amp;INDEX($D$385:$BE$550,$C452,H$196),),INDEX($D$385:$BE$550,$C452,H$196))</f>
        <v>A125579617X</v>
      </c>
      <c r="P83" s="51"/>
      <c r="Q83" s="51"/>
      <c r="R83" s="51"/>
      <c r="S83" s="51"/>
      <c r="T83" s="51"/>
      <c r="U83" s="51"/>
      <c r="V83" s="51"/>
      <c r="W83" s="51"/>
    </row>
    <row r="84" spans="1:23">
      <c r="A84" s="52"/>
      <c r="B84" s="57" t="s">
        <v>12697</v>
      </c>
      <c r="C84" s="51" cm="1">
        <f t="array" ref="C84">INDEX($D$209:$BE$374,$C277,C$196)</f>
        <v>15.542</v>
      </c>
      <c r="D84" s="51" cm="1">
        <f t="array" ref="D84">INDEX($D$209:$BE$374,$C277,D$196)</f>
        <v>15.57</v>
      </c>
      <c r="E84" s="51" cm="1">
        <f t="array" ref="E84">INDEX($D$209:$BE$374,$C277,E$196)</f>
        <v>26.634</v>
      </c>
      <c r="F84" s="51" cm="1">
        <f t="array" ref="F84">INDEX($D$209:$BE$374,$C277,F$196)</f>
        <v>15.457000000000001</v>
      </c>
      <c r="G84" s="51" cm="1">
        <f t="array" ref="G84">INDEX($D$209:$BE$374,$C277,G$196)</f>
        <v>73.203000000000003</v>
      </c>
      <c r="H84" s="51" cm="1">
        <f t="array" ref="H84">INDEX($D$209:$BE$374,$C277,H$196)</f>
        <v>15.994999999999999</v>
      </c>
      <c r="I84" s="51"/>
      <c r="J84" s="54" t="str" cm="1">
        <f t="array" ref="J84">HYPERLINK(TEXT("#"&amp;INDEX($D$385:$BE$550,$C453,C$196),),INDEX($D$385:$BE$550,$C453,C$196))</f>
        <v>A125582432L</v>
      </c>
      <c r="K84" s="54" t="str" cm="1">
        <f t="array" ref="K84">HYPERLINK(TEXT("#"&amp;INDEX($D$385:$BE$550,$C453,D$196),),INDEX($D$385:$BE$550,$C453,D$196))</f>
        <v>A125576816K</v>
      </c>
      <c r="L84" s="54" t="str" cm="1">
        <f t="array" ref="L84">HYPERLINK(TEXT("#"&amp;INDEX($D$385:$BE$550,$C453,E$196),),INDEX($D$385:$BE$550,$C453,E$196))</f>
        <v>A125585240X</v>
      </c>
      <c r="M84" s="54" t="str" cm="1">
        <f t="array" ref="M84">HYPERLINK(TEXT("#"&amp;INDEX($D$385:$BE$550,$C453,F$196),),INDEX($D$385:$BE$550,$C453,F$196))</f>
        <v>A125588048C</v>
      </c>
      <c r="N84" s="54" t="str" cm="1">
        <f t="array" ref="N84">HYPERLINK(TEXT("#"&amp;INDEX($D$385:$BE$550,$C453,G$196),),INDEX($D$385:$BE$550,$C453,G$196))</f>
        <v>A125579624W</v>
      </c>
      <c r="O84" s="54" t="str" cm="1">
        <f t="array" ref="O84">HYPERLINK(TEXT("#"&amp;INDEX($D$385:$BE$550,$C453,H$196),),INDEX($D$385:$BE$550,$C453,H$196))</f>
        <v>A125579625X</v>
      </c>
      <c r="P84" s="51"/>
      <c r="Q84" s="51"/>
      <c r="R84" s="51"/>
      <c r="S84" s="51"/>
      <c r="T84" s="51"/>
      <c r="U84" s="51"/>
      <c r="V84" s="51"/>
      <c r="W84" s="51"/>
    </row>
    <row r="85" spans="1:23">
      <c r="A85" s="52"/>
      <c r="B85" s="57" t="s">
        <v>12698</v>
      </c>
      <c r="C85" s="51" cm="1">
        <f t="array" ref="C85">INDEX($D$209:$BE$374,$C278,C$196)</f>
        <v>3.4449999999999998</v>
      </c>
      <c r="D85" s="51" cm="1">
        <f t="array" ref="D85">INDEX($D$209:$BE$374,$C278,D$196)</f>
        <v>8.2319999999999993</v>
      </c>
      <c r="E85" s="51" cm="1">
        <f t="array" ref="E85">INDEX($D$209:$BE$374,$C278,E$196)</f>
        <v>11.394</v>
      </c>
      <c r="F85" s="51" cm="1">
        <f t="array" ref="F85">INDEX($D$209:$BE$374,$C278,F$196)</f>
        <v>11.202999999999999</v>
      </c>
      <c r="G85" s="51" cm="1">
        <f t="array" ref="G85">INDEX($D$209:$BE$374,$C278,G$196)</f>
        <v>34.274999999999999</v>
      </c>
      <c r="H85" s="51" cm="1">
        <f t="array" ref="H85">INDEX($D$209:$BE$374,$C278,H$196)</f>
        <v>26</v>
      </c>
      <c r="I85" s="51"/>
      <c r="J85" s="54" t="str" cm="1">
        <f t="array" ref="J85">HYPERLINK(TEXT("#"&amp;INDEX($D$385:$BE$550,$C454,C$196),),INDEX($D$385:$BE$550,$C454,C$196))</f>
        <v>A125582312V</v>
      </c>
      <c r="K85" s="54" t="str" cm="1">
        <f t="array" ref="K85">HYPERLINK(TEXT("#"&amp;INDEX($D$385:$BE$550,$C454,D$196),),INDEX($D$385:$BE$550,$C454,D$196))</f>
        <v>A125576696C</v>
      </c>
      <c r="L85" s="54" t="str" cm="1">
        <f t="array" ref="L85">HYPERLINK(TEXT("#"&amp;INDEX($D$385:$BE$550,$C454,E$196),),INDEX($D$385:$BE$550,$C454,E$196))</f>
        <v>A125585120F</v>
      </c>
      <c r="M85" s="54" t="str" cm="1">
        <f t="array" ref="M85">HYPERLINK(TEXT("#"&amp;INDEX($D$385:$BE$550,$C454,F$196),),INDEX($D$385:$BE$550,$C454,F$196))</f>
        <v>A125587928J</v>
      </c>
      <c r="N85" s="54" t="str" cm="1">
        <f t="array" ref="N85">HYPERLINK(TEXT("#"&amp;INDEX($D$385:$BE$550,$C454,G$196),),INDEX($D$385:$BE$550,$C454,G$196))</f>
        <v>A125579504C</v>
      </c>
      <c r="O85" s="54" t="str" cm="1">
        <f t="array" ref="O85">HYPERLINK(TEXT("#"&amp;INDEX($D$385:$BE$550,$C454,H$196),),INDEX($D$385:$BE$550,$C454,H$196))</f>
        <v>A125579505F</v>
      </c>
      <c r="P85" s="51"/>
      <c r="Q85" s="51"/>
      <c r="R85" s="51"/>
      <c r="S85" s="51"/>
      <c r="T85" s="51"/>
      <c r="U85" s="51"/>
      <c r="V85" s="51"/>
      <c r="W85" s="51"/>
    </row>
    <row r="86" spans="1:23">
      <c r="A86" s="52"/>
      <c r="B86" s="56" t="s">
        <v>12699</v>
      </c>
      <c r="C86" s="51" cm="1">
        <f t="array" ref="C86">INDEX($D$209:$BE$374,$C279,C$196)</f>
        <v>9.4730000000000008</v>
      </c>
      <c r="D86" s="51" cm="1">
        <f t="array" ref="D86">INDEX($D$209:$BE$374,$C279,D$196)</f>
        <v>15.865</v>
      </c>
      <c r="E86" s="51" cm="1">
        <f t="array" ref="E86">INDEX($D$209:$BE$374,$C279,E$196)</f>
        <v>13.664</v>
      </c>
      <c r="F86" s="51" cm="1">
        <f t="array" ref="F86">INDEX($D$209:$BE$374,$C279,F$196)</f>
        <v>20.841999999999999</v>
      </c>
      <c r="G86" s="51" cm="1">
        <f t="array" ref="G86">INDEX($D$209:$BE$374,$C279,G$196)</f>
        <v>59.844000000000001</v>
      </c>
      <c r="H86" s="51" cm="1">
        <f t="array" ref="H86">INDEX($D$209:$BE$374,$C279,H$196)</f>
        <v>26</v>
      </c>
      <c r="I86" s="51"/>
      <c r="J86" s="54" t="str" cm="1">
        <f t="array" ref="J86">HYPERLINK(TEXT("#"&amp;INDEX($D$385:$BE$550,$C455,C$196),),INDEX($D$385:$BE$550,$C455,C$196))</f>
        <v>A125582320V</v>
      </c>
      <c r="K86" s="54" t="str" cm="1">
        <f t="array" ref="K86">HYPERLINK(TEXT("#"&amp;INDEX($D$385:$BE$550,$C455,D$196),),INDEX($D$385:$BE$550,$C455,D$196))</f>
        <v>A125576704T</v>
      </c>
      <c r="L86" s="54" t="str" cm="1">
        <f t="array" ref="L86">HYPERLINK(TEXT("#"&amp;INDEX($D$385:$BE$550,$C455,E$196),),INDEX($D$385:$BE$550,$C455,E$196))</f>
        <v>A125585128X</v>
      </c>
      <c r="M86" s="54" t="str" cm="1">
        <f t="array" ref="M86">HYPERLINK(TEXT("#"&amp;INDEX($D$385:$BE$550,$C455,F$196),),INDEX($D$385:$BE$550,$C455,F$196))</f>
        <v>A125587936J</v>
      </c>
      <c r="N86" s="54" t="str" cm="1">
        <f t="array" ref="N86">HYPERLINK(TEXT("#"&amp;INDEX($D$385:$BE$550,$C455,G$196),),INDEX($D$385:$BE$550,$C455,G$196))</f>
        <v>A125579512C</v>
      </c>
      <c r="O86" s="54" t="str" cm="1">
        <f t="array" ref="O86">HYPERLINK(TEXT("#"&amp;INDEX($D$385:$BE$550,$C455,H$196),),INDEX($D$385:$BE$550,$C455,H$196))</f>
        <v>A125579513F</v>
      </c>
      <c r="P86" s="51"/>
      <c r="Q86" s="51"/>
      <c r="R86" s="51"/>
      <c r="S86" s="51"/>
      <c r="T86" s="51"/>
      <c r="U86" s="51"/>
      <c r="V86" s="51"/>
      <c r="W86" s="51"/>
    </row>
    <row r="87" spans="1:23">
      <c r="A87" s="52"/>
      <c r="B87" s="57" t="s">
        <v>12700</v>
      </c>
      <c r="C87" s="51" cm="1">
        <f t="array" ref="C87">INDEX($D$209:$BE$374,$C280,C$196)</f>
        <v>3.2170000000000001</v>
      </c>
      <c r="D87" s="51" cm="1">
        <f t="array" ref="D87">INDEX($D$209:$BE$374,$C280,D$196)</f>
        <v>9.3019999999999996</v>
      </c>
      <c r="E87" s="51" cm="1">
        <f t="array" ref="E87">INDEX($D$209:$BE$374,$C280,E$196)</f>
        <v>5.7850000000000001</v>
      </c>
      <c r="F87" s="51" cm="1">
        <f t="array" ref="F87">INDEX($D$209:$BE$374,$C280,F$196)</f>
        <v>11.026999999999999</v>
      </c>
      <c r="G87" s="51" cm="1">
        <f t="array" ref="G87">INDEX($D$209:$BE$374,$C280,G$196)</f>
        <v>29.332000000000001</v>
      </c>
      <c r="H87" s="51" cm="1">
        <f t="array" ref="H87">INDEX($D$209:$BE$374,$C280,H$196)</f>
        <v>26</v>
      </c>
      <c r="I87" s="51"/>
      <c r="J87" s="54" t="str" cm="1">
        <f t="array" ref="J87">HYPERLINK(TEXT("#"&amp;INDEX($D$385:$BE$550,$C456,C$196),),INDEX($D$385:$BE$550,$C456,C$196))</f>
        <v>A125582384F</v>
      </c>
      <c r="K87" s="54" t="str" cm="1">
        <f t="array" ref="K87">HYPERLINK(TEXT("#"&amp;INDEX($D$385:$BE$550,$C456,D$196),),INDEX($D$385:$BE$550,$C456,D$196))</f>
        <v>A125576768C</v>
      </c>
      <c r="L87" s="54" t="str" cm="1">
        <f t="array" ref="L87">HYPERLINK(TEXT("#"&amp;INDEX($D$385:$BE$550,$C456,E$196),),INDEX($D$385:$BE$550,$C456,E$196))</f>
        <v>A125585192T</v>
      </c>
      <c r="M87" s="54" t="str" cm="1">
        <f t="array" ref="M87">HYPERLINK(TEXT("#"&amp;INDEX($D$385:$BE$550,$C456,F$196),),INDEX($D$385:$BE$550,$C456,F$196))</f>
        <v>A125588000T</v>
      </c>
      <c r="N87" s="54" t="str" cm="1">
        <f t="array" ref="N87">HYPERLINK(TEXT("#"&amp;INDEX($D$385:$BE$550,$C456,G$196),),INDEX($D$385:$BE$550,$C456,G$196))</f>
        <v>A125579576R</v>
      </c>
      <c r="O87" s="54" t="str" cm="1">
        <f t="array" ref="O87">HYPERLINK(TEXT("#"&amp;INDEX($D$385:$BE$550,$C456,H$196),),INDEX($D$385:$BE$550,$C456,H$196))</f>
        <v>A125579577T</v>
      </c>
      <c r="P87" s="51"/>
      <c r="Q87" s="51"/>
      <c r="R87" s="51"/>
      <c r="S87" s="51"/>
      <c r="T87" s="51"/>
      <c r="U87" s="51"/>
      <c r="V87" s="51"/>
      <c r="W87" s="51"/>
    </row>
    <row r="88" spans="1:23">
      <c r="A88" s="52"/>
      <c r="B88" s="57" t="s">
        <v>12701</v>
      </c>
      <c r="C88" s="51" cm="1">
        <f t="array" ref="C88">INDEX($D$209:$BE$374,$C281,C$196)</f>
        <v>6.2560000000000002</v>
      </c>
      <c r="D88" s="51" cm="1">
        <f t="array" ref="D88">INDEX($D$209:$BE$374,$C281,D$196)</f>
        <v>6.5629999999999997</v>
      </c>
      <c r="E88" s="51" cm="1">
        <f t="array" ref="E88">INDEX($D$209:$BE$374,$C281,E$196)</f>
        <v>7.8780000000000001</v>
      </c>
      <c r="F88" s="51" cm="1">
        <f t="array" ref="F88">INDEX($D$209:$BE$374,$C281,F$196)</f>
        <v>9.8149999999999995</v>
      </c>
      <c r="G88" s="51" cm="1">
        <f t="array" ref="G88">INDEX($D$209:$BE$374,$C281,G$196)</f>
        <v>30.513000000000002</v>
      </c>
      <c r="H88" s="51" cm="1">
        <f t="array" ref="H88">INDEX($D$209:$BE$374,$C281,H$196)</f>
        <v>26</v>
      </c>
      <c r="I88" s="51"/>
      <c r="J88" s="54" t="str" cm="1">
        <f t="array" ref="J88">HYPERLINK(TEXT("#"&amp;INDEX($D$385:$BE$550,$C457,C$196),),INDEX($D$385:$BE$550,$C457,C$196))</f>
        <v>A125582256L</v>
      </c>
      <c r="K88" s="54" t="str" cm="1">
        <f t="array" ref="K88">HYPERLINK(TEXT("#"&amp;INDEX($D$385:$BE$550,$C457,D$196),),INDEX($D$385:$BE$550,$C457,D$196))</f>
        <v>A125576640T</v>
      </c>
      <c r="L88" s="54" t="str" cm="1">
        <f t="array" ref="L88">HYPERLINK(TEXT("#"&amp;INDEX($D$385:$BE$550,$C457,E$196),),INDEX($D$385:$BE$550,$C457,E$196))</f>
        <v>A125585064X</v>
      </c>
      <c r="M88" s="54" t="str" cm="1">
        <f t="array" ref="M88">HYPERLINK(TEXT("#"&amp;INDEX($D$385:$BE$550,$C457,F$196),),INDEX($D$385:$BE$550,$C457,F$196))</f>
        <v>A125587872J</v>
      </c>
      <c r="N88" s="54" t="str" cm="1">
        <f t="array" ref="N88">HYPERLINK(TEXT("#"&amp;INDEX($D$385:$BE$550,$C457,G$196),),INDEX($D$385:$BE$550,$C457,G$196))</f>
        <v>A125579448W</v>
      </c>
      <c r="O88" s="54" t="str" cm="1">
        <f t="array" ref="O88">HYPERLINK(TEXT("#"&amp;INDEX($D$385:$BE$550,$C457,H$196),),INDEX($D$385:$BE$550,$C457,H$196))</f>
        <v>A125579449X</v>
      </c>
      <c r="P88" s="51"/>
      <c r="Q88" s="51"/>
      <c r="R88" s="51"/>
      <c r="S88" s="51"/>
      <c r="T88" s="51"/>
      <c r="U88" s="51"/>
      <c r="V88" s="51"/>
      <c r="W88" s="51"/>
    </row>
    <row r="89" spans="1:23">
      <c r="A89" s="52"/>
      <c r="B89" s="53" t="s">
        <v>12702</v>
      </c>
      <c r="C89" s="51" cm="1">
        <f t="array" ref="C89">INDEX($D$209:$BE$374,$C282,C$196)</f>
        <v>1.2949999999999999</v>
      </c>
      <c r="D89" s="51" cm="1">
        <f t="array" ref="D89">INDEX($D$209:$BE$374,$C282,D$196)</f>
        <v>3.9489999999999998</v>
      </c>
      <c r="E89" s="51" cm="1">
        <f t="array" ref="E89">INDEX($D$209:$BE$374,$C282,E$196)</f>
        <v>3.488</v>
      </c>
      <c r="F89" s="51" cm="1">
        <f t="array" ref="F89">INDEX($D$209:$BE$374,$C282,F$196)</f>
        <v>3.0390000000000001</v>
      </c>
      <c r="G89" s="51" cm="1">
        <f t="array" ref="G89">INDEX($D$209:$BE$374,$C282,G$196)</f>
        <v>11.772</v>
      </c>
      <c r="H89" s="51" cm="1">
        <f t="array" ref="H89">INDEX($D$209:$BE$374,$C282,H$196)</f>
        <v>16.312999999999999</v>
      </c>
      <c r="I89" s="51"/>
      <c r="J89" s="54" t="str" cm="1">
        <f t="array" ref="J89">HYPERLINK(TEXT("#"&amp;INDEX($D$385:$BE$550,$C458,C$196),),INDEX($D$385:$BE$550,$C458,C$196))</f>
        <v>A125582440L</v>
      </c>
      <c r="K89" s="54" t="str" cm="1">
        <f t="array" ref="K89">HYPERLINK(TEXT("#"&amp;INDEX($D$385:$BE$550,$C458,D$196),),INDEX($D$385:$BE$550,$C458,D$196))</f>
        <v>A125576824K</v>
      </c>
      <c r="L89" s="54" t="str" cm="1">
        <f t="array" ref="L89">HYPERLINK(TEXT("#"&amp;INDEX($D$385:$BE$550,$C458,E$196),),INDEX($D$385:$BE$550,$C458,E$196))</f>
        <v>A125585248T</v>
      </c>
      <c r="M89" s="54" t="str" cm="1">
        <f t="array" ref="M89">HYPERLINK(TEXT("#"&amp;INDEX($D$385:$BE$550,$C458,F$196),),INDEX($D$385:$BE$550,$C458,F$196))</f>
        <v>A125588056C</v>
      </c>
      <c r="N89" s="54" t="str" cm="1">
        <f t="array" ref="N89">HYPERLINK(TEXT("#"&amp;INDEX($D$385:$BE$550,$C458,G$196),),INDEX($D$385:$BE$550,$C458,G$196))</f>
        <v>A125579632W</v>
      </c>
      <c r="O89" s="54" t="str" cm="1">
        <f t="array" ref="O89">HYPERLINK(TEXT("#"&amp;INDEX($D$385:$BE$550,$C458,H$196),),INDEX($D$385:$BE$550,$C458,H$196))</f>
        <v>A125579633X</v>
      </c>
      <c r="P89" s="51"/>
      <c r="Q89" s="51"/>
      <c r="R89" s="51"/>
      <c r="S89" s="51"/>
      <c r="T89" s="51"/>
      <c r="U89" s="51"/>
      <c r="V89" s="51"/>
      <c r="W89" s="51"/>
    </row>
    <row r="90" spans="1:23">
      <c r="A90" s="48" t="s">
        <v>12703</v>
      </c>
      <c r="B90" s="55"/>
      <c r="C90" s="51"/>
      <c r="D90" s="51"/>
      <c r="E90" s="51"/>
      <c r="F90" s="51"/>
      <c r="G90" s="51"/>
      <c r="H90" s="51"/>
      <c r="I90" s="51"/>
      <c r="J90" s="54"/>
      <c r="K90" s="54"/>
      <c r="L90" s="54"/>
      <c r="M90" s="54"/>
      <c r="N90" s="54"/>
      <c r="O90" s="54"/>
      <c r="P90" s="51"/>
      <c r="Q90" s="51"/>
      <c r="R90" s="51"/>
      <c r="S90" s="51"/>
      <c r="T90" s="51"/>
      <c r="U90" s="51"/>
      <c r="V90" s="51"/>
      <c r="W90" s="51"/>
    </row>
    <row r="91" spans="1:23">
      <c r="A91" s="58"/>
      <c r="B91" s="53" t="s">
        <v>12704</v>
      </c>
      <c r="C91" s="51" cm="1">
        <f t="array" ref="C91">INDEX($D$209:$BE$374,$C284,C$196)</f>
        <v>47.322000000000003</v>
      </c>
      <c r="D91" s="51" cm="1">
        <f t="array" ref="D91">INDEX($D$209:$BE$374,$C284,D$196)</f>
        <v>69.388000000000005</v>
      </c>
      <c r="E91" s="51" cm="1">
        <f t="array" ref="E91">INDEX($D$209:$BE$374,$C284,E$196)</f>
        <v>87.738</v>
      </c>
      <c r="F91" s="51" cm="1">
        <f t="array" ref="F91">INDEX($D$209:$BE$374,$C284,F$196)</f>
        <v>72.484999999999999</v>
      </c>
      <c r="G91" s="51" cm="1">
        <f t="array" ref="G91">INDEX($D$209:$BE$374,$C284,G$196)</f>
        <v>276.93299999999999</v>
      </c>
      <c r="H91" s="51" cm="1">
        <f t="array" ref="H91">INDEX($D$209:$BE$374,$C284,H$196)</f>
        <v>18.63</v>
      </c>
      <c r="I91" s="51"/>
      <c r="J91" s="54" t="str" cm="1">
        <f t="array" ref="J91">HYPERLINK(TEXT("#"&amp;INDEX($D$385:$BE$550,$C460,C$196),),INDEX($D$385:$BE$550,$C460,C$196))</f>
        <v>A125582328L</v>
      </c>
      <c r="K91" s="54" t="str" cm="1">
        <f t="array" ref="K91">HYPERLINK(TEXT("#"&amp;INDEX($D$385:$BE$550,$C460,D$196),),INDEX($D$385:$BE$550,$C460,D$196))</f>
        <v>A125576712T</v>
      </c>
      <c r="L91" s="54" t="str" cm="1">
        <f t="array" ref="L91">HYPERLINK(TEXT("#"&amp;INDEX($D$385:$BE$550,$C460,E$196),),INDEX($D$385:$BE$550,$C460,E$196))</f>
        <v>A125585136X</v>
      </c>
      <c r="M91" s="54" t="str" cm="1">
        <f t="array" ref="M91">HYPERLINK(TEXT("#"&amp;INDEX($D$385:$BE$550,$C460,F$196),),INDEX($D$385:$BE$550,$C460,F$196))</f>
        <v>A125587944J</v>
      </c>
      <c r="N91" s="54" t="str" cm="1">
        <f t="array" ref="N91">HYPERLINK(TEXT("#"&amp;INDEX($D$385:$BE$550,$C460,G$196),),INDEX($D$385:$BE$550,$C460,G$196))</f>
        <v>A125579520C</v>
      </c>
      <c r="O91" s="54" t="str" cm="1">
        <f t="array" ref="O91">HYPERLINK(TEXT("#"&amp;INDEX($D$385:$BE$550,$C460,H$196),),INDEX($D$385:$BE$550,$C460,H$196))</f>
        <v>A125579521F</v>
      </c>
      <c r="P91" s="51"/>
      <c r="Q91" s="51"/>
      <c r="R91" s="51"/>
      <c r="S91" s="51"/>
      <c r="T91" s="51"/>
      <c r="U91" s="51"/>
      <c r="V91" s="51"/>
      <c r="W91" s="51"/>
    </row>
    <row r="92" spans="1:23">
      <c r="A92" s="58"/>
      <c r="B92" s="56" t="s">
        <v>12705</v>
      </c>
      <c r="C92" s="51" cm="1">
        <f t="array" ref="C92">INDEX($D$209:$BE$374,$C285,C$196)</f>
        <v>14.103</v>
      </c>
      <c r="D92" s="51" cm="1">
        <f t="array" ref="D92">INDEX($D$209:$BE$374,$C285,D$196)</f>
        <v>27.657</v>
      </c>
      <c r="E92" s="51" cm="1">
        <f t="array" ref="E92">INDEX($D$209:$BE$374,$C285,E$196)</f>
        <v>32.015000000000001</v>
      </c>
      <c r="F92" s="51" cm="1">
        <f t="array" ref="F92">INDEX($D$209:$BE$374,$C285,F$196)</f>
        <v>27.733000000000001</v>
      </c>
      <c r="G92" s="51" cm="1">
        <f t="array" ref="G92">INDEX($D$209:$BE$374,$C285,G$196)</f>
        <v>101.508</v>
      </c>
      <c r="H92" s="51" cm="1">
        <f t="array" ref="H92">INDEX($D$209:$BE$374,$C285,H$196)</f>
        <v>20.097999999999999</v>
      </c>
      <c r="I92" s="51"/>
      <c r="J92" s="54" t="str" cm="1">
        <f t="array" ref="J92">HYPERLINK(TEXT("#"&amp;INDEX($D$385:$BE$550,$C461,C$196),),INDEX($D$385:$BE$550,$C461,C$196))</f>
        <v>A125582216V</v>
      </c>
      <c r="K92" s="54" t="str" cm="1">
        <f t="array" ref="K92">HYPERLINK(TEXT("#"&amp;INDEX($D$385:$BE$550,$C461,D$196),),INDEX($D$385:$BE$550,$C461,D$196))</f>
        <v>A125576600X</v>
      </c>
      <c r="L92" s="54" t="str" cm="1">
        <f t="array" ref="L92">HYPERLINK(TEXT("#"&amp;INDEX($D$385:$BE$550,$C461,E$196),),INDEX($D$385:$BE$550,$C461,E$196))</f>
        <v>A125585024F</v>
      </c>
      <c r="M92" s="54" t="str" cm="1">
        <f t="array" ref="M92">HYPERLINK(TEXT("#"&amp;INDEX($D$385:$BE$550,$C461,F$196),),INDEX($D$385:$BE$550,$C461,F$196))</f>
        <v>A125587832R</v>
      </c>
      <c r="N92" s="54" t="str" cm="1">
        <f t="array" ref="N92">HYPERLINK(TEXT("#"&amp;INDEX($D$385:$BE$550,$C461,G$196),),INDEX($D$385:$BE$550,$C461,G$196))</f>
        <v>A125579408C</v>
      </c>
      <c r="O92" s="54" t="str" cm="1">
        <f t="array" ref="O92">HYPERLINK(TEXT("#"&amp;INDEX($D$385:$BE$550,$C461,H$196),),INDEX($D$385:$BE$550,$C461,H$196))</f>
        <v>A125579409F</v>
      </c>
      <c r="P92" s="51"/>
      <c r="Q92" s="51"/>
      <c r="R92" s="51"/>
      <c r="S92" s="51"/>
      <c r="T92" s="51"/>
      <c r="U92" s="51"/>
      <c r="V92" s="51"/>
      <c r="W92" s="51"/>
    </row>
    <row r="93" spans="1:23">
      <c r="A93" s="58"/>
      <c r="B93" s="57" t="s">
        <v>12706</v>
      </c>
      <c r="C93" s="51" cm="1">
        <f t="array" ref="C93">INDEX($D$209:$BE$374,$C286,C$196)</f>
        <v>5.117</v>
      </c>
      <c r="D93" s="51" cm="1">
        <f t="array" ref="D93">INDEX($D$209:$BE$374,$C286,D$196)</f>
        <v>12.010999999999999</v>
      </c>
      <c r="E93" s="51" cm="1">
        <f t="array" ref="E93">INDEX($D$209:$BE$374,$C286,E$196)</f>
        <v>13.161</v>
      </c>
      <c r="F93" s="51" cm="1">
        <f t="array" ref="F93">INDEX($D$209:$BE$374,$C286,F$196)</f>
        <v>13.875</v>
      </c>
      <c r="G93" s="51" cm="1">
        <f t="array" ref="G93">INDEX($D$209:$BE$374,$C286,G$196)</f>
        <v>44.164000000000001</v>
      </c>
      <c r="H93" s="51" cm="1">
        <f t="array" ref="H93">INDEX($D$209:$BE$374,$C286,H$196)</f>
        <v>26</v>
      </c>
      <c r="I93" s="51"/>
      <c r="J93" s="54" t="str" cm="1">
        <f t="array" ref="J93">HYPERLINK(TEXT("#"&amp;INDEX($D$385:$BE$550,$C462,C$196),),INDEX($D$385:$BE$550,$C462,C$196))</f>
        <v>A125582336L</v>
      </c>
      <c r="K93" s="54" t="str" cm="1">
        <f t="array" ref="K93">HYPERLINK(TEXT("#"&amp;INDEX($D$385:$BE$550,$C462,D$196),),INDEX($D$385:$BE$550,$C462,D$196))</f>
        <v>A125576720T</v>
      </c>
      <c r="L93" s="54" t="str" cm="1">
        <f t="array" ref="L93">HYPERLINK(TEXT("#"&amp;INDEX($D$385:$BE$550,$C462,E$196),),INDEX($D$385:$BE$550,$C462,E$196))</f>
        <v>A125585144X</v>
      </c>
      <c r="M93" s="54" t="str" cm="1">
        <f t="array" ref="M93">HYPERLINK(TEXT("#"&amp;INDEX($D$385:$BE$550,$C462,F$196),),INDEX($D$385:$BE$550,$C462,F$196))</f>
        <v>A125587952J</v>
      </c>
      <c r="N93" s="54" t="str" cm="1">
        <f t="array" ref="N93">HYPERLINK(TEXT("#"&amp;INDEX($D$385:$BE$550,$C462,G$196),),INDEX($D$385:$BE$550,$C462,G$196))</f>
        <v>A125579528W</v>
      </c>
      <c r="O93" s="54" t="str" cm="1">
        <f t="array" ref="O93">HYPERLINK(TEXT("#"&amp;INDEX($D$385:$BE$550,$C462,H$196),),INDEX($D$385:$BE$550,$C462,H$196))</f>
        <v>A125579529X</v>
      </c>
      <c r="P93" s="51"/>
      <c r="Q93" s="51"/>
      <c r="R93" s="51"/>
      <c r="S93" s="51"/>
      <c r="T93" s="51"/>
      <c r="U93" s="51"/>
      <c r="V93" s="51"/>
      <c r="W93" s="51"/>
    </row>
    <row r="94" spans="1:23">
      <c r="A94" s="58"/>
      <c r="B94" s="57" t="s">
        <v>12707</v>
      </c>
      <c r="C94" s="51" cm="1">
        <f t="array" ref="C94">INDEX($D$209:$BE$374,$C287,C$196)</f>
        <v>8.9870000000000001</v>
      </c>
      <c r="D94" s="51" cm="1">
        <f t="array" ref="D94">INDEX($D$209:$BE$374,$C287,D$196)</f>
        <v>15.646000000000001</v>
      </c>
      <c r="E94" s="51" cm="1">
        <f t="array" ref="E94">INDEX($D$209:$BE$374,$C287,E$196)</f>
        <v>18.853999999999999</v>
      </c>
      <c r="F94" s="51" cm="1">
        <f t="array" ref="F94">INDEX($D$209:$BE$374,$C287,F$196)</f>
        <v>13.856999999999999</v>
      </c>
      <c r="G94" s="51" cm="1">
        <f t="array" ref="G94">INDEX($D$209:$BE$374,$C287,G$196)</f>
        <v>57.343000000000004</v>
      </c>
      <c r="H94" s="51" cm="1">
        <f t="array" ref="H94">INDEX($D$209:$BE$374,$C287,H$196)</f>
        <v>14.568</v>
      </c>
      <c r="I94" s="51"/>
      <c r="J94" s="54" t="str" cm="1">
        <f t="array" ref="J94">HYPERLINK(TEXT("#"&amp;INDEX($D$385:$BE$550,$C463,C$196),),INDEX($D$385:$BE$550,$C463,C$196))</f>
        <v>A125582344L</v>
      </c>
      <c r="K94" s="54" t="str" cm="1">
        <f t="array" ref="K94">HYPERLINK(TEXT("#"&amp;INDEX($D$385:$BE$550,$C463,D$196),),INDEX($D$385:$BE$550,$C463,D$196))</f>
        <v>A125576728K</v>
      </c>
      <c r="L94" s="54" t="str" cm="1">
        <f t="array" ref="L94">HYPERLINK(TEXT("#"&amp;INDEX($D$385:$BE$550,$C463,E$196),),INDEX($D$385:$BE$550,$C463,E$196))</f>
        <v>A125585152X</v>
      </c>
      <c r="M94" s="54" t="str" cm="1">
        <f t="array" ref="M94">HYPERLINK(TEXT("#"&amp;INDEX($D$385:$BE$550,$C463,F$196),),INDEX($D$385:$BE$550,$C463,F$196))</f>
        <v>A125587960J</v>
      </c>
      <c r="N94" s="54" t="str" cm="1">
        <f t="array" ref="N94">HYPERLINK(TEXT("#"&amp;INDEX($D$385:$BE$550,$C463,G$196),),INDEX($D$385:$BE$550,$C463,G$196))</f>
        <v>A125579536W</v>
      </c>
      <c r="O94" s="54" t="str" cm="1">
        <f t="array" ref="O94">HYPERLINK(TEXT("#"&amp;INDEX($D$385:$BE$550,$C463,H$196),),INDEX($D$385:$BE$550,$C463,H$196))</f>
        <v>A125579537X</v>
      </c>
      <c r="P94" s="51"/>
      <c r="Q94" s="51"/>
      <c r="R94" s="51"/>
      <c r="S94" s="51"/>
      <c r="T94" s="51"/>
      <c r="U94" s="51"/>
      <c r="V94" s="51"/>
      <c r="W94" s="51"/>
    </row>
    <row r="95" spans="1:23">
      <c r="A95" s="58"/>
      <c r="B95" s="56" t="s">
        <v>12708</v>
      </c>
      <c r="C95" s="51" cm="1">
        <f t="array" ref="C95">INDEX($D$209:$BE$374,$C288,C$196)</f>
        <v>0.749</v>
      </c>
      <c r="D95" s="51" cm="1">
        <f t="array" ref="D95">INDEX($D$209:$BE$374,$C288,D$196)</f>
        <v>1.2110000000000001</v>
      </c>
      <c r="E95" s="51" cm="1">
        <f t="array" ref="E95">INDEX($D$209:$BE$374,$C288,E$196)</f>
        <v>1.232</v>
      </c>
      <c r="F95" s="51" cm="1">
        <f t="array" ref="F95">INDEX($D$209:$BE$374,$C288,F$196)</f>
        <v>1.048</v>
      </c>
      <c r="G95" s="51" cm="1">
        <f t="array" ref="G95">INDEX($D$209:$BE$374,$C288,G$196)</f>
        <v>4.2389999999999999</v>
      </c>
      <c r="H95" s="51" cm="1">
        <f t="array" ref="H95">INDEX($D$209:$BE$374,$C288,H$196)</f>
        <v>14.802</v>
      </c>
      <c r="I95" s="51"/>
      <c r="J95" s="54" t="str" cm="1">
        <f t="array" ref="J95">HYPERLINK(TEXT("#"&amp;INDEX($D$385:$BE$550,$C464,C$196),),INDEX($D$385:$BE$550,$C464,C$196))</f>
        <v>A125582464F</v>
      </c>
      <c r="K95" s="54" t="str" cm="1">
        <f t="array" ref="K95">HYPERLINK(TEXT("#"&amp;INDEX($D$385:$BE$550,$C464,D$196),),INDEX($D$385:$BE$550,$C464,D$196))</f>
        <v>A125576848C</v>
      </c>
      <c r="L95" s="54" t="str" cm="1">
        <f t="array" ref="L95">HYPERLINK(TEXT("#"&amp;INDEX($D$385:$BE$550,$C464,E$196),),INDEX($D$385:$BE$550,$C464,E$196))</f>
        <v>A125585272T</v>
      </c>
      <c r="M95" s="54" t="str" cm="1">
        <f t="array" ref="M95">HYPERLINK(TEXT("#"&amp;INDEX($D$385:$BE$550,$C464,F$196),),INDEX($D$385:$BE$550,$C464,F$196))</f>
        <v>A125588080C</v>
      </c>
      <c r="N95" s="54" t="str" cm="1">
        <f t="array" ref="N95">HYPERLINK(TEXT("#"&amp;INDEX($D$385:$BE$550,$C464,G$196),),INDEX($D$385:$BE$550,$C464,G$196))</f>
        <v>A125579656R</v>
      </c>
      <c r="O95" s="54" t="str" cm="1">
        <f t="array" ref="O95">HYPERLINK(TEXT("#"&amp;INDEX($D$385:$BE$550,$C464,H$196),),INDEX($D$385:$BE$550,$C464,H$196))</f>
        <v>A125579657T</v>
      </c>
      <c r="P95" s="51"/>
      <c r="Q95" s="51"/>
      <c r="R95" s="51"/>
      <c r="S95" s="51"/>
      <c r="T95" s="51"/>
      <c r="U95" s="51"/>
      <c r="V95" s="51"/>
      <c r="W95" s="51"/>
    </row>
    <row r="96" spans="1:23">
      <c r="A96" s="58"/>
      <c r="B96" s="56" t="s">
        <v>12709</v>
      </c>
      <c r="C96" s="51" cm="1">
        <f t="array" ref="C96">INDEX($D$209:$BE$374,$C289,C$196)</f>
        <v>14.135</v>
      </c>
      <c r="D96" s="51" cm="1">
        <f t="array" ref="D96">INDEX($D$209:$BE$374,$C289,D$196)</f>
        <v>17.529</v>
      </c>
      <c r="E96" s="51" cm="1">
        <f t="array" ref="E96">INDEX($D$209:$BE$374,$C289,E$196)</f>
        <v>26.495000000000001</v>
      </c>
      <c r="F96" s="51" cm="1">
        <f t="array" ref="F96">INDEX($D$209:$BE$374,$C289,F$196)</f>
        <v>14.439</v>
      </c>
      <c r="G96" s="51" cm="1">
        <f t="array" ref="G96">INDEX($D$209:$BE$374,$C289,G$196)</f>
        <v>72.596999999999994</v>
      </c>
      <c r="H96" s="51" cm="1">
        <f t="array" ref="H96">INDEX($D$209:$BE$374,$C289,H$196)</f>
        <v>17</v>
      </c>
      <c r="I96" s="51"/>
      <c r="J96" s="54" t="str" cm="1">
        <f t="array" ref="J96">HYPERLINK(TEXT("#"&amp;INDEX($D$385:$BE$550,$C465,C$196),),INDEX($D$385:$BE$550,$C465,C$196))</f>
        <v>A125582176L</v>
      </c>
      <c r="K96" s="54" t="str" cm="1">
        <f t="array" ref="K96">HYPERLINK(TEXT("#"&amp;INDEX($D$385:$BE$550,$C465,D$196),),INDEX($D$385:$BE$550,$C465,D$196))</f>
        <v>A125576560T</v>
      </c>
      <c r="L96" s="54" t="str" cm="1">
        <f t="array" ref="L96">HYPERLINK(TEXT("#"&amp;INDEX($D$385:$BE$550,$C465,E$196),),INDEX($D$385:$BE$550,$C465,E$196))</f>
        <v>A125584984W</v>
      </c>
      <c r="M96" s="54" t="str" cm="1">
        <f t="array" ref="M96">HYPERLINK(TEXT("#"&amp;INDEX($D$385:$BE$550,$C465,F$196),),INDEX($D$385:$BE$550,$C465,F$196))</f>
        <v>A125587792J</v>
      </c>
      <c r="N96" s="54" t="str" cm="1">
        <f t="array" ref="N96">HYPERLINK(TEXT("#"&amp;INDEX($D$385:$BE$550,$C465,G$196),),INDEX($D$385:$BE$550,$C465,G$196))</f>
        <v>A125579368W</v>
      </c>
      <c r="O96" s="54" t="str" cm="1">
        <f t="array" ref="O96">HYPERLINK(TEXT("#"&amp;INDEX($D$385:$BE$550,$C465,H$196),),INDEX($D$385:$BE$550,$C465,H$196))</f>
        <v>A125579369X</v>
      </c>
      <c r="P96" s="51"/>
      <c r="Q96" s="51"/>
      <c r="R96" s="51"/>
      <c r="S96" s="51"/>
      <c r="T96" s="51"/>
      <c r="U96" s="51"/>
      <c r="V96" s="51"/>
      <c r="W96" s="51"/>
    </row>
    <row r="97" spans="1:23">
      <c r="A97" s="59"/>
      <c r="B97" s="56" t="s">
        <v>12710</v>
      </c>
      <c r="C97" s="51" cm="1">
        <f t="array" ref="C97">INDEX($D$209:$BE$374,$C290,C$196)</f>
        <v>15.484</v>
      </c>
      <c r="D97" s="51" cm="1">
        <f t="array" ref="D97">INDEX($D$209:$BE$374,$C290,D$196)</f>
        <v>19.015000000000001</v>
      </c>
      <c r="E97" s="51" cm="1">
        <f t="array" ref="E97">INDEX($D$209:$BE$374,$C290,E$196)</f>
        <v>23.308</v>
      </c>
      <c r="F97" s="51" cm="1">
        <f t="array" ref="F97">INDEX($D$209:$BE$374,$C290,F$196)</f>
        <v>24.805</v>
      </c>
      <c r="G97" s="51" cm="1">
        <f t="array" ref="G97">INDEX($D$209:$BE$374,$C290,G$196)</f>
        <v>82.611000000000004</v>
      </c>
      <c r="H97" s="51" cm="1">
        <f t="array" ref="H97">INDEX($D$209:$BE$374,$C290,H$196)</f>
        <v>26</v>
      </c>
      <c r="I97" s="51"/>
      <c r="J97" s="54" t="str" cm="1">
        <f t="array" ref="J97">HYPERLINK(TEXT("#"&amp;INDEX($D$385:$BE$550,$C466,C$196),),INDEX($D$385:$BE$550,$C466,C$196))</f>
        <v>A125582448F</v>
      </c>
      <c r="K97" s="54" t="str" cm="1">
        <f t="array" ref="K97">HYPERLINK(TEXT("#"&amp;INDEX($D$385:$BE$550,$C466,D$196),),INDEX($D$385:$BE$550,$C466,D$196))</f>
        <v>A125576832K</v>
      </c>
      <c r="L97" s="54" t="str" cm="1">
        <f t="array" ref="L97">HYPERLINK(TEXT("#"&amp;INDEX($D$385:$BE$550,$C466,E$196),),INDEX($D$385:$BE$550,$C466,E$196))</f>
        <v>A125585256T</v>
      </c>
      <c r="M97" s="54" t="str" cm="1">
        <f t="array" ref="M97">HYPERLINK(TEXT("#"&amp;INDEX($D$385:$BE$550,$C466,F$196),),INDEX($D$385:$BE$550,$C466,F$196))</f>
        <v>A125588064C</v>
      </c>
      <c r="N97" s="54" t="str" cm="1">
        <f t="array" ref="N97">HYPERLINK(TEXT("#"&amp;INDEX($D$385:$BE$550,$C466,G$196),),INDEX($D$385:$BE$550,$C466,G$196))</f>
        <v>A125579640W</v>
      </c>
      <c r="O97" s="54" t="str" cm="1">
        <f t="array" ref="O97">HYPERLINK(TEXT("#"&amp;INDEX($D$385:$BE$550,$C466,H$196),),INDEX($D$385:$BE$550,$C466,H$196))</f>
        <v>A125579641X</v>
      </c>
      <c r="P97" s="51"/>
      <c r="Q97" s="51"/>
      <c r="R97" s="51"/>
      <c r="S97" s="51"/>
      <c r="T97" s="51"/>
      <c r="U97" s="51"/>
      <c r="V97" s="51"/>
      <c r="W97" s="51"/>
    </row>
    <row r="98" spans="1:23">
      <c r="A98" s="58"/>
      <c r="B98" s="56" t="s">
        <v>12711</v>
      </c>
      <c r="C98" s="51" cm="1">
        <f t="array" ref="C98">INDEX($D$209:$BE$374,$C291,C$196)</f>
        <v>2.851</v>
      </c>
      <c r="D98" s="51" cm="1">
        <f t="array" ref="D98">INDEX($D$209:$BE$374,$C291,D$196)</f>
        <v>3.9769999999999999</v>
      </c>
      <c r="E98" s="51" cm="1">
        <f t="array" ref="E98">INDEX($D$209:$BE$374,$C291,E$196)</f>
        <v>4.6879999999999997</v>
      </c>
      <c r="F98" s="51" cm="1">
        <f t="array" ref="F98">INDEX($D$209:$BE$374,$C291,F$196)</f>
        <v>4.4610000000000003</v>
      </c>
      <c r="G98" s="51" cm="1">
        <f t="array" ref="G98">INDEX($D$209:$BE$374,$C291,G$196)</f>
        <v>15.978</v>
      </c>
      <c r="H98" s="51" cm="1">
        <f t="array" ref="H98">INDEX($D$209:$BE$374,$C291,H$196)</f>
        <v>14.532999999999999</v>
      </c>
      <c r="I98" s="51"/>
      <c r="J98" s="54" t="str" cm="1">
        <f t="array" ref="J98">HYPERLINK(TEXT("#"&amp;INDEX($D$385:$BE$550,$C467,C$196),),INDEX($D$385:$BE$550,$C467,C$196))</f>
        <v>A125582456F</v>
      </c>
      <c r="K98" s="54" t="str" cm="1">
        <f t="array" ref="K98">HYPERLINK(TEXT("#"&amp;INDEX($D$385:$BE$550,$C467,D$196),),INDEX($D$385:$BE$550,$C467,D$196))</f>
        <v>A125576840K</v>
      </c>
      <c r="L98" s="54" t="str" cm="1">
        <f t="array" ref="L98">HYPERLINK(TEXT("#"&amp;INDEX($D$385:$BE$550,$C467,E$196),),INDEX($D$385:$BE$550,$C467,E$196))</f>
        <v>A125585264T</v>
      </c>
      <c r="M98" s="54" t="str" cm="1">
        <f t="array" ref="M98">HYPERLINK(TEXT("#"&amp;INDEX($D$385:$BE$550,$C467,F$196),),INDEX($D$385:$BE$550,$C467,F$196))</f>
        <v>A125588072C</v>
      </c>
      <c r="N98" s="54" t="str" cm="1">
        <f t="array" ref="N98">HYPERLINK(TEXT("#"&amp;INDEX($D$385:$BE$550,$C467,G$196),),INDEX($D$385:$BE$550,$C467,G$196))</f>
        <v>A125579648R</v>
      </c>
      <c r="O98" s="54" t="str" cm="1">
        <f t="array" ref="O98">HYPERLINK(TEXT("#"&amp;INDEX($D$385:$BE$550,$C467,H$196),),INDEX($D$385:$BE$550,$C467,H$196))</f>
        <v>A125579649T</v>
      </c>
      <c r="P98" s="51"/>
      <c r="Q98" s="51"/>
      <c r="R98" s="51"/>
      <c r="S98" s="51"/>
      <c r="T98" s="51"/>
      <c r="U98" s="51"/>
      <c r="V98" s="51"/>
      <c r="W98" s="51"/>
    </row>
    <row r="99" spans="1:23">
      <c r="A99" s="58"/>
      <c r="B99" s="53" t="s">
        <v>12712</v>
      </c>
      <c r="C99" s="51" cm="1">
        <f t="array" ref="C99">INDEX($D$209:$BE$374,$C292,C$196)</f>
        <v>14.144</v>
      </c>
      <c r="D99" s="51" cm="1">
        <f t="array" ref="D99">INDEX($D$209:$BE$374,$C292,D$196)</f>
        <v>12.377000000000001</v>
      </c>
      <c r="E99" s="51" cm="1">
        <f t="array" ref="E99">INDEX($D$209:$BE$374,$C292,E$196)</f>
        <v>16.462</v>
      </c>
      <c r="F99" s="51" cm="1">
        <f t="array" ref="F99">INDEX($D$209:$BE$374,$C292,F$196)</f>
        <v>9.4600000000000009</v>
      </c>
      <c r="G99" s="51" cm="1">
        <f t="array" ref="G99">INDEX($D$209:$BE$374,$C292,G$196)</f>
        <v>52.442999999999998</v>
      </c>
      <c r="H99" s="51" cm="1">
        <f t="array" ref="H99">INDEX($D$209:$BE$374,$C292,H$196)</f>
        <v>12.154999999999999</v>
      </c>
      <c r="I99" s="51"/>
      <c r="J99" s="54" t="str" cm="1">
        <f t="array" ref="J99">HYPERLINK(TEXT("#"&amp;INDEX($D$385:$BE$550,$C468,C$196),),INDEX($D$385:$BE$550,$C468,C$196))</f>
        <v>A125582184L</v>
      </c>
      <c r="K99" s="54" t="str" cm="1">
        <f t="array" ref="K99">HYPERLINK(TEXT("#"&amp;INDEX($D$385:$BE$550,$C468,D$196),),INDEX($D$385:$BE$550,$C468,D$196))</f>
        <v>A125576568K</v>
      </c>
      <c r="L99" s="54" t="str" cm="1">
        <f t="array" ref="L99">HYPERLINK(TEXT("#"&amp;INDEX($D$385:$BE$550,$C468,E$196),),INDEX($D$385:$BE$550,$C468,E$196))</f>
        <v>A125584992W</v>
      </c>
      <c r="M99" s="54" t="str" cm="1">
        <f t="array" ref="M99">HYPERLINK(TEXT("#"&amp;INDEX($D$385:$BE$550,$C468,F$196),),INDEX($D$385:$BE$550,$C468,F$196))</f>
        <v>A125587800W</v>
      </c>
      <c r="N99" s="54" t="str" cm="1">
        <f t="array" ref="N99">HYPERLINK(TEXT("#"&amp;INDEX($D$385:$BE$550,$C468,G$196),),INDEX($D$385:$BE$550,$C468,G$196))</f>
        <v>A125579376W</v>
      </c>
      <c r="O99" s="54" t="str" cm="1">
        <f t="array" ref="O99">HYPERLINK(TEXT("#"&amp;INDEX($D$385:$BE$550,$C468,H$196),),INDEX($D$385:$BE$550,$C468,H$196))</f>
        <v>A125579377X</v>
      </c>
      <c r="P99" s="51"/>
      <c r="Q99" s="51"/>
      <c r="R99" s="51"/>
      <c r="S99" s="51"/>
      <c r="T99" s="51"/>
      <c r="U99" s="51"/>
      <c r="V99" s="51"/>
      <c r="W99" s="51"/>
    </row>
    <row r="100" spans="1:23">
      <c r="A100" s="58"/>
      <c r="B100" s="56" t="s">
        <v>12713</v>
      </c>
      <c r="C100" s="51" cm="1">
        <f t="array" ref="C100">INDEX($D$209:$BE$374,$C293,C$196)</f>
        <v>7.7350000000000003</v>
      </c>
      <c r="D100" s="51" cm="1">
        <f t="array" ref="D100">INDEX($D$209:$BE$374,$C293,D$196)</f>
        <v>7.4269999999999996</v>
      </c>
      <c r="E100" s="51" cm="1">
        <f t="array" ref="E100">INDEX($D$209:$BE$374,$C293,E$196)</f>
        <v>8.5760000000000005</v>
      </c>
      <c r="F100" s="51" cm="1">
        <f t="array" ref="F100">INDEX($D$209:$BE$374,$C293,F$196)</f>
        <v>5.1950000000000003</v>
      </c>
      <c r="G100" s="51" cm="1">
        <f t="array" ref="G100">INDEX($D$209:$BE$374,$C293,G$196)</f>
        <v>28.934000000000001</v>
      </c>
      <c r="H100" s="51" cm="1">
        <f t="array" ref="H100">INDEX($D$209:$BE$374,$C293,H$196)</f>
        <v>12</v>
      </c>
      <c r="I100" s="51"/>
      <c r="J100" s="54" t="str" cm="1">
        <f t="array" ref="J100">HYPERLINK(TEXT("#"&amp;INDEX($D$385:$BE$550,$C469,C$196),),INDEX($D$385:$BE$550,$C469,C$196))</f>
        <v>A125582264L</v>
      </c>
      <c r="K100" s="54" t="str" cm="1">
        <f t="array" ref="K100">HYPERLINK(TEXT("#"&amp;INDEX($D$385:$BE$550,$C469,D$196),),INDEX($D$385:$BE$550,$C469,D$196))</f>
        <v>A125576648K</v>
      </c>
      <c r="L100" s="54" t="str" cm="1">
        <f t="array" ref="L100">HYPERLINK(TEXT("#"&amp;INDEX($D$385:$BE$550,$C469,E$196),),INDEX($D$385:$BE$550,$C469,E$196))</f>
        <v>A125585072X</v>
      </c>
      <c r="M100" s="54" t="str" cm="1">
        <f t="array" ref="M100">HYPERLINK(TEXT("#"&amp;INDEX($D$385:$BE$550,$C469,F$196),),INDEX($D$385:$BE$550,$C469,F$196))</f>
        <v>A125587880J</v>
      </c>
      <c r="N100" s="54" t="str" cm="1">
        <f t="array" ref="N100">HYPERLINK(TEXT("#"&amp;INDEX($D$385:$BE$550,$C469,G$196),),INDEX($D$385:$BE$550,$C469,G$196))</f>
        <v>A125579456W</v>
      </c>
      <c r="O100" s="54" t="str" cm="1">
        <f t="array" ref="O100">HYPERLINK(TEXT("#"&amp;INDEX($D$385:$BE$550,$C469,H$196),),INDEX($D$385:$BE$550,$C469,H$196))</f>
        <v>A125579457X</v>
      </c>
      <c r="P100" s="51"/>
      <c r="Q100" s="51"/>
      <c r="R100" s="51"/>
      <c r="S100" s="51"/>
      <c r="T100" s="51"/>
      <c r="U100" s="51"/>
      <c r="V100" s="51"/>
      <c r="W100" s="51"/>
    </row>
    <row r="101" spans="1:23">
      <c r="A101" s="58"/>
      <c r="B101" s="56" t="s">
        <v>12714</v>
      </c>
      <c r="C101" s="51" cm="1">
        <f t="array" ref="C101">INDEX($D$209:$BE$374,$C294,C$196)</f>
        <v>6.4089999999999998</v>
      </c>
      <c r="D101" s="51" cm="1">
        <f t="array" ref="D101">INDEX($D$209:$BE$374,$C294,D$196)</f>
        <v>4.9509999999999996</v>
      </c>
      <c r="E101" s="51" cm="1">
        <f t="array" ref="E101">INDEX($D$209:$BE$374,$C294,E$196)</f>
        <v>7.8860000000000001</v>
      </c>
      <c r="F101" s="51" cm="1">
        <f t="array" ref="F101">INDEX($D$209:$BE$374,$C294,F$196)</f>
        <v>4.2649999999999997</v>
      </c>
      <c r="G101" s="51" cm="1">
        <f t="array" ref="G101">INDEX($D$209:$BE$374,$C294,G$196)</f>
        <v>23.51</v>
      </c>
      <c r="H101" s="51" cm="1">
        <f t="array" ref="H101">INDEX($D$209:$BE$374,$C294,H$196)</f>
        <v>13</v>
      </c>
      <c r="I101" s="51"/>
      <c r="J101" s="54" t="str" cm="1">
        <f t="array" ref="J101">HYPERLINK(TEXT("#"&amp;INDEX($D$385:$BE$550,$C470,C$196),),INDEX($D$385:$BE$550,$C470,C$196))</f>
        <v>A125582352L</v>
      </c>
      <c r="K101" s="54" t="str" cm="1">
        <f t="array" ref="K101">HYPERLINK(TEXT("#"&amp;INDEX($D$385:$BE$550,$C470,D$196),),INDEX($D$385:$BE$550,$C470,D$196))</f>
        <v>A125576736K</v>
      </c>
      <c r="L101" s="54" t="str" cm="1">
        <f t="array" ref="L101">HYPERLINK(TEXT("#"&amp;INDEX($D$385:$BE$550,$C470,E$196),),INDEX($D$385:$BE$550,$C470,E$196))</f>
        <v>A125585160X</v>
      </c>
      <c r="M101" s="54" t="str" cm="1">
        <f t="array" ref="M101">HYPERLINK(TEXT("#"&amp;INDEX($D$385:$BE$550,$C470,F$196),),INDEX($D$385:$BE$550,$C470,F$196))</f>
        <v>A125587968A</v>
      </c>
      <c r="N101" s="54" t="str" cm="1">
        <f t="array" ref="N101">HYPERLINK(TEXT("#"&amp;INDEX($D$385:$BE$550,$C470,G$196),),INDEX($D$385:$BE$550,$C470,G$196))</f>
        <v>A125579544W</v>
      </c>
      <c r="O101" s="54" t="str" cm="1">
        <f t="array" ref="O101">HYPERLINK(TEXT("#"&amp;INDEX($D$385:$BE$550,$C470,H$196),),INDEX($D$385:$BE$550,$C470,H$196))</f>
        <v>A125579545X</v>
      </c>
      <c r="P101" s="51"/>
      <c r="Q101" s="51"/>
      <c r="R101" s="51"/>
      <c r="S101" s="51"/>
      <c r="T101" s="51"/>
      <c r="U101" s="51"/>
      <c r="V101" s="51"/>
      <c r="W101" s="51"/>
    </row>
    <row r="102" spans="1:23">
      <c r="A102" s="58"/>
      <c r="B102" s="53" t="s">
        <v>12715</v>
      </c>
      <c r="C102" s="51" cm="1">
        <f t="array" ref="C102">INDEX($D$209:$BE$374,$C295,C$196)</f>
        <v>0</v>
      </c>
      <c r="D102" s="51" cm="1">
        <f t="array" ref="D102">INDEX($D$209:$BE$374,$C295,D$196)</f>
        <v>0.877</v>
      </c>
      <c r="E102" s="51" cm="1">
        <f t="array" ref="E102">INDEX($D$209:$BE$374,$C295,E$196)</f>
        <v>0</v>
      </c>
      <c r="F102" s="51" cm="1">
        <f t="array" ref="F102">INDEX($D$209:$BE$374,$C295,F$196)</f>
        <v>0.88900000000000001</v>
      </c>
      <c r="G102" s="51" cm="1">
        <f t="array" ref="G102">INDEX($D$209:$BE$374,$C295,G$196)</f>
        <v>1.766</v>
      </c>
      <c r="H102" s="51" cm="1">
        <f t="array" ref="H102">INDEX($D$209:$BE$374,$C295,H$196)</f>
        <v>30.143999999999998</v>
      </c>
      <c r="I102" s="51"/>
      <c r="J102" s="54" t="str" cm="1">
        <f t="array" ref="J102">HYPERLINK(TEXT("#"&amp;INDEX($D$385:$BE$550,$C471,C$196),),INDEX($D$385:$BE$550,$C471,C$196))</f>
        <v>A125582472F</v>
      </c>
      <c r="K102" s="54" t="str" cm="1">
        <f t="array" ref="K102">HYPERLINK(TEXT("#"&amp;INDEX($D$385:$BE$550,$C471,D$196),),INDEX($D$385:$BE$550,$C471,D$196))</f>
        <v>A125576856C</v>
      </c>
      <c r="L102" s="54" t="str" cm="1">
        <f t="array" ref="L102">HYPERLINK(TEXT("#"&amp;INDEX($D$385:$BE$550,$C471,E$196),),INDEX($D$385:$BE$550,$C471,E$196))</f>
        <v>A125585280T</v>
      </c>
      <c r="M102" s="54" t="str" cm="1">
        <f t="array" ref="M102">HYPERLINK(TEXT("#"&amp;INDEX($D$385:$BE$550,$C471,F$196),),INDEX($D$385:$BE$550,$C471,F$196))</f>
        <v>A125588088W</v>
      </c>
      <c r="N102" s="54" t="str" cm="1">
        <f t="array" ref="N102">HYPERLINK(TEXT("#"&amp;INDEX($D$385:$BE$550,$C471,G$196),),INDEX($D$385:$BE$550,$C471,G$196))</f>
        <v>A125579664R</v>
      </c>
      <c r="O102" s="54" t="str" cm="1">
        <f t="array" ref="O102">HYPERLINK(TEXT("#"&amp;INDEX($D$385:$BE$550,$C471,H$196),),INDEX($D$385:$BE$550,$C471,H$196))</f>
        <v>A125579665T</v>
      </c>
      <c r="P102" s="51"/>
      <c r="Q102" s="51"/>
      <c r="R102" s="51"/>
      <c r="S102" s="51"/>
      <c r="T102" s="51"/>
      <c r="U102" s="51"/>
      <c r="V102" s="51"/>
      <c r="W102" s="51"/>
    </row>
    <row r="103" spans="1:23">
      <c r="A103" s="48" t="s">
        <v>12716</v>
      </c>
      <c r="B103" s="55"/>
      <c r="C103" s="51"/>
      <c r="D103" s="51"/>
      <c r="E103" s="51"/>
      <c r="F103" s="51"/>
      <c r="G103" s="51"/>
      <c r="H103" s="51"/>
      <c r="I103" s="51"/>
      <c r="J103" s="54"/>
      <c r="K103" s="54"/>
      <c r="L103" s="54"/>
      <c r="M103" s="54"/>
      <c r="N103" s="54"/>
      <c r="O103" s="54"/>
      <c r="P103" s="51"/>
      <c r="Q103" s="51"/>
      <c r="R103" s="51"/>
      <c r="S103" s="51"/>
      <c r="T103" s="51"/>
      <c r="U103" s="51"/>
      <c r="V103" s="51"/>
      <c r="W103" s="51"/>
    </row>
    <row r="104" spans="1:23">
      <c r="A104" s="58"/>
      <c r="B104" s="53" t="s">
        <v>12717</v>
      </c>
      <c r="C104" s="51" cm="1">
        <f t="array" ref="C104">INDEX($D$209:$BE$374,$C297,C$196)</f>
        <v>53.521000000000001</v>
      </c>
      <c r="D104" s="51" cm="1">
        <f t="array" ref="D104">INDEX($D$209:$BE$374,$C297,D$196)</f>
        <v>63.412999999999997</v>
      </c>
      <c r="E104" s="51" cm="1">
        <f t="array" ref="E104">INDEX($D$209:$BE$374,$C297,E$196)</f>
        <v>89.132999999999996</v>
      </c>
      <c r="F104" s="51" cm="1">
        <f t="array" ref="F104">INDEX($D$209:$BE$374,$C297,F$196)</f>
        <v>67.039000000000001</v>
      </c>
      <c r="G104" s="51" cm="1">
        <f t="array" ref="G104">INDEX($D$209:$BE$374,$C297,G$196)</f>
        <v>273.10700000000003</v>
      </c>
      <c r="H104" s="51" cm="1">
        <f t="array" ref="H104">INDEX($D$209:$BE$374,$C297,H$196)</f>
        <v>17</v>
      </c>
      <c r="I104" s="51"/>
      <c r="J104" s="54" t="str" cm="1">
        <f t="array" ref="J104">HYPERLINK(TEXT("#"&amp;INDEX($D$385:$BE$550,$C473,C$196),),INDEX($D$385:$BE$550,$C473,C$196))</f>
        <v>A125582192L</v>
      </c>
      <c r="K104" s="54" t="str" cm="1">
        <f t="array" ref="K104">HYPERLINK(TEXT("#"&amp;INDEX($D$385:$BE$550,$C473,D$196),),INDEX($D$385:$BE$550,$C473,D$196))</f>
        <v>A125576576K</v>
      </c>
      <c r="L104" s="54" t="str" cm="1">
        <f t="array" ref="L104">HYPERLINK(TEXT("#"&amp;INDEX($D$385:$BE$550,$C473,E$196),),INDEX($D$385:$BE$550,$C473,E$196))</f>
        <v>A125585000L</v>
      </c>
      <c r="M104" s="54" t="str" cm="1">
        <f t="array" ref="M104">HYPERLINK(TEXT("#"&amp;INDEX($D$385:$BE$550,$C473,F$196),),INDEX($D$385:$BE$550,$C473,F$196))</f>
        <v>A125587808R</v>
      </c>
      <c r="N104" s="54" t="str" cm="1">
        <f t="array" ref="N104">HYPERLINK(TEXT("#"&amp;INDEX($D$385:$BE$550,$C473,G$196),),INDEX($D$385:$BE$550,$C473,G$196))</f>
        <v>A125579384W</v>
      </c>
      <c r="O104" s="54" t="str" cm="1">
        <f t="array" ref="O104">HYPERLINK(TEXT("#"&amp;INDEX($D$385:$BE$550,$C473,H$196),),INDEX($D$385:$BE$550,$C473,H$196))</f>
        <v>A125579385X</v>
      </c>
      <c r="P104" s="51"/>
      <c r="Q104" s="51"/>
      <c r="R104" s="51"/>
      <c r="S104" s="51"/>
      <c r="T104" s="51"/>
      <c r="U104" s="51"/>
      <c r="V104" s="51"/>
      <c r="W104" s="51"/>
    </row>
    <row r="105" spans="1:23">
      <c r="A105" s="58"/>
      <c r="B105" s="56" t="s">
        <v>12718</v>
      </c>
      <c r="C105" s="51" cm="1">
        <f t="array" ref="C105">INDEX($D$209:$BE$374,$C298,C$196)</f>
        <v>10.635999999999999</v>
      </c>
      <c r="D105" s="51" cm="1">
        <f t="array" ref="D105">INDEX($D$209:$BE$374,$C298,D$196)</f>
        <v>17.77</v>
      </c>
      <c r="E105" s="51" cm="1">
        <f t="array" ref="E105">INDEX($D$209:$BE$374,$C298,E$196)</f>
        <v>22.9</v>
      </c>
      <c r="F105" s="51" cm="1">
        <f t="array" ref="F105">INDEX($D$209:$BE$374,$C298,F$196)</f>
        <v>15.586</v>
      </c>
      <c r="G105" s="51" cm="1">
        <f t="array" ref="G105">INDEX($D$209:$BE$374,$C298,G$196)</f>
        <v>66.891999999999996</v>
      </c>
      <c r="H105" s="51" cm="1">
        <f t="array" ref="H105">INDEX($D$209:$BE$374,$C298,H$196)</f>
        <v>17</v>
      </c>
      <c r="I105" s="51"/>
      <c r="J105" s="54" t="str" cm="1">
        <f t="array" ref="J105">HYPERLINK(TEXT("#"&amp;INDEX($D$385:$BE$550,$C474,C$196),),INDEX($D$385:$BE$550,$C474,C$196))</f>
        <v>A125582392F</v>
      </c>
      <c r="K105" s="54" t="str" cm="1">
        <f t="array" ref="K105">HYPERLINK(TEXT("#"&amp;INDEX($D$385:$BE$550,$C474,D$196),),INDEX($D$385:$BE$550,$C474,D$196))</f>
        <v>A125576776C</v>
      </c>
      <c r="L105" s="54" t="str" cm="1">
        <f t="array" ref="L105">HYPERLINK(TEXT("#"&amp;INDEX($D$385:$BE$550,$C474,E$196),),INDEX($D$385:$BE$550,$C474,E$196))</f>
        <v>A125585200F</v>
      </c>
      <c r="M105" s="54" t="str" cm="1">
        <f t="array" ref="M105">HYPERLINK(TEXT("#"&amp;INDEX($D$385:$BE$550,$C474,F$196),),INDEX($D$385:$BE$550,$C474,F$196))</f>
        <v>A125588008K</v>
      </c>
      <c r="N105" s="54" t="str" cm="1">
        <f t="array" ref="N105">HYPERLINK(TEXT("#"&amp;INDEX($D$385:$BE$550,$C474,G$196),),INDEX($D$385:$BE$550,$C474,G$196))</f>
        <v>A125579584R</v>
      </c>
      <c r="O105" s="54" t="str" cm="1">
        <f t="array" ref="O105">HYPERLINK(TEXT("#"&amp;INDEX($D$385:$BE$550,$C474,H$196),),INDEX($D$385:$BE$550,$C474,H$196))</f>
        <v>A125579585T</v>
      </c>
      <c r="P105" s="51"/>
      <c r="Q105" s="51"/>
      <c r="R105" s="51"/>
      <c r="S105" s="51"/>
      <c r="T105" s="51"/>
      <c r="U105" s="51"/>
      <c r="V105" s="51"/>
      <c r="W105" s="51"/>
    </row>
    <row r="106" spans="1:23">
      <c r="A106" s="58"/>
      <c r="B106" s="56" t="s">
        <v>12719</v>
      </c>
      <c r="C106" s="51" cm="1">
        <f t="array" ref="C106">INDEX($D$209:$BE$374,$C299,C$196)</f>
        <v>42.884999999999998</v>
      </c>
      <c r="D106" s="51" cm="1">
        <f t="array" ref="D106">INDEX($D$209:$BE$374,$C299,D$196)</f>
        <v>45.643999999999998</v>
      </c>
      <c r="E106" s="51" cm="1">
        <f t="array" ref="E106">INDEX($D$209:$BE$374,$C299,E$196)</f>
        <v>66.233000000000004</v>
      </c>
      <c r="F106" s="51" cm="1">
        <f t="array" ref="F106">INDEX($D$209:$BE$374,$C299,F$196)</f>
        <v>51.453000000000003</v>
      </c>
      <c r="G106" s="51" cm="1">
        <f t="array" ref="G106">INDEX($D$209:$BE$374,$C299,G$196)</f>
        <v>206.215</v>
      </c>
      <c r="H106" s="51" cm="1">
        <f t="array" ref="H106">INDEX($D$209:$BE$374,$C299,H$196)</f>
        <v>17</v>
      </c>
      <c r="I106" s="51"/>
      <c r="J106" s="54" t="str" cm="1">
        <f t="array" ref="J106">HYPERLINK(TEXT("#"&amp;INDEX($D$385:$BE$550,$C475,C$196),),INDEX($D$385:$BE$550,$C475,C$196))</f>
        <v>A125582400V</v>
      </c>
      <c r="K106" s="54" t="str" cm="1">
        <f t="array" ref="K106">HYPERLINK(TEXT("#"&amp;INDEX($D$385:$BE$550,$C475,D$196),),INDEX($D$385:$BE$550,$C475,D$196))</f>
        <v>A125576784C</v>
      </c>
      <c r="L106" s="54" t="str" cm="1">
        <f t="array" ref="L106">HYPERLINK(TEXT("#"&amp;INDEX($D$385:$BE$550,$C475,E$196),),INDEX($D$385:$BE$550,$C475,E$196))</f>
        <v>A125585208X</v>
      </c>
      <c r="M106" s="54" t="str" cm="1">
        <f t="array" ref="M106">HYPERLINK(TEXT("#"&amp;INDEX($D$385:$BE$550,$C475,F$196),),INDEX($D$385:$BE$550,$C475,F$196))</f>
        <v>A125588016K</v>
      </c>
      <c r="N106" s="54" t="str" cm="1">
        <f t="array" ref="N106">HYPERLINK(TEXT("#"&amp;INDEX($D$385:$BE$550,$C475,G$196),),INDEX($D$385:$BE$550,$C475,G$196))</f>
        <v>A125579592R</v>
      </c>
      <c r="O106" s="54" t="str" cm="1">
        <f t="array" ref="O106">HYPERLINK(TEXT("#"&amp;INDEX($D$385:$BE$550,$C475,H$196),),INDEX($D$385:$BE$550,$C475,H$196))</f>
        <v>A125579593T</v>
      </c>
      <c r="P106" s="51"/>
      <c r="Q106" s="51"/>
      <c r="R106" s="51"/>
      <c r="S106" s="51"/>
      <c r="T106" s="51"/>
      <c r="U106" s="51"/>
      <c r="V106" s="51"/>
      <c r="W106" s="51"/>
    </row>
    <row r="107" spans="1:23">
      <c r="A107" s="58"/>
      <c r="B107" s="53" t="s">
        <v>12720</v>
      </c>
      <c r="C107" s="51" cm="1">
        <f t="array" ref="C107">INDEX($D$209:$BE$374,$C300,C$196)</f>
        <v>7.944</v>
      </c>
      <c r="D107" s="51" cm="1">
        <f t="array" ref="D107">INDEX($D$209:$BE$374,$C300,D$196)</f>
        <v>19.23</v>
      </c>
      <c r="E107" s="51" cm="1">
        <f t="array" ref="E107">INDEX($D$209:$BE$374,$C300,E$196)</f>
        <v>15.067</v>
      </c>
      <c r="F107" s="51" cm="1">
        <f t="array" ref="F107">INDEX($D$209:$BE$374,$C300,F$196)</f>
        <v>15.795</v>
      </c>
      <c r="G107" s="51" cm="1">
        <f t="array" ref="G107">INDEX($D$209:$BE$374,$C300,G$196)</f>
        <v>58.036000000000001</v>
      </c>
      <c r="H107" s="51" cm="1">
        <f t="array" ref="H107">INDEX($D$209:$BE$374,$C300,H$196)</f>
        <v>13</v>
      </c>
      <c r="I107" s="51"/>
      <c r="J107" s="54" t="str" cm="1">
        <f t="array" ref="J107">HYPERLINK(TEXT("#"&amp;INDEX($D$385:$BE$550,$C476,C$196),),INDEX($D$385:$BE$550,$C476,C$196))</f>
        <v>A125582232V</v>
      </c>
      <c r="K107" s="54" t="str" cm="1">
        <f t="array" ref="K107">HYPERLINK(TEXT("#"&amp;INDEX($D$385:$BE$550,$C476,D$196),),INDEX($D$385:$BE$550,$C476,D$196))</f>
        <v>A125576616T</v>
      </c>
      <c r="L107" s="54" t="str" cm="1">
        <f t="array" ref="L107">HYPERLINK(TEXT("#"&amp;INDEX($D$385:$BE$550,$C476,E$196),),INDEX($D$385:$BE$550,$C476,E$196))</f>
        <v>A125585040F</v>
      </c>
      <c r="M107" s="54" t="str" cm="1">
        <f t="array" ref="M107">HYPERLINK(TEXT("#"&amp;INDEX($D$385:$BE$550,$C476,F$196),),INDEX($D$385:$BE$550,$C476,F$196))</f>
        <v>A125587848J</v>
      </c>
      <c r="N107" s="54" t="str" cm="1">
        <f t="array" ref="N107">HYPERLINK(TEXT("#"&amp;INDEX($D$385:$BE$550,$C476,G$196),),INDEX($D$385:$BE$550,$C476,G$196))</f>
        <v>A125579424C</v>
      </c>
      <c r="O107" s="54" t="str" cm="1">
        <f t="array" ref="O107">HYPERLINK(TEXT("#"&amp;INDEX($D$385:$BE$550,$C476,H$196),),INDEX($D$385:$BE$550,$C476,H$196))</f>
        <v>A125579425F</v>
      </c>
      <c r="P107" s="51"/>
      <c r="Q107" s="51"/>
      <c r="R107" s="51"/>
      <c r="S107" s="51"/>
      <c r="T107" s="51"/>
      <c r="U107" s="51"/>
      <c r="V107" s="51"/>
      <c r="W107" s="51"/>
    </row>
    <row r="108" spans="1:23">
      <c r="A108" s="48" t="s">
        <v>12721</v>
      </c>
      <c r="B108" s="55"/>
      <c r="C108" s="51"/>
      <c r="D108" s="51"/>
      <c r="E108" s="51"/>
      <c r="F108" s="51"/>
      <c r="G108" s="51"/>
      <c r="H108" s="51"/>
      <c r="I108" s="51"/>
      <c r="J108" s="54"/>
      <c r="K108" s="54"/>
      <c r="L108" s="54"/>
      <c r="M108" s="54"/>
      <c r="N108" s="54"/>
      <c r="O108" s="54"/>
      <c r="P108" s="51"/>
      <c r="Q108" s="51"/>
      <c r="R108" s="51"/>
      <c r="S108" s="51"/>
      <c r="T108" s="51"/>
      <c r="U108" s="51"/>
      <c r="V108" s="51"/>
      <c r="W108" s="51"/>
    </row>
    <row r="109" spans="1:23">
      <c r="A109" s="58"/>
      <c r="B109" s="53" t="s">
        <v>12722</v>
      </c>
      <c r="C109" s="51" cm="1">
        <f t="array" ref="C109">INDEX($D$209:$BE$374,$C302,C$196)</f>
        <v>33.976999999999997</v>
      </c>
      <c r="D109" s="51" cm="1">
        <f t="array" ref="D109">INDEX($D$209:$BE$374,$C302,D$196)</f>
        <v>45.286999999999999</v>
      </c>
      <c r="E109" s="51" cm="1">
        <f t="array" ref="E109">INDEX($D$209:$BE$374,$C302,E$196)</f>
        <v>50.99</v>
      </c>
      <c r="F109" s="51" cm="1">
        <f t="array" ref="F109">INDEX($D$209:$BE$374,$C302,F$196)</f>
        <v>31.678999999999998</v>
      </c>
      <c r="G109" s="51" cm="1">
        <f t="array" ref="G109">INDEX($D$209:$BE$374,$C302,G$196)</f>
        <v>161.93199999999999</v>
      </c>
      <c r="H109" s="51" cm="1">
        <f t="array" ref="H109">INDEX($D$209:$BE$374,$C302,H$196)</f>
        <v>13</v>
      </c>
      <c r="I109" s="51"/>
      <c r="J109" s="54" t="str" cm="1">
        <f t="array" ref="J109">HYPERLINK(TEXT("#"&amp;INDEX($D$385:$BE$550,$C478,C$196),),INDEX($D$385:$BE$550,$C478,C$196))</f>
        <v>A125582200A</v>
      </c>
      <c r="K109" s="54" t="str" cm="1">
        <f t="array" ref="K109">HYPERLINK(TEXT("#"&amp;INDEX($D$385:$BE$550,$C478,D$196),),INDEX($D$385:$BE$550,$C478,D$196))</f>
        <v>A125576584K</v>
      </c>
      <c r="L109" s="54" t="str" cm="1">
        <f t="array" ref="L109">HYPERLINK(TEXT("#"&amp;INDEX($D$385:$BE$550,$C478,E$196),),INDEX($D$385:$BE$550,$C478,E$196))</f>
        <v>A125585008F</v>
      </c>
      <c r="M109" s="54" t="str" cm="1">
        <f t="array" ref="M109">HYPERLINK(TEXT("#"&amp;INDEX($D$385:$BE$550,$C478,F$196),),INDEX($D$385:$BE$550,$C478,F$196))</f>
        <v>A125587816R</v>
      </c>
      <c r="N109" s="54" t="str" cm="1">
        <f t="array" ref="N109">HYPERLINK(TEXT("#"&amp;INDEX($D$385:$BE$550,$C478,G$196),),INDEX($D$385:$BE$550,$C478,G$196))</f>
        <v>A125579392W</v>
      </c>
      <c r="O109" s="54" t="str" cm="1">
        <f t="array" ref="O109">HYPERLINK(TEXT("#"&amp;INDEX($D$385:$BE$550,$C478,H$196),),INDEX($D$385:$BE$550,$C478,H$196))</f>
        <v>A125579393X</v>
      </c>
      <c r="P109" s="51"/>
      <c r="Q109" s="51"/>
      <c r="R109" s="51"/>
      <c r="S109" s="51"/>
      <c r="T109" s="51"/>
      <c r="U109" s="51"/>
      <c r="V109" s="51"/>
      <c r="W109" s="51"/>
    </row>
    <row r="110" spans="1:23">
      <c r="A110" s="58"/>
      <c r="B110" s="53" t="s">
        <v>12723</v>
      </c>
      <c r="C110" s="51" cm="1">
        <f t="array" ref="C110">INDEX($D$209:$BE$374,$C303,C$196)</f>
        <v>27.489000000000001</v>
      </c>
      <c r="D110" s="51" cm="1">
        <f t="array" ref="D110">INDEX($D$209:$BE$374,$C303,D$196)</f>
        <v>37.356999999999999</v>
      </c>
      <c r="E110" s="51" cm="1">
        <f t="array" ref="E110">INDEX($D$209:$BE$374,$C303,E$196)</f>
        <v>53.21</v>
      </c>
      <c r="F110" s="51" cm="1">
        <f t="array" ref="F110">INDEX($D$209:$BE$374,$C303,F$196)</f>
        <v>51.155999999999999</v>
      </c>
      <c r="G110" s="51" cm="1">
        <f t="array" ref="G110">INDEX($D$209:$BE$374,$C303,G$196)</f>
        <v>169.21100000000001</v>
      </c>
      <c r="H110" s="51" cm="1">
        <f t="array" ref="H110">INDEX($D$209:$BE$374,$C303,H$196)</f>
        <v>24</v>
      </c>
      <c r="I110" s="51"/>
      <c r="J110" s="54" t="str" cm="1">
        <f t="array" ref="J110">HYPERLINK(TEXT("#"&amp;INDEX($D$385:$BE$550,$C479,C$196),),INDEX($D$385:$BE$550,$C479,C$196))</f>
        <v>A125582272L</v>
      </c>
      <c r="K110" s="54" t="str" cm="1">
        <f t="array" ref="K110">HYPERLINK(TEXT("#"&amp;INDEX($D$385:$BE$550,$C479,D$196),),INDEX($D$385:$BE$550,$C479,D$196))</f>
        <v>A125576656K</v>
      </c>
      <c r="L110" s="54" t="str" cm="1">
        <f t="array" ref="L110">HYPERLINK(TEXT("#"&amp;INDEX($D$385:$BE$550,$C479,E$196),),INDEX($D$385:$BE$550,$C479,E$196))</f>
        <v>A125585080X</v>
      </c>
      <c r="M110" s="54" t="str" cm="1">
        <f t="array" ref="M110">HYPERLINK(TEXT("#"&amp;INDEX($D$385:$BE$550,$C479,F$196),),INDEX($D$385:$BE$550,$C479,F$196))</f>
        <v>A125587888A</v>
      </c>
      <c r="N110" s="54" t="str" cm="1">
        <f t="array" ref="N110">HYPERLINK(TEXT("#"&amp;INDEX($D$385:$BE$550,$C479,G$196),),INDEX($D$385:$BE$550,$C479,G$196))</f>
        <v>A125579464W</v>
      </c>
      <c r="O110" s="54" t="str" cm="1">
        <f t="array" ref="O110">HYPERLINK(TEXT("#"&amp;INDEX($D$385:$BE$550,$C479,H$196),),INDEX($D$385:$BE$550,$C479,H$196))</f>
        <v>A125579465X</v>
      </c>
      <c r="P110" s="51"/>
      <c r="Q110" s="51"/>
      <c r="R110" s="51"/>
      <c r="S110" s="51"/>
      <c r="T110" s="51"/>
      <c r="U110" s="51"/>
      <c r="V110" s="51"/>
      <c r="W110" s="51"/>
    </row>
    <row r="111" spans="1:23">
      <c r="A111" s="48" t="s">
        <v>12724</v>
      </c>
      <c r="B111" s="55"/>
      <c r="C111" s="51"/>
      <c r="D111" s="51"/>
      <c r="E111" s="51"/>
      <c r="F111" s="51"/>
      <c r="G111" s="51"/>
      <c r="H111" s="51"/>
      <c r="I111" s="51"/>
      <c r="J111" s="54"/>
      <c r="K111" s="54"/>
      <c r="L111" s="54"/>
      <c r="M111" s="54"/>
      <c r="N111" s="54"/>
      <c r="O111" s="54"/>
      <c r="P111" s="51"/>
      <c r="Q111" s="51"/>
      <c r="R111" s="51"/>
      <c r="S111" s="51"/>
      <c r="T111" s="51"/>
      <c r="U111" s="51"/>
      <c r="V111" s="51"/>
      <c r="W111" s="51"/>
    </row>
    <row r="112" spans="1:23">
      <c r="A112" s="58"/>
      <c r="B112" s="53" t="s">
        <v>12725</v>
      </c>
      <c r="C112" s="51" cm="1">
        <f t="array" ref="C112">INDEX($D$209:$BE$374,$C305,C$196)</f>
        <v>23.298999999999999</v>
      </c>
      <c r="D112" s="51" cm="1">
        <f t="array" ref="D112">INDEX($D$209:$BE$374,$C305,D$196)</f>
        <v>26.719000000000001</v>
      </c>
      <c r="E112" s="51" cm="1">
        <f t="array" ref="E112">INDEX($D$209:$BE$374,$C305,E$196)</f>
        <v>39.502000000000002</v>
      </c>
      <c r="F112" s="51" cm="1">
        <f t="array" ref="F112">INDEX($D$209:$BE$374,$C305,F$196)</f>
        <v>20.649000000000001</v>
      </c>
      <c r="G112" s="51" cm="1">
        <f t="array" ref="G112">INDEX($D$209:$BE$374,$C305,G$196)</f>
        <v>110.17</v>
      </c>
      <c r="H112" s="51" cm="1">
        <f t="array" ref="H112">INDEX($D$209:$BE$374,$C305,H$196)</f>
        <v>13</v>
      </c>
      <c r="I112" s="51"/>
      <c r="J112" s="54" t="str" cm="1">
        <f t="array" ref="J112">HYPERLINK(TEXT("#"&amp;INDEX($D$385:$BE$550,$C481,C$196),),INDEX($D$385:$BE$550,$C481,C$196))</f>
        <v>A125582224V</v>
      </c>
      <c r="K112" s="54" t="str" cm="1">
        <f t="array" ref="K112">HYPERLINK(TEXT("#"&amp;INDEX($D$385:$BE$550,$C481,D$196),),INDEX($D$385:$BE$550,$C481,D$196))</f>
        <v>A125576608T</v>
      </c>
      <c r="L112" s="54" t="str" cm="1">
        <f t="array" ref="L112">HYPERLINK(TEXT("#"&amp;INDEX($D$385:$BE$550,$C481,E$196),),INDEX($D$385:$BE$550,$C481,E$196))</f>
        <v>A125585032F</v>
      </c>
      <c r="M112" s="54" t="str" cm="1">
        <f t="array" ref="M112">HYPERLINK(TEXT("#"&amp;INDEX($D$385:$BE$550,$C481,F$196),),INDEX($D$385:$BE$550,$C481,F$196))</f>
        <v>A125587840R</v>
      </c>
      <c r="N112" s="54" t="str" cm="1">
        <f t="array" ref="N112">HYPERLINK(TEXT("#"&amp;INDEX($D$385:$BE$550,$C481,G$196),),INDEX($D$385:$BE$550,$C481,G$196))</f>
        <v>A125579416C</v>
      </c>
      <c r="O112" s="54" t="str" cm="1">
        <f t="array" ref="O112">HYPERLINK(TEXT("#"&amp;INDEX($D$385:$BE$550,$C481,H$196),),INDEX($D$385:$BE$550,$C481,H$196))</f>
        <v>A125579417F</v>
      </c>
      <c r="P112" s="51"/>
      <c r="Q112" s="51"/>
      <c r="R112" s="51"/>
      <c r="S112" s="51"/>
      <c r="T112" s="51"/>
      <c r="U112" s="51"/>
      <c r="V112" s="51"/>
      <c r="W112" s="51"/>
    </row>
    <row r="113" spans="1:23">
      <c r="A113" s="58"/>
      <c r="B113" s="53" t="s">
        <v>12726</v>
      </c>
      <c r="C113" s="51" cm="1">
        <f t="array" ref="C113">INDEX($D$209:$BE$374,$C306,C$196)</f>
        <v>10.677</v>
      </c>
      <c r="D113" s="51" cm="1">
        <f t="array" ref="D113">INDEX($D$209:$BE$374,$C306,D$196)</f>
        <v>18.568000000000001</v>
      </c>
      <c r="E113" s="51" cm="1">
        <f t="array" ref="E113">INDEX($D$209:$BE$374,$C306,E$196)</f>
        <v>11.488</v>
      </c>
      <c r="F113" s="51" cm="1">
        <f t="array" ref="F113">INDEX($D$209:$BE$374,$C306,F$196)</f>
        <v>11.029</v>
      </c>
      <c r="G113" s="51" cm="1">
        <f t="array" ref="G113">INDEX($D$209:$BE$374,$C306,G$196)</f>
        <v>51.762</v>
      </c>
      <c r="H113" s="51" cm="1">
        <f t="array" ref="H113">INDEX($D$209:$BE$374,$C306,H$196)</f>
        <v>8</v>
      </c>
      <c r="I113" s="51"/>
      <c r="J113" s="54" t="str" cm="1">
        <f t="array" ref="J113">HYPERLINK(TEXT("#"&amp;INDEX($D$385:$BE$550,$C482,C$196),),INDEX($D$385:$BE$550,$C482,C$196))</f>
        <v>A125582280L</v>
      </c>
      <c r="K113" s="54" t="str" cm="1">
        <f t="array" ref="K113">HYPERLINK(TEXT("#"&amp;INDEX($D$385:$BE$550,$C482,D$196),),INDEX($D$385:$BE$550,$C482,D$196))</f>
        <v>A125576664K</v>
      </c>
      <c r="L113" s="54" t="str" cm="1">
        <f t="array" ref="L113">HYPERLINK(TEXT("#"&amp;INDEX($D$385:$BE$550,$C482,E$196),),INDEX($D$385:$BE$550,$C482,E$196))</f>
        <v>A125585088T</v>
      </c>
      <c r="M113" s="54" t="str" cm="1">
        <f t="array" ref="M113">HYPERLINK(TEXT("#"&amp;INDEX($D$385:$BE$550,$C482,F$196),),INDEX($D$385:$BE$550,$C482,F$196))</f>
        <v>A125587896A</v>
      </c>
      <c r="N113" s="54" t="str" cm="1">
        <f t="array" ref="N113">HYPERLINK(TEXT("#"&amp;INDEX($D$385:$BE$550,$C482,G$196),),INDEX($D$385:$BE$550,$C482,G$196))</f>
        <v>A125579472W</v>
      </c>
      <c r="O113" s="54" t="str" cm="1">
        <f t="array" ref="O113">HYPERLINK(TEXT("#"&amp;INDEX($D$385:$BE$550,$C482,H$196),),INDEX($D$385:$BE$550,$C482,H$196))</f>
        <v>A125579473X</v>
      </c>
      <c r="P113" s="51"/>
      <c r="Q113" s="51"/>
      <c r="R113" s="51"/>
      <c r="S113" s="51"/>
      <c r="T113" s="51"/>
      <c r="U113" s="51"/>
      <c r="V113" s="51"/>
      <c r="W113" s="51"/>
    </row>
    <row r="114" spans="1:23">
      <c r="A114" s="58"/>
      <c r="B114" s="53" t="s">
        <v>12727</v>
      </c>
      <c r="C114" s="51" cm="1">
        <f t="array" ref="C114">INDEX($D$209:$BE$374,$C307,C$196)</f>
        <v>14.987</v>
      </c>
      <c r="D114" s="51" cm="1">
        <f t="array" ref="D114">INDEX($D$209:$BE$374,$C307,D$196)</f>
        <v>18.407</v>
      </c>
      <c r="E114" s="51" cm="1">
        <f t="array" ref="E114">INDEX($D$209:$BE$374,$C307,E$196)</f>
        <v>25.638999999999999</v>
      </c>
      <c r="F114" s="51" cm="1">
        <f t="array" ref="F114">INDEX($D$209:$BE$374,$C307,F$196)</f>
        <v>27.803000000000001</v>
      </c>
      <c r="G114" s="51" cm="1">
        <f t="array" ref="G114">INDEX($D$209:$BE$374,$C307,G$196)</f>
        <v>86.835999999999999</v>
      </c>
      <c r="H114" s="51" cm="1">
        <f t="array" ref="H114">INDEX($D$209:$BE$374,$C307,H$196)</f>
        <v>18.736999999999998</v>
      </c>
      <c r="I114" s="51"/>
      <c r="J114" s="54" t="str" cm="1">
        <f t="array" ref="J114">HYPERLINK(TEXT("#"&amp;INDEX($D$385:$BE$550,$C483,C$196),),INDEX($D$385:$BE$550,$C483,C$196))</f>
        <v>A125582240V</v>
      </c>
      <c r="K114" s="54" t="str" cm="1">
        <f t="array" ref="K114">HYPERLINK(TEXT("#"&amp;INDEX($D$385:$BE$550,$C483,D$196),),INDEX($D$385:$BE$550,$C483,D$196))</f>
        <v>A125576624T</v>
      </c>
      <c r="L114" s="54" t="str" cm="1">
        <f t="array" ref="L114">HYPERLINK(TEXT("#"&amp;INDEX($D$385:$BE$550,$C483,E$196),),INDEX($D$385:$BE$550,$C483,E$196))</f>
        <v>A125585048X</v>
      </c>
      <c r="M114" s="54" t="str" cm="1">
        <f t="array" ref="M114">HYPERLINK(TEXT("#"&amp;INDEX($D$385:$BE$550,$C483,F$196),),INDEX($D$385:$BE$550,$C483,F$196))</f>
        <v>A125587856J</v>
      </c>
      <c r="N114" s="54" t="str" cm="1">
        <f t="array" ref="N114">HYPERLINK(TEXT("#"&amp;INDEX($D$385:$BE$550,$C483,G$196),),INDEX($D$385:$BE$550,$C483,G$196))</f>
        <v>A125579432C</v>
      </c>
      <c r="O114" s="54" t="str" cm="1">
        <f t="array" ref="O114">HYPERLINK(TEXT("#"&amp;INDEX($D$385:$BE$550,$C483,H$196),),INDEX($D$385:$BE$550,$C483,H$196))</f>
        <v>A125579433F</v>
      </c>
      <c r="P114" s="51"/>
      <c r="Q114" s="51"/>
      <c r="R114" s="51"/>
      <c r="S114" s="51"/>
      <c r="T114" s="51"/>
      <c r="U114" s="51"/>
      <c r="V114" s="51"/>
      <c r="W114" s="51"/>
    </row>
    <row r="115" spans="1:23">
      <c r="A115" s="58"/>
      <c r="B115" s="53" t="s">
        <v>12728</v>
      </c>
      <c r="C115" s="51" cm="1">
        <f t="array" ref="C115">INDEX($D$209:$BE$374,$C308,C$196)</f>
        <v>12.502000000000001</v>
      </c>
      <c r="D115" s="51" cm="1">
        <f t="array" ref="D115">INDEX($D$209:$BE$374,$C308,D$196)</f>
        <v>18.95</v>
      </c>
      <c r="E115" s="51" cm="1">
        <f t="array" ref="E115">INDEX($D$209:$BE$374,$C308,E$196)</f>
        <v>27.57</v>
      </c>
      <c r="F115" s="51" cm="1">
        <f t="array" ref="F115">INDEX($D$209:$BE$374,$C308,F$196)</f>
        <v>23.353000000000002</v>
      </c>
      <c r="G115" s="51" cm="1">
        <f t="array" ref="G115">INDEX($D$209:$BE$374,$C308,G$196)</f>
        <v>82.376000000000005</v>
      </c>
      <c r="H115" s="51" cm="1">
        <f t="array" ref="H115">INDEX($D$209:$BE$374,$C308,H$196)</f>
        <v>26</v>
      </c>
      <c r="I115" s="51"/>
      <c r="J115" s="54" t="str" cm="1">
        <f t="array" ref="J115">HYPERLINK(TEXT("#"&amp;INDEX($D$385:$BE$550,$C484,C$196),),INDEX($D$385:$BE$550,$C484,C$196))</f>
        <v>A125582288F</v>
      </c>
      <c r="K115" s="54" t="str" cm="1">
        <f t="array" ref="K115">HYPERLINK(TEXT("#"&amp;INDEX($D$385:$BE$550,$C484,D$196),),INDEX($D$385:$BE$550,$C484,D$196))</f>
        <v>A125576672K</v>
      </c>
      <c r="L115" s="54" t="str" cm="1">
        <f t="array" ref="L115">HYPERLINK(TEXT("#"&amp;INDEX($D$385:$BE$550,$C484,E$196),),INDEX($D$385:$BE$550,$C484,E$196))</f>
        <v>A125585096T</v>
      </c>
      <c r="M115" s="54" t="str" cm="1">
        <f t="array" ref="M115">HYPERLINK(TEXT("#"&amp;INDEX($D$385:$BE$550,$C484,F$196),),INDEX($D$385:$BE$550,$C484,F$196))</f>
        <v>A125587904R</v>
      </c>
      <c r="N115" s="54" t="str" cm="1">
        <f t="array" ref="N115">HYPERLINK(TEXT("#"&amp;INDEX($D$385:$BE$550,$C484,G$196),),INDEX($D$385:$BE$550,$C484,G$196))</f>
        <v>A125579480W</v>
      </c>
      <c r="O115" s="54" t="str" cm="1">
        <f t="array" ref="O115">HYPERLINK(TEXT("#"&amp;INDEX($D$385:$BE$550,$C484,H$196),),INDEX($D$385:$BE$550,$C484,H$196))</f>
        <v>A125579481X</v>
      </c>
      <c r="P115" s="51"/>
      <c r="Q115" s="51"/>
      <c r="R115" s="51"/>
      <c r="S115" s="51"/>
      <c r="T115" s="51"/>
      <c r="U115" s="51"/>
      <c r="V115" s="51"/>
      <c r="W115" s="51"/>
    </row>
    <row r="116" spans="1:23">
      <c r="A116" s="48" t="s">
        <v>12729</v>
      </c>
      <c r="B116" s="55"/>
      <c r="C116" s="51"/>
      <c r="D116" s="51"/>
      <c r="E116" s="51"/>
      <c r="F116" s="51"/>
      <c r="G116" s="51"/>
      <c r="H116" s="51"/>
      <c r="I116" s="51"/>
      <c r="J116" s="54"/>
      <c r="K116" s="54"/>
      <c r="L116" s="54"/>
      <c r="M116" s="54"/>
      <c r="N116" s="54"/>
      <c r="O116" s="54"/>
      <c r="P116" s="51"/>
      <c r="Q116" s="51"/>
      <c r="R116" s="51"/>
      <c r="S116" s="51"/>
      <c r="T116" s="51"/>
      <c r="U116" s="51"/>
      <c r="V116" s="51"/>
      <c r="W116" s="51"/>
    </row>
    <row r="117" spans="1:23">
      <c r="A117" s="58"/>
      <c r="B117" s="53" t="s">
        <v>12730</v>
      </c>
      <c r="C117" s="51" cm="1">
        <f t="array" ref="C117">INDEX($D$209:$BE$374,$C310,C$196)</f>
        <v>25.106000000000002</v>
      </c>
      <c r="D117" s="51" cm="1">
        <f t="array" ref="D117">INDEX($D$209:$BE$374,$C310,D$196)</f>
        <v>32.798000000000002</v>
      </c>
      <c r="E117" s="51" cm="1">
        <f t="array" ref="E117">INDEX($D$209:$BE$374,$C310,E$196)</f>
        <v>42.463000000000001</v>
      </c>
      <c r="F117" s="51" cm="1">
        <f t="array" ref="F117">INDEX($D$209:$BE$374,$C310,F$196)</f>
        <v>25.472999999999999</v>
      </c>
      <c r="G117" s="51" cm="1">
        <f t="array" ref="G117">INDEX($D$209:$BE$374,$C310,G$196)</f>
        <v>125.839</v>
      </c>
      <c r="H117" s="51" cm="1">
        <f t="array" ref="H117">INDEX($D$209:$BE$374,$C310,H$196)</f>
        <v>13</v>
      </c>
      <c r="I117" s="51"/>
      <c r="J117" s="54" t="str" cm="1">
        <f t="array" ref="J117">HYPERLINK(TEXT("#"&amp;INDEX($D$385:$BE$550,$C486,C$196),),INDEX($D$385:$BE$550,$C486,C$196))</f>
        <v>A125582360L</v>
      </c>
      <c r="K117" s="54" t="str" cm="1">
        <f t="array" ref="K117">HYPERLINK(TEXT("#"&amp;INDEX($D$385:$BE$550,$C486,D$196),),INDEX($D$385:$BE$550,$C486,D$196))</f>
        <v>A125576744K</v>
      </c>
      <c r="L117" s="54" t="str" cm="1">
        <f t="array" ref="L117">HYPERLINK(TEXT("#"&amp;INDEX($D$385:$BE$550,$C486,E$196),),INDEX($D$385:$BE$550,$C486,E$196))</f>
        <v>A125585168T</v>
      </c>
      <c r="M117" s="54" t="str" cm="1">
        <f t="array" ref="M117">HYPERLINK(TEXT("#"&amp;INDEX($D$385:$BE$550,$C486,F$196),),INDEX($D$385:$BE$550,$C486,F$196))</f>
        <v>A125587976A</v>
      </c>
      <c r="N117" s="54" t="str" cm="1">
        <f t="array" ref="N117">HYPERLINK(TEXT("#"&amp;INDEX($D$385:$BE$550,$C486,G$196),),INDEX($D$385:$BE$550,$C486,G$196))</f>
        <v>A125579552W</v>
      </c>
      <c r="O117" s="54" t="str" cm="1">
        <f t="array" ref="O117">HYPERLINK(TEXT("#"&amp;INDEX($D$385:$BE$550,$C486,H$196),),INDEX($D$385:$BE$550,$C486,H$196))</f>
        <v>A125579553X</v>
      </c>
      <c r="P117" s="51"/>
      <c r="Q117" s="51"/>
      <c r="R117" s="51"/>
      <c r="S117" s="51"/>
      <c r="T117" s="51"/>
      <c r="U117" s="51"/>
      <c r="V117" s="51"/>
      <c r="W117" s="51"/>
    </row>
    <row r="118" spans="1:23">
      <c r="A118" s="58"/>
      <c r="B118" s="53" t="s">
        <v>12731</v>
      </c>
      <c r="C118" s="51" cm="1">
        <f t="array" ref="C118">INDEX($D$209:$BE$374,$C311,C$196)</f>
        <v>23.199000000000002</v>
      </c>
      <c r="D118" s="51" cm="1">
        <f t="array" ref="D118">INDEX($D$209:$BE$374,$C311,D$196)</f>
        <v>39.759</v>
      </c>
      <c r="E118" s="51" cm="1">
        <f t="array" ref="E118">INDEX($D$209:$BE$374,$C311,E$196)</f>
        <v>43.576999999999998</v>
      </c>
      <c r="F118" s="51" cm="1">
        <f t="array" ref="F118">INDEX($D$209:$BE$374,$C311,F$196)</f>
        <v>30.774999999999999</v>
      </c>
      <c r="G118" s="51" cm="1">
        <f t="array" ref="G118">INDEX($D$209:$BE$374,$C311,G$196)</f>
        <v>137.31</v>
      </c>
      <c r="H118" s="51" cm="1">
        <f t="array" ref="H118">INDEX($D$209:$BE$374,$C311,H$196)</f>
        <v>14.103</v>
      </c>
      <c r="I118" s="51"/>
      <c r="J118" s="54" t="str" cm="1">
        <f t="array" ref="J118">HYPERLINK(TEXT("#"&amp;INDEX($D$385:$BE$550,$C487,C$196),),INDEX($D$385:$BE$550,$C487,C$196))</f>
        <v>A125582296F</v>
      </c>
      <c r="K118" s="54" t="str" cm="1">
        <f t="array" ref="K118">HYPERLINK(TEXT("#"&amp;INDEX($D$385:$BE$550,$C487,D$196),),INDEX($D$385:$BE$550,$C487,D$196))</f>
        <v>A125576680K</v>
      </c>
      <c r="L118" s="54" t="str" cm="1">
        <f t="array" ref="L118">HYPERLINK(TEXT("#"&amp;INDEX($D$385:$BE$550,$C487,E$196),),INDEX($D$385:$BE$550,$C487,E$196))</f>
        <v>A125585104F</v>
      </c>
      <c r="M118" s="54" t="str" cm="1">
        <f t="array" ref="M118">HYPERLINK(TEXT("#"&amp;INDEX($D$385:$BE$550,$C487,F$196),),INDEX($D$385:$BE$550,$C487,F$196))</f>
        <v>A125587912R</v>
      </c>
      <c r="N118" s="54" t="str" cm="1">
        <f t="array" ref="N118">HYPERLINK(TEXT("#"&amp;INDEX($D$385:$BE$550,$C487,G$196),),INDEX($D$385:$BE$550,$C487,G$196))</f>
        <v>A125579488R</v>
      </c>
      <c r="O118" s="54" t="str" cm="1">
        <f t="array" ref="O118">HYPERLINK(TEXT("#"&amp;INDEX($D$385:$BE$550,$C487,H$196),),INDEX($D$385:$BE$550,$C487,H$196))</f>
        <v>A125579489T</v>
      </c>
      <c r="P118" s="51"/>
      <c r="Q118" s="51"/>
      <c r="R118" s="51"/>
      <c r="S118" s="51"/>
      <c r="T118" s="51"/>
      <c r="U118" s="51"/>
      <c r="V118" s="51"/>
      <c r="W118" s="51"/>
    </row>
    <row r="119" spans="1:23">
      <c r="A119" s="58"/>
      <c r="B119" s="53" t="s">
        <v>12732</v>
      </c>
      <c r="C119" s="51" cm="1">
        <f t="array" ref="C119">INDEX($D$209:$BE$374,$C312,C$196)</f>
        <v>10.518000000000001</v>
      </c>
      <c r="D119" s="51" cm="1">
        <f t="array" ref="D119">INDEX($D$209:$BE$374,$C312,D$196)</f>
        <v>7.3390000000000004</v>
      </c>
      <c r="E119" s="51" cm="1">
        <f t="array" ref="E119">INDEX($D$209:$BE$374,$C312,E$196)</f>
        <v>11.109</v>
      </c>
      <c r="F119" s="51" cm="1">
        <f t="array" ref="F119">INDEX($D$209:$BE$374,$C312,F$196)</f>
        <v>18.439</v>
      </c>
      <c r="G119" s="51" cm="1">
        <f t="array" ref="G119">INDEX($D$209:$BE$374,$C312,G$196)</f>
        <v>47.405000000000001</v>
      </c>
      <c r="H119" s="51" cm="1">
        <f t="array" ref="H119">INDEX($D$209:$BE$374,$C312,H$196)</f>
        <v>27.202000000000002</v>
      </c>
      <c r="I119" s="51"/>
      <c r="J119" s="54" t="str" cm="1">
        <f t="array" ref="J119">HYPERLINK(TEXT("#"&amp;INDEX($D$385:$BE$550,$C488,C$196),),INDEX($D$385:$BE$550,$C488,C$196))</f>
        <v>A125582248L</v>
      </c>
      <c r="K119" s="54" t="str" cm="1">
        <f t="array" ref="K119">HYPERLINK(TEXT("#"&amp;INDEX($D$385:$BE$550,$C488,D$196),),INDEX($D$385:$BE$550,$C488,D$196))</f>
        <v>A125576632T</v>
      </c>
      <c r="L119" s="54" t="str" cm="1">
        <f t="array" ref="L119">HYPERLINK(TEXT("#"&amp;INDEX($D$385:$BE$550,$C488,E$196),),INDEX($D$385:$BE$550,$C488,E$196))</f>
        <v>A125585056X</v>
      </c>
      <c r="M119" s="54" t="str" cm="1">
        <f t="array" ref="M119">HYPERLINK(TEXT("#"&amp;INDEX($D$385:$BE$550,$C488,F$196),),INDEX($D$385:$BE$550,$C488,F$196))</f>
        <v>A125587864J</v>
      </c>
      <c r="N119" s="54" t="str" cm="1">
        <f t="array" ref="N119">HYPERLINK(TEXT("#"&amp;INDEX($D$385:$BE$550,$C488,G$196),),INDEX($D$385:$BE$550,$C488,G$196))</f>
        <v>A125579440C</v>
      </c>
      <c r="O119" s="54" t="str" cm="1">
        <f t="array" ref="O119">HYPERLINK(TEXT("#"&amp;INDEX($D$385:$BE$550,$C488,H$196),),INDEX($D$385:$BE$550,$C488,H$196))</f>
        <v>A125579441F</v>
      </c>
      <c r="P119" s="51"/>
      <c r="Q119" s="51"/>
      <c r="R119" s="51"/>
      <c r="S119" s="51"/>
      <c r="T119" s="51"/>
      <c r="U119" s="51"/>
      <c r="V119" s="51"/>
      <c r="W119" s="51"/>
    </row>
    <row r="120" spans="1:23">
      <c r="A120" s="58"/>
      <c r="B120" s="53" t="s">
        <v>12733</v>
      </c>
      <c r="C120" s="51" cm="1">
        <f t="array" ref="C120">INDEX($D$209:$BE$374,$C313,C$196)</f>
        <v>2.6429999999999998</v>
      </c>
      <c r="D120" s="51" cm="1">
        <f t="array" ref="D120">INDEX($D$209:$BE$374,$C313,D$196)</f>
        <v>2.7469999999999999</v>
      </c>
      <c r="E120" s="51" cm="1">
        <f t="array" ref="E120">INDEX($D$209:$BE$374,$C313,E$196)</f>
        <v>7.0510000000000002</v>
      </c>
      <c r="F120" s="51" cm="1">
        <f t="array" ref="F120">INDEX($D$209:$BE$374,$C313,F$196)</f>
        <v>8.1479999999999997</v>
      </c>
      <c r="G120" s="51" cm="1">
        <f t="array" ref="G120">INDEX($D$209:$BE$374,$C313,G$196)</f>
        <v>20.588000000000001</v>
      </c>
      <c r="H120" s="51" cm="1">
        <f t="array" ref="H120">INDEX($D$209:$BE$374,$C313,H$196)</f>
        <v>29.466000000000001</v>
      </c>
      <c r="I120" s="51"/>
      <c r="J120" s="54" t="str" cm="1">
        <f t="array" ref="J120">HYPERLINK(TEXT("#"&amp;INDEX($D$385:$BE$550,$C489,C$196),),INDEX($D$385:$BE$550,$C489,C$196))</f>
        <v>A125582408L</v>
      </c>
      <c r="K120" s="54" t="str" cm="1">
        <f t="array" ref="K120">HYPERLINK(TEXT("#"&amp;INDEX($D$385:$BE$550,$C489,D$196),),INDEX($D$385:$BE$550,$C489,D$196))</f>
        <v>A125576792C</v>
      </c>
      <c r="L120" s="54" t="str" cm="1">
        <f t="array" ref="L120">HYPERLINK(TEXT("#"&amp;INDEX($D$385:$BE$550,$C489,E$196),),INDEX($D$385:$BE$550,$C489,E$196))</f>
        <v>A125585216X</v>
      </c>
      <c r="M120" s="54" t="str" cm="1">
        <f t="array" ref="M120">HYPERLINK(TEXT("#"&amp;INDEX($D$385:$BE$550,$C489,F$196),),INDEX($D$385:$BE$550,$C489,F$196))</f>
        <v>A125588024K</v>
      </c>
      <c r="N120" s="54" t="str" cm="1">
        <f t="array" ref="N120">HYPERLINK(TEXT("#"&amp;INDEX($D$385:$BE$550,$C489,G$196),),INDEX($D$385:$BE$550,$C489,G$196))</f>
        <v>A125579600C</v>
      </c>
      <c r="O120" s="54" t="str" cm="1">
        <f t="array" ref="O120">HYPERLINK(TEXT("#"&amp;INDEX($D$385:$BE$550,$C489,H$196),),INDEX($D$385:$BE$550,$C489,H$196))</f>
        <v>A125579601F</v>
      </c>
      <c r="P120" s="51"/>
      <c r="Q120" s="51"/>
      <c r="R120" s="51"/>
      <c r="S120" s="51"/>
      <c r="T120" s="51"/>
      <c r="U120" s="51"/>
      <c r="V120" s="51"/>
      <c r="W120" s="51"/>
    </row>
    <row r="121" spans="1:23">
      <c r="A121" s="48" t="s">
        <v>12734</v>
      </c>
      <c r="B121" s="55"/>
      <c r="C121" s="51"/>
      <c r="D121" s="51"/>
      <c r="E121" s="51"/>
      <c r="F121" s="51"/>
      <c r="G121" s="51"/>
      <c r="H121" s="51"/>
      <c r="I121" s="51"/>
      <c r="J121" s="54"/>
      <c r="K121" s="54"/>
      <c r="L121" s="54"/>
      <c r="M121" s="54"/>
      <c r="N121" s="54"/>
      <c r="O121" s="54"/>
      <c r="P121" s="51"/>
      <c r="Q121" s="51"/>
      <c r="R121" s="51"/>
      <c r="S121" s="51"/>
      <c r="T121" s="51"/>
      <c r="U121" s="51"/>
      <c r="V121" s="51"/>
      <c r="W121" s="51"/>
    </row>
    <row r="122" spans="1:23">
      <c r="A122" s="52"/>
      <c r="B122" s="53" t="s">
        <v>12735</v>
      </c>
      <c r="C122" s="51" cm="1">
        <f t="array" ref="C122">INDEX($D$209:$BE$374,$C315,C$196)</f>
        <v>0</v>
      </c>
      <c r="D122" s="51" cm="1">
        <f t="array" ref="D122">INDEX($D$209:$BE$374,$C315,D$196)</f>
        <v>0</v>
      </c>
      <c r="E122" s="51" cm="1">
        <f t="array" ref="E122">INDEX($D$209:$BE$374,$C315,E$196)</f>
        <v>0</v>
      </c>
      <c r="F122" s="51" cm="1">
        <f t="array" ref="F122">INDEX($D$209:$BE$374,$C315,F$196)</f>
        <v>0</v>
      </c>
      <c r="G122" s="51" cm="1">
        <f t="array" ref="G122">INDEX($D$209:$BE$374,$C315,G$196)</f>
        <v>0</v>
      </c>
      <c r="H122" s="51" cm="1">
        <f t="array" ref="H122">INDEX($D$209:$BE$374,$C315,H$196)</f>
        <v>0</v>
      </c>
      <c r="I122" s="51"/>
      <c r="J122" s="54" t="str" cm="1">
        <f t="array" ref="J122">HYPERLINK(TEXT("#"&amp;INDEX($D$385:$BE$550,$C491,C$196),),INDEX($D$385:$BE$550,$C491,C$196))</f>
        <v>A125582368F</v>
      </c>
      <c r="K122" s="54" t="str" cm="1">
        <f t="array" ref="K122">HYPERLINK(TEXT("#"&amp;INDEX($D$385:$BE$550,$C491,D$196),),INDEX($D$385:$BE$550,$C491,D$196))</f>
        <v>A125576752K</v>
      </c>
      <c r="L122" s="54" t="str" cm="1">
        <f t="array" ref="L122">HYPERLINK(TEXT("#"&amp;INDEX($D$385:$BE$550,$C491,E$196),),INDEX($D$385:$BE$550,$C491,E$196))</f>
        <v>A125585176T</v>
      </c>
      <c r="M122" s="54" t="str" cm="1">
        <f t="array" ref="M122">HYPERLINK(TEXT("#"&amp;INDEX($D$385:$BE$550,$C491,F$196),),INDEX($D$385:$BE$550,$C491,F$196))</f>
        <v>A125587984A</v>
      </c>
      <c r="N122" s="54" t="str" cm="1">
        <f t="array" ref="N122">HYPERLINK(TEXT("#"&amp;INDEX($D$385:$BE$550,$C491,G$196),),INDEX($D$385:$BE$550,$C491,G$196))</f>
        <v>A125579560W</v>
      </c>
      <c r="O122" s="54" t="str" cm="1">
        <f t="array" ref="O122">HYPERLINK(TEXT("#"&amp;INDEX($D$385:$BE$550,$C491,H$196),),INDEX($D$385:$BE$550,$C491,H$196))</f>
        <v>A125579561X</v>
      </c>
      <c r="P122" s="51"/>
      <c r="Q122" s="51"/>
      <c r="R122" s="51"/>
      <c r="S122" s="51"/>
      <c r="T122" s="51"/>
      <c r="U122" s="51"/>
      <c r="V122" s="51"/>
      <c r="W122" s="51"/>
    </row>
    <row r="123" spans="1:23">
      <c r="A123" s="52"/>
      <c r="B123" s="53" t="s">
        <v>12736</v>
      </c>
      <c r="C123" s="51" cm="1">
        <f t="array" ref="C123">INDEX($D$209:$BE$374,$C316,C$196)</f>
        <v>0</v>
      </c>
      <c r="D123" s="51" cm="1">
        <f t="array" ref="D123">INDEX($D$209:$BE$374,$C316,D$196)</f>
        <v>0</v>
      </c>
      <c r="E123" s="51" cm="1">
        <f t="array" ref="E123">INDEX($D$209:$BE$374,$C316,E$196)</f>
        <v>0</v>
      </c>
      <c r="F123" s="51" cm="1">
        <f t="array" ref="F123">INDEX($D$209:$BE$374,$C316,F$196)</f>
        <v>0</v>
      </c>
      <c r="G123" s="51" cm="1">
        <f t="array" ref="G123">INDEX($D$209:$BE$374,$C316,G$196)</f>
        <v>0</v>
      </c>
      <c r="H123" s="51" cm="1">
        <f t="array" ref="H123">INDEX($D$209:$BE$374,$C316,H$196)</f>
        <v>0</v>
      </c>
      <c r="I123" s="51"/>
      <c r="J123" s="54" t="str" cm="1">
        <f t="array" ref="J123">HYPERLINK(TEXT("#"&amp;INDEX($D$385:$BE$550,$C492,C$196),),INDEX($D$385:$BE$550,$C492,C$196))</f>
        <v>A125582376F</v>
      </c>
      <c r="K123" s="54" t="str" cm="1">
        <f t="array" ref="K123">HYPERLINK(TEXT("#"&amp;INDEX($D$385:$BE$550,$C492,D$196),),INDEX($D$385:$BE$550,$C492,D$196))</f>
        <v>A125576760K</v>
      </c>
      <c r="L123" s="54" t="str" cm="1">
        <f t="array" ref="L123">HYPERLINK(TEXT("#"&amp;INDEX($D$385:$BE$550,$C492,E$196),),INDEX($D$385:$BE$550,$C492,E$196))</f>
        <v>A125585184T</v>
      </c>
      <c r="M123" s="54" t="str" cm="1">
        <f t="array" ref="M123">HYPERLINK(TEXT("#"&amp;INDEX($D$385:$BE$550,$C492,F$196),),INDEX($D$385:$BE$550,$C492,F$196))</f>
        <v>A125587992A</v>
      </c>
      <c r="N123" s="54" t="str" cm="1">
        <f t="array" ref="N123">HYPERLINK(TEXT("#"&amp;INDEX($D$385:$BE$550,$C492,G$196),),INDEX($D$385:$BE$550,$C492,G$196))</f>
        <v>A125579568R</v>
      </c>
      <c r="O123" s="54" t="str" cm="1">
        <f t="array" ref="O123">HYPERLINK(TEXT("#"&amp;INDEX($D$385:$BE$550,$C492,H$196),),INDEX($D$385:$BE$550,$C492,H$196))</f>
        <v>A125579569T</v>
      </c>
      <c r="P123" s="51"/>
      <c r="Q123" s="51"/>
      <c r="R123" s="51"/>
      <c r="S123" s="51"/>
      <c r="T123" s="51"/>
      <c r="U123" s="51"/>
      <c r="V123" s="51"/>
      <c r="W123" s="51"/>
    </row>
    <row r="124" spans="1:23">
      <c r="A124" s="52"/>
      <c r="B124" s="53" t="s">
        <v>12737</v>
      </c>
      <c r="C124" s="51" cm="1">
        <f t="array" ref="C124">INDEX($D$209:$BE$374,$C317,C$196)</f>
        <v>0</v>
      </c>
      <c r="D124" s="51" cm="1">
        <f t="array" ref="D124">INDEX($D$209:$BE$374,$C317,D$196)</f>
        <v>0</v>
      </c>
      <c r="E124" s="51" cm="1">
        <f t="array" ref="E124">INDEX($D$209:$BE$374,$C317,E$196)</f>
        <v>0</v>
      </c>
      <c r="F124" s="51" cm="1">
        <f t="array" ref="F124">INDEX($D$209:$BE$374,$C317,F$196)</f>
        <v>0</v>
      </c>
      <c r="G124" s="51" cm="1">
        <f t="array" ref="G124">INDEX($D$209:$BE$374,$C317,G$196)</f>
        <v>0</v>
      </c>
      <c r="H124" s="51" cm="1">
        <f t="array" ref="H124">INDEX($D$209:$BE$374,$C317,H$196)</f>
        <v>0</v>
      </c>
      <c r="I124" s="51"/>
      <c r="J124" s="54" t="str" cm="1">
        <f t="array" ref="J124">HYPERLINK(TEXT("#"&amp;INDEX($D$385:$BE$550,$C493,C$196),),INDEX($D$385:$BE$550,$C493,C$196))</f>
        <v>A125582480F</v>
      </c>
      <c r="K124" s="54" t="str" cm="1">
        <f t="array" ref="K124">HYPERLINK(TEXT("#"&amp;INDEX($D$385:$BE$550,$C493,D$196),),INDEX($D$385:$BE$550,$C493,D$196))</f>
        <v>A125576864C</v>
      </c>
      <c r="L124" s="54" t="str" cm="1">
        <f t="array" ref="L124">HYPERLINK(TEXT("#"&amp;INDEX($D$385:$BE$550,$C493,E$196),),INDEX($D$385:$BE$550,$C493,E$196))</f>
        <v>A125585288K</v>
      </c>
      <c r="M124" s="54" t="str" cm="1">
        <f t="array" ref="M124">HYPERLINK(TEXT("#"&amp;INDEX($D$385:$BE$550,$C493,F$196),),INDEX($D$385:$BE$550,$C493,F$196))</f>
        <v>A125588096W</v>
      </c>
      <c r="N124" s="54" t="str" cm="1">
        <f t="array" ref="N124">HYPERLINK(TEXT("#"&amp;INDEX($D$385:$BE$550,$C493,G$196),),INDEX($D$385:$BE$550,$C493,G$196))</f>
        <v>A125579672R</v>
      </c>
      <c r="O124" s="54" t="str" cm="1">
        <f t="array" ref="O124">HYPERLINK(TEXT("#"&amp;INDEX($D$385:$BE$550,$C493,H$196),),INDEX($D$385:$BE$550,$C493,H$196))</f>
        <v>A125579673T</v>
      </c>
      <c r="P124" s="51"/>
      <c r="Q124" s="51"/>
      <c r="R124" s="51"/>
      <c r="S124" s="51"/>
      <c r="T124" s="51"/>
      <c r="U124" s="51"/>
      <c r="V124" s="51"/>
      <c r="W124" s="51"/>
    </row>
    <row r="125" spans="1:23">
      <c r="A125" s="48" t="s">
        <v>12680</v>
      </c>
      <c r="B125" s="60"/>
      <c r="C125" s="61" cm="1">
        <f t="array" ref="C125">INDEX($D$209:$BE$374,$C318,C$196)</f>
        <v>61.466000000000001</v>
      </c>
      <c r="D125" s="61" cm="1">
        <f t="array" ref="D125">INDEX($D$209:$BE$374,$C318,D$196)</f>
        <v>82.643000000000001</v>
      </c>
      <c r="E125" s="61" cm="1">
        <f t="array" ref="E125">INDEX($D$209:$BE$374,$C318,E$196)</f>
        <v>104.2</v>
      </c>
      <c r="F125" s="61" cm="1">
        <f t="array" ref="F125">INDEX($D$209:$BE$374,$C318,F$196)</f>
        <v>82.834000000000003</v>
      </c>
      <c r="G125" s="61" cm="1">
        <f t="array" ref="G125">INDEX($D$209:$BE$374,$C318,G$196)</f>
        <v>331.14299999999997</v>
      </c>
      <c r="H125" s="61" cm="1">
        <f t="array" ref="H125">INDEX($D$209:$BE$374,$C318,H$196)</f>
        <v>17</v>
      </c>
      <c r="I125" s="51"/>
      <c r="J125" s="54" t="str" cm="1">
        <f t="array" ref="J125">HYPERLINK(TEXT("#"&amp;INDEX($D$385:$BE$550,$C494,C$196),),INDEX($D$385:$BE$550,$C494,C$196))</f>
        <v>A125582208V</v>
      </c>
      <c r="K125" s="54" t="str" cm="1">
        <f t="array" ref="K125">HYPERLINK(TEXT("#"&amp;INDEX($D$385:$BE$550,$C494,D$196),),INDEX($D$385:$BE$550,$C494,D$196))</f>
        <v>A125576592K</v>
      </c>
      <c r="L125" s="54" t="str" cm="1">
        <f t="array" ref="L125">HYPERLINK(TEXT("#"&amp;INDEX($D$385:$BE$550,$C494,E$196),),INDEX($D$385:$BE$550,$C494,E$196))</f>
        <v>A125585016F</v>
      </c>
      <c r="M125" s="54" t="str" cm="1">
        <f t="array" ref="M125">HYPERLINK(TEXT("#"&amp;INDEX($D$385:$BE$550,$C494,F$196),),INDEX($D$385:$BE$550,$C494,F$196))</f>
        <v>A125587824R</v>
      </c>
      <c r="N125" s="54" t="str" cm="1">
        <f t="array" ref="N125">HYPERLINK(TEXT("#"&amp;INDEX($D$385:$BE$550,$C494,G$196),),INDEX($D$385:$BE$550,$C494,G$196))</f>
        <v>A125579400K</v>
      </c>
      <c r="O125" s="54" t="str" cm="1">
        <f t="array" ref="O125">HYPERLINK(TEXT("#"&amp;INDEX($D$385:$BE$550,$C494,H$196),),INDEX($D$385:$BE$550,$C494,H$196))</f>
        <v>A125579401L</v>
      </c>
      <c r="P125" s="51"/>
      <c r="Q125" s="51"/>
      <c r="R125" s="51"/>
      <c r="S125" s="51"/>
      <c r="T125" s="51"/>
      <c r="U125" s="51"/>
      <c r="V125" s="51"/>
      <c r="W125" s="51"/>
    </row>
    <row r="126" spans="1:23">
      <c r="A126" s="45" t="s">
        <v>12739</v>
      </c>
      <c r="B126" s="46"/>
      <c r="C126" s="46"/>
      <c r="D126" s="46"/>
      <c r="E126" s="46"/>
      <c r="F126" s="46"/>
      <c r="G126" s="46"/>
      <c r="H126" s="46"/>
      <c r="I126" s="51"/>
      <c r="J126" s="46"/>
      <c r="K126" s="46"/>
      <c r="L126" s="46"/>
      <c r="M126" s="46"/>
      <c r="N126" s="46"/>
      <c r="O126" s="46"/>
      <c r="P126" s="51"/>
      <c r="Q126" s="51"/>
      <c r="R126" s="51"/>
      <c r="S126" s="51"/>
      <c r="T126" s="51"/>
      <c r="U126" s="51"/>
      <c r="V126" s="51"/>
      <c r="W126" s="51"/>
    </row>
    <row r="127" spans="1:23">
      <c r="A127" s="48" t="s">
        <v>12684</v>
      </c>
      <c r="B127" s="49"/>
      <c r="C127" s="51"/>
      <c r="D127" s="51"/>
      <c r="E127" s="51"/>
      <c r="F127" s="51"/>
      <c r="G127" s="51"/>
      <c r="H127" s="51"/>
      <c r="I127" s="51"/>
      <c r="J127" s="54"/>
      <c r="K127" s="54"/>
      <c r="L127" s="54"/>
      <c r="M127" s="54"/>
      <c r="N127" s="54"/>
      <c r="O127" s="54"/>
      <c r="P127" s="51"/>
      <c r="Q127" s="51"/>
      <c r="R127" s="51"/>
      <c r="S127" s="51"/>
      <c r="T127" s="51"/>
      <c r="U127" s="51"/>
      <c r="V127" s="51"/>
      <c r="W127" s="51"/>
    </row>
    <row r="128" spans="1:23">
      <c r="A128" s="52"/>
      <c r="B128" s="53" t="s">
        <v>12685</v>
      </c>
      <c r="C128" s="51" cm="1">
        <f t="array" ref="C128">IF(INDEX($D$209:$BE$374,$C321,C$196)=0,"",INDEX($D$209:$BE$374,$C321,C$196))</f>
        <v>27.779</v>
      </c>
      <c r="D128" s="51" cm="1">
        <f t="array" ref="D128">IF(INDEX($D$209:$BE$374,$C321,D$196)=0,"",INDEX($D$209:$BE$374,$C321,D$196))</f>
        <v>48.534999999999997</v>
      </c>
      <c r="E128" s="51" cm="1">
        <f t="array" ref="E128">IF(INDEX($D$209:$BE$374,$C321,E$196)=0,"",INDEX($D$209:$BE$374,$C321,E$196))</f>
        <v>37.709000000000003</v>
      </c>
      <c r="F128" s="51" cm="1">
        <f t="array" ref="F128">IF(INDEX($D$209:$BE$374,$C321,F$196)=0,"",INDEX($D$209:$BE$374,$C321,F$196))</f>
        <v>35.892000000000003</v>
      </c>
      <c r="G128" s="51" cm="1">
        <f t="array" ref="G128">IF(INDEX($D$209:$BE$374,$C321,G$196)=0,"",INDEX($D$209:$BE$374,$C321,G$196))</f>
        <v>149.91399999999999</v>
      </c>
      <c r="H128" s="51" cm="1">
        <f t="array" ref="H128">IF(INDEX($D$209:$BE$374,$C321,H$196)=0,"",INDEX($D$209:$BE$374,$C321,H$196))</f>
        <v>12</v>
      </c>
      <c r="I128" s="51"/>
      <c r="J128" s="54" t="str" cm="1">
        <f t="array" ref="J128">IF(HYPERLINK(TEXT("#"&amp;INDEX($D$385:$BE$550,$C497,C$196),),INDEX($D$385:$BE$550,$C497,C$196))=0,"",HYPERLINK(TEXT("#"&amp;INDEX($D$385:$BE$550,$C497,C$196),),INDEX($D$385:$BE$550,$C497,C$196)))</f>
        <v>A125570040C</v>
      </c>
      <c r="K128" s="54" t="str" cm="1">
        <f t="array" ref="K128">IF(HYPERLINK(TEXT("#"&amp;INDEX($D$385:$BE$550,$C497,D$196),),INDEX($D$385:$BE$550,$C497,D$196))=0,"",HYPERLINK(TEXT("#"&amp;INDEX($D$385:$BE$550,$C497,D$196),),INDEX($D$385:$BE$550,$C497,D$196)))</f>
        <v>A125564424A</v>
      </c>
      <c r="L128" s="54" t="str" cm="1">
        <f t="array" ref="L128">IF(HYPERLINK(TEXT("#"&amp;INDEX($D$385:$BE$550,$C497,E$196),),INDEX($D$385:$BE$550,$C497,E$196))=0,"",HYPERLINK(TEXT("#"&amp;INDEX($D$385:$BE$550,$C497,E$196),),INDEX($D$385:$BE$550,$C497,E$196)))</f>
        <v>A125572848F</v>
      </c>
      <c r="M128" s="54" t="str" cm="1">
        <f t="array" ref="M128">IF(HYPERLINK(TEXT("#"&amp;INDEX($D$385:$BE$550,$C497,F$196),),INDEX($D$385:$BE$550,$C497,F$196))=0,"",HYPERLINK(TEXT("#"&amp;INDEX($D$385:$BE$550,$C497,F$196),),INDEX($D$385:$BE$550,$C497,F$196)))</f>
        <v>A125575656T</v>
      </c>
      <c r="N128" s="54" t="str" cm="1">
        <f t="array" ref="N128">IF(HYPERLINK(TEXT("#"&amp;INDEX($D$385:$BE$550,$C497,G$196),),INDEX($D$385:$BE$550,$C497,G$196))=0,"",HYPERLINK(TEXT("#"&amp;INDEX($D$385:$BE$550,$C497,G$196),),INDEX($D$385:$BE$550,$C497,G$196)))</f>
        <v>A125567232L</v>
      </c>
      <c r="O128" s="54" t="str" cm="1">
        <f t="array" ref="O128">IF(HYPERLINK(TEXT("#"&amp;INDEX($D$385:$BE$550,$C497,H$196),),INDEX($D$385:$BE$550,$C497,H$196))=0,"",HYPERLINK(TEXT("#"&amp;INDEX($D$385:$BE$550,$C497,H$196),),INDEX($D$385:$BE$550,$C497,H$196)))</f>
        <v>A125567233R</v>
      </c>
      <c r="P128" s="51"/>
      <c r="Q128" s="51"/>
      <c r="R128" s="51"/>
      <c r="S128" s="51"/>
      <c r="T128" s="51"/>
      <c r="U128" s="51"/>
      <c r="V128" s="51"/>
      <c r="W128" s="51"/>
    </row>
    <row r="129" spans="1:23">
      <c r="A129" s="52"/>
      <c r="B129" s="53" t="s">
        <v>12686</v>
      </c>
      <c r="C129" s="51" cm="1">
        <f t="array" ref="C129">IF(INDEX($D$209:$BE$374,$C322,C$196)=0,"",INDEX($D$209:$BE$374,$C322,C$196))</f>
        <v>23.663</v>
      </c>
      <c r="D129" s="51" cm="1">
        <f t="array" ref="D129">IF(INDEX($D$209:$BE$374,$C322,D$196)=0,"",INDEX($D$209:$BE$374,$C322,D$196))</f>
        <v>32.744</v>
      </c>
      <c r="E129" s="51" cm="1">
        <f t="array" ref="E129">IF(INDEX($D$209:$BE$374,$C322,E$196)=0,"",INDEX($D$209:$BE$374,$C322,E$196))</f>
        <v>45.188000000000002</v>
      </c>
      <c r="F129" s="51" cm="1">
        <f t="array" ref="F129">IF(INDEX($D$209:$BE$374,$C322,F$196)=0,"",INDEX($D$209:$BE$374,$C322,F$196))</f>
        <v>21.597999999999999</v>
      </c>
      <c r="G129" s="51" cm="1">
        <f t="array" ref="G129">IF(INDEX($D$209:$BE$374,$C322,G$196)=0,"",INDEX($D$209:$BE$374,$C322,G$196))</f>
        <v>123.194</v>
      </c>
      <c r="H129" s="51" cm="1">
        <f t="array" ref="H129">IF(INDEX($D$209:$BE$374,$C322,H$196)=0,"",INDEX($D$209:$BE$374,$C322,H$196))</f>
        <v>13</v>
      </c>
      <c r="I129" s="51"/>
      <c r="J129" s="54" t="str" cm="1">
        <f t="array" ref="J129">IF(HYPERLINK(TEXT("#"&amp;INDEX($D$385:$BE$550,$C498,C$196),),INDEX($D$385:$BE$550,$C498,C$196))=0,"",HYPERLINK(TEXT("#"&amp;INDEX($D$385:$BE$550,$C498,C$196),),INDEX($D$385:$BE$550,$C498,C$196)))</f>
        <v>A125568792C</v>
      </c>
      <c r="K129" s="54" t="str" cm="1">
        <f t="array" ref="K129">IF(HYPERLINK(TEXT("#"&amp;INDEX($D$385:$BE$550,$C498,D$196),),INDEX($D$385:$BE$550,$C498,D$196))=0,"",HYPERLINK(TEXT("#"&amp;INDEX($D$385:$BE$550,$C498,D$196),),INDEX($D$385:$BE$550,$C498,D$196)))</f>
        <v>A125563176J</v>
      </c>
      <c r="L129" s="54" t="str" cm="1">
        <f t="array" ref="L129">IF(HYPERLINK(TEXT("#"&amp;INDEX($D$385:$BE$550,$C498,E$196),),INDEX($D$385:$BE$550,$C498,E$196))=0,"",HYPERLINK(TEXT("#"&amp;INDEX($D$385:$BE$550,$C498,E$196),),INDEX($D$385:$BE$550,$C498,E$196)))</f>
        <v>A125571600J</v>
      </c>
      <c r="M129" s="54" t="str" cm="1">
        <f t="array" ref="M129">IF(HYPERLINK(TEXT("#"&amp;INDEX($D$385:$BE$550,$C498,F$196),),INDEX($D$385:$BE$550,$C498,F$196))=0,"",HYPERLINK(TEXT("#"&amp;INDEX($D$385:$BE$550,$C498,F$196),),INDEX($D$385:$BE$550,$C498,F$196)))</f>
        <v>A125574408L</v>
      </c>
      <c r="N129" s="54" t="str" cm="1">
        <f t="array" ref="N129">IF(HYPERLINK(TEXT("#"&amp;INDEX($D$385:$BE$550,$C498,G$196),),INDEX($D$385:$BE$550,$C498,G$196))=0,"",HYPERLINK(TEXT("#"&amp;INDEX($D$385:$BE$550,$C498,G$196),),INDEX($D$385:$BE$550,$C498,G$196)))</f>
        <v>A125565984T</v>
      </c>
      <c r="O129" s="54" t="str" cm="1">
        <f t="array" ref="O129">IF(HYPERLINK(TEXT("#"&amp;INDEX($D$385:$BE$550,$C498,H$196),),INDEX($D$385:$BE$550,$C498,H$196))=0,"",HYPERLINK(TEXT("#"&amp;INDEX($D$385:$BE$550,$C498,H$196),),INDEX($D$385:$BE$550,$C498,H$196)))</f>
        <v>A125565985V</v>
      </c>
      <c r="P129" s="51"/>
      <c r="Q129" s="51"/>
      <c r="R129" s="51"/>
      <c r="S129" s="51"/>
      <c r="T129" s="51"/>
      <c r="U129" s="51"/>
      <c r="V129" s="51"/>
      <c r="W129" s="51"/>
    </row>
    <row r="130" spans="1:23">
      <c r="A130" s="52"/>
      <c r="B130" s="53" t="s">
        <v>12687</v>
      </c>
      <c r="C130" s="51" cm="1">
        <f t="array" ref="C130">IF(INDEX($D$209:$BE$374,$C323,C$196)=0,"",INDEX($D$209:$BE$374,$C323,C$196))</f>
        <v>24.387</v>
      </c>
      <c r="D130" s="51" cm="1">
        <f t="array" ref="D130">IF(INDEX($D$209:$BE$374,$C323,D$196)=0,"",INDEX($D$209:$BE$374,$C323,D$196))</f>
        <v>32.131</v>
      </c>
      <c r="E130" s="51" cm="1">
        <f t="array" ref="E130">IF(INDEX($D$209:$BE$374,$C323,E$196)=0,"",INDEX($D$209:$BE$374,$C323,E$196))</f>
        <v>27.992999999999999</v>
      </c>
      <c r="F130" s="51" cm="1">
        <f t="array" ref="F130">IF(INDEX($D$209:$BE$374,$C323,F$196)=0,"",INDEX($D$209:$BE$374,$C323,F$196))</f>
        <v>18.591000000000001</v>
      </c>
      <c r="G130" s="51" cm="1">
        <f t="array" ref="G130">IF(INDEX($D$209:$BE$374,$C323,G$196)=0,"",INDEX($D$209:$BE$374,$C323,G$196))</f>
        <v>103.102</v>
      </c>
      <c r="H130" s="51" cm="1">
        <f t="array" ref="H130">IF(INDEX($D$209:$BE$374,$C323,H$196)=0,"",INDEX($D$209:$BE$374,$C323,H$196))</f>
        <v>8</v>
      </c>
      <c r="I130" s="51"/>
      <c r="J130" s="54" t="str" cm="1">
        <f t="array" ref="J130">IF(HYPERLINK(TEXT("#"&amp;INDEX($D$385:$BE$550,$C499,C$196),),INDEX($D$385:$BE$550,$C499,C$196))=0,"",HYPERLINK(TEXT("#"&amp;INDEX($D$385:$BE$550,$C499,C$196),),INDEX($D$385:$BE$550,$C499,C$196)))</f>
        <v>A125570352R</v>
      </c>
      <c r="K130" s="54" t="str" cm="1">
        <f t="array" ref="K130">IF(HYPERLINK(TEXT("#"&amp;INDEX($D$385:$BE$550,$C499,D$196),),INDEX($D$385:$BE$550,$C499,D$196))=0,"",HYPERLINK(TEXT("#"&amp;INDEX($D$385:$BE$550,$C499,D$196),),INDEX($D$385:$BE$550,$C499,D$196)))</f>
        <v>A125564736L</v>
      </c>
      <c r="L130" s="54" t="str" cm="1">
        <f t="array" ref="L130">IF(HYPERLINK(TEXT("#"&amp;INDEX($D$385:$BE$550,$C499,E$196),),INDEX($D$385:$BE$550,$C499,E$196))=0,"",HYPERLINK(TEXT("#"&amp;INDEX($D$385:$BE$550,$C499,E$196),),INDEX($D$385:$BE$550,$C499,E$196)))</f>
        <v>A125573160A</v>
      </c>
      <c r="M130" s="54" t="str" cm="1">
        <f t="array" ref="M130">IF(HYPERLINK(TEXT("#"&amp;INDEX($D$385:$BE$550,$C499,F$196),),INDEX($D$385:$BE$550,$C499,F$196))=0,"",HYPERLINK(TEXT("#"&amp;INDEX($D$385:$BE$550,$C499,F$196),),INDEX($D$385:$BE$550,$C499,F$196)))</f>
        <v>A125575968C</v>
      </c>
      <c r="N130" s="54" t="str" cm="1">
        <f t="array" ref="N130">IF(HYPERLINK(TEXT("#"&amp;INDEX($D$385:$BE$550,$C499,G$196),),INDEX($D$385:$BE$550,$C499,G$196))=0,"",HYPERLINK(TEXT("#"&amp;INDEX($D$385:$BE$550,$C499,G$196),),INDEX($D$385:$BE$550,$C499,G$196)))</f>
        <v>A125567544X</v>
      </c>
      <c r="O130" s="54" t="str" cm="1">
        <f t="array" ref="O130">IF(HYPERLINK(TEXT("#"&amp;INDEX($D$385:$BE$550,$C499,H$196),),INDEX($D$385:$BE$550,$C499,H$196))=0,"",HYPERLINK(TEXT("#"&amp;INDEX($D$385:$BE$550,$C499,H$196),),INDEX($D$385:$BE$550,$C499,H$196)))</f>
        <v>A125567545A</v>
      </c>
      <c r="P130" s="51"/>
      <c r="Q130" s="51"/>
      <c r="R130" s="51"/>
      <c r="S130" s="51"/>
      <c r="T130" s="51"/>
      <c r="U130" s="51"/>
      <c r="V130" s="51"/>
      <c r="W130" s="51"/>
    </row>
    <row r="131" spans="1:23">
      <c r="A131" s="52"/>
      <c r="B131" s="53" t="s">
        <v>12688</v>
      </c>
      <c r="C131" s="51" cm="1">
        <f t="array" ref="C131">IF(INDEX($D$209:$BE$374,$C324,C$196)=0,"",INDEX($D$209:$BE$374,$C324,C$196))</f>
        <v>3.7879999999999998</v>
      </c>
      <c r="D131" s="51" cm="1">
        <f t="array" ref="D131">IF(INDEX($D$209:$BE$374,$C324,D$196)=0,"",INDEX($D$209:$BE$374,$C324,D$196))</f>
        <v>9.3520000000000003</v>
      </c>
      <c r="E131" s="51" cm="1">
        <f t="array" ref="E131">IF(INDEX($D$209:$BE$374,$C324,E$196)=0,"",INDEX($D$209:$BE$374,$C324,E$196))</f>
        <v>10.904999999999999</v>
      </c>
      <c r="F131" s="51" cm="1">
        <f t="array" ref="F131">IF(INDEX($D$209:$BE$374,$C324,F$196)=0,"",INDEX($D$209:$BE$374,$C324,F$196))</f>
        <v>10.391</v>
      </c>
      <c r="G131" s="51" cm="1">
        <f t="array" ref="G131">IF(INDEX($D$209:$BE$374,$C324,G$196)=0,"",INDEX($D$209:$BE$374,$C324,G$196))</f>
        <v>34.436</v>
      </c>
      <c r="H131" s="51" cm="1">
        <f t="array" ref="H131">IF(INDEX($D$209:$BE$374,$C324,H$196)=0,"",INDEX($D$209:$BE$374,$C324,H$196))</f>
        <v>19.914000000000001</v>
      </c>
      <c r="I131" s="51"/>
      <c r="J131" s="54" t="str" cm="1">
        <f t="array" ref="J131">IF(HYPERLINK(TEXT("#"&amp;INDEX($D$385:$BE$550,$C500,C$196),),INDEX($D$385:$BE$550,$C500,C$196))=0,"",HYPERLINK(TEXT("#"&amp;INDEX($D$385:$BE$550,$C500,C$196),),INDEX($D$385:$BE$550,$C500,C$196)))</f>
        <v>A125570664A</v>
      </c>
      <c r="K131" s="54" t="str" cm="1">
        <f t="array" ref="K131">IF(HYPERLINK(TEXT("#"&amp;INDEX($D$385:$BE$550,$C500,D$196),),INDEX($D$385:$BE$550,$C500,D$196))=0,"",HYPERLINK(TEXT("#"&amp;INDEX($D$385:$BE$550,$C500,D$196),),INDEX($D$385:$BE$550,$C500,D$196)))</f>
        <v>A125565048A</v>
      </c>
      <c r="L131" s="54" t="str" cm="1">
        <f t="array" ref="L131">IF(HYPERLINK(TEXT("#"&amp;INDEX($D$385:$BE$550,$C500,E$196),),INDEX($D$385:$BE$550,$C500,E$196))=0,"",HYPERLINK(TEXT("#"&amp;INDEX($D$385:$BE$550,$C500,E$196),),INDEX($D$385:$BE$550,$C500,E$196)))</f>
        <v>A125573472L</v>
      </c>
      <c r="M131" s="54" t="str" cm="1">
        <f t="array" ref="M131">IF(HYPERLINK(TEXT("#"&amp;INDEX($D$385:$BE$550,$C500,F$196),),INDEX($D$385:$BE$550,$C500,F$196))=0,"",HYPERLINK(TEXT("#"&amp;INDEX($D$385:$BE$550,$C500,F$196),),INDEX($D$385:$BE$550,$C500,F$196)))</f>
        <v>A125576280X</v>
      </c>
      <c r="N131" s="54" t="str" cm="1">
        <f t="array" ref="N131">IF(HYPERLINK(TEXT("#"&amp;INDEX($D$385:$BE$550,$C500,G$196),),INDEX($D$385:$BE$550,$C500,G$196))=0,"",HYPERLINK(TEXT("#"&amp;INDEX($D$385:$BE$550,$C500,G$196),),INDEX($D$385:$BE$550,$C500,G$196)))</f>
        <v>A125567856K</v>
      </c>
      <c r="O131" s="54" t="str" cm="1">
        <f t="array" ref="O131">IF(HYPERLINK(TEXT("#"&amp;INDEX($D$385:$BE$550,$C500,H$196),),INDEX($D$385:$BE$550,$C500,H$196))=0,"",HYPERLINK(TEXT("#"&amp;INDEX($D$385:$BE$550,$C500,H$196),),INDEX($D$385:$BE$550,$C500,H$196)))</f>
        <v>A125567857L</v>
      </c>
      <c r="P131" s="51"/>
      <c r="Q131" s="51"/>
      <c r="R131" s="51"/>
      <c r="S131" s="51"/>
      <c r="T131" s="51"/>
      <c r="U131" s="51"/>
      <c r="V131" s="51"/>
      <c r="W131" s="51"/>
    </row>
    <row r="132" spans="1:23">
      <c r="A132" s="52"/>
      <c r="B132" s="53" t="s">
        <v>12689</v>
      </c>
      <c r="C132" s="51" cm="1">
        <f t="array" ref="C132">IF(INDEX($D$209:$BE$374,$C325,C$196)=0,"",INDEX($D$209:$BE$374,$C325,C$196))</f>
        <v>8.4369999999999994</v>
      </c>
      <c r="D132" s="51" cm="1">
        <f t="array" ref="D132">IF(INDEX($D$209:$BE$374,$C325,D$196)=0,"",INDEX($D$209:$BE$374,$C325,D$196))</f>
        <v>14.087</v>
      </c>
      <c r="E132" s="51" cm="1">
        <f t="array" ref="E132">IF(INDEX($D$209:$BE$374,$C325,E$196)=0,"",INDEX($D$209:$BE$374,$C325,E$196))</f>
        <v>18.786999999999999</v>
      </c>
      <c r="F132" s="51" cm="1">
        <f t="array" ref="F132">IF(INDEX($D$209:$BE$374,$C325,F$196)=0,"",INDEX($D$209:$BE$374,$C325,F$196))</f>
        <v>15.317</v>
      </c>
      <c r="G132" s="51" cm="1">
        <f t="array" ref="G132">IF(INDEX($D$209:$BE$374,$C325,G$196)=0,"",INDEX($D$209:$BE$374,$C325,G$196))</f>
        <v>56.625999999999998</v>
      </c>
      <c r="H132" s="51" cm="1">
        <f t="array" ref="H132">IF(INDEX($D$209:$BE$374,$C325,H$196)=0,"",INDEX($D$209:$BE$374,$C325,H$196))</f>
        <v>13</v>
      </c>
      <c r="I132" s="51"/>
      <c r="J132" s="54" t="str" cm="1">
        <f t="array" ref="J132">IF(HYPERLINK(TEXT("#"&amp;INDEX($D$385:$BE$550,$C501,C$196),),INDEX($D$385:$BE$550,$C501,C$196))=0,"",HYPERLINK(TEXT("#"&amp;INDEX($D$385:$BE$550,$C501,C$196),),INDEX($D$385:$BE$550,$C501,C$196)))</f>
        <v>A125569104F</v>
      </c>
      <c r="K132" s="54" t="str" cm="1">
        <f t="array" ref="K132">IF(HYPERLINK(TEXT("#"&amp;INDEX($D$385:$BE$550,$C501,D$196),),INDEX($D$385:$BE$550,$C501,D$196))=0,"",HYPERLINK(TEXT("#"&amp;INDEX($D$385:$BE$550,$C501,D$196),),INDEX($D$385:$BE$550,$C501,D$196)))</f>
        <v>A125563488V</v>
      </c>
      <c r="L132" s="54" t="str" cm="1">
        <f t="array" ref="L132">IF(HYPERLINK(TEXT("#"&amp;INDEX($D$385:$BE$550,$C501,E$196),),INDEX($D$385:$BE$550,$C501,E$196))=0,"",HYPERLINK(TEXT("#"&amp;INDEX($D$385:$BE$550,$C501,E$196),),INDEX($D$385:$BE$550,$C501,E$196)))</f>
        <v>A125571912V</v>
      </c>
      <c r="M132" s="54" t="str" cm="1">
        <f t="array" ref="M132">IF(HYPERLINK(TEXT("#"&amp;INDEX($D$385:$BE$550,$C501,F$196),),INDEX($D$385:$BE$550,$C501,F$196))=0,"",HYPERLINK(TEXT("#"&amp;INDEX($D$385:$BE$550,$C501,F$196),),INDEX($D$385:$BE$550,$C501,F$196)))</f>
        <v>A125574720F</v>
      </c>
      <c r="N132" s="54" t="str" cm="1">
        <f t="array" ref="N132">IF(HYPERLINK(TEXT("#"&amp;INDEX($D$385:$BE$550,$C501,G$196),),INDEX($D$385:$BE$550,$C501,G$196))=0,"",HYPERLINK(TEXT("#"&amp;INDEX($D$385:$BE$550,$C501,G$196),),INDEX($D$385:$BE$550,$C501,G$196)))</f>
        <v>A125566296F</v>
      </c>
      <c r="O132" s="54" t="str" cm="1">
        <f t="array" ref="O132">IF(HYPERLINK(TEXT("#"&amp;INDEX($D$385:$BE$550,$C501,H$196),),INDEX($D$385:$BE$550,$C501,H$196))=0,"",HYPERLINK(TEXT("#"&amp;INDEX($D$385:$BE$550,$C501,H$196),),INDEX($D$385:$BE$550,$C501,H$196)))</f>
        <v>A125566297J</v>
      </c>
      <c r="P132" s="51"/>
      <c r="Q132" s="51"/>
      <c r="R132" s="51"/>
      <c r="S132" s="51"/>
      <c r="T132" s="51"/>
      <c r="U132" s="51"/>
      <c r="V132" s="51"/>
      <c r="W132" s="51"/>
    </row>
    <row r="133" spans="1:23">
      <c r="A133" s="52"/>
      <c r="B133" s="53" t="s">
        <v>12690</v>
      </c>
      <c r="C133" s="51" cm="1">
        <f t="array" ref="C133">IF(INDEX($D$209:$BE$374,$C326,C$196)=0,"",INDEX($D$209:$BE$374,$C326,C$196))</f>
        <v>2.0379999999999998</v>
      </c>
      <c r="D133" s="51" cm="1">
        <f t="array" ref="D133">IF(INDEX($D$209:$BE$374,$C326,D$196)=0,"",INDEX($D$209:$BE$374,$C326,D$196))</f>
        <v>3.1309999999999998</v>
      </c>
      <c r="E133" s="51" cm="1">
        <f t="array" ref="E133">IF(INDEX($D$209:$BE$374,$C326,E$196)=0,"",INDEX($D$209:$BE$374,$C326,E$196))</f>
        <v>3.9510000000000001</v>
      </c>
      <c r="F133" s="51" cm="1">
        <f t="array" ref="F133">IF(INDEX($D$209:$BE$374,$C326,F$196)=0,"",INDEX($D$209:$BE$374,$C326,F$196))</f>
        <v>3.24</v>
      </c>
      <c r="G133" s="51" cm="1">
        <f t="array" ref="G133">IF(INDEX($D$209:$BE$374,$C326,G$196)=0,"",INDEX($D$209:$BE$374,$C326,G$196))</f>
        <v>12.36</v>
      </c>
      <c r="H133" s="51" cm="1">
        <f t="array" ref="H133">IF(INDEX($D$209:$BE$374,$C326,H$196)=0,"",INDEX($D$209:$BE$374,$C326,H$196))</f>
        <v>15.534000000000001</v>
      </c>
      <c r="I133" s="51"/>
      <c r="J133" s="54" t="str" cm="1">
        <f t="array" ref="J133">IF(HYPERLINK(TEXT("#"&amp;INDEX($D$385:$BE$550,$C502,C$196),),INDEX($D$385:$BE$550,$C502,C$196))=0,"",HYPERLINK(TEXT("#"&amp;INDEX($D$385:$BE$550,$C502,C$196),),INDEX($D$385:$BE$550,$C502,C$196)))</f>
        <v>A125569416T</v>
      </c>
      <c r="K133" s="54" t="str" cm="1">
        <f t="array" ref="K133">IF(HYPERLINK(TEXT("#"&amp;INDEX($D$385:$BE$550,$C502,D$196),),INDEX($D$385:$BE$550,$C502,D$196))=0,"",HYPERLINK(TEXT("#"&amp;INDEX($D$385:$BE$550,$C502,D$196),),INDEX($D$385:$BE$550,$C502,D$196)))</f>
        <v>A125563800A</v>
      </c>
      <c r="L133" s="54" t="str" cm="1">
        <f t="array" ref="L133">IF(HYPERLINK(TEXT("#"&amp;INDEX($D$385:$BE$550,$C502,E$196),),INDEX($D$385:$BE$550,$C502,E$196))=0,"",HYPERLINK(TEXT("#"&amp;INDEX($D$385:$BE$550,$C502,E$196),),INDEX($D$385:$BE$550,$C502,E$196)))</f>
        <v>A125572224J</v>
      </c>
      <c r="M133" s="54" t="str" cm="1">
        <f t="array" ref="M133">IF(HYPERLINK(TEXT("#"&amp;INDEX($D$385:$BE$550,$C502,F$196),),INDEX($D$385:$BE$550,$C502,F$196))=0,"",HYPERLINK(TEXT("#"&amp;INDEX($D$385:$BE$550,$C502,F$196),),INDEX($D$385:$BE$550,$C502,F$196)))</f>
        <v>A125575032V</v>
      </c>
      <c r="N133" s="54" t="str" cm="1">
        <f t="array" ref="N133">IF(HYPERLINK(TEXT("#"&amp;INDEX($D$385:$BE$550,$C502,G$196),),INDEX($D$385:$BE$550,$C502,G$196))=0,"",HYPERLINK(TEXT("#"&amp;INDEX($D$385:$BE$550,$C502,G$196),),INDEX($D$385:$BE$550,$C502,G$196)))</f>
        <v>A125566608F</v>
      </c>
      <c r="O133" s="54" t="str" cm="1">
        <f t="array" ref="O133">IF(HYPERLINK(TEXT("#"&amp;INDEX($D$385:$BE$550,$C502,H$196),),INDEX($D$385:$BE$550,$C502,H$196))=0,"",HYPERLINK(TEXT("#"&amp;INDEX($D$385:$BE$550,$C502,H$196),),INDEX($D$385:$BE$550,$C502,H$196)))</f>
        <v>A125566609J</v>
      </c>
      <c r="P133" s="51"/>
      <c r="Q133" s="51"/>
      <c r="R133" s="51"/>
      <c r="S133" s="51"/>
      <c r="T133" s="51"/>
      <c r="U133" s="51"/>
      <c r="V133" s="51"/>
      <c r="W133" s="51"/>
    </row>
    <row r="134" spans="1:23">
      <c r="A134" s="52"/>
      <c r="B134" s="53" t="s">
        <v>12691</v>
      </c>
      <c r="C134" s="51" cm="1">
        <f t="array" ref="C134">IF(INDEX($D$209:$BE$374,$C327,C$196)=0,"",INDEX($D$209:$BE$374,$C327,C$196))</f>
        <v>0.66800000000000004</v>
      </c>
      <c r="D134" s="51" cm="1">
        <f t="array" ref="D134">IF(INDEX($D$209:$BE$374,$C327,D$196)=0,"",INDEX($D$209:$BE$374,$C327,D$196))</f>
        <v>0.52400000000000002</v>
      </c>
      <c r="E134" s="51" cm="1">
        <f t="array" ref="E134">IF(INDEX($D$209:$BE$374,$C327,E$196)=0,"",INDEX($D$209:$BE$374,$C327,E$196))</f>
        <v>0.46600000000000003</v>
      </c>
      <c r="F134" s="51" cm="1">
        <f t="array" ref="F134">IF(INDEX($D$209:$BE$374,$C327,F$196)=0,"",INDEX($D$209:$BE$374,$C327,F$196))</f>
        <v>0.64200000000000002</v>
      </c>
      <c r="G134" s="51" cm="1">
        <f t="array" ref="G134">IF(INDEX($D$209:$BE$374,$C327,G$196)=0,"",INDEX($D$209:$BE$374,$C327,G$196))</f>
        <v>2.2989999999999999</v>
      </c>
      <c r="H134" s="51" cm="1">
        <f t="array" ref="H134">IF(INDEX($D$209:$BE$374,$C327,H$196)=0,"",INDEX($D$209:$BE$374,$C327,H$196))</f>
        <v>8.6739999999999995</v>
      </c>
      <c r="I134" s="51"/>
      <c r="J134" s="54" t="str" cm="1">
        <f t="array" ref="J134">IF(HYPERLINK(TEXT("#"&amp;INDEX($D$385:$BE$550,$C503,C$196),),INDEX($D$385:$BE$550,$C503,C$196))=0,"",HYPERLINK(TEXT("#"&amp;INDEX($D$385:$BE$550,$C503,C$196),),INDEX($D$385:$BE$550,$C503,C$196)))</f>
        <v>A125569728C</v>
      </c>
      <c r="K134" s="54" t="str" cm="1">
        <f t="array" ref="K134">IF(HYPERLINK(TEXT("#"&amp;INDEX($D$385:$BE$550,$C503,D$196),),INDEX($D$385:$BE$550,$C503,D$196))=0,"",HYPERLINK(TEXT("#"&amp;INDEX($D$385:$BE$550,$C503,D$196),),INDEX($D$385:$BE$550,$C503,D$196)))</f>
        <v>A125564112R</v>
      </c>
      <c r="L134" s="54" t="str" cm="1">
        <f t="array" ref="L134">IF(HYPERLINK(TEXT("#"&amp;INDEX($D$385:$BE$550,$C503,E$196),),INDEX($D$385:$BE$550,$C503,E$196))=0,"",HYPERLINK(TEXT("#"&amp;INDEX($D$385:$BE$550,$C503,E$196),),INDEX($D$385:$BE$550,$C503,E$196)))</f>
        <v>A125572536V</v>
      </c>
      <c r="M134" s="54" t="str" cm="1">
        <f t="array" ref="M134">IF(HYPERLINK(TEXT("#"&amp;INDEX($D$385:$BE$550,$C503,F$196),),INDEX($D$385:$BE$550,$C503,F$196))=0,"",HYPERLINK(TEXT("#"&amp;INDEX($D$385:$BE$550,$C503,F$196),),INDEX($D$385:$BE$550,$C503,F$196)))</f>
        <v>A125575344F</v>
      </c>
      <c r="N134" s="54" t="str" cm="1">
        <f t="array" ref="N134">IF(HYPERLINK(TEXT("#"&amp;INDEX($D$385:$BE$550,$C503,G$196),),INDEX($D$385:$BE$550,$C503,G$196))=0,"",HYPERLINK(TEXT("#"&amp;INDEX($D$385:$BE$550,$C503,G$196),),INDEX($D$385:$BE$550,$C503,G$196)))</f>
        <v>A125566920X</v>
      </c>
      <c r="O134" s="54" t="str" cm="1">
        <f t="array" ref="O134">IF(HYPERLINK(TEXT("#"&amp;INDEX($D$385:$BE$550,$C503,H$196),),INDEX($D$385:$BE$550,$C503,H$196))=0,"",HYPERLINK(TEXT("#"&amp;INDEX($D$385:$BE$550,$C503,H$196),),INDEX($D$385:$BE$550,$C503,H$196)))</f>
        <v>A125566921A</v>
      </c>
      <c r="P134" s="51"/>
      <c r="Q134" s="51"/>
      <c r="R134" s="51"/>
      <c r="S134" s="51"/>
      <c r="T134" s="51"/>
      <c r="U134" s="51"/>
      <c r="V134" s="51"/>
      <c r="W134" s="51"/>
    </row>
    <row r="135" spans="1:23">
      <c r="A135" s="52"/>
      <c r="B135" s="53" t="s">
        <v>12692</v>
      </c>
      <c r="C135" s="51" cm="1">
        <f t="array" ref="C135">IF(INDEX($D$209:$BE$374,$C328,C$196)=0,"",INDEX($D$209:$BE$374,$C328,C$196))</f>
        <v>1.2849999999999999</v>
      </c>
      <c r="D135" s="51" cm="1">
        <f t="array" ref="D135">IF(INDEX($D$209:$BE$374,$C328,D$196)=0,"",INDEX($D$209:$BE$374,$C328,D$196))</f>
        <v>0.98399999999999999</v>
      </c>
      <c r="E135" s="51" cm="1">
        <f t="array" ref="E135">IF(INDEX($D$209:$BE$374,$C328,E$196)=0,"",INDEX($D$209:$BE$374,$C328,E$196))</f>
        <v>2.0169999999999999</v>
      </c>
      <c r="F135" s="51" cm="1">
        <f t="array" ref="F135">IF(INDEX($D$209:$BE$374,$C328,F$196)=0,"",INDEX($D$209:$BE$374,$C328,F$196))</f>
        <v>1.5349999999999999</v>
      </c>
      <c r="G135" s="51" cm="1">
        <f t="array" ref="G135">IF(INDEX($D$209:$BE$374,$C328,G$196)=0,"",INDEX($D$209:$BE$374,$C328,G$196))</f>
        <v>5.8209999999999997</v>
      </c>
      <c r="H135" s="51" cm="1">
        <f t="array" ref="H135">IF(INDEX($D$209:$BE$374,$C328,H$196)=0,"",INDEX($D$209:$BE$374,$C328,H$196))</f>
        <v>13.577999999999999</v>
      </c>
      <c r="I135" s="51"/>
      <c r="J135" s="54" t="str" cm="1">
        <f t="array" ref="J135">IF(HYPERLINK(TEXT("#"&amp;INDEX($D$385:$BE$550,$C504,C$196),),INDEX($D$385:$BE$550,$C504,C$196))=0,"",HYPERLINK(TEXT("#"&amp;INDEX($D$385:$BE$550,$C504,C$196),),INDEX($D$385:$BE$550,$C504,C$196)))</f>
        <v>A125568480T</v>
      </c>
      <c r="K135" s="54" t="str" cm="1">
        <f t="array" ref="K135">IF(HYPERLINK(TEXT("#"&amp;INDEX($D$385:$BE$550,$C504,D$196),),INDEX($D$385:$BE$550,$C504,D$196))=0,"",HYPERLINK(TEXT("#"&amp;INDEX($D$385:$BE$550,$C504,D$196),),INDEX($D$385:$BE$550,$C504,D$196)))</f>
        <v>A125562864V</v>
      </c>
      <c r="L135" s="54" t="str" cm="1">
        <f t="array" ref="L135">IF(HYPERLINK(TEXT("#"&amp;INDEX($D$385:$BE$550,$C504,E$196),),INDEX($D$385:$BE$550,$C504,E$196))=0,"",HYPERLINK(TEXT("#"&amp;INDEX($D$385:$BE$550,$C504,E$196),),INDEX($D$385:$BE$550,$C504,E$196)))</f>
        <v>A125571288A</v>
      </c>
      <c r="M135" s="54" t="str" cm="1">
        <f t="array" ref="M135">IF(HYPERLINK(TEXT("#"&amp;INDEX($D$385:$BE$550,$C504,F$196),),INDEX($D$385:$BE$550,$C504,F$196))=0,"",HYPERLINK(TEXT("#"&amp;INDEX($D$385:$BE$550,$C504,F$196),),INDEX($D$385:$BE$550,$C504,F$196)))</f>
        <v>A125574096L</v>
      </c>
      <c r="N135" s="54" t="str" cm="1">
        <f t="array" ref="N135">IF(HYPERLINK(TEXT("#"&amp;INDEX($D$385:$BE$550,$C504,G$196),),INDEX($D$385:$BE$550,$C504,G$196))=0,"",HYPERLINK(TEXT("#"&amp;INDEX($D$385:$BE$550,$C504,G$196),),INDEX($D$385:$BE$550,$C504,G$196)))</f>
        <v>A125565672F</v>
      </c>
      <c r="O135" s="54" t="str" cm="1">
        <f t="array" ref="O135">IF(HYPERLINK(TEXT("#"&amp;INDEX($D$385:$BE$550,$C504,H$196),),INDEX($D$385:$BE$550,$C504,H$196))=0,"",HYPERLINK(TEXT("#"&amp;INDEX($D$385:$BE$550,$C504,H$196),),INDEX($D$385:$BE$550,$C504,H$196)))</f>
        <v>A125565673J</v>
      </c>
      <c r="P135" s="51"/>
      <c r="Q135" s="51"/>
      <c r="R135" s="51"/>
      <c r="S135" s="51"/>
      <c r="T135" s="51"/>
      <c r="U135" s="51"/>
      <c r="V135" s="51"/>
      <c r="W135" s="51"/>
    </row>
    <row r="136" spans="1:23">
      <c r="A136" s="48" t="s">
        <v>12693</v>
      </c>
      <c r="B136" s="55"/>
      <c r="C136" s="51"/>
      <c r="D136" s="51"/>
      <c r="E136" s="51"/>
      <c r="F136" s="51"/>
      <c r="G136" s="51"/>
      <c r="H136" s="51"/>
      <c r="I136" s="51"/>
      <c r="J136" s="54"/>
      <c r="K136" s="54"/>
      <c r="L136" s="54"/>
      <c r="M136" s="54"/>
      <c r="N136" s="54"/>
      <c r="O136" s="54"/>
      <c r="P136" s="51"/>
      <c r="Q136" s="51"/>
      <c r="R136" s="51"/>
      <c r="S136" s="51"/>
      <c r="T136" s="51"/>
      <c r="U136" s="51"/>
      <c r="V136" s="51"/>
      <c r="W136" s="51"/>
    </row>
    <row r="137" spans="1:23">
      <c r="A137" s="48"/>
      <c r="B137" s="53" t="s">
        <v>12694</v>
      </c>
      <c r="C137" s="51" cm="1">
        <f t="array" ref="C137">INDEX($D$209:$BE$374,$C330,C$196)</f>
        <v>89.902000000000001</v>
      </c>
      <c r="D137" s="51" cm="1">
        <f t="array" ref="D137">INDEX($D$209:$BE$374,$C330,D$196)</f>
        <v>139.98099999999999</v>
      </c>
      <c r="E137" s="51" cm="1">
        <f t="array" ref="E137">INDEX($D$209:$BE$374,$C330,E$196)</f>
        <v>144.529</v>
      </c>
      <c r="F137" s="51" cm="1">
        <f t="array" ref="F137">INDEX($D$209:$BE$374,$C330,F$196)</f>
        <v>101.315</v>
      </c>
      <c r="G137" s="51" cm="1">
        <f t="array" ref="G137">INDEX($D$209:$BE$374,$C330,G$196)</f>
        <v>475.72800000000001</v>
      </c>
      <c r="H137" s="51" cm="1">
        <f t="array" ref="H137">INDEX($D$209:$BE$374,$C330,H$196)</f>
        <v>13</v>
      </c>
      <c r="I137" s="51"/>
      <c r="J137" s="54" t="str" cm="1">
        <f t="array" ref="J137">HYPERLINK(TEXT("#"&amp;INDEX($D$385:$BE$550,$C506,C$196),),INDEX($D$385:$BE$550,$C506,C$196))</f>
        <v>A125568376T</v>
      </c>
      <c r="K137" s="54" t="str" cm="1">
        <f t="array" ref="K137">HYPERLINK(TEXT("#"&amp;INDEX($D$385:$BE$550,$C506,D$196),),INDEX($D$385:$BE$550,$C506,D$196))</f>
        <v>A125562760A</v>
      </c>
      <c r="L137" s="54" t="str" cm="1">
        <f t="array" ref="L137">HYPERLINK(TEXT("#"&amp;INDEX($D$385:$BE$550,$C506,E$196),),INDEX($D$385:$BE$550,$C506,E$196))</f>
        <v>A125571184J</v>
      </c>
      <c r="M137" s="54" t="str" cm="1">
        <f t="array" ref="M137">HYPERLINK(TEXT("#"&amp;INDEX($D$385:$BE$550,$C506,F$196),),INDEX($D$385:$BE$550,$C506,F$196))</f>
        <v>A125573992T</v>
      </c>
      <c r="N137" s="54" t="str" cm="1">
        <f t="array" ref="N137">HYPERLINK(TEXT("#"&amp;INDEX($D$385:$BE$550,$C506,G$196),),INDEX($D$385:$BE$550,$C506,G$196))</f>
        <v>A125565568F</v>
      </c>
      <c r="O137" s="54" t="str" cm="1">
        <f t="array" ref="O137">HYPERLINK(TEXT("#"&amp;INDEX($D$385:$BE$550,$C506,H$196),),INDEX($D$385:$BE$550,$C506,H$196))</f>
        <v>A125565569J</v>
      </c>
      <c r="P137" s="51"/>
      <c r="Q137" s="51"/>
      <c r="R137" s="51"/>
      <c r="S137" s="51"/>
      <c r="T137" s="51"/>
      <c r="U137" s="51"/>
      <c r="V137" s="51"/>
      <c r="W137" s="51"/>
    </row>
    <row r="138" spans="1:23">
      <c r="A138" s="52"/>
      <c r="B138" s="56" t="s">
        <v>12695</v>
      </c>
      <c r="C138" s="51" cm="1">
        <f t="array" ref="C138">INDEX($D$209:$BE$374,$C331,C$196)</f>
        <v>41.802999999999997</v>
      </c>
      <c r="D138" s="51" cm="1">
        <f t="array" ref="D138">INDEX($D$209:$BE$374,$C331,D$196)</f>
        <v>64.453999999999994</v>
      </c>
      <c r="E138" s="51" cm="1">
        <f t="array" ref="E138">INDEX($D$209:$BE$374,$C331,E$196)</f>
        <v>59.414999999999999</v>
      </c>
      <c r="F138" s="51" cm="1">
        <f t="array" ref="F138">INDEX($D$209:$BE$374,$C331,F$196)</f>
        <v>26.704000000000001</v>
      </c>
      <c r="G138" s="51" cm="1">
        <f t="array" ref="G138">INDEX($D$209:$BE$374,$C331,G$196)</f>
        <v>192.376</v>
      </c>
      <c r="H138" s="51" cm="1">
        <f t="array" ref="H138">INDEX($D$209:$BE$374,$C331,H$196)</f>
        <v>8</v>
      </c>
      <c r="I138" s="51"/>
      <c r="J138" s="54" t="str" cm="1">
        <f t="array" ref="J138">HYPERLINK(TEXT("#"&amp;INDEX($D$385:$BE$550,$C507,C$196),),INDEX($D$385:$BE$550,$C507,C$196))</f>
        <v>A125568264X</v>
      </c>
      <c r="K138" s="54" t="str" cm="1">
        <f t="array" ref="K138">HYPERLINK(TEXT("#"&amp;INDEX($D$385:$BE$550,$C507,D$196),),INDEX($D$385:$BE$550,$C507,D$196))</f>
        <v>A125562648A</v>
      </c>
      <c r="L138" s="54" t="str" cm="1">
        <f t="array" ref="L138">HYPERLINK(TEXT("#"&amp;INDEX($D$385:$BE$550,$C507,E$196),),INDEX($D$385:$BE$550,$C507,E$196))</f>
        <v>A125571072R</v>
      </c>
      <c r="M138" s="54" t="str" cm="1">
        <f t="array" ref="M138">HYPERLINK(TEXT("#"&amp;INDEX($D$385:$BE$550,$C507,F$196),),INDEX($D$385:$BE$550,$C507,F$196))</f>
        <v>A125573880X</v>
      </c>
      <c r="N138" s="54" t="str" cm="1">
        <f t="array" ref="N138">HYPERLINK(TEXT("#"&amp;INDEX($D$385:$BE$550,$C507,G$196),),INDEX($D$385:$BE$550,$C507,G$196))</f>
        <v>A125565456L</v>
      </c>
      <c r="O138" s="54" t="str" cm="1">
        <f t="array" ref="O138">HYPERLINK(TEXT("#"&amp;INDEX($D$385:$BE$550,$C507,H$196),),INDEX($D$385:$BE$550,$C507,H$196))</f>
        <v>A125565457R</v>
      </c>
      <c r="P138" s="51"/>
      <c r="Q138" s="51"/>
      <c r="R138" s="51"/>
      <c r="S138" s="51"/>
      <c r="T138" s="51"/>
      <c r="U138" s="51"/>
      <c r="V138" s="51"/>
      <c r="W138" s="51"/>
    </row>
    <row r="139" spans="1:23">
      <c r="A139" s="52"/>
      <c r="B139" s="56" t="s">
        <v>12696</v>
      </c>
      <c r="C139" s="51" cm="1">
        <f t="array" ref="C139">INDEX($D$209:$BE$374,$C332,C$196)</f>
        <v>29.38</v>
      </c>
      <c r="D139" s="51" cm="1">
        <f t="array" ref="D139">INDEX($D$209:$BE$374,$C332,D$196)</f>
        <v>51.598999999999997</v>
      </c>
      <c r="E139" s="51" cm="1">
        <f t="array" ref="E139">INDEX($D$209:$BE$374,$C332,E$196)</f>
        <v>51.625</v>
      </c>
      <c r="F139" s="51" cm="1">
        <f t="array" ref="F139">INDEX($D$209:$BE$374,$C332,F$196)</f>
        <v>41.832000000000001</v>
      </c>
      <c r="G139" s="51" cm="1">
        <f t="array" ref="G139">INDEX($D$209:$BE$374,$C332,G$196)</f>
        <v>174.43600000000001</v>
      </c>
      <c r="H139" s="51" cm="1">
        <f t="array" ref="H139">INDEX($D$209:$BE$374,$C332,H$196)</f>
        <v>13</v>
      </c>
      <c r="I139" s="51"/>
      <c r="J139" s="54" t="str" cm="1">
        <f t="array" ref="J139">HYPERLINK(TEXT("#"&amp;INDEX($D$385:$BE$550,$C508,C$196),),INDEX($D$385:$BE$550,$C508,C$196))</f>
        <v>A125568384T</v>
      </c>
      <c r="K139" s="54" t="str" cm="1">
        <f t="array" ref="K139">HYPERLINK(TEXT("#"&amp;INDEX($D$385:$BE$550,$C508,D$196),),INDEX($D$385:$BE$550,$C508,D$196))</f>
        <v>A125562768V</v>
      </c>
      <c r="L139" s="54" t="str" cm="1">
        <f t="array" ref="L139">HYPERLINK(TEXT("#"&amp;INDEX($D$385:$BE$550,$C508,E$196),),INDEX($D$385:$BE$550,$C508,E$196))</f>
        <v>A125571192J</v>
      </c>
      <c r="M139" s="54" t="str" cm="1">
        <f t="array" ref="M139">HYPERLINK(TEXT("#"&amp;INDEX($D$385:$BE$550,$C508,F$196),),INDEX($D$385:$BE$550,$C508,F$196))</f>
        <v>A125574000J</v>
      </c>
      <c r="N139" s="54" t="str" cm="1">
        <f t="array" ref="N139">HYPERLINK(TEXT("#"&amp;INDEX($D$385:$BE$550,$C508,G$196),),INDEX($D$385:$BE$550,$C508,G$196))</f>
        <v>A125565576F</v>
      </c>
      <c r="O139" s="54" t="str" cm="1">
        <f t="array" ref="O139">HYPERLINK(TEXT("#"&amp;INDEX($D$385:$BE$550,$C508,H$196),),INDEX($D$385:$BE$550,$C508,H$196))</f>
        <v>A125565577J</v>
      </c>
      <c r="P139" s="51"/>
      <c r="Q139" s="51"/>
      <c r="R139" s="51"/>
      <c r="S139" s="51"/>
      <c r="T139" s="51"/>
      <c r="U139" s="51"/>
      <c r="V139" s="51"/>
      <c r="W139" s="51"/>
    </row>
    <row r="140" spans="1:23">
      <c r="A140" s="52"/>
      <c r="B140" s="57" t="s">
        <v>12697</v>
      </c>
      <c r="C140" s="51" cm="1">
        <f t="array" ref="C140">INDEX($D$209:$BE$374,$C333,C$196)</f>
        <v>10.635</v>
      </c>
      <c r="D140" s="51" cm="1">
        <f t="array" ref="D140">INDEX($D$209:$BE$374,$C333,D$196)</f>
        <v>31.922999999999998</v>
      </c>
      <c r="E140" s="51" cm="1">
        <f t="array" ref="E140">INDEX($D$209:$BE$374,$C333,E$196)</f>
        <v>28.265999999999998</v>
      </c>
      <c r="F140" s="51" cm="1">
        <f t="array" ref="F140">INDEX($D$209:$BE$374,$C333,F$196)</f>
        <v>19.585999999999999</v>
      </c>
      <c r="G140" s="51" cm="1">
        <f t="array" ref="G140">INDEX($D$209:$BE$374,$C333,G$196)</f>
        <v>90.41</v>
      </c>
      <c r="H140" s="51" cm="1">
        <f t="array" ref="H140">INDEX($D$209:$BE$374,$C333,H$196)</f>
        <v>13</v>
      </c>
      <c r="I140" s="51"/>
      <c r="J140" s="54" t="str" cm="1">
        <f t="array" ref="J140">HYPERLINK(TEXT("#"&amp;INDEX($D$385:$BE$550,$C509,C$196),),INDEX($D$385:$BE$550,$C509,C$196))</f>
        <v>A125568392T</v>
      </c>
      <c r="K140" s="54" t="str" cm="1">
        <f t="array" ref="K140">HYPERLINK(TEXT("#"&amp;INDEX($D$385:$BE$550,$C509,D$196),),INDEX($D$385:$BE$550,$C509,D$196))</f>
        <v>A125562776V</v>
      </c>
      <c r="L140" s="54" t="str" cm="1">
        <f t="array" ref="L140">HYPERLINK(TEXT("#"&amp;INDEX($D$385:$BE$550,$C509,E$196),),INDEX($D$385:$BE$550,$C509,E$196))</f>
        <v>A125571200W</v>
      </c>
      <c r="M140" s="54" t="str" cm="1">
        <f t="array" ref="M140">HYPERLINK(TEXT("#"&amp;INDEX($D$385:$BE$550,$C509,F$196),),INDEX($D$385:$BE$550,$C509,F$196))</f>
        <v>A125574008A</v>
      </c>
      <c r="N140" s="54" t="str" cm="1">
        <f t="array" ref="N140">HYPERLINK(TEXT("#"&amp;INDEX($D$385:$BE$550,$C509,G$196),),INDEX($D$385:$BE$550,$C509,G$196))</f>
        <v>A125565584F</v>
      </c>
      <c r="O140" s="54" t="str" cm="1">
        <f t="array" ref="O140">HYPERLINK(TEXT("#"&amp;INDEX($D$385:$BE$550,$C509,H$196),),INDEX($D$385:$BE$550,$C509,H$196))</f>
        <v>A125565585J</v>
      </c>
      <c r="P140" s="51"/>
      <c r="Q140" s="51"/>
      <c r="R140" s="51"/>
      <c r="S140" s="51"/>
      <c r="T140" s="51"/>
      <c r="U140" s="51"/>
      <c r="V140" s="51"/>
      <c r="W140" s="51"/>
    </row>
    <row r="141" spans="1:23">
      <c r="A141" s="52"/>
      <c r="B141" s="57" t="s">
        <v>12698</v>
      </c>
      <c r="C141" s="51" cm="1">
        <f t="array" ref="C141">INDEX($D$209:$BE$374,$C334,C$196)</f>
        <v>18.744</v>
      </c>
      <c r="D141" s="51" cm="1">
        <f t="array" ref="D141">INDEX($D$209:$BE$374,$C334,D$196)</f>
        <v>19.675999999999998</v>
      </c>
      <c r="E141" s="51" cm="1">
        <f t="array" ref="E141">INDEX($D$209:$BE$374,$C334,E$196)</f>
        <v>23.359000000000002</v>
      </c>
      <c r="F141" s="51" cm="1">
        <f t="array" ref="F141">INDEX($D$209:$BE$374,$C334,F$196)</f>
        <v>22.247</v>
      </c>
      <c r="G141" s="51" cm="1">
        <f t="array" ref="G141">INDEX($D$209:$BE$374,$C334,G$196)</f>
        <v>84.025999999999996</v>
      </c>
      <c r="H141" s="51" cm="1">
        <f t="array" ref="H141">INDEX($D$209:$BE$374,$C334,H$196)</f>
        <v>13</v>
      </c>
      <c r="I141" s="51"/>
      <c r="J141" s="54" t="str" cm="1">
        <f t="array" ref="J141">HYPERLINK(TEXT("#"&amp;INDEX($D$385:$BE$550,$C510,C$196),),INDEX($D$385:$BE$550,$C510,C$196))</f>
        <v>A125568272X</v>
      </c>
      <c r="K141" s="54" t="str" cm="1">
        <f t="array" ref="K141">HYPERLINK(TEXT("#"&amp;INDEX($D$385:$BE$550,$C510,D$196),),INDEX($D$385:$BE$550,$C510,D$196))</f>
        <v>A125562656A</v>
      </c>
      <c r="L141" s="54" t="str" cm="1">
        <f t="array" ref="L141">HYPERLINK(TEXT("#"&amp;INDEX($D$385:$BE$550,$C510,E$196),),INDEX($D$385:$BE$550,$C510,E$196))</f>
        <v>A125571080R</v>
      </c>
      <c r="M141" s="54" t="str" cm="1">
        <f t="array" ref="M141">HYPERLINK(TEXT("#"&amp;INDEX($D$385:$BE$550,$C510,F$196),),INDEX($D$385:$BE$550,$C510,F$196))</f>
        <v>A125573888T</v>
      </c>
      <c r="N141" s="54" t="str" cm="1">
        <f t="array" ref="N141">HYPERLINK(TEXT("#"&amp;INDEX($D$385:$BE$550,$C510,G$196),),INDEX($D$385:$BE$550,$C510,G$196))</f>
        <v>A125565464L</v>
      </c>
      <c r="O141" s="54" t="str" cm="1">
        <f t="array" ref="O141">HYPERLINK(TEXT("#"&amp;INDEX($D$385:$BE$550,$C510,H$196),),INDEX($D$385:$BE$550,$C510,H$196))</f>
        <v>A125565465R</v>
      </c>
      <c r="P141" s="51"/>
      <c r="Q141" s="51"/>
      <c r="R141" s="51"/>
      <c r="S141" s="51"/>
      <c r="T141" s="51"/>
      <c r="U141" s="51"/>
      <c r="V141" s="51"/>
      <c r="W141" s="51"/>
    </row>
    <row r="142" spans="1:23">
      <c r="A142" s="52"/>
      <c r="B142" s="56" t="s">
        <v>12699</v>
      </c>
      <c r="C142" s="51" cm="1">
        <f t="array" ref="C142">INDEX($D$209:$BE$374,$C335,C$196)</f>
        <v>18.72</v>
      </c>
      <c r="D142" s="51" cm="1">
        <f t="array" ref="D142">INDEX($D$209:$BE$374,$C335,D$196)</f>
        <v>23.928000000000001</v>
      </c>
      <c r="E142" s="51" cm="1">
        <f t="array" ref="E142">INDEX($D$209:$BE$374,$C335,E$196)</f>
        <v>33.488999999999997</v>
      </c>
      <c r="F142" s="51" cm="1">
        <f t="array" ref="F142">INDEX($D$209:$BE$374,$C335,F$196)</f>
        <v>32.779000000000003</v>
      </c>
      <c r="G142" s="51" cm="1">
        <f t="array" ref="G142">INDEX($D$209:$BE$374,$C335,G$196)</f>
        <v>108.916</v>
      </c>
      <c r="H142" s="51" cm="1">
        <f t="array" ref="H142">INDEX($D$209:$BE$374,$C335,H$196)</f>
        <v>26</v>
      </c>
      <c r="I142" s="51"/>
      <c r="J142" s="54" t="str" cm="1">
        <f t="array" ref="J142">HYPERLINK(TEXT("#"&amp;INDEX($D$385:$BE$550,$C511,C$196),),INDEX($D$385:$BE$550,$C511,C$196))</f>
        <v>A125568280X</v>
      </c>
      <c r="K142" s="54" t="str" cm="1">
        <f t="array" ref="K142">HYPERLINK(TEXT("#"&amp;INDEX($D$385:$BE$550,$C511,D$196),),INDEX($D$385:$BE$550,$C511,D$196))</f>
        <v>A125562664A</v>
      </c>
      <c r="L142" s="54" t="str" cm="1">
        <f t="array" ref="L142">HYPERLINK(TEXT("#"&amp;INDEX($D$385:$BE$550,$C511,E$196),),INDEX($D$385:$BE$550,$C511,E$196))</f>
        <v>A125571088J</v>
      </c>
      <c r="M142" s="54" t="str" cm="1">
        <f t="array" ref="M142">HYPERLINK(TEXT("#"&amp;INDEX($D$385:$BE$550,$C511,F$196),),INDEX($D$385:$BE$550,$C511,F$196))</f>
        <v>A125573896T</v>
      </c>
      <c r="N142" s="54" t="str" cm="1">
        <f t="array" ref="N142">HYPERLINK(TEXT("#"&amp;INDEX($D$385:$BE$550,$C511,G$196),),INDEX($D$385:$BE$550,$C511,G$196))</f>
        <v>A125565472L</v>
      </c>
      <c r="O142" s="54" t="str" cm="1">
        <f t="array" ref="O142">HYPERLINK(TEXT("#"&amp;INDEX($D$385:$BE$550,$C511,H$196),),INDEX($D$385:$BE$550,$C511,H$196))</f>
        <v>A125565473R</v>
      </c>
      <c r="P142" s="51"/>
      <c r="Q142" s="51"/>
      <c r="R142" s="51"/>
      <c r="S142" s="51"/>
      <c r="T142" s="51"/>
      <c r="U142" s="51"/>
      <c r="V142" s="51"/>
      <c r="W142" s="51"/>
    </row>
    <row r="143" spans="1:23">
      <c r="A143" s="52"/>
      <c r="B143" s="57" t="s">
        <v>12700</v>
      </c>
      <c r="C143" s="51" cm="1">
        <f t="array" ref="C143">INDEX($D$209:$BE$374,$C336,C$196)</f>
        <v>12.561999999999999</v>
      </c>
      <c r="D143" s="51" cm="1">
        <f t="array" ref="D143">INDEX($D$209:$BE$374,$C336,D$196)</f>
        <v>11.02</v>
      </c>
      <c r="E143" s="51" cm="1">
        <f t="array" ref="E143">INDEX($D$209:$BE$374,$C336,E$196)</f>
        <v>21.725999999999999</v>
      </c>
      <c r="F143" s="51" cm="1">
        <f t="array" ref="F143">INDEX($D$209:$BE$374,$C336,F$196)</f>
        <v>20.579000000000001</v>
      </c>
      <c r="G143" s="51" cm="1">
        <f t="array" ref="G143">INDEX($D$209:$BE$374,$C336,G$196)</f>
        <v>65.887</v>
      </c>
      <c r="H143" s="51" cm="1">
        <f t="array" ref="H143">INDEX($D$209:$BE$374,$C336,H$196)</f>
        <v>26</v>
      </c>
      <c r="I143" s="51"/>
      <c r="J143" s="54" t="str" cm="1">
        <f t="array" ref="J143">HYPERLINK(TEXT("#"&amp;INDEX($D$385:$BE$550,$C512,C$196),),INDEX($D$385:$BE$550,$C512,C$196))</f>
        <v>A125568344X</v>
      </c>
      <c r="K143" s="54" t="str" cm="1">
        <f t="array" ref="K143">HYPERLINK(TEXT("#"&amp;INDEX($D$385:$BE$550,$C512,D$196),),INDEX($D$385:$BE$550,$C512,D$196))</f>
        <v>A125562728A</v>
      </c>
      <c r="L143" s="54" t="str" cm="1">
        <f t="array" ref="L143">HYPERLINK(TEXT("#"&amp;INDEX($D$385:$BE$550,$C512,E$196),),INDEX($D$385:$BE$550,$C512,E$196))</f>
        <v>A125571152R</v>
      </c>
      <c r="M143" s="54" t="str" cm="1">
        <f t="array" ref="M143">HYPERLINK(TEXT("#"&amp;INDEX($D$385:$BE$550,$C512,F$196),),INDEX($D$385:$BE$550,$C512,F$196))</f>
        <v>A125573960X</v>
      </c>
      <c r="N143" s="54" t="str" cm="1">
        <f t="array" ref="N143">HYPERLINK(TEXT("#"&amp;INDEX($D$385:$BE$550,$C512,G$196),),INDEX($D$385:$BE$550,$C512,G$196))</f>
        <v>A125565536L</v>
      </c>
      <c r="O143" s="54" t="str" cm="1">
        <f t="array" ref="O143">HYPERLINK(TEXT("#"&amp;INDEX($D$385:$BE$550,$C512,H$196),),INDEX($D$385:$BE$550,$C512,H$196))</f>
        <v>A125565537R</v>
      </c>
      <c r="P143" s="51"/>
      <c r="Q143" s="51"/>
      <c r="R143" s="51"/>
      <c r="S143" s="51"/>
      <c r="T143" s="51"/>
      <c r="U143" s="51"/>
      <c r="V143" s="51"/>
      <c r="W143" s="51"/>
    </row>
    <row r="144" spans="1:23">
      <c r="A144" s="52"/>
      <c r="B144" s="57" t="s">
        <v>12701</v>
      </c>
      <c r="C144" s="51" cm="1">
        <f t="array" ref="C144">INDEX($D$209:$BE$374,$C337,C$196)</f>
        <v>6.1580000000000004</v>
      </c>
      <c r="D144" s="51" cm="1">
        <f t="array" ref="D144">INDEX($D$209:$BE$374,$C337,D$196)</f>
        <v>12.907</v>
      </c>
      <c r="E144" s="51" cm="1">
        <f t="array" ref="E144">INDEX($D$209:$BE$374,$C337,E$196)</f>
        <v>11.763</v>
      </c>
      <c r="F144" s="51" cm="1">
        <f t="array" ref="F144">INDEX($D$209:$BE$374,$C337,F$196)</f>
        <v>12.2</v>
      </c>
      <c r="G144" s="51" cm="1">
        <f t="array" ref="G144">INDEX($D$209:$BE$374,$C337,G$196)</f>
        <v>43.029000000000003</v>
      </c>
      <c r="H144" s="51" cm="1">
        <f t="array" ref="H144">INDEX($D$209:$BE$374,$C337,H$196)</f>
        <v>13.834</v>
      </c>
      <c r="I144" s="51"/>
      <c r="J144" s="54" t="str" cm="1">
        <f t="array" ref="J144">HYPERLINK(TEXT("#"&amp;INDEX($D$385:$BE$550,$C513,C$196),),INDEX($D$385:$BE$550,$C513,C$196))</f>
        <v>A125568216F</v>
      </c>
      <c r="K144" s="54" t="str" cm="1">
        <f t="array" ref="K144">HYPERLINK(TEXT("#"&amp;INDEX($D$385:$BE$550,$C513,D$196),),INDEX($D$385:$BE$550,$C513,D$196))</f>
        <v>A125562600R</v>
      </c>
      <c r="L144" s="54" t="str" cm="1">
        <f t="array" ref="L144">HYPERLINK(TEXT("#"&amp;INDEX($D$385:$BE$550,$C513,E$196),),INDEX($D$385:$BE$550,$C513,E$196))</f>
        <v>A125571024W</v>
      </c>
      <c r="M144" s="54" t="str" cm="1">
        <f t="array" ref="M144">HYPERLINK(TEXT("#"&amp;INDEX($D$385:$BE$550,$C513,F$196),),INDEX($D$385:$BE$550,$C513,F$196))</f>
        <v>A125573832F</v>
      </c>
      <c r="N144" s="54" t="str" cm="1">
        <f t="array" ref="N144">HYPERLINK(TEXT("#"&amp;INDEX($D$385:$BE$550,$C513,G$196),),INDEX($D$385:$BE$550,$C513,G$196))</f>
        <v>A125565408V</v>
      </c>
      <c r="O144" s="54" t="str" cm="1">
        <f t="array" ref="O144">HYPERLINK(TEXT("#"&amp;INDEX($D$385:$BE$550,$C513,H$196),),INDEX($D$385:$BE$550,$C513,H$196))</f>
        <v>A125565409W</v>
      </c>
      <c r="P144" s="51"/>
      <c r="Q144" s="51"/>
      <c r="R144" s="51"/>
      <c r="S144" s="51"/>
      <c r="T144" s="51"/>
      <c r="U144" s="51"/>
      <c r="V144" s="51"/>
      <c r="W144" s="51"/>
    </row>
    <row r="145" spans="1:23">
      <c r="A145" s="52"/>
      <c r="B145" s="53" t="s">
        <v>12702</v>
      </c>
      <c r="C145" s="51" cm="1">
        <f t="array" ref="C145">INDEX($D$209:$BE$374,$C338,C$196)</f>
        <v>2.1429999999999998</v>
      </c>
      <c r="D145" s="51" cm="1">
        <f t="array" ref="D145">INDEX($D$209:$BE$374,$C338,D$196)</f>
        <v>1.5049999999999999</v>
      </c>
      <c r="E145" s="51" cm="1">
        <f t="array" ref="E145">INDEX($D$209:$BE$374,$C338,E$196)</f>
        <v>2.4870000000000001</v>
      </c>
      <c r="F145" s="51" cm="1">
        <f t="array" ref="F145">INDEX($D$209:$BE$374,$C338,F$196)</f>
        <v>5.89</v>
      </c>
      <c r="G145" s="51" cm="1">
        <f t="array" ref="G145">INDEX($D$209:$BE$374,$C338,G$196)</f>
        <v>12.025</v>
      </c>
      <c r="H145" s="51" cm="1">
        <f t="array" ref="H145">INDEX($D$209:$BE$374,$C338,H$196)</f>
        <v>48.206000000000003</v>
      </c>
      <c r="I145" s="51"/>
      <c r="J145" s="54" t="str" cm="1">
        <f t="array" ref="J145">HYPERLINK(TEXT("#"&amp;INDEX($D$385:$BE$550,$C514,C$196),),INDEX($D$385:$BE$550,$C514,C$196))</f>
        <v>A125568400F</v>
      </c>
      <c r="K145" s="54" t="str" cm="1">
        <f t="array" ref="K145">HYPERLINK(TEXT("#"&amp;INDEX($D$385:$BE$550,$C514,D$196),),INDEX($D$385:$BE$550,$C514,D$196))</f>
        <v>A125562784V</v>
      </c>
      <c r="L145" s="54" t="str" cm="1">
        <f t="array" ref="L145">HYPERLINK(TEXT("#"&amp;INDEX($D$385:$BE$550,$C514,E$196),),INDEX($D$385:$BE$550,$C514,E$196))</f>
        <v>A125571208R</v>
      </c>
      <c r="M145" s="54" t="str" cm="1">
        <f t="array" ref="M145">HYPERLINK(TEXT("#"&amp;INDEX($D$385:$BE$550,$C514,F$196),),INDEX($D$385:$BE$550,$C514,F$196))</f>
        <v>A125574016A</v>
      </c>
      <c r="N145" s="54" t="str" cm="1">
        <f t="array" ref="N145">HYPERLINK(TEXT("#"&amp;INDEX($D$385:$BE$550,$C514,G$196),),INDEX($D$385:$BE$550,$C514,G$196))</f>
        <v>A125565592F</v>
      </c>
      <c r="O145" s="54" t="str" cm="1">
        <f t="array" ref="O145">HYPERLINK(TEXT("#"&amp;INDEX($D$385:$BE$550,$C514,H$196),),INDEX($D$385:$BE$550,$C514,H$196))</f>
        <v>A125565593J</v>
      </c>
      <c r="P145" s="51"/>
      <c r="Q145" s="51"/>
      <c r="R145" s="51"/>
      <c r="S145" s="51"/>
      <c r="T145" s="51"/>
      <c r="U145" s="51"/>
      <c r="V145" s="51"/>
      <c r="W145" s="51"/>
    </row>
    <row r="146" spans="1:23">
      <c r="A146" s="48" t="s">
        <v>12703</v>
      </c>
      <c r="B146" s="55"/>
      <c r="C146" s="51"/>
      <c r="D146" s="51"/>
      <c r="E146" s="51"/>
      <c r="F146" s="51"/>
      <c r="G146" s="51"/>
      <c r="H146" s="51"/>
      <c r="I146" s="51"/>
      <c r="J146" s="54"/>
      <c r="K146" s="54"/>
      <c r="L146" s="54"/>
      <c r="M146" s="54"/>
      <c r="N146" s="54"/>
      <c r="O146" s="54"/>
      <c r="P146" s="51"/>
      <c r="Q146" s="51"/>
      <c r="R146" s="51"/>
      <c r="S146" s="51"/>
      <c r="T146" s="51"/>
      <c r="U146" s="51"/>
      <c r="V146" s="51"/>
      <c r="W146" s="51"/>
    </row>
    <row r="147" spans="1:23">
      <c r="A147" s="58"/>
      <c r="B147" s="53" t="s">
        <v>12704</v>
      </c>
      <c r="C147" s="51" cm="1">
        <f t="array" ref="C147">INDEX($D$209:$BE$374,$C340,C$196)</f>
        <v>80.394000000000005</v>
      </c>
      <c r="D147" s="51" cm="1">
        <f t="array" ref="D147">INDEX($D$209:$BE$374,$C340,D$196)</f>
        <v>125.006</v>
      </c>
      <c r="E147" s="51" cm="1">
        <f t="array" ref="E147">INDEX($D$209:$BE$374,$C340,E$196)</f>
        <v>127.17700000000001</v>
      </c>
      <c r="F147" s="51" cm="1">
        <f t="array" ref="F147">INDEX($D$209:$BE$374,$C340,F$196)</f>
        <v>96.462000000000003</v>
      </c>
      <c r="G147" s="51" cm="1">
        <f t="array" ref="G147">INDEX($D$209:$BE$374,$C340,G$196)</f>
        <v>429.03800000000001</v>
      </c>
      <c r="H147" s="51" cm="1">
        <f t="array" ref="H147">INDEX($D$209:$BE$374,$C340,H$196)</f>
        <v>13</v>
      </c>
      <c r="I147" s="51"/>
      <c r="J147" s="54" t="str" cm="1">
        <f t="array" ref="J147">HYPERLINK(TEXT("#"&amp;INDEX($D$385:$BE$550,$C516,C$196),),INDEX($D$385:$BE$550,$C516,C$196))</f>
        <v>A125568288T</v>
      </c>
      <c r="K147" s="54" t="str" cm="1">
        <f t="array" ref="K147">HYPERLINK(TEXT("#"&amp;INDEX($D$385:$BE$550,$C516,D$196),),INDEX($D$385:$BE$550,$C516,D$196))</f>
        <v>A125562672A</v>
      </c>
      <c r="L147" s="54" t="str" cm="1">
        <f t="array" ref="L147">HYPERLINK(TEXT("#"&amp;INDEX($D$385:$BE$550,$C516,E$196),),INDEX($D$385:$BE$550,$C516,E$196))</f>
        <v>A125571096J</v>
      </c>
      <c r="M147" s="54" t="str" cm="1">
        <f t="array" ref="M147">HYPERLINK(TEXT("#"&amp;INDEX($D$385:$BE$550,$C516,F$196),),INDEX($D$385:$BE$550,$C516,F$196))</f>
        <v>A125573904F</v>
      </c>
      <c r="N147" s="54" t="str" cm="1">
        <f t="array" ref="N147">HYPERLINK(TEXT("#"&amp;INDEX($D$385:$BE$550,$C516,G$196),),INDEX($D$385:$BE$550,$C516,G$196))</f>
        <v>A125565480L</v>
      </c>
      <c r="O147" s="54" t="str" cm="1">
        <f t="array" ref="O147">HYPERLINK(TEXT("#"&amp;INDEX($D$385:$BE$550,$C516,H$196),),INDEX($D$385:$BE$550,$C516,H$196))</f>
        <v>A125565481R</v>
      </c>
      <c r="P147" s="51"/>
      <c r="Q147" s="51"/>
      <c r="R147" s="51"/>
      <c r="S147" s="51"/>
      <c r="T147" s="51"/>
      <c r="U147" s="51"/>
      <c r="V147" s="51"/>
      <c r="W147" s="51"/>
    </row>
    <row r="148" spans="1:23">
      <c r="A148" s="58"/>
      <c r="B148" s="56" t="s">
        <v>12705</v>
      </c>
      <c r="C148" s="51" cm="1">
        <f t="array" ref="C148">INDEX($D$209:$BE$374,$C341,C$196)</f>
        <v>37.902000000000001</v>
      </c>
      <c r="D148" s="51" cm="1">
        <f t="array" ref="D148">INDEX($D$209:$BE$374,$C341,D$196)</f>
        <v>50.564999999999998</v>
      </c>
      <c r="E148" s="51" cm="1">
        <f t="array" ref="E148">INDEX($D$209:$BE$374,$C341,E$196)</f>
        <v>50.741</v>
      </c>
      <c r="F148" s="51" cm="1">
        <f t="array" ref="F148">INDEX($D$209:$BE$374,$C341,F$196)</f>
        <v>50.078000000000003</v>
      </c>
      <c r="G148" s="51" cm="1">
        <f t="array" ref="G148">INDEX($D$209:$BE$374,$C341,G$196)</f>
        <v>189.28700000000001</v>
      </c>
      <c r="H148" s="51" cm="1">
        <f t="array" ref="H148">INDEX($D$209:$BE$374,$C341,H$196)</f>
        <v>13</v>
      </c>
      <c r="I148" s="51"/>
      <c r="J148" s="54" t="str" cm="1">
        <f t="array" ref="J148">HYPERLINK(TEXT("#"&amp;INDEX($D$385:$BE$550,$C517,C$196),),INDEX($D$385:$BE$550,$C517,C$196))</f>
        <v>A125568176X</v>
      </c>
      <c r="K148" s="54" t="str" cm="1">
        <f t="array" ref="K148">HYPERLINK(TEXT("#"&amp;INDEX($D$385:$BE$550,$C517,D$196),),INDEX($D$385:$BE$550,$C517,D$196))</f>
        <v>A125562560J</v>
      </c>
      <c r="L148" s="54" t="str" cm="1">
        <f t="array" ref="L148">HYPERLINK(TEXT("#"&amp;INDEX($D$385:$BE$550,$C517,E$196),),INDEX($D$385:$BE$550,$C517,E$196))</f>
        <v>A125570984L</v>
      </c>
      <c r="M148" s="54" t="str" cm="1">
        <f t="array" ref="M148">HYPERLINK(TEXT("#"&amp;INDEX($D$385:$BE$550,$C517,F$196),),INDEX($D$385:$BE$550,$C517,F$196))</f>
        <v>A125573792X</v>
      </c>
      <c r="N148" s="54" t="str" cm="1">
        <f t="array" ref="N148">HYPERLINK(TEXT("#"&amp;INDEX($D$385:$BE$550,$C517,G$196),),INDEX($D$385:$BE$550,$C517,G$196))</f>
        <v>A125565368L</v>
      </c>
      <c r="O148" s="54" t="str" cm="1">
        <f t="array" ref="O148">HYPERLINK(TEXT("#"&amp;INDEX($D$385:$BE$550,$C517,H$196),),INDEX($D$385:$BE$550,$C517,H$196))</f>
        <v>A125565369R</v>
      </c>
      <c r="P148" s="51"/>
      <c r="Q148" s="51"/>
      <c r="R148" s="51"/>
      <c r="S148" s="51"/>
      <c r="T148" s="51"/>
      <c r="U148" s="51"/>
      <c r="V148" s="51"/>
      <c r="W148" s="51"/>
    </row>
    <row r="149" spans="1:23">
      <c r="A149" s="58"/>
      <c r="B149" s="57" t="s">
        <v>12706</v>
      </c>
      <c r="C149" s="51" cm="1">
        <f t="array" ref="C149">INDEX($D$209:$BE$374,$C342,C$196)</f>
        <v>21.43</v>
      </c>
      <c r="D149" s="51" cm="1">
        <f t="array" ref="D149">INDEX($D$209:$BE$374,$C342,D$196)</f>
        <v>26.527000000000001</v>
      </c>
      <c r="E149" s="51" cm="1">
        <f t="array" ref="E149">INDEX($D$209:$BE$374,$C342,E$196)</f>
        <v>28.184000000000001</v>
      </c>
      <c r="F149" s="51" cm="1">
        <f t="array" ref="F149">INDEX($D$209:$BE$374,$C342,F$196)</f>
        <v>32.155999999999999</v>
      </c>
      <c r="G149" s="51" cm="1">
        <f t="array" ref="G149">INDEX($D$209:$BE$374,$C342,G$196)</f>
        <v>108.297</v>
      </c>
      <c r="H149" s="51" cm="1">
        <f t="array" ref="H149">INDEX($D$209:$BE$374,$C342,H$196)</f>
        <v>13</v>
      </c>
      <c r="I149" s="51"/>
      <c r="J149" s="54" t="str" cm="1">
        <f t="array" ref="J149">HYPERLINK(TEXT("#"&amp;INDEX($D$385:$BE$550,$C518,C$196),),INDEX($D$385:$BE$550,$C518,C$196))</f>
        <v>A125568296T</v>
      </c>
      <c r="K149" s="54" t="str" cm="1">
        <f t="array" ref="K149">HYPERLINK(TEXT("#"&amp;INDEX($D$385:$BE$550,$C518,D$196),),INDEX($D$385:$BE$550,$C518,D$196))</f>
        <v>A125562680A</v>
      </c>
      <c r="L149" s="54" t="str" cm="1">
        <f t="array" ref="L149">HYPERLINK(TEXT("#"&amp;INDEX($D$385:$BE$550,$C518,E$196),),INDEX($D$385:$BE$550,$C518,E$196))</f>
        <v>A125571104W</v>
      </c>
      <c r="M149" s="54" t="str" cm="1">
        <f t="array" ref="M149">HYPERLINK(TEXT("#"&amp;INDEX($D$385:$BE$550,$C518,F$196),),INDEX($D$385:$BE$550,$C518,F$196))</f>
        <v>A125573912F</v>
      </c>
      <c r="N149" s="54" t="str" cm="1">
        <f t="array" ref="N149">HYPERLINK(TEXT("#"&amp;INDEX($D$385:$BE$550,$C518,G$196),),INDEX($D$385:$BE$550,$C518,G$196))</f>
        <v>A125565488F</v>
      </c>
      <c r="O149" s="54" t="str" cm="1">
        <f t="array" ref="O149">HYPERLINK(TEXT("#"&amp;INDEX($D$385:$BE$550,$C518,H$196),),INDEX($D$385:$BE$550,$C518,H$196))</f>
        <v>A125565489J</v>
      </c>
      <c r="P149" s="51"/>
      <c r="Q149" s="51"/>
      <c r="R149" s="51"/>
      <c r="S149" s="51"/>
      <c r="T149" s="51"/>
      <c r="U149" s="51"/>
      <c r="V149" s="51"/>
      <c r="W149" s="51"/>
    </row>
    <row r="150" spans="1:23">
      <c r="A150" s="58"/>
      <c r="B150" s="57" t="s">
        <v>12707</v>
      </c>
      <c r="C150" s="51" cm="1">
        <f t="array" ref="C150">INDEX($D$209:$BE$374,$C343,C$196)</f>
        <v>16.472999999999999</v>
      </c>
      <c r="D150" s="51" cm="1">
        <f t="array" ref="D150">INDEX($D$209:$BE$374,$C343,D$196)</f>
        <v>24.038</v>
      </c>
      <c r="E150" s="51" cm="1">
        <f t="array" ref="E150">INDEX($D$209:$BE$374,$C343,E$196)</f>
        <v>22.556999999999999</v>
      </c>
      <c r="F150" s="51" cm="1">
        <f t="array" ref="F150">INDEX($D$209:$BE$374,$C343,F$196)</f>
        <v>17.922000000000001</v>
      </c>
      <c r="G150" s="51" cm="1">
        <f t="array" ref="G150">INDEX($D$209:$BE$374,$C343,G$196)</f>
        <v>80.989999999999995</v>
      </c>
      <c r="H150" s="51" cm="1">
        <f t="array" ref="H150">INDEX($D$209:$BE$374,$C343,H$196)</f>
        <v>12.112</v>
      </c>
      <c r="I150" s="51"/>
      <c r="J150" s="54" t="str" cm="1">
        <f t="array" ref="J150">HYPERLINK(TEXT("#"&amp;INDEX($D$385:$BE$550,$C519,C$196),),INDEX($D$385:$BE$550,$C519,C$196))</f>
        <v>A125568304F</v>
      </c>
      <c r="K150" s="54" t="str" cm="1">
        <f t="array" ref="K150">HYPERLINK(TEXT("#"&amp;INDEX($D$385:$BE$550,$C519,D$196),),INDEX($D$385:$BE$550,$C519,D$196))</f>
        <v>A125562688V</v>
      </c>
      <c r="L150" s="54" t="str" cm="1">
        <f t="array" ref="L150">HYPERLINK(TEXT("#"&amp;INDEX($D$385:$BE$550,$C519,E$196),),INDEX($D$385:$BE$550,$C519,E$196))</f>
        <v>A125571112W</v>
      </c>
      <c r="M150" s="54" t="str" cm="1">
        <f t="array" ref="M150">HYPERLINK(TEXT("#"&amp;INDEX($D$385:$BE$550,$C519,F$196),),INDEX($D$385:$BE$550,$C519,F$196))</f>
        <v>A125573920F</v>
      </c>
      <c r="N150" s="54" t="str" cm="1">
        <f t="array" ref="N150">HYPERLINK(TEXT("#"&amp;INDEX($D$385:$BE$550,$C519,G$196),),INDEX($D$385:$BE$550,$C519,G$196))</f>
        <v>A125565496F</v>
      </c>
      <c r="O150" s="54" t="str" cm="1">
        <f t="array" ref="O150">HYPERLINK(TEXT("#"&amp;INDEX($D$385:$BE$550,$C519,H$196),),INDEX($D$385:$BE$550,$C519,H$196))</f>
        <v>A125565497J</v>
      </c>
      <c r="P150" s="51"/>
      <c r="Q150" s="51"/>
      <c r="R150" s="51"/>
      <c r="S150" s="51"/>
      <c r="T150" s="51"/>
      <c r="U150" s="51"/>
      <c r="V150" s="51"/>
      <c r="W150" s="51"/>
    </row>
    <row r="151" spans="1:23">
      <c r="A151" s="58"/>
      <c r="B151" s="56" t="s">
        <v>12708</v>
      </c>
      <c r="C151" s="51" cm="1">
        <f t="array" ref="C151">INDEX($D$209:$BE$374,$C344,C$196)</f>
        <v>6.67</v>
      </c>
      <c r="D151" s="51" cm="1">
        <f t="array" ref="D151">INDEX($D$209:$BE$374,$C344,D$196)</f>
        <v>8.7810000000000006</v>
      </c>
      <c r="E151" s="51" cm="1">
        <f t="array" ref="E151">INDEX($D$209:$BE$374,$C344,E$196)</f>
        <v>15.311</v>
      </c>
      <c r="F151" s="51" cm="1">
        <f t="array" ref="F151">INDEX($D$209:$BE$374,$C344,F$196)</f>
        <v>12.337999999999999</v>
      </c>
      <c r="G151" s="51" cm="1">
        <f t="array" ref="G151">INDEX($D$209:$BE$374,$C344,G$196)</f>
        <v>43.098999999999997</v>
      </c>
      <c r="H151" s="51" cm="1">
        <f t="array" ref="H151">INDEX($D$209:$BE$374,$C344,H$196)</f>
        <v>26</v>
      </c>
      <c r="I151" s="51"/>
      <c r="J151" s="54" t="str" cm="1">
        <f t="array" ref="J151">HYPERLINK(TEXT("#"&amp;INDEX($D$385:$BE$550,$C520,C$196),),INDEX($D$385:$BE$550,$C520,C$196))</f>
        <v>A125568424X</v>
      </c>
      <c r="K151" s="54" t="str" cm="1">
        <f t="array" ref="K151">HYPERLINK(TEXT("#"&amp;INDEX($D$385:$BE$550,$C520,D$196),),INDEX($D$385:$BE$550,$C520,D$196))</f>
        <v>A125562808A</v>
      </c>
      <c r="L151" s="54" t="str" cm="1">
        <f t="array" ref="L151">HYPERLINK(TEXT("#"&amp;INDEX($D$385:$BE$550,$C520,E$196),),INDEX($D$385:$BE$550,$C520,E$196))</f>
        <v>A125571232R</v>
      </c>
      <c r="M151" s="54" t="str" cm="1">
        <f t="array" ref="M151">HYPERLINK(TEXT("#"&amp;INDEX($D$385:$BE$550,$C520,F$196),),INDEX($D$385:$BE$550,$C520,F$196))</f>
        <v>A125574040A</v>
      </c>
      <c r="N151" s="54" t="str" cm="1">
        <f t="array" ref="N151">HYPERLINK(TEXT("#"&amp;INDEX($D$385:$BE$550,$C520,G$196),),INDEX($D$385:$BE$550,$C520,G$196))</f>
        <v>A125565616L</v>
      </c>
      <c r="O151" s="54" t="str" cm="1">
        <f t="array" ref="O151">HYPERLINK(TEXT("#"&amp;INDEX($D$385:$BE$550,$C520,H$196),),INDEX($D$385:$BE$550,$C520,H$196))</f>
        <v>A125565617R</v>
      </c>
      <c r="P151" s="51"/>
      <c r="Q151" s="51"/>
      <c r="R151" s="51"/>
      <c r="S151" s="51"/>
      <c r="T151" s="51"/>
      <c r="U151" s="51"/>
      <c r="V151" s="51"/>
      <c r="W151" s="51"/>
    </row>
    <row r="152" spans="1:23">
      <c r="A152" s="58"/>
      <c r="B152" s="56" t="s">
        <v>12709</v>
      </c>
      <c r="C152" s="51" cm="1">
        <f t="array" ref="C152">INDEX($D$209:$BE$374,$C345,C$196)</f>
        <v>17.852</v>
      </c>
      <c r="D152" s="51" cm="1">
        <f t="array" ref="D152">INDEX($D$209:$BE$374,$C345,D$196)</f>
        <v>29.085999999999999</v>
      </c>
      <c r="E152" s="51" cm="1">
        <f t="array" ref="E152">INDEX($D$209:$BE$374,$C345,E$196)</f>
        <v>29.498000000000001</v>
      </c>
      <c r="F152" s="51" cm="1">
        <f t="array" ref="F152">INDEX($D$209:$BE$374,$C345,F$196)</f>
        <v>9.5489999999999995</v>
      </c>
      <c r="G152" s="51" cm="1">
        <f t="array" ref="G152">INDEX($D$209:$BE$374,$C345,G$196)</f>
        <v>85.984999999999999</v>
      </c>
      <c r="H152" s="51" cm="1">
        <f t="array" ref="H152">INDEX($D$209:$BE$374,$C345,H$196)</f>
        <v>9.3689999999999998</v>
      </c>
      <c r="I152" s="51"/>
      <c r="J152" s="54" t="str" cm="1">
        <f t="array" ref="J152">HYPERLINK(TEXT("#"&amp;INDEX($D$385:$BE$550,$C521,C$196),),INDEX($D$385:$BE$550,$C521,C$196))</f>
        <v>A125568136F</v>
      </c>
      <c r="K152" s="54" t="str" cm="1">
        <f t="array" ref="K152">HYPERLINK(TEXT("#"&amp;INDEX($D$385:$BE$550,$C521,D$196),),INDEX($D$385:$BE$550,$C521,D$196))</f>
        <v>A125562520R</v>
      </c>
      <c r="L152" s="54" t="str" cm="1">
        <f t="array" ref="L152">HYPERLINK(TEXT("#"&amp;INDEX($D$385:$BE$550,$C521,E$196),),INDEX($D$385:$BE$550,$C521,E$196))</f>
        <v>A125570944V</v>
      </c>
      <c r="M152" s="54" t="str" cm="1">
        <f t="array" ref="M152">HYPERLINK(TEXT("#"&amp;INDEX($D$385:$BE$550,$C521,F$196),),INDEX($D$385:$BE$550,$C521,F$196))</f>
        <v>A125573752F</v>
      </c>
      <c r="N152" s="54" t="str" cm="1">
        <f t="array" ref="N152">HYPERLINK(TEXT("#"&amp;INDEX($D$385:$BE$550,$C521,G$196),),INDEX($D$385:$BE$550,$C521,G$196))</f>
        <v>A125565328V</v>
      </c>
      <c r="O152" s="54" t="str" cm="1">
        <f t="array" ref="O152">HYPERLINK(TEXT("#"&amp;INDEX($D$385:$BE$550,$C521,H$196),),INDEX($D$385:$BE$550,$C521,H$196))</f>
        <v>A125565329W</v>
      </c>
      <c r="P152" s="51"/>
      <c r="Q152" s="51"/>
      <c r="R152" s="51"/>
      <c r="S152" s="51"/>
      <c r="T152" s="51"/>
      <c r="U152" s="51"/>
      <c r="V152" s="51"/>
      <c r="W152" s="51"/>
    </row>
    <row r="153" spans="1:23">
      <c r="A153" s="59"/>
      <c r="B153" s="56" t="s">
        <v>12710</v>
      </c>
      <c r="C153" s="51" cm="1">
        <f t="array" ref="C153">INDEX($D$209:$BE$374,$C346,C$196)</f>
        <v>16.372</v>
      </c>
      <c r="D153" s="51" cm="1">
        <f t="array" ref="D153">INDEX($D$209:$BE$374,$C346,D$196)</f>
        <v>31.923999999999999</v>
      </c>
      <c r="E153" s="51" cm="1">
        <f t="array" ref="E153">INDEX($D$209:$BE$374,$C346,E$196)</f>
        <v>28.346</v>
      </c>
      <c r="F153" s="51" cm="1">
        <f t="array" ref="F153">INDEX($D$209:$BE$374,$C346,F$196)</f>
        <v>21.613</v>
      </c>
      <c r="G153" s="51" cm="1">
        <f t="array" ref="G153">INDEX($D$209:$BE$374,$C346,G$196)</f>
        <v>98.254000000000005</v>
      </c>
      <c r="H153" s="51" cm="1">
        <f t="array" ref="H153">INDEX($D$209:$BE$374,$C346,H$196)</f>
        <v>13</v>
      </c>
      <c r="I153" s="51"/>
      <c r="J153" s="54" t="str" cm="1">
        <f t="array" ref="J153">HYPERLINK(TEXT("#"&amp;INDEX($D$385:$BE$550,$C522,C$196),),INDEX($D$385:$BE$550,$C522,C$196))</f>
        <v>A125568408X</v>
      </c>
      <c r="K153" s="54" t="str" cm="1">
        <f t="array" ref="K153">HYPERLINK(TEXT("#"&amp;INDEX($D$385:$BE$550,$C522,D$196),),INDEX($D$385:$BE$550,$C522,D$196))</f>
        <v>A125562792V</v>
      </c>
      <c r="L153" s="54" t="str" cm="1">
        <f t="array" ref="L153">HYPERLINK(TEXT("#"&amp;INDEX($D$385:$BE$550,$C522,E$196),),INDEX($D$385:$BE$550,$C522,E$196))</f>
        <v>A125571216R</v>
      </c>
      <c r="M153" s="54" t="str" cm="1">
        <f t="array" ref="M153">HYPERLINK(TEXT("#"&amp;INDEX($D$385:$BE$550,$C522,F$196),),INDEX($D$385:$BE$550,$C522,F$196))</f>
        <v>A125574024A</v>
      </c>
      <c r="N153" s="54" t="str" cm="1">
        <f t="array" ref="N153">HYPERLINK(TEXT("#"&amp;INDEX($D$385:$BE$550,$C522,G$196),),INDEX($D$385:$BE$550,$C522,G$196))</f>
        <v>A125565600V</v>
      </c>
      <c r="O153" s="54" t="str" cm="1">
        <f t="array" ref="O153">HYPERLINK(TEXT("#"&amp;INDEX($D$385:$BE$550,$C522,H$196),),INDEX($D$385:$BE$550,$C522,H$196))</f>
        <v>A125565601W</v>
      </c>
      <c r="P153" s="51"/>
      <c r="Q153" s="51"/>
      <c r="R153" s="51"/>
      <c r="S153" s="51"/>
      <c r="T153" s="51"/>
      <c r="U153" s="51"/>
      <c r="V153" s="51"/>
      <c r="W153" s="51"/>
    </row>
    <row r="154" spans="1:23">
      <c r="A154" s="58"/>
      <c r="B154" s="56" t="s">
        <v>12711</v>
      </c>
      <c r="C154" s="51" cm="1">
        <f t="array" ref="C154">INDEX($D$209:$BE$374,$C347,C$196)</f>
        <v>1.597</v>
      </c>
      <c r="D154" s="51" cm="1">
        <f t="array" ref="D154">INDEX($D$209:$BE$374,$C347,D$196)</f>
        <v>4.6500000000000004</v>
      </c>
      <c r="E154" s="51" cm="1">
        <f t="array" ref="E154">INDEX($D$209:$BE$374,$C347,E$196)</f>
        <v>3.2810000000000001</v>
      </c>
      <c r="F154" s="51" cm="1">
        <f t="array" ref="F154">INDEX($D$209:$BE$374,$C347,F$196)</f>
        <v>2.8849999999999998</v>
      </c>
      <c r="G154" s="51" cm="1">
        <f t="array" ref="G154">INDEX($D$209:$BE$374,$C347,G$196)</f>
        <v>12.413</v>
      </c>
      <c r="H154" s="51" cm="1">
        <f t="array" ref="H154">INDEX($D$209:$BE$374,$C347,H$196)</f>
        <v>12.124000000000001</v>
      </c>
      <c r="I154" s="51"/>
      <c r="J154" s="54" t="str" cm="1">
        <f t="array" ref="J154">HYPERLINK(TEXT("#"&amp;INDEX($D$385:$BE$550,$C523,C$196),),INDEX($D$385:$BE$550,$C523,C$196))</f>
        <v>A125568416X</v>
      </c>
      <c r="K154" s="54" t="str" cm="1">
        <f t="array" ref="K154">HYPERLINK(TEXT("#"&amp;INDEX($D$385:$BE$550,$C523,D$196),),INDEX($D$385:$BE$550,$C523,D$196))</f>
        <v>A125562800J</v>
      </c>
      <c r="L154" s="54" t="str" cm="1">
        <f t="array" ref="L154">HYPERLINK(TEXT("#"&amp;INDEX($D$385:$BE$550,$C523,E$196),),INDEX($D$385:$BE$550,$C523,E$196))</f>
        <v>A125571224R</v>
      </c>
      <c r="M154" s="54" t="str" cm="1">
        <f t="array" ref="M154">HYPERLINK(TEXT("#"&amp;INDEX($D$385:$BE$550,$C523,F$196),),INDEX($D$385:$BE$550,$C523,F$196))</f>
        <v>A125574032A</v>
      </c>
      <c r="N154" s="54" t="str" cm="1">
        <f t="array" ref="N154">HYPERLINK(TEXT("#"&amp;INDEX($D$385:$BE$550,$C523,G$196),),INDEX($D$385:$BE$550,$C523,G$196))</f>
        <v>A125565608L</v>
      </c>
      <c r="O154" s="54" t="str" cm="1">
        <f t="array" ref="O154">HYPERLINK(TEXT("#"&amp;INDEX($D$385:$BE$550,$C523,H$196),),INDEX($D$385:$BE$550,$C523,H$196))</f>
        <v>A125565609R</v>
      </c>
      <c r="P154" s="51"/>
      <c r="Q154" s="51"/>
      <c r="R154" s="51"/>
      <c r="S154" s="51"/>
      <c r="T154" s="51"/>
      <c r="U154" s="51"/>
      <c r="V154" s="51"/>
      <c r="W154" s="51"/>
    </row>
    <row r="155" spans="1:23">
      <c r="A155" s="58"/>
      <c r="B155" s="53" t="s">
        <v>12712</v>
      </c>
      <c r="C155" s="51" cm="1">
        <f t="array" ref="C155">INDEX($D$209:$BE$374,$C348,C$196)</f>
        <v>11.651999999999999</v>
      </c>
      <c r="D155" s="51" cm="1">
        <f t="array" ref="D155">INDEX($D$209:$BE$374,$C348,D$196)</f>
        <v>14.35</v>
      </c>
      <c r="E155" s="51" cm="1">
        <f t="array" ref="E155">INDEX($D$209:$BE$374,$C348,E$196)</f>
        <v>17.625</v>
      </c>
      <c r="F155" s="51" cm="1">
        <f t="array" ref="F155">INDEX($D$209:$BE$374,$C348,F$196)</f>
        <v>10.743</v>
      </c>
      <c r="G155" s="51" cm="1">
        <f t="array" ref="G155">INDEX($D$209:$BE$374,$C348,G$196)</f>
        <v>54.37</v>
      </c>
      <c r="H155" s="51" cm="1">
        <f t="array" ref="H155">INDEX($D$209:$BE$374,$C348,H$196)</f>
        <v>13</v>
      </c>
      <c r="I155" s="51"/>
      <c r="J155" s="54" t="str" cm="1">
        <f t="array" ref="J155">HYPERLINK(TEXT("#"&amp;INDEX($D$385:$BE$550,$C524,C$196),),INDEX($D$385:$BE$550,$C524,C$196))</f>
        <v>A125568144F</v>
      </c>
      <c r="K155" s="54" t="str" cm="1">
        <f t="array" ref="K155">HYPERLINK(TEXT("#"&amp;INDEX($D$385:$BE$550,$C524,D$196),),INDEX($D$385:$BE$550,$C524,D$196))</f>
        <v>A125562528J</v>
      </c>
      <c r="L155" s="54" t="str" cm="1">
        <f t="array" ref="L155">HYPERLINK(TEXT("#"&amp;INDEX($D$385:$BE$550,$C524,E$196),),INDEX($D$385:$BE$550,$C524,E$196))</f>
        <v>A125570952V</v>
      </c>
      <c r="M155" s="54" t="str" cm="1">
        <f t="array" ref="M155">HYPERLINK(TEXT("#"&amp;INDEX($D$385:$BE$550,$C524,F$196),),INDEX($D$385:$BE$550,$C524,F$196))</f>
        <v>A125573760F</v>
      </c>
      <c r="N155" s="54" t="str" cm="1">
        <f t="array" ref="N155">HYPERLINK(TEXT("#"&amp;INDEX($D$385:$BE$550,$C524,G$196),),INDEX($D$385:$BE$550,$C524,G$196))</f>
        <v>A125565336V</v>
      </c>
      <c r="O155" s="54" t="str" cm="1">
        <f t="array" ref="O155">HYPERLINK(TEXT("#"&amp;INDEX($D$385:$BE$550,$C524,H$196),),INDEX($D$385:$BE$550,$C524,H$196))</f>
        <v>A125565337W</v>
      </c>
      <c r="P155" s="51"/>
      <c r="Q155" s="51"/>
      <c r="R155" s="51"/>
      <c r="S155" s="51"/>
      <c r="T155" s="51"/>
      <c r="U155" s="51"/>
      <c r="V155" s="51"/>
      <c r="W155" s="51"/>
    </row>
    <row r="156" spans="1:23">
      <c r="A156" s="58"/>
      <c r="B156" s="56" t="s">
        <v>12713</v>
      </c>
      <c r="C156" s="51" cm="1">
        <f t="array" ref="C156">INDEX($D$209:$BE$374,$C349,C$196)</f>
        <v>6.2519999999999998</v>
      </c>
      <c r="D156" s="51" cm="1">
        <f t="array" ref="D156">INDEX($D$209:$BE$374,$C349,D$196)</f>
        <v>3.7679999999999998</v>
      </c>
      <c r="E156" s="51" cm="1">
        <f t="array" ref="E156">INDEX($D$209:$BE$374,$C349,E$196)</f>
        <v>7.742</v>
      </c>
      <c r="F156" s="51" cm="1">
        <f t="array" ref="F156">INDEX($D$209:$BE$374,$C349,F$196)</f>
        <v>7.04</v>
      </c>
      <c r="G156" s="51" cm="1">
        <f t="array" ref="G156">INDEX($D$209:$BE$374,$C349,G$196)</f>
        <v>24.803000000000001</v>
      </c>
      <c r="H156" s="51" cm="1">
        <f t="array" ref="H156">INDEX($D$209:$BE$374,$C349,H$196)</f>
        <v>22.414999999999999</v>
      </c>
      <c r="I156" s="51"/>
      <c r="J156" s="54" t="str" cm="1">
        <f t="array" ref="J156">HYPERLINK(TEXT("#"&amp;INDEX($D$385:$BE$550,$C525,C$196),),INDEX($D$385:$BE$550,$C525,C$196))</f>
        <v>A125568224F</v>
      </c>
      <c r="K156" s="54" t="str" cm="1">
        <f t="array" ref="K156">HYPERLINK(TEXT("#"&amp;INDEX($D$385:$BE$550,$C525,D$196),),INDEX($D$385:$BE$550,$C525,D$196))</f>
        <v>A125562608J</v>
      </c>
      <c r="L156" s="54" t="str" cm="1">
        <f t="array" ref="L156">HYPERLINK(TEXT("#"&amp;INDEX($D$385:$BE$550,$C525,E$196),),INDEX($D$385:$BE$550,$C525,E$196))</f>
        <v>A125571032W</v>
      </c>
      <c r="M156" s="54" t="str" cm="1">
        <f t="array" ref="M156">HYPERLINK(TEXT("#"&amp;INDEX($D$385:$BE$550,$C525,F$196),),INDEX($D$385:$BE$550,$C525,F$196))</f>
        <v>A125573840F</v>
      </c>
      <c r="N156" s="54" t="str" cm="1">
        <f t="array" ref="N156">HYPERLINK(TEXT("#"&amp;INDEX($D$385:$BE$550,$C525,G$196),),INDEX($D$385:$BE$550,$C525,G$196))</f>
        <v>A125565416V</v>
      </c>
      <c r="O156" s="54" t="str" cm="1">
        <f t="array" ref="O156">HYPERLINK(TEXT("#"&amp;INDEX($D$385:$BE$550,$C525,H$196),),INDEX($D$385:$BE$550,$C525,H$196))</f>
        <v>A125565417W</v>
      </c>
      <c r="P156" s="51"/>
      <c r="Q156" s="51"/>
      <c r="R156" s="51"/>
      <c r="S156" s="51"/>
      <c r="T156" s="51"/>
      <c r="U156" s="51"/>
      <c r="V156" s="51"/>
      <c r="W156" s="51"/>
    </row>
    <row r="157" spans="1:23">
      <c r="A157" s="58"/>
      <c r="B157" s="56" t="s">
        <v>12714</v>
      </c>
      <c r="C157" s="51" cm="1">
        <f t="array" ref="C157">INDEX($D$209:$BE$374,$C350,C$196)</f>
        <v>5.4</v>
      </c>
      <c r="D157" s="51" cm="1">
        <f t="array" ref="D157">INDEX($D$209:$BE$374,$C350,D$196)</f>
        <v>10.582000000000001</v>
      </c>
      <c r="E157" s="51" cm="1">
        <f t="array" ref="E157">INDEX($D$209:$BE$374,$C350,E$196)</f>
        <v>9.8819999999999997</v>
      </c>
      <c r="F157" s="51" cm="1">
        <f t="array" ref="F157">INDEX($D$209:$BE$374,$C350,F$196)</f>
        <v>3.7029999999999998</v>
      </c>
      <c r="G157" s="51" cm="1">
        <f t="array" ref="G157">INDEX($D$209:$BE$374,$C350,G$196)</f>
        <v>29.567</v>
      </c>
      <c r="H157" s="51" cm="1">
        <f t="array" ref="H157">INDEX($D$209:$BE$374,$C350,H$196)</f>
        <v>9</v>
      </c>
      <c r="I157" s="51"/>
      <c r="J157" s="54" t="str" cm="1">
        <f t="array" ref="J157">HYPERLINK(TEXT("#"&amp;INDEX($D$385:$BE$550,$C526,C$196),),INDEX($D$385:$BE$550,$C526,C$196))</f>
        <v>A125568312F</v>
      </c>
      <c r="K157" s="54" t="str" cm="1">
        <f t="array" ref="K157">HYPERLINK(TEXT("#"&amp;INDEX($D$385:$BE$550,$C526,D$196),),INDEX($D$385:$BE$550,$C526,D$196))</f>
        <v>A125562696V</v>
      </c>
      <c r="L157" s="54" t="str" cm="1">
        <f t="array" ref="L157">HYPERLINK(TEXT("#"&amp;INDEX($D$385:$BE$550,$C526,E$196),),INDEX($D$385:$BE$550,$C526,E$196))</f>
        <v>A125571120W</v>
      </c>
      <c r="M157" s="54" t="str" cm="1">
        <f t="array" ref="M157">HYPERLINK(TEXT("#"&amp;INDEX($D$385:$BE$550,$C526,F$196),),INDEX($D$385:$BE$550,$C526,F$196))</f>
        <v>A125573928X</v>
      </c>
      <c r="N157" s="54" t="str" cm="1">
        <f t="array" ref="N157">HYPERLINK(TEXT("#"&amp;INDEX($D$385:$BE$550,$C526,G$196),),INDEX($D$385:$BE$550,$C526,G$196))</f>
        <v>A125565504V</v>
      </c>
      <c r="O157" s="54" t="str" cm="1">
        <f t="array" ref="O157">HYPERLINK(TEXT("#"&amp;INDEX($D$385:$BE$550,$C526,H$196),),INDEX($D$385:$BE$550,$C526,H$196))</f>
        <v>A125565505W</v>
      </c>
      <c r="P157" s="51"/>
      <c r="Q157" s="51"/>
      <c r="R157" s="51"/>
      <c r="S157" s="51"/>
      <c r="T157" s="51"/>
      <c r="U157" s="51"/>
      <c r="V157" s="51"/>
      <c r="W157" s="51"/>
    </row>
    <row r="158" spans="1:23">
      <c r="A158" s="58"/>
      <c r="B158" s="53" t="s">
        <v>12715</v>
      </c>
      <c r="C158" s="51" cm="1">
        <f t="array" ref="C158">INDEX($D$209:$BE$374,$C351,C$196)</f>
        <v>0</v>
      </c>
      <c r="D158" s="51" cm="1">
        <f t="array" ref="D158">INDEX($D$209:$BE$374,$C351,D$196)</f>
        <v>2.1309999999999998</v>
      </c>
      <c r="E158" s="51" cm="1">
        <f t="array" ref="E158">INDEX($D$209:$BE$374,$C351,E$196)</f>
        <v>2.2149999999999999</v>
      </c>
      <c r="F158" s="51" cm="1">
        <f t="array" ref="F158">INDEX($D$209:$BE$374,$C351,F$196)</f>
        <v>0</v>
      </c>
      <c r="G158" s="51" cm="1">
        <f t="array" ref="G158">INDEX($D$209:$BE$374,$C351,G$196)</f>
        <v>4.3449999999999998</v>
      </c>
      <c r="H158" s="51" cm="1">
        <f t="array" ref="H158">INDEX($D$209:$BE$374,$C351,H$196)</f>
        <v>10.210000000000001</v>
      </c>
      <c r="I158" s="51"/>
      <c r="J158" s="54" t="str" cm="1">
        <f t="array" ref="J158">HYPERLINK(TEXT("#"&amp;INDEX($D$385:$BE$550,$C527,C$196),),INDEX($D$385:$BE$550,$C527,C$196))</f>
        <v>A125568432X</v>
      </c>
      <c r="K158" s="54" t="str" cm="1">
        <f t="array" ref="K158">HYPERLINK(TEXT("#"&amp;INDEX($D$385:$BE$550,$C527,D$196),),INDEX($D$385:$BE$550,$C527,D$196))</f>
        <v>A125562816A</v>
      </c>
      <c r="L158" s="54" t="str" cm="1">
        <f t="array" ref="L158">HYPERLINK(TEXT("#"&amp;INDEX($D$385:$BE$550,$C527,E$196),),INDEX($D$385:$BE$550,$C527,E$196))</f>
        <v>A125571240R</v>
      </c>
      <c r="M158" s="54" t="str" cm="1">
        <f t="array" ref="M158">HYPERLINK(TEXT("#"&amp;INDEX($D$385:$BE$550,$C527,F$196),),INDEX($D$385:$BE$550,$C527,F$196))</f>
        <v>A125574048V</v>
      </c>
      <c r="N158" s="54" t="str" cm="1">
        <f t="array" ref="N158">HYPERLINK(TEXT("#"&amp;INDEX($D$385:$BE$550,$C527,G$196),),INDEX($D$385:$BE$550,$C527,G$196))</f>
        <v>A125565624L</v>
      </c>
      <c r="O158" s="54" t="str" cm="1">
        <f t="array" ref="O158">HYPERLINK(TEXT("#"&amp;INDEX($D$385:$BE$550,$C527,H$196),),INDEX($D$385:$BE$550,$C527,H$196))</f>
        <v>A125565625R</v>
      </c>
      <c r="P158" s="51"/>
      <c r="Q158" s="51"/>
      <c r="R158" s="51"/>
      <c r="S158" s="51"/>
      <c r="T158" s="51"/>
      <c r="U158" s="51"/>
      <c r="V158" s="51"/>
      <c r="W158" s="51"/>
    </row>
    <row r="159" spans="1:23">
      <c r="A159" s="48" t="s">
        <v>12716</v>
      </c>
      <c r="B159" s="55"/>
      <c r="C159" s="51"/>
      <c r="D159" s="51"/>
      <c r="E159" s="51"/>
      <c r="F159" s="51"/>
      <c r="G159" s="51"/>
      <c r="H159" s="51"/>
      <c r="I159" s="51"/>
      <c r="J159" s="54"/>
      <c r="K159" s="54"/>
      <c r="L159" s="54"/>
      <c r="M159" s="54"/>
      <c r="N159" s="54"/>
      <c r="O159" s="54"/>
      <c r="P159" s="51"/>
      <c r="Q159" s="51"/>
      <c r="R159" s="51"/>
      <c r="S159" s="51"/>
      <c r="T159" s="51"/>
      <c r="U159" s="51"/>
      <c r="V159" s="51"/>
      <c r="W159" s="51"/>
    </row>
    <row r="160" spans="1:23">
      <c r="A160" s="58"/>
      <c r="B160" s="53" t="s">
        <v>12717</v>
      </c>
      <c r="C160" s="51" cm="1">
        <f t="array" ref="C160">INDEX($D$209:$BE$374,$C353,C$196)</f>
        <v>82.022000000000006</v>
      </c>
      <c r="D160" s="51" cm="1">
        <f t="array" ref="D160">INDEX($D$209:$BE$374,$C353,D$196)</f>
        <v>127.819</v>
      </c>
      <c r="E160" s="51" cm="1">
        <f t="array" ref="E160">INDEX($D$209:$BE$374,$C353,E$196)</f>
        <v>131.047</v>
      </c>
      <c r="F160" s="51" cm="1">
        <f t="array" ref="F160">INDEX($D$209:$BE$374,$C353,F$196)</f>
        <v>92.167000000000002</v>
      </c>
      <c r="G160" s="51" cm="1">
        <f t="array" ref="G160">INDEX($D$209:$BE$374,$C353,G$196)</f>
        <v>433.05500000000001</v>
      </c>
      <c r="H160" s="51" cm="1">
        <f t="array" ref="H160">INDEX($D$209:$BE$374,$C353,H$196)</f>
        <v>13</v>
      </c>
      <c r="I160" s="51"/>
      <c r="J160" s="54" t="str" cm="1">
        <f t="array" ref="J160">HYPERLINK(TEXT("#"&amp;INDEX($D$385:$BE$550,$C529,C$196),),INDEX($D$385:$BE$550,$C529,C$196))</f>
        <v>A125568152F</v>
      </c>
      <c r="K160" s="54" t="str" cm="1">
        <f t="array" ref="K160">HYPERLINK(TEXT("#"&amp;INDEX($D$385:$BE$550,$C529,D$196),),INDEX($D$385:$BE$550,$C529,D$196))</f>
        <v>A125562536J</v>
      </c>
      <c r="L160" s="54" t="str" cm="1">
        <f t="array" ref="L160">HYPERLINK(TEXT("#"&amp;INDEX($D$385:$BE$550,$C529,E$196),),INDEX($D$385:$BE$550,$C529,E$196))</f>
        <v>A125570960V</v>
      </c>
      <c r="M160" s="54" t="str" cm="1">
        <f t="array" ref="M160">HYPERLINK(TEXT("#"&amp;INDEX($D$385:$BE$550,$C529,F$196),),INDEX($D$385:$BE$550,$C529,F$196))</f>
        <v>A125573768X</v>
      </c>
      <c r="N160" s="54" t="str" cm="1">
        <f t="array" ref="N160">HYPERLINK(TEXT("#"&amp;INDEX($D$385:$BE$550,$C529,G$196),),INDEX($D$385:$BE$550,$C529,G$196))</f>
        <v>A125565344V</v>
      </c>
      <c r="O160" s="54" t="str" cm="1">
        <f t="array" ref="O160">HYPERLINK(TEXT("#"&amp;INDEX($D$385:$BE$550,$C529,H$196),),INDEX($D$385:$BE$550,$C529,H$196))</f>
        <v>A125565345W</v>
      </c>
      <c r="P160" s="51"/>
      <c r="Q160" s="51"/>
      <c r="R160" s="51"/>
      <c r="S160" s="51"/>
      <c r="T160" s="51"/>
      <c r="U160" s="51"/>
      <c r="V160" s="51"/>
      <c r="W160" s="51"/>
    </row>
    <row r="161" spans="1:24">
      <c r="A161" s="58"/>
      <c r="B161" s="56" t="s">
        <v>12718</v>
      </c>
      <c r="C161" s="51" cm="1">
        <f t="array" ref="C161">INDEX($D$209:$BE$374,$C354,C$196)</f>
        <v>20.407</v>
      </c>
      <c r="D161" s="51" cm="1">
        <f t="array" ref="D161">INDEX($D$209:$BE$374,$C354,D$196)</f>
        <v>42.627000000000002</v>
      </c>
      <c r="E161" s="51" cm="1">
        <f t="array" ref="E161">INDEX($D$209:$BE$374,$C354,E$196)</f>
        <v>36.832999999999998</v>
      </c>
      <c r="F161" s="51" cm="1">
        <f t="array" ref="F161">INDEX($D$209:$BE$374,$C354,F$196)</f>
        <v>47.003</v>
      </c>
      <c r="G161" s="51" cm="1">
        <f t="array" ref="G161">INDEX($D$209:$BE$374,$C354,G$196)</f>
        <v>146.87</v>
      </c>
      <c r="H161" s="51" cm="1">
        <f t="array" ref="H161">INDEX($D$209:$BE$374,$C354,H$196)</f>
        <v>13</v>
      </c>
      <c r="I161" s="51"/>
      <c r="J161" s="54" t="str" cm="1">
        <f t="array" ref="J161">HYPERLINK(TEXT("#"&amp;INDEX($D$385:$BE$550,$C530,C$196),),INDEX($D$385:$BE$550,$C530,C$196))</f>
        <v>A125568352X</v>
      </c>
      <c r="K161" s="54" t="str" cm="1">
        <f t="array" ref="K161">HYPERLINK(TEXT("#"&amp;INDEX($D$385:$BE$550,$C530,D$196),),INDEX($D$385:$BE$550,$C530,D$196))</f>
        <v>A125562736A</v>
      </c>
      <c r="L161" s="54" t="str" cm="1">
        <f t="array" ref="L161">HYPERLINK(TEXT("#"&amp;INDEX($D$385:$BE$550,$C530,E$196),),INDEX($D$385:$BE$550,$C530,E$196))</f>
        <v>A125571160R</v>
      </c>
      <c r="M161" s="54" t="str" cm="1">
        <f t="array" ref="M161">HYPERLINK(TEXT("#"&amp;INDEX($D$385:$BE$550,$C530,F$196),),INDEX($D$385:$BE$550,$C530,F$196))</f>
        <v>A125573968T</v>
      </c>
      <c r="N161" s="54" t="str" cm="1">
        <f t="array" ref="N161">HYPERLINK(TEXT("#"&amp;INDEX($D$385:$BE$550,$C530,G$196),),INDEX($D$385:$BE$550,$C530,G$196))</f>
        <v>A125565544L</v>
      </c>
      <c r="O161" s="54" t="str" cm="1">
        <f t="array" ref="O161">HYPERLINK(TEXT("#"&amp;INDEX($D$385:$BE$550,$C530,H$196),),INDEX($D$385:$BE$550,$C530,H$196))</f>
        <v>A125565545R</v>
      </c>
      <c r="P161" s="51"/>
      <c r="Q161" s="51"/>
      <c r="R161" s="51"/>
      <c r="S161" s="51"/>
      <c r="T161" s="51"/>
      <c r="U161" s="51"/>
      <c r="V161" s="51"/>
      <c r="W161" s="51"/>
    </row>
    <row r="162" spans="1:24">
      <c r="A162" s="58"/>
      <c r="B162" s="56" t="s">
        <v>12719</v>
      </c>
      <c r="C162" s="51" cm="1">
        <f t="array" ref="C162">INDEX($D$209:$BE$374,$C355,C$196)</f>
        <v>61.615000000000002</v>
      </c>
      <c r="D162" s="51" cm="1">
        <f t="array" ref="D162">INDEX($D$209:$BE$374,$C355,D$196)</f>
        <v>85.192999999999998</v>
      </c>
      <c r="E162" s="51" cm="1">
        <f t="array" ref="E162">INDEX($D$209:$BE$374,$C355,E$196)</f>
        <v>94.213999999999999</v>
      </c>
      <c r="F162" s="51" cm="1">
        <f t="array" ref="F162">INDEX($D$209:$BE$374,$C355,F$196)</f>
        <v>45.164000000000001</v>
      </c>
      <c r="G162" s="51" cm="1">
        <f t="array" ref="G162">INDEX($D$209:$BE$374,$C355,G$196)</f>
        <v>286.185</v>
      </c>
      <c r="H162" s="51" cm="1">
        <f t="array" ref="H162">INDEX($D$209:$BE$374,$C355,H$196)</f>
        <v>12</v>
      </c>
      <c r="I162" s="51"/>
      <c r="J162" s="54" t="str" cm="1">
        <f t="array" ref="J162">HYPERLINK(TEXT("#"&amp;INDEX($D$385:$BE$550,$C531,C$196),),INDEX($D$385:$BE$550,$C531,C$196))</f>
        <v>A125568360X</v>
      </c>
      <c r="K162" s="54" t="str" cm="1">
        <f t="array" ref="K162">HYPERLINK(TEXT("#"&amp;INDEX($D$385:$BE$550,$C531,D$196),),INDEX($D$385:$BE$550,$C531,D$196))</f>
        <v>A125562744A</v>
      </c>
      <c r="L162" s="54" t="str" cm="1">
        <f t="array" ref="L162">HYPERLINK(TEXT("#"&amp;INDEX($D$385:$BE$550,$C531,E$196),),INDEX($D$385:$BE$550,$C531,E$196))</f>
        <v>A125571168J</v>
      </c>
      <c r="M162" s="54" t="str" cm="1">
        <f t="array" ref="M162">HYPERLINK(TEXT("#"&amp;INDEX($D$385:$BE$550,$C531,F$196),),INDEX($D$385:$BE$550,$C531,F$196))</f>
        <v>A125573976T</v>
      </c>
      <c r="N162" s="54" t="str" cm="1">
        <f t="array" ref="N162">HYPERLINK(TEXT("#"&amp;INDEX($D$385:$BE$550,$C531,G$196),),INDEX($D$385:$BE$550,$C531,G$196))</f>
        <v>A125565552L</v>
      </c>
      <c r="O162" s="54" t="str" cm="1">
        <f t="array" ref="O162">HYPERLINK(TEXT("#"&amp;INDEX($D$385:$BE$550,$C531,H$196),),INDEX($D$385:$BE$550,$C531,H$196))</f>
        <v>A125565553R</v>
      </c>
      <c r="P162" s="51"/>
      <c r="Q162" s="51"/>
      <c r="R162" s="51"/>
      <c r="S162" s="51"/>
      <c r="T162" s="51"/>
      <c r="U162" s="51"/>
      <c r="V162" s="51"/>
      <c r="W162" s="51"/>
    </row>
    <row r="163" spans="1:24">
      <c r="A163" s="58"/>
      <c r="B163" s="53" t="s">
        <v>12720</v>
      </c>
      <c r="C163" s="51" cm="1">
        <f t="array" ref="C163">INDEX($D$209:$BE$374,$C356,C$196)</f>
        <v>10.023</v>
      </c>
      <c r="D163" s="51" cm="1">
        <f t="array" ref="D163">INDEX($D$209:$BE$374,$C356,D$196)</f>
        <v>13.667</v>
      </c>
      <c r="E163" s="51" cm="1">
        <f t="array" ref="E163">INDEX($D$209:$BE$374,$C356,E$196)</f>
        <v>15.968999999999999</v>
      </c>
      <c r="F163" s="51" cm="1">
        <f t="array" ref="F163">INDEX($D$209:$BE$374,$C356,F$196)</f>
        <v>15.038</v>
      </c>
      <c r="G163" s="51" cm="1">
        <f t="array" ref="G163">INDEX($D$209:$BE$374,$C356,G$196)</f>
        <v>54.698</v>
      </c>
      <c r="H163" s="51" cm="1">
        <f t="array" ref="H163">INDEX($D$209:$BE$374,$C356,H$196)</f>
        <v>13</v>
      </c>
      <c r="I163" s="51"/>
      <c r="J163" s="54" t="str" cm="1">
        <f t="array" ref="J163">HYPERLINK(TEXT("#"&amp;INDEX($D$385:$BE$550,$C532,C$196),),INDEX($D$385:$BE$550,$C532,C$196))</f>
        <v>A125568192X</v>
      </c>
      <c r="K163" s="54" t="str" cm="1">
        <f t="array" ref="K163">HYPERLINK(TEXT("#"&amp;INDEX($D$385:$BE$550,$C532,D$196),),INDEX($D$385:$BE$550,$C532,D$196))</f>
        <v>A125562576A</v>
      </c>
      <c r="L163" s="54" t="str" cm="1">
        <f t="array" ref="L163">HYPERLINK(TEXT("#"&amp;INDEX($D$385:$BE$550,$C532,E$196),),INDEX($D$385:$BE$550,$C532,E$196))</f>
        <v>A125571000C</v>
      </c>
      <c r="M163" s="54" t="str" cm="1">
        <f t="array" ref="M163">HYPERLINK(TEXT("#"&amp;INDEX($D$385:$BE$550,$C532,F$196),),INDEX($D$385:$BE$550,$C532,F$196))</f>
        <v>A125573808F</v>
      </c>
      <c r="N163" s="54" t="str" cm="1">
        <f t="array" ref="N163">HYPERLINK(TEXT("#"&amp;INDEX($D$385:$BE$550,$C532,G$196),),INDEX($D$385:$BE$550,$C532,G$196))</f>
        <v>A125565384L</v>
      </c>
      <c r="O163" s="54" t="str" cm="1">
        <f t="array" ref="O163">HYPERLINK(TEXT("#"&amp;INDEX($D$385:$BE$550,$C532,H$196),),INDEX($D$385:$BE$550,$C532,H$196))</f>
        <v>A125565385R</v>
      </c>
      <c r="P163" s="51"/>
      <c r="Q163" s="51"/>
      <c r="R163" s="51"/>
      <c r="S163" s="51"/>
      <c r="T163" s="51"/>
      <c r="U163" s="51"/>
      <c r="V163" s="51"/>
      <c r="W163" s="51"/>
    </row>
    <row r="164" spans="1:24">
      <c r="A164" s="48" t="s">
        <v>12721</v>
      </c>
      <c r="B164" s="55"/>
      <c r="C164" s="51"/>
      <c r="D164" s="51"/>
      <c r="E164" s="51"/>
      <c r="F164" s="51"/>
      <c r="G164" s="51"/>
      <c r="H164" s="51"/>
      <c r="I164" s="51"/>
      <c r="J164" s="54"/>
      <c r="K164" s="54"/>
      <c r="L164" s="54"/>
      <c r="M164" s="54"/>
      <c r="N164" s="54"/>
      <c r="O164" s="54"/>
      <c r="P164" s="51"/>
      <c r="Q164" s="51"/>
      <c r="R164" s="51"/>
      <c r="S164" s="51"/>
      <c r="T164" s="51"/>
      <c r="U164" s="51"/>
      <c r="V164" s="51"/>
      <c r="W164" s="51"/>
    </row>
    <row r="165" spans="1:24">
      <c r="A165" s="58"/>
      <c r="B165" s="53" t="s">
        <v>12722</v>
      </c>
      <c r="C165" s="51" cm="1">
        <f t="array" ref="C165">INDEX($D$209:$BE$374,$C358,C$196)</f>
        <v>63.017000000000003</v>
      </c>
      <c r="D165" s="51" cm="1">
        <f t="array" ref="D165">INDEX($D$209:$BE$374,$C358,D$196)</f>
        <v>79.870999999999995</v>
      </c>
      <c r="E165" s="51" cm="1">
        <f t="array" ref="E165">INDEX($D$209:$BE$374,$C358,E$196)</f>
        <v>84.448999999999998</v>
      </c>
      <c r="F165" s="51" cm="1">
        <f t="array" ref="F165">INDEX($D$209:$BE$374,$C358,F$196)</f>
        <v>52.506999999999998</v>
      </c>
      <c r="G165" s="51" cm="1">
        <f t="array" ref="G165">INDEX($D$209:$BE$374,$C358,G$196)</f>
        <v>279.84300000000002</v>
      </c>
      <c r="H165" s="51" cm="1">
        <f t="array" ref="H165">INDEX($D$209:$BE$374,$C358,H$196)</f>
        <v>12</v>
      </c>
      <c r="I165" s="51"/>
      <c r="J165" s="54" t="str" cm="1">
        <f t="array" ref="J165">HYPERLINK(TEXT("#"&amp;INDEX($D$385:$BE$550,$C534,C$196),),INDEX($D$385:$BE$550,$C534,C$196))</f>
        <v>A125568160F</v>
      </c>
      <c r="K165" s="54" t="str" cm="1">
        <f t="array" ref="K165">HYPERLINK(TEXT("#"&amp;INDEX($D$385:$BE$550,$C534,D$196),),INDEX($D$385:$BE$550,$C534,D$196))</f>
        <v>A125562544J</v>
      </c>
      <c r="L165" s="54" t="str" cm="1">
        <f t="array" ref="L165">HYPERLINK(TEXT("#"&amp;INDEX($D$385:$BE$550,$C534,E$196),),INDEX($D$385:$BE$550,$C534,E$196))</f>
        <v>A125570968L</v>
      </c>
      <c r="M165" s="54" t="str" cm="1">
        <f t="array" ref="M165">HYPERLINK(TEXT("#"&amp;INDEX($D$385:$BE$550,$C534,F$196),),INDEX($D$385:$BE$550,$C534,F$196))</f>
        <v>A125573776X</v>
      </c>
      <c r="N165" s="54" t="str" cm="1">
        <f t="array" ref="N165">HYPERLINK(TEXT("#"&amp;INDEX($D$385:$BE$550,$C534,G$196),),INDEX($D$385:$BE$550,$C534,G$196))</f>
        <v>A125565352V</v>
      </c>
      <c r="O165" s="54" t="str" cm="1">
        <f t="array" ref="O165">HYPERLINK(TEXT("#"&amp;INDEX($D$385:$BE$550,$C534,H$196),),INDEX($D$385:$BE$550,$C534,H$196))</f>
        <v>A125565353W</v>
      </c>
      <c r="P165" s="51"/>
      <c r="Q165" s="51"/>
      <c r="R165" s="51"/>
      <c r="S165" s="51"/>
      <c r="T165" s="51"/>
      <c r="U165" s="51"/>
      <c r="V165" s="51"/>
      <c r="W165" s="51"/>
    </row>
    <row r="166" spans="1:24">
      <c r="A166" s="58"/>
      <c r="B166" s="53" t="s">
        <v>12723</v>
      </c>
      <c r="C166" s="51" cm="1">
        <f t="array" ref="C166">INDEX($D$209:$BE$374,$C359,C$196)</f>
        <v>29.029</v>
      </c>
      <c r="D166" s="51" cm="1">
        <f t="array" ref="D166">INDEX($D$209:$BE$374,$C359,D$196)</f>
        <v>61.616</v>
      </c>
      <c r="E166" s="51" cm="1">
        <f t="array" ref="E166">INDEX($D$209:$BE$374,$C359,E$196)</f>
        <v>62.567</v>
      </c>
      <c r="F166" s="51" cm="1">
        <f t="array" ref="F166">INDEX($D$209:$BE$374,$C359,F$196)</f>
        <v>54.698</v>
      </c>
      <c r="G166" s="51" cm="1">
        <f t="array" ref="G166">INDEX($D$209:$BE$374,$C359,G$196)</f>
        <v>207.91</v>
      </c>
      <c r="H166" s="51" cm="1">
        <f t="array" ref="H166">INDEX($D$209:$BE$374,$C359,H$196)</f>
        <v>13</v>
      </c>
      <c r="I166" s="51"/>
      <c r="J166" s="54" t="str" cm="1">
        <f t="array" ref="J166">HYPERLINK(TEXT("#"&amp;INDEX($D$385:$BE$550,$C535,C$196),),INDEX($D$385:$BE$550,$C535,C$196))</f>
        <v>A125568232F</v>
      </c>
      <c r="K166" s="54" t="str" cm="1">
        <f t="array" ref="K166">HYPERLINK(TEXT("#"&amp;INDEX($D$385:$BE$550,$C535,D$196),),INDEX($D$385:$BE$550,$C535,D$196))</f>
        <v>A125562616J</v>
      </c>
      <c r="L166" s="54" t="str" cm="1">
        <f t="array" ref="L166">HYPERLINK(TEXT("#"&amp;INDEX($D$385:$BE$550,$C535,E$196),),INDEX($D$385:$BE$550,$C535,E$196))</f>
        <v>A125571040W</v>
      </c>
      <c r="M166" s="54" t="str" cm="1">
        <f t="array" ref="M166">HYPERLINK(TEXT("#"&amp;INDEX($D$385:$BE$550,$C535,F$196),),INDEX($D$385:$BE$550,$C535,F$196))</f>
        <v>A125573848X</v>
      </c>
      <c r="N166" s="54" t="str" cm="1">
        <f t="array" ref="N166">HYPERLINK(TEXT("#"&amp;INDEX($D$385:$BE$550,$C535,G$196),),INDEX($D$385:$BE$550,$C535,G$196))</f>
        <v>A125565424V</v>
      </c>
      <c r="O166" s="54" t="str" cm="1">
        <f t="array" ref="O166">HYPERLINK(TEXT("#"&amp;INDEX($D$385:$BE$550,$C535,H$196),),INDEX($D$385:$BE$550,$C535,H$196))</f>
        <v>A125565425W</v>
      </c>
      <c r="P166" s="51"/>
      <c r="Q166" s="51"/>
      <c r="R166" s="51"/>
      <c r="S166" s="51"/>
      <c r="T166" s="51"/>
      <c r="U166" s="51"/>
      <c r="V166" s="51"/>
      <c r="W166" s="51"/>
    </row>
    <row r="167" spans="1:24">
      <c r="A167" s="48" t="s">
        <v>12724</v>
      </c>
      <c r="B167" s="55"/>
      <c r="C167" s="51"/>
      <c r="D167" s="51"/>
      <c r="E167" s="51"/>
      <c r="F167" s="51"/>
      <c r="G167" s="51"/>
      <c r="H167" s="51"/>
      <c r="I167" s="51"/>
      <c r="J167" s="54"/>
      <c r="K167" s="54"/>
      <c r="L167" s="54"/>
      <c r="M167" s="54"/>
      <c r="N167" s="54"/>
      <c r="O167" s="54"/>
      <c r="P167" s="51"/>
      <c r="Q167" s="51"/>
      <c r="R167" s="51"/>
      <c r="S167" s="51"/>
      <c r="T167" s="51"/>
      <c r="U167" s="51"/>
      <c r="V167" s="51"/>
      <c r="W167" s="51"/>
    </row>
    <row r="168" spans="1:24">
      <c r="A168" s="58"/>
      <c r="B168" s="53" t="s">
        <v>12725</v>
      </c>
      <c r="C168" s="51" cm="1">
        <f t="array" ref="C168">INDEX($D$209:$BE$374,$C361,C$196)</f>
        <v>44.869</v>
      </c>
      <c r="D168" s="51" cm="1">
        <f t="array" ref="D168">INDEX($D$209:$BE$374,$C361,D$196)</f>
        <v>57.079000000000001</v>
      </c>
      <c r="E168" s="51" cm="1">
        <f t="array" ref="E168">INDEX($D$209:$BE$374,$C361,E$196)</f>
        <v>51</v>
      </c>
      <c r="F168" s="51" cm="1">
        <f t="array" ref="F168">INDEX($D$209:$BE$374,$C361,F$196)</f>
        <v>32.683999999999997</v>
      </c>
      <c r="G168" s="51" cm="1">
        <f t="array" ref="G168">INDEX($D$209:$BE$374,$C361,G$196)</f>
        <v>185.63300000000001</v>
      </c>
      <c r="H168" s="51" cm="1">
        <f t="array" ref="H168">INDEX($D$209:$BE$374,$C361,H$196)</f>
        <v>8</v>
      </c>
      <c r="I168" s="51"/>
      <c r="J168" s="54" t="str" cm="1">
        <f t="array" ref="J168">HYPERLINK(TEXT("#"&amp;INDEX($D$385:$BE$550,$C537,C$196),),INDEX($D$385:$BE$550,$C537,C$196))</f>
        <v>A125568184X</v>
      </c>
      <c r="K168" s="54" t="str" cm="1">
        <f t="array" ref="K168">HYPERLINK(TEXT("#"&amp;INDEX($D$385:$BE$550,$C537,D$196),),INDEX($D$385:$BE$550,$C537,D$196))</f>
        <v>A125562568A</v>
      </c>
      <c r="L168" s="54" t="str" cm="1">
        <f t="array" ref="L168">HYPERLINK(TEXT("#"&amp;INDEX($D$385:$BE$550,$C537,E$196),),INDEX($D$385:$BE$550,$C537,E$196))</f>
        <v>A125570992L</v>
      </c>
      <c r="M168" s="54" t="str" cm="1">
        <f t="array" ref="M168">HYPERLINK(TEXT("#"&amp;INDEX($D$385:$BE$550,$C537,F$196),),INDEX($D$385:$BE$550,$C537,F$196))</f>
        <v>A125573800L</v>
      </c>
      <c r="N168" s="54" t="str" cm="1">
        <f t="array" ref="N168">HYPERLINK(TEXT("#"&amp;INDEX($D$385:$BE$550,$C537,G$196),),INDEX($D$385:$BE$550,$C537,G$196))</f>
        <v>A125565376L</v>
      </c>
      <c r="O168" s="54" t="str" cm="1">
        <f t="array" ref="O168">HYPERLINK(TEXT("#"&amp;INDEX($D$385:$BE$550,$C537,H$196),),INDEX($D$385:$BE$550,$C537,H$196))</f>
        <v>A125565377R</v>
      </c>
      <c r="P168" s="51"/>
      <c r="Q168" s="51"/>
      <c r="R168" s="51"/>
      <c r="S168" s="51"/>
      <c r="T168" s="51"/>
      <c r="U168" s="51"/>
      <c r="V168" s="51"/>
      <c r="W168" s="51"/>
    </row>
    <row r="169" spans="1:24">
      <c r="A169" s="58"/>
      <c r="B169" s="53" t="s">
        <v>12726</v>
      </c>
      <c r="C169" s="51" cm="1">
        <f t="array" ref="C169">INDEX($D$209:$BE$374,$C362,C$196)</f>
        <v>18.148</v>
      </c>
      <c r="D169" s="51" cm="1">
        <f t="array" ref="D169">INDEX($D$209:$BE$374,$C362,D$196)</f>
        <v>22.792000000000002</v>
      </c>
      <c r="E169" s="51" cm="1">
        <f t="array" ref="E169">INDEX($D$209:$BE$374,$C362,E$196)</f>
        <v>33.448</v>
      </c>
      <c r="F169" s="51" cm="1">
        <f t="array" ref="F169">INDEX($D$209:$BE$374,$C362,F$196)</f>
        <v>19.821999999999999</v>
      </c>
      <c r="G169" s="51" cm="1">
        <f t="array" ref="G169">INDEX($D$209:$BE$374,$C362,G$196)</f>
        <v>94.21</v>
      </c>
      <c r="H169" s="51" cm="1">
        <f t="array" ref="H169">INDEX($D$209:$BE$374,$C362,H$196)</f>
        <v>13</v>
      </c>
      <c r="I169" s="51"/>
      <c r="J169" s="54" t="str" cm="1">
        <f t="array" ref="J169">HYPERLINK(TEXT("#"&amp;INDEX($D$385:$BE$550,$C538,C$196),),INDEX($D$385:$BE$550,$C538,C$196))</f>
        <v>A125568240F</v>
      </c>
      <c r="K169" s="54" t="str" cm="1">
        <f t="array" ref="K169">HYPERLINK(TEXT("#"&amp;INDEX($D$385:$BE$550,$C538,D$196),),INDEX($D$385:$BE$550,$C538,D$196))</f>
        <v>A125562624J</v>
      </c>
      <c r="L169" s="54" t="str" cm="1">
        <f t="array" ref="L169">HYPERLINK(TEXT("#"&amp;INDEX($D$385:$BE$550,$C538,E$196),),INDEX($D$385:$BE$550,$C538,E$196))</f>
        <v>A125571048R</v>
      </c>
      <c r="M169" s="54" t="str" cm="1">
        <f t="array" ref="M169">HYPERLINK(TEXT("#"&amp;INDEX($D$385:$BE$550,$C538,F$196),),INDEX($D$385:$BE$550,$C538,F$196))</f>
        <v>A125573856X</v>
      </c>
      <c r="N169" s="54" t="str" cm="1">
        <f t="array" ref="N169">HYPERLINK(TEXT("#"&amp;INDEX($D$385:$BE$550,$C538,G$196),),INDEX($D$385:$BE$550,$C538,G$196))</f>
        <v>A125565432V</v>
      </c>
      <c r="O169" s="54" t="str" cm="1">
        <f t="array" ref="O169">HYPERLINK(TEXT("#"&amp;INDEX($D$385:$BE$550,$C538,H$196),),INDEX($D$385:$BE$550,$C538,H$196))</f>
        <v>A125565433W</v>
      </c>
      <c r="P169" s="51"/>
      <c r="Q169" s="51"/>
      <c r="R169" s="51"/>
      <c r="S169" s="51"/>
      <c r="T169" s="51"/>
      <c r="U169" s="51"/>
      <c r="V169" s="51"/>
      <c r="W169" s="51"/>
    </row>
    <row r="170" spans="1:24">
      <c r="A170" s="58"/>
      <c r="B170" s="53" t="s">
        <v>12727</v>
      </c>
      <c r="C170" s="51" cm="1">
        <f t="array" ref="C170">INDEX($D$209:$BE$374,$C363,C$196)</f>
        <v>18.222999999999999</v>
      </c>
      <c r="D170" s="51" cm="1">
        <f t="array" ref="D170">INDEX($D$209:$BE$374,$C363,D$196)</f>
        <v>37.503</v>
      </c>
      <c r="E170" s="51" cm="1">
        <f t="array" ref="E170">INDEX($D$209:$BE$374,$C363,E$196)</f>
        <v>38.969000000000001</v>
      </c>
      <c r="F170" s="51" cm="1">
        <f t="array" ref="F170">INDEX($D$209:$BE$374,$C363,F$196)</f>
        <v>30.977</v>
      </c>
      <c r="G170" s="51" cm="1">
        <f t="array" ref="G170">INDEX($D$209:$BE$374,$C363,G$196)</f>
        <v>125.673</v>
      </c>
      <c r="H170" s="51" cm="1">
        <f t="array" ref="H170">INDEX($D$209:$BE$374,$C363,H$196)</f>
        <v>13</v>
      </c>
      <c r="I170" s="51"/>
      <c r="J170" s="54" t="str" cm="1">
        <f t="array" ref="J170">HYPERLINK(TEXT("#"&amp;INDEX($D$385:$BE$550,$C539,C$196),),INDEX($D$385:$BE$550,$C539,C$196))</f>
        <v>A125568200L</v>
      </c>
      <c r="K170" s="54" t="str" cm="1">
        <f t="array" ref="K170">HYPERLINK(TEXT("#"&amp;INDEX($D$385:$BE$550,$C539,D$196),),INDEX($D$385:$BE$550,$C539,D$196))</f>
        <v>A125562584A</v>
      </c>
      <c r="L170" s="54" t="str" cm="1">
        <f t="array" ref="L170">HYPERLINK(TEXT("#"&amp;INDEX($D$385:$BE$550,$C539,E$196),),INDEX($D$385:$BE$550,$C539,E$196))</f>
        <v>A125571008W</v>
      </c>
      <c r="M170" s="54" t="str" cm="1">
        <f t="array" ref="M170">HYPERLINK(TEXT("#"&amp;INDEX($D$385:$BE$550,$C539,F$196),),INDEX($D$385:$BE$550,$C539,F$196))</f>
        <v>A125573816F</v>
      </c>
      <c r="N170" s="54" t="str" cm="1">
        <f t="array" ref="N170">HYPERLINK(TEXT("#"&amp;INDEX($D$385:$BE$550,$C539,G$196),),INDEX($D$385:$BE$550,$C539,G$196))</f>
        <v>A125565392L</v>
      </c>
      <c r="O170" s="54" t="str" cm="1">
        <f t="array" ref="O170">HYPERLINK(TEXT("#"&amp;INDEX($D$385:$BE$550,$C539,H$196),),INDEX($D$385:$BE$550,$C539,H$196))</f>
        <v>A125565393R</v>
      </c>
      <c r="P170" s="51"/>
      <c r="Q170" s="51"/>
      <c r="R170" s="51"/>
      <c r="S170" s="51"/>
      <c r="T170" s="51"/>
      <c r="U170" s="51"/>
      <c r="V170" s="51"/>
      <c r="W170" s="51"/>
    </row>
    <row r="171" spans="1:24">
      <c r="A171" s="58"/>
      <c r="B171" s="53" t="s">
        <v>12728</v>
      </c>
      <c r="C171" s="51" cm="1">
        <f t="array" ref="C171">INDEX($D$209:$BE$374,$C364,C$196)</f>
        <v>10.805999999999999</v>
      </c>
      <c r="D171" s="51" cm="1">
        <f t="array" ref="D171">INDEX($D$209:$BE$374,$C364,D$196)</f>
        <v>24.113</v>
      </c>
      <c r="E171" s="51" cm="1">
        <f t="array" ref="E171">INDEX($D$209:$BE$374,$C364,E$196)</f>
        <v>23.597999999999999</v>
      </c>
      <c r="F171" s="51" cm="1">
        <f t="array" ref="F171">INDEX($D$209:$BE$374,$C364,F$196)</f>
        <v>23.721</v>
      </c>
      <c r="G171" s="51" cm="1">
        <f t="array" ref="G171">INDEX($D$209:$BE$374,$C364,G$196)</f>
        <v>82.236999999999995</v>
      </c>
      <c r="H171" s="51" cm="1">
        <f t="array" ref="H171">INDEX($D$209:$BE$374,$C364,H$196)</f>
        <v>13.96</v>
      </c>
      <c r="I171" s="51"/>
      <c r="J171" s="54" t="str" cm="1">
        <f t="array" ref="J171">HYPERLINK(TEXT("#"&amp;INDEX($D$385:$BE$550,$C540,C$196),),INDEX($D$385:$BE$550,$C540,C$196))</f>
        <v>A125568248X</v>
      </c>
      <c r="K171" s="54" t="str" cm="1">
        <f t="array" ref="K171">HYPERLINK(TEXT("#"&amp;INDEX($D$385:$BE$550,$C540,D$196),),INDEX($D$385:$BE$550,$C540,D$196))</f>
        <v>A125562632J</v>
      </c>
      <c r="L171" s="54" t="str" cm="1">
        <f t="array" ref="L171">HYPERLINK(TEXT("#"&amp;INDEX($D$385:$BE$550,$C540,E$196),),INDEX($D$385:$BE$550,$C540,E$196))</f>
        <v>A125571056R</v>
      </c>
      <c r="M171" s="54" t="str" cm="1">
        <f t="array" ref="M171">HYPERLINK(TEXT("#"&amp;INDEX($D$385:$BE$550,$C540,F$196),),INDEX($D$385:$BE$550,$C540,F$196))</f>
        <v>A125573864X</v>
      </c>
      <c r="N171" s="54" t="str" cm="1">
        <f t="array" ref="N171">HYPERLINK(TEXT("#"&amp;INDEX($D$385:$BE$550,$C540,G$196),),INDEX($D$385:$BE$550,$C540,G$196))</f>
        <v>A125565440V</v>
      </c>
      <c r="O171" s="54" t="str" cm="1">
        <f t="array" ref="O171">HYPERLINK(TEXT("#"&amp;INDEX($D$385:$BE$550,$C540,H$196),),INDEX($D$385:$BE$550,$C540,H$196))</f>
        <v>A125565441W</v>
      </c>
      <c r="P171" s="51"/>
      <c r="Q171" s="51"/>
      <c r="R171" s="51"/>
      <c r="S171" s="51"/>
      <c r="T171" s="51"/>
      <c r="U171" s="51"/>
      <c r="V171" s="51"/>
      <c r="W171" s="51"/>
    </row>
    <row r="172" spans="1:24">
      <c r="A172" s="48" t="s">
        <v>12729</v>
      </c>
      <c r="B172" s="55"/>
      <c r="C172" s="51"/>
      <c r="D172" s="51"/>
      <c r="E172" s="51"/>
      <c r="F172" s="51"/>
      <c r="G172" s="51"/>
      <c r="H172" s="51"/>
      <c r="I172" s="51"/>
      <c r="J172" s="54"/>
      <c r="K172" s="54"/>
      <c r="L172" s="54"/>
      <c r="M172" s="54"/>
      <c r="N172" s="54"/>
      <c r="O172" s="54"/>
      <c r="P172" s="51"/>
      <c r="Q172" s="51"/>
      <c r="R172" s="51"/>
      <c r="S172" s="51"/>
      <c r="T172" s="51"/>
      <c r="U172" s="51"/>
      <c r="V172" s="51"/>
      <c r="W172" s="51"/>
    </row>
    <row r="173" spans="1:24">
      <c r="A173" s="58"/>
      <c r="B173" s="53" t="s">
        <v>12730</v>
      </c>
      <c r="C173" s="51" cm="1">
        <f t="array" ref="C173">INDEX($D$209:$BE$374,$C366,C$196)</f>
        <v>43.146999999999998</v>
      </c>
      <c r="D173" s="51" cm="1">
        <f t="array" ref="D173">INDEX($D$209:$BE$374,$C366,D$196)</f>
        <v>61.698999999999998</v>
      </c>
      <c r="E173" s="51" cm="1">
        <f t="array" ref="E173">INDEX($D$209:$BE$374,$C366,E$196)</f>
        <v>65.468000000000004</v>
      </c>
      <c r="F173" s="51" cm="1">
        <f t="array" ref="F173">INDEX($D$209:$BE$374,$C366,F$196)</f>
        <v>44.408999999999999</v>
      </c>
      <c r="G173" s="51" cm="1">
        <f t="array" ref="G173">INDEX($D$209:$BE$374,$C366,G$196)</f>
        <v>214.72399999999999</v>
      </c>
      <c r="H173" s="51" cm="1">
        <f t="array" ref="H173">INDEX($D$209:$BE$374,$C366,H$196)</f>
        <v>13</v>
      </c>
      <c r="I173" s="51"/>
      <c r="J173" s="54" t="str" cm="1">
        <f t="array" ref="J173">HYPERLINK(TEXT("#"&amp;INDEX($D$385:$BE$550,$C542,C$196),),INDEX($D$385:$BE$550,$C542,C$196))</f>
        <v>A125568320F</v>
      </c>
      <c r="K173" s="54" t="str" cm="1">
        <f t="array" ref="K173">HYPERLINK(TEXT("#"&amp;INDEX($D$385:$BE$550,$C542,D$196),),INDEX($D$385:$BE$550,$C542,D$196))</f>
        <v>A125562704J</v>
      </c>
      <c r="L173" s="54" t="str" cm="1">
        <f t="array" ref="L173">HYPERLINK(TEXT("#"&amp;INDEX($D$385:$BE$550,$C542,E$196),),INDEX($D$385:$BE$550,$C542,E$196))</f>
        <v>A125571128R</v>
      </c>
      <c r="M173" s="54" t="str" cm="1">
        <f t="array" ref="M173">HYPERLINK(TEXT("#"&amp;INDEX($D$385:$BE$550,$C542,F$196),),INDEX($D$385:$BE$550,$C542,F$196))</f>
        <v>A125573936X</v>
      </c>
      <c r="N173" s="54" t="str" cm="1">
        <f t="array" ref="N173">HYPERLINK(TEXT("#"&amp;INDEX($D$385:$BE$550,$C542,G$196),),INDEX($D$385:$BE$550,$C542,G$196))</f>
        <v>A125565512V</v>
      </c>
      <c r="O173" s="54" t="str" cm="1">
        <f t="array" ref="O173">HYPERLINK(TEXT("#"&amp;INDEX($D$385:$BE$550,$C542,H$196),),INDEX($D$385:$BE$550,$C542,H$196))</f>
        <v>A125565513W</v>
      </c>
      <c r="P173" s="51"/>
      <c r="Q173" s="51"/>
      <c r="R173" s="51"/>
      <c r="S173" s="51"/>
      <c r="T173" s="51"/>
      <c r="U173" s="51"/>
      <c r="V173" s="51"/>
      <c r="W173" s="51"/>
    </row>
    <row r="174" spans="1:24">
      <c r="A174" s="58"/>
      <c r="B174" s="53" t="s">
        <v>12731</v>
      </c>
      <c r="C174" s="51" cm="1">
        <f t="array" ref="C174">INDEX($D$209:$BE$374,$C367,C$196)</f>
        <v>37.487000000000002</v>
      </c>
      <c r="D174" s="51" cm="1">
        <f t="array" ref="D174">INDEX($D$209:$BE$374,$C367,D$196)</f>
        <v>55.411999999999999</v>
      </c>
      <c r="E174" s="51" cm="1">
        <f t="array" ref="E174">INDEX($D$209:$BE$374,$C367,E$196)</f>
        <v>55.866</v>
      </c>
      <c r="F174" s="51" cm="1">
        <f t="array" ref="F174">INDEX($D$209:$BE$374,$C367,F$196)</f>
        <v>50.966000000000001</v>
      </c>
      <c r="G174" s="51" cm="1">
        <f t="array" ref="G174">INDEX($D$209:$BE$374,$C367,G$196)</f>
        <v>199.73099999999999</v>
      </c>
      <c r="H174" s="51" cm="1">
        <f t="array" ref="H174">INDEX($D$209:$BE$374,$C367,H$196)</f>
        <v>13</v>
      </c>
      <c r="I174" s="51"/>
      <c r="J174" s="54" t="str" cm="1">
        <f t="array" ref="J174">HYPERLINK(TEXT("#"&amp;INDEX($D$385:$BE$550,$C543,C$196),),INDEX($D$385:$BE$550,$C543,C$196))</f>
        <v>A125568256X</v>
      </c>
      <c r="K174" s="54" t="str" cm="1">
        <f t="array" ref="K174">HYPERLINK(TEXT("#"&amp;INDEX($D$385:$BE$550,$C543,D$196),),INDEX($D$385:$BE$550,$C543,D$196))</f>
        <v>A125562640J</v>
      </c>
      <c r="L174" s="54" t="str" cm="1">
        <f t="array" ref="L174">HYPERLINK(TEXT("#"&amp;INDEX($D$385:$BE$550,$C543,E$196),),INDEX($D$385:$BE$550,$C543,E$196))</f>
        <v>A125571064R</v>
      </c>
      <c r="M174" s="54" t="str" cm="1">
        <f t="array" ref="M174">HYPERLINK(TEXT("#"&amp;INDEX($D$385:$BE$550,$C543,F$196),),INDEX($D$385:$BE$550,$C543,F$196))</f>
        <v>A125573872X</v>
      </c>
      <c r="N174" s="54" t="str" cm="1">
        <f t="array" ref="N174">HYPERLINK(TEXT("#"&amp;INDEX($D$385:$BE$550,$C543,G$196),),INDEX($D$385:$BE$550,$C543,G$196))</f>
        <v>A125565448L</v>
      </c>
      <c r="O174" s="54" t="str" cm="1">
        <f t="array" ref="O174">HYPERLINK(TEXT("#"&amp;INDEX($D$385:$BE$550,$C543,H$196),),INDEX($D$385:$BE$550,$C543,H$196))</f>
        <v>A125565449R</v>
      </c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>
      <c r="A175" s="58"/>
      <c r="B175" s="53" t="s">
        <v>12732</v>
      </c>
      <c r="C175" s="51" cm="1">
        <f t="array" ref="C175">INDEX($D$209:$BE$374,$C368,C$196)</f>
        <v>10.154999999999999</v>
      </c>
      <c r="D175" s="51" cm="1">
        <f t="array" ref="D175">INDEX($D$209:$BE$374,$C368,D$196)</f>
        <v>20.491</v>
      </c>
      <c r="E175" s="51" cm="1">
        <f t="array" ref="E175">INDEX($D$209:$BE$374,$C368,E$196)</f>
        <v>22.414999999999999</v>
      </c>
      <c r="F175" s="51" cm="1">
        <f t="array" ref="F175">INDEX($D$209:$BE$374,$C368,F$196)</f>
        <v>10.504</v>
      </c>
      <c r="G175" s="51" cm="1">
        <f t="array" ref="G175">INDEX($D$209:$BE$374,$C368,G$196)</f>
        <v>63.564</v>
      </c>
      <c r="H175" s="51" cm="1">
        <f t="array" ref="H175">INDEX($D$209:$BE$374,$C368,H$196)</f>
        <v>13</v>
      </c>
      <c r="I175" s="51"/>
      <c r="J175" s="54" t="str" cm="1">
        <f t="array" ref="J175">HYPERLINK(TEXT("#"&amp;INDEX($D$385:$BE$550,$C544,C$196),),INDEX($D$385:$BE$550,$C544,C$196))</f>
        <v>A125568208F</v>
      </c>
      <c r="K175" s="54" t="str" cm="1">
        <f t="array" ref="K175">HYPERLINK(TEXT("#"&amp;INDEX($D$385:$BE$550,$C544,D$196),),INDEX($D$385:$BE$550,$C544,D$196))</f>
        <v>A125562592A</v>
      </c>
      <c r="L175" s="54" t="str" cm="1">
        <f t="array" ref="L175">HYPERLINK(TEXT("#"&amp;INDEX($D$385:$BE$550,$C544,E$196),),INDEX($D$385:$BE$550,$C544,E$196))</f>
        <v>A125571016W</v>
      </c>
      <c r="M175" s="54" t="str" cm="1">
        <f t="array" ref="M175">HYPERLINK(TEXT("#"&amp;INDEX($D$385:$BE$550,$C544,F$196),),INDEX($D$385:$BE$550,$C544,F$196))</f>
        <v>A125573824F</v>
      </c>
      <c r="N175" s="54" t="str" cm="1">
        <f t="array" ref="N175">HYPERLINK(TEXT("#"&amp;INDEX($D$385:$BE$550,$C544,G$196),),INDEX($D$385:$BE$550,$C544,G$196))</f>
        <v>A125565400A</v>
      </c>
      <c r="O175" s="54" t="str" cm="1">
        <f t="array" ref="O175">HYPERLINK(TEXT("#"&amp;INDEX($D$385:$BE$550,$C544,H$196),),INDEX($D$385:$BE$550,$C544,H$196))</f>
        <v>A125565401C</v>
      </c>
      <c r="P175" s="51"/>
      <c r="Q175" s="51"/>
      <c r="R175" s="51"/>
      <c r="S175" s="51"/>
      <c r="T175" s="51"/>
      <c r="U175" s="51"/>
    </row>
    <row r="176" spans="1:24">
      <c r="A176" s="58"/>
      <c r="B176" s="53" t="s">
        <v>12733</v>
      </c>
      <c r="C176" s="51" cm="1">
        <f t="array" ref="C176">INDEX($D$209:$BE$374,$C369,C$196)</f>
        <v>1.2569999999999999</v>
      </c>
      <c r="D176" s="51" cm="1">
        <f t="array" ref="D176">INDEX($D$209:$BE$374,$C369,D$196)</f>
        <v>3.8849999999999998</v>
      </c>
      <c r="E176" s="51" cm="1">
        <f t="array" ref="E176">INDEX($D$209:$BE$374,$C369,E$196)</f>
        <v>3.2669999999999999</v>
      </c>
      <c r="F176" s="51" cm="1">
        <f t="array" ref="F176">INDEX($D$209:$BE$374,$C369,F$196)</f>
        <v>1.325</v>
      </c>
      <c r="G176" s="51" cm="1">
        <f t="array" ref="G176">INDEX($D$209:$BE$374,$C369,G$196)</f>
        <v>9.734</v>
      </c>
      <c r="H176" s="51" cm="1">
        <f t="array" ref="H176">INDEX($D$209:$BE$374,$C369,H$196)</f>
        <v>8.9359999999999999</v>
      </c>
      <c r="I176" s="51"/>
      <c r="J176" s="54" t="str" cm="1">
        <f t="array" ref="J176">HYPERLINK(TEXT("#"&amp;INDEX($D$385:$BE$550,$C545,C$196),),INDEX($D$385:$BE$550,$C545,C$196))</f>
        <v>A125568368T</v>
      </c>
      <c r="K176" s="54" t="str" cm="1">
        <f t="array" ref="K176">HYPERLINK(TEXT("#"&amp;INDEX($D$385:$BE$550,$C545,D$196),),INDEX($D$385:$BE$550,$C545,D$196))</f>
        <v>A125562752A</v>
      </c>
      <c r="L176" s="54" t="str" cm="1">
        <f t="array" ref="L176">HYPERLINK(TEXT("#"&amp;INDEX($D$385:$BE$550,$C545,E$196),),INDEX($D$385:$BE$550,$C545,E$196))</f>
        <v>A125571176J</v>
      </c>
      <c r="M176" s="54" t="str" cm="1">
        <f t="array" ref="M176">HYPERLINK(TEXT("#"&amp;INDEX($D$385:$BE$550,$C545,F$196),),INDEX($D$385:$BE$550,$C545,F$196))</f>
        <v>A125573984T</v>
      </c>
      <c r="N176" s="54" t="str" cm="1">
        <f t="array" ref="N176">HYPERLINK(TEXT("#"&amp;INDEX($D$385:$BE$550,$C545,G$196),),INDEX($D$385:$BE$550,$C545,G$196))</f>
        <v>A125565560L</v>
      </c>
      <c r="O176" s="54" t="str" cm="1">
        <f t="array" ref="O176">HYPERLINK(TEXT("#"&amp;INDEX($D$385:$BE$550,$C545,H$196),),INDEX($D$385:$BE$550,$C545,H$196))</f>
        <v>A125565561R</v>
      </c>
      <c r="P176" s="51"/>
      <c r="Q176" s="51"/>
      <c r="R176" s="51"/>
      <c r="S176" s="51"/>
      <c r="T176" s="51"/>
      <c r="U176" s="51"/>
    </row>
    <row r="177" spans="1:21">
      <c r="A177" s="48" t="s">
        <v>12734</v>
      </c>
      <c r="B177" s="55"/>
      <c r="C177" s="51"/>
      <c r="D177" s="51"/>
      <c r="E177" s="51"/>
      <c r="F177" s="51"/>
      <c r="G177" s="51"/>
      <c r="H177" s="51"/>
      <c r="I177" s="51"/>
      <c r="J177" s="54"/>
      <c r="K177" s="54"/>
      <c r="L177" s="54"/>
      <c r="M177" s="54"/>
      <c r="N177" s="54"/>
      <c r="O177" s="54"/>
      <c r="P177" s="51"/>
      <c r="Q177" s="51"/>
      <c r="R177" s="51"/>
      <c r="S177" s="51"/>
      <c r="T177" s="51"/>
      <c r="U177" s="51"/>
    </row>
    <row r="178" spans="1:21">
      <c r="A178" s="52"/>
      <c r="B178" s="53" t="s">
        <v>12735</v>
      </c>
      <c r="C178" s="51" cm="1">
        <f t="array" ref="C178">INDEX($D$209:$BE$374,$C371,C$196)</f>
        <v>0</v>
      </c>
      <c r="D178" s="51" cm="1">
        <f t="array" ref="D178">INDEX($D$209:$BE$374,$C371,D$196)</f>
        <v>0</v>
      </c>
      <c r="E178" s="51" cm="1">
        <f t="array" ref="E178">INDEX($D$209:$BE$374,$C371,E$196)</f>
        <v>0</v>
      </c>
      <c r="F178" s="51" cm="1">
        <f t="array" ref="F178">INDEX($D$209:$BE$374,$C371,F$196)</f>
        <v>0</v>
      </c>
      <c r="G178" s="51" cm="1">
        <f t="array" ref="G178">INDEX($D$209:$BE$374,$C371,G$196)</f>
        <v>0</v>
      </c>
      <c r="H178" s="51" cm="1">
        <f t="array" ref="H178">INDEX($D$209:$BE$374,$C371,H$196)</f>
        <v>0</v>
      </c>
      <c r="I178" s="51"/>
      <c r="J178" s="54" t="str" cm="1">
        <f t="array" ref="J178">HYPERLINK(TEXT("#"&amp;INDEX($D$385:$BE$550,$C547,C$196),),INDEX($D$385:$BE$550,$C547,C$196))</f>
        <v>A125568328X</v>
      </c>
      <c r="K178" s="54" t="str" cm="1">
        <f t="array" ref="K178">HYPERLINK(TEXT("#"&amp;INDEX($D$385:$BE$550,$C547,D$196),),INDEX($D$385:$BE$550,$C547,D$196))</f>
        <v>A125562712J</v>
      </c>
      <c r="L178" s="54" t="str" cm="1">
        <f t="array" ref="L178">HYPERLINK(TEXT("#"&amp;INDEX($D$385:$BE$550,$C547,E$196),),INDEX($D$385:$BE$550,$C547,E$196))</f>
        <v>A125571136R</v>
      </c>
      <c r="M178" s="54" t="str" cm="1">
        <f t="array" ref="M178">HYPERLINK(TEXT("#"&amp;INDEX($D$385:$BE$550,$C547,F$196),),INDEX($D$385:$BE$550,$C547,F$196))</f>
        <v>A125573944X</v>
      </c>
      <c r="N178" s="54" t="str" cm="1">
        <f t="array" ref="N178">HYPERLINK(TEXT("#"&amp;INDEX($D$385:$BE$550,$C547,G$196),),INDEX($D$385:$BE$550,$C547,G$196))</f>
        <v>A125565520V</v>
      </c>
      <c r="O178" s="54" t="str" cm="1">
        <f t="array" ref="O178">HYPERLINK(TEXT("#"&amp;INDEX($D$385:$BE$550,$C547,H$196),),INDEX($D$385:$BE$550,$C547,H$196))</f>
        <v>A125565521W</v>
      </c>
      <c r="P178" s="51"/>
      <c r="Q178" s="51"/>
      <c r="R178" s="51"/>
      <c r="S178" s="51"/>
      <c r="T178" s="51"/>
      <c r="U178" s="51"/>
    </row>
    <row r="179" spans="1:21">
      <c r="A179" s="52"/>
      <c r="B179" s="53" t="s">
        <v>12736</v>
      </c>
      <c r="C179" s="51" cm="1">
        <f t="array" ref="C179">INDEX($D$209:$BE$374,$C372,C$196)</f>
        <v>0</v>
      </c>
      <c r="D179" s="51" cm="1">
        <f t="array" ref="D179">INDEX($D$209:$BE$374,$C372,D$196)</f>
        <v>0</v>
      </c>
      <c r="E179" s="51" cm="1">
        <f t="array" ref="E179">INDEX($D$209:$BE$374,$C372,E$196)</f>
        <v>0</v>
      </c>
      <c r="F179" s="51" cm="1">
        <f t="array" ref="F179">INDEX($D$209:$BE$374,$C372,F$196)</f>
        <v>0</v>
      </c>
      <c r="G179" s="51" cm="1">
        <f t="array" ref="G179">INDEX($D$209:$BE$374,$C372,G$196)</f>
        <v>0</v>
      </c>
      <c r="H179" s="51" cm="1">
        <f t="array" ref="H179">INDEX($D$209:$BE$374,$C372,H$196)</f>
        <v>0</v>
      </c>
      <c r="I179" s="51"/>
      <c r="J179" s="54" t="str" cm="1">
        <f t="array" ref="J179">HYPERLINK(TEXT("#"&amp;INDEX($D$385:$BE$550,$C548,C$196),),INDEX($D$385:$BE$550,$C548,C$196))</f>
        <v>A125568336X</v>
      </c>
      <c r="K179" s="54" t="str" cm="1">
        <f t="array" ref="K179">HYPERLINK(TEXT("#"&amp;INDEX($D$385:$BE$550,$C548,D$196),),INDEX($D$385:$BE$550,$C548,D$196))</f>
        <v>A125562720J</v>
      </c>
      <c r="L179" s="54" t="str" cm="1">
        <f t="array" ref="L179">HYPERLINK(TEXT("#"&amp;INDEX($D$385:$BE$550,$C548,E$196),),INDEX($D$385:$BE$550,$C548,E$196))</f>
        <v>A125571144R</v>
      </c>
      <c r="M179" s="54" t="str" cm="1">
        <f t="array" ref="M179">HYPERLINK(TEXT("#"&amp;INDEX($D$385:$BE$550,$C548,F$196),),INDEX($D$385:$BE$550,$C548,F$196))</f>
        <v>A125573952X</v>
      </c>
      <c r="N179" s="54" t="str" cm="1">
        <f t="array" ref="N179">HYPERLINK(TEXT("#"&amp;INDEX($D$385:$BE$550,$C548,G$196),),INDEX($D$385:$BE$550,$C548,G$196))</f>
        <v>A125565528L</v>
      </c>
      <c r="O179" s="54" t="str" cm="1">
        <f t="array" ref="O179">HYPERLINK(TEXT("#"&amp;INDEX($D$385:$BE$550,$C548,H$196),),INDEX($D$385:$BE$550,$C548,H$196))</f>
        <v>A125565529R</v>
      </c>
      <c r="P179" s="51"/>
      <c r="Q179" s="51"/>
      <c r="R179" s="51"/>
      <c r="S179" s="51"/>
      <c r="T179" s="51"/>
      <c r="U179" s="51"/>
    </row>
    <row r="180" spans="1:21">
      <c r="A180" s="52"/>
      <c r="B180" s="53" t="s">
        <v>12737</v>
      </c>
      <c r="C180" s="51" cm="1">
        <f t="array" ref="C180">INDEX($D$209:$BE$374,$C373,C$196)</f>
        <v>0</v>
      </c>
      <c r="D180" s="51" cm="1">
        <f t="array" ref="D180">INDEX($D$209:$BE$374,$C373,D$196)</f>
        <v>0</v>
      </c>
      <c r="E180" s="51" cm="1">
        <f t="array" ref="E180">INDEX($D$209:$BE$374,$C373,E$196)</f>
        <v>0</v>
      </c>
      <c r="F180" s="51" cm="1">
        <f t="array" ref="F180">INDEX($D$209:$BE$374,$C373,F$196)</f>
        <v>0</v>
      </c>
      <c r="G180" s="51" cm="1">
        <f t="array" ref="G180">INDEX($D$209:$BE$374,$C373,G$196)</f>
        <v>0</v>
      </c>
      <c r="H180" s="51" cm="1">
        <f t="array" ref="H180">INDEX($D$209:$BE$374,$C373,H$196)</f>
        <v>0</v>
      </c>
      <c r="I180" s="51"/>
      <c r="J180" s="54" t="str" cm="1">
        <f t="array" ref="J180">HYPERLINK(TEXT("#"&amp;INDEX($D$385:$BE$550,$C549,C$196),),INDEX($D$385:$BE$550,$C549,C$196))</f>
        <v>A125568440X</v>
      </c>
      <c r="K180" s="54" t="str" cm="1">
        <f t="array" ref="K180">HYPERLINK(TEXT("#"&amp;INDEX($D$385:$BE$550,$C549,D$196),),INDEX($D$385:$BE$550,$C549,D$196))</f>
        <v>A125562824A</v>
      </c>
      <c r="L180" s="54" t="str" cm="1">
        <f t="array" ref="L180">HYPERLINK(TEXT("#"&amp;INDEX($D$385:$BE$550,$C549,E$196),),INDEX($D$385:$BE$550,$C549,E$196))</f>
        <v>A125571248J</v>
      </c>
      <c r="M180" s="54" t="str" cm="1">
        <f t="array" ref="M180">HYPERLINK(TEXT("#"&amp;INDEX($D$385:$BE$550,$C549,F$196),),INDEX($D$385:$BE$550,$C549,F$196))</f>
        <v>A125574056V</v>
      </c>
      <c r="N180" s="54" t="str" cm="1">
        <f t="array" ref="N180">HYPERLINK(TEXT("#"&amp;INDEX($D$385:$BE$550,$C549,G$196),),INDEX($D$385:$BE$550,$C549,G$196))</f>
        <v>A125565632L</v>
      </c>
      <c r="O180" s="54" t="str" cm="1">
        <f t="array" ref="O180">HYPERLINK(TEXT("#"&amp;INDEX($D$385:$BE$550,$C549,H$196),),INDEX($D$385:$BE$550,$C549,H$196))</f>
        <v>A125565633R</v>
      </c>
      <c r="P180" s="51"/>
      <c r="Q180" s="51"/>
      <c r="R180" s="51"/>
      <c r="S180" s="51"/>
      <c r="T180" s="51"/>
      <c r="U180" s="51"/>
    </row>
    <row r="181" spans="1:21">
      <c r="A181" s="48" t="s">
        <v>12680</v>
      </c>
      <c r="B181" s="60"/>
      <c r="C181" s="61" cm="1">
        <f t="array" ref="C181">INDEX($D$209:$BE$374,$C374,C$196)</f>
        <v>92.046000000000006</v>
      </c>
      <c r="D181" s="61" cm="1">
        <f t="array" ref="D181">INDEX($D$209:$BE$374,$C374,D$196)</f>
        <v>141.48699999999999</v>
      </c>
      <c r="E181" s="61" cm="1">
        <f t="array" ref="E181">INDEX($D$209:$BE$374,$C374,E$196)</f>
        <v>147.01599999999999</v>
      </c>
      <c r="F181" s="61" cm="1">
        <f t="array" ref="F181">INDEX($D$209:$BE$374,$C374,F$196)</f>
        <v>107.205</v>
      </c>
      <c r="G181" s="61" cm="1">
        <f t="array" ref="G181">INDEX($D$209:$BE$374,$C374,G$196)</f>
        <v>487.75299999999999</v>
      </c>
      <c r="H181" s="61" cm="1">
        <f t="array" ref="H181">INDEX($D$209:$BE$374,$C374,H$196)</f>
        <v>13</v>
      </c>
      <c r="I181" s="51"/>
      <c r="J181" s="54" t="str" cm="1">
        <f t="array" ref="J181">HYPERLINK(TEXT("#"&amp;INDEX($D$385:$BE$550,$C550,C$196),),INDEX($D$385:$BE$550,$C550,C$196))</f>
        <v>A125568168X</v>
      </c>
      <c r="K181" s="54" t="str" cm="1">
        <f t="array" ref="K181">HYPERLINK(TEXT("#"&amp;INDEX($D$385:$BE$550,$C550,D$196),),INDEX($D$385:$BE$550,$C550,D$196))</f>
        <v>A125562552J</v>
      </c>
      <c r="L181" s="54" t="str" cm="1">
        <f t="array" ref="L181">HYPERLINK(TEXT("#"&amp;INDEX($D$385:$BE$550,$C550,E$196),),INDEX($D$385:$BE$550,$C550,E$196))</f>
        <v>A125570976L</v>
      </c>
      <c r="M181" s="54" t="str" cm="1">
        <f t="array" ref="M181">HYPERLINK(TEXT("#"&amp;INDEX($D$385:$BE$550,$C550,F$196),),INDEX($D$385:$BE$550,$C550,F$196))</f>
        <v>A125573784X</v>
      </c>
      <c r="N181" s="54" t="str" cm="1">
        <f t="array" ref="N181">HYPERLINK(TEXT("#"&amp;INDEX($D$385:$BE$550,$C550,G$196),),INDEX($D$385:$BE$550,$C550,G$196))</f>
        <v>A125565360V</v>
      </c>
      <c r="O181" s="54" t="str" cm="1">
        <f t="array" ref="O181">HYPERLINK(TEXT("#"&amp;INDEX($D$385:$BE$550,$C550,H$196),),INDEX($D$385:$BE$550,$C550,H$196))</f>
        <v>A125565361W</v>
      </c>
      <c r="P181" s="51"/>
      <c r="Q181" s="51"/>
      <c r="R181" s="51"/>
      <c r="S181" s="51"/>
      <c r="T181" s="51"/>
      <c r="U181" s="51"/>
    </row>
    <row r="182" spans="1:21">
      <c r="A182" s="62"/>
      <c r="B182" s="63"/>
      <c r="C182" s="61"/>
      <c r="D182" s="61"/>
      <c r="E182" s="61"/>
      <c r="F182" s="61"/>
      <c r="G182" s="61"/>
      <c r="H182" s="6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</row>
    <row r="183" spans="1:21">
      <c r="A183" s="62"/>
      <c r="B183" s="63"/>
      <c r="C183" s="61"/>
      <c r="D183" s="61"/>
      <c r="E183" s="61"/>
      <c r="F183" s="61"/>
      <c r="G183" s="61"/>
      <c r="H183" s="6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</row>
    <row r="184" spans="1:21">
      <c r="A184" s="64" t="str">
        <f ca="1">Contents!B26</f>
        <v>© Commonwealth of Australia 2025</v>
      </c>
      <c r="B184" s="63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</row>
    <row r="185" spans="1:21">
      <c r="A185" s="64"/>
      <c r="B185" s="63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</row>
    <row r="186" spans="1:21" hidden="1">
      <c r="A186" s="65"/>
      <c r="B186" s="66" t="s">
        <v>12672</v>
      </c>
      <c r="C186" s="67">
        <v>1</v>
      </c>
      <c r="D186" s="68"/>
      <c r="E186" s="68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</row>
    <row r="187" spans="1:21" hidden="1">
      <c r="A187" s="65"/>
      <c r="B187" s="66" t="s">
        <v>12685</v>
      </c>
      <c r="C187" s="67">
        <f>C186+6</f>
        <v>7</v>
      </c>
      <c r="D187" s="68"/>
      <c r="E187" s="68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</row>
    <row r="188" spans="1:21" hidden="1">
      <c r="A188" s="65"/>
      <c r="B188" s="66" t="s">
        <v>12686</v>
      </c>
      <c r="C188" s="67">
        <f t="shared" ref="C188:C194" si="0">C187+6</f>
        <v>13</v>
      </c>
      <c r="D188" s="68"/>
      <c r="E188" s="68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</row>
    <row r="189" spans="1:21" hidden="1">
      <c r="A189" s="65"/>
      <c r="B189" s="66" t="s">
        <v>12687</v>
      </c>
      <c r="C189" s="67">
        <f t="shared" si="0"/>
        <v>19</v>
      </c>
      <c r="D189" s="68"/>
      <c r="E189" s="68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</row>
    <row r="190" spans="1:21" hidden="1">
      <c r="A190" s="65"/>
      <c r="B190" s="66" t="s">
        <v>12688</v>
      </c>
      <c r="C190" s="67">
        <f t="shared" si="0"/>
        <v>25</v>
      </c>
      <c r="D190" s="68"/>
      <c r="E190" s="68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</row>
    <row r="191" spans="1:21" hidden="1">
      <c r="A191" s="65"/>
      <c r="B191" s="66" t="s">
        <v>12689</v>
      </c>
      <c r="C191" s="67">
        <f t="shared" si="0"/>
        <v>31</v>
      </c>
      <c r="D191" s="68"/>
      <c r="E191" s="68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</row>
    <row r="192" spans="1:21" hidden="1">
      <c r="A192" s="65"/>
      <c r="B192" s="66" t="s">
        <v>12690</v>
      </c>
      <c r="C192" s="67">
        <f t="shared" si="0"/>
        <v>37</v>
      </c>
      <c r="D192" s="68"/>
      <c r="E192" s="68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</row>
    <row r="193" spans="1:57" hidden="1">
      <c r="A193" s="65"/>
      <c r="B193" s="66" t="s">
        <v>12691</v>
      </c>
      <c r="C193" s="67">
        <f t="shared" si="0"/>
        <v>43</v>
      </c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</row>
    <row r="194" spans="1:57" hidden="1">
      <c r="A194" s="65"/>
      <c r="B194" s="66" t="s">
        <v>12692</v>
      </c>
      <c r="C194" s="67">
        <f t="shared" si="0"/>
        <v>49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</row>
    <row r="195" spans="1:57" hidden="1">
      <c r="A195" s="65"/>
      <c r="B195" s="63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</row>
    <row r="196" spans="1:57" hidden="1">
      <c r="A196" s="65"/>
      <c r="B196" s="63"/>
      <c r="C196" s="67">
        <f>VLOOKUP(C10,B186:C194,2,FALSE)</f>
        <v>1</v>
      </c>
      <c r="D196" s="67">
        <f>C196+1</f>
        <v>2</v>
      </c>
      <c r="E196" s="67">
        <f>D196+1</f>
        <v>3</v>
      </c>
      <c r="F196" s="67">
        <f t="shared" ref="F196:H196" si="1">E196+1</f>
        <v>4</v>
      </c>
      <c r="G196" s="67">
        <f t="shared" si="1"/>
        <v>5</v>
      </c>
      <c r="H196" s="67">
        <f t="shared" si="1"/>
        <v>6</v>
      </c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</row>
    <row r="197" spans="1:57" hidden="1">
      <c r="A197" s="65"/>
      <c r="B197" s="63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</row>
    <row r="198" spans="1:57" hidden="1">
      <c r="A198" s="65"/>
      <c r="B198" s="63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</row>
    <row r="199" spans="1:57" hidden="1">
      <c r="A199" s="65"/>
      <c r="B199" s="63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</row>
    <row r="200" spans="1:57" hidden="1">
      <c r="A200" s="65"/>
      <c r="B200" s="63"/>
      <c r="C200" s="63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spans="1:57" hidden="1">
      <c r="A201" s="65"/>
      <c r="B201" s="63"/>
      <c r="C201" s="63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spans="1:57" hidden="1">
      <c r="A202" s="65"/>
      <c r="B202" s="63"/>
      <c r="C202" s="63"/>
      <c r="D202" s="67">
        <v>1</v>
      </c>
      <c r="E202" s="67">
        <v>2</v>
      </c>
      <c r="F202" s="67">
        <v>3</v>
      </c>
      <c r="G202" s="67">
        <v>4</v>
      </c>
      <c r="H202" s="67">
        <v>5</v>
      </c>
      <c r="I202" s="67">
        <v>6</v>
      </c>
      <c r="J202" s="67">
        <v>7</v>
      </c>
      <c r="K202" s="67">
        <v>8</v>
      </c>
      <c r="L202" s="67">
        <v>9</v>
      </c>
      <c r="M202" s="67">
        <v>10</v>
      </c>
      <c r="N202" s="67">
        <v>11</v>
      </c>
      <c r="O202" s="67">
        <v>12</v>
      </c>
      <c r="P202" s="67">
        <v>13</v>
      </c>
      <c r="Q202" s="67">
        <v>14</v>
      </c>
      <c r="R202" s="67">
        <v>15</v>
      </c>
      <c r="S202" s="67">
        <v>16</v>
      </c>
      <c r="T202" s="67">
        <v>17</v>
      </c>
      <c r="U202" s="67">
        <v>18</v>
      </c>
      <c r="V202" s="67">
        <v>19</v>
      </c>
      <c r="W202" s="67">
        <v>20</v>
      </c>
      <c r="X202" s="67">
        <v>21</v>
      </c>
      <c r="Y202" s="67">
        <v>22</v>
      </c>
      <c r="Z202" s="67">
        <v>23</v>
      </c>
      <c r="AA202" s="67">
        <v>24</v>
      </c>
      <c r="AB202" s="67">
        <v>25</v>
      </c>
      <c r="AC202" s="67">
        <v>26</v>
      </c>
      <c r="AD202" s="67">
        <v>27</v>
      </c>
      <c r="AE202" s="67">
        <v>28</v>
      </c>
      <c r="AF202" s="67">
        <v>29</v>
      </c>
      <c r="AG202" s="67">
        <v>30</v>
      </c>
      <c r="AH202" s="67">
        <v>31</v>
      </c>
      <c r="AI202" s="67">
        <v>32</v>
      </c>
      <c r="AJ202" s="67">
        <v>33</v>
      </c>
      <c r="AK202" s="67">
        <v>34</v>
      </c>
      <c r="AL202" s="67">
        <v>35</v>
      </c>
      <c r="AM202" s="67">
        <v>36</v>
      </c>
      <c r="AN202" s="67">
        <v>37</v>
      </c>
      <c r="AO202" s="67">
        <v>38</v>
      </c>
      <c r="AP202" s="67">
        <v>39</v>
      </c>
      <c r="AQ202" s="67">
        <v>40</v>
      </c>
      <c r="AR202" s="67">
        <v>41</v>
      </c>
      <c r="AS202" s="67">
        <v>42</v>
      </c>
      <c r="AT202" s="67">
        <v>43</v>
      </c>
      <c r="AU202" s="67">
        <v>44</v>
      </c>
      <c r="AV202" s="67">
        <v>45</v>
      </c>
      <c r="AW202" s="67">
        <v>46</v>
      </c>
      <c r="AX202" s="67">
        <v>47</v>
      </c>
      <c r="AY202" s="67">
        <v>48</v>
      </c>
      <c r="AZ202" s="67">
        <v>49</v>
      </c>
      <c r="BA202" s="67">
        <v>50</v>
      </c>
      <c r="BB202" s="67">
        <v>51</v>
      </c>
      <c r="BC202" s="67">
        <v>52</v>
      </c>
      <c r="BD202" s="67">
        <v>53</v>
      </c>
      <c r="BE202" s="67">
        <v>54</v>
      </c>
    </row>
    <row r="203" spans="1:57" ht="15" hidden="1" customHeight="1">
      <c r="A203" s="36"/>
      <c r="B203" s="36"/>
      <c r="C203" s="36"/>
      <c r="D203" s="88" t="s">
        <v>12672</v>
      </c>
      <c r="E203" s="88"/>
      <c r="F203" s="88"/>
      <c r="G203" s="88"/>
      <c r="H203" s="88"/>
      <c r="I203" s="88"/>
      <c r="J203" s="88" t="s">
        <v>12685</v>
      </c>
      <c r="K203" s="88"/>
      <c r="L203" s="88"/>
      <c r="M203" s="88"/>
      <c r="N203" s="88"/>
      <c r="O203" s="88"/>
      <c r="P203" s="88" t="s">
        <v>12686</v>
      </c>
      <c r="Q203" s="88"/>
      <c r="R203" s="88"/>
      <c r="S203" s="88"/>
      <c r="T203" s="88"/>
      <c r="U203" s="88"/>
      <c r="V203" s="88" t="s">
        <v>12687</v>
      </c>
      <c r="W203" s="88"/>
      <c r="X203" s="88"/>
      <c r="Y203" s="88"/>
      <c r="Z203" s="88"/>
      <c r="AA203" s="88"/>
      <c r="AB203" s="88" t="s">
        <v>12688</v>
      </c>
      <c r="AC203" s="88"/>
      <c r="AD203" s="88"/>
      <c r="AE203" s="88"/>
      <c r="AF203" s="88"/>
      <c r="AG203" s="88"/>
      <c r="AH203" s="88" t="s">
        <v>12689</v>
      </c>
      <c r="AI203" s="88"/>
      <c r="AJ203" s="88"/>
      <c r="AK203" s="88"/>
      <c r="AL203" s="88"/>
      <c r="AM203" s="88"/>
      <c r="AN203" s="88" t="s">
        <v>12690</v>
      </c>
      <c r="AO203" s="88"/>
      <c r="AP203" s="88"/>
      <c r="AQ203" s="88"/>
      <c r="AR203" s="88"/>
      <c r="AS203" s="88"/>
      <c r="AT203" s="88" t="s">
        <v>12691</v>
      </c>
      <c r="AU203" s="88"/>
      <c r="AV203" s="88"/>
      <c r="AW203" s="88"/>
      <c r="AX203" s="88"/>
      <c r="AY203" s="88"/>
      <c r="AZ203" s="89" t="s">
        <v>12740</v>
      </c>
      <c r="BA203" s="89"/>
      <c r="BB203" s="89"/>
      <c r="BC203" s="89"/>
      <c r="BD203" s="89"/>
      <c r="BE203" s="89"/>
    </row>
    <row r="204" spans="1:57" ht="15" hidden="1" customHeight="1">
      <c r="A204" s="36"/>
      <c r="B204" s="36"/>
      <c r="C204" s="36"/>
      <c r="D204" s="86" t="s">
        <v>12674</v>
      </c>
      <c r="E204" s="86"/>
      <c r="F204" s="86"/>
      <c r="G204" s="86"/>
      <c r="H204" s="86"/>
      <c r="I204" s="90" t="s">
        <v>12675</v>
      </c>
      <c r="J204" s="86" t="s">
        <v>12674</v>
      </c>
      <c r="K204" s="86"/>
      <c r="L204" s="86"/>
      <c r="M204" s="86"/>
      <c r="N204" s="86"/>
      <c r="O204" s="90" t="s">
        <v>12675</v>
      </c>
      <c r="P204" s="86" t="s">
        <v>12674</v>
      </c>
      <c r="Q204" s="86"/>
      <c r="R204" s="86"/>
      <c r="S204" s="86"/>
      <c r="T204" s="86"/>
      <c r="U204" s="90" t="s">
        <v>12675</v>
      </c>
      <c r="V204" s="86" t="s">
        <v>12674</v>
      </c>
      <c r="W204" s="86"/>
      <c r="X204" s="86"/>
      <c r="Y204" s="86"/>
      <c r="Z204" s="86"/>
      <c r="AA204" s="90" t="s">
        <v>12675</v>
      </c>
      <c r="AB204" s="86" t="s">
        <v>12674</v>
      </c>
      <c r="AC204" s="86"/>
      <c r="AD204" s="86"/>
      <c r="AE204" s="86"/>
      <c r="AF204" s="86"/>
      <c r="AG204" s="90" t="s">
        <v>12675</v>
      </c>
      <c r="AH204" s="86" t="s">
        <v>12674</v>
      </c>
      <c r="AI204" s="86"/>
      <c r="AJ204" s="86"/>
      <c r="AK204" s="86"/>
      <c r="AL204" s="86"/>
      <c r="AM204" s="90" t="s">
        <v>12675</v>
      </c>
      <c r="AN204" s="86" t="s">
        <v>12674</v>
      </c>
      <c r="AO204" s="86"/>
      <c r="AP204" s="86"/>
      <c r="AQ204" s="86"/>
      <c r="AR204" s="86"/>
      <c r="AS204" s="90" t="s">
        <v>12675</v>
      </c>
      <c r="AT204" s="86" t="s">
        <v>12674</v>
      </c>
      <c r="AU204" s="86"/>
      <c r="AV204" s="86"/>
      <c r="AW204" s="86"/>
      <c r="AX204" s="86"/>
      <c r="AY204" s="90" t="s">
        <v>12675</v>
      </c>
      <c r="AZ204" s="86" t="s">
        <v>12674</v>
      </c>
      <c r="BA204" s="86"/>
      <c r="BB204" s="86"/>
      <c r="BC204" s="86"/>
      <c r="BD204" s="86"/>
      <c r="BE204" s="90" t="s">
        <v>12675</v>
      </c>
    </row>
    <row r="205" spans="1:57" ht="33.75" hidden="1">
      <c r="A205" s="36"/>
      <c r="B205" s="36"/>
      <c r="C205" s="36"/>
      <c r="D205" s="43" t="s">
        <v>12676</v>
      </c>
      <c r="E205" s="43" t="s">
        <v>12677</v>
      </c>
      <c r="F205" s="43" t="s">
        <v>12678</v>
      </c>
      <c r="G205" s="43" t="s">
        <v>12679</v>
      </c>
      <c r="H205" s="42" t="s">
        <v>12680</v>
      </c>
      <c r="I205" s="87"/>
      <c r="J205" s="43" t="s">
        <v>12676</v>
      </c>
      <c r="K205" s="43" t="s">
        <v>12677</v>
      </c>
      <c r="L205" s="43" t="s">
        <v>12678</v>
      </c>
      <c r="M205" s="43" t="s">
        <v>12679</v>
      </c>
      <c r="N205" s="42" t="s">
        <v>12680</v>
      </c>
      <c r="O205" s="87"/>
      <c r="P205" s="43" t="s">
        <v>12676</v>
      </c>
      <c r="Q205" s="43" t="s">
        <v>12677</v>
      </c>
      <c r="R205" s="43" t="s">
        <v>12678</v>
      </c>
      <c r="S205" s="43" t="s">
        <v>12679</v>
      </c>
      <c r="T205" s="42" t="s">
        <v>12680</v>
      </c>
      <c r="U205" s="87"/>
      <c r="V205" s="43" t="s">
        <v>12676</v>
      </c>
      <c r="W205" s="43" t="s">
        <v>12677</v>
      </c>
      <c r="X205" s="43" t="s">
        <v>12678</v>
      </c>
      <c r="Y205" s="43" t="s">
        <v>12679</v>
      </c>
      <c r="Z205" s="42" t="s">
        <v>12680</v>
      </c>
      <c r="AA205" s="87"/>
      <c r="AB205" s="43" t="s">
        <v>12676</v>
      </c>
      <c r="AC205" s="43" t="s">
        <v>12677</v>
      </c>
      <c r="AD205" s="43" t="s">
        <v>12678</v>
      </c>
      <c r="AE205" s="43" t="s">
        <v>12679</v>
      </c>
      <c r="AF205" s="42" t="s">
        <v>12680</v>
      </c>
      <c r="AG205" s="87"/>
      <c r="AH205" s="43" t="s">
        <v>12676</v>
      </c>
      <c r="AI205" s="43" t="s">
        <v>12677</v>
      </c>
      <c r="AJ205" s="43" t="s">
        <v>12678</v>
      </c>
      <c r="AK205" s="43" t="s">
        <v>12679</v>
      </c>
      <c r="AL205" s="42" t="s">
        <v>12680</v>
      </c>
      <c r="AM205" s="87"/>
      <c r="AN205" s="43" t="s">
        <v>12676</v>
      </c>
      <c r="AO205" s="43" t="s">
        <v>12677</v>
      </c>
      <c r="AP205" s="43" t="s">
        <v>12678</v>
      </c>
      <c r="AQ205" s="43" t="s">
        <v>12679</v>
      </c>
      <c r="AR205" s="42" t="s">
        <v>12680</v>
      </c>
      <c r="AS205" s="87"/>
      <c r="AT205" s="43" t="s">
        <v>12676</v>
      </c>
      <c r="AU205" s="43" t="s">
        <v>12677</v>
      </c>
      <c r="AV205" s="43" t="s">
        <v>12678</v>
      </c>
      <c r="AW205" s="43" t="s">
        <v>12679</v>
      </c>
      <c r="AX205" s="42" t="s">
        <v>12680</v>
      </c>
      <c r="AY205" s="87"/>
      <c r="AZ205" s="43" t="s">
        <v>12676</v>
      </c>
      <c r="BA205" s="43" t="s">
        <v>12677</v>
      </c>
      <c r="BB205" s="43" t="s">
        <v>12678</v>
      </c>
      <c r="BC205" s="43" t="s">
        <v>12679</v>
      </c>
      <c r="BD205" s="42" t="s">
        <v>12680</v>
      </c>
      <c r="BE205" s="87"/>
    </row>
    <row r="206" spans="1:57" hidden="1">
      <c r="A206" s="36"/>
      <c r="B206" s="36"/>
      <c r="C206" s="36"/>
      <c r="D206" s="44" t="s">
        <v>12681</v>
      </c>
      <c r="E206" s="44" t="s">
        <v>12681</v>
      </c>
      <c r="F206" s="44" t="s">
        <v>12681</v>
      </c>
      <c r="G206" s="44" t="s">
        <v>12681</v>
      </c>
      <c r="H206" s="44" t="s">
        <v>12681</v>
      </c>
      <c r="I206" s="44" t="s">
        <v>12682</v>
      </c>
      <c r="J206" s="44" t="s">
        <v>12681</v>
      </c>
      <c r="K206" s="44" t="s">
        <v>12681</v>
      </c>
      <c r="L206" s="44" t="s">
        <v>12681</v>
      </c>
      <c r="M206" s="44" t="s">
        <v>12681</v>
      </c>
      <c r="N206" s="44" t="s">
        <v>12681</v>
      </c>
      <c r="O206" s="44" t="s">
        <v>12682</v>
      </c>
      <c r="P206" s="44" t="s">
        <v>12681</v>
      </c>
      <c r="Q206" s="44" t="s">
        <v>12681</v>
      </c>
      <c r="R206" s="44" t="s">
        <v>12681</v>
      </c>
      <c r="S206" s="44" t="s">
        <v>12681</v>
      </c>
      <c r="T206" s="44" t="s">
        <v>12681</v>
      </c>
      <c r="U206" s="44" t="s">
        <v>12682</v>
      </c>
      <c r="V206" s="44" t="s">
        <v>12681</v>
      </c>
      <c r="W206" s="44" t="s">
        <v>12681</v>
      </c>
      <c r="X206" s="44" t="s">
        <v>12681</v>
      </c>
      <c r="Y206" s="44" t="s">
        <v>12681</v>
      </c>
      <c r="Z206" s="44" t="s">
        <v>12681</v>
      </c>
      <c r="AA206" s="44" t="s">
        <v>12682</v>
      </c>
      <c r="AB206" s="44" t="s">
        <v>12681</v>
      </c>
      <c r="AC206" s="44" t="s">
        <v>12681</v>
      </c>
      <c r="AD206" s="44" t="s">
        <v>12681</v>
      </c>
      <c r="AE206" s="44" t="s">
        <v>12681</v>
      </c>
      <c r="AF206" s="44" t="s">
        <v>12681</v>
      </c>
      <c r="AG206" s="44" t="s">
        <v>12682</v>
      </c>
      <c r="AH206" s="44" t="s">
        <v>12681</v>
      </c>
      <c r="AI206" s="44" t="s">
        <v>12681</v>
      </c>
      <c r="AJ206" s="44" t="s">
        <v>12681</v>
      </c>
      <c r="AK206" s="44" t="s">
        <v>12681</v>
      </c>
      <c r="AL206" s="44" t="s">
        <v>12681</v>
      </c>
      <c r="AM206" s="44" t="s">
        <v>12682</v>
      </c>
      <c r="AN206" s="44" t="s">
        <v>12681</v>
      </c>
      <c r="AO206" s="44" t="s">
        <v>12681</v>
      </c>
      <c r="AP206" s="44" t="s">
        <v>12681</v>
      </c>
      <c r="AQ206" s="44" t="s">
        <v>12681</v>
      </c>
      <c r="AR206" s="44" t="s">
        <v>12681</v>
      </c>
      <c r="AS206" s="44" t="s">
        <v>12682</v>
      </c>
      <c r="AT206" s="44" t="s">
        <v>12681</v>
      </c>
      <c r="AU206" s="44" t="s">
        <v>12681</v>
      </c>
      <c r="AV206" s="44" t="s">
        <v>12681</v>
      </c>
      <c r="AW206" s="44" t="s">
        <v>12681</v>
      </c>
      <c r="AX206" s="44" t="s">
        <v>12681</v>
      </c>
      <c r="AY206" s="44" t="s">
        <v>12682</v>
      </c>
      <c r="AZ206" s="44" t="s">
        <v>12681</v>
      </c>
      <c r="BA206" s="44" t="s">
        <v>12681</v>
      </c>
      <c r="BB206" s="44" t="s">
        <v>12681</v>
      </c>
      <c r="BC206" s="44" t="s">
        <v>12681</v>
      </c>
      <c r="BD206" s="44" t="s">
        <v>12681</v>
      </c>
      <c r="BE206" s="44" t="s">
        <v>12682</v>
      </c>
    </row>
    <row r="207" spans="1:57" hidden="1">
      <c r="A207" s="45" t="s">
        <v>12683</v>
      </c>
      <c r="B207" s="46"/>
      <c r="C207" s="36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 spans="1:57" hidden="1">
      <c r="A208" s="48" t="s">
        <v>12684</v>
      </c>
      <c r="B208" s="49"/>
      <c r="C208" s="36"/>
      <c r="D208" s="44"/>
      <c r="E208" s="44"/>
      <c r="F208" s="44"/>
      <c r="G208" s="47"/>
      <c r="H208" s="47"/>
      <c r="I208" s="69"/>
      <c r="J208" s="44"/>
      <c r="K208" s="44"/>
      <c r="L208" s="44"/>
      <c r="M208" s="47"/>
      <c r="N208" s="47"/>
      <c r="O208" s="69"/>
      <c r="P208" s="44"/>
      <c r="Q208" s="44"/>
      <c r="R208" s="44"/>
      <c r="S208" s="44"/>
      <c r="T208" s="47"/>
      <c r="U208" s="69"/>
      <c r="V208" s="44"/>
      <c r="W208" s="44"/>
      <c r="X208" s="44"/>
      <c r="Y208" s="44"/>
      <c r="Z208" s="47"/>
      <c r="AA208" s="69"/>
      <c r="AB208" s="44"/>
      <c r="AC208" s="44"/>
      <c r="AD208" s="44"/>
      <c r="AE208" s="44"/>
      <c r="AF208" s="47"/>
      <c r="AG208" s="69"/>
      <c r="AH208" s="44"/>
      <c r="AI208" s="44"/>
      <c r="AJ208" s="44"/>
      <c r="AK208" s="44"/>
      <c r="AL208" s="47"/>
      <c r="AM208" s="69"/>
      <c r="AN208" s="44"/>
      <c r="AO208" s="44"/>
      <c r="AP208" s="44"/>
      <c r="AQ208" s="44"/>
      <c r="AR208" s="47"/>
      <c r="AS208" s="69"/>
      <c r="AT208" s="44"/>
      <c r="AU208" s="44"/>
      <c r="AV208" s="44"/>
      <c r="AW208" s="44"/>
      <c r="AX208" s="47"/>
      <c r="AY208" s="69"/>
      <c r="AZ208" s="44"/>
      <c r="BA208" s="44"/>
      <c r="BB208" s="44"/>
      <c r="BC208" s="47"/>
      <c r="BD208" s="69"/>
    </row>
    <row r="209" spans="1:57" hidden="1">
      <c r="A209" s="52"/>
      <c r="B209" s="53" t="s">
        <v>12685</v>
      </c>
      <c r="C209" s="66">
        <v>1</v>
      </c>
      <c r="D209" s="70">
        <f>A125556000W_Latest</f>
        <v>39.951999999999998</v>
      </c>
      <c r="E209" s="70">
        <f>A125550384K_Latest</f>
        <v>72.697000000000003</v>
      </c>
      <c r="F209" s="70">
        <f>A125558808X_Latest</f>
        <v>67.251999999999995</v>
      </c>
      <c r="G209" s="70">
        <f>A125561616R_Latest</f>
        <v>70.451999999999998</v>
      </c>
      <c r="H209" s="70">
        <f>A125553192W_Latest</f>
        <v>250.35400000000001</v>
      </c>
      <c r="I209" s="70">
        <f>A125553193X_Latest</f>
        <v>13</v>
      </c>
      <c r="J209" s="70">
        <f>A125556000W_Latest</f>
        <v>39.951999999999998</v>
      </c>
      <c r="K209" s="70">
        <f>A125550384K_Latest</f>
        <v>72.697000000000003</v>
      </c>
      <c r="L209" s="70">
        <f>A125558808X_Latest</f>
        <v>67.251999999999995</v>
      </c>
      <c r="M209" s="70">
        <f>A125561616R_Latest</f>
        <v>70.451999999999998</v>
      </c>
      <c r="N209" s="70">
        <f>A125553192W_Latest</f>
        <v>250.35400000000001</v>
      </c>
      <c r="O209" s="70">
        <f>A125553193X_Latest</f>
        <v>13</v>
      </c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</row>
    <row r="210" spans="1:57" hidden="1">
      <c r="A210" s="52"/>
      <c r="B210" s="53" t="s">
        <v>12686</v>
      </c>
      <c r="C210" s="66">
        <v>2</v>
      </c>
      <c r="D210" s="70">
        <f>A125554752A_Latest</f>
        <v>39.090000000000003</v>
      </c>
      <c r="E210" s="70">
        <f>A125549136A_Latest</f>
        <v>61.697000000000003</v>
      </c>
      <c r="F210" s="70">
        <f>A125557560L_Latest</f>
        <v>76.284000000000006</v>
      </c>
      <c r="G210" s="70">
        <f>A125560368W_Latest</f>
        <v>39.503</v>
      </c>
      <c r="H210" s="70">
        <f>A125551944R_Latest</f>
        <v>216.57400000000001</v>
      </c>
      <c r="I210" s="70">
        <f>A125551945T_Latest</f>
        <v>13</v>
      </c>
      <c r="J210" s="70"/>
      <c r="K210" s="70"/>
      <c r="L210" s="70"/>
      <c r="M210" s="70"/>
      <c r="N210" s="70"/>
      <c r="O210" s="70"/>
      <c r="P210" s="70">
        <f>A125554752A_Latest</f>
        <v>39.090000000000003</v>
      </c>
      <c r="Q210" s="70">
        <f>A125549136A_Latest</f>
        <v>61.697000000000003</v>
      </c>
      <c r="R210" s="70">
        <f>A125557560L_Latest</f>
        <v>76.284000000000006</v>
      </c>
      <c r="S210" s="70">
        <f>A125560368W_Latest</f>
        <v>39.503</v>
      </c>
      <c r="T210" s="70">
        <f>A125551944R_Latest</f>
        <v>216.57400000000001</v>
      </c>
      <c r="U210" s="70">
        <f>A125551945T_Latest</f>
        <v>13</v>
      </c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</row>
    <row r="211" spans="1:57" hidden="1">
      <c r="A211" s="52"/>
      <c r="B211" s="53" t="s">
        <v>12687</v>
      </c>
      <c r="C211" s="66">
        <v>3</v>
      </c>
      <c r="D211" s="70">
        <f>A125556312J_Latest</f>
        <v>45.023000000000003</v>
      </c>
      <c r="E211" s="70">
        <f>A125550696W_Latest</f>
        <v>48.429000000000002</v>
      </c>
      <c r="F211" s="70">
        <f>A125559120V_Latest</f>
        <v>49.493000000000002</v>
      </c>
      <c r="G211" s="70">
        <f>A125561928A_Latest</f>
        <v>31.087</v>
      </c>
      <c r="H211" s="70">
        <f>A125553504W_Latest</f>
        <v>174.03200000000001</v>
      </c>
      <c r="I211" s="70">
        <f>A125553505X_Latest</f>
        <v>8</v>
      </c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>
        <f>A125556312J_Latest</f>
        <v>45.023000000000003</v>
      </c>
      <c r="W211" s="70">
        <f>A125550696W_Latest</f>
        <v>48.429000000000002</v>
      </c>
      <c r="X211" s="70">
        <f>A125559120V_Latest</f>
        <v>49.493000000000002</v>
      </c>
      <c r="Y211" s="70">
        <f>A125561928A_Latest</f>
        <v>31.087</v>
      </c>
      <c r="Z211" s="70">
        <f>A125553504W_Latest</f>
        <v>174.03200000000001</v>
      </c>
      <c r="AA211" s="70">
        <f>A125553505X_Latest</f>
        <v>8</v>
      </c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</row>
    <row r="212" spans="1:57" hidden="1">
      <c r="A212" s="52"/>
      <c r="B212" s="53" t="s">
        <v>12688</v>
      </c>
      <c r="C212" s="66">
        <v>4</v>
      </c>
      <c r="D212" s="70">
        <f>A125556624V_Latest</f>
        <v>7.9939999999999998</v>
      </c>
      <c r="E212" s="70">
        <f>A125551008X_Latest</f>
        <v>12.675000000000001</v>
      </c>
      <c r="F212" s="70">
        <f>A125559432F_Latest</f>
        <v>17.637</v>
      </c>
      <c r="G212" s="70">
        <f>A125562240W_Latest</f>
        <v>17.001999999999999</v>
      </c>
      <c r="H212" s="70">
        <f>A125553816J_Latest</f>
        <v>55.308</v>
      </c>
      <c r="I212" s="70">
        <f>A125553817K_Latest</f>
        <v>20</v>
      </c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>
        <f>A125556624V_Latest</f>
        <v>7.9939999999999998</v>
      </c>
      <c r="AC212" s="70">
        <f>A125551008X_Latest</f>
        <v>12.675000000000001</v>
      </c>
      <c r="AD212" s="70">
        <f>A125559432F_Latest</f>
        <v>17.637</v>
      </c>
      <c r="AE212" s="70">
        <f>A125562240W_Latest</f>
        <v>17.001999999999999</v>
      </c>
      <c r="AF212" s="70">
        <f>A125553816J_Latest</f>
        <v>55.308</v>
      </c>
      <c r="AG212" s="70">
        <f>A125553817K_Latest</f>
        <v>20</v>
      </c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</row>
    <row r="213" spans="1:57" hidden="1">
      <c r="A213" s="52"/>
      <c r="B213" s="53" t="s">
        <v>12689</v>
      </c>
      <c r="C213" s="66">
        <v>5</v>
      </c>
      <c r="D213" s="70">
        <f>A125555064R_Latest</f>
        <v>13.695</v>
      </c>
      <c r="E213" s="70">
        <f>A125549448L_Latest</f>
        <v>20.193000000000001</v>
      </c>
      <c r="F213" s="70">
        <f>A125557872X_Latest</f>
        <v>28.611999999999998</v>
      </c>
      <c r="G213" s="70">
        <f>A125560680R_Latest</f>
        <v>23.388000000000002</v>
      </c>
      <c r="H213" s="70">
        <f>A125552256C_Latest</f>
        <v>85.888999999999996</v>
      </c>
      <c r="I213" s="70">
        <f>A125552257F_Latest</f>
        <v>17</v>
      </c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>
        <f>A125555064R_Latest</f>
        <v>13.695</v>
      </c>
      <c r="AI213" s="70">
        <f>A125549448L_Latest</f>
        <v>20.193000000000001</v>
      </c>
      <c r="AJ213" s="70">
        <f>A125557872X_Latest</f>
        <v>28.611999999999998</v>
      </c>
      <c r="AK213" s="70">
        <f>A125560680R_Latest</f>
        <v>23.388000000000002</v>
      </c>
      <c r="AL213" s="70">
        <f>A125552256C_Latest</f>
        <v>85.888999999999996</v>
      </c>
      <c r="AM213" s="70">
        <f>A125552257F_Latest</f>
        <v>17</v>
      </c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</row>
    <row r="214" spans="1:57" hidden="1">
      <c r="A214" s="52"/>
      <c r="B214" s="53" t="s">
        <v>12690</v>
      </c>
      <c r="C214" s="66">
        <v>6</v>
      </c>
      <c r="D214" s="70">
        <f>A125555376A_Latest</f>
        <v>4.5060000000000002</v>
      </c>
      <c r="E214" s="70">
        <f>A125549760F_Latest</f>
        <v>4.6109999999999998</v>
      </c>
      <c r="F214" s="70">
        <f>A125558184L_Latest</f>
        <v>6.3289999999999997</v>
      </c>
      <c r="G214" s="70">
        <f>A125560992A_Latest</f>
        <v>5.7</v>
      </c>
      <c r="H214" s="70">
        <f>A125552568R_Latest</f>
        <v>21.146999999999998</v>
      </c>
      <c r="I214" s="70">
        <f>A125552569T_Latest</f>
        <v>13.835000000000001</v>
      </c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>
        <f>A125555376A_Latest</f>
        <v>4.5060000000000002</v>
      </c>
      <c r="AO214" s="70">
        <f>A125549760F_Latest</f>
        <v>4.6109999999999998</v>
      </c>
      <c r="AP214" s="70">
        <f>A125558184L_Latest</f>
        <v>6.3289999999999997</v>
      </c>
      <c r="AQ214" s="70">
        <f>A125560992A_Latest</f>
        <v>5.7</v>
      </c>
      <c r="AR214" s="70">
        <f>A125552568R_Latest</f>
        <v>21.146999999999998</v>
      </c>
      <c r="AS214" s="70">
        <f>A125552569T_Latest</f>
        <v>13.835000000000001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</row>
    <row r="215" spans="1:57" hidden="1">
      <c r="A215" s="52"/>
      <c r="B215" s="53" t="s">
        <v>12691</v>
      </c>
      <c r="C215" s="66">
        <v>7</v>
      </c>
      <c r="D215" s="70">
        <f>A125555688L_Latest</f>
        <v>0.82099999999999995</v>
      </c>
      <c r="E215" s="70">
        <f>A125550072X_Latest</f>
        <v>0.879</v>
      </c>
      <c r="F215" s="70">
        <f>A125558496X_Latest</f>
        <v>0.71099999999999997</v>
      </c>
      <c r="G215" s="70">
        <f>A125561304C_Latest</f>
        <v>0.64200000000000002</v>
      </c>
      <c r="H215" s="70">
        <f>A125552880J_Latest</f>
        <v>3.052</v>
      </c>
      <c r="I215" s="70">
        <f>A125552881K_Latest</f>
        <v>10.023999999999999</v>
      </c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>
        <f>A125555688L_Latest</f>
        <v>0.82099999999999995</v>
      </c>
      <c r="AU215" s="70">
        <f>A125550072X_Latest</f>
        <v>0.879</v>
      </c>
      <c r="AV215" s="70">
        <f>A125558496X_Latest</f>
        <v>0.71099999999999997</v>
      </c>
      <c r="AW215" s="70">
        <f>A125561304C_Latest</f>
        <v>0.64200000000000002</v>
      </c>
      <c r="AX215" s="70">
        <f>A125552880J_Latest</f>
        <v>3.052</v>
      </c>
      <c r="AY215" s="70">
        <f>A125552881K_Latest</f>
        <v>10.023999999999999</v>
      </c>
      <c r="AZ215" s="70"/>
      <c r="BA215" s="70"/>
      <c r="BB215" s="70"/>
      <c r="BC215" s="70"/>
      <c r="BD215" s="70"/>
      <c r="BE215" s="70"/>
    </row>
    <row r="216" spans="1:57" hidden="1">
      <c r="A216" s="52"/>
      <c r="B216" s="53" t="s">
        <v>12692</v>
      </c>
      <c r="C216" s="66">
        <v>8</v>
      </c>
      <c r="D216" s="70">
        <f>A125554440R_Latest</f>
        <v>2.431</v>
      </c>
      <c r="E216" s="70">
        <f>A125548824L_Latest</f>
        <v>2.948</v>
      </c>
      <c r="F216" s="70">
        <f>A125557248V_Latest</f>
        <v>4.8970000000000002</v>
      </c>
      <c r="G216" s="70">
        <f>A125560056K_Latest</f>
        <v>2.2650000000000001</v>
      </c>
      <c r="H216" s="70">
        <f>A125551632C_Latest</f>
        <v>12.54</v>
      </c>
      <c r="I216" s="70">
        <f>A125551633F_Latest</f>
        <v>13</v>
      </c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>
        <f>A125554440R_Latest</f>
        <v>2.431</v>
      </c>
      <c r="BA216" s="70">
        <f>A125548824L_Latest</f>
        <v>2.948</v>
      </c>
      <c r="BB216" s="70">
        <f>A125557248V_Latest</f>
        <v>4.8970000000000002</v>
      </c>
      <c r="BC216" s="70">
        <f>A125560056K_Latest</f>
        <v>2.2650000000000001</v>
      </c>
      <c r="BD216" s="70">
        <f>A125551632C_Latest</f>
        <v>12.54</v>
      </c>
      <c r="BE216" s="70">
        <f>A125551633F_Latest</f>
        <v>13</v>
      </c>
    </row>
    <row r="217" spans="1:57" hidden="1">
      <c r="A217" s="48" t="s">
        <v>12693</v>
      </c>
      <c r="B217" s="55"/>
      <c r="C217" s="66">
        <v>9</v>
      </c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</row>
    <row r="218" spans="1:57" hidden="1">
      <c r="A218" s="48"/>
      <c r="B218" s="53" t="s">
        <v>12694</v>
      </c>
      <c r="C218" s="66">
        <v>10</v>
      </c>
      <c r="D218" s="70">
        <f>A125554336R_Latest</f>
        <v>150.07300000000001</v>
      </c>
      <c r="E218" s="70">
        <f>A125548720V_Latest</f>
        <v>218.67599999999999</v>
      </c>
      <c r="F218" s="70">
        <f>A125557144A_Latest</f>
        <v>245.24100000000001</v>
      </c>
      <c r="G218" s="70">
        <f>A125559952K_Latest</f>
        <v>181.11</v>
      </c>
      <c r="H218" s="70">
        <f>A125551528C_Latest</f>
        <v>795.09900000000005</v>
      </c>
      <c r="I218" s="70">
        <f>A125551529F_Latest</f>
        <v>13</v>
      </c>
      <c r="J218" s="70">
        <f>A125556208J_Latest</f>
        <v>39.951999999999998</v>
      </c>
      <c r="K218" s="70">
        <f>A125550592C_Latest</f>
        <v>72.073999999999998</v>
      </c>
      <c r="L218" s="70">
        <f>A125559016V_Latest</f>
        <v>67.251999999999995</v>
      </c>
      <c r="M218" s="70">
        <f>A125561824J_Latest</f>
        <v>65.825000000000003</v>
      </c>
      <c r="N218" s="70">
        <f>A125553400C_Latest</f>
        <v>245.10300000000001</v>
      </c>
      <c r="O218" s="70">
        <f>A125553401F_Latest</f>
        <v>13</v>
      </c>
      <c r="P218" s="70">
        <f>A125554960V_Latest</f>
        <v>36.947000000000003</v>
      </c>
      <c r="Q218" s="70">
        <f>A125549344V_Latest</f>
        <v>60.44</v>
      </c>
      <c r="R218" s="70">
        <f>A125557768X_Latest</f>
        <v>75.244</v>
      </c>
      <c r="S218" s="70">
        <f>A125560576R_Latest</f>
        <v>37.968000000000004</v>
      </c>
      <c r="T218" s="70">
        <f>A125552152K_Latest</f>
        <v>210.59899999999999</v>
      </c>
      <c r="U218" s="70">
        <f>A125552153L_Latest</f>
        <v>13</v>
      </c>
      <c r="V218" s="70">
        <f>A125556520A_Latest</f>
        <v>44.232999999999997</v>
      </c>
      <c r="W218" s="70">
        <f>A125550904C_Latest</f>
        <v>46.716999999999999</v>
      </c>
      <c r="X218" s="70">
        <f>A125559328F_Latest</f>
        <v>46.183</v>
      </c>
      <c r="Y218" s="70">
        <f>A125562136W_Latest</f>
        <v>29.5</v>
      </c>
      <c r="Z218" s="70">
        <f>A125553712R_Latest</f>
        <v>166.63399999999999</v>
      </c>
      <c r="AA218" s="70">
        <f>A125553713T_Latest</f>
        <v>8</v>
      </c>
      <c r="AB218" s="70">
        <f>A125556832L_Latest</f>
        <v>7.76</v>
      </c>
      <c r="AC218" s="70">
        <f>A125551216T_Latest</f>
        <v>12.445</v>
      </c>
      <c r="AD218" s="70">
        <f>A125559640X_Latest</f>
        <v>16.925000000000001</v>
      </c>
      <c r="AE218" s="70">
        <f>A125562448J_Latest</f>
        <v>16.547000000000001</v>
      </c>
      <c r="AF218" s="70">
        <f>A125554024C_Latest</f>
        <v>53.677999999999997</v>
      </c>
      <c r="AG218" s="70">
        <f>A125554025F_Latest</f>
        <v>20</v>
      </c>
      <c r="AH218" s="70">
        <f>A125555272J_Latest</f>
        <v>13.695</v>
      </c>
      <c r="AI218" s="70">
        <f>A125549656F_Latest</f>
        <v>18.687000000000001</v>
      </c>
      <c r="AJ218" s="70">
        <f>A125558080V_Latest</f>
        <v>27.698</v>
      </c>
      <c r="AK218" s="70">
        <f>A125560888A_Latest</f>
        <v>23.388000000000002</v>
      </c>
      <c r="AL218" s="70">
        <f>A125552464W_Latest</f>
        <v>83.468999999999994</v>
      </c>
      <c r="AM218" s="70">
        <f>A125552465X_Latest</f>
        <v>17</v>
      </c>
      <c r="AN218" s="70">
        <f>A125555584V_Latest</f>
        <v>4.234</v>
      </c>
      <c r="AO218" s="70">
        <f>A125549968T_Latest</f>
        <v>4.4850000000000003</v>
      </c>
      <c r="AP218" s="70">
        <f>A125558392F_Latest</f>
        <v>6.3289999999999997</v>
      </c>
      <c r="AQ218" s="70">
        <f>A125561200K_Latest</f>
        <v>4.9749999999999996</v>
      </c>
      <c r="AR218" s="70">
        <f>A125552776J_Latest</f>
        <v>20.024000000000001</v>
      </c>
      <c r="AS218" s="70">
        <f>A125552777K_Latest</f>
        <v>13</v>
      </c>
      <c r="AT218" s="70">
        <f>A125555896F_Latest</f>
        <v>0.82099999999999995</v>
      </c>
      <c r="AU218" s="70">
        <f>A125550280T_Latest</f>
        <v>0.879</v>
      </c>
      <c r="AV218" s="70">
        <f>A125558704F_Latest</f>
        <v>0.71099999999999997</v>
      </c>
      <c r="AW218" s="70">
        <f>A125561512W_Latest</f>
        <v>0.64200000000000002</v>
      </c>
      <c r="AX218" s="70">
        <f>A125553088W_Latest</f>
        <v>3.052</v>
      </c>
      <c r="AY218" s="70">
        <f>A125553089X_Latest</f>
        <v>10.023999999999999</v>
      </c>
      <c r="AZ218" s="70">
        <f>A125554648A_Latest</f>
        <v>2.431</v>
      </c>
      <c r="BA218" s="70">
        <f>A125549032J_Latest</f>
        <v>2.948</v>
      </c>
      <c r="BB218" s="70">
        <f>A125557456L_Latest</f>
        <v>4.8970000000000002</v>
      </c>
      <c r="BC218" s="70">
        <f>A125560264C_Latest</f>
        <v>2.2650000000000001</v>
      </c>
      <c r="BD218" s="70">
        <f>A125551840W_Latest</f>
        <v>12.54</v>
      </c>
      <c r="BE218" s="70">
        <f>A125551841X_Latest</f>
        <v>13</v>
      </c>
    </row>
    <row r="219" spans="1:57" hidden="1">
      <c r="A219" s="52"/>
      <c r="B219" s="56" t="s">
        <v>12695</v>
      </c>
      <c r="C219" s="66">
        <v>11</v>
      </c>
      <c r="D219" s="70">
        <f>A125554224W_Latest</f>
        <v>73.512</v>
      </c>
      <c r="E219" s="70">
        <f>A125548608V_Latest</f>
        <v>103.482</v>
      </c>
      <c r="F219" s="70">
        <f>A125557032J_Latest</f>
        <v>108.434</v>
      </c>
      <c r="G219" s="70">
        <f>A125559840T_Latest</f>
        <v>58.996000000000002</v>
      </c>
      <c r="H219" s="70">
        <f>A125551416K_Latest</f>
        <v>344.42399999999998</v>
      </c>
      <c r="I219" s="70">
        <f>A125551417L_Latest</f>
        <v>12</v>
      </c>
      <c r="J219" s="70">
        <f>A125556096A_Latest</f>
        <v>21.63</v>
      </c>
      <c r="K219" s="70">
        <f>A125550480K_Latest</f>
        <v>33.719000000000001</v>
      </c>
      <c r="L219" s="70">
        <f>A125558904X_Latest</f>
        <v>33.011000000000003</v>
      </c>
      <c r="M219" s="70">
        <f>A125561712R_Latest</f>
        <v>22.643000000000001</v>
      </c>
      <c r="N219" s="70">
        <f>A125553288R_Latest</f>
        <v>111.003</v>
      </c>
      <c r="O219" s="70">
        <f>A125553289T_Latest</f>
        <v>12.429</v>
      </c>
      <c r="P219" s="70">
        <f>A125554848V_Latest</f>
        <v>15.733000000000001</v>
      </c>
      <c r="Q219" s="70">
        <f>A125549232A_Latest</f>
        <v>30.28</v>
      </c>
      <c r="R219" s="70">
        <f>A125557656F_Latest</f>
        <v>28.872</v>
      </c>
      <c r="S219" s="70">
        <f>A125560464W_Latest</f>
        <v>11.489000000000001</v>
      </c>
      <c r="T219" s="70">
        <f>A125552040T_Latest</f>
        <v>86.373999999999995</v>
      </c>
      <c r="U219" s="70">
        <f>A125552041V_Latest</f>
        <v>8</v>
      </c>
      <c r="V219" s="70">
        <f>A125556408A_Latest</f>
        <v>22.795000000000002</v>
      </c>
      <c r="W219" s="70">
        <f>A125550792W_Latest</f>
        <v>22.332999999999998</v>
      </c>
      <c r="X219" s="70">
        <f>A125559216L_Latest</f>
        <v>21.341000000000001</v>
      </c>
      <c r="Y219" s="70">
        <f>A125562024C_Latest</f>
        <v>8.2650000000000006</v>
      </c>
      <c r="Z219" s="70">
        <f>A125553600W_Latest</f>
        <v>74.733999999999995</v>
      </c>
      <c r="AA219" s="70">
        <f>A125553601X_Latest</f>
        <v>8</v>
      </c>
      <c r="AB219" s="70">
        <f>A125556720V_Latest</f>
        <v>2.9550000000000001</v>
      </c>
      <c r="AC219" s="70">
        <f>A125551104X_Latest</f>
        <v>6.2140000000000004</v>
      </c>
      <c r="AD219" s="70">
        <f>A125559528X_Latest</f>
        <v>5.0220000000000002</v>
      </c>
      <c r="AE219" s="70">
        <f>A125562336R_Latest</f>
        <v>6.2279999999999998</v>
      </c>
      <c r="AF219" s="70">
        <f>A125553912J_Latest</f>
        <v>20.420000000000002</v>
      </c>
      <c r="AG219" s="70">
        <f>A125553913K_Latest</f>
        <v>13</v>
      </c>
      <c r="AH219" s="70">
        <f>A125555160R_Latest</f>
        <v>7.4349999999999996</v>
      </c>
      <c r="AI219" s="70">
        <f>A125549544L_Latest</f>
        <v>6.9889999999999999</v>
      </c>
      <c r="AJ219" s="70">
        <f>A125557968T_Latest</f>
        <v>15.853999999999999</v>
      </c>
      <c r="AK219" s="70">
        <f>A125560776J_Latest</f>
        <v>7.0650000000000004</v>
      </c>
      <c r="AL219" s="70">
        <f>A125552352C_Latest</f>
        <v>37.343000000000004</v>
      </c>
      <c r="AM219" s="70">
        <f>A125552353F_Latest</f>
        <v>15.706</v>
      </c>
      <c r="AN219" s="70">
        <f>A125555472A_Latest</f>
        <v>1.33</v>
      </c>
      <c r="AO219" s="70">
        <f>A125549856X_Latest</f>
        <v>1.516</v>
      </c>
      <c r="AP219" s="70">
        <f>A125558280L_Latest</f>
        <v>1.575</v>
      </c>
      <c r="AQ219" s="70">
        <f>A125561088W_Latest</f>
        <v>2.42</v>
      </c>
      <c r="AR219" s="70">
        <f>A125552664R_Latest</f>
        <v>6.8410000000000002</v>
      </c>
      <c r="AS219" s="70">
        <f>A125552665T_Latest</f>
        <v>17</v>
      </c>
      <c r="AT219" s="70">
        <f>A125555784L_Latest</f>
        <v>0.505</v>
      </c>
      <c r="AU219" s="70">
        <f>A125550168T_Latest</f>
        <v>0.64100000000000001</v>
      </c>
      <c r="AV219" s="70">
        <f>A125558592X_Latest</f>
        <v>0.19900000000000001</v>
      </c>
      <c r="AW219" s="70">
        <f>A125561400C_Latest</f>
        <v>0.18099999999999999</v>
      </c>
      <c r="AX219" s="70">
        <f>A125552976A_Latest</f>
        <v>1.5269999999999999</v>
      </c>
      <c r="AY219" s="70">
        <f>A125552977C_Latest</f>
        <v>8</v>
      </c>
      <c r="AZ219" s="70">
        <f>A125554536J_Latest</f>
        <v>1.129</v>
      </c>
      <c r="BA219" s="70">
        <f>A125548920L_Latest</f>
        <v>1.788</v>
      </c>
      <c r="BB219" s="70">
        <f>A125557344V_Latest</f>
        <v>2.56</v>
      </c>
      <c r="BC219" s="70">
        <f>A125560152K_Latest</f>
        <v>0.70599999999999996</v>
      </c>
      <c r="BD219" s="70">
        <f>A125551728W_Latest</f>
        <v>6.1820000000000004</v>
      </c>
      <c r="BE219" s="70">
        <f>A125551729X_Latest</f>
        <v>13</v>
      </c>
    </row>
    <row r="220" spans="1:57" hidden="1">
      <c r="A220" s="52"/>
      <c r="B220" s="56" t="s">
        <v>12696</v>
      </c>
      <c r="C220" s="66">
        <v>12</v>
      </c>
      <c r="D220" s="70">
        <f>A125554344R_Latest</f>
        <v>48.366999999999997</v>
      </c>
      <c r="E220" s="70">
        <f>A125548728L_Latest</f>
        <v>75.400999999999996</v>
      </c>
      <c r="F220" s="70">
        <f>A125557152A_Latest</f>
        <v>89.653999999999996</v>
      </c>
      <c r="G220" s="70">
        <f>A125559960K_Latest</f>
        <v>68.492000000000004</v>
      </c>
      <c r="H220" s="70">
        <f>A125551536C_Latest</f>
        <v>281.91399999999999</v>
      </c>
      <c r="I220" s="70">
        <f>A125551537F_Latest</f>
        <v>13</v>
      </c>
      <c r="J220" s="70">
        <f>A125556216J_Latest</f>
        <v>10.617000000000001</v>
      </c>
      <c r="K220" s="70">
        <f>A125550600T_Latest</f>
        <v>25.045000000000002</v>
      </c>
      <c r="L220" s="70">
        <f>A125559024V_Latest</f>
        <v>23.187000000000001</v>
      </c>
      <c r="M220" s="70">
        <f>A125561832J_Latest</f>
        <v>24.706</v>
      </c>
      <c r="N220" s="70">
        <f>A125553408W_Latest</f>
        <v>83.554000000000002</v>
      </c>
      <c r="O220" s="70">
        <f>A125553409X_Latest</f>
        <v>13</v>
      </c>
      <c r="P220" s="70">
        <f>A125554968L_Latest</f>
        <v>13.683999999999999</v>
      </c>
      <c r="Q220" s="70">
        <f>A125549352V_Latest</f>
        <v>18.68</v>
      </c>
      <c r="R220" s="70">
        <f>A125557776X_Latest</f>
        <v>29.709</v>
      </c>
      <c r="S220" s="70">
        <f>A125560584R_Latest</f>
        <v>14.88</v>
      </c>
      <c r="T220" s="70">
        <f>A125552160K_Latest</f>
        <v>76.953000000000003</v>
      </c>
      <c r="U220" s="70">
        <f>A125552161L_Latest</f>
        <v>16</v>
      </c>
      <c r="V220" s="70">
        <f>A125556528V_Latest</f>
        <v>12.045</v>
      </c>
      <c r="W220" s="70">
        <f>A125550912C_Latest</f>
        <v>16.975000000000001</v>
      </c>
      <c r="X220" s="70">
        <f>A125559336F_Latest</f>
        <v>16.84</v>
      </c>
      <c r="Y220" s="70">
        <f>A125562144W_Latest</f>
        <v>12.462</v>
      </c>
      <c r="Z220" s="70">
        <f>A125553720R_Latest</f>
        <v>58.320999999999998</v>
      </c>
      <c r="AA220" s="70">
        <f>A125553721T_Latest</f>
        <v>12.151</v>
      </c>
      <c r="AB220" s="70">
        <f>A125556840L_Latest</f>
        <v>3.1789999999999998</v>
      </c>
      <c r="AC220" s="70">
        <f>A125551224T_Latest</f>
        <v>2.548</v>
      </c>
      <c r="AD220" s="70">
        <f>A125559648T_Latest</f>
        <v>6.4980000000000002</v>
      </c>
      <c r="AE220" s="70">
        <f>A125562456J_Latest</f>
        <v>6.63</v>
      </c>
      <c r="AF220" s="70">
        <f>A125554032C_Latest</f>
        <v>18.853999999999999</v>
      </c>
      <c r="AG220" s="70">
        <f>A125554033F_Latest</f>
        <v>26</v>
      </c>
      <c r="AH220" s="70">
        <f>A125555280J_Latest</f>
        <v>4.5590000000000002</v>
      </c>
      <c r="AI220" s="70">
        <f>A125549664F_Latest</f>
        <v>9.5619999999999994</v>
      </c>
      <c r="AJ220" s="70">
        <f>A125558088L_Latest</f>
        <v>8.4949999999999992</v>
      </c>
      <c r="AK220" s="70">
        <f>A125560896A_Latest</f>
        <v>7.101</v>
      </c>
      <c r="AL220" s="70">
        <f>A125552472W_Latest</f>
        <v>29.716999999999999</v>
      </c>
      <c r="AM220" s="70">
        <f>A125552473X_Latest</f>
        <v>13</v>
      </c>
      <c r="AN220" s="70">
        <f>A125555592V_Latest</f>
        <v>2.6669999999999998</v>
      </c>
      <c r="AO220" s="70">
        <f>A125549976T_Latest</f>
        <v>1.7789999999999999</v>
      </c>
      <c r="AP220" s="70">
        <f>A125558400V_Latest</f>
        <v>2.8620000000000001</v>
      </c>
      <c r="AQ220" s="70">
        <f>A125561208C_Latest</f>
        <v>1.635</v>
      </c>
      <c r="AR220" s="70">
        <f>A125552784J_Latest</f>
        <v>8.9429999999999996</v>
      </c>
      <c r="AS220" s="70">
        <f>A125552785K_Latest</f>
        <v>12.702999999999999</v>
      </c>
      <c r="AT220" s="70">
        <f>A125555904V_Latest</f>
        <v>0.315</v>
      </c>
      <c r="AU220" s="70">
        <f>A125550288K_Latest</f>
        <v>0.23799999999999999</v>
      </c>
      <c r="AV220" s="70">
        <f>A125558712F_Latest</f>
        <v>0.51200000000000001</v>
      </c>
      <c r="AW220" s="70">
        <f>A125561520W_Latest</f>
        <v>0.33700000000000002</v>
      </c>
      <c r="AX220" s="70">
        <f>A125553096W_Latest</f>
        <v>1.4019999999999999</v>
      </c>
      <c r="AY220" s="70">
        <f>A125553097X_Latest</f>
        <v>22.908999999999999</v>
      </c>
      <c r="AZ220" s="70">
        <f>A125554656A_Latest</f>
        <v>1.302</v>
      </c>
      <c r="BA220" s="70">
        <f>A125549040J_Latest</f>
        <v>0.57499999999999996</v>
      </c>
      <c r="BB220" s="70">
        <f>A125557464L_Latest</f>
        <v>1.5509999999999999</v>
      </c>
      <c r="BC220" s="70">
        <f>A125560272C_Latest</f>
        <v>0.74199999999999999</v>
      </c>
      <c r="BD220" s="70">
        <f>A125551848R_Latest</f>
        <v>4.17</v>
      </c>
      <c r="BE220" s="70">
        <f>A125551849T_Latest</f>
        <v>13</v>
      </c>
    </row>
    <row r="221" spans="1:57" hidden="1">
      <c r="A221" s="52"/>
      <c r="B221" s="57" t="s">
        <v>12697</v>
      </c>
      <c r="C221" s="66">
        <v>13</v>
      </c>
      <c r="D221" s="70">
        <f>A125554352R_Latest</f>
        <v>26.178000000000001</v>
      </c>
      <c r="E221" s="70">
        <f>A125548736L_Latest</f>
        <v>47.493000000000002</v>
      </c>
      <c r="F221" s="70">
        <f>A125557160A_Latest</f>
        <v>54.9</v>
      </c>
      <c r="G221" s="70">
        <f>A125559968C_Latest</f>
        <v>35.042999999999999</v>
      </c>
      <c r="H221" s="70">
        <f>A125551544C_Latest</f>
        <v>163.613</v>
      </c>
      <c r="I221" s="70">
        <f>A125551545F_Latest</f>
        <v>13</v>
      </c>
      <c r="J221" s="70">
        <f>A125556224J_Latest</f>
        <v>5.2519999999999998</v>
      </c>
      <c r="K221" s="70">
        <f>A125550608K_Latest</f>
        <v>13.311</v>
      </c>
      <c r="L221" s="70">
        <f>A125559032V_Latest</f>
        <v>15.725</v>
      </c>
      <c r="M221" s="70">
        <f>A125561840J_Latest</f>
        <v>11.096</v>
      </c>
      <c r="N221" s="70">
        <f>A125553416W_Latest</f>
        <v>45.384</v>
      </c>
      <c r="O221" s="70">
        <f>A125553417X_Latest</f>
        <v>13.505000000000001</v>
      </c>
      <c r="P221" s="70">
        <f>A125554976L_Latest</f>
        <v>7.1340000000000003</v>
      </c>
      <c r="Q221" s="70">
        <f>A125549360V_Latest</f>
        <v>12.978999999999999</v>
      </c>
      <c r="R221" s="70">
        <f>A125557784X_Latest</f>
        <v>17.026</v>
      </c>
      <c r="S221" s="70">
        <f>A125560592R_Latest</f>
        <v>5.8959999999999999</v>
      </c>
      <c r="T221" s="70">
        <f>A125552168C_Latest</f>
        <v>43.034999999999997</v>
      </c>
      <c r="U221" s="70">
        <f>A125552169F_Latest</f>
        <v>13</v>
      </c>
      <c r="V221" s="70">
        <f>A125556536V_Latest</f>
        <v>7.5620000000000003</v>
      </c>
      <c r="W221" s="70">
        <f>A125550920C_Latest</f>
        <v>13.224</v>
      </c>
      <c r="X221" s="70">
        <f>A125559344F_Latest</f>
        <v>11.095000000000001</v>
      </c>
      <c r="Y221" s="70">
        <f>A125562152W_Latest</f>
        <v>8.4659999999999993</v>
      </c>
      <c r="Z221" s="70">
        <f>A125553728J_Latest</f>
        <v>40.347000000000001</v>
      </c>
      <c r="AA221" s="70">
        <f>A125553729K_Latest</f>
        <v>9.1950000000000003</v>
      </c>
      <c r="AB221" s="70">
        <f>A125556848F_Latest</f>
        <v>1.621</v>
      </c>
      <c r="AC221" s="70">
        <f>A125551232T_Latest</f>
        <v>1.5169999999999999</v>
      </c>
      <c r="AD221" s="70">
        <f>A125559656T_Latest</f>
        <v>4.1260000000000003</v>
      </c>
      <c r="AE221" s="70">
        <f>A125562464J_Latest</f>
        <v>3.956</v>
      </c>
      <c r="AF221" s="70">
        <f>A125554040C_Latest</f>
        <v>11.22</v>
      </c>
      <c r="AG221" s="70">
        <f>A125554041F_Latest</f>
        <v>26</v>
      </c>
      <c r="AH221" s="70">
        <f>A125555288A_Latest</f>
        <v>2.327</v>
      </c>
      <c r="AI221" s="70">
        <f>A125549672F_Latest</f>
        <v>4.7670000000000003</v>
      </c>
      <c r="AJ221" s="70">
        <f>A125558096L_Latest</f>
        <v>4.6349999999999998</v>
      </c>
      <c r="AK221" s="70">
        <f>A125560904R_Latest</f>
        <v>4.4000000000000004</v>
      </c>
      <c r="AL221" s="70">
        <f>A125552480W_Latest</f>
        <v>16.128</v>
      </c>
      <c r="AM221" s="70">
        <f>A125552481X_Latest</f>
        <v>13</v>
      </c>
      <c r="AN221" s="70">
        <f>A125555600J_Latest</f>
        <v>1.2310000000000001</v>
      </c>
      <c r="AO221" s="70">
        <f>A125549984T_Latest</f>
        <v>1.0049999999999999</v>
      </c>
      <c r="AP221" s="70">
        <f>A125558408L_Latest</f>
        <v>1.119</v>
      </c>
      <c r="AQ221" s="70">
        <f>A125561216C_Latest</f>
        <v>0.72599999999999998</v>
      </c>
      <c r="AR221" s="70">
        <f>A125552792J_Latest</f>
        <v>4.0819999999999999</v>
      </c>
      <c r="AS221" s="70">
        <f>A125552793K_Latest</f>
        <v>9.3309999999999995</v>
      </c>
      <c r="AT221" s="70">
        <f>A125555912V_Latest</f>
        <v>0.113</v>
      </c>
      <c r="AU221" s="70">
        <f>A125550296K_Latest</f>
        <v>0.11600000000000001</v>
      </c>
      <c r="AV221" s="70">
        <f>A125558720F_Latest</f>
        <v>0.23300000000000001</v>
      </c>
      <c r="AW221" s="70">
        <f>A125561528R_Latest</f>
        <v>0.11600000000000001</v>
      </c>
      <c r="AX221" s="70">
        <f>A125553104K_Latest</f>
        <v>0.57799999999999996</v>
      </c>
      <c r="AY221" s="70">
        <f>A125553105L_Latest</f>
        <v>26</v>
      </c>
      <c r="AZ221" s="70">
        <f>A125554664A_Latest</f>
        <v>0.93700000000000006</v>
      </c>
      <c r="BA221" s="70">
        <f>A125549048A_Latest</f>
        <v>0.57499999999999996</v>
      </c>
      <c r="BB221" s="70">
        <f>A125557472L_Latest</f>
        <v>0.93899999999999995</v>
      </c>
      <c r="BC221" s="70">
        <f>A125560280C_Latest</f>
        <v>0.38700000000000001</v>
      </c>
      <c r="BD221" s="70">
        <f>A125551856R_Latest</f>
        <v>2.8380000000000001</v>
      </c>
      <c r="BE221" s="70">
        <f>A125551857T_Latest</f>
        <v>8.8580000000000005</v>
      </c>
    </row>
    <row r="222" spans="1:57" hidden="1">
      <c r="A222" s="52"/>
      <c r="B222" s="57" t="s">
        <v>12698</v>
      </c>
      <c r="C222" s="66">
        <v>14</v>
      </c>
      <c r="D222" s="70">
        <f>A125554232W_Latest</f>
        <v>22.19</v>
      </c>
      <c r="E222" s="70">
        <f>A125548616V_Latest</f>
        <v>27.908000000000001</v>
      </c>
      <c r="F222" s="70">
        <f>A125557040J_Latest</f>
        <v>34.753999999999998</v>
      </c>
      <c r="G222" s="70">
        <f>A125559848K_Latest</f>
        <v>33.450000000000003</v>
      </c>
      <c r="H222" s="70">
        <f>A125551424K_Latest</f>
        <v>118.301</v>
      </c>
      <c r="I222" s="70">
        <f>A125551425L_Latest</f>
        <v>13</v>
      </c>
      <c r="J222" s="70">
        <f>A125556104R_Latest</f>
        <v>5.3639999999999999</v>
      </c>
      <c r="K222" s="70">
        <f>A125550488C_Latest</f>
        <v>11.734</v>
      </c>
      <c r="L222" s="70">
        <f>A125558912X_Latest</f>
        <v>7.4630000000000001</v>
      </c>
      <c r="M222" s="70">
        <f>A125561720R_Latest</f>
        <v>13.609</v>
      </c>
      <c r="N222" s="70">
        <f>A125553296R_Latest</f>
        <v>38.17</v>
      </c>
      <c r="O222" s="70">
        <f>A125553297T_Latest</f>
        <v>13</v>
      </c>
      <c r="P222" s="70">
        <f>A125554856V_Latest</f>
        <v>6.55</v>
      </c>
      <c r="Q222" s="70">
        <f>A125549240A_Latest</f>
        <v>5.7009999999999996</v>
      </c>
      <c r="R222" s="70">
        <f>A125557664F_Latest</f>
        <v>12.683</v>
      </c>
      <c r="S222" s="70">
        <f>A125560472W_Latest</f>
        <v>8.984</v>
      </c>
      <c r="T222" s="70">
        <f>A125552048K_Latest</f>
        <v>33.918999999999997</v>
      </c>
      <c r="U222" s="70">
        <f>A125552049L_Latest</f>
        <v>22.32</v>
      </c>
      <c r="V222" s="70">
        <f>A125556416A_Latest</f>
        <v>4.4829999999999997</v>
      </c>
      <c r="W222" s="70">
        <f>A125550800K_Latest</f>
        <v>3.7509999999999999</v>
      </c>
      <c r="X222" s="70">
        <f>A125559224L_Latest</f>
        <v>5.7439999999999998</v>
      </c>
      <c r="Y222" s="70">
        <f>A125562032C_Latest</f>
        <v>3.996</v>
      </c>
      <c r="Z222" s="70">
        <f>A125553608R_Latest</f>
        <v>17.974</v>
      </c>
      <c r="AA222" s="70">
        <f>A125553609T_Latest</f>
        <v>13</v>
      </c>
      <c r="AB222" s="70">
        <f>A125556728L_Latest</f>
        <v>1.5580000000000001</v>
      </c>
      <c r="AC222" s="70">
        <f>A125551112X_Latest</f>
        <v>1.0309999999999999</v>
      </c>
      <c r="AD222" s="70">
        <f>A125559536X_Latest</f>
        <v>2.3719999999999999</v>
      </c>
      <c r="AE222" s="70">
        <f>A125562344R_Latest</f>
        <v>2.6739999999999999</v>
      </c>
      <c r="AF222" s="70">
        <f>A125553920J_Latest</f>
        <v>7.6340000000000003</v>
      </c>
      <c r="AG222" s="70">
        <f>A125553921K_Latest</f>
        <v>26</v>
      </c>
      <c r="AH222" s="70">
        <f>A125555168J_Latest</f>
        <v>2.2320000000000002</v>
      </c>
      <c r="AI222" s="70">
        <f>A125549552L_Latest</f>
        <v>4.7960000000000003</v>
      </c>
      <c r="AJ222" s="70">
        <f>A125557976T_Latest</f>
        <v>3.859</v>
      </c>
      <c r="AK222" s="70">
        <f>A125560784J_Latest</f>
        <v>2.702</v>
      </c>
      <c r="AL222" s="70">
        <f>A125552360C_Latest</f>
        <v>13.589</v>
      </c>
      <c r="AM222" s="70">
        <f>A125552361F_Latest</f>
        <v>9.5410000000000004</v>
      </c>
      <c r="AN222" s="70">
        <f>A125555480A_Latest</f>
        <v>1.4350000000000001</v>
      </c>
      <c r="AO222" s="70">
        <f>A125549864X_Latest</f>
        <v>0.77400000000000002</v>
      </c>
      <c r="AP222" s="70">
        <f>A125558288F_Latest</f>
        <v>1.742</v>
      </c>
      <c r="AQ222" s="70">
        <f>A125561096W_Latest</f>
        <v>0.90900000000000003</v>
      </c>
      <c r="AR222" s="70">
        <f>A125552672R_Latest</f>
        <v>4.8600000000000003</v>
      </c>
      <c r="AS222" s="70">
        <f>A125552673T_Latest</f>
        <v>13</v>
      </c>
      <c r="AT222" s="70">
        <f>A125555792L_Latest</f>
        <v>0.20200000000000001</v>
      </c>
      <c r="AU222" s="70">
        <f>A125550176T_Latest</f>
        <v>0.122</v>
      </c>
      <c r="AV222" s="70">
        <f>A125558600L_Latest</f>
        <v>0.27800000000000002</v>
      </c>
      <c r="AW222" s="70">
        <f>A125561408W_Latest</f>
        <v>0.221</v>
      </c>
      <c r="AX222" s="70">
        <f>A125552984A_Latest</f>
        <v>0.82299999999999995</v>
      </c>
      <c r="AY222" s="70">
        <f>A125552985C_Latest</f>
        <v>17.308</v>
      </c>
      <c r="AZ222" s="70">
        <f>A125554544J_Latest</f>
        <v>0.36499999999999999</v>
      </c>
      <c r="BA222" s="70">
        <f>A125548928F_Latest</f>
        <v>0</v>
      </c>
      <c r="BB222" s="70">
        <f>A125557352V_Latest</f>
        <v>0.61199999999999999</v>
      </c>
      <c r="BC222" s="70">
        <f>A125560160K_Latest</f>
        <v>0.35399999999999998</v>
      </c>
      <c r="BD222" s="70">
        <f>A125551736W_Latest</f>
        <v>1.3320000000000001</v>
      </c>
      <c r="BE222" s="70">
        <f>A125551737X_Latest</f>
        <v>20.297999999999998</v>
      </c>
    </row>
    <row r="223" spans="1:57" hidden="1">
      <c r="A223" s="52"/>
      <c r="B223" s="56" t="s">
        <v>12699</v>
      </c>
      <c r="C223" s="66">
        <v>15</v>
      </c>
      <c r="D223" s="70">
        <f>A125554240W_Latest</f>
        <v>28.193000000000001</v>
      </c>
      <c r="E223" s="70">
        <f>A125548624V_Latest</f>
        <v>39.792999999999999</v>
      </c>
      <c r="F223" s="70">
        <f>A125557048A_Latest</f>
        <v>47.152999999999999</v>
      </c>
      <c r="G223" s="70">
        <f>A125559856K_Latest</f>
        <v>53.622</v>
      </c>
      <c r="H223" s="70">
        <f>A125551432K_Latest</f>
        <v>168.761</v>
      </c>
      <c r="I223" s="70">
        <f>A125551433L_Latest</f>
        <v>26</v>
      </c>
      <c r="J223" s="70">
        <f>A125556112R_Latest</f>
        <v>7.7050000000000001</v>
      </c>
      <c r="K223" s="70">
        <f>A125550496C_Latest</f>
        <v>13.31</v>
      </c>
      <c r="L223" s="70">
        <f>A125558920X_Latest</f>
        <v>11.054</v>
      </c>
      <c r="M223" s="70">
        <f>A125561728J_Latest</f>
        <v>18.477</v>
      </c>
      <c r="N223" s="70">
        <f>A125553304C_Latest</f>
        <v>50.545000000000002</v>
      </c>
      <c r="O223" s="70">
        <f>A125553305F_Latest</f>
        <v>26</v>
      </c>
      <c r="P223" s="70">
        <f>A125554864V_Latest</f>
        <v>7.53</v>
      </c>
      <c r="Q223" s="70">
        <f>A125549248V_Latest</f>
        <v>11.48</v>
      </c>
      <c r="R223" s="70">
        <f>A125557672F_Latest</f>
        <v>16.663</v>
      </c>
      <c r="S223" s="70">
        <f>A125560480W_Latest</f>
        <v>11.599</v>
      </c>
      <c r="T223" s="70">
        <f>A125552056K_Latest</f>
        <v>47.271999999999998</v>
      </c>
      <c r="U223" s="70">
        <f>A125552057L_Latest</f>
        <v>26</v>
      </c>
      <c r="V223" s="70">
        <f>A125556424A_Latest</f>
        <v>9.3930000000000007</v>
      </c>
      <c r="W223" s="70">
        <f>A125550808C_Latest</f>
        <v>7.4089999999999998</v>
      </c>
      <c r="X223" s="70">
        <f>A125559232L_Latest</f>
        <v>8.0030000000000001</v>
      </c>
      <c r="Y223" s="70">
        <f>A125562040C_Latest</f>
        <v>8.7739999999999991</v>
      </c>
      <c r="Z223" s="70">
        <f>A125553616R_Latest</f>
        <v>33.578000000000003</v>
      </c>
      <c r="AA223" s="70">
        <f>A125553617T_Latest</f>
        <v>12.544</v>
      </c>
      <c r="AB223" s="70">
        <f>A125556736L_Latest</f>
        <v>1.6259999999999999</v>
      </c>
      <c r="AC223" s="70">
        <f>A125551120X_Latest</f>
        <v>3.6829999999999998</v>
      </c>
      <c r="AD223" s="70">
        <f>A125559544X_Latest</f>
        <v>5.4050000000000002</v>
      </c>
      <c r="AE223" s="70">
        <f>A125562352R_Latest</f>
        <v>3.6890000000000001</v>
      </c>
      <c r="AF223" s="70">
        <f>A125553928A_Latest</f>
        <v>14.404</v>
      </c>
      <c r="AG223" s="70">
        <f>A125553929C_Latest</f>
        <v>17.297999999999998</v>
      </c>
      <c r="AH223" s="70">
        <f>A125555176J_Latest</f>
        <v>1.7010000000000001</v>
      </c>
      <c r="AI223" s="70">
        <f>A125549560L_Latest</f>
        <v>2.1360000000000001</v>
      </c>
      <c r="AJ223" s="70">
        <f>A125557984T_Latest</f>
        <v>3.35</v>
      </c>
      <c r="AK223" s="70">
        <f>A125560792J_Latest</f>
        <v>9.2219999999999995</v>
      </c>
      <c r="AL223" s="70">
        <f>A125552368W_Latest</f>
        <v>16.41</v>
      </c>
      <c r="AM223" s="70">
        <f>A125552369X_Latest</f>
        <v>52</v>
      </c>
      <c r="AN223" s="70">
        <f>A125555488V_Latest</f>
        <v>0.23799999999999999</v>
      </c>
      <c r="AO223" s="70">
        <f>A125549872X_Latest</f>
        <v>1.19</v>
      </c>
      <c r="AP223" s="70">
        <f>A125558296F_Latest</f>
        <v>1.893</v>
      </c>
      <c r="AQ223" s="70">
        <f>A125561104K_Latest</f>
        <v>0.92</v>
      </c>
      <c r="AR223" s="70">
        <f>A125552680R_Latest</f>
        <v>4.24</v>
      </c>
      <c r="AS223" s="70">
        <f>A125552681T_Latest</f>
        <v>30</v>
      </c>
      <c r="AT223" s="70">
        <f>A125555800A_Latest</f>
        <v>0</v>
      </c>
      <c r="AU223" s="70">
        <f>A125550184T_Latest</f>
        <v>0</v>
      </c>
      <c r="AV223" s="70">
        <f>A125558608F_Latest</f>
        <v>0</v>
      </c>
      <c r="AW223" s="70">
        <f>A125561416W_Latest</f>
        <v>0.123</v>
      </c>
      <c r="AX223" s="70">
        <f>A125552992A_Latest</f>
        <v>0.123</v>
      </c>
      <c r="AY223" s="70">
        <f>A125552993C_Latest</f>
        <v>0</v>
      </c>
      <c r="AZ223" s="70">
        <f>A125554552J_Latest</f>
        <v>0</v>
      </c>
      <c r="BA223" s="70">
        <f>A125548936F_Latest</f>
        <v>0.58599999999999997</v>
      </c>
      <c r="BB223" s="70">
        <f>A125557360V_Latest</f>
        <v>0.78500000000000003</v>
      </c>
      <c r="BC223" s="70">
        <f>A125560168C_Latest</f>
        <v>0.81699999999999995</v>
      </c>
      <c r="BD223" s="70">
        <f>A125551744W_Latest</f>
        <v>2.1880000000000002</v>
      </c>
      <c r="BE223" s="70">
        <f>A125551745X_Latest</f>
        <v>34.912999999999997</v>
      </c>
    </row>
    <row r="224" spans="1:57" hidden="1">
      <c r="A224" s="52"/>
      <c r="B224" s="57" t="s">
        <v>12700</v>
      </c>
      <c r="C224" s="66">
        <v>16</v>
      </c>
      <c r="D224" s="70">
        <f>A125554304W_Latest</f>
        <v>15.779</v>
      </c>
      <c r="E224" s="70">
        <f>A125548688F_Latest</f>
        <v>20.321999999999999</v>
      </c>
      <c r="F224" s="70">
        <f>A125557112J_Latest</f>
        <v>27.512</v>
      </c>
      <c r="G224" s="70">
        <f>A125559920T_Latest</f>
        <v>31.606000000000002</v>
      </c>
      <c r="H224" s="70">
        <f>A125551496W_Latest</f>
        <v>95.218999999999994</v>
      </c>
      <c r="I224" s="70">
        <f>A125551497X_Latest</f>
        <v>26</v>
      </c>
      <c r="J224" s="70">
        <f>A125556176A_Latest</f>
        <v>6.3410000000000002</v>
      </c>
      <c r="K224" s="70">
        <f>A125550560K_Latest</f>
        <v>5.141</v>
      </c>
      <c r="L224" s="70">
        <f>A125558984K_Latest</f>
        <v>4.79</v>
      </c>
      <c r="M224" s="70">
        <f>A125561792A_Latest</f>
        <v>9.2460000000000004</v>
      </c>
      <c r="N224" s="70">
        <f>A125553368R_Latest</f>
        <v>25.518999999999998</v>
      </c>
      <c r="O224" s="70">
        <f>A125553369T_Latest</f>
        <v>27.602</v>
      </c>
      <c r="P224" s="70">
        <f>A125554928V_Latest</f>
        <v>1.8280000000000001</v>
      </c>
      <c r="Q224" s="70">
        <f>A125549312A_Latest</f>
        <v>6.2569999999999997</v>
      </c>
      <c r="R224" s="70">
        <f>A125557736F_Latest</f>
        <v>12.465</v>
      </c>
      <c r="S224" s="70">
        <f>A125560544W_Latest</f>
        <v>4.9130000000000003</v>
      </c>
      <c r="T224" s="70">
        <f>A125552120T_Latest</f>
        <v>25.463000000000001</v>
      </c>
      <c r="U224" s="70">
        <f>A125552121V_Latest</f>
        <v>26</v>
      </c>
      <c r="V224" s="70">
        <f>A125556488L_Latest</f>
        <v>5.625</v>
      </c>
      <c r="W224" s="70">
        <f>A125550872W_Latest</f>
        <v>4.9589999999999996</v>
      </c>
      <c r="X224" s="70">
        <f>A125559296X_Latest</f>
        <v>3.331</v>
      </c>
      <c r="Y224" s="70">
        <f>A125562104C_Latest</f>
        <v>6.5140000000000002</v>
      </c>
      <c r="Z224" s="70">
        <f>A125553680J_Latest</f>
        <v>20.428000000000001</v>
      </c>
      <c r="AA224" s="70">
        <f>A125553681K_Latest</f>
        <v>11.413</v>
      </c>
      <c r="AB224" s="70">
        <f>A125556800V_Latest</f>
        <v>0.28299999999999997</v>
      </c>
      <c r="AC224" s="70">
        <f>A125551184K_Latest</f>
        <v>1.875</v>
      </c>
      <c r="AD224" s="70">
        <f>A125559608X_Latest</f>
        <v>3.6150000000000002</v>
      </c>
      <c r="AE224" s="70">
        <f>A125562416R_Latest</f>
        <v>2.1680000000000001</v>
      </c>
      <c r="AF224" s="70">
        <f>A125553992V_Latest</f>
        <v>7.9420000000000002</v>
      </c>
      <c r="AG224" s="70">
        <f>A125553993W_Latest</f>
        <v>26</v>
      </c>
      <c r="AH224" s="70">
        <f>A125555240R_Latest</f>
        <v>1.7010000000000001</v>
      </c>
      <c r="AI224" s="70">
        <f>A125549624L_Latest</f>
        <v>1.6359999999999999</v>
      </c>
      <c r="AJ224" s="70">
        <f>A125558048V_Latest</f>
        <v>1.5760000000000001</v>
      </c>
      <c r="AK224" s="70">
        <f>A125560856J_Latest</f>
        <v>7.0780000000000003</v>
      </c>
      <c r="AL224" s="70">
        <f>A125552432C_Latest</f>
        <v>11.991</v>
      </c>
      <c r="AM224" s="70">
        <f>A125552433F_Latest</f>
        <v>52</v>
      </c>
      <c r="AN224" s="70">
        <f>A125555552A_Latest</f>
        <v>0</v>
      </c>
      <c r="AO224" s="70">
        <f>A125549936X_Latest</f>
        <v>0.45500000000000002</v>
      </c>
      <c r="AP224" s="70">
        <f>A125558360L_Latest</f>
        <v>1.395</v>
      </c>
      <c r="AQ224" s="70">
        <f>A125561168W_Latest</f>
        <v>0.92</v>
      </c>
      <c r="AR224" s="70">
        <f>A125552744R_Latest</f>
        <v>2.7690000000000001</v>
      </c>
      <c r="AS224" s="70">
        <f>A125552745T_Latest</f>
        <v>47</v>
      </c>
      <c r="AT224" s="70">
        <f>A125555864L_Latest</f>
        <v>0</v>
      </c>
      <c r="AU224" s="70">
        <f>A125550248T_Latest</f>
        <v>0</v>
      </c>
      <c r="AV224" s="70">
        <f>A125558672X_Latest</f>
        <v>0</v>
      </c>
      <c r="AW224" s="70">
        <f>A125561480R_Latest</f>
        <v>0.123</v>
      </c>
      <c r="AX224" s="70">
        <f>A125553056C_Latest</f>
        <v>0.123</v>
      </c>
      <c r="AY224" s="70">
        <f>A125553057F_Latest</f>
        <v>0</v>
      </c>
      <c r="AZ224" s="70">
        <f>A125554616J_Latest</f>
        <v>0</v>
      </c>
      <c r="BA224" s="70">
        <f>A125549000R_Latest</f>
        <v>0</v>
      </c>
      <c r="BB224" s="70">
        <f>A125557424V_Latest</f>
        <v>0.33900000000000002</v>
      </c>
      <c r="BC224" s="70">
        <f>A125560232K_Latest</f>
        <v>0.64400000000000002</v>
      </c>
      <c r="BD224" s="70">
        <f>A125551808W_Latest</f>
        <v>0.98399999999999999</v>
      </c>
      <c r="BE224" s="70">
        <f>A125551809X_Latest</f>
        <v>108.572</v>
      </c>
    </row>
    <row r="225" spans="1:57" hidden="1">
      <c r="A225" s="52"/>
      <c r="B225" s="57" t="s">
        <v>12701</v>
      </c>
      <c r="C225" s="66">
        <v>17</v>
      </c>
      <c r="D225" s="70">
        <f>A125554176R_Latest</f>
        <v>12.414999999999999</v>
      </c>
      <c r="E225" s="70">
        <f>A125548560V_Latest</f>
        <v>19.47</v>
      </c>
      <c r="F225" s="70">
        <f>A125556984X_Latest</f>
        <v>19.640999999999998</v>
      </c>
      <c r="G225" s="70">
        <f>A125559792K_Latest</f>
        <v>22.015999999999998</v>
      </c>
      <c r="H225" s="70">
        <f>A125551368C_Latest</f>
        <v>73.542000000000002</v>
      </c>
      <c r="I225" s="70">
        <f>A125551369F_Latest</f>
        <v>18.951000000000001</v>
      </c>
      <c r="J225" s="70">
        <f>A125556048J_Latest</f>
        <v>1.3640000000000001</v>
      </c>
      <c r="K225" s="70">
        <f>A125550432T_Latest</f>
        <v>8.1679999999999993</v>
      </c>
      <c r="L225" s="70">
        <f>A125558856T_Latest</f>
        <v>6.2629999999999999</v>
      </c>
      <c r="M225" s="70">
        <f>A125561664J_Latest</f>
        <v>9.23</v>
      </c>
      <c r="N225" s="70">
        <f>A125553240C_Latest</f>
        <v>25.027000000000001</v>
      </c>
      <c r="O225" s="70">
        <f>A125553241F_Latest</f>
        <v>24.140999999999998</v>
      </c>
      <c r="P225" s="70">
        <f>A125554800J_Latest</f>
        <v>5.702</v>
      </c>
      <c r="Q225" s="70">
        <f>A125549184V_Latest</f>
        <v>5.2229999999999999</v>
      </c>
      <c r="R225" s="70">
        <f>A125557608L_Latest</f>
        <v>4.1980000000000004</v>
      </c>
      <c r="S225" s="70">
        <f>A125560416C_Latest</f>
        <v>6.6859999999999999</v>
      </c>
      <c r="T225" s="70">
        <f>A125551992J_Latest</f>
        <v>21.809000000000001</v>
      </c>
      <c r="U225" s="70">
        <f>A125551993K_Latest</f>
        <v>18.027000000000001</v>
      </c>
      <c r="V225" s="70">
        <f>A125556360A_Latest</f>
        <v>3.7679999999999998</v>
      </c>
      <c r="W225" s="70">
        <f>A125550744C_Latest</f>
        <v>2.4500000000000002</v>
      </c>
      <c r="X225" s="70">
        <f>A125559168F_Latest</f>
        <v>4.6719999999999997</v>
      </c>
      <c r="Y225" s="70">
        <f>A125561976V_Latest</f>
        <v>2.2599999999999998</v>
      </c>
      <c r="Z225" s="70">
        <f>A125553552R_Latest</f>
        <v>13.15</v>
      </c>
      <c r="AA225" s="70">
        <f>A125553553T_Latest</f>
        <v>12.992000000000001</v>
      </c>
      <c r="AB225" s="70">
        <f>A125556672L_Latest</f>
        <v>1.343</v>
      </c>
      <c r="AC225" s="70">
        <f>A125551056T_Latest</f>
        <v>1.8080000000000001</v>
      </c>
      <c r="AD225" s="70">
        <f>A125559480X_Latest</f>
        <v>1.7889999999999999</v>
      </c>
      <c r="AE225" s="70">
        <f>A125562288J_Latest</f>
        <v>1.5209999999999999</v>
      </c>
      <c r="AF225" s="70">
        <f>A125553864A_Latest</f>
        <v>6.4619999999999997</v>
      </c>
      <c r="AG225" s="70">
        <f>A125553865C_Latest</f>
        <v>12.879</v>
      </c>
      <c r="AH225" s="70">
        <f>A125555112W_Latest</f>
        <v>0</v>
      </c>
      <c r="AI225" s="70">
        <f>A125549496F_Latest</f>
        <v>0.5</v>
      </c>
      <c r="AJ225" s="70">
        <f>A125557920F_Latest</f>
        <v>1.774</v>
      </c>
      <c r="AK225" s="70">
        <f>A125560728R_Latest</f>
        <v>2.145</v>
      </c>
      <c r="AL225" s="70">
        <f>A125552304K_Latest</f>
        <v>4.4189999999999996</v>
      </c>
      <c r="AM225" s="70">
        <f>A125552305L_Latest</f>
        <v>48.674999999999997</v>
      </c>
      <c r="AN225" s="70">
        <f>A125555424J_Latest</f>
        <v>0.23799999999999999</v>
      </c>
      <c r="AO225" s="70">
        <f>A125549808F_Latest</f>
        <v>0.73599999999999999</v>
      </c>
      <c r="AP225" s="70">
        <f>A125558232V_Latest</f>
        <v>0.498</v>
      </c>
      <c r="AQ225" s="70">
        <f>A125561040K_Latest</f>
        <v>0</v>
      </c>
      <c r="AR225" s="70">
        <f>A125552616W_Latest</f>
        <v>1.4710000000000001</v>
      </c>
      <c r="AS225" s="70">
        <f>A125552617X_Latest</f>
        <v>12</v>
      </c>
      <c r="AT225" s="70">
        <f>A125555736V_Latest</f>
        <v>0</v>
      </c>
      <c r="AU225" s="70">
        <f>A125550120F_Latest</f>
        <v>0</v>
      </c>
      <c r="AV225" s="70">
        <f>A125558544F_Latest</f>
        <v>0</v>
      </c>
      <c r="AW225" s="70">
        <f>A125561352W_Latest</f>
        <v>0</v>
      </c>
      <c r="AX225" s="70">
        <f>A125552928J_Latest</f>
        <v>0</v>
      </c>
      <c r="AY225" s="70">
        <f>A125552929K_Latest</f>
        <v>0</v>
      </c>
      <c r="AZ225" s="70">
        <f>A125554488A_Latest</f>
        <v>0</v>
      </c>
      <c r="BA225" s="70">
        <f>A125548872F_Latest</f>
        <v>0.58599999999999997</v>
      </c>
      <c r="BB225" s="70">
        <f>A125557296L_Latest</f>
        <v>0.44600000000000001</v>
      </c>
      <c r="BC225" s="70">
        <f>A125560104T_Latest</f>
        <v>0.17299999999999999</v>
      </c>
      <c r="BD225" s="70">
        <f>A125551680W_Latest</f>
        <v>1.2050000000000001</v>
      </c>
      <c r="BE225" s="70">
        <f>A125551681X_Latest</f>
        <v>10.199</v>
      </c>
    </row>
    <row r="226" spans="1:57" hidden="1">
      <c r="A226" s="52"/>
      <c r="B226" s="53" t="s">
        <v>12702</v>
      </c>
      <c r="C226" s="66">
        <v>18</v>
      </c>
      <c r="D226" s="70">
        <f>A125554360R_Latest</f>
        <v>3.4390000000000001</v>
      </c>
      <c r="E226" s="70">
        <f>A125548744L_Latest</f>
        <v>5.4539999999999997</v>
      </c>
      <c r="F226" s="70">
        <f>A125557168V_Latest</f>
        <v>5.9749999999999996</v>
      </c>
      <c r="G226" s="70">
        <f>A125559976C_Latest</f>
        <v>8.9290000000000003</v>
      </c>
      <c r="H226" s="70">
        <f>A125551552C_Latest</f>
        <v>23.797000000000001</v>
      </c>
      <c r="I226" s="70">
        <f>A125551553F_Latest</f>
        <v>31.135000000000002</v>
      </c>
      <c r="J226" s="70">
        <f>A125556232J_Latest</f>
        <v>0</v>
      </c>
      <c r="K226" s="70">
        <f>A125550616K_Latest</f>
        <v>0.624</v>
      </c>
      <c r="L226" s="70">
        <f>A125559040V_Latest</f>
        <v>0</v>
      </c>
      <c r="M226" s="70">
        <f>A125561848A_Latest</f>
        <v>4.6269999999999998</v>
      </c>
      <c r="N226" s="70">
        <f>A125553424W_Latest</f>
        <v>5.2510000000000003</v>
      </c>
      <c r="O226" s="70">
        <f>A125553425X_Latest</f>
        <v>104</v>
      </c>
      <c r="P226" s="70">
        <f>A125554984L_Latest</f>
        <v>2.1429999999999998</v>
      </c>
      <c r="Q226" s="70">
        <f>A125549368L_Latest</f>
        <v>1.2569999999999999</v>
      </c>
      <c r="R226" s="70">
        <f>A125557792X_Latest</f>
        <v>1.04</v>
      </c>
      <c r="S226" s="70">
        <f>A125560600C_Latest</f>
        <v>1.5349999999999999</v>
      </c>
      <c r="T226" s="70">
        <f>A125552176C_Latest</f>
        <v>5.9749999999999996</v>
      </c>
      <c r="U226" s="70">
        <f>A125552177F_Latest</f>
        <v>4.8449999999999998</v>
      </c>
      <c r="V226" s="70">
        <f>A125556544V_Latest</f>
        <v>0.79</v>
      </c>
      <c r="W226" s="70">
        <f>A125550928W_Latest</f>
        <v>1.712</v>
      </c>
      <c r="X226" s="70">
        <f>A125559352F_Latest</f>
        <v>3.31</v>
      </c>
      <c r="Y226" s="70">
        <f>A125562160W_Latest</f>
        <v>1.587</v>
      </c>
      <c r="Z226" s="70">
        <f>A125553736J_Latest</f>
        <v>7.3979999999999997</v>
      </c>
      <c r="AA226" s="70">
        <f>A125553737K_Latest</f>
        <v>32.357999999999997</v>
      </c>
      <c r="AB226" s="70">
        <f>A125556856F_Latest</f>
        <v>0.23400000000000001</v>
      </c>
      <c r="AC226" s="70">
        <f>A125551240T_Latest</f>
        <v>0.23</v>
      </c>
      <c r="AD226" s="70">
        <f>A125559664T_Latest</f>
        <v>0.71199999999999997</v>
      </c>
      <c r="AE226" s="70">
        <f>A125562472J_Latest</f>
        <v>0.45600000000000002</v>
      </c>
      <c r="AF226" s="70">
        <f>A125554048W_Latest</f>
        <v>1.631</v>
      </c>
      <c r="AG226" s="70">
        <f>A125554049X_Latest</f>
        <v>18.373000000000001</v>
      </c>
      <c r="AH226" s="70">
        <f>A125555296A_Latest</f>
        <v>0</v>
      </c>
      <c r="AI226" s="70">
        <f>A125549680F_Latest</f>
        <v>1.506</v>
      </c>
      <c r="AJ226" s="70">
        <f>A125558104A_Latest</f>
        <v>0.91300000000000003</v>
      </c>
      <c r="AK226" s="70">
        <f>A125560912R_Latest</f>
        <v>0</v>
      </c>
      <c r="AL226" s="70">
        <f>A125552488R_Latest</f>
        <v>2.42</v>
      </c>
      <c r="AM226" s="70">
        <f>A125552489T_Latest</f>
        <v>9.7759999999999998</v>
      </c>
      <c r="AN226" s="70">
        <f>A125555608A_Latest</f>
        <v>0.27200000000000002</v>
      </c>
      <c r="AO226" s="70">
        <f>A125549992T_Latest</f>
        <v>0.126</v>
      </c>
      <c r="AP226" s="70">
        <f>A125558416L_Latest</f>
        <v>0</v>
      </c>
      <c r="AQ226" s="70">
        <f>A125561224C_Latest</f>
        <v>0.72399999999999998</v>
      </c>
      <c r="AR226" s="70">
        <f>A125552800W_Latest</f>
        <v>1.1220000000000001</v>
      </c>
      <c r="AS226" s="70">
        <f>A125552801X_Latest</f>
        <v>97.593999999999994</v>
      </c>
      <c r="AT226" s="70">
        <f>A125555920V_Latest</f>
        <v>0</v>
      </c>
      <c r="AU226" s="70">
        <f>A125550304X_Latest</f>
        <v>0</v>
      </c>
      <c r="AV226" s="70">
        <f>A125558728X_Latest</f>
        <v>0</v>
      </c>
      <c r="AW226" s="70">
        <f>A125561536R_Latest</f>
        <v>0</v>
      </c>
      <c r="AX226" s="70">
        <f>A125553112K_Latest</f>
        <v>0</v>
      </c>
      <c r="AY226" s="70">
        <f>A125553113L_Latest</f>
        <v>0</v>
      </c>
      <c r="AZ226" s="70">
        <f>A125554672A_Latest</f>
        <v>0</v>
      </c>
      <c r="BA226" s="70">
        <f>A125549056A_Latest</f>
        <v>0</v>
      </c>
      <c r="BB226" s="70">
        <f>A125557480L_Latest</f>
        <v>0</v>
      </c>
      <c r="BC226" s="70">
        <f>A125560288W_Latest</f>
        <v>0</v>
      </c>
      <c r="BD226" s="70">
        <f>A125551864R_Latest</f>
        <v>0</v>
      </c>
      <c r="BE226" s="70">
        <f>A125551865T_Latest</f>
        <v>0</v>
      </c>
    </row>
    <row r="227" spans="1:57" hidden="1">
      <c r="A227" s="48" t="s">
        <v>12703</v>
      </c>
      <c r="B227" s="55"/>
      <c r="C227" s="66">
        <v>19</v>
      </c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</row>
    <row r="228" spans="1:57" hidden="1">
      <c r="A228" s="58"/>
      <c r="B228" s="53" t="s">
        <v>12704</v>
      </c>
      <c r="C228" s="66">
        <v>20</v>
      </c>
      <c r="D228" s="70">
        <f>A125554248R_Latest</f>
        <v>127.71599999999999</v>
      </c>
      <c r="E228" s="70">
        <f>A125548632V_Latest</f>
        <v>194.39400000000001</v>
      </c>
      <c r="F228" s="70">
        <f>A125557056A_Latest</f>
        <v>214.91399999999999</v>
      </c>
      <c r="G228" s="70">
        <f>A125559864K_Latest</f>
        <v>168.94800000000001</v>
      </c>
      <c r="H228" s="70">
        <f>A125551440K_Latest</f>
        <v>705.971</v>
      </c>
      <c r="I228" s="70">
        <f>A125551441L_Latest</f>
        <v>13</v>
      </c>
      <c r="J228" s="70">
        <f>A125556120R_Latest</f>
        <v>37.487000000000002</v>
      </c>
      <c r="K228" s="70">
        <f>A125550504T_Latest</f>
        <v>62.16</v>
      </c>
      <c r="L228" s="70">
        <f>A125558928T_Latest</f>
        <v>59.664999999999999</v>
      </c>
      <c r="M228" s="70">
        <f>A125561736J_Latest</f>
        <v>61.713999999999999</v>
      </c>
      <c r="N228" s="70">
        <f>A125553312C_Latest</f>
        <v>221.02500000000001</v>
      </c>
      <c r="O228" s="70">
        <f>A125553313F_Latest</f>
        <v>13</v>
      </c>
      <c r="P228" s="70">
        <f>A125554872V_Latest</f>
        <v>28.404</v>
      </c>
      <c r="Q228" s="70">
        <f>A125549256V_Latest</f>
        <v>54.106999999999999</v>
      </c>
      <c r="R228" s="70">
        <f>A125557680F_Latest</f>
        <v>63.296999999999997</v>
      </c>
      <c r="S228" s="70">
        <f>A125560488R_Latest</f>
        <v>35.009</v>
      </c>
      <c r="T228" s="70">
        <f>A125552064K_Latest</f>
        <v>180.81700000000001</v>
      </c>
      <c r="U228" s="70">
        <f>A125552065L_Latest</f>
        <v>13</v>
      </c>
      <c r="V228" s="70">
        <f>A125556432A_Latest</f>
        <v>37.654000000000003</v>
      </c>
      <c r="W228" s="70">
        <f>A125550816C_Latest</f>
        <v>39.085999999999999</v>
      </c>
      <c r="X228" s="70">
        <f>A125559240L_Latest</f>
        <v>41.500999999999998</v>
      </c>
      <c r="Y228" s="70">
        <f>A125562048W_Latest</f>
        <v>28.596</v>
      </c>
      <c r="Z228" s="70">
        <f>A125553624R_Latest</f>
        <v>146.83799999999999</v>
      </c>
      <c r="AA228" s="70">
        <f>A125553625T_Latest</f>
        <v>12</v>
      </c>
      <c r="AB228" s="70">
        <f>A125556744L_Latest</f>
        <v>6.3689999999999998</v>
      </c>
      <c r="AC228" s="70">
        <f>A125551128T_Latest</f>
        <v>11.071999999999999</v>
      </c>
      <c r="AD228" s="70">
        <f>A125559552X_Latest</f>
        <v>14.089</v>
      </c>
      <c r="AE228" s="70">
        <f>A125562360R_Latest</f>
        <v>14.798</v>
      </c>
      <c r="AF228" s="70">
        <f>A125553936A_Latest</f>
        <v>46.326999999999998</v>
      </c>
      <c r="AG228" s="70">
        <f>A125553937C_Latest</f>
        <v>20</v>
      </c>
      <c r="AH228" s="70">
        <f>A125555184J_Latest</f>
        <v>11.516</v>
      </c>
      <c r="AI228" s="70">
        <f>A125549568F_Latest</f>
        <v>19.780999999999999</v>
      </c>
      <c r="AJ228" s="70">
        <f>A125557992T_Latest</f>
        <v>25.030999999999999</v>
      </c>
      <c r="AK228" s="70">
        <f>A125560800W_Latest</f>
        <v>21.001999999999999</v>
      </c>
      <c r="AL228" s="70">
        <f>A125552376W_Latest</f>
        <v>77.33</v>
      </c>
      <c r="AM228" s="70">
        <f>A125552377X_Latest</f>
        <v>17</v>
      </c>
      <c r="AN228" s="70">
        <f>A125555496V_Latest</f>
        <v>3.698</v>
      </c>
      <c r="AO228" s="70">
        <f>A125549880X_Latest</f>
        <v>4.3609999999999998</v>
      </c>
      <c r="AP228" s="70">
        <f>A125558304V_Latest</f>
        <v>5.8949999999999996</v>
      </c>
      <c r="AQ228" s="70">
        <f>A125561112K_Latest</f>
        <v>4.9219999999999997</v>
      </c>
      <c r="AR228" s="70">
        <f>A125552688J_Latest</f>
        <v>18.875</v>
      </c>
      <c r="AS228" s="70">
        <f>A125552689K_Latest</f>
        <v>13</v>
      </c>
      <c r="AT228" s="70">
        <f>A125555808V_Latest</f>
        <v>0.82099999999999995</v>
      </c>
      <c r="AU228" s="70">
        <f>A125550192T_Latest</f>
        <v>0.879</v>
      </c>
      <c r="AV228" s="70">
        <f>A125558616F_Latest</f>
        <v>0.71099999999999997</v>
      </c>
      <c r="AW228" s="70">
        <f>A125561424W_Latest</f>
        <v>0.64200000000000002</v>
      </c>
      <c r="AX228" s="70">
        <f>A125553000T_Latest</f>
        <v>3.052</v>
      </c>
      <c r="AY228" s="70">
        <f>A125553001V_Latest</f>
        <v>10.023999999999999</v>
      </c>
      <c r="AZ228" s="70">
        <f>A125554560J_Latest</f>
        <v>1.768</v>
      </c>
      <c r="BA228" s="70">
        <f>A125548944F_Latest</f>
        <v>2.948</v>
      </c>
      <c r="BB228" s="70">
        <f>A125557368L_Latest</f>
        <v>4.726</v>
      </c>
      <c r="BC228" s="70">
        <f>A125560176C_Latest</f>
        <v>2.2650000000000001</v>
      </c>
      <c r="BD228" s="70">
        <f>A125551752W_Latest</f>
        <v>11.708</v>
      </c>
      <c r="BE228" s="70">
        <f>A125551753X_Latest</f>
        <v>13</v>
      </c>
    </row>
    <row r="229" spans="1:57" hidden="1">
      <c r="A229" s="58"/>
      <c r="B229" s="56" t="s">
        <v>12705</v>
      </c>
      <c r="C229" s="66">
        <v>21</v>
      </c>
      <c r="D229" s="70">
        <f>A125554136W_Latest</f>
        <v>52.006</v>
      </c>
      <c r="E229" s="70">
        <f>A125548520A_Latest</f>
        <v>78.221999999999994</v>
      </c>
      <c r="F229" s="70">
        <f>A125556944F_Latest</f>
        <v>82.756</v>
      </c>
      <c r="G229" s="70">
        <f>A125559752T_Latest</f>
        <v>77.811000000000007</v>
      </c>
      <c r="H229" s="70">
        <f>A125551328K_Latest</f>
        <v>290.79399999999998</v>
      </c>
      <c r="I229" s="70">
        <f>A125551329L_Latest</f>
        <v>13</v>
      </c>
      <c r="J229" s="70">
        <f>A125556008R_Latest</f>
        <v>15.058</v>
      </c>
      <c r="K229" s="70">
        <f>A125550392K_Latest</f>
        <v>29.396999999999998</v>
      </c>
      <c r="L229" s="70">
        <f>A125558816X_Latest</f>
        <v>22.006</v>
      </c>
      <c r="M229" s="70">
        <f>A125561624R_Latest</f>
        <v>27.436</v>
      </c>
      <c r="N229" s="70">
        <f>A125553200K_Latest</f>
        <v>93.897999999999996</v>
      </c>
      <c r="O229" s="70">
        <f>A125553201L_Latest</f>
        <v>13</v>
      </c>
      <c r="P229" s="70">
        <f>A125554760A_Latest</f>
        <v>15.601000000000001</v>
      </c>
      <c r="Q229" s="70">
        <f>A125549144A_Latest</f>
        <v>18.082999999999998</v>
      </c>
      <c r="R229" s="70">
        <f>A125557568F_Latest</f>
        <v>25.710999999999999</v>
      </c>
      <c r="S229" s="70">
        <f>A125560376W_Latest</f>
        <v>19.122</v>
      </c>
      <c r="T229" s="70">
        <f>A125551952R_Latest</f>
        <v>78.516999999999996</v>
      </c>
      <c r="U229" s="70">
        <f>A125551953T_Latest</f>
        <v>16.681000000000001</v>
      </c>
      <c r="V229" s="70">
        <f>A125556320J_Latest</f>
        <v>13.391999999999999</v>
      </c>
      <c r="W229" s="70">
        <f>A125550704K_Latest</f>
        <v>15.593</v>
      </c>
      <c r="X229" s="70">
        <f>A125559128L_Latest</f>
        <v>15.744999999999999</v>
      </c>
      <c r="Y229" s="70">
        <f>A125561936A_Latest</f>
        <v>12.69</v>
      </c>
      <c r="Z229" s="70">
        <f>A125553512W_Latest</f>
        <v>57.42</v>
      </c>
      <c r="AA229" s="70">
        <f>A125553513X_Latest</f>
        <v>10.379</v>
      </c>
      <c r="AB229" s="70">
        <f>A125556632V_Latest</f>
        <v>1.996</v>
      </c>
      <c r="AC229" s="70">
        <f>A125551016X_Latest</f>
        <v>3.121</v>
      </c>
      <c r="AD229" s="70">
        <f>A125559440F_Latest</f>
        <v>6.4640000000000004</v>
      </c>
      <c r="AE229" s="70">
        <f>A125562248R_Latest</f>
        <v>6.3029999999999999</v>
      </c>
      <c r="AF229" s="70">
        <f>A125553824J_Latest</f>
        <v>17.884</v>
      </c>
      <c r="AG229" s="70">
        <f>A125553825K_Latest</f>
        <v>26</v>
      </c>
      <c r="AH229" s="70">
        <f>A125555072R_Latest</f>
        <v>3.2570000000000001</v>
      </c>
      <c r="AI229" s="70">
        <f>A125549456L_Latest</f>
        <v>8.7059999999999995</v>
      </c>
      <c r="AJ229" s="70">
        <f>A125557880X_Latest</f>
        <v>8.1859999999999999</v>
      </c>
      <c r="AK229" s="70">
        <f>A125560688J_Latest</f>
        <v>8.3699999999999992</v>
      </c>
      <c r="AL229" s="70">
        <f>A125552264C_Latest</f>
        <v>28.52</v>
      </c>
      <c r="AM229" s="70">
        <f>A125552265F_Latest</f>
        <v>22.651</v>
      </c>
      <c r="AN229" s="70">
        <f>A125555384A_Latest</f>
        <v>2.214</v>
      </c>
      <c r="AO229" s="70">
        <f>A125549768X_Latest</f>
        <v>2.2109999999999999</v>
      </c>
      <c r="AP229" s="70">
        <f>A125558192L_Latest</f>
        <v>3.1339999999999999</v>
      </c>
      <c r="AQ229" s="70">
        <f>A125561000T_Latest</f>
        <v>2.4590000000000001</v>
      </c>
      <c r="AR229" s="70">
        <f>A125552576R_Latest</f>
        <v>10.016999999999999</v>
      </c>
      <c r="AS229" s="70">
        <f>A125552577T_Latest</f>
        <v>14.315</v>
      </c>
      <c r="AT229" s="70">
        <f>A125555696L_Latest</f>
        <v>0.21299999999999999</v>
      </c>
      <c r="AU229" s="70">
        <f>A125550080X_Latest</f>
        <v>0.23799999999999999</v>
      </c>
      <c r="AV229" s="70">
        <f>A125558504L_Latest</f>
        <v>0.39800000000000002</v>
      </c>
      <c r="AW229" s="70">
        <f>A125561312C_Latest</f>
        <v>0.46</v>
      </c>
      <c r="AX229" s="70">
        <f>A125552888A_Latest</f>
        <v>1.3089999999999999</v>
      </c>
      <c r="AY229" s="70">
        <f>A125552889C_Latest</f>
        <v>27.451000000000001</v>
      </c>
      <c r="AZ229" s="70">
        <f>A125554448J_Latest</f>
        <v>0.27400000000000002</v>
      </c>
      <c r="BA229" s="70">
        <f>A125548832L_Latest</f>
        <v>0.873</v>
      </c>
      <c r="BB229" s="70">
        <f>A125557256V_Latest</f>
        <v>1.111</v>
      </c>
      <c r="BC229" s="70">
        <f>A125560064K_Latest</f>
        <v>0.97</v>
      </c>
      <c r="BD229" s="70">
        <f>A125551640C_Latest</f>
        <v>3.2290000000000001</v>
      </c>
      <c r="BE229" s="70">
        <f>A125551641F_Latest</f>
        <v>13</v>
      </c>
    </row>
    <row r="230" spans="1:57" hidden="1">
      <c r="A230" s="58"/>
      <c r="B230" s="57" t="s">
        <v>12706</v>
      </c>
      <c r="C230" s="66">
        <v>22</v>
      </c>
      <c r="D230" s="70">
        <f>A125554256R_Latest</f>
        <v>26.547000000000001</v>
      </c>
      <c r="E230" s="70">
        <f>A125548640V_Latest</f>
        <v>38.537999999999997</v>
      </c>
      <c r="F230" s="70">
        <f>A125557064A_Latest</f>
        <v>41.344999999999999</v>
      </c>
      <c r="G230" s="70">
        <f>A125559872K_Latest</f>
        <v>46.030999999999999</v>
      </c>
      <c r="H230" s="70">
        <f>A125551448C_Latest</f>
        <v>152.46100000000001</v>
      </c>
      <c r="I230" s="70">
        <f>A125551449F_Latest</f>
        <v>17</v>
      </c>
      <c r="J230" s="70">
        <f>A125556128J_Latest</f>
        <v>9.6880000000000006</v>
      </c>
      <c r="K230" s="70">
        <f>A125550512T_Latest</f>
        <v>17.62</v>
      </c>
      <c r="L230" s="70">
        <f>A125558936T_Latest</f>
        <v>8.8439999999999994</v>
      </c>
      <c r="M230" s="70">
        <f>A125561744J_Latest</f>
        <v>15.488</v>
      </c>
      <c r="N230" s="70">
        <f>A125553320C_Latest</f>
        <v>51.639000000000003</v>
      </c>
      <c r="O230" s="70">
        <f>A125553321F_Latest</f>
        <v>8</v>
      </c>
      <c r="P230" s="70">
        <f>A125554880V_Latest</f>
        <v>7.4610000000000003</v>
      </c>
      <c r="Q230" s="70">
        <f>A125549264V_Latest</f>
        <v>7.3559999999999999</v>
      </c>
      <c r="R230" s="70">
        <f>A125557688X_Latest</f>
        <v>14.167999999999999</v>
      </c>
      <c r="S230" s="70">
        <f>A125560496R_Latest</f>
        <v>13.254</v>
      </c>
      <c r="T230" s="70">
        <f>A125552072K_Latest</f>
        <v>42.238999999999997</v>
      </c>
      <c r="U230" s="70">
        <f>A125552073L_Latest</f>
        <v>25.036000000000001</v>
      </c>
      <c r="V230" s="70">
        <f>A125556440A_Latest</f>
        <v>4.7949999999999999</v>
      </c>
      <c r="W230" s="70">
        <f>A125550824C_Latest</f>
        <v>6.218</v>
      </c>
      <c r="X230" s="70">
        <f>A125559248F_Latest</f>
        <v>9.4619999999999997</v>
      </c>
      <c r="Y230" s="70">
        <f>A125562056W_Latest</f>
        <v>6.819</v>
      </c>
      <c r="Z230" s="70">
        <f>A125553632R_Latest</f>
        <v>27.292999999999999</v>
      </c>
      <c r="AA230" s="70">
        <f>A125553633T_Latest</f>
        <v>21</v>
      </c>
      <c r="AB230" s="70">
        <f>A125556752L_Latest</f>
        <v>1.3260000000000001</v>
      </c>
      <c r="AC230" s="70">
        <f>A125551136T_Latest</f>
        <v>1.976</v>
      </c>
      <c r="AD230" s="70">
        <f>A125559560X_Latest</f>
        <v>3.88</v>
      </c>
      <c r="AE230" s="70">
        <f>A125562368J_Latest</f>
        <v>3.3730000000000002</v>
      </c>
      <c r="AF230" s="70">
        <f>A125553944A_Latest</f>
        <v>10.555</v>
      </c>
      <c r="AG230" s="70">
        <f>A125553945C_Latest</f>
        <v>26</v>
      </c>
      <c r="AH230" s="70">
        <f>A125555192J_Latest</f>
        <v>1.776</v>
      </c>
      <c r="AI230" s="70">
        <f>A125549576F_Latest</f>
        <v>4.3490000000000002</v>
      </c>
      <c r="AJ230" s="70">
        <f>A125558000J_Latest</f>
        <v>3.2130000000000001</v>
      </c>
      <c r="AK230" s="70">
        <f>A125560808R_Latest</f>
        <v>5.14</v>
      </c>
      <c r="AL230" s="70">
        <f>A125552384W_Latest</f>
        <v>14.478</v>
      </c>
      <c r="AM230" s="70">
        <f>A125552385X_Latest</f>
        <v>26</v>
      </c>
      <c r="AN230" s="70">
        <f>A125555504J_Latest</f>
        <v>1.288</v>
      </c>
      <c r="AO230" s="70">
        <f>A125549888T_Latest</f>
        <v>0.56299999999999994</v>
      </c>
      <c r="AP230" s="70">
        <f>A125558312V_Latest</f>
        <v>1.2430000000000001</v>
      </c>
      <c r="AQ230" s="70">
        <f>A125561120K_Latest</f>
        <v>1.093</v>
      </c>
      <c r="AR230" s="70">
        <f>A125552696J_Latest</f>
        <v>4.1870000000000003</v>
      </c>
      <c r="AS230" s="70">
        <f>A125552697K_Latest</f>
        <v>13</v>
      </c>
      <c r="AT230" s="70">
        <f>A125555816V_Latest</f>
        <v>0.21299999999999999</v>
      </c>
      <c r="AU230" s="70">
        <f>A125550200F_Latest</f>
        <v>0.23799999999999999</v>
      </c>
      <c r="AV230" s="70">
        <f>A125558624F_Latest</f>
        <v>0.27800000000000002</v>
      </c>
      <c r="AW230" s="70">
        <f>A125561432W_Latest</f>
        <v>0.23799999999999999</v>
      </c>
      <c r="AX230" s="70">
        <f>A125553008K_Latest</f>
        <v>0.96599999999999997</v>
      </c>
      <c r="AY230" s="70">
        <f>A125553009L_Latest</f>
        <v>11.864000000000001</v>
      </c>
      <c r="AZ230" s="70">
        <f>A125554568A_Latest</f>
        <v>0</v>
      </c>
      <c r="BA230" s="70">
        <f>A125548952F_Latest</f>
        <v>0.219</v>
      </c>
      <c r="BB230" s="70">
        <f>A125557376L_Latest</f>
        <v>0.25800000000000001</v>
      </c>
      <c r="BC230" s="70">
        <f>A125560184C_Latest</f>
        <v>0.627</v>
      </c>
      <c r="BD230" s="70">
        <f>A125551760W_Latest</f>
        <v>1.1040000000000001</v>
      </c>
      <c r="BE230" s="70">
        <f>A125551761X_Latest</f>
        <v>39.011000000000003</v>
      </c>
    </row>
    <row r="231" spans="1:57" hidden="1">
      <c r="A231" s="58"/>
      <c r="B231" s="57" t="s">
        <v>12707</v>
      </c>
      <c r="C231" s="66">
        <v>23</v>
      </c>
      <c r="D231" s="70">
        <f>A125554264R_Latest</f>
        <v>25.459</v>
      </c>
      <c r="E231" s="70">
        <f>A125548648L_Latest</f>
        <v>39.683999999999997</v>
      </c>
      <c r="F231" s="70">
        <f>A125557072A_Latest</f>
        <v>41.411000000000001</v>
      </c>
      <c r="G231" s="70">
        <f>A125559880K_Latest</f>
        <v>31.78</v>
      </c>
      <c r="H231" s="70">
        <f>A125551456C_Latest</f>
        <v>138.333</v>
      </c>
      <c r="I231" s="70">
        <f>A125551457F_Latest</f>
        <v>13</v>
      </c>
      <c r="J231" s="70">
        <f>A125556136J_Latest</f>
        <v>5.37</v>
      </c>
      <c r="K231" s="70">
        <f>A125550520T_Latest</f>
        <v>11.778</v>
      </c>
      <c r="L231" s="70">
        <f>A125558944T_Latest</f>
        <v>13.162000000000001</v>
      </c>
      <c r="M231" s="70">
        <f>A125561752J_Latest</f>
        <v>11.948</v>
      </c>
      <c r="N231" s="70">
        <f>A125553328W_Latest</f>
        <v>42.259</v>
      </c>
      <c r="O231" s="70">
        <f>A125553329X_Latest</f>
        <v>13</v>
      </c>
      <c r="P231" s="70">
        <f>A125554888L_Latest</f>
        <v>8.14</v>
      </c>
      <c r="Q231" s="70">
        <f>A125549272V_Latest</f>
        <v>10.727</v>
      </c>
      <c r="R231" s="70">
        <f>A125557696X_Latest</f>
        <v>11.542999999999999</v>
      </c>
      <c r="S231" s="70">
        <f>A125560504C_Latest</f>
        <v>5.8689999999999998</v>
      </c>
      <c r="T231" s="70">
        <f>A125552080K_Latest</f>
        <v>36.277999999999999</v>
      </c>
      <c r="U231" s="70">
        <f>A125552081L_Latest</f>
        <v>10</v>
      </c>
      <c r="V231" s="70">
        <f>A125556448V_Latest</f>
        <v>8.5969999999999995</v>
      </c>
      <c r="W231" s="70">
        <f>A125550832C_Latest</f>
        <v>9.3759999999999994</v>
      </c>
      <c r="X231" s="70">
        <f>A125559256F_Latest</f>
        <v>6.2830000000000004</v>
      </c>
      <c r="Y231" s="70">
        <f>A125562064W_Latest</f>
        <v>5.8710000000000004</v>
      </c>
      <c r="Z231" s="70">
        <f>A125553640R_Latest</f>
        <v>30.126999999999999</v>
      </c>
      <c r="AA231" s="70">
        <f>A125553641T_Latest</f>
        <v>4</v>
      </c>
      <c r="AB231" s="70">
        <f>A125556760L_Latest</f>
        <v>0.67100000000000004</v>
      </c>
      <c r="AC231" s="70">
        <f>A125551144T_Latest</f>
        <v>1.1439999999999999</v>
      </c>
      <c r="AD231" s="70">
        <f>A125559568T_Latest</f>
        <v>2.585</v>
      </c>
      <c r="AE231" s="70">
        <f>A125562376J_Latest</f>
        <v>2.93</v>
      </c>
      <c r="AF231" s="70">
        <f>A125553952A_Latest</f>
        <v>7.3289999999999997</v>
      </c>
      <c r="AG231" s="70">
        <f>A125553953C_Latest</f>
        <v>26</v>
      </c>
      <c r="AH231" s="70">
        <f>A125555200W_Latest</f>
        <v>1.4810000000000001</v>
      </c>
      <c r="AI231" s="70">
        <f>A125549584F_Latest</f>
        <v>4.3570000000000002</v>
      </c>
      <c r="AJ231" s="70">
        <f>A125558008A_Latest</f>
        <v>4.9729999999999999</v>
      </c>
      <c r="AK231" s="70">
        <f>A125560816R_Latest</f>
        <v>3.23</v>
      </c>
      <c r="AL231" s="70">
        <f>A125552392W_Latest</f>
        <v>14.042</v>
      </c>
      <c r="AM231" s="70">
        <f>A125552393X_Latest</f>
        <v>16.478000000000002</v>
      </c>
      <c r="AN231" s="70">
        <f>A125555512J_Latest</f>
        <v>0.92600000000000005</v>
      </c>
      <c r="AO231" s="70">
        <f>A125549896T_Latest</f>
        <v>1.6479999999999999</v>
      </c>
      <c r="AP231" s="70">
        <f>A125558320V_Latest</f>
        <v>1.891</v>
      </c>
      <c r="AQ231" s="70">
        <f>A125561128C_Latest</f>
        <v>1.3660000000000001</v>
      </c>
      <c r="AR231" s="70">
        <f>A125552704W_Latest</f>
        <v>5.8310000000000004</v>
      </c>
      <c r="AS231" s="70">
        <f>A125552705X_Latest</f>
        <v>17.53</v>
      </c>
      <c r="AT231" s="70">
        <f>A125555824V_Latest</f>
        <v>0</v>
      </c>
      <c r="AU231" s="70">
        <f>A125550208X_Latest</f>
        <v>0</v>
      </c>
      <c r="AV231" s="70">
        <f>A125558632F_Latest</f>
        <v>0.12</v>
      </c>
      <c r="AW231" s="70">
        <f>A125561440W_Latest</f>
        <v>0.223</v>
      </c>
      <c r="AX231" s="70">
        <f>A125553016K_Latest</f>
        <v>0.34300000000000003</v>
      </c>
      <c r="AY231" s="70">
        <f>A125553017L_Latest</f>
        <v>49.817</v>
      </c>
      <c r="AZ231" s="70">
        <f>A125554576A_Latest</f>
        <v>0.27400000000000002</v>
      </c>
      <c r="BA231" s="70">
        <f>A125548960F_Latest</f>
        <v>0.65400000000000003</v>
      </c>
      <c r="BB231" s="70">
        <f>A125557384L_Latest</f>
        <v>0.85399999999999998</v>
      </c>
      <c r="BC231" s="70">
        <f>A125560192C_Latest</f>
        <v>0.34300000000000003</v>
      </c>
      <c r="BD231" s="70">
        <f>A125551768R_Latest</f>
        <v>2.125</v>
      </c>
      <c r="BE231" s="70">
        <f>A125551769T_Latest</f>
        <v>13</v>
      </c>
    </row>
    <row r="232" spans="1:57" hidden="1">
      <c r="A232" s="58"/>
      <c r="B232" s="56" t="s">
        <v>12708</v>
      </c>
      <c r="C232" s="66">
        <v>24</v>
      </c>
      <c r="D232" s="70">
        <f>A125554384J_Latest</f>
        <v>7.4180000000000001</v>
      </c>
      <c r="E232" s="70">
        <f>A125548768F_Latest</f>
        <v>9.9909999999999997</v>
      </c>
      <c r="F232" s="70">
        <f>A125557192V_Latest</f>
        <v>16.542999999999999</v>
      </c>
      <c r="G232" s="70">
        <f>A125560000X_Latest</f>
        <v>13.385</v>
      </c>
      <c r="H232" s="70">
        <f>A125551576W_Latest</f>
        <v>47.338000000000001</v>
      </c>
      <c r="I232" s="70">
        <f>A125551577X_Latest</f>
        <v>26</v>
      </c>
      <c r="J232" s="70">
        <f>A125556256A_Latest</f>
        <v>0.995</v>
      </c>
      <c r="K232" s="70">
        <f>A125550640K_Latest</f>
        <v>2.1459999999999999</v>
      </c>
      <c r="L232" s="70">
        <f>A125559064L_Latest</f>
        <v>3.5419999999999998</v>
      </c>
      <c r="M232" s="70">
        <f>A125561872A_Latest</f>
        <v>3.9620000000000002</v>
      </c>
      <c r="N232" s="70">
        <f>A125553448R_Latest</f>
        <v>10.645</v>
      </c>
      <c r="O232" s="70">
        <f>A125553449T_Latest</f>
        <v>27.381</v>
      </c>
      <c r="P232" s="70">
        <f>A125555008W_Latest</f>
        <v>2.548</v>
      </c>
      <c r="Q232" s="70">
        <f>A125549392L_Latest</f>
        <v>4.8499999999999996</v>
      </c>
      <c r="R232" s="70">
        <f>A125557816F_Latest</f>
        <v>6.0430000000000001</v>
      </c>
      <c r="S232" s="70">
        <f>A125560624W_Latest</f>
        <v>2.9020000000000001</v>
      </c>
      <c r="T232" s="70">
        <f>A125552200T_Latest</f>
        <v>16.343</v>
      </c>
      <c r="U232" s="70">
        <f>A125552201V_Latest</f>
        <v>21.391999999999999</v>
      </c>
      <c r="V232" s="70">
        <f>A125556568L_Latest</f>
        <v>2.73</v>
      </c>
      <c r="W232" s="70">
        <f>A125550952W_Latest</f>
        <v>1.379</v>
      </c>
      <c r="X232" s="70">
        <f>A125559376X_Latest</f>
        <v>2.2130000000000001</v>
      </c>
      <c r="Y232" s="70">
        <f>A125562184R_Latest</f>
        <v>2.625</v>
      </c>
      <c r="Z232" s="70">
        <f>A125553760J_Latest</f>
        <v>8.9459999999999997</v>
      </c>
      <c r="AA232" s="70">
        <f>A125553761K_Latest</f>
        <v>13</v>
      </c>
      <c r="AB232" s="70">
        <f>A125556880F_Latest</f>
        <v>0.64700000000000002</v>
      </c>
      <c r="AC232" s="70">
        <f>A125551264K_Latest</f>
        <v>0.57699999999999996</v>
      </c>
      <c r="AD232" s="70">
        <f>A125559688K_Latest</f>
        <v>1.143</v>
      </c>
      <c r="AE232" s="70">
        <f>A125562496A_Latest</f>
        <v>1.216</v>
      </c>
      <c r="AF232" s="70">
        <f>A125554072W_Latest</f>
        <v>3.5840000000000001</v>
      </c>
      <c r="AG232" s="70">
        <f>A125554073X_Latest</f>
        <v>25.423999999999999</v>
      </c>
      <c r="AH232" s="70">
        <f>A125555320R_Latest</f>
        <v>0</v>
      </c>
      <c r="AI232" s="70">
        <f>A125549704L_Latest</f>
        <v>0.60699999999999998</v>
      </c>
      <c r="AJ232" s="70">
        <f>A125558128V_Latest</f>
        <v>1.861</v>
      </c>
      <c r="AK232" s="70">
        <f>A125560936J_Latest</f>
        <v>2.4790000000000001</v>
      </c>
      <c r="AL232" s="70">
        <f>A125552512C_Latest</f>
        <v>4.9470000000000001</v>
      </c>
      <c r="AM232" s="70">
        <f>A125552513F_Latest</f>
        <v>39.311999999999998</v>
      </c>
      <c r="AN232" s="70">
        <f>A125555632A_Latest</f>
        <v>0.13300000000000001</v>
      </c>
      <c r="AO232" s="70">
        <f>A125550016F_Latest</f>
        <v>0.433</v>
      </c>
      <c r="AP232" s="70">
        <f>A125558440L_Latest</f>
        <v>0.86</v>
      </c>
      <c r="AQ232" s="70">
        <f>A125561248W_Latest</f>
        <v>0</v>
      </c>
      <c r="AR232" s="70">
        <f>A125552824R_Latest</f>
        <v>1.425</v>
      </c>
      <c r="AS232" s="70">
        <f>A125552825T_Latest</f>
        <v>13</v>
      </c>
      <c r="AT232" s="70">
        <f>A125555944L_Latest</f>
        <v>0</v>
      </c>
      <c r="AU232" s="70">
        <f>A125550328T_Latest</f>
        <v>0</v>
      </c>
      <c r="AV232" s="70">
        <f>A125558752X_Latest</f>
        <v>0.113</v>
      </c>
      <c r="AW232" s="70">
        <f>A125561560R_Latest</f>
        <v>0</v>
      </c>
      <c r="AX232" s="70">
        <f>A125553136C_Latest</f>
        <v>0.113</v>
      </c>
      <c r="AY232" s="70">
        <f>A125553137F_Latest</f>
        <v>0</v>
      </c>
      <c r="AZ232" s="70">
        <f>A125554696V_Latest</f>
        <v>0.36499999999999999</v>
      </c>
      <c r="BA232" s="70">
        <f>A125549080A_Latest</f>
        <v>0</v>
      </c>
      <c r="BB232" s="70">
        <f>A125557504V_Latest</f>
        <v>0.76800000000000002</v>
      </c>
      <c r="BC232" s="70">
        <f>A125560312K_Latest</f>
        <v>0.20100000000000001</v>
      </c>
      <c r="BD232" s="70">
        <f>A125551888J_Latest</f>
        <v>1.3340000000000001</v>
      </c>
      <c r="BE232" s="70">
        <f>A125551889K_Latest</f>
        <v>29.338000000000001</v>
      </c>
    </row>
    <row r="233" spans="1:57" hidden="1">
      <c r="A233" s="58"/>
      <c r="B233" s="56" t="s">
        <v>12709</v>
      </c>
      <c r="C233" s="66">
        <v>25</v>
      </c>
      <c r="D233" s="70">
        <f>A125554096R_Latest</f>
        <v>31.986999999999998</v>
      </c>
      <c r="E233" s="70">
        <f>A125548480V_Latest</f>
        <v>46.613999999999997</v>
      </c>
      <c r="F233" s="70">
        <f>A125556904L_Latest</f>
        <v>55.991999999999997</v>
      </c>
      <c r="G233" s="70">
        <f>A125559712X_Latest</f>
        <v>23.988</v>
      </c>
      <c r="H233" s="70">
        <f>A125551288C_Latest</f>
        <v>158.58199999999999</v>
      </c>
      <c r="I233" s="70">
        <f>A125551289F_Latest</f>
        <v>13</v>
      </c>
      <c r="J233" s="70">
        <f>A125555968F_Latest</f>
        <v>8.9239999999999995</v>
      </c>
      <c r="K233" s="70">
        <f>A125550352T_Latest</f>
        <v>14.406000000000001</v>
      </c>
      <c r="L233" s="70">
        <f>A125558776T_Latest</f>
        <v>17.498000000000001</v>
      </c>
      <c r="M233" s="70">
        <f>A125561584J_Latest</f>
        <v>11.869</v>
      </c>
      <c r="N233" s="70">
        <f>A125553160C_Latest</f>
        <v>52.695999999999998</v>
      </c>
      <c r="O233" s="70">
        <f>A125553161F_Latest</f>
        <v>13.973000000000001</v>
      </c>
      <c r="P233" s="70">
        <f>A125554720J_Latest</f>
        <v>3.927</v>
      </c>
      <c r="Q233" s="70">
        <f>A125549104J_Latest</f>
        <v>14.567</v>
      </c>
      <c r="R233" s="70">
        <f>A125557528L_Latest</f>
        <v>14.013</v>
      </c>
      <c r="S233" s="70">
        <f>A125560336C_Latest</f>
        <v>2.8479999999999999</v>
      </c>
      <c r="T233" s="70">
        <f>A125551912W_Latest</f>
        <v>35.353999999999999</v>
      </c>
      <c r="U233" s="70">
        <f>A125551913X_Latest</f>
        <v>11.241</v>
      </c>
      <c r="V233" s="70">
        <f>A125556280A_Latest</f>
        <v>12.875999999999999</v>
      </c>
      <c r="W233" s="70">
        <f>A125550664C_Latest</f>
        <v>8.9979999999999993</v>
      </c>
      <c r="X233" s="70">
        <f>A125559088F_Latest</f>
        <v>12.509</v>
      </c>
      <c r="Y233" s="70">
        <f>A125561896V_Latest</f>
        <v>2.3580000000000001</v>
      </c>
      <c r="Z233" s="70">
        <f>A125553472R_Latest</f>
        <v>36.741</v>
      </c>
      <c r="AA233" s="70">
        <f>A125553473T_Latest</f>
        <v>8</v>
      </c>
      <c r="AB233" s="70">
        <f>A125556592L_Latest</f>
        <v>1.988</v>
      </c>
      <c r="AC233" s="70">
        <f>A125550976R_Latest</f>
        <v>3.3860000000000001</v>
      </c>
      <c r="AD233" s="70">
        <f>A125559400L_Latest</f>
        <v>2.129</v>
      </c>
      <c r="AE233" s="70">
        <f>A125562208W_Latest</f>
        <v>3.0150000000000001</v>
      </c>
      <c r="AF233" s="70">
        <f>A125553784A_Latest</f>
        <v>10.518000000000001</v>
      </c>
      <c r="AG233" s="70">
        <f>A125553785C_Latest</f>
        <v>12.871</v>
      </c>
      <c r="AH233" s="70">
        <f>A125555032W_Latest</f>
        <v>2.9209999999999998</v>
      </c>
      <c r="AI233" s="70">
        <f>A125549416V_Latest</f>
        <v>3.42</v>
      </c>
      <c r="AJ233" s="70">
        <f>A125557840F_Latest</f>
        <v>7.2</v>
      </c>
      <c r="AK233" s="70">
        <f>A125560648R_Latest</f>
        <v>2.8039999999999998</v>
      </c>
      <c r="AL233" s="70">
        <f>A125552224K_Latest</f>
        <v>16.344999999999999</v>
      </c>
      <c r="AM233" s="70">
        <f>A125552225L_Latest</f>
        <v>20.591999999999999</v>
      </c>
      <c r="AN233" s="70">
        <f>A125555344J_Latest</f>
        <v>0.24199999999999999</v>
      </c>
      <c r="AO233" s="70">
        <f>A125549728F_Latest</f>
        <v>0.628</v>
      </c>
      <c r="AP233" s="70">
        <f>A125558152V_Latest</f>
        <v>0.88600000000000001</v>
      </c>
      <c r="AQ233" s="70">
        <f>A125560960J_Latest</f>
        <v>0.90300000000000002</v>
      </c>
      <c r="AR233" s="70">
        <f>A125552536W_Latest</f>
        <v>2.6589999999999998</v>
      </c>
      <c r="AS233" s="70">
        <f>A125552537X_Latest</f>
        <v>24.082999999999998</v>
      </c>
      <c r="AT233" s="70">
        <f>A125555656V_Latest</f>
        <v>0.27200000000000002</v>
      </c>
      <c r="AU233" s="70">
        <f>A125550040F_Latest</f>
        <v>0</v>
      </c>
      <c r="AV233" s="70">
        <f>A125558464F_Latest</f>
        <v>0.19900000000000001</v>
      </c>
      <c r="AW233" s="70">
        <f>A125561272W_Latest</f>
        <v>6.2E-2</v>
      </c>
      <c r="AX233" s="70">
        <f>A125552848J_Latest</f>
        <v>0.53400000000000003</v>
      </c>
      <c r="AY233" s="70">
        <f>A125552849K_Latest</f>
        <v>5.5359999999999996</v>
      </c>
      <c r="AZ233" s="70">
        <f>A125554408R_Latest</f>
        <v>0.83799999999999997</v>
      </c>
      <c r="BA233" s="70">
        <f>A125548792F_Latest</f>
        <v>1.21</v>
      </c>
      <c r="BB233" s="70">
        <f>A125557216A_Latest</f>
        <v>1.5580000000000001</v>
      </c>
      <c r="BC233" s="70">
        <f>A125560024T_Latest</f>
        <v>0.128</v>
      </c>
      <c r="BD233" s="70">
        <f>A125551600K_Latest</f>
        <v>3.7349999999999999</v>
      </c>
      <c r="BE233" s="70">
        <f>A125551601L_Latest</f>
        <v>8</v>
      </c>
    </row>
    <row r="234" spans="1:57" hidden="1">
      <c r="A234" s="59"/>
      <c r="B234" s="56" t="s">
        <v>12710</v>
      </c>
      <c r="C234" s="66">
        <v>26</v>
      </c>
      <c r="D234" s="70">
        <f>A125554368J_Latest</f>
        <v>31.856000000000002</v>
      </c>
      <c r="E234" s="70">
        <f>A125548752L_Latest</f>
        <v>50.939</v>
      </c>
      <c r="F234" s="70">
        <f>A125557176V_Latest</f>
        <v>51.652999999999999</v>
      </c>
      <c r="G234" s="70">
        <f>A125559984C_Latest</f>
        <v>46.417999999999999</v>
      </c>
      <c r="H234" s="70">
        <f>A125551560C_Latest</f>
        <v>180.86600000000001</v>
      </c>
      <c r="I234" s="70">
        <f>A125551561F_Latest</f>
        <v>13</v>
      </c>
      <c r="J234" s="70">
        <f>A125556240J_Latest</f>
        <v>10.516</v>
      </c>
      <c r="K234" s="70">
        <f>A125550624K_Latest</f>
        <v>14.371</v>
      </c>
      <c r="L234" s="70">
        <f>A125559048L_Latest</f>
        <v>13.407</v>
      </c>
      <c r="M234" s="70">
        <f>A125561856A_Latest</f>
        <v>16.451000000000001</v>
      </c>
      <c r="N234" s="70">
        <f>A125553432W_Latest</f>
        <v>54.744999999999997</v>
      </c>
      <c r="O234" s="70">
        <f>A125553433X_Latest</f>
        <v>13.295999999999999</v>
      </c>
      <c r="P234" s="70">
        <f>A125554992L_Latest</f>
        <v>6.3280000000000003</v>
      </c>
      <c r="Q234" s="70">
        <f>A125549376L_Latest</f>
        <v>13.823</v>
      </c>
      <c r="R234" s="70">
        <f>A125557800L_Latest</f>
        <v>14.397</v>
      </c>
      <c r="S234" s="70">
        <f>A125560608W_Latest</f>
        <v>8.7569999999999997</v>
      </c>
      <c r="T234" s="70">
        <f>A125552184C_Latest</f>
        <v>43.304000000000002</v>
      </c>
      <c r="U234" s="70">
        <f>A125552185F_Latest</f>
        <v>13</v>
      </c>
      <c r="V234" s="70">
        <f>A125556552V_Latest</f>
        <v>7.5170000000000003</v>
      </c>
      <c r="W234" s="70">
        <f>A125550936W_Latest</f>
        <v>11.680999999999999</v>
      </c>
      <c r="X234" s="70">
        <f>A125559360F_Latest</f>
        <v>11.035</v>
      </c>
      <c r="Y234" s="70">
        <f>A125562168R_Latest</f>
        <v>8.8059999999999992</v>
      </c>
      <c r="Z234" s="70">
        <f>A125553744J_Latest</f>
        <v>39.037999999999997</v>
      </c>
      <c r="AA234" s="70">
        <f>A125553745K_Latest</f>
        <v>13</v>
      </c>
      <c r="AB234" s="70">
        <f>A125556864F_Latest</f>
        <v>1.266</v>
      </c>
      <c r="AC234" s="70">
        <f>A125551248K_Latest</f>
        <v>3.6760000000000002</v>
      </c>
      <c r="AD234" s="70">
        <f>A125559672T_Latest</f>
        <v>4.0140000000000002</v>
      </c>
      <c r="AE234" s="70">
        <f>A125562480J_Latest</f>
        <v>4.2629999999999999</v>
      </c>
      <c r="AF234" s="70">
        <f>A125554056W_Latest</f>
        <v>13.218999999999999</v>
      </c>
      <c r="AG234" s="70">
        <f>A125554057X_Latest</f>
        <v>16.451000000000001</v>
      </c>
      <c r="AH234" s="70">
        <f>A125555304R_Latest</f>
        <v>4.8789999999999996</v>
      </c>
      <c r="AI234" s="70">
        <f>A125549688X_Latest</f>
        <v>4.9930000000000003</v>
      </c>
      <c r="AJ234" s="70">
        <f>A125558112A_Latest</f>
        <v>6.923</v>
      </c>
      <c r="AK234" s="70">
        <f>A125560920R_Latest</f>
        <v>5.4980000000000002</v>
      </c>
      <c r="AL234" s="70">
        <f>A125552496R_Latest</f>
        <v>22.294</v>
      </c>
      <c r="AM234" s="70">
        <f>A125552497T_Latest</f>
        <v>13</v>
      </c>
      <c r="AN234" s="70">
        <f>A125555616A_Latest</f>
        <v>0.91500000000000004</v>
      </c>
      <c r="AO234" s="70">
        <f>A125550000L_Latest</f>
        <v>0.88900000000000001</v>
      </c>
      <c r="AP234" s="70">
        <f>A125558424L_Latest</f>
        <v>0.876</v>
      </c>
      <c r="AQ234" s="70">
        <f>A125561232C_Latest</f>
        <v>1.5589999999999999</v>
      </c>
      <c r="AR234" s="70">
        <f>A125552808R_Latest</f>
        <v>4.2389999999999999</v>
      </c>
      <c r="AS234" s="70">
        <f>A125552809T_Latest</f>
        <v>13</v>
      </c>
      <c r="AT234" s="70">
        <f>A125555928L_Latest</f>
        <v>0.14399999999999999</v>
      </c>
      <c r="AU234" s="70">
        <f>A125550312X_Latest</f>
        <v>0.64100000000000001</v>
      </c>
      <c r="AV234" s="70">
        <f>A125558736X_Latest</f>
        <v>0</v>
      </c>
      <c r="AW234" s="70">
        <f>A125561544R_Latest</f>
        <v>0.11899999999999999</v>
      </c>
      <c r="AX234" s="70">
        <f>A125553120K_Latest</f>
        <v>0.90500000000000003</v>
      </c>
      <c r="AY234" s="70">
        <f>A125553121L_Latest</f>
        <v>8</v>
      </c>
      <c r="AZ234" s="70">
        <f>A125554680A_Latest</f>
        <v>0.29099999999999998</v>
      </c>
      <c r="BA234" s="70">
        <f>A125549064A_Latest</f>
        <v>0.86499999999999999</v>
      </c>
      <c r="BB234" s="70">
        <f>A125557488F_Latest</f>
        <v>1.0009999999999999</v>
      </c>
      <c r="BC234" s="70">
        <f>A125560296W_Latest</f>
        <v>0.96499999999999997</v>
      </c>
      <c r="BD234" s="70">
        <f>A125551872R_Latest</f>
        <v>3.1219999999999999</v>
      </c>
      <c r="BE234" s="70">
        <f>A125551873T_Latest</f>
        <v>23.972000000000001</v>
      </c>
    </row>
    <row r="235" spans="1:57" hidden="1">
      <c r="A235" s="58"/>
      <c r="B235" s="56" t="s">
        <v>12711</v>
      </c>
      <c r="C235" s="66">
        <v>27</v>
      </c>
      <c r="D235" s="70">
        <f>A125554376J_Latest</f>
        <v>4.4489999999999998</v>
      </c>
      <c r="E235" s="70">
        <f>A125548760L_Latest</f>
        <v>8.6270000000000007</v>
      </c>
      <c r="F235" s="70">
        <f>A125557184V_Latest</f>
        <v>7.9690000000000003</v>
      </c>
      <c r="G235" s="70">
        <f>A125559992C_Latest</f>
        <v>7.3460000000000001</v>
      </c>
      <c r="H235" s="70">
        <f>A125551568W_Latest</f>
        <v>28.390999999999998</v>
      </c>
      <c r="I235" s="70">
        <f>A125551569X_Latest</f>
        <v>13</v>
      </c>
      <c r="J235" s="70">
        <f>A125556248A_Latest</f>
        <v>1.994</v>
      </c>
      <c r="K235" s="70">
        <f>A125550632K_Latest</f>
        <v>1.8380000000000001</v>
      </c>
      <c r="L235" s="70">
        <f>A125559056L_Latest</f>
        <v>3.2120000000000002</v>
      </c>
      <c r="M235" s="70">
        <f>A125561864A_Latest</f>
        <v>1.996</v>
      </c>
      <c r="N235" s="70">
        <f>A125553440W_Latest</f>
        <v>9.0410000000000004</v>
      </c>
      <c r="O235" s="70">
        <f>A125553441X_Latest</f>
        <v>16.989000000000001</v>
      </c>
      <c r="P235" s="70">
        <f>A125555000C_Latest</f>
        <v>0</v>
      </c>
      <c r="Q235" s="70">
        <f>A125549384L_Latest</f>
        <v>2.7850000000000001</v>
      </c>
      <c r="R235" s="70">
        <f>A125557808F_Latest</f>
        <v>3.1339999999999999</v>
      </c>
      <c r="S235" s="70">
        <f>A125560616W_Latest</f>
        <v>1.38</v>
      </c>
      <c r="T235" s="70">
        <f>A125552192C_Latest</f>
        <v>7.2990000000000004</v>
      </c>
      <c r="U235" s="70">
        <f>A125552193F_Latest</f>
        <v>20.658000000000001</v>
      </c>
      <c r="V235" s="70">
        <f>A125556560V_Latest</f>
        <v>1.139</v>
      </c>
      <c r="W235" s="70">
        <f>A125550944W_Latest</f>
        <v>1.4359999999999999</v>
      </c>
      <c r="X235" s="70">
        <f>A125559368X_Latest</f>
        <v>0</v>
      </c>
      <c r="Y235" s="70">
        <f>A125562176R_Latest</f>
        <v>2.1179999999999999</v>
      </c>
      <c r="Z235" s="70">
        <f>A125553752J_Latest</f>
        <v>4.6920000000000002</v>
      </c>
      <c r="AA235" s="70">
        <f>A125553753K_Latest</f>
        <v>34.338999999999999</v>
      </c>
      <c r="AB235" s="70">
        <f>A125556872F_Latest</f>
        <v>0.47199999999999998</v>
      </c>
      <c r="AC235" s="70">
        <f>A125551256K_Latest</f>
        <v>0.312</v>
      </c>
      <c r="AD235" s="70">
        <f>A125559680T_Latest</f>
        <v>0.33800000000000002</v>
      </c>
      <c r="AE235" s="70">
        <f>A125562488A_Latest</f>
        <v>0</v>
      </c>
      <c r="AF235" s="70">
        <f>A125554064W_Latest</f>
        <v>1.121</v>
      </c>
      <c r="AG235" s="70">
        <f>A125554065X_Latest</f>
        <v>6.8019999999999996</v>
      </c>
      <c r="AH235" s="70">
        <f>A125555312R_Latest</f>
        <v>0.45900000000000002</v>
      </c>
      <c r="AI235" s="70">
        <f>A125549696X_Latest</f>
        <v>2.0550000000000002</v>
      </c>
      <c r="AJ235" s="70">
        <f>A125558120A_Latest</f>
        <v>0.86</v>
      </c>
      <c r="AK235" s="70">
        <f>A125560928J_Latest</f>
        <v>1.851</v>
      </c>
      <c r="AL235" s="70">
        <f>A125552504C_Latest</f>
        <v>5.2249999999999996</v>
      </c>
      <c r="AM235" s="70">
        <f>A125552505F_Latest</f>
        <v>12.705</v>
      </c>
      <c r="AN235" s="70">
        <f>A125555624A_Latest</f>
        <v>0.19400000000000001</v>
      </c>
      <c r="AO235" s="70">
        <f>A125550008F_Latest</f>
        <v>0.20100000000000001</v>
      </c>
      <c r="AP235" s="70">
        <f>A125558432L_Latest</f>
        <v>0.13900000000000001</v>
      </c>
      <c r="AQ235" s="70">
        <f>A125561240C_Latest</f>
        <v>0</v>
      </c>
      <c r="AR235" s="70">
        <f>A125552816R_Latest</f>
        <v>0.53400000000000003</v>
      </c>
      <c r="AS235" s="70">
        <f>A125552817T_Latest</f>
        <v>10.461</v>
      </c>
      <c r="AT235" s="70">
        <f>A125555936L_Latest</f>
        <v>0.191</v>
      </c>
      <c r="AU235" s="70">
        <f>A125550320X_Latest</f>
        <v>0</v>
      </c>
      <c r="AV235" s="70">
        <f>A125558744X_Latest</f>
        <v>0</v>
      </c>
      <c r="AW235" s="70">
        <f>A125561552R_Latest</f>
        <v>0</v>
      </c>
      <c r="AX235" s="70">
        <f>A125553128C_Latest</f>
        <v>0.191</v>
      </c>
      <c r="AY235" s="70">
        <f>A125553129F_Latest</f>
        <v>1</v>
      </c>
      <c r="AZ235" s="70">
        <f>A125554688V_Latest</f>
        <v>0</v>
      </c>
      <c r="BA235" s="70">
        <f>A125549072A_Latest</f>
        <v>0</v>
      </c>
      <c r="BB235" s="70">
        <f>A125557496F_Latest</f>
        <v>0.28699999999999998</v>
      </c>
      <c r="BC235" s="70">
        <f>A125560304K_Latest</f>
        <v>0</v>
      </c>
      <c r="BD235" s="70">
        <f>A125551880R_Latest</f>
        <v>0.28699999999999998</v>
      </c>
      <c r="BE235" s="70">
        <f>A125551881T_Latest</f>
        <v>0</v>
      </c>
    </row>
    <row r="236" spans="1:57" hidden="1">
      <c r="A236" s="58"/>
      <c r="B236" s="53" t="s">
        <v>12712</v>
      </c>
      <c r="C236" s="66">
        <v>28</v>
      </c>
      <c r="D236" s="70">
        <f>A125554104C_Latest</f>
        <v>25.795999999999999</v>
      </c>
      <c r="E236" s="70">
        <f>A125548488L_Latest</f>
        <v>26.728000000000002</v>
      </c>
      <c r="F236" s="70">
        <f>A125556912L_Latest</f>
        <v>34.087000000000003</v>
      </c>
      <c r="G236" s="70">
        <f>A125559720X_Latest</f>
        <v>20.202999999999999</v>
      </c>
      <c r="H236" s="70">
        <f>A125551296C_Latest</f>
        <v>106.813</v>
      </c>
      <c r="I236" s="70">
        <f>A125551297F_Latest</f>
        <v>13</v>
      </c>
      <c r="J236" s="70">
        <f>A125555976F_Latest</f>
        <v>2.4649999999999999</v>
      </c>
      <c r="K236" s="70">
        <f>A125550360T_Latest</f>
        <v>7.5289999999999999</v>
      </c>
      <c r="L236" s="70">
        <f>A125558784T_Latest</f>
        <v>7.0419999999999998</v>
      </c>
      <c r="M236" s="70">
        <f>A125561592J_Latest</f>
        <v>7.8490000000000002</v>
      </c>
      <c r="N236" s="70">
        <f>A125553168W_Latest</f>
        <v>24.885999999999999</v>
      </c>
      <c r="O236" s="70">
        <f>A125553169X_Latest</f>
        <v>18.710999999999999</v>
      </c>
      <c r="P236" s="70">
        <f>A125554728A_Latest</f>
        <v>10.686</v>
      </c>
      <c r="Q236" s="70">
        <f>A125549112J_Latest</f>
        <v>7.59</v>
      </c>
      <c r="R236" s="70">
        <f>A125557536L_Latest</f>
        <v>11.318</v>
      </c>
      <c r="S236" s="70">
        <f>A125560344C_Latest</f>
        <v>4.4939999999999998</v>
      </c>
      <c r="T236" s="70">
        <f>A125551920W_Latest</f>
        <v>34.088000000000001</v>
      </c>
      <c r="U236" s="70">
        <f>A125551921X_Latest</f>
        <v>11.331</v>
      </c>
      <c r="V236" s="70">
        <f>A125556288V_Latest</f>
        <v>7.3689999999999998</v>
      </c>
      <c r="W236" s="70">
        <f>A125550672C_Latest</f>
        <v>9.343</v>
      </c>
      <c r="X236" s="70">
        <f>A125559096F_Latest</f>
        <v>7.992</v>
      </c>
      <c r="Y236" s="70">
        <f>A125561904J_Latest</f>
        <v>2.4910000000000001</v>
      </c>
      <c r="Z236" s="70">
        <f>A125553480R_Latest</f>
        <v>27.195</v>
      </c>
      <c r="AA236" s="70">
        <f>A125553481T_Latest</f>
        <v>8</v>
      </c>
      <c r="AB236" s="70">
        <f>A125556600A_Latest</f>
        <v>1.625</v>
      </c>
      <c r="AC236" s="70">
        <f>A125550984R_Latest</f>
        <v>1.6040000000000001</v>
      </c>
      <c r="AD236" s="70">
        <f>A125559408F_Latest</f>
        <v>3.5489999999999999</v>
      </c>
      <c r="AE236" s="70">
        <f>A125562216W_Latest</f>
        <v>2.2040000000000002</v>
      </c>
      <c r="AF236" s="70">
        <f>A125553792A_Latest</f>
        <v>8.9809999999999999</v>
      </c>
      <c r="AG236" s="70">
        <f>A125553793C_Latest</f>
        <v>18.792999999999999</v>
      </c>
      <c r="AH236" s="70">
        <f>A125555040W_Latest</f>
        <v>2.1789999999999998</v>
      </c>
      <c r="AI236" s="70">
        <f>A125549424V_Latest</f>
        <v>0.41199999999999998</v>
      </c>
      <c r="AJ236" s="70">
        <f>A125557848X_Latest</f>
        <v>3.581</v>
      </c>
      <c r="AK236" s="70">
        <f>A125560656R_Latest</f>
        <v>2.3860000000000001</v>
      </c>
      <c r="AL236" s="70">
        <f>A125552232K_Latest</f>
        <v>8.5579999999999998</v>
      </c>
      <c r="AM236" s="70">
        <f>A125552233L_Latest</f>
        <v>15.792999999999999</v>
      </c>
      <c r="AN236" s="70">
        <f>A125555352J_Latest</f>
        <v>0.80900000000000005</v>
      </c>
      <c r="AO236" s="70">
        <f>A125549736F_Latest</f>
        <v>0.25</v>
      </c>
      <c r="AP236" s="70">
        <f>A125558160V_Latest</f>
        <v>0.435</v>
      </c>
      <c r="AQ236" s="70">
        <f>A125560968A_Latest</f>
        <v>0.77800000000000002</v>
      </c>
      <c r="AR236" s="70">
        <f>A125552544W_Latest</f>
        <v>2.2719999999999998</v>
      </c>
      <c r="AS236" s="70">
        <f>A125552545X_Latest</f>
        <v>17.521999999999998</v>
      </c>
      <c r="AT236" s="70">
        <f>A125555664V_Latest</f>
        <v>0</v>
      </c>
      <c r="AU236" s="70">
        <f>A125550048X_Latest</f>
        <v>0</v>
      </c>
      <c r="AV236" s="70">
        <f>A125558472F_Latest</f>
        <v>0</v>
      </c>
      <c r="AW236" s="70">
        <f>A125561280W_Latest</f>
        <v>0</v>
      </c>
      <c r="AX236" s="70">
        <f>A125552856J_Latest</f>
        <v>0</v>
      </c>
      <c r="AY236" s="70">
        <f>A125552857K_Latest</f>
        <v>0</v>
      </c>
      <c r="AZ236" s="70">
        <f>A125554416R_Latest</f>
        <v>0.66300000000000003</v>
      </c>
      <c r="BA236" s="70">
        <f>A125548800V_Latest</f>
        <v>0</v>
      </c>
      <c r="BB236" s="70">
        <f>A125557224A_Latest</f>
        <v>0.17</v>
      </c>
      <c r="BC236" s="70">
        <f>A125560032T_Latest</f>
        <v>0</v>
      </c>
      <c r="BD236" s="70">
        <f>A125551608C_Latest</f>
        <v>0.83299999999999996</v>
      </c>
      <c r="BE236" s="70">
        <f>A125551609F_Latest</f>
        <v>1</v>
      </c>
    </row>
    <row r="237" spans="1:57" hidden="1">
      <c r="A237" s="58"/>
      <c r="B237" s="56" t="s">
        <v>12713</v>
      </c>
      <c r="C237" s="66">
        <v>29</v>
      </c>
      <c r="D237" s="70">
        <f>A125554184R_Latest</f>
        <v>13.987</v>
      </c>
      <c r="E237" s="70">
        <f>A125548568L_Latest</f>
        <v>11.195</v>
      </c>
      <c r="F237" s="70">
        <f>A125556992X_Latest</f>
        <v>16.318999999999999</v>
      </c>
      <c r="G237" s="70">
        <f>A125559800X_Latest</f>
        <v>12.234999999999999</v>
      </c>
      <c r="H237" s="70">
        <f>A125551376C_Latest</f>
        <v>53.737000000000002</v>
      </c>
      <c r="I237" s="70">
        <f>A125551377F_Latest</f>
        <v>13</v>
      </c>
      <c r="J237" s="70">
        <f>A125556056J_Latest</f>
        <v>1.7350000000000001</v>
      </c>
      <c r="K237" s="70">
        <f>A125550440T_Latest</f>
        <v>3.1230000000000002</v>
      </c>
      <c r="L237" s="70">
        <f>A125558864T_Latest</f>
        <v>3.9329999999999998</v>
      </c>
      <c r="M237" s="70">
        <f>A125561672J_Latest</f>
        <v>3.9060000000000001</v>
      </c>
      <c r="N237" s="70">
        <f>A125553248W_Latest</f>
        <v>12.696999999999999</v>
      </c>
      <c r="O237" s="70">
        <f>A125553249X_Latest</f>
        <v>21.728999999999999</v>
      </c>
      <c r="P237" s="70">
        <f>A125554808A_Latest</f>
        <v>4.16</v>
      </c>
      <c r="Q237" s="70">
        <f>A125549192V_Latest</f>
        <v>3.5190000000000001</v>
      </c>
      <c r="R237" s="70">
        <f>A125557616L_Latest</f>
        <v>5.9809999999999999</v>
      </c>
      <c r="S237" s="70">
        <f>A125560424C_Latest</f>
        <v>2.6779999999999999</v>
      </c>
      <c r="T237" s="70">
        <f>A125552000X_Latest</f>
        <v>16.338000000000001</v>
      </c>
      <c r="U237" s="70">
        <f>A125552001A_Latest</f>
        <v>13</v>
      </c>
      <c r="V237" s="70">
        <f>A125556368V_Latest</f>
        <v>5.4740000000000002</v>
      </c>
      <c r="W237" s="70">
        <f>A125550752C_Latest</f>
        <v>3.4390000000000001</v>
      </c>
      <c r="X237" s="70">
        <f>A125559176F_Latest</f>
        <v>3.5720000000000001</v>
      </c>
      <c r="Y237" s="70">
        <f>A125561984V_Latest</f>
        <v>1.163</v>
      </c>
      <c r="Z237" s="70">
        <f>A125553560R_Latest</f>
        <v>13.648</v>
      </c>
      <c r="AA237" s="70">
        <f>A125553561T_Latest</f>
        <v>6</v>
      </c>
      <c r="AB237" s="70">
        <f>A125556680L_Latest</f>
        <v>1.294</v>
      </c>
      <c r="AC237" s="70">
        <f>A125551064T_Latest</f>
        <v>0.86499999999999999</v>
      </c>
      <c r="AD237" s="70">
        <f>A125559488T_Latest</f>
        <v>2.1320000000000001</v>
      </c>
      <c r="AE237" s="70">
        <f>A125562296J_Latest</f>
        <v>1.323</v>
      </c>
      <c r="AF237" s="70">
        <f>A125553872A_Latest</f>
        <v>5.6139999999999999</v>
      </c>
      <c r="AG237" s="70">
        <f>A125553873C_Latest</f>
        <v>13</v>
      </c>
      <c r="AH237" s="70">
        <f>A125555120W_Latest</f>
        <v>1.006</v>
      </c>
      <c r="AI237" s="70">
        <f>A125549504V_Latest</f>
        <v>0</v>
      </c>
      <c r="AJ237" s="70">
        <f>A125557928X_Latest</f>
        <v>0.42199999999999999</v>
      </c>
      <c r="AK237" s="70">
        <f>A125560736R_Latest</f>
        <v>2.3860000000000001</v>
      </c>
      <c r="AL237" s="70">
        <f>A125552312K_Latest</f>
        <v>3.8149999999999999</v>
      </c>
      <c r="AM237" s="70">
        <f>A125552313L_Latest</f>
        <v>52</v>
      </c>
      <c r="AN237" s="70">
        <f>A125555432J_Latest</f>
        <v>0.318</v>
      </c>
      <c r="AO237" s="70">
        <f>A125549816F_Latest</f>
        <v>0.25</v>
      </c>
      <c r="AP237" s="70">
        <f>A125558240V_Latest</f>
        <v>0.108</v>
      </c>
      <c r="AQ237" s="70">
        <f>A125561048C_Latest</f>
        <v>0.77800000000000002</v>
      </c>
      <c r="AR237" s="70">
        <f>A125552624W_Latest</f>
        <v>1.454</v>
      </c>
      <c r="AS237" s="70">
        <f>A125552625X_Latest</f>
        <v>47.168999999999997</v>
      </c>
      <c r="AT237" s="70">
        <f>A125555744V_Latest</f>
        <v>0</v>
      </c>
      <c r="AU237" s="70">
        <f>A125550128X_Latest</f>
        <v>0</v>
      </c>
      <c r="AV237" s="70">
        <f>A125558552F_Latest</f>
        <v>0</v>
      </c>
      <c r="AW237" s="70">
        <f>A125561360W_Latest</f>
        <v>0</v>
      </c>
      <c r="AX237" s="70">
        <f>A125552936J_Latest</f>
        <v>0</v>
      </c>
      <c r="AY237" s="70">
        <f>A125552937K_Latest</f>
        <v>0</v>
      </c>
      <c r="AZ237" s="70">
        <f>A125554496A_Latest</f>
        <v>0</v>
      </c>
      <c r="BA237" s="70">
        <f>A125548880F_Latest</f>
        <v>0</v>
      </c>
      <c r="BB237" s="70">
        <f>A125557304A_Latest</f>
        <v>0.17</v>
      </c>
      <c r="BC237" s="70">
        <f>A125560112T_Latest</f>
        <v>0</v>
      </c>
      <c r="BD237" s="70">
        <f>A125551688R_Latest</f>
        <v>0.17</v>
      </c>
      <c r="BE237" s="70">
        <f>A125551689T_Latest</f>
        <v>0</v>
      </c>
    </row>
    <row r="238" spans="1:57" hidden="1">
      <c r="A238" s="58"/>
      <c r="B238" s="56" t="s">
        <v>12714</v>
      </c>
      <c r="C238" s="66">
        <v>30</v>
      </c>
      <c r="D238" s="70">
        <f>A125554272R_Latest</f>
        <v>11.808999999999999</v>
      </c>
      <c r="E238" s="70">
        <f>A125548656L_Latest</f>
        <v>15.532999999999999</v>
      </c>
      <c r="F238" s="70">
        <f>A125557080A_Latest</f>
        <v>17.768000000000001</v>
      </c>
      <c r="G238" s="70">
        <f>A125559888C_Latest</f>
        <v>7.9669999999999996</v>
      </c>
      <c r="H238" s="70">
        <f>A125551464C_Latest</f>
        <v>53.076000000000001</v>
      </c>
      <c r="I238" s="70">
        <f>A125551465F_Latest</f>
        <v>10.262</v>
      </c>
      <c r="J238" s="70">
        <f>A125556144J_Latest</f>
        <v>0.73</v>
      </c>
      <c r="K238" s="70">
        <f>A125550528K_Latest</f>
        <v>4.4059999999999997</v>
      </c>
      <c r="L238" s="70">
        <f>A125558952T_Latest</f>
        <v>3.11</v>
      </c>
      <c r="M238" s="70">
        <f>A125561760J_Latest</f>
        <v>3.9430000000000001</v>
      </c>
      <c r="N238" s="70">
        <f>A125553336W_Latest</f>
        <v>12.189</v>
      </c>
      <c r="O238" s="70">
        <f>A125553337X_Latest</f>
        <v>13</v>
      </c>
      <c r="P238" s="70">
        <f>A125554896L_Latest</f>
        <v>6.5259999999999998</v>
      </c>
      <c r="Q238" s="70">
        <f>A125549280V_Latest</f>
        <v>4.0709999999999997</v>
      </c>
      <c r="R238" s="70">
        <f>A125557704L_Latest</f>
        <v>5.3360000000000003</v>
      </c>
      <c r="S238" s="70">
        <f>A125560512C_Latest</f>
        <v>1.8149999999999999</v>
      </c>
      <c r="T238" s="70">
        <f>A125552088C_Latest</f>
        <v>17.748999999999999</v>
      </c>
      <c r="U238" s="70">
        <f>A125552089F_Latest</f>
        <v>6.9219999999999997</v>
      </c>
      <c r="V238" s="70">
        <f>A125556456V_Latest</f>
        <v>1.895</v>
      </c>
      <c r="W238" s="70">
        <f>A125550840C_Latest</f>
        <v>5.9039999999999999</v>
      </c>
      <c r="X238" s="70">
        <f>A125559264F_Latest</f>
        <v>4.42</v>
      </c>
      <c r="Y238" s="70">
        <f>A125562072W_Latest</f>
        <v>1.3280000000000001</v>
      </c>
      <c r="Z238" s="70">
        <f>A125553648J_Latest</f>
        <v>13.547000000000001</v>
      </c>
      <c r="AA238" s="70">
        <f>A125553649K_Latest</f>
        <v>8.1669999999999998</v>
      </c>
      <c r="AB238" s="70">
        <f>A125556768F_Latest</f>
        <v>0.33100000000000002</v>
      </c>
      <c r="AC238" s="70">
        <f>A125551152T_Latest</f>
        <v>0.73899999999999999</v>
      </c>
      <c r="AD238" s="70">
        <f>A125559576T_Latest</f>
        <v>1.4159999999999999</v>
      </c>
      <c r="AE238" s="70">
        <f>A125562384J_Latest</f>
        <v>0.88200000000000001</v>
      </c>
      <c r="AF238" s="70">
        <f>A125553960A_Latest</f>
        <v>3.367</v>
      </c>
      <c r="AG238" s="70">
        <f>A125553961C_Latest</f>
        <v>23.995999999999999</v>
      </c>
      <c r="AH238" s="70">
        <f>A125555208R_Latest</f>
        <v>1.173</v>
      </c>
      <c r="AI238" s="70">
        <f>A125549592F_Latest</f>
        <v>0.41199999999999998</v>
      </c>
      <c r="AJ238" s="70">
        <f>A125558016A_Latest</f>
        <v>3.1589999999999998</v>
      </c>
      <c r="AK238" s="70">
        <f>A125560824R_Latest</f>
        <v>0</v>
      </c>
      <c r="AL238" s="70">
        <f>A125552400K_Latest</f>
        <v>4.7439999999999998</v>
      </c>
      <c r="AM238" s="70">
        <f>A125552401L_Latest</f>
        <v>13</v>
      </c>
      <c r="AN238" s="70">
        <f>A125555520J_Latest</f>
        <v>0.49099999999999999</v>
      </c>
      <c r="AO238" s="70">
        <f>A125549904F_Latest</f>
        <v>0</v>
      </c>
      <c r="AP238" s="70">
        <f>A125558328L_Latest</f>
        <v>0.32700000000000001</v>
      </c>
      <c r="AQ238" s="70">
        <f>A125561136C_Latest</f>
        <v>0</v>
      </c>
      <c r="AR238" s="70">
        <f>A125552712W_Latest</f>
        <v>0.81799999999999995</v>
      </c>
      <c r="AS238" s="70">
        <f>A125552713X_Latest</f>
        <v>3</v>
      </c>
      <c r="AT238" s="70">
        <f>A125555832V_Latest</f>
        <v>0</v>
      </c>
      <c r="AU238" s="70">
        <f>A125550216X_Latest</f>
        <v>0</v>
      </c>
      <c r="AV238" s="70">
        <f>A125558640F_Latest</f>
        <v>0</v>
      </c>
      <c r="AW238" s="70">
        <f>A125561448R_Latest</f>
        <v>0</v>
      </c>
      <c r="AX238" s="70">
        <f>A125553024K_Latest</f>
        <v>0</v>
      </c>
      <c r="AY238" s="70">
        <f>A125553025L_Latest</f>
        <v>0</v>
      </c>
      <c r="AZ238" s="70">
        <f>A125554584A_Latest</f>
        <v>0.66300000000000003</v>
      </c>
      <c r="BA238" s="70">
        <f>A125548968X_Latest</f>
        <v>0</v>
      </c>
      <c r="BB238" s="70">
        <f>A125557392L_Latest</f>
        <v>0</v>
      </c>
      <c r="BC238" s="70">
        <f>A125560200T_Latest</f>
        <v>0</v>
      </c>
      <c r="BD238" s="70">
        <f>A125551776R_Latest</f>
        <v>0.66300000000000003</v>
      </c>
      <c r="BE238" s="70">
        <f>A125551777T_Latest</f>
        <v>1</v>
      </c>
    </row>
    <row r="239" spans="1:57" hidden="1">
      <c r="A239" s="58"/>
      <c r="B239" s="53" t="s">
        <v>12715</v>
      </c>
      <c r="C239" s="66">
        <v>31</v>
      </c>
      <c r="D239" s="70">
        <f>A125554392J_Latest</f>
        <v>0</v>
      </c>
      <c r="E239" s="70">
        <f>A125548776F_Latest</f>
        <v>3.008</v>
      </c>
      <c r="F239" s="70">
        <f>A125557200J_Latest</f>
        <v>2.2149999999999999</v>
      </c>
      <c r="G239" s="70">
        <f>A125560008T_Latest</f>
        <v>0.88900000000000001</v>
      </c>
      <c r="H239" s="70">
        <f>A125551584W_Latest</f>
        <v>6.1120000000000001</v>
      </c>
      <c r="I239" s="70">
        <f>A125551585X_Latest</f>
        <v>11.419</v>
      </c>
      <c r="J239" s="70">
        <f>A125556264A_Latest</f>
        <v>0</v>
      </c>
      <c r="K239" s="70">
        <f>A125550648C_Latest</f>
        <v>3.008</v>
      </c>
      <c r="L239" s="70">
        <f>A125559072L_Latest</f>
        <v>0.54500000000000004</v>
      </c>
      <c r="M239" s="70">
        <f>A125561880A_Latest</f>
        <v>0.88900000000000001</v>
      </c>
      <c r="N239" s="70">
        <f>A125553456R_Latest</f>
        <v>4.4429999999999996</v>
      </c>
      <c r="O239" s="70">
        <f>A125553457T_Latest</f>
        <v>7.0659999999999998</v>
      </c>
      <c r="P239" s="70">
        <f>A125555016W_Latest</f>
        <v>0</v>
      </c>
      <c r="Q239" s="70">
        <f>A125549400A_Latest</f>
        <v>0</v>
      </c>
      <c r="R239" s="70">
        <f>A125557824F_Latest</f>
        <v>1.669</v>
      </c>
      <c r="S239" s="70">
        <f>A125560632W_Latest</f>
        <v>0</v>
      </c>
      <c r="T239" s="70">
        <f>A125552208K_Latest</f>
        <v>1.669</v>
      </c>
      <c r="U239" s="70">
        <f>A125552209L_Latest</f>
        <v>27.753</v>
      </c>
      <c r="V239" s="70">
        <f>A125556576L_Latest</f>
        <v>0</v>
      </c>
      <c r="W239" s="70">
        <f>A125550960W_Latest</f>
        <v>0</v>
      </c>
      <c r="X239" s="70">
        <f>A125559384X_Latest</f>
        <v>0</v>
      </c>
      <c r="Y239" s="70">
        <f>A125562192R_Latest</f>
        <v>0</v>
      </c>
      <c r="Z239" s="70">
        <f>A125553768A_Latest</f>
        <v>0</v>
      </c>
      <c r="AA239" s="70">
        <f>A125553769C_Latest</f>
        <v>0</v>
      </c>
      <c r="AB239" s="70">
        <f>A125556888X_Latest</f>
        <v>0</v>
      </c>
      <c r="AC239" s="70">
        <f>A125551272K_Latest</f>
        <v>0</v>
      </c>
      <c r="AD239" s="70">
        <f>A125559696K_Latest</f>
        <v>0</v>
      </c>
      <c r="AE239" s="70">
        <f>A125562504R_Latest</f>
        <v>0</v>
      </c>
      <c r="AF239" s="70">
        <f>A125554080W_Latest</f>
        <v>0</v>
      </c>
      <c r="AG239" s="70">
        <f>A125554081X_Latest</f>
        <v>0</v>
      </c>
      <c r="AH239" s="70">
        <f>A125555328J_Latest</f>
        <v>0</v>
      </c>
      <c r="AI239" s="70">
        <f>A125549712L_Latest</f>
        <v>0</v>
      </c>
      <c r="AJ239" s="70">
        <f>A125558136V_Latest</f>
        <v>0</v>
      </c>
      <c r="AK239" s="70">
        <f>A125560944J_Latest</f>
        <v>0</v>
      </c>
      <c r="AL239" s="70">
        <f>A125552520C_Latest</f>
        <v>0</v>
      </c>
      <c r="AM239" s="70">
        <f>A125552521F_Latest</f>
        <v>0</v>
      </c>
      <c r="AN239" s="70">
        <f>A125555640A_Latest</f>
        <v>0</v>
      </c>
      <c r="AO239" s="70">
        <f>A125550024F_Latest</f>
        <v>0</v>
      </c>
      <c r="AP239" s="70">
        <f>A125558448F_Latest</f>
        <v>0</v>
      </c>
      <c r="AQ239" s="70">
        <f>A125561256W_Latest</f>
        <v>0</v>
      </c>
      <c r="AR239" s="70">
        <f>A125552832R_Latest</f>
        <v>0</v>
      </c>
      <c r="AS239" s="70">
        <f>A125552833T_Latest</f>
        <v>0</v>
      </c>
      <c r="AT239" s="70">
        <f>A125555952L_Latest</f>
        <v>0</v>
      </c>
      <c r="AU239" s="70">
        <f>A125550336T_Latest</f>
        <v>0</v>
      </c>
      <c r="AV239" s="70">
        <f>A125558760X_Latest</f>
        <v>0</v>
      </c>
      <c r="AW239" s="70">
        <f>A125561568J_Latest</f>
        <v>0</v>
      </c>
      <c r="AX239" s="70">
        <f>A125553144C_Latest</f>
        <v>0</v>
      </c>
      <c r="AY239" s="70">
        <f>A125553145F_Latest</f>
        <v>0</v>
      </c>
      <c r="AZ239" s="70">
        <f>A125554704J_Latest</f>
        <v>0</v>
      </c>
      <c r="BA239" s="70">
        <f>A125549088V_Latest</f>
        <v>0</v>
      </c>
      <c r="BB239" s="70">
        <f>A125557512V_Latest</f>
        <v>0</v>
      </c>
      <c r="BC239" s="70">
        <f>A125560320K_Latest</f>
        <v>0</v>
      </c>
      <c r="BD239" s="70">
        <f>A125551896J_Latest</f>
        <v>0</v>
      </c>
      <c r="BE239" s="70">
        <f>A125551897K_Latest</f>
        <v>0</v>
      </c>
    </row>
    <row r="240" spans="1:57" hidden="1">
      <c r="A240" s="48" t="s">
        <v>12716</v>
      </c>
      <c r="B240" s="55"/>
      <c r="C240" s="66">
        <v>32</v>
      </c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</row>
    <row r="241" spans="1:57" hidden="1">
      <c r="A241" s="58"/>
      <c r="B241" s="53" t="s">
        <v>12717</v>
      </c>
      <c r="C241" s="66">
        <v>33</v>
      </c>
      <c r="D241" s="70">
        <f>A125554112C_Latest</f>
        <v>135.54400000000001</v>
      </c>
      <c r="E241" s="70">
        <f>A125548496L_Latest</f>
        <v>191.233</v>
      </c>
      <c r="F241" s="70">
        <f>A125556920L_Latest</f>
        <v>220.18</v>
      </c>
      <c r="G241" s="70">
        <f>A125559728T_Latest</f>
        <v>159.20599999999999</v>
      </c>
      <c r="H241" s="70">
        <f>A125551304T_Latest</f>
        <v>706.16200000000003</v>
      </c>
      <c r="I241" s="70">
        <f>A125551305V_Latest</f>
        <v>13</v>
      </c>
      <c r="J241" s="70">
        <f>A125555984F_Latest</f>
        <v>34.694000000000003</v>
      </c>
      <c r="K241" s="70">
        <f>A125550368K_Latest</f>
        <v>59.868000000000002</v>
      </c>
      <c r="L241" s="70">
        <f>A125558792T_Latest</f>
        <v>58.643000000000001</v>
      </c>
      <c r="M241" s="70">
        <f>A125561600W_Latest</f>
        <v>57.76</v>
      </c>
      <c r="N241" s="70">
        <f>A125553176W_Latest</f>
        <v>210.965</v>
      </c>
      <c r="O241" s="70">
        <f>A125553177X_Latest</f>
        <v>13</v>
      </c>
      <c r="P241" s="70">
        <f>A125554736A_Latest</f>
        <v>34.023000000000003</v>
      </c>
      <c r="Q241" s="70">
        <f>A125549120J_Latest</f>
        <v>54.66</v>
      </c>
      <c r="R241" s="70">
        <f>A125557544L_Latest</f>
        <v>67.983000000000004</v>
      </c>
      <c r="S241" s="70">
        <f>A125560352C_Latest</f>
        <v>34.572000000000003</v>
      </c>
      <c r="T241" s="70">
        <f>A125551928R_Latest</f>
        <v>191.238</v>
      </c>
      <c r="U241" s="70">
        <f>A125551929T_Latest</f>
        <v>13</v>
      </c>
      <c r="V241" s="70">
        <f>A125556296V_Latest</f>
        <v>40.167000000000002</v>
      </c>
      <c r="W241" s="70">
        <f>A125550680C_Latest</f>
        <v>41.957999999999998</v>
      </c>
      <c r="X241" s="70">
        <f>A125559104V_Latest</f>
        <v>41.741</v>
      </c>
      <c r="Y241" s="70">
        <f>A125561912J_Latest</f>
        <v>23.866</v>
      </c>
      <c r="Z241" s="70">
        <f>A125553488J_Latest</f>
        <v>147.732</v>
      </c>
      <c r="AA241" s="70">
        <f>A125553489K_Latest</f>
        <v>8</v>
      </c>
      <c r="AB241" s="70">
        <f>A125556608V_Latest</f>
        <v>6.8979999999999997</v>
      </c>
      <c r="AC241" s="70">
        <f>A125550992R_Latest</f>
        <v>10.311</v>
      </c>
      <c r="AD241" s="70">
        <f>A125559416F_Latest</f>
        <v>15.394</v>
      </c>
      <c r="AE241" s="70">
        <f>A125562224W_Latest</f>
        <v>15.93</v>
      </c>
      <c r="AF241" s="70">
        <f>A125553800R_Latest</f>
        <v>48.533000000000001</v>
      </c>
      <c r="AG241" s="70">
        <f>A125553801T_Latest</f>
        <v>26</v>
      </c>
      <c r="AH241" s="70">
        <f>A125555048R_Latest</f>
        <v>12.792</v>
      </c>
      <c r="AI241" s="70">
        <f>A125549432V_Latest</f>
        <v>18.044</v>
      </c>
      <c r="AJ241" s="70">
        <f>A125557856X_Latest</f>
        <v>26.501999999999999</v>
      </c>
      <c r="AK241" s="70">
        <f>A125560664R_Latest</f>
        <v>20.178000000000001</v>
      </c>
      <c r="AL241" s="70">
        <f>A125552240K_Latest</f>
        <v>77.516000000000005</v>
      </c>
      <c r="AM241" s="70">
        <f>A125552241L_Latest</f>
        <v>16</v>
      </c>
      <c r="AN241" s="70">
        <f>A125555360J_Latest</f>
        <v>4.0839999999999996</v>
      </c>
      <c r="AO241" s="70">
        <f>A125549744F_Latest</f>
        <v>3.5640000000000001</v>
      </c>
      <c r="AP241" s="70">
        <f>A125558168L_Latest</f>
        <v>5.1180000000000003</v>
      </c>
      <c r="AQ241" s="70">
        <f>A125560976A_Latest</f>
        <v>4.95</v>
      </c>
      <c r="AR241" s="70">
        <f>A125552552W_Latest</f>
        <v>17.716000000000001</v>
      </c>
      <c r="AS241" s="70">
        <f>A125552553X_Latest</f>
        <v>15.768000000000001</v>
      </c>
      <c r="AT241" s="70">
        <f>A125555672V_Latest</f>
        <v>0.82099999999999995</v>
      </c>
      <c r="AU241" s="70">
        <f>A125550056X_Latest</f>
        <v>0.879</v>
      </c>
      <c r="AV241" s="70">
        <f>A125558480F_Latest</f>
        <v>0.71099999999999997</v>
      </c>
      <c r="AW241" s="70">
        <f>A125561288R_Latest</f>
        <v>0.64200000000000002</v>
      </c>
      <c r="AX241" s="70">
        <f>A125552864J_Latest</f>
        <v>3.052</v>
      </c>
      <c r="AY241" s="70">
        <f>A125552865K_Latest</f>
        <v>10.023999999999999</v>
      </c>
      <c r="AZ241" s="70">
        <f>A125554424R_Latest</f>
        <v>2.0659999999999998</v>
      </c>
      <c r="BA241" s="70">
        <f>A125548808L_Latest</f>
        <v>1.9490000000000001</v>
      </c>
      <c r="BB241" s="70">
        <f>A125557232A_Latest</f>
        <v>4.0880000000000001</v>
      </c>
      <c r="BC241" s="70">
        <f>A125560040T_Latest</f>
        <v>1.3089999999999999</v>
      </c>
      <c r="BD241" s="70">
        <f>A125551616C_Latest</f>
        <v>9.4109999999999996</v>
      </c>
      <c r="BE241" s="70">
        <f>A125551617F_Latest</f>
        <v>13</v>
      </c>
    </row>
    <row r="242" spans="1:57" hidden="1">
      <c r="A242" s="58"/>
      <c r="B242" s="56" t="s">
        <v>12718</v>
      </c>
      <c r="C242" s="66">
        <v>34</v>
      </c>
      <c r="D242" s="70">
        <f>A125554312W_Latest</f>
        <v>31.044</v>
      </c>
      <c r="E242" s="70">
        <f>A125548696F_Latest</f>
        <v>60.396000000000001</v>
      </c>
      <c r="F242" s="70">
        <f>A125557120J_Latest</f>
        <v>59.732999999999997</v>
      </c>
      <c r="G242" s="70">
        <f>A125559928K_Latest</f>
        <v>62.588999999999999</v>
      </c>
      <c r="H242" s="70">
        <f>A125551504K_Latest</f>
        <v>213.762</v>
      </c>
      <c r="I242" s="70">
        <f>A125551505L_Latest</f>
        <v>15.286</v>
      </c>
      <c r="J242" s="70">
        <f>A125556184A_Latest</f>
        <v>4.726</v>
      </c>
      <c r="K242" s="70">
        <f>A125550568C_Latest</f>
        <v>19.413</v>
      </c>
      <c r="L242" s="70">
        <f>A125558992K_Latest</f>
        <v>15.425000000000001</v>
      </c>
      <c r="M242" s="70">
        <f>A125561800R_Latest</f>
        <v>20.89</v>
      </c>
      <c r="N242" s="70">
        <f>A125553376R_Latest</f>
        <v>60.454000000000001</v>
      </c>
      <c r="O242" s="70">
        <f>A125553377T_Latest</f>
        <v>24.611000000000001</v>
      </c>
      <c r="P242" s="70">
        <f>A125554936V_Latest</f>
        <v>9.18</v>
      </c>
      <c r="Q242" s="70">
        <f>A125549320A_Latest</f>
        <v>17.675000000000001</v>
      </c>
      <c r="R242" s="70">
        <f>A125557744F_Latest</f>
        <v>19.986000000000001</v>
      </c>
      <c r="S242" s="70">
        <f>A125560552W_Latest</f>
        <v>18.045999999999999</v>
      </c>
      <c r="T242" s="70">
        <f>A125552128K_Latest</f>
        <v>64.885999999999996</v>
      </c>
      <c r="U242" s="70">
        <f>A125552129L_Latest</f>
        <v>17</v>
      </c>
      <c r="V242" s="70">
        <f>A125556496L_Latest</f>
        <v>10.364000000000001</v>
      </c>
      <c r="W242" s="70">
        <f>A125550880W_Latest</f>
        <v>11.928000000000001</v>
      </c>
      <c r="X242" s="70">
        <f>A125559304L_Latest</f>
        <v>10.537000000000001</v>
      </c>
      <c r="Y242" s="70">
        <f>A125562112C_Latest</f>
        <v>8.2889999999999997</v>
      </c>
      <c r="Z242" s="70">
        <f>A125553688A_Latest</f>
        <v>41.118000000000002</v>
      </c>
      <c r="AA242" s="70">
        <f>A125553689C_Latest</f>
        <v>8.34</v>
      </c>
      <c r="AB242" s="70">
        <f>A125556808L_Latest</f>
        <v>1.4530000000000001</v>
      </c>
      <c r="AC242" s="70">
        <f>A125551192K_Latest</f>
        <v>2.2410000000000001</v>
      </c>
      <c r="AD242" s="70">
        <f>A125559616X_Latest</f>
        <v>3.8719999999999999</v>
      </c>
      <c r="AE242" s="70">
        <f>A125562424R_Latest</f>
        <v>6.7149999999999999</v>
      </c>
      <c r="AF242" s="70">
        <f>A125554000K_Latest</f>
        <v>14.281000000000001</v>
      </c>
      <c r="AG242" s="70">
        <f>A125554001L_Latest</f>
        <v>32.110999999999997</v>
      </c>
      <c r="AH242" s="70">
        <f>A125555248J_Latest</f>
        <v>3.452</v>
      </c>
      <c r="AI242" s="70">
        <f>A125549632L_Latest</f>
        <v>7.2729999999999997</v>
      </c>
      <c r="AJ242" s="70">
        <f>A125558056V_Latest</f>
        <v>6.0810000000000004</v>
      </c>
      <c r="AK242" s="70">
        <f>A125560864J_Latest</f>
        <v>5.8280000000000003</v>
      </c>
      <c r="AL242" s="70">
        <f>A125552440C_Latest</f>
        <v>22.634</v>
      </c>
      <c r="AM242" s="70">
        <f>A125552441F_Latest</f>
        <v>13</v>
      </c>
      <c r="AN242" s="70">
        <f>A125555560A_Latest</f>
        <v>1.161</v>
      </c>
      <c r="AO242" s="70">
        <f>A125549944X_Latest</f>
        <v>1.4470000000000001</v>
      </c>
      <c r="AP242" s="70">
        <f>A125558368F_Latest</f>
        <v>1.8260000000000001</v>
      </c>
      <c r="AQ242" s="70">
        <f>A125561176W_Latest</f>
        <v>1.6180000000000001</v>
      </c>
      <c r="AR242" s="70">
        <f>A125552752R_Latest</f>
        <v>6.0519999999999996</v>
      </c>
      <c r="AS242" s="70">
        <f>A125552753T_Latest</f>
        <v>13</v>
      </c>
      <c r="AT242" s="70">
        <f>A125555872L_Latest</f>
        <v>6.3E-2</v>
      </c>
      <c r="AU242" s="70">
        <f>A125550256T_Latest</f>
        <v>0.161</v>
      </c>
      <c r="AV242" s="70">
        <f>A125558680X_Latest</f>
        <v>0.27900000000000003</v>
      </c>
      <c r="AW242" s="70">
        <f>A125561488J_Latest</f>
        <v>0.34200000000000003</v>
      </c>
      <c r="AX242" s="70">
        <f>A125553064C_Latest</f>
        <v>0.84499999999999997</v>
      </c>
      <c r="AY242" s="70">
        <f>A125553065F_Latest</f>
        <v>33.942999999999998</v>
      </c>
      <c r="AZ242" s="70">
        <f>A125554624J_Latest</f>
        <v>0.64600000000000002</v>
      </c>
      <c r="BA242" s="70">
        <f>A125549008J_Latest</f>
        <v>0.25900000000000001</v>
      </c>
      <c r="BB242" s="70">
        <f>A125557432V_Latest</f>
        <v>1.7270000000000001</v>
      </c>
      <c r="BC242" s="70">
        <f>A125560240K_Latest</f>
        <v>0.86099999999999999</v>
      </c>
      <c r="BD242" s="70">
        <f>A125551816W_Latest</f>
        <v>3.4929999999999999</v>
      </c>
      <c r="BE242" s="70">
        <f>A125551817X_Latest</f>
        <v>22.643000000000001</v>
      </c>
    </row>
    <row r="243" spans="1:57" hidden="1">
      <c r="A243" s="58"/>
      <c r="B243" s="56" t="s">
        <v>12719</v>
      </c>
      <c r="C243" s="66">
        <v>35</v>
      </c>
      <c r="D243" s="70">
        <f>A125554320W_Latest</f>
        <v>104.5</v>
      </c>
      <c r="E243" s="70">
        <f>A125548704V_Latest</f>
        <v>130.83699999999999</v>
      </c>
      <c r="F243" s="70">
        <f>A125557128A_Latest</f>
        <v>160.447</v>
      </c>
      <c r="G243" s="70">
        <f>A125559936K_Latest</f>
        <v>96.617000000000004</v>
      </c>
      <c r="H243" s="70">
        <f>A125551512K_Latest</f>
        <v>492.4</v>
      </c>
      <c r="I243" s="70">
        <f>A125551513L_Latest</f>
        <v>13</v>
      </c>
      <c r="J243" s="70">
        <f>A125556192A_Latest</f>
        <v>29.968</v>
      </c>
      <c r="K243" s="70">
        <f>A125550576C_Latest</f>
        <v>40.454999999999998</v>
      </c>
      <c r="L243" s="70">
        <f>A125559000A_Latest</f>
        <v>43.218000000000004</v>
      </c>
      <c r="M243" s="70">
        <f>A125561808J_Latest</f>
        <v>36.869999999999997</v>
      </c>
      <c r="N243" s="70">
        <f>A125553384R_Latest</f>
        <v>150.511</v>
      </c>
      <c r="O243" s="70">
        <f>A125553385T_Latest</f>
        <v>13</v>
      </c>
      <c r="P243" s="70">
        <f>A125554944V_Latest</f>
        <v>24.843</v>
      </c>
      <c r="Q243" s="70">
        <f>A125549328V_Latest</f>
        <v>36.985999999999997</v>
      </c>
      <c r="R243" s="70">
        <f>A125557752F_Latest</f>
        <v>47.997</v>
      </c>
      <c r="S243" s="70">
        <f>A125560560W_Latest</f>
        <v>16.526</v>
      </c>
      <c r="T243" s="70">
        <f>A125552136K_Latest</f>
        <v>126.352</v>
      </c>
      <c r="U243" s="70">
        <f>A125552137L_Latest</f>
        <v>13</v>
      </c>
      <c r="V243" s="70">
        <f>A125556504A_Latest</f>
        <v>29.803000000000001</v>
      </c>
      <c r="W243" s="70">
        <f>A125550888R_Latest</f>
        <v>30.03</v>
      </c>
      <c r="X243" s="70">
        <f>A125559312L_Latest</f>
        <v>31.204000000000001</v>
      </c>
      <c r="Y243" s="70">
        <f>A125562120C_Latest</f>
        <v>15.577</v>
      </c>
      <c r="Z243" s="70">
        <f>A125553696A_Latest</f>
        <v>106.614</v>
      </c>
      <c r="AA243" s="70">
        <f>A125553697C_Latest</f>
        <v>8</v>
      </c>
      <c r="AB243" s="70">
        <f>A125556816L_Latest</f>
        <v>5.4450000000000003</v>
      </c>
      <c r="AC243" s="70">
        <f>A125551200X_Latest</f>
        <v>8.07</v>
      </c>
      <c r="AD243" s="70">
        <f>A125559624X_Latest</f>
        <v>11.522</v>
      </c>
      <c r="AE243" s="70">
        <f>A125562432R_Latest</f>
        <v>9.2149999999999999</v>
      </c>
      <c r="AF243" s="70">
        <f>A125554008C_Latest</f>
        <v>34.250999999999998</v>
      </c>
      <c r="AG243" s="70">
        <f>A125554009F_Latest</f>
        <v>18.489999999999998</v>
      </c>
      <c r="AH243" s="70">
        <f>A125555256J_Latest</f>
        <v>9.34</v>
      </c>
      <c r="AI243" s="70">
        <f>A125549640L_Latest</f>
        <v>10.771000000000001</v>
      </c>
      <c r="AJ243" s="70">
        <f>A125558064V_Latest</f>
        <v>20.420999999999999</v>
      </c>
      <c r="AK243" s="70">
        <f>A125560872J_Latest</f>
        <v>14.35</v>
      </c>
      <c r="AL243" s="70">
        <f>A125552448W_Latest</f>
        <v>54.881999999999998</v>
      </c>
      <c r="AM243" s="70">
        <f>A125552449X_Latest</f>
        <v>17</v>
      </c>
      <c r="AN243" s="70">
        <f>A125555568V_Latest</f>
        <v>2.923</v>
      </c>
      <c r="AO243" s="70">
        <f>A125549952X_Latest</f>
        <v>2.117</v>
      </c>
      <c r="AP243" s="70">
        <f>A125558376F_Latest</f>
        <v>3.2930000000000001</v>
      </c>
      <c r="AQ243" s="70">
        <f>A125561184W_Latest</f>
        <v>3.3319999999999999</v>
      </c>
      <c r="AR243" s="70">
        <f>A125552760R_Latest</f>
        <v>11.664</v>
      </c>
      <c r="AS243" s="70">
        <f>A125552761T_Latest</f>
        <v>22.914999999999999</v>
      </c>
      <c r="AT243" s="70">
        <f>A125555880L_Latest</f>
        <v>0.75800000000000001</v>
      </c>
      <c r="AU243" s="70">
        <f>A125550264T_Latest</f>
        <v>0.71799999999999997</v>
      </c>
      <c r="AV243" s="70">
        <f>A125558688T_Latest</f>
        <v>0.432</v>
      </c>
      <c r="AW243" s="70">
        <f>A125561496J_Latest</f>
        <v>0.3</v>
      </c>
      <c r="AX243" s="70">
        <f>A125553072C_Latest</f>
        <v>2.2069999999999999</v>
      </c>
      <c r="AY243" s="70">
        <f>A125553073F_Latest</f>
        <v>8</v>
      </c>
      <c r="AZ243" s="70">
        <f>A125554632J_Latest</f>
        <v>1.42</v>
      </c>
      <c r="BA243" s="70">
        <f>A125549016J_Latest</f>
        <v>1.69</v>
      </c>
      <c r="BB243" s="70">
        <f>A125557440V_Latest</f>
        <v>2.3610000000000002</v>
      </c>
      <c r="BC243" s="70">
        <f>A125560248C_Latest</f>
        <v>0.44800000000000001</v>
      </c>
      <c r="BD243" s="70">
        <f>A125551824W_Latest</f>
        <v>5.9180000000000001</v>
      </c>
      <c r="BE243" s="70">
        <f>A125551825X_Latest</f>
        <v>8</v>
      </c>
    </row>
    <row r="244" spans="1:57" hidden="1">
      <c r="A244" s="58"/>
      <c r="B244" s="53" t="s">
        <v>12720</v>
      </c>
      <c r="C244" s="66">
        <v>36</v>
      </c>
      <c r="D244" s="70">
        <f>A125554152W_Latest</f>
        <v>17.968</v>
      </c>
      <c r="E244" s="70">
        <f>A125548536V_Latest</f>
        <v>32.896999999999998</v>
      </c>
      <c r="F244" s="70">
        <f>A125556960F_Latest</f>
        <v>31.035</v>
      </c>
      <c r="G244" s="70">
        <f>A125559768K_Latest</f>
        <v>30.832999999999998</v>
      </c>
      <c r="H244" s="70">
        <f>A125551344K_Latest</f>
        <v>112.73399999999999</v>
      </c>
      <c r="I244" s="70">
        <f>A125551345L_Latest</f>
        <v>13</v>
      </c>
      <c r="J244" s="70">
        <f>A125556024R_Latest</f>
        <v>5.258</v>
      </c>
      <c r="K244" s="70">
        <f>A125550408T_Latest</f>
        <v>12.829000000000001</v>
      </c>
      <c r="L244" s="70">
        <f>A125558832X_Latest</f>
        <v>8.609</v>
      </c>
      <c r="M244" s="70">
        <f>A125561640R_Latest</f>
        <v>12.692</v>
      </c>
      <c r="N244" s="70">
        <f>A125553216C_Latest</f>
        <v>39.389000000000003</v>
      </c>
      <c r="O244" s="70">
        <f>A125553217F_Latest</f>
        <v>13</v>
      </c>
      <c r="P244" s="70">
        <f>A125554776V_Latest</f>
        <v>5.0679999999999996</v>
      </c>
      <c r="Q244" s="70">
        <f>A125549160A_Latest</f>
        <v>7.0369999999999999</v>
      </c>
      <c r="R244" s="70">
        <f>A125557584F_Latest</f>
        <v>8.3010000000000002</v>
      </c>
      <c r="S244" s="70">
        <f>A125560392W_Latest</f>
        <v>4.931</v>
      </c>
      <c r="T244" s="70">
        <f>A125551968J_Latest</f>
        <v>25.335999999999999</v>
      </c>
      <c r="U244" s="70">
        <f>A125551969K_Latest</f>
        <v>13.606</v>
      </c>
      <c r="V244" s="70">
        <f>A125556336A_Latest</f>
        <v>4.8550000000000004</v>
      </c>
      <c r="W244" s="70">
        <f>A125550720K_Latest</f>
        <v>6.4710000000000001</v>
      </c>
      <c r="X244" s="70">
        <f>A125559144L_Latest</f>
        <v>7.7519999999999998</v>
      </c>
      <c r="Y244" s="70">
        <f>A125561952A_Latest</f>
        <v>7.2210000000000001</v>
      </c>
      <c r="Z244" s="70">
        <f>A125553528R_Latest</f>
        <v>26.3</v>
      </c>
      <c r="AA244" s="70">
        <f>A125553529T_Latest</f>
        <v>23.568999999999999</v>
      </c>
      <c r="AB244" s="70">
        <f>A125556648L_Latest</f>
        <v>1.0960000000000001</v>
      </c>
      <c r="AC244" s="70">
        <f>A125551032X_Latest</f>
        <v>2.3650000000000002</v>
      </c>
      <c r="AD244" s="70">
        <f>A125559456X_Latest</f>
        <v>2.2429999999999999</v>
      </c>
      <c r="AE244" s="70">
        <f>A125562264R_Latest</f>
        <v>1.073</v>
      </c>
      <c r="AF244" s="70">
        <f>A125553840J_Latest</f>
        <v>6.7759999999999998</v>
      </c>
      <c r="AG244" s="70">
        <f>A125553841K_Latest</f>
        <v>12.292999999999999</v>
      </c>
      <c r="AH244" s="70">
        <f>A125555088J_Latest</f>
        <v>0.90300000000000002</v>
      </c>
      <c r="AI244" s="70">
        <f>A125549472L_Latest</f>
        <v>2.149</v>
      </c>
      <c r="AJ244" s="70">
        <f>A125557896T_Latest</f>
        <v>2.11</v>
      </c>
      <c r="AK244" s="70">
        <f>A125560704W_Latest</f>
        <v>3.21</v>
      </c>
      <c r="AL244" s="70">
        <f>A125552280C_Latest</f>
        <v>8.3719999999999999</v>
      </c>
      <c r="AM244" s="70">
        <f>A125552281F_Latest</f>
        <v>27.27</v>
      </c>
      <c r="AN244" s="70">
        <f>A125555400R_Latest</f>
        <v>0.42299999999999999</v>
      </c>
      <c r="AO244" s="70">
        <f>A125549784X_Latest</f>
        <v>1.0469999999999999</v>
      </c>
      <c r="AP244" s="70">
        <f>A125558208V_Latest</f>
        <v>1.2110000000000001</v>
      </c>
      <c r="AQ244" s="70">
        <f>A125561016K_Latest</f>
        <v>0.749</v>
      </c>
      <c r="AR244" s="70">
        <f>A125552592R_Latest</f>
        <v>3.43</v>
      </c>
      <c r="AS244" s="70">
        <f>A125552593T_Latest</f>
        <v>13</v>
      </c>
      <c r="AT244" s="70">
        <f>A125555712A_Latest</f>
        <v>0</v>
      </c>
      <c r="AU244" s="70">
        <f>A125550096T_Latest</f>
        <v>0</v>
      </c>
      <c r="AV244" s="70">
        <f>A125558520L_Latest</f>
        <v>0</v>
      </c>
      <c r="AW244" s="70">
        <f>A125561328W_Latest</f>
        <v>0</v>
      </c>
      <c r="AX244" s="70">
        <f>A125552904R_Latest</f>
        <v>0</v>
      </c>
      <c r="AY244" s="70">
        <f>A125552905T_Latest</f>
        <v>0</v>
      </c>
      <c r="AZ244" s="70">
        <f>A125554464J_Latest</f>
        <v>0.36499999999999999</v>
      </c>
      <c r="BA244" s="70">
        <f>A125548848F_Latest</f>
        <v>0.999</v>
      </c>
      <c r="BB244" s="70">
        <f>A125557272V_Latest</f>
        <v>0.80900000000000005</v>
      </c>
      <c r="BC244" s="70">
        <f>A125560080K_Latest</f>
        <v>0.95599999999999996</v>
      </c>
      <c r="BD244" s="70">
        <f>A125551656W_Latest</f>
        <v>3.13</v>
      </c>
      <c r="BE244" s="70">
        <f>A125551657X_Latest</f>
        <v>13</v>
      </c>
    </row>
    <row r="245" spans="1:57" hidden="1">
      <c r="A245" s="48" t="s">
        <v>12721</v>
      </c>
      <c r="B245" s="55"/>
      <c r="C245" s="66">
        <v>37</v>
      </c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</row>
    <row r="246" spans="1:57" hidden="1">
      <c r="A246" s="58"/>
      <c r="B246" s="53" t="s">
        <v>12722</v>
      </c>
      <c r="C246" s="66">
        <v>38</v>
      </c>
      <c r="D246" s="70">
        <f>A125554120C_Latest</f>
        <v>96.992999999999995</v>
      </c>
      <c r="E246" s="70">
        <f>A125548504A_Latest</f>
        <v>125.158</v>
      </c>
      <c r="F246" s="70">
        <f>A125556928F_Latest</f>
        <v>135.43899999999999</v>
      </c>
      <c r="G246" s="70">
        <f>A125559736T_Latest</f>
        <v>84.186000000000007</v>
      </c>
      <c r="H246" s="70">
        <f>A125551312T_Latest</f>
        <v>441.77499999999998</v>
      </c>
      <c r="I246" s="70">
        <f>A125551313V_Latest</f>
        <v>12</v>
      </c>
      <c r="J246" s="70">
        <f>A125555992F_Latest</f>
        <v>25.207000000000001</v>
      </c>
      <c r="K246" s="70">
        <f>A125550376K_Latest</f>
        <v>41.558999999999997</v>
      </c>
      <c r="L246" s="70">
        <f>A125558800F_Latest</f>
        <v>33.35</v>
      </c>
      <c r="M246" s="70">
        <f>A125561608R_Latest</f>
        <v>34.048999999999999</v>
      </c>
      <c r="N246" s="70">
        <f>A125553184W_Latest</f>
        <v>134.166</v>
      </c>
      <c r="O246" s="70">
        <f>A125553185X_Latest</f>
        <v>12.827999999999999</v>
      </c>
      <c r="P246" s="70">
        <f>A125554744A_Latest</f>
        <v>23.36</v>
      </c>
      <c r="Q246" s="70">
        <f>A125549128A_Latest</f>
        <v>38.427999999999997</v>
      </c>
      <c r="R246" s="70">
        <f>A125557552L_Latest</f>
        <v>40.948</v>
      </c>
      <c r="S246" s="70">
        <f>A125560360C_Latest</f>
        <v>11.348000000000001</v>
      </c>
      <c r="T246" s="70">
        <f>A125551936R_Latest</f>
        <v>114.084</v>
      </c>
      <c r="U246" s="70">
        <f>A125551937T_Latest</f>
        <v>10</v>
      </c>
      <c r="V246" s="70">
        <f>A125556304J_Latest</f>
        <v>30.998999999999999</v>
      </c>
      <c r="W246" s="70">
        <f>A125550688W_Latest</f>
        <v>22.277000000000001</v>
      </c>
      <c r="X246" s="70">
        <f>A125559112V_Latest</f>
        <v>28.207000000000001</v>
      </c>
      <c r="Y246" s="70">
        <f>A125561920J_Latest</f>
        <v>15.694000000000001</v>
      </c>
      <c r="Z246" s="70">
        <f>A125553496J_Latest</f>
        <v>97.177000000000007</v>
      </c>
      <c r="AA246" s="70">
        <f>A125553497K_Latest</f>
        <v>8</v>
      </c>
      <c r="AB246" s="70">
        <f>A125556616V_Latest</f>
        <v>5.1539999999999999</v>
      </c>
      <c r="AC246" s="70">
        <f>A125551000F_Latest</f>
        <v>8.2710000000000008</v>
      </c>
      <c r="AD246" s="70">
        <f>A125559424F_Latest</f>
        <v>10.052</v>
      </c>
      <c r="AE246" s="70">
        <f>A125562232W_Latest</f>
        <v>7.6740000000000004</v>
      </c>
      <c r="AF246" s="70">
        <f>A125553808J_Latest</f>
        <v>31.151</v>
      </c>
      <c r="AG246" s="70">
        <f>A125553809K_Latest</f>
        <v>13.289</v>
      </c>
      <c r="AH246" s="70">
        <f>A125555056R_Latest</f>
        <v>8.3989999999999991</v>
      </c>
      <c r="AI246" s="70">
        <f>A125549440V_Latest</f>
        <v>10.118</v>
      </c>
      <c r="AJ246" s="70">
        <f>A125557864X_Latest</f>
        <v>15.657</v>
      </c>
      <c r="AK246" s="70">
        <f>A125560672R_Latest</f>
        <v>11.212999999999999</v>
      </c>
      <c r="AL246" s="70">
        <f>A125552248C_Latest</f>
        <v>45.387</v>
      </c>
      <c r="AM246" s="70">
        <f>A125552249F_Latest</f>
        <v>16.122</v>
      </c>
      <c r="AN246" s="70">
        <f>A125555368A_Latest</f>
        <v>1.8320000000000001</v>
      </c>
      <c r="AO246" s="70">
        <f>A125549752F_Latest</f>
        <v>2.774</v>
      </c>
      <c r="AP246" s="70">
        <f>A125558176L_Latest</f>
        <v>3.9660000000000002</v>
      </c>
      <c r="AQ246" s="70">
        <f>A125560984A_Latest</f>
        <v>3.2330000000000001</v>
      </c>
      <c r="AR246" s="70">
        <f>A125552560W_Latest</f>
        <v>11.805999999999999</v>
      </c>
      <c r="AS246" s="70">
        <f>A125552561X_Latest</f>
        <v>26</v>
      </c>
      <c r="AT246" s="70">
        <f>A125555680V_Latest</f>
        <v>0.48499999999999999</v>
      </c>
      <c r="AU246" s="70">
        <f>A125550064X_Latest</f>
        <v>0</v>
      </c>
      <c r="AV246" s="70">
        <f>A125558488X_Latest</f>
        <v>0.39200000000000002</v>
      </c>
      <c r="AW246" s="70">
        <f>A125561296R_Latest</f>
        <v>6.2E-2</v>
      </c>
      <c r="AX246" s="70">
        <f>A125552872J_Latest</f>
        <v>0.94</v>
      </c>
      <c r="AY246" s="70">
        <f>A125552873K_Latest</f>
        <v>6.157</v>
      </c>
      <c r="AZ246" s="70">
        <f>A125554432R_Latest</f>
        <v>1.5569999999999999</v>
      </c>
      <c r="BA246" s="70">
        <f>A125548816L_Latest</f>
        <v>1.73</v>
      </c>
      <c r="BB246" s="70">
        <f>A125557240A_Latest</f>
        <v>2.8660000000000001</v>
      </c>
      <c r="BC246" s="70">
        <f>A125560048K_Latest</f>
        <v>0.91200000000000003</v>
      </c>
      <c r="BD246" s="70">
        <f>A125551624C_Latest</f>
        <v>7.0650000000000004</v>
      </c>
      <c r="BE246" s="70">
        <f>A125551625F_Latest</f>
        <v>13</v>
      </c>
    </row>
    <row r="247" spans="1:57" hidden="1">
      <c r="A247" s="58"/>
      <c r="B247" s="53" t="s">
        <v>12723</v>
      </c>
      <c r="C247" s="66">
        <v>39</v>
      </c>
      <c r="D247" s="70">
        <f>A125554192R_Latest</f>
        <v>56.518000000000001</v>
      </c>
      <c r="E247" s="70">
        <f>A125548576L_Latest</f>
        <v>98.971999999999994</v>
      </c>
      <c r="F247" s="70">
        <f>A125557000R_Latest</f>
        <v>115.777</v>
      </c>
      <c r="G247" s="70">
        <f>A125559808T_Latest</f>
        <v>105.854</v>
      </c>
      <c r="H247" s="70">
        <f>A125551384C_Latest</f>
        <v>377.12099999999998</v>
      </c>
      <c r="I247" s="70">
        <f>A125551385F_Latest</f>
        <v>17</v>
      </c>
      <c r="J247" s="70">
        <f>A125556064J_Latest</f>
        <v>14.744999999999999</v>
      </c>
      <c r="K247" s="70">
        <f>A125550448K_Latest</f>
        <v>31.138000000000002</v>
      </c>
      <c r="L247" s="70">
        <f>A125558872T_Latest</f>
        <v>33.902000000000001</v>
      </c>
      <c r="M247" s="70">
        <f>A125561680J_Latest</f>
        <v>36.402999999999999</v>
      </c>
      <c r="N247" s="70">
        <f>A125553256W_Latest</f>
        <v>116.188</v>
      </c>
      <c r="O247" s="70">
        <f>A125553257X_Latest</f>
        <v>18.84</v>
      </c>
      <c r="P247" s="70">
        <f>A125554816A_Latest</f>
        <v>15.73</v>
      </c>
      <c r="Q247" s="70">
        <f>A125549200J_Latest</f>
        <v>23.268999999999998</v>
      </c>
      <c r="R247" s="70">
        <f>A125557624L_Latest</f>
        <v>35.335999999999999</v>
      </c>
      <c r="S247" s="70">
        <f>A125560432C_Latest</f>
        <v>28.155000000000001</v>
      </c>
      <c r="T247" s="70">
        <f>A125552008T_Latest</f>
        <v>102.49</v>
      </c>
      <c r="U247" s="70">
        <f>A125552009V_Latest</f>
        <v>18.16</v>
      </c>
      <c r="V247" s="70">
        <f>A125556376V_Latest</f>
        <v>14.023999999999999</v>
      </c>
      <c r="W247" s="70">
        <f>A125550760C_Latest</f>
        <v>26.151</v>
      </c>
      <c r="X247" s="70">
        <f>A125559184F_Latest</f>
        <v>21.286000000000001</v>
      </c>
      <c r="Y247" s="70">
        <f>A125561992V_Latest</f>
        <v>15.393000000000001</v>
      </c>
      <c r="Z247" s="70">
        <f>A125553568J_Latest</f>
        <v>76.855000000000004</v>
      </c>
      <c r="AA247" s="70">
        <f>A125553569K_Latest</f>
        <v>9.2279999999999998</v>
      </c>
      <c r="AB247" s="70">
        <f>A125556688F_Latest</f>
        <v>2.84</v>
      </c>
      <c r="AC247" s="70">
        <f>A125551072T_Latest</f>
        <v>4.4039999999999999</v>
      </c>
      <c r="AD247" s="70">
        <f>A125559496T_Latest</f>
        <v>7.585</v>
      </c>
      <c r="AE247" s="70">
        <f>A125562304W_Latest</f>
        <v>9.3279999999999994</v>
      </c>
      <c r="AF247" s="70">
        <f>A125553880A_Latest</f>
        <v>24.157</v>
      </c>
      <c r="AG247" s="70">
        <f>A125553881C_Latest</f>
        <v>26</v>
      </c>
      <c r="AH247" s="70">
        <f>A125555128R_Latest</f>
        <v>5.2960000000000003</v>
      </c>
      <c r="AI247" s="70">
        <f>A125549512V_Latest</f>
        <v>10.074999999999999</v>
      </c>
      <c r="AJ247" s="70">
        <f>A125557936X_Latest</f>
        <v>12.955</v>
      </c>
      <c r="AK247" s="70">
        <f>A125560744R_Latest</f>
        <v>12.175000000000001</v>
      </c>
      <c r="AL247" s="70">
        <f>A125552320K_Latest</f>
        <v>40.502000000000002</v>
      </c>
      <c r="AM247" s="70">
        <f>A125552321L_Latest</f>
        <v>20.242000000000001</v>
      </c>
      <c r="AN247" s="70">
        <f>A125555440J_Latest</f>
        <v>2.6739999999999999</v>
      </c>
      <c r="AO247" s="70">
        <f>A125549824F_Latest</f>
        <v>1.837</v>
      </c>
      <c r="AP247" s="70">
        <f>A125558248L_Latest</f>
        <v>2.363</v>
      </c>
      <c r="AQ247" s="70">
        <f>A125561056C_Latest</f>
        <v>2.4660000000000002</v>
      </c>
      <c r="AR247" s="70">
        <f>A125552632W_Latest</f>
        <v>9.3409999999999993</v>
      </c>
      <c r="AS247" s="70">
        <f>A125552633X_Latest</f>
        <v>13</v>
      </c>
      <c r="AT247" s="70">
        <f>A125555752V_Latest</f>
        <v>0.33500000000000002</v>
      </c>
      <c r="AU247" s="70">
        <f>A125550136X_Latest</f>
        <v>0.879</v>
      </c>
      <c r="AV247" s="70">
        <f>A125558560F_Latest</f>
        <v>0.31900000000000001</v>
      </c>
      <c r="AW247" s="70">
        <f>A125561368R_Latest</f>
        <v>0.57899999999999996</v>
      </c>
      <c r="AX247" s="70">
        <f>A125552944J_Latest</f>
        <v>2.1120000000000001</v>
      </c>
      <c r="AY247" s="70">
        <f>A125552945K_Latest</f>
        <v>10.417999999999999</v>
      </c>
      <c r="AZ247" s="70">
        <f>A125554504R_Latest</f>
        <v>0.873</v>
      </c>
      <c r="BA247" s="70">
        <f>A125548888X_Latest</f>
        <v>1.218</v>
      </c>
      <c r="BB247" s="70">
        <f>A125557312A_Latest</f>
        <v>2.0310000000000001</v>
      </c>
      <c r="BC247" s="70">
        <f>A125560120T_Latest</f>
        <v>1.3540000000000001</v>
      </c>
      <c r="BD247" s="70">
        <f>A125551696R_Latest</f>
        <v>5.476</v>
      </c>
      <c r="BE247" s="70">
        <f>A125551697T_Latest</f>
        <v>13</v>
      </c>
    </row>
    <row r="248" spans="1:57" hidden="1">
      <c r="A248" s="48" t="s">
        <v>12724</v>
      </c>
      <c r="B248" s="55"/>
      <c r="C248" s="66">
        <v>40</v>
      </c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</row>
    <row r="249" spans="1:57" hidden="1">
      <c r="A249" s="58"/>
      <c r="B249" s="53" t="s">
        <v>12725</v>
      </c>
      <c r="C249" s="66">
        <v>41</v>
      </c>
      <c r="D249" s="70">
        <f>A125554144W_Latest</f>
        <v>68.168999999999997</v>
      </c>
      <c r="E249" s="70">
        <f>A125548528V_Latest</f>
        <v>83.798000000000002</v>
      </c>
      <c r="F249" s="70">
        <f>A125556952F_Latest</f>
        <v>90.501999999999995</v>
      </c>
      <c r="G249" s="70">
        <f>A125559760T_Latest</f>
        <v>53.334000000000003</v>
      </c>
      <c r="H249" s="70">
        <f>A125551336K_Latest</f>
        <v>295.803</v>
      </c>
      <c r="I249" s="70">
        <f>A125551337L_Latest</f>
        <v>12</v>
      </c>
      <c r="J249" s="70">
        <f>A125556016R_Latest</f>
        <v>15.685</v>
      </c>
      <c r="K249" s="70">
        <f>A125550400X_Latest</f>
        <v>25.64</v>
      </c>
      <c r="L249" s="70">
        <f>A125558824X_Latest</f>
        <v>24.673999999999999</v>
      </c>
      <c r="M249" s="70">
        <f>A125561632R_Latest</f>
        <v>20.797999999999998</v>
      </c>
      <c r="N249" s="70">
        <f>A125553208C_Latest</f>
        <v>86.796999999999997</v>
      </c>
      <c r="O249" s="70">
        <f>A125553209F_Latest</f>
        <v>13</v>
      </c>
      <c r="P249" s="70">
        <f>A125554768V_Latest</f>
        <v>19.413</v>
      </c>
      <c r="Q249" s="70">
        <f>A125549152A_Latest</f>
        <v>27.189</v>
      </c>
      <c r="R249" s="70">
        <f>A125557576F_Latest</f>
        <v>25.914000000000001</v>
      </c>
      <c r="S249" s="70">
        <f>A125560384W_Latest</f>
        <v>7.3360000000000003</v>
      </c>
      <c r="T249" s="70">
        <f>A125551960R_Latest</f>
        <v>79.852000000000004</v>
      </c>
      <c r="U249" s="70">
        <f>A125551961T_Latest</f>
        <v>8</v>
      </c>
      <c r="V249" s="70">
        <f>A125556328A_Latest</f>
        <v>22.673999999999999</v>
      </c>
      <c r="W249" s="70">
        <f>A125550712K_Latest</f>
        <v>12.112</v>
      </c>
      <c r="X249" s="70">
        <f>A125559136L_Latest</f>
        <v>17.614999999999998</v>
      </c>
      <c r="Y249" s="70">
        <f>A125561944A_Latest</f>
        <v>10.132999999999999</v>
      </c>
      <c r="Z249" s="70">
        <f>A125553520W_Latest</f>
        <v>62.534999999999997</v>
      </c>
      <c r="AA249" s="70">
        <f>A125553521X_Latest</f>
        <v>8</v>
      </c>
      <c r="AB249" s="70">
        <f>A125556640V_Latest</f>
        <v>2.2429999999999999</v>
      </c>
      <c r="AC249" s="70">
        <f>A125551024X_Latest</f>
        <v>8.2710000000000008</v>
      </c>
      <c r="AD249" s="70">
        <f>A125559448X_Latest</f>
        <v>5.4480000000000004</v>
      </c>
      <c r="AE249" s="70">
        <f>A125562256R_Latest</f>
        <v>4.1749999999999998</v>
      </c>
      <c r="AF249" s="70">
        <f>A125553832J_Latest</f>
        <v>20.137</v>
      </c>
      <c r="AG249" s="70">
        <f>A125553833K_Latest</f>
        <v>12</v>
      </c>
      <c r="AH249" s="70">
        <f>A125555080R_Latest</f>
        <v>5.4130000000000003</v>
      </c>
      <c r="AI249" s="70">
        <f>A125549464L_Latest</f>
        <v>7.1550000000000002</v>
      </c>
      <c r="AJ249" s="70">
        <f>A125557888T_Latest</f>
        <v>11.840999999999999</v>
      </c>
      <c r="AK249" s="70">
        <f>A125560696J_Latest</f>
        <v>8.4060000000000006</v>
      </c>
      <c r="AL249" s="70">
        <f>A125552272C_Latest</f>
        <v>32.816000000000003</v>
      </c>
      <c r="AM249" s="70">
        <f>A125552273F_Latest</f>
        <v>17</v>
      </c>
      <c r="AN249" s="70">
        <f>A125555392A_Latest</f>
        <v>1.0620000000000001</v>
      </c>
      <c r="AO249" s="70">
        <f>A125549776X_Latest</f>
        <v>1.919</v>
      </c>
      <c r="AP249" s="70">
        <f>A125558200A_Latest</f>
        <v>2.7290000000000001</v>
      </c>
      <c r="AQ249" s="70">
        <f>A125561008K_Latest</f>
        <v>1.865</v>
      </c>
      <c r="AR249" s="70">
        <f>A125552584R_Latest</f>
        <v>7.5750000000000002</v>
      </c>
      <c r="AS249" s="70">
        <f>A125552585T_Latest</f>
        <v>24.992999999999999</v>
      </c>
      <c r="AT249" s="70">
        <f>A125555704A_Latest</f>
        <v>0.48499999999999999</v>
      </c>
      <c r="AU249" s="70">
        <f>A125550088T_Latest</f>
        <v>0</v>
      </c>
      <c r="AV249" s="70">
        <f>A125558512L_Latest</f>
        <v>0.27300000000000002</v>
      </c>
      <c r="AW249" s="70">
        <f>A125561320C_Latest</f>
        <v>6.2E-2</v>
      </c>
      <c r="AX249" s="70">
        <f>A125552896A_Latest</f>
        <v>0.82099999999999995</v>
      </c>
      <c r="AY249" s="70">
        <f>A125552897C_Latest</f>
        <v>3</v>
      </c>
      <c r="AZ249" s="70">
        <f>A125554456J_Latest</f>
        <v>1.1919999999999999</v>
      </c>
      <c r="BA249" s="70">
        <f>A125548840L_Latest</f>
        <v>1.5109999999999999</v>
      </c>
      <c r="BB249" s="70">
        <f>A125557264V_Latest</f>
        <v>2.0089999999999999</v>
      </c>
      <c r="BC249" s="70">
        <f>A125560072K_Latest</f>
        <v>0.55700000000000005</v>
      </c>
      <c r="BD249" s="70">
        <f>A125551648W_Latest</f>
        <v>5.27</v>
      </c>
      <c r="BE249" s="70">
        <f>A125551649X_Latest</f>
        <v>9.2159999999999993</v>
      </c>
    </row>
    <row r="250" spans="1:57" hidden="1">
      <c r="A250" s="58"/>
      <c r="B250" s="53" t="s">
        <v>12726</v>
      </c>
      <c r="C250" s="66">
        <v>42</v>
      </c>
      <c r="D250" s="70">
        <f>A125554200C_Latest</f>
        <v>28.824999999999999</v>
      </c>
      <c r="E250" s="70">
        <f>A125548584L_Latest</f>
        <v>41.36</v>
      </c>
      <c r="F250" s="70">
        <f>A125557008J_Latest</f>
        <v>44.936</v>
      </c>
      <c r="G250" s="70">
        <f>A125559816T_Latest</f>
        <v>30.852</v>
      </c>
      <c r="H250" s="70">
        <f>A125551392C_Latest</f>
        <v>145.97300000000001</v>
      </c>
      <c r="I250" s="70">
        <f>A125551393F_Latest</f>
        <v>13</v>
      </c>
      <c r="J250" s="70">
        <f>A125556072J_Latest</f>
        <v>9.5210000000000008</v>
      </c>
      <c r="K250" s="70">
        <f>A125550456K_Latest</f>
        <v>15.92</v>
      </c>
      <c r="L250" s="70">
        <f>A125558880T_Latest</f>
        <v>8.6760000000000002</v>
      </c>
      <c r="M250" s="70">
        <f>A125561688A_Latest</f>
        <v>13.250999999999999</v>
      </c>
      <c r="N250" s="70">
        <f>A125553264W_Latest</f>
        <v>47.368000000000002</v>
      </c>
      <c r="O250" s="70">
        <f>A125553265X_Latest</f>
        <v>10.44</v>
      </c>
      <c r="P250" s="70">
        <f>A125554824A_Latest</f>
        <v>3.948</v>
      </c>
      <c r="Q250" s="70">
        <f>A125549208A_Latest</f>
        <v>11.239000000000001</v>
      </c>
      <c r="R250" s="70">
        <f>A125557632L_Latest</f>
        <v>15.034000000000001</v>
      </c>
      <c r="S250" s="70">
        <f>A125560440C_Latest</f>
        <v>4.0110000000000001</v>
      </c>
      <c r="T250" s="70">
        <f>A125552016T_Latest</f>
        <v>34.231999999999999</v>
      </c>
      <c r="U250" s="70">
        <f>A125552017V_Latest</f>
        <v>17</v>
      </c>
      <c r="V250" s="70">
        <f>A125556384V_Latest</f>
        <v>8.3239999999999998</v>
      </c>
      <c r="W250" s="70">
        <f>A125550768W_Latest</f>
        <v>10.164999999999999</v>
      </c>
      <c r="X250" s="70">
        <f>A125559192F_Latest</f>
        <v>10.592000000000001</v>
      </c>
      <c r="Y250" s="70">
        <f>A125562000K_Latest</f>
        <v>5.5609999999999999</v>
      </c>
      <c r="Z250" s="70">
        <f>A125553576J_Latest</f>
        <v>34.642000000000003</v>
      </c>
      <c r="AA250" s="70">
        <f>A125553577K_Latest</f>
        <v>12</v>
      </c>
      <c r="AB250" s="70">
        <f>A125556696F_Latest</f>
        <v>2.911</v>
      </c>
      <c r="AC250" s="70">
        <f>A125551080T_Latest</f>
        <v>0</v>
      </c>
      <c r="AD250" s="70">
        <f>A125559504F_Latest</f>
        <v>4.6040000000000001</v>
      </c>
      <c r="AE250" s="70">
        <f>A125562312W_Latest</f>
        <v>3.4990000000000001</v>
      </c>
      <c r="AF250" s="70">
        <f>A125553888V_Latest</f>
        <v>11.013999999999999</v>
      </c>
      <c r="AG250" s="70">
        <f>A125553889W_Latest</f>
        <v>24.632000000000001</v>
      </c>
      <c r="AH250" s="70">
        <f>A125555136R_Latest</f>
        <v>2.9860000000000002</v>
      </c>
      <c r="AI250" s="70">
        <f>A125549520V_Latest</f>
        <v>2.9630000000000001</v>
      </c>
      <c r="AJ250" s="70">
        <f>A125557944X_Latest</f>
        <v>3.8159999999999998</v>
      </c>
      <c r="AK250" s="70">
        <f>A125560752R_Latest</f>
        <v>2.8069999999999999</v>
      </c>
      <c r="AL250" s="70">
        <f>A125552328C_Latest</f>
        <v>12.571</v>
      </c>
      <c r="AM250" s="70">
        <f>A125552329F_Latest</f>
        <v>13.085000000000001</v>
      </c>
      <c r="AN250" s="70">
        <f>A125555448A_Latest</f>
        <v>0.77</v>
      </c>
      <c r="AO250" s="70">
        <f>A125549832F_Latest</f>
        <v>0.85499999999999998</v>
      </c>
      <c r="AP250" s="70">
        <f>A125558256L_Latest</f>
        <v>1.238</v>
      </c>
      <c r="AQ250" s="70">
        <f>A125561064C_Latest</f>
        <v>1.3680000000000001</v>
      </c>
      <c r="AR250" s="70">
        <f>A125552640W_Latest</f>
        <v>4.2309999999999999</v>
      </c>
      <c r="AS250" s="70">
        <f>A125552641X_Latest</f>
        <v>39.5</v>
      </c>
      <c r="AT250" s="70">
        <f>A125555760V_Latest</f>
        <v>0</v>
      </c>
      <c r="AU250" s="70">
        <f>A125550144X_Latest</f>
        <v>0</v>
      </c>
      <c r="AV250" s="70">
        <f>A125558568X_Latest</f>
        <v>0.11899999999999999</v>
      </c>
      <c r="AW250" s="70">
        <f>A125561376R_Latest</f>
        <v>0</v>
      </c>
      <c r="AX250" s="70">
        <f>A125552952J_Latest</f>
        <v>0.11899999999999999</v>
      </c>
      <c r="AY250" s="70">
        <f>A125552953K_Latest</f>
        <v>0</v>
      </c>
      <c r="AZ250" s="70">
        <f>A125554512R_Latest</f>
        <v>0.36499999999999999</v>
      </c>
      <c r="BA250" s="70">
        <f>A125548896X_Latest</f>
        <v>0.219</v>
      </c>
      <c r="BB250" s="70">
        <f>A125557320A_Latest</f>
        <v>0.85699999999999998</v>
      </c>
      <c r="BC250" s="70">
        <f>A125560128K_Latest</f>
        <v>0.35399999999999998</v>
      </c>
      <c r="BD250" s="70">
        <f>A125551704C_Latest</f>
        <v>1.7949999999999999</v>
      </c>
      <c r="BE250" s="70">
        <f>A125551705F_Latest</f>
        <v>17.292999999999999</v>
      </c>
    </row>
    <row r="251" spans="1:57" hidden="1">
      <c r="A251" s="58"/>
      <c r="B251" s="53" t="s">
        <v>12727</v>
      </c>
      <c r="C251" s="66">
        <v>43</v>
      </c>
      <c r="D251" s="70">
        <f>A125554160W_Latest</f>
        <v>33.21</v>
      </c>
      <c r="E251" s="70">
        <f>A125548544V_Latest</f>
        <v>55.908999999999999</v>
      </c>
      <c r="F251" s="70">
        <f>A125556968X_Latest</f>
        <v>64.608999999999995</v>
      </c>
      <c r="G251" s="70">
        <f>A125559776K_Latest</f>
        <v>58.78</v>
      </c>
      <c r="H251" s="70">
        <f>A125551352K_Latest</f>
        <v>212.50800000000001</v>
      </c>
      <c r="I251" s="70">
        <f>A125551353L_Latest</f>
        <v>15</v>
      </c>
      <c r="J251" s="70">
        <f>A125556032R_Latest</f>
        <v>6.4020000000000001</v>
      </c>
      <c r="K251" s="70">
        <f>A125550416T_Latest</f>
        <v>15.004</v>
      </c>
      <c r="L251" s="70">
        <f>A125558840X_Latest</f>
        <v>18.567</v>
      </c>
      <c r="M251" s="70">
        <f>A125561648J_Latest</f>
        <v>18.593</v>
      </c>
      <c r="N251" s="70">
        <f>A125553224C_Latest</f>
        <v>58.566000000000003</v>
      </c>
      <c r="O251" s="70">
        <f>A125553225F_Latest</f>
        <v>23.117000000000001</v>
      </c>
      <c r="P251" s="70">
        <f>A125554784V_Latest</f>
        <v>10.273999999999999</v>
      </c>
      <c r="Q251" s="70">
        <f>A125549168V_Latest</f>
        <v>12.704000000000001</v>
      </c>
      <c r="R251" s="70">
        <f>A125557592F_Latest</f>
        <v>19.949000000000002</v>
      </c>
      <c r="S251" s="70">
        <f>A125560400K_Latest</f>
        <v>18.308</v>
      </c>
      <c r="T251" s="70">
        <f>A125551976J_Latest</f>
        <v>61.234999999999999</v>
      </c>
      <c r="U251" s="70">
        <f>A125551977K_Latest</f>
        <v>17</v>
      </c>
      <c r="V251" s="70">
        <f>A125556344A_Latest</f>
        <v>9.0150000000000006</v>
      </c>
      <c r="W251" s="70">
        <f>A125550728C_Latest</f>
        <v>16.138000000000002</v>
      </c>
      <c r="X251" s="70">
        <f>A125559152L_Latest</f>
        <v>12.804</v>
      </c>
      <c r="Y251" s="70">
        <f>A125561960A_Latest</f>
        <v>8.7110000000000003</v>
      </c>
      <c r="Z251" s="70">
        <f>A125553536R_Latest</f>
        <v>46.667999999999999</v>
      </c>
      <c r="AA251" s="70">
        <f>A125553537T_Latest</f>
        <v>8</v>
      </c>
      <c r="AB251" s="70">
        <f>A125556656L_Latest</f>
        <v>1.224</v>
      </c>
      <c r="AC251" s="70">
        <f>A125551040X_Latest</f>
        <v>3.9020000000000001</v>
      </c>
      <c r="AD251" s="70">
        <f>A125559464X_Latest</f>
        <v>4.18</v>
      </c>
      <c r="AE251" s="70">
        <f>A125562272R_Latest</f>
        <v>5.3789999999999996</v>
      </c>
      <c r="AF251" s="70">
        <f>A125553848A_Latest</f>
        <v>14.683999999999999</v>
      </c>
      <c r="AG251" s="70">
        <f>A125553849C_Latest</f>
        <v>21.143999999999998</v>
      </c>
      <c r="AH251" s="70">
        <f>A125555096J_Latest</f>
        <v>3.766</v>
      </c>
      <c r="AI251" s="70">
        <f>A125549480L_Latest</f>
        <v>5.8920000000000003</v>
      </c>
      <c r="AJ251" s="70">
        <f>A125557904F_Latest</f>
        <v>5.8540000000000001</v>
      </c>
      <c r="AK251" s="70">
        <f>A125560712W_Latest</f>
        <v>4.8890000000000002</v>
      </c>
      <c r="AL251" s="70">
        <f>A125552288W_Latest</f>
        <v>20.401</v>
      </c>
      <c r="AM251" s="70">
        <f>A125552289X_Latest</f>
        <v>13</v>
      </c>
      <c r="AN251" s="70">
        <f>A125555408J_Latest</f>
        <v>2.0640000000000001</v>
      </c>
      <c r="AO251" s="70">
        <f>A125549792X_Latest</f>
        <v>1.2370000000000001</v>
      </c>
      <c r="AP251" s="70">
        <f>A125558216V_Latest</f>
        <v>1.65</v>
      </c>
      <c r="AQ251" s="70">
        <f>A125561024K_Latest</f>
        <v>1.7430000000000001</v>
      </c>
      <c r="AR251" s="70">
        <f>A125552600C_Latest</f>
        <v>6.694</v>
      </c>
      <c r="AS251" s="70">
        <f>A125552601F_Latest</f>
        <v>12.803000000000001</v>
      </c>
      <c r="AT251" s="70">
        <f>A125555720A_Latest</f>
        <v>0.191</v>
      </c>
      <c r="AU251" s="70">
        <f>A125550104F_Latest</f>
        <v>0.45800000000000002</v>
      </c>
      <c r="AV251" s="70">
        <f>A125558528F_Latest</f>
        <v>0.23300000000000001</v>
      </c>
      <c r="AW251" s="70">
        <f>A125561336W_Latest</f>
        <v>0.123</v>
      </c>
      <c r="AX251" s="70">
        <f>A125552912R_Latest</f>
        <v>1.0049999999999999</v>
      </c>
      <c r="AY251" s="70">
        <f>A125552913T_Latest</f>
        <v>10.134</v>
      </c>
      <c r="AZ251" s="70">
        <f>A125554472J_Latest</f>
        <v>0.27400000000000002</v>
      </c>
      <c r="BA251" s="70">
        <f>A125548856F_Latest</f>
        <v>0.57499999999999996</v>
      </c>
      <c r="BB251" s="70">
        <f>A125557280V_Latest</f>
        <v>1.371</v>
      </c>
      <c r="BC251" s="70">
        <f>A125560088C_Latest</f>
        <v>1.034</v>
      </c>
      <c r="BD251" s="70">
        <f>A125551664W_Latest</f>
        <v>3.254</v>
      </c>
      <c r="BE251" s="70">
        <f>A125551665X_Latest</f>
        <v>20.126999999999999</v>
      </c>
    </row>
    <row r="252" spans="1:57" hidden="1">
      <c r="A252" s="58"/>
      <c r="B252" s="53" t="s">
        <v>12728</v>
      </c>
      <c r="C252" s="66">
        <v>44</v>
      </c>
      <c r="D252" s="70">
        <f>A125554208W_Latest</f>
        <v>23.308</v>
      </c>
      <c r="E252" s="70">
        <f>A125548592L_Latest</f>
        <v>43.063000000000002</v>
      </c>
      <c r="F252" s="70">
        <f>A125557016J_Latest</f>
        <v>51.167999999999999</v>
      </c>
      <c r="G252" s="70">
        <f>A125559824T_Latest</f>
        <v>47.073</v>
      </c>
      <c r="H252" s="70">
        <f>A125551400T_Latest</f>
        <v>164.613</v>
      </c>
      <c r="I252" s="70">
        <f>A125551401V_Latest</f>
        <v>21</v>
      </c>
      <c r="J252" s="70">
        <f>A125556080J_Latest</f>
        <v>8.3439999999999994</v>
      </c>
      <c r="K252" s="70">
        <f>A125550464K_Latest</f>
        <v>16.134</v>
      </c>
      <c r="L252" s="70">
        <f>A125558888K_Latest</f>
        <v>15.335000000000001</v>
      </c>
      <c r="M252" s="70">
        <f>A125561696A_Latest</f>
        <v>17.809999999999999</v>
      </c>
      <c r="N252" s="70">
        <f>A125553272W_Latest</f>
        <v>57.622</v>
      </c>
      <c r="O252" s="70">
        <f>A125553273X_Latest</f>
        <v>13</v>
      </c>
      <c r="P252" s="70">
        <f>A125554832A_Latest</f>
        <v>5.4560000000000004</v>
      </c>
      <c r="Q252" s="70">
        <f>A125549216A_Latest</f>
        <v>10.565</v>
      </c>
      <c r="R252" s="70">
        <f>A125557640L_Latest</f>
        <v>15.385999999999999</v>
      </c>
      <c r="S252" s="70">
        <f>A125560448W_Latest</f>
        <v>9.8469999999999995</v>
      </c>
      <c r="T252" s="70">
        <f>A125552024T_Latest</f>
        <v>41.255000000000003</v>
      </c>
      <c r="U252" s="70">
        <f>A125552025V_Latest</f>
        <v>26</v>
      </c>
      <c r="V252" s="70">
        <f>A125556392V_Latest</f>
        <v>5.0090000000000003</v>
      </c>
      <c r="W252" s="70">
        <f>A125550776W_Latest</f>
        <v>10.013</v>
      </c>
      <c r="X252" s="70">
        <f>A125559200V_Latest</f>
        <v>8.4830000000000005</v>
      </c>
      <c r="Y252" s="70">
        <f>A125562008C_Latest</f>
        <v>6.6820000000000004</v>
      </c>
      <c r="Z252" s="70">
        <f>A125553584J_Latest</f>
        <v>30.187000000000001</v>
      </c>
      <c r="AA252" s="70">
        <f>A125553585K_Latest</f>
        <v>12.663</v>
      </c>
      <c r="AB252" s="70">
        <f>A125556704V_Latest</f>
        <v>1.6160000000000001</v>
      </c>
      <c r="AC252" s="70">
        <f>A125551088K_Latest</f>
        <v>0.502</v>
      </c>
      <c r="AD252" s="70">
        <f>A125559512F_Latest</f>
        <v>3.4039999999999999</v>
      </c>
      <c r="AE252" s="70">
        <f>A125562320W_Latest</f>
        <v>3.95</v>
      </c>
      <c r="AF252" s="70">
        <f>A125553896V_Latest</f>
        <v>9.4719999999999995</v>
      </c>
      <c r="AG252" s="70">
        <f>A125553897W_Latest</f>
        <v>26</v>
      </c>
      <c r="AH252" s="70">
        <f>A125555144R_Latest</f>
        <v>1.53</v>
      </c>
      <c r="AI252" s="70">
        <f>A125549528L_Latest</f>
        <v>4.1840000000000002</v>
      </c>
      <c r="AJ252" s="70">
        <f>A125557952X_Latest</f>
        <v>7.101</v>
      </c>
      <c r="AK252" s="70">
        <f>A125560760R_Latest</f>
        <v>7.2859999999999996</v>
      </c>
      <c r="AL252" s="70">
        <f>A125552336C_Latest</f>
        <v>20.100999999999999</v>
      </c>
      <c r="AM252" s="70">
        <f>A125552337F_Latest</f>
        <v>29.082999999999998</v>
      </c>
      <c r="AN252" s="70">
        <f>A125555456A_Latest</f>
        <v>0.61</v>
      </c>
      <c r="AO252" s="70">
        <f>A125549840F_Latest</f>
        <v>0.6</v>
      </c>
      <c r="AP252" s="70">
        <f>A125558264L_Latest</f>
        <v>0.71299999999999997</v>
      </c>
      <c r="AQ252" s="70">
        <f>A125561072C_Latest</f>
        <v>0.72299999999999998</v>
      </c>
      <c r="AR252" s="70">
        <f>A125552648R_Latest</f>
        <v>2.6469999999999998</v>
      </c>
      <c r="AS252" s="70">
        <f>A125552649T_Latest</f>
        <v>13</v>
      </c>
      <c r="AT252" s="70">
        <f>A125555768L_Latest</f>
        <v>0.14399999999999999</v>
      </c>
      <c r="AU252" s="70">
        <f>A125550152X_Latest</f>
        <v>0.42099999999999999</v>
      </c>
      <c r="AV252" s="70">
        <f>A125558576X_Latest</f>
        <v>8.5000000000000006E-2</v>
      </c>
      <c r="AW252" s="70">
        <f>A125561384R_Latest</f>
        <v>0.45600000000000002</v>
      </c>
      <c r="AX252" s="70">
        <f>A125552960J_Latest</f>
        <v>1.107</v>
      </c>
      <c r="AY252" s="70">
        <f>A125552961K_Latest</f>
        <v>16.181999999999999</v>
      </c>
      <c r="AZ252" s="70">
        <f>A125554520R_Latest</f>
        <v>0.59899999999999998</v>
      </c>
      <c r="BA252" s="70">
        <f>A125548904L_Latest</f>
        <v>0.64300000000000002</v>
      </c>
      <c r="BB252" s="70">
        <f>A125557328V_Latest</f>
        <v>0.66</v>
      </c>
      <c r="BC252" s="70">
        <f>A125560136K_Latest</f>
        <v>0.31900000000000001</v>
      </c>
      <c r="BD252" s="70">
        <f>A125551712C_Latest</f>
        <v>2.222</v>
      </c>
      <c r="BE252" s="70">
        <f>A125551713F_Latest</f>
        <v>7.6859999999999999</v>
      </c>
    </row>
    <row r="253" spans="1:57" hidden="1">
      <c r="A253" s="48" t="s">
        <v>12729</v>
      </c>
      <c r="B253" s="55"/>
      <c r="C253" s="66">
        <v>45</v>
      </c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</row>
    <row r="254" spans="1:57" hidden="1">
      <c r="A254" s="58"/>
      <c r="B254" s="53" t="s">
        <v>12730</v>
      </c>
      <c r="C254" s="66">
        <v>46</v>
      </c>
      <c r="D254" s="70">
        <f>A125554280R_Latest</f>
        <v>68.253</v>
      </c>
      <c r="E254" s="70">
        <f>A125548664L_Latest</f>
        <v>94.497</v>
      </c>
      <c r="F254" s="70">
        <f>A125557088V_Latest</f>
        <v>107.931</v>
      </c>
      <c r="G254" s="70">
        <f>A125559896C_Latest</f>
        <v>69.882000000000005</v>
      </c>
      <c r="H254" s="70">
        <f>A125551472C_Latest</f>
        <v>340.56299999999999</v>
      </c>
      <c r="I254" s="70">
        <f>A125551473F_Latest</f>
        <v>13</v>
      </c>
      <c r="J254" s="70">
        <f>A125556152J_Latest</f>
        <v>18.556999999999999</v>
      </c>
      <c r="K254" s="70">
        <f>A125550536K_Latest</f>
        <v>32.795999999999999</v>
      </c>
      <c r="L254" s="70">
        <f>A125558960T_Latest</f>
        <v>27.39</v>
      </c>
      <c r="M254" s="70">
        <f>A125561768A_Latest</f>
        <v>27.315000000000001</v>
      </c>
      <c r="N254" s="70">
        <f>A125553344W_Latest</f>
        <v>106.057</v>
      </c>
      <c r="O254" s="70">
        <f>A125553345X_Latest</f>
        <v>13</v>
      </c>
      <c r="P254" s="70">
        <f>A125554904A_Latest</f>
        <v>17.494</v>
      </c>
      <c r="Q254" s="70">
        <f>A125549288L_Latest</f>
        <v>22.696999999999999</v>
      </c>
      <c r="R254" s="70">
        <f>A125557712L_Latest</f>
        <v>32.984000000000002</v>
      </c>
      <c r="S254" s="70">
        <f>A125560520C_Latest</f>
        <v>14.829000000000001</v>
      </c>
      <c r="T254" s="70">
        <f>A125552096C_Latest</f>
        <v>88.004000000000005</v>
      </c>
      <c r="U254" s="70">
        <f>A125552097F_Latest</f>
        <v>13</v>
      </c>
      <c r="V254" s="70">
        <f>A125556464V_Latest</f>
        <v>20.111999999999998</v>
      </c>
      <c r="W254" s="70">
        <f>A125550848W_Latest</f>
        <v>21.07</v>
      </c>
      <c r="X254" s="70">
        <f>A125559272F_Latest</f>
        <v>25.379000000000001</v>
      </c>
      <c r="Y254" s="70">
        <f>A125562080W_Latest</f>
        <v>9.2469999999999999</v>
      </c>
      <c r="Z254" s="70">
        <f>A125553656J_Latest</f>
        <v>75.808999999999997</v>
      </c>
      <c r="AA254" s="70">
        <f>A125553657K_Latest</f>
        <v>8</v>
      </c>
      <c r="AB254" s="70">
        <f>A125556776F_Latest</f>
        <v>3.4060000000000001</v>
      </c>
      <c r="AC254" s="70">
        <f>A125551160T_Latest</f>
        <v>8.3230000000000004</v>
      </c>
      <c r="AD254" s="70">
        <f>A125559584T_Latest</f>
        <v>6.1210000000000004</v>
      </c>
      <c r="AE254" s="70">
        <f>A125562392J_Latest</f>
        <v>6.7080000000000002</v>
      </c>
      <c r="AF254" s="70">
        <f>A125553968V_Latest</f>
        <v>24.56</v>
      </c>
      <c r="AG254" s="70">
        <f>A125553969W_Latest</f>
        <v>13</v>
      </c>
      <c r="AH254" s="70">
        <f>A125555216R_Latest</f>
        <v>6.3620000000000001</v>
      </c>
      <c r="AI254" s="70">
        <f>A125549600V_Latest</f>
        <v>5.9180000000000001</v>
      </c>
      <c r="AJ254" s="70">
        <f>A125558024A_Latest</f>
        <v>10.125999999999999</v>
      </c>
      <c r="AK254" s="70">
        <f>A125560832R_Latest</f>
        <v>8.0920000000000005</v>
      </c>
      <c r="AL254" s="70">
        <f>A125552408C_Latest</f>
        <v>30.497</v>
      </c>
      <c r="AM254" s="70">
        <f>A125552409F_Latest</f>
        <v>19.382999999999999</v>
      </c>
      <c r="AN254" s="70">
        <f>A125555528A_Latest</f>
        <v>0.96599999999999997</v>
      </c>
      <c r="AO254" s="70">
        <f>A125549912F_Latest</f>
        <v>1.9419999999999999</v>
      </c>
      <c r="AP254" s="70">
        <f>A125558336L_Latest</f>
        <v>3.65</v>
      </c>
      <c r="AQ254" s="70">
        <f>A125561144C_Latest</f>
        <v>2.637</v>
      </c>
      <c r="AR254" s="70">
        <f>A125552720W_Latest</f>
        <v>9.1940000000000008</v>
      </c>
      <c r="AS254" s="70">
        <f>A125552721X_Latest</f>
        <v>26</v>
      </c>
      <c r="AT254" s="70">
        <f>A125555840V_Latest</f>
        <v>0.53</v>
      </c>
      <c r="AU254" s="70">
        <f>A125550224X_Latest</f>
        <v>0.28299999999999997</v>
      </c>
      <c r="AV254" s="70">
        <f>A125558648X_Latest</f>
        <v>0.16</v>
      </c>
      <c r="AW254" s="70">
        <f>A125561456R_Latest</f>
        <v>0.42299999999999999</v>
      </c>
      <c r="AX254" s="70">
        <f>A125553032K_Latest</f>
        <v>1.3959999999999999</v>
      </c>
      <c r="AY254" s="70">
        <f>A125553033L_Latest</f>
        <v>7.5110000000000001</v>
      </c>
      <c r="AZ254" s="70">
        <f>A125554592A_Latest</f>
        <v>0.82599999999999996</v>
      </c>
      <c r="BA254" s="70">
        <f>A125548976X_Latest</f>
        <v>1.468</v>
      </c>
      <c r="BB254" s="70">
        <f>A125557400A_Latest</f>
        <v>2.1219999999999999</v>
      </c>
      <c r="BC254" s="70">
        <f>A125560208K_Latest</f>
        <v>0.63</v>
      </c>
      <c r="BD254" s="70">
        <f>A125551784R_Latest</f>
        <v>5.0460000000000003</v>
      </c>
      <c r="BE254" s="70">
        <f>A125551785T_Latest</f>
        <v>13</v>
      </c>
    </row>
    <row r="255" spans="1:57" hidden="1">
      <c r="A255" s="58"/>
      <c r="B255" s="53" t="s">
        <v>12731</v>
      </c>
      <c r="C255" s="66">
        <v>47</v>
      </c>
      <c r="D255" s="70">
        <f>A125554216W_Latest</f>
        <v>60.686</v>
      </c>
      <c r="E255" s="70">
        <f>A125548600A_Latest</f>
        <v>95.171000000000006</v>
      </c>
      <c r="F255" s="70">
        <f>A125557024J_Latest</f>
        <v>99.442999999999998</v>
      </c>
      <c r="G255" s="70">
        <f>A125559832T_Latest</f>
        <v>81.741</v>
      </c>
      <c r="H255" s="70">
        <f>A125551408K_Latest</f>
        <v>337.041</v>
      </c>
      <c r="I255" s="70">
        <f>A125551409L_Latest</f>
        <v>13</v>
      </c>
      <c r="J255" s="70">
        <f>A125556088A_Latest</f>
        <v>13.301</v>
      </c>
      <c r="K255" s="70">
        <f>A125550472K_Latest</f>
        <v>29.516999999999999</v>
      </c>
      <c r="L255" s="70">
        <f>A125558896K_Latest</f>
        <v>29.699000000000002</v>
      </c>
      <c r="M255" s="70">
        <f>A125561704R_Latest</f>
        <v>27.532</v>
      </c>
      <c r="N255" s="70">
        <f>A125553280W_Latest</f>
        <v>100.048</v>
      </c>
      <c r="O255" s="70">
        <f>A125553281X_Latest</f>
        <v>13</v>
      </c>
      <c r="P255" s="70">
        <f>A125554840A_Latest</f>
        <v>15.561</v>
      </c>
      <c r="Q255" s="70">
        <f>A125549224A_Latest</f>
        <v>27.532</v>
      </c>
      <c r="R255" s="70">
        <f>A125557648F_Latest</f>
        <v>26.114000000000001</v>
      </c>
      <c r="S255" s="70">
        <f>A125560456W_Latest</f>
        <v>16.428999999999998</v>
      </c>
      <c r="T255" s="70">
        <f>A125552032T_Latest</f>
        <v>85.635999999999996</v>
      </c>
      <c r="U255" s="70">
        <f>A125552033V_Latest</f>
        <v>12.092000000000001</v>
      </c>
      <c r="V255" s="70">
        <f>A125556400J_Latest</f>
        <v>20.931000000000001</v>
      </c>
      <c r="W255" s="70">
        <f>A125550784W_Latest</f>
        <v>21.186</v>
      </c>
      <c r="X255" s="70">
        <f>A125559208L_Latest</f>
        <v>17.966999999999999</v>
      </c>
      <c r="Y255" s="70">
        <f>A125562016C_Latest</f>
        <v>16.279</v>
      </c>
      <c r="Z255" s="70">
        <f>A125553592J_Latest</f>
        <v>76.363</v>
      </c>
      <c r="AA255" s="70">
        <f>A125553593K_Latest</f>
        <v>8.516</v>
      </c>
      <c r="AB255" s="70">
        <f>A125556712V_Latest</f>
        <v>3.347</v>
      </c>
      <c r="AC255" s="70">
        <f>A125551096K_Latest</f>
        <v>2.9409999999999998</v>
      </c>
      <c r="AD255" s="70">
        <f>A125559520F_Latest</f>
        <v>7.181</v>
      </c>
      <c r="AE255" s="70">
        <f>A125562328R_Latest</f>
        <v>7.1890000000000001</v>
      </c>
      <c r="AF255" s="70">
        <f>A125553904J_Latest</f>
        <v>20.657</v>
      </c>
      <c r="AG255" s="70">
        <f>A125553905K_Latest</f>
        <v>26</v>
      </c>
      <c r="AH255" s="70">
        <f>A125555152R_Latest</f>
        <v>4.165</v>
      </c>
      <c r="AI255" s="70">
        <f>A125549536L_Latest</f>
        <v>10.005000000000001</v>
      </c>
      <c r="AJ255" s="70">
        <f>A125557960X_Latest</f>
        <v>14.26</v>
      </c>
      <c r="AK255" s="70">
        <f>A125560768J_Latest</f>
        <v>11.179</v>
      </c>
      <c r="AL255" s="70">
        <f>A125552344C_Latest</f>
        <v>39.609000000000002</v>
      </c>
      <c r="AM255" s="70">
        <f>A125552345F_Latest</f>
        <v>17</v>
      </c>
      <c r="AN255" s="70">
        <f>A125555464A_Latest</f>
        <v>2.3610000000000002</v>
      </c>
      <c r="AO255" s="70">
        <f>A125549848X_Latest</f>
        <v>2.367</v>
      </c>
      <c r="AP255" s="70">
        <f>A125558272L_Latest</f>
        <v>2.0760000000000001</v>
      </c>
      <c r="AQ255" s="70">
        <f>A125561080C_Latest</f>
        <v>1.99</v>
      </c>
      <c r="AR255" s="70">
        <f>A125552656R_Latest</f>
        <v>8.7929999999999993</v>
      </c>
      <c r="AS255" s="70">
        <f>A125552657T_Latest</f>
        <v>12</v>
      </c>
      <c r="AT255" s="70">
        <f>A125555776L_Latest</f>
        <v>0.28999999999999998</v>
      </c>
      <c r="AU255" s="70">
        <f>A125550160X_Latest</f>
        <v>0.33600000000000002</v>
      </c>
      <c r="AV255" s="70">
        <f>A125558584X_Latest</f>
        <v>0.23400000000000001</v>
      </c>
      <c r="AW255" s="70">
        <f>A125561392R_Latest</f>
        <v>0</v>
      </c>
      <c r="AX255" s="70">
        <f>A125552968A_Latest</f>
        <v>0.86</v>
      </c>
      <c r="AY255" s="70">
        <f>A125552969C_Latest</f>
        <v>7.2709999999999999</v>
      </c>
      <c r="AZ255" s="70">
        <f>A125554528J_Latest</f>
        <v>0.73099999999999998</v>
      </c>
      <c r="BA255" s="70">
        <f>A125548912L_Latest</f>
        <v>1.288</v>
      </c>
      <c r="BB255" s="70">
        <f>A125557336V_Latest</f>
        <v>1.9119999999999999</v>
      </c>
      <c r="BC255" s="70">
        <f>A125560144K_Latest</f>
        <v>1.143</v>
      </c>
      <c r="BD255" s="70">
        <f>A125551720C_Latest</f>
        <v>5.0739999999999998</v>
      </c>
      <c r="BE255" s="70">
        <f>A125551721F_Latest</f>
        <v>13</v>
      </c>
    </row>
    <row r="256" spans="1:57" hidden="1">
      <c r="A256" s="58"/>
      <c r="B256" s="53" t="s">
        <v>12732</v>
      </c>
      <c r="C256" s="66">
        <v>48</v>
      </c>
      <c r="D256" s="70">
        <f>A125554168R_Latest</f>
        <v>20.672999999999998</v>
      </c>
      <c r="E256" s="70">
        <f>A125548552V_Latest</f>
        <v>27.83</v>
      </c>
      <c r="F256" s="70">
        <f>A125556976X_Latest</f>
        <v>33.524000000000001</v>
      </c>
      <c r="G256" s="70">
        <f>A125559784K_Latest</f>
        <v>28.943000000000001</v>
      </c>
      <c r="H256" s="70">
        <f>A125551360K_Latest</f>
        <v>110.96899999999999</v>
      </c>
      <c r="I256" s="70">
        <f>A125551361L_Latest</f>
        <v>13</v>
      </c>
      <c r="J256" s="70">
        <f>A125556040R_Latest</f>
        <v>6.6950000000000003</v>
      </c>
      <c r="K256" s="70">
        <f>A125550424T_Latest</f>
        <v>8.6980000000000004</v>
      </c>
      <c r="L256" s="70">
        <f>A125558848T_Latest</f>
        <v>7.508</v>
      </c>
      <c r="M256" s="70">
        <f>A125561656J_Latest</f>
        <v>11.234</v>
      </c>
      <c r="N256" s="70">
        <f>A125553232C_Latest</f>
        <v>34.134</v>
      </c>
      <c r="O256" s="70">
        <f>A125553233F_Latest</f>
        <v>26</v>
      </c>
      <c r="P256" s="70">
        <f>A125554792V_Latest</f>
        <v>4.6210000000000004</v>
      </c>
      <c r="Q256" s="70">
        <f>A125549176V_Latest</f>
        <v>8.4459999999999997</v>
      </c>
      <c r="R256" s="70">
        <f>A125557600V_Latest</f>
        <v>13.388</v>
      </c>
      <c r="S256" s="70">
        <f>A125560408C_Latest</f>
        <v>6.7110000000000003</v>
      </c>
      <c r="T256" s="70">
        <f>A125551984J_Latest</f>
        <v>33.164999999999999</v>
      </c>
      <c r="U256" s="70">
        <f>A125551985K_Latest</f>
        <v>13.651</v>
      </c>
      <c r="V256" s="70">
        <f>A125556352A_Latest</f>
        <v>3.98</v>
      </c>
      <c r="W256" s="70">
        <f>A125550736C_Latest</f>
        <v>6.1719999999999997</v>
      </c>
      <c r="X256" s="70">
        <f>A125559160L_Latest</f>
        <v>4.7889999999999997</v>
      </c>
      <c r="Y256" s="70">
        <f>A125561968V_Latest</f>
        <v>4.0250000000000004</v>
      </c>
      <c r="Z256" s="70">
        <f>A125553544R_Latest</f>
        <v>18.966000000000001</v>
      </c>
      <c r="AA256" s="70">
        <f>A125553545T_Latest</f>
        <v>8</v>
      </c>
      <c r="AB256" s="70">
        <f>A125556664L_Latest</f>
        <v>1.24</v>
      </c>
      <c r="AC256" s="70">
        <f>A125551048T_Latest</f>
        <v>1.181</v>
      </c>
      <c r="AD256" s="70">
        <f>A125559472X_Latest</f>
        <v>3.6469999999999998</v>
      </c>
      <c r="AE256" s="70">
        <f>A125562280R_Latest</f>
        <v>2.4300000000000002</v>
      </c>
      <c r="AF256" s="70">
        <f>A125553856A_Latest</f>
        <v>8.4969999999999999</v>
      </c>
      <c r="AG256" s="70">
        <f>A125553857C_Latest</f>
        <v>23.402000000000001</v>
      </c>
      <c r="AH256" s="70">
        <f>A125555104W_Latest</f>
        <v>2.5659999999999998</v>
      </c>
      <c r="AI256" s="70">
        <f>A125549488F_Latest</f>
        <v>2.5779999999999998</v>
      </c>
      <c r="AJ256" s="70">
        <f>A125557912F_Latest</f>
        <v>2.754</v>
      </c>
      <c r="AK256" s="70">
        <f>A125560720W_Latest</f>
        <v>3.1579999999999999</v>
      </c>
      <c r="AL256" s="70">
        <f>A125552296W_Latest</f>
        <v>11.055999999999999</v>
      </c>
      <c r="AM256" s="70">
        <f>A125552297X_Latest</f>
        <v>13</v>
      </c>
      <c r="AN256" s="70">
        <f>A125555416J_Latest</f>
        <v>0.69699999999999995</v>
      </c>
      <c r="AO256" s="70">
        <f>A125549800L_Latest</f>
        <v>0.30299999999999999</v>
      </c>
      <c r="AP256" s="70">
        <f>A125558224V_Latest</f>
        <v>0.42799999999999999</v>
      </c>
      <c r="AQ256" s="70">
        <f>A125561032K_Latest</f>
        <v>0.84899999999999998</v>
      </c>
      <c r="AR256" s="70">
        <f>A125552608W_Latest</f>
        <v>2.2770000000000001</v>
      </c>
      <c r="AS256" s="70">
        <f>A125552609X_Latest</f>
        <v>16.321000000000002</v>
      </c>
      <c r="AT256" s="70">
        <f>A125555728V_Latest</f>
        <v>0</v>
      </c>
      <c r="AU256" s="70">
        <f>A125550112F_Latest</f>
        <v>0.26</v>
      </c>
      <c r="AV256" s="70">
        <f>A125558536F_Latest</f>
        <v>0.318</v>
      </c>
      <c r="AW256" s="70">
        <f>A125561344W_Latest</f>
        <v>0.218</v>
      </c>
      <c r="AX256" s="70">
        <f>A125552920R_Latest</f>
        <v>0.79600000000000004</v>
      </c>
      <c r="AY256" s="70">
        <f>A125552921T_Latest</f>
        <v>21.792000000000002</v>
      </c>
      <c r="AZ256" s="70">
        <f>A125554480J_Latest</f>
        <v>0.873</v>
      </c>
      <c r="BA256" s="70">
        <f>A125548864F_Latest</f>
        <v>0.192</v>
      </c>
      <c r="BB256" s="70">
        <f>A125557288L_Latest</f>
        <v>0.69299999999999995</v>
      </c>
      <c r="BC256" s="70">
        <f>A125560096C_Latest</f>
        <v>0.31900000000000001</v>
      </c>
      <c r="BD256" s="70">
        <f>A125551672W_Latest</f>
        <v>2.077</v>
      </c>
      <c r="BE256" s="70">
        <f>A125551673X_Latest</f>
        <v>9.7590000000000003</v>
      </c>
    </row>
    <row r="257" spans="1:57" hidden="1">
      <c r="A257" s="58"/>
      <c r="B257" s="53" t="s">
        <v>12733</v>
      </c>
      <c r="C257" s="66">
        <v>49</v>
      </c>
      <c r="D257" s="70">
        <f>A125554328R_Latest</f>
        <v>3.9</v>
      </c>
      <c r="E257" s="70">
        <f>A125548712V_Latest</f>
        <v>6.6319999999999997</v>
      </c>
      <c r="F257" s="70">
        <f>A125557136A_Latest</f>
        <v>10.318</v>
      </c>
      <c r="G257" s="70">
        <f>A125559944K_Latest</f>
        <v>9.4730000000000008</v>
      </c>
      <c r="H257" s="70">
        <f>A125551520K_Latest</f>
        <v>30.323</v>
      </c>
      <c r="I257" s="70">
        <f>A125551521L_Latest</f>
        <v>21</v>
      </c>
      <c r="J257" s="70">
        <f>A125556200R_Latest</f>
        <v>1.4</v>
      </c>
      <c r="K257" s="70">
        <f>A125550584C_Latest</f>
        <v>1.6879999999999999</v>
      </c>
      <c r="L257" s="70">
        <f>A125559008V_Latest</f>
        <v>2.6560000000000001</v>
      </c>
      <c r="M257" s="70">
        <f>A125561816J_Latest</f>
        <v>4.3710000000000004</v>
      </c>
      <c r="N257" s="70">
        <f>A125553392R_Latest</f>
        <v>10.114000000000001</v>
      </c>
      <c r="O257" s="70">
        <f>A125553393T_Latest</f>
        <v>26</v>
      </c>
      <c r="P257" s="70">
        <f>A125554952V_Latest</f>
        <v>1.415</v>
      </c>
      <c r="Q257" s="70">
        <f>A125549336V_Latest</f>
        <v>3.0219999999999998</v>
      </c>
      <c r="R257" s="70">
        <f>A125557760F_Latest</f>
        <v>3.798</v>
      </c>
      <c r="S257" s="70">
        <f>A125560568R_Latest</f>
        <v>1.534</v>
      </c>
      <c r="T257" s="70">
        <f>A125552144K_Latest</f>
        <v>9.7690000000000001</v>
      </c>
      <c r="U257" s="70">
        <f>A125552145L_Latest</f>
        <v>13</v>
      </c>
      <c r="V257" s="70">
        <f>A125556512A_Latest</f>
        <v>0</v>
      </c>
      <c r="W257" s="70">
        <f>A125550896R_Latest</f>
        <v>0</v>
      </c>
      <c r="X257" s="70">
        <f>A125559320L_Latest</f>
        <v>1.357</v>
      </c>
      <c r="Y257" s="70">
        <f>A125562128W_Latest</f>
        <v>1.536</v>
      </c>
      <c r="Z257" s="70">
        <f>A125553704R_Latest</f>
        <v>2.8929999999999998</v>
      </c>
      <c r="AA257" s="70">
        <f>A125553705T_Latest</f>
        <v>49.624000000000002</v>
      </c>
      <c r="AB257" s="70">
        <f>A125556824L_Latest</f>
        <v>0</v>
      </c>
      <c r="AC257" s="70">
        <f>A125551208T_Latest</f>
        <v>0.23</v>
      </c>
      <c r="AD257" s="70">
        <f>A125559632X_Latest</f>
        <v>0.68799999999999994</v>
      </c>
      <c r="AE257" s="70">
        <f>A125562440R_Latest</f>
        <v>0.67500000000000004</v>
      </c>
      <c r="AF257" s="70">
        <f>A125554016C_Latest</f>
        <v>1.5940000000000001</v>
      </c>
      <c r="AG257" s="70">
        <f>A125554017F_Latest</f>
        <v>18.699000000000002</v>
      </c>
      <c r="AH257" s="70">
        <f>A125555264J_Latest</f>
        <v>0.60199999999999998</v>
      </c>
      <c r="AI257" s="70">
        <f>A125549648F_Latest</f>
        <v>1.6930000000000001</v>
      </c>
      <c r="AJ257" s="70">
        <f>A125558072V_Latest</f>
        <v>1.472</v>
      </c>
      <c r="AK257" s="70">
        <f>A125560880J_Latest</f>
        <v>0.96</v>
      </c>
      <c r="AL257" s="70">
        <f>A125552456W_Latest</f>
        <v>4.726</v>
      </c>
      <c r="AM257" s="70">
        <f>A125552457X_Latest</f>
        <v>10.391</v>
      </c>
      <c r="AN257" s="70">
        <f>A125555576V_Latest</f>
        <v>0.48299999999999998</v>
      </c>
      <c r="AO257" s="70">
        <f>A125549960X_Latest</f>
        <v>0</v>
      </c>
      <c r="AP257" s="70">
        <f>A125558384F_Latest</f>
        <v>0.17599999999999999</v>
      </c>
      <c r="AQ257" s="70">
        <f>A125561192W_Latest</f>
        <v>0.223</v>
      </c>
      <c r="AR257" s="70">
        <f>A125552768J_Latest</f>
        <v>0.88300000000000001</v>
      </c>
      <c r="AS257" s="70">
        <f>A125552769K_Latest</f>
        <v>7.7050000000000001</v>
      </c>
      <c r="AT257" s="70">
        <f>A125555888F_Latest</f>
        <v>0</v>
      </c>
      <c r="AU257" s="70">
        <f>A125550272T_Latest</f>
        <v>0</v>
      </c>
      <c r="AV257" s="70">
        <f>A125558696T_Latest</f>
        <v>0</v>
      </c>
      <c r="AW257" s="70">
        <f>A125561504W_Latest</f>
        <v>0</v>
      </c>
      <c r="AX257" s="70">
        <f>A125553080C_Latest</f>
        <v>0</v>
      </c>
      <c r="AY257" s="70">
        <f>A125553081F_Latest</f>
        <v>0</v>
      </c>
      <c r="AZ257" s="70">
        <f>A125554640J_Latest</f>
        <v>0</v>
      </c>
      <c r="BA257" s="70">
        <f>A125549024J_Latest</f>
        <v>0</v>
      </c>
      <c r="BB257" s="70">
        <f>A125557448L_Latest</f>
        <v>0.17</v>
      </c>
      <c r="BC257" s="70">
        <f>A125560256C_Latest</f>
        <v>0.17299999999999999</v>
      </c>
      <c r="BD257" s="70">
        <f>A125551832W_Latest</f>
        <v>0.34300000000000003</v>
      </c>
      <c r="BE257" s="70">
        <f>A125551833X_Latest</f>
        <v>87.037000000000006</v>
      </c>
    </row>
    <row r="258" spans="1:57" hidden="1">
      <c r="A258" s="48" t="s">
        <v>12734</v>
      </c>
      <c r="B258" s="55"/>
      <c r="C258" s="66">
        <v>50</v>
      </c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</row>
    <row r="259" spans="1:57" hidden="1">
      <c r="A259" s="52"/>
      <c r="B259" s="53" t="s">
        <v>12735</v>
      </c>
      <c r="C259" s="66">
        <v>51</v>
      </c>
      <c r="D259" s="70">
        <f>A125554288J_Latest</f>
        <v>0</v>
      </c>
      <c r="E259" s="70">
        <f>A125548672L_Latest</f>
        <v>0</v>
      </c>
      <c r="F259" s="70">
        <f>A125557096V_Latest</f>
        <v>0</v>
      </c>
      <c r="G259" s="70">
        <f>A125559904T_Latest</f>
        <v>0</v>
      </c>
      <c r="H259" s="70">
        <f>A125551480C_Latest</f>
        <v>0</v>
      </c>
      <c r="I259" s="70">
        <f>A125551481F_Latest</f>
        <v>0</v>
      </c>
      <c r="J259" s="70">
        <f>A125556160J_Latest</f>
        <v>0</v>
      </c>
      <c r="K259" s="70">
        <f>A125550544K_Latest</f>
        <v>0</v>
      </c>
      <c r="L259" s="70">
        <f>A125558968K_Latest</f>
        <v>0</v>
      </c>
      <c r="M259" s="70">
        <f>A125561776A_Latest</f>
        <v>0</v>
      </c>
      <c r="N259" s="70">
        <f>A125553352W_Latest</f>
        <v>0</v>
      </c>
      <c r="O259" s="70">
        <f>A125553353X_Latest</f>
        <v>0</v>
      </c>
      <c r="P259" s="70">
        <f>A125554912A_Latest</f>
        <v>0</v>
      </c>
      <c r="Q259" s="70">
        <f>A125549296L_Latest</f>
        <v>0</v>
      </c>
      <c r="R259" s="70">
        <f>A125557720L_Latest</f>
        <v>0</v>
      </c>
      <c r="S259" s="70">
        <f>A125560528W_Latest</f>
        <v>0</v>
      </c>
      <c r="T259" s="70">
        <f>A125552104T_Latest</f>
        <v>0</v>
      </c>
      <c r="U259" s="70">
        <f>A125552105V_Latest</f>
        <v>0</v>
      </c>
      <c r="V259" s="70">
        <f>A125556472V_Latest</f>
        <v>0</v>
      </c>
      <c r="W259" s="70">
        <f>A125550856W_Latest</f>
        <v>0</v>
      </c>
      <c r="X259" s="70">
        <f>A125559280F_Latest</f>
        <v>0</v>
      </c>
      <c r="Y259" s="70">
        <f>A125562088R_Latest</f>
        <v>0</v>
      </c>
      <c r="Z259" s="70">
        <f>A125553664J_Latest</f>
        <v>0</v>
      </c>
      <c r="AA259" s="70">
        <f>A125553665K_Latest</f>
        <v>0</v>
      </c>
      <c r="AB259" s="70">
        <f>A125556784F_Latest</f>
        <v>0</v>
      </c>
      <c r="AC259" s="70">
        <f>A125551168K_Latest</f>
        <v>0</v>
      </c>
      <c r="AD259" s="70">
        <f>A125559592T_Latest</f>
        <v>0</v>
      </c>
      <c r="AE259" s="70">
        <f>A125562400W_Latest</f>
        <v>0</v>
      </c>
      <c r="AF259" s="70">
        <f>A125553976V_Latest</f>
        <v>0</v>
      </c>
      <c r="AG259" s="70">
        <f>A125553977W_Latest</f>
        <v>0</v>
      </c>
      <c r="AH259" s="70">
        <f>A125555224R_Latest</f>
        <v>0</v>
      </c>
      <c r="AI259" s="70">
        <f>A125549608L_Latest</f>
        <v>0</v>
      </c>
      <c r="AJ259" s="70">
        <f>A125558032A_Latest</f>
        <v>0</v>
      </c>
      <c r="AK259" s="70">
        <f>A125560840R_Latest</f>
        <v>0</v>
      </c>
      <c r="AL259" s="70">
        <f>A125552416C_Latest</f>
        <v>0</v>
      </c>
      <c r="AM259" s="70">
        <f>A125552417F_Latest</f>
        <v>0</v>
      </c>
      <c r="AN259" s="70">
        <f>A125555536A_Latest</f>
        <v>0</v>
      </c>
      <c r="AO259" s="70">
        <f>A125549920F_Latest</f>
        <v>0</v>
      </c>
      <c r="AP259" s="70">
        <f>A125558344L_Latest</f>
        <v>0</v>
      </c>
      <c r="AQ259" s="70">
        <f>A125561152C_Latest</f>
        <v>0</v>
      </c>
      <c r="AR259" s="70">
        <f>A125552728R_Latest</f>
        <v>0</v>
      </c>
      <c r="AS259" s="70">
        <f>A125552729T_Latest</f>
        <v>0</v>
      </c>
      <c r="AT259" s="70">
        <f>A125555848L_Latest</f>
        <v>0</v>
      </c>
      <c r="AU259" s="70">
        <f>A125550232X_Latest</f>
        <v>0</v>
      </c>
      <c r="AV259" s="70">
        <f>A125558656X_Latest</f>
        <v>0</v>
      </c>
      <c r="AW259" s="70">
        <f>A125561464R_Latest</f>
        <v>0</v>
      </c>
      <c r="AX259" s="70">
        <f>A125553040K_Latest</f>
        <v>0</v>
      </c>
      <c r="AY259" s="70">
        <f>A125553041L_Latest</f>
        <v>0</v>
      </c>
      <c r="AZ259" s="70">
        <f>A125554600R_Latest</f>
        <v>0</v>
      </c>
      <c r="BA259" s="70">
        <f>A125548984X_Latest</f>
        <v>0</v>
      </c>
      <c r="BB259" s="70">
        <f>A125557408V_Latest</f>
        <v>0</v>
      </c>
      <c r="BC259" s="70">
        <f>A125560216K_Latest</f>
        <v>0</v>
      </c>
      <c r="BD259" s="70">
        <f>A125551792R_Latest</f>
        <v>0</v>
      </c>
      <c r="BE259" s="70">
        <f>A125551793T_Latest</f>
        <v>0</v>
      </c>
    </row>
    <row r="260" spans="1:57" hidden="1">
      <c r="A260" s="52"/>
      <c r="B260" s="53" t="s">
        <v>12736</v>
      </c>
      <c r="C260" s="66">
        <v>52</v>
      </c>
      <c r="D260" s="70">
        <f>A125554296J_Latest</f>
        <v>0</v>
      </c>
      <c r="E260" s="70">
        <f>A125548680L_Latest</f>
        <v>0</v>
      </c>
      <c r="F260" s="70">
        <f>A125557104J_Latest</f>
        <v>0</v>
      </c>
      <c r="G260" s="70">
        <f>A125559912T_Latest</f>
        <v>0</v>
      </c>
      <c r="H260" s="70">
        <f>A125551488W_Latest</f>
        <v>0</v>
      </c>
      <c r="I260" s="70">
        <f>A125551489X_Latest</f>
        <v>0</v>
      </c>
      <c r="J260" s="70">
        <f>A125556168A_Latest</f>
        <v>0</v>
      </c>
      <c r="K260" s="70">
        <f>A125550552K_Latest</f>
        <v>0</v>
      </c>
      <c r="L260" s="70">
        <f>A125558976K_Latest</f>
        <v>0</v>
      </c>
      <c r="M260" s="70">
        <f>A125561784A_Latest</f>
        <v>0</v>
      </c>
      <c r="N260" s="70">
        <f>A125553360W_Latest</f>
        <v>0</v>
      </c>
      <c r="O260" s="70">
        <f>A125553361X_Latest</f>
        <v>0</v>
      </c>
      <c r="P260" s="70">
        <f>A125554920A_Latest</f>
        <v>0</v>
      </c>
      <c r="Q260" s="70">
        <f>A125549304A_Latest</f>
        <v>0</v>
      </c>
      <c r="R260" s="70">
        <f>A125557728F_Latest</f>
        <v>0</v>
      </c>
      <c r="S260" s="70">
        <f>A125560536W_Latest</f>
        <v>0</v>
      </c>
      <c r="T260" s="70">
        <f>A125552112T_Latest</f>
        <v>0</v>
      </c>
      <c r="U260" s="70">
        <f>A125552113V_Latest</f>
        <v>0</v>
      </c>
      <c r="V260" s="70">
        <f>A125556480V_Latest</f>
        <v>0</v>
      </c>
      <c r="W260" s="70">
        <f>A125550864W_Latest</f>
        <v>0</v>
      </c>
      <c r="X260" s="70">
        <f>A125559288X_Latest</f>
        <v>0</v>
      </c>
      <c r="Y260" s="70">
        <f>A125562096R_Latest</f>
        <v>0</v>
      </c>
      <c r="Z260" s="70">
        <f>A125553672J_Latest</f>
        <v>0</v>
      </c>
      <c r="AA260" s="70">
        <f>A125553673K_Latest</f>
        <v>0</v>
      </c>
      <c r="AB260" s="70">
        <f>A125556792F_Latest</f>
        <v>0</v>
      </c>
      <c r="AC260" s="70">
        <f>A125551176K_Latest</f>
        <v>0</v>
      </c>
      <c r="AD260" s="70">
        <f>A125559600F_Latest</f>
        <v>0</v>
      </c>
      <c r="AE260" s="70">
        <f>A125562408R_Latest</f>
        <v>0</v>
      </c>
      <c r="AF260" s="70">
        <f>A125553984V_Latest</f>
        <v>0</v>
      </c>
      <c r="AG260" s="70">
        <f>A125553985W_Latest</f>
        <v>0</v>
      </c>
      <c r="AH260" s="70">
        <f>A125555232R_Latest</f>
        <v>0</v>
      </c>
      <c r="AI260" s="70">
        <f>A125549616L_Latest</f>
        <v>0</v>
      </c>
      <c r="AJ260" s="70">
        <f>A125558040A_Latest</f>
        <v>0</v>
      </c>
      <c r="AK260" s="70">
        <f>A125560848J_Latest</f>
        <v>0</v>
      </c>
      <c r="AL260" s="70">
        <f>A125552424C_Latest</f>
        <v>0</v>
      </c>
      <c r="AM260" s="70">
        <f>A125552425F_Latest</f>
        <v>0</v>
      </c>
      <c r="AN260" s="70">
        <f>A125555544A_Latest</f>
        <v>0</v>
      </c>
      <c r="AO260" s="70">
        <f>A125549928X_Latest</f>
        <v>0</v>
      </c>
      <c r="AP260" s="70">
        <f>A125558352L_Latest</f>
        <v>0</v>
      </c>
      <c r="AQ260" s="70">
        <f>A125561160C_Latest</f>
        <v>0</v>
      </c>
      <c r="AR260" s="70">
        <f>A125552736R_Latest</f>
        <v>0</v>
      </c>
      <c r="AS260" s="70">
        <f>A125552737T_Latest</f>
        <v>0</v>
      </c>
      <c r="AT260" s="70">
        <f>A125555856L_Latest</f>
        <v>0</v>
      </c>
      <c r="AU260" s="70">
        <f>A125550240X_Latest</f>
        <v>0</v>
      </c>
      <c r="AV260" s="70">
        <f>A125558664X_Latest</f>
        <v>0</v>
      </c>
      <c r="AW260" s="70">
        <f>A125561472R_Latest</f>
        <v>0</v>
      </c>
      <c r="AX260" s="70">
        <f>A125553048C_Latest</f>
        <v>0</v>
      </c>
      <c r="AY260" s="70">
        <f>A125553049F_Latest</f>
        <v>0</v>
      </c>
      <c r="AZ260" s="70">
        <f>A125554608J_Latest</f>
        <v>0</v>
      </c>
      <c r="BA260" s="70">
        <f>A125548992X_Latest</f>
        <v>0</v>
      </c>
      <c r="BB260" s="70">
        <f>A125557416V_Latest</f>
        <v>0</v>
      </c>
      <c r="BC260" s="70">
        <f>A125560224K_Latest</f>
        <v>0</v>
      </c>
      <c r="BD260" s="70">
        <f>A125551800C_Latest</f>
        <v>0</v>
      </c>
      <c r="BE260" s="70">
        <f>A125551801F_Latest</f>
        <v>0</v>
      </c>
    </row>
    <row r="261" spans="1:57" hidden="1">
      <c r="A261" s="52"/>
      <c r="B261" s="53" t="s">
        <v>12737</v>
      </c>
      <c r="C261" s="66">
        <v>53</v>
      </c>
      <c r="D261" s="70">
        <f>A125554400W_Latest</f>
        <v>0</v>
      </c>
      <c r="E261" s="70">
        <f>A125548784F_Latest</f>
        <v>0</v>
      </c>
      <c r="F261" s="70">
        <f>A125557208A_Latest</f>
        <v>0</v>
      </c>
      <c r="G261" s="70">
        <f>A125560016T_Latest</f>
        <v>0</v>
      </c>
      <c r="H261" s="70">
        <f>A125551592W_Latest</f>
        <v>0</v>
      </c>
      <c r="I261" s="70">
        <f>A125551593X_Latest</f>
        <v>0</v>
      </c>
      <c r="J261" s="70">
        <f>A125556272A_Latest</f>
        <v>0</v>
      </c>
      <c r="K261" s="70">
        <f>A125550656C_Latest</f>
        <v>0</v>
      </c>
      <c r="L261" s="70">
        <f>A125559080L_Latest</f>
        <v>0</v>
      </c>
      <c r="M261" s="70">
        <f>A125561888V_Latest</f>
        <v>0</v>
      </c>
      <c r="N261" s="70">
        <f>A125553464R_Latest</f>
        <v>0</v>
      </c>
      <c r="O261" s="70">
        <f>A125553465T_Latest</f>
        <v>0</v>
      </c>
      <c r="P261" s="70">
        <f>A125555024W_Latest</f>
        <v>0</v>
      </c>
      <c r="Q261" s="70">
        <f>A125549408V_Latest</f>
        <v>0</v>
      </c>
      <c r="R261" s="70">
        <f>A125557832F_Latest</f>
        <v>0</v>
      </c>
      <c r="S261" s="70">
        <f>A125560640W_Latest</f>
        <v>0</v>
      </c>
      <c r="T261" s="70">
        <f>A125552216K_Latest</f>
        <v>0</v>
      </c>
      <c r="U261" s="70">
        <f>A125552217L_Latest</f>
        <v>0</v>
      </c>
      <c r="V261" s="70">
        <f>A125556584L_Latest</f>
        <v>0</v>
      </c>
      <c r="W261" s="70">
        <f>A125550968R_Latest</f>
        <v>0</v>
      </c>
      <c r="X261" s="70">
        <f>A125559392X_Latest</f>
        <v>0</v>
      </c>
      <c r="Y261" s="70">
        <f>A125562200C_Latest</f>
        <v>0</v>
      </c>
      <c r="Z261" s="70">
        <f>A125553776A_Latest</f>
        <v>0</v>
      </c>
      <c r="AA261" s="70">
        <f>A125553777C_Latest</f>
        <v>0</v>
      </c>
      <c r="AB261" s="70">
        <f>A125556896X_Latest</f>
        <v>0</v>
      </c>
      <c r="AC261" s="70">
        <f>A125551280K_Latest</f>
        <v>0</v>
      </c>
      <c r="AD261" s="70">
        <f>A125559704X_Latest</f>
        <v>0</v>
      </c>
      <c r="AE261" s="70">
        <f>A125562512R_Latest</f>
        <v>0</v>
      </c>
      <c r="AF261" s="70">
        <f>A125554088R_Latest</f>
        <v>0</v>
      </c>
      <c r="AG261" s="70">
        <f>A125554089T_Latest</f>
        <v>0</v>
      </c>
      <c r="AH261" s="70">
        <f>A125555336J_Latest</f>
        <v>0</v>
      </c>
      <c r="AI261" s="70">
        <f>A125549720L_Latest</f>
        <v>0</v>
      </c>
      <c r="AJ261" s="70">
        <f>A125558144V_Latest</f>
        <v>0</v>
      </c>
      <c r="AK261" s="70">
        <f>A125560952J_Latest</f>
        <v>0</v>
      </c>
      <c r="AL261" s="70">
        <f>A125552528W_Latest</f>
        <v>0</v>
      </c>
      <c r="AM261" s="70">
        <f>A125552529X_Latest</f>
        <v>0</v>
      </c>
      <c r="AN261" s="70">
        <f>A125555648V_Latest</f>
        <v>0</v>
      </c>
      <c r="AO261" s="70">
        <f>A125550032F_Latest</f>
        <v>0</v>
      </c>
      <c r="AP261" s="70">
        <f>A125558456F_Latest</f>
        <v>0</v>
      </c>
      <c r="AQ261" s="70">
        <f>A125561264W_Latest</f>
        <v>0</v>
      </c>
      <c r="AR261" s="70">
        <f>A125552840R_Latest</f>
        <v>0</v>
      </c>
      <c r="AS261" s="70">
        <f>A125552841T_Latest</f>
        <v>0</v>
      </c>
      <c r="AT261" s="70">
        <f>A125555960L_Latest</f>
        <v>0</v>
      </c>
      <c r="AU261" s="70">
        <f>A125550344T_Latest</f>
        <v>0</v>
      </c>
      <c r="AV261" s="70">
        <f>A125558768T_Latest</f>
        <v>0</v>
      </c>
      <c r="AW261" s="70">
        <f>A125561576J_Latest</f>
        <v>0</v>
      </c>
      <c r="AX261" s="70">
        <f>A125553152C_Latest</f>
        <v>0</v>
      </c>
      <c r="AY261" s="70">
        <f>A125553153F_Latest</f>
        <v>0</v>
      </c>
      <c r="AZ261" s="70">
        <f>A125554712J_Latest</f>
        <v>0</v>
      </c>
      <c r="BA261" s="70">
        <f>A125549096V_Latest</f>
        <v>0</v>
      </c>
      <c r="BB261" s="70">
        <f>A125557520V_Latest</f>
        <v>0</v>
      </c>
      <c r="BC261" s="70">
        <f>A125560328C_Latest</f>
        <v>0</v>
      </c>
      <c r="BD261" s="70">
        <f>A125551904W_Latest</f>
        <v>0</v>
      </c>
      <c r="BE261" s="70">
        <f>A125551905X_Latest</f>
        <v>0</v>
      </c>
    </row>
    <row r="262" spans="1:57" hidden="1">
      <c r="A262" s="48" t="s">
        <v>12680</v>
      </c>
      <c r="B262" s="60"/>
      <c r="C262" s="66">
        <v>54</v>
      </c>
      <c r="D262" s="70">
        <f>A125554128W_Latest</f>
        <v>153.511</v>
      </c>
      <c r="E262" s="70">
        <f>A125548512A_Latest</f>
        <v>224.13</v>
      </c>
      <c r="F262" s="70">
        <f>A125556936F_Latest</f>
        <v>251.21600000000001</v>
      </c>
      <c r="G262" s="70">
        <f>A125559744T_Latest</f>
        <v>190.03899999999999</v>
      </c>
      <c r="H262" s="70">
        <f>A125551320T_Latest</f>
        <v>818.89599999999996</v>
      </c>
      <c r="I262" s="70">
        <f>A125551321V_Latest</f>
        <v>13</v>
      </c>
      <c r="J262" s="70">
        <f>A125556000W_Latest</f>
        <v>39.951999999999998</v>
      </c>
      <c r="K262" s="70">
        <f>A125550384K_Latest</f>
        <v>72.697000000000003</v>
      </c>
      <c r="L262" s="70">
        <f>A125558808X_Latest</f>
        <v>67.251999999999995</v>
      </c>
      <c r="M262" s="70">
        <f>A125561616R_Latest</f>
        <v>70.451999999999998</v>
      </c>
      <c r="N262" s="70">
        <f>A125553192W_Latest</f>
        <v>250.35400000000001</v>
      </c>
      <c r="O262" s="70">
        <f>A125553193X_Latest</f>
        <v>13</v>
      </c>
      <c r="P262" s="70">
        <f>A125554752A_Latest</f>
        <v>39.090000000000003</v>
      </c>
      <c r="Q262" s="70">
        <f>A125549136A_Latest</f>
        <v>61.697000000000003</v>
      </c>
      <c r="R262" s="70">
        <f>A125557560L_Latest</f>
        <v>76.284000000000006</v>
      </c>
      <c r="S262" s="70">
        <f>A125560368W_Latest</f>
        <v>39.503</v>
      </c>
      <c r="T262" s="70">
        <f>A125551944R_Latest</f>
        <v>216.57400000000001</v>
      </c>
      <c r="U262" s="70">
        <f>A125551945T_Latest</f>
        <v>13</v>
      </c>
      <c r="V262" s="70">
        <f>A125556312J_Latest</f>
        <v>45.023000000000003</v>
      </c>
      <c r="W262" s="70">
        <f>A125550696W_Latest</f>
        <v>48.429000000000002</v>
      </c>
      <c r="X262" s="70">
        <f>A125559120V_Latest</f>
        <v>49.493000000000002</v>
      </c>
      <c r="Y262" s="70">
        <f>A125561928A_Latest</f>
        <v>31.087</v>
      </c>
      <c r="Z262" s="70">
        <f>A125553504W_Latest</f>
        <v>174.03200000000001</v>
      </c>
      <c r="AA262" s="70">
        <f>A125553505X_Latest</f>
        <v>8</v>
      </c>
      <c r="AB262" s="70">
        <f>A125556624V_Latest</f>
        <v>7.9939999999999998</v>
      </c>
      <c r="AC262" s="70">
        <f>A125551008X_Latest</f>
        <v>12.675000000000001</v>
      </c>
      <c r="AD262" s="70">
        <f>A125559432F_Latest</f>
        <v>17.637</v>
      </c>
      <c r="AE262" s="70">
        <f>A125562240W_Latest</f>
        <v>17.001999999999999</v>
      </c>
      <c r="AF262" s="70">
        <f>A125553816J_Latest</f>
        <v>55.308</v>
      </c>
      <c r="AG262" s="70">
        <f>A125553817K_Latest</f>
        <v>20</v>
      </c>
      <c r="AH262" s="70">
        <f>A125555064R_Latest</f>
        <v>13.695</v>
      </c>
      <c r="AI262" s="70">
        <f>A125549448L_Latest</f>
        <v>20.193000000000001</v>
      </c>
      <c r="AJ262" s="70">
        <f>A125557872X_Latest</f>
        <v>28.611999999999998</v>
      </c>
      <c r="AK262" s="70">
        <f>A125560680R_Latest</f>
        <v>23.388000000000002</v>
      </c>
      <c r="AL262" s="70">
        <f>A125552256C_Latest</f>
        <v>85.888999999999996</v>
      </c>
      <c r="AM262" s="70">
        <f>A125552257F_Latest</f>
        <v>17</v>
      </c>
      <c r="AN262" s="70">
        <f>A125555376A_Latest</f>
        <v>4.5060000000000002</v>
      </c>
      <c r="AO262" s="70">
        <f>A125549760F_Latest</f>
        <v>4.6109999999999998</v>
      </c>
      <c r="AP262" s="70">
        <f>A125558184L_Latest</f>
        <v>6.3289999999999997</v>
      </c>
      <c r="AQ262" s="70">
        <f>A125560992A_Latest</f>
        <v>5.7</v>
      </c>
      <c r="AR262" s="70">
        <f>A125552568R_Latest</f>
        <v>21.146999999999998</v>
      </c>
      <c r="AS262" s="70">
        <f>A125552569T_Latest</f>
        <v>13.835000000000001</v>
      </c>
      <c r="AT262" s="70">
        <f>A125555688L_Latest</f>
        <v>0.82099999999999995</v>
      </c>
      <c r="AU262" s="70">
        <f>A125550072X_Latest</f>
        <v>0.879</v>
      </c>
      <c r="AV262" s="70">
        <f>A125558496X_Latest</f>
        <v>0.71099999999999997</v>
      </c>
      <c r="AW262" s="70">
        <f>A125561304C_Latest</f>
        <v>0.64200000000000002</v>
      </c>
      <c r="AX262" s="70">
        <f>A125552880J_Latest</f>
        <v>3.052</v>
      </c>
      <c r="AY262" s="70">
        <f>A125552881K_Latest</f>
        <v>10.023999999999999</v>
      </c>
      <c r="AZ262" s="70">
        <f>A125554440R_Latest</f>
        <v>2.431</v>
      </c>
      <c r="BA262" s="70">
        <f>A125548824L_Latest</f>
        <v>2.948</v>
      </c>
      <c r="BB262" s="70">
        <f>A125557248V_Latest</f>
        <v>4.8970000000000002</v>
      </c>
      <c r="BC262" s="70">
        <f>A125560056K_Latest</f>
        <v>2.2650000000000001</v>
      </c>
      <c r="BD262" s="70">
        <f>A125551632C_Latest</f>
        <v>12.54</v>
      </c>
      <c r="BE262" s="70">
        <f>A125551633F_Latest</f>
        <v>13</v>
      </c>
    </row>
    <row r="263" spans="1:57" hidden="1">
      <c r="A263" s="45" t="s">
        <v>12738</v>
      </c>
      <c r="B263" s="46"/>
      <c r="C263" s="66">
        <v>55</v>
      </c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</row>
    <row r="264" spans="1:57" hidden="1">
      <c r="A264" s="48" t="s">
        <v>12684</v>
      </c>
      <c r="B264" s="49"/>
      <c r="C264" s="66">
        <v>56</v>
      </c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</row>
    <row r="265" spans="1:57" hidden="1">
      <c r="A265" s="52"/>
      <c r="B265" s="53" t="s">
        <v>12685</v>
      </c>
      <c r="C265" s="66">
        <v>57</v>
      </c>
      <c r="D265" s="70">
        <f>A125584080F_Latest</f>
        <v>12.173</v>
      </c>
      <c r="E265" s="70">
        <f>A125578464C_Latest</f>
        <v>24.163</v>
      </c>
      <c r="F265" s="70">
        <f>A125586888J_Latest</f>
        <v>29.544</v>
      </c>
      <c r="G265" s="70">
        <f>A125589696V_Latest</f>
        <v>34.56</v>
      </c>
      <c r="H265" s="70">
        <f>A125581272V_Latest</f>
        <v>100.43899999999999</v>
      </c>
      <c r="I265" s="70">
        <f>A125581273W_Latest</f>
        <v>26</v>
      </c>
      <c r="J265" s="70">
        <f>A125584080F_Latest</f>
        <v>12.173</v>
      </c>
      <c r="K265" s="70">
        <f>A125578464C_Latest</f>
        <v>24.163</v>
      </c>
      <c r="L265" s="70">
        <f>A125586888J_Latest</f>
        <v>29.544</v>
      </c>
      <c r="M265" s="70">
        <f>A125589696V_Latest</f>
        <v>34.56</v>
      </c>
      <c r="N265" s="70">
        <f>A125581272V_Latest</f>
        <v>100.43899999999999</v>
      </c>
      <c r="O265" s="70">
        <f>A125581273W_Latest</f>
        <v>26</v>
      </c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</row>
    <row r="266" spans="1:57" hidden="1">
      <c r="A266" s="52"/>
      <c r="B266" s="53" t="s">
        <v>12686</v>
      </c>
      <c r="C266" s="66">
        <v>58</v>
      </c>
      <c r="D266" s="70">
        <f>A125582832X_Latest</f>
        <v>15.427</v>
      </c>
      <c r="E266" s="70">
        <f>A125577216X_Latest</f>
        <v>28.952999999999999</v>
      </c>
      <c r="F266" s="70">
        <f>A125585640K_Latest</f>
        <v>31.096</v>
      </c>
      <c r="G266" s="70">
        <f>A125588448R_Latest</f>
        <v>17.905000000000001</v>
      </c>
      <c r="H266" s="70">
        <f>A125580024R_Latest</f>
        <v>93.38</v>
      </c>
      <c r="I266" s="70">
        <f>A125580025T_Latest</f>
        <v>13</v>
      </c>
      <c r="J266" s="70"/>
      <c r="K266" s="70"/>
      <c r="L266" s="70"/>
      <c r="M266" s="70"/>
      <c r="N266" s="70"/>
      <c r="O266" s="70"/>
      <c r="P266" s="70">
        <f>A125582832X_Latest</f>
        <v>15.427</v>
      </c>
      <c r="Q266" s="70">
        <f>A125577216X_Latest</f>
        <v>28.952999999999999</v>
      </c>
      <c r="R266" s="70">
        <f>A125585640K_Latest</f>
        <v>31.096</v>
      </c>
      <c r="S266" s="70">
        <f>A125588448R_Latest</f>
        <v>17.905000000000001</v>
      </c>
      <c r="T266" s="70">
        <f>A125580024R_Latest</f>
        <v>93.38</v>
      </c>
      <c r="U266" s="70">
        <f>A125580025T_Latest</f>
        <v>13</v>
      </c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</row>
    <row r="267" spans="1:57" hidden="1">
      <c r="A267" s="52"/>
      <c r="B267" s="53" t="s">
        <v>12687</v>
      </c>
      <c r="C267" s="66">
        <v>59</v>
      </c>
      <c r="D267" s="70">
        <f>A125584392T_Latest</f>
        <v>20.635999999999999</v>
      </c>
      <c r="E267" s="70">
        <f>A125578776R_Latest</f>
        <v>16.297999999999998</v>
      </c>
      <c r="F267" s="70">
        <f>A125587200T_Latest</f>
        <v>21.501000000000001</v>
      </c>
      <c r="G267" s="70">
        <f>A125590008A_Latest</f>
        <v>12.496</v>
      </c>
      <c r="H267" s="70">
        <f>A125581584F_Latest</f>
        <v>70.930000000000007</v>
      </c>
      <c r="I267" s="70">
        <f>A125581585J_Latest</f>
        <v>12</v>
      </c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>
        <f>A125584392T_Latest</f>
        <v>20.635999999999999</v>
      </c>
      <c r="W267" s="70">
        <f>A125578776R_Latest</f>
        <v>16.297999999999998</v>
      </c>
      <c r="X267" s="70">
        <f>A125587200T_Latest</f>
        <v>21.501000000000001</v>
      </c>
      <c r="Y267" s="70">
        <f>A125590008A_Latest</f>
        <v>12.496</v>
      </c>
      <c r="Z267" s="70">
        <f>A125581584F_Latest</f>
        <v>70.930000000000007</v>
      </c>
      <c r="AA267" s="70">
        <f>A125581585J_Latest</f>
        <v>12</v>
      </c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</row>
    <row r="268" spans="1:57" hidden="1">
      <c r="A268" s="52"/>
      <c r="B268" s="53" t="s">
        <v>12688</v>
      </c>
      <c r="C268" s="66">
        <v>60</v>
      </c>
      <c r="D268" s="70">
        <f>A125584704T_Latest</f>
        <v>4.2060000000000004</v>
      </c>
      <c r="E268" s="70">
        <f>A125579088C_Latest</f>
        <v>3.3239999999999998</v>
      </c>
      <c r="F268" s="70">
        <f>A125587512C_Latest</f>
        <v>6.7320000000000002</v>
      </c>
      <c r="G268" s="70">
        <f>A125590320V_Latest</f>
        <v>6.6109999999999998</v>
      </c>
      <c r="H268" s="70">
        <f>A125581896T_Latest</f>
        <v>20.872</v>
      </c>
      <c r="I268" s="70">
        <f>A125581897V_Latest</f>
        <v>20</v>
      </c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>
        <f>A125584704T_Latest</f>
        <v>4.2060000000000004</v>
      </c>
      <c r="AC268" s="70">
        <f>A125579088C_Latest</f>
        <v>3.3239999999999998</v>
      </c>
      <c r="AD268" s="70">
        <f>A125587512C_Latest</f>
        <v>6.7320000000000002</v>
      </c>
      <c r="AE268" s="70">
        <f>A125590320V_Latest</f>
        <v>6.6109999999999998</v>
      </c>
      <c r="AF268" s="70">
        <f>A125581896T_Latest</f>
        <v>20.872</v>
      </c>
      <c r="AG268" s="70">
        <f>A125581897V_Latest</f>
        <v>20</v>
      </c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</row>
    <row r="269" spans="1:57" hidden="1">
      <c r="A269" s="52"/>
      <c r="B269" s="53" t="s">
        <v>12689</v>
      </c>
      <c r="C269" s="66">
        <v>61</v>
      </c>
      <c r="D269" s="70">
        <f>A125583144L_Latest</f>
        <v>5.258</v>
      </c>
      <c r="E269" s="70">
        <f>A125577528K_Latest</f>
        <v>6.1070000000000002</v>
      </c>
      <c r="F269" s="70">
        <f>A125585952W_Latest</f>
        <v>9.8249999999999993</v>
      </c>
      <c r="G269" s="70">
        <f>A125588760J_Latest</f>
        <v>8.0719999999999992</v>
      </c>
      <c r="H269" s="70">
        <f>A125580336A_Latest</f>
        <v>29.262</v>
      </c>
      <c r="I269" s="70">
        <f>A125580337C_Latest</f>
        <v>20.581</v>
      </c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>
        <f>A125583144L_Latest</f>
        <v>5.258</v>
      </c>
      <c r="AI269" s="70">
        <f>A125577528K_Latest</f>
        <v>6.1070000000000002</v>
      </c>
      <c r="AJ269" s="70">
        <f>A125585952W_Latest</f>
        <v>9.8249999999999993</v>
      </c>
      <c r="AK269" s="70">
        <f>A125588760J_Latest</f>
        <v>8.0719999999999992</v>
      </c>
      <c r="AL269" s="70">
        <f>A125580336A_Latest</f>
        <v>29.262</v>
      </c>
      <c r="AM269" s="70">
        <f>A125580337C_Latest</f>
        <v>20.581</v>
      </c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</row>
    <row r="270" spans="1:57" hidden="1">
      <c r="A270" s="52"/>
      <c r="B270" s="53" t="s">
        <v>12690</v>
      </c>
      <c r="C270" s="66">
        <v>62</v>
      </c>
      <c r="D270" s="70">
        <f>A125583456X_Latest</f>
        <v>2.468</v>
      </c>
      <c r="E270" s="70">
        <f>A125577840C_Latest</f>
        <v>1.4810000000000001</v>
      </c>
      <c r="F270" s="70">
        <f>A125586264K_Latest</f>
        <v>2.3780000000000001</v>
      </c>
      <c r="G270" s="70">
        <f>A125589072W_Latest</f>
        <v>2.46</v>
      </c>
      <c r="H270" s="70">
        <f>A125580648L_Latest</f>
        <v>8.7870000000000008</v>
      </c>
      <c r="I270" s="70">
        <f>A125580649R_Latest</f>
        <v>13</v>
      </c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>
        <f>A125583456X_Latest</f>
        <v>2.468</v>
      </c>
      <c r="AO270" s="70">
        <f>A125577840C_Latest</f>
        <v>1.4810000000000001</v>
      </c>
      <c r="AP270" s="70">
        <f>A125586264K_Latest</f>
        <v>2.3780000000000001</v>
      </c>
      <c r="AQ270" s="70">
        <f>A125589072W_Latest</f>
        <v>2.46</v>
      </c>
      <c r="AR270" s="70">
        <f>A125580648L_Latest</f>
        <v>8.7870000000000008</v>
      </c>
      <c r="AS270" s="70">
        <f>A125580649R_Latest</f>
        <v>13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</row>
    <row r="271" spans="1:57" hidden="1">
      <c r="A271" s="52"/>
      <c r="B271" s="53" t="s">
        <v>12691</v>
      </c>
      <c r="C271" s="66">
        <v>63</v>
      </c>
      <c r="D271" s="70">
        <f>A125583768K_Latest</f>
        <v>0.153</v>
      </c>
      <c r="E271" s="70">
        <f>A125578152T_Latest</f>
        <v>0.35499999999999998</v>
      </c>
      <c r="F271" s="70">
        <f>A125586576W_Latest</f>
        <v>0.245</v>
      </c>
      <c r="G271" s="70">
        <f>A125589384J_Latest</f>
        <v>0</v>
      </c>
      <c r="H271" s="70">
        <f>A125580960F_Latest</f>
        <v>0.753</v>
      </c>
      <c r="I271" s="70">
        <f>A125580961J_Latest</f>
        <v>11.224</v>
      </c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>
        <f>A125583768K_Latest</f>
        <v>0.153</v>
      </c>
      <c r="AU271" s="70">
        <f>A125578152T_Latest</f>
        <v>0.35499999999999998</v>
      </c>
      <c r="AV271" s="70">
        <f>A125586576W_Latest</f>
        <v>0.245</v>
      </c>
      <c r="AW271" s="70">
        <f>A125589384J_Latest</f>
        <v>0</v>
      </c>
      <c r="AX271" s="70">
        <f>A125580960F_Latest</f>
        <v>0.753</v>
      </c>
      <c r="AY271" s="70">
        <f>A125580961J_Latest</f>
        <v>11.224</v>
      </c>
      <c r="AZ271" s="70"/>
      <c r="BA271" s="70"/>
      <c r="BB271" s="70"/>
      <c r="BC271" s="70"/>
      <c r="BD271" s="70"/>
      <c r="BE271" s="70"/>
    </row>
    <row r="272" spans="1:57" hidden="1">
      <c r="A272" s="52"/>
      <c r="B272" s="53" t="s">
        <v>12692</v>
      </c>
      <c r="C272" s="66">
        <v>64</v>
      </c>
      <c r="D272" s="70">
        <f>A125582520L_Latest</f>
        <v>1.1459999999999999</v>
      </c>
      <c r="E272" s="70">
        <f>A125576904K_Latest</f>
        <v>1.964</v>
      </c>
      <c r="F272" s="70">
        <f>A125585328T_Latest</f>
        <v>2.879</v>
      </c>
      <c r="G272" s="70">
        <f>A125588136C_Latest</f>
        <v>0.73</v>
      </c>
      <c r="H272" s="70">
        <f>A125579712W_Latest</f>
        <v>6.7190000000000003</v>
      </c>
      <c r="I272" s="70">
        <f>A125579713X_Latest</f>
        <v>13</v>
      </c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>
        <f>A125582520L_Latest</f>
        <v>1.1459999999999999</v>
      </c>
      <c r="BA272" s="70">
        <f>A125576904K_Latest</f>
        <v>1.964</v>
      </c>
      <c r="BB272" s="70">
        <f>A125585328T_Latest</f>
        <v>2.879</v>
      </c>
      <c r="BC272" s="70">
        <f>A125588136C_Latest</f>
        <v>0.73</v>
      </c>
      <c r="BD272" s="70">
        <f>A125579712W_Latest</f>
        <v>6.7190000000000003</v>
      </c>
      <c r="BE272" s="70">
        <f>A125579713X_Latest</f>
        <v>13</v>
      </c>
    </row>
    <row r="273" spans="1:57" hidden="1">
      <c r="A273" s="48" t="s">
        <v>12693</v>
      </c>
      <c r="B273" s="55"/>
      <c r="C273" s="66">
        <v>65</v>
      </c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</row>
    <row r="274" spans="1:57" hidden="1">
      <c r="A274" s="48"/>
      <c r="B274" s="53" t="s">
        <v>12694</v>
      </c>
      <c r="C274" s="66">
        <v>66</v>
      </c>
      <c r="D274" s="70">
        <f>A125582416L_Latest</f>
        <v>60.17</v>
      </c>
      <c r="E274" s="70">
        <f>A125576800T_Latest</f>
        <v>78.694999999999993</v>
      </c>
      <c r="F274" s="70">
        <f>A125585224X_Latest</f>
        <v>100.711</v>
      </c>
      <c r="G274" s="70">
        <f>A125588032K_Latest</f>
        <v>79.795000000000002</v>
      </c>
      <c r="H274" s="70">
        <f>A125579608W_Latest</f>
        <v>319.37099999999998</v>
      </c>
      <c r="I274" s="70">
        <f>A125579609X_Latest</f>
        <v>17</v>
      </c>
      <c r="J274" s="70">
        <f>A125584288T_Latest</f>
        <v>12.173</v>
      </c>
      <c r="K274" s="70">
        <f>A125578672W_Latest</f>
        <v>24.163</v>
      </c>
      <c r="L274" s="70">
        <f>A125587096C_Latest</f>
        <v>29.544</v>
      </c>
      <c r="M274" s="70">
        <f>A125589904A_Latest</f>
        <v>33.265999999999998</v>
      </c>
      <c r="N274" s="70">
        <f>A125581480L_Latest</f>
        <v>99.144999999999996</v>
      </c>
      <c r="O274" s="70">
        <f>A125581481R_Latest</f>
        <v>26</v>
      </c>
      <c r="P274" s="70">
        <f>A125583040V_Latest</f>
        <v>15.427</v>
      </c>
      <c r="Q274" s="70">
        <f>A125577424T_Latest</f>
        <v>27.696000000000002</v>
      </c>
      <c r="R274" s="70">
        <f>A125585848W_Latest</f>
        <v>30.056000000000001</v>
      </c>
      <c r="S274" s="70">
        <f>A125588656J_Latest</f>
        <v>17.905000000000001</v>
      </c>
      <c r="T274" s="70">
        <f>A125580232J_Latest</f>
        <v>91.084000000000003</v>
      </c>
      <c r="U274" s="70">
        <f>A125580233K_Latest</f>
        <v>13</v>
      </c>
      <c r="V274" s="70">
        <f>A125584600X_Latest</f>
        <v>19.846</v>
      </c>
      <c r="W274" s="70">
        <f>A125578984J_Latest</f>
        <v>15.468</v>
      </c>
      <c r="X274" s="70">
        <f>A125587408C_Latest</f>
        <v>19.474</v>
      </c>
      <c r="Y274" s="70">
        <f>A125590216V_Latest</f>
        <v>10.909000000000001</v>
      </c>
      <c r="Z274" s="70">
        <f>A125581792X_Latest</f>
        <v>65.697000000000003</v>
      </c>
      <c r="AA274" s="70">
        <f>A125581793A_Latest</f>
        <v>8</v>
      </c>
      <c r="AB274" s="70">
        <f>A125584912K_Latest</f>
        <v>3.972</v>
      </c>
      <c r="AC274" s="70">
        <f>A125579296W_Latest</f>
        <v>3.0939999999999999</v>
      </c>
      <c r="AD274" s="70">
        <f>A125587720W_Latest</f>
        <v>6.7320000000000002</v>
      </c>
      <c r="AE274" s="70">
        <f>A125590528F_Latest</f>
        <v>6.6109999999999998</v>
      </c>
      <c r="AF274" s="70">
        <f>A125582104A_Latest</f>
        <v>20.408999999999999</v>
      </c>
      <c r="AG274" s="70">
        <f>A125582105C_Latest</f>
        <v>20.77</v>
      </c>
      <c r="AH274" s="70">
        <f>A125583352F_Latest</f>
        <v>5.258</v>
      </c>
      <c r="AI274" s="70">
        <f>A125577736C_Latest</f>
        <v>4.5999999999999996</v>
      </c>
      <c r="AJ274" s="70">
        <f>A125586160T_Latest</f>
        <v>9.4030000000000005</v>
      </c>
      <c r="AK274" s="70">
        <f>A125588968V_Latest</f>
        <v>8.0719999999999992</v>
      </c>
      <c r="AL274" s="70">
        <f>A125580544V_Latest</f>
        <v>27.334</v>
      </c>
      <c r="AM274" s="70">
        <f>A125580545W_Latest</f>
        <v>25.53</v>
      </c>
      <c r="AN274" s="70">
        <f>A125583664T_Latest</f>
        <v>2.1960000000000002</v>
      </c>
      <c r="AO274" s="70">
        <f>A125578048T_Latest</f>
        <v>1.355</v>
      </c>
      <c r="AP274" s="70">
        <f>A125586472C_Latest</f>
        <v>2.3780000000000001</v>
      </c>
      <c r="AQ274" s="70">
        <f>A125589280R_Latest</f>
        <v>2.302</v>
      </c>
      <c r="AR274" s="70">
        <f>A125580856F_Latest</f>
        <v>8.2309999999999999</v>
      </c>
      <c r="AS274" s="70">
        <f>A125580857J_Latest</f>
        <v>15.768000000000001</v>
      </c>
      <c r="AT274" s="70">
        <f>A125583976C_Latest</f>
        <v>0.153</v>
      </c>
      <c r="AU274" s="70">
        <f>A125578360K_Latest</f>
        <v>0.35499999999999998</v>
      </c>
      <c r="AV274" s="70">
        <f>A125586784R_Latest</f>
        <v>0.245</v>
      </c>
      <c r="AW274" s="70">
        <f>A125589592A_Latest</f>
        <v>0</v>
      </c>
      <c r="AX274" s="70">
        <f>A125581168V_Latest</f>
        <v>0.753</v>
      </c>
      <c r="AY274" s="70">
        <f>A125581169W_Latest</f>
        <v>11.224</v>
      </c>
      <c r="AZ274" s="70">
        <f>A125582728X_Latest</f>
        <v>1.1459999999999999</v>
      </c>
      <c r="BA274" s="70">
        <f>A125577112F_Latest</f>
        <v>1.964</v>
      </c>
      <c r="BB274" s="70">
        <f>A125585536K_Latest</f>
        <v>2.879</v>
      </c>
      <c r="BC274" s="70">
        <f>A125588344W_Latest</f>
        <v>0.73</v>
      </c>
      <c r="BD274" s="70">
        <f>A125579920R_Latest</f>
        <v>6.7190000000000003</v>
      </c>
      <c r="BE274" s="70">
        <f>A125579921T_Latest</f>
        <v>13</v>
      </c>
    </row>
    <row r="275" spans="1:57" hidden="1">
      <c r="A275" s="52"/>
      <c r="B275" s="56" t="s">
        <v>12695</v>
      </c>
      <c r="C275" s="66">
        <v>67</v>
      </c>
      <c r="D275" s="70">
        <f>A125582304V_Latest</f>
        <v>31.71</v>
      </c>
      <c r="E275" s="70">
        <f>A125576688C_Latest</f>
        <v>39.027999999999999</v>
      </c>
      <c r="F275" s="70">
        <f>A125585112F_Latest</f>
        <v>49.018999999999998</v>
      </c>
      <c r="G275" s="70">
        <f>A125587920R_Latest</f>
        <v>32.292999999999999</v>
      </c>
      <c r="H275" s="70">
        <f>A125579496R_Latest</f>
        <v>152.04900000000001</v>
      </c>
      <c r="I275" s="70">
        <f>A125579497T_Latest</f>
        <v>13</v>
      </c>
      <c r="J275" s="70">
        <f>A125584176X_Latest</f>
        <v>7.8810000000000002</v>
      </c>
      <c r="K275" s="70">
        <f>A125578560C_Latest</f>
        <v>12.375999999999999</v>
      </c>
      <c r="L275" s="70">
        <f>A125586984J_Latest</f>
        <v>17.913</v>
      </c>
      <c r="M275" s="70">
        <f>A125589792V_Latest</f>
        <v>13.462999999999999</v>
      </c>
      <c r="N275" s="70">
        <f>A125581368L_Latest</f>
        <v>51.633000000000003</v>
      </c>
      <c r="O275" s="70">
        <f>A125581369R_Latest</f>
        <v>26</v>
      </c>
      <c r="P275" s="70">
        <f>A125582928T_Latest</f>
        <v>6.3230000000000004</v>
      </c>
      <c r="Q275" s="70">
        <f>A125577312X_Latest</f>
        <v>14.506</v>
      </c>
      <c r="R275" s="70">
        <f>A125585736C_Latest</f>
        <v>12.895</v>
      </c>
      <c r="S275" s="70">
        <f>A125588544R_Latest</f>
        <v>5.0819999999999999</v>
      </c>
      <c r="T275" s="70">
        <f>A125580120R_Latest</f>
        <v>38.807000000000002</v>
      </c>
      <c r="U275" s="70">
        <f>A125580121T_Latest</f>
        <v>8</v>
      </c>
      <c r="V275" s="70">
        <f>A125584488K_Latest</f>
        <v>11.670999999999999</v>
      </c>
      <c r="W275" s="70">
        <f>A125578872R_Latest</f>
        <v>7.54</v>
      </c>
      <c r="X275" s="70">
        <f>A125587296W_Latest</f>
        <v>8.2390000000000008</v>
      </c>
      <c r="Y275" s="70">
        <f>A125590104A_Latest</f>
        <v>4.6769999999999996</v>
      </c>
      <c r="Z275" s="70">
        <f>A125581680F_Latest</f>
        <v>32.125999999999998</v>
      </c>
      <c r="AA275" s="70">
        <f>A125581681J_Latest</f>
        <v>6.7939999999999996</v>
      </c>
      <c r="AB275" s="70">
        <f>A125584800T_Latest</f>
        <v>1.2130000000000001</v>
      </c>
      <c r="AC275" s="70">
        <f>A125579184C_Latest</f>
        <v>1.806</v>
      </c>
      <c r="AD275" s="70">
        <f>A125587608W_Latest</f>
        <v>2.1339999999999999</v>
      </c>
      <c r="AE275" s="70">
        <f>A125590416L_Latest</f>
        <v>3.847</v>
      </c>
      <c r="AF275" s="70">
        <f>A125581992T_Latest</f>
        <v>9</v>
      </c>
      <c r="AG275" s="70">
        <f>A125581993V_Latest</f>
        <v>36.021000000000001</v>
      </c>
      <c r="AH275" s="70">
        <f>A125583240L_Latest</f>
        <v>3.3159999999999998</v>
      </c>
      <c r="AI275" s="70">
        <f>A125577624K_Latest</f>
        <v>0.78</v>
      </c>
      <c r="AJ275" s="70">
        <f>A125586048T_Latest</f>
        <v>5.2709999999999999</v>
      </c>
      <c r="AK275" s="70">
        <f>A125588856A_Latest</f>
        <v>3.7029999999999998</v>
      </c>
      <c r="AL275" s="70">
        <f>A125580432A_Latest</f>
        <v>13.071</v>
      </c>
      <c r="AM275" s="70">
        <f>A125580433C_Latest</f>
        <v>25.696000000000002</v>
      </c>
      <c r="AN275" s="70">
        <f>A125583552X_Latest</f>
        <v>0.58899999999999997</v>
      </c>
      <c r="AO275" s="70">
        <f>A125577936W_Latest</f>
        <v>0.66700000000000004</v>
      </c>
      <c r="AP275" s="70">
        <f>A125586360K_Latest</f>
        <v>0.79500000000000004</v>
      </c>
      <c r="AQ275" s="70">
        <f>A125589168R_Latest</f>
        <v>1.133</v>
      </c>
      <c r="AR275" s="70">
        <f>A125580744L_Latest</f>
        <v>3.1850000000000001</v>
      </c>
      <c r="AS275" s="70">
        <f>A125580745R_Latest</f>
        <v>21.481999999999999</v>
      </c>
      <c r="AT275" s="70">
        <f>A125583864K_Latest</f>
        <v>0.153</v>
      </c>
      <c r="AU275" s="70">
        <f>A125578248K_Latest</f>
        <v>0.35499999999999998</v>
      </c>
      <c r="AV275" s="70">
        <f>A125586672W_Latest</f>
        <v>8.5000000000000006E-2</v>
      </c>
      <c r="AW275" s="70">
        <f>A125589480J_Latest</f>
        <v>0</v>
      </c>
      <c r="AX275" s="70">
        <f>A125581056A_Latest</f>
        <v>0.59299999999999997</v>
      </c>
      <c r="AY275" s="70">
        <f>A125581057C_Latest</f>
        <v>9.4269999999999996</v>
      </c>
      <c r="AZ275" s="70">
        <f>A125582616F_Latest</f>
        <v>0.56299999999999994</v>
      </c>
      <c r="BA275" s="70">
        <f>A125577000L_Latest</f>
        <v>0.997</v>
      </c>
      <c r="BB275" s="70">
        <f>A125585424T_Latest</f>
        <v>1.6870000000000001</v>
      </c>
      <c r="BC275" s="70">
        <f>A125588232C_Latest</f>
        <v>0.38700000000000001</v>
      </c>
      <c r="BD275" s="70">
        <f>A125579808R_Latest</f>
        <v>3.6339999999999999</v>
      </c>
      <c r="BE275" s="70">
        <f>A125579809T_Latest</f>
        <v>13</v>
      </c>
    </row>
    <row r="276" spans="1:57" hidden="1">
      <c r="A276" s="52"/>
      <c r="B276" s="56" t="s">
        <v>12696</v>
      </c>
      <c r="C276" s="66">
        <v>68</v>
      </c>
      <c r="D276" s="70">
        <f>A125582424L_Latest</f>
        <v>18.988</v>
      </c>
      <c r="E276" s="70">
        <f>A125576808K_Latest</f>
        <v>23.802</v>
      </c>
      <c r="F276" s="70">
        <f>A125585232X_Latest</f>
        <v>38.027999999999999</v>
      </c>
      <c r="G276" s="70">
        <f>A125588040K_Latest</f>
        <v>26.66</v>
      </c>
      <c r="H276" s="70">
        <f>A125579616W_Latest</f>
        <v>107.47799999999999</v>
      </c>
      <c r="I276" s="70">
        <f>A125579617X_Latest</f>
        <v>17.145</v>
      </c>
      <c r="J276" s="70">
        <f>A125584296T_Latest</f>
        <v>2.9279999999999999</v>
      </c>
      <c r="K276" s="70">
        <f>A125578680W_Latest</f>
        <v>7.8620000000000001</v>
      </c>
      <c r="L276" s="70">
        <f>A125587104T_Latest</f>
        <v>10.077999999999999</v>
      </c>
      <c r="M276" s="70">
        <f>A125589912A_Latest</f>
        <v>11.144</v>
      </c>
      <c r="N276" s="70">
        <f>A125581488F_Latest</f>
        <v>32.012</v>
      </c>
      <c r="O276" s="70">
        <f>A125581489J_Latest</f>
        <v>26</v>
      </c>
      <c r="P276" s="70">
        <f>A125583048L_Latest</f>
        <v>6.3730000000000002</v>
      </c>
      <c r="Q276" s="70">
        <f>A125577432T_Latest</f>
        <v>6.4630000000000001</v>
      </c>
      <c r="R276" s="70">
        <f>A125585856W_Latest</f>
        <v>12.038</v>
      </c>
      <c r="S276" s="70">
        <f>A125588664J_Latest</f>
        <v>6.0979999999999999</v>
      </c>
      <c r="T276" s="70">
        <f>A125580240J_Latest</f>
        <v>30.972000000000001</v>
      </c>
      <c r="U276" s="70">
        <f>A125580241K_Latest</f>
        <v>14.419</v>
      </c>
      <c r="V276" s="70">
        <f>A125584608T_Latest</f>
        <v>4.7750000000000004</v>
      </c>
      <c r="W276" s="70">
        <f>A125578992J_Latest</f>
        <v>5.5220000000000002</v>
      </c>
      <c r="X276" s="70">
        <f>A125587416C_Latest</f>
        <v>7.6150000000000002</v>
      </c>
      <c r="Y276" s="70">
        <f>A125590224V_Latest</f>
        <v>4.8849999999999998</v>
      </c>
      <c r="Z276" s="70">
        <f>A125581800L_Latest</f>
        <v>22.797000000000001</v>
      </c>
      <c r="AA276" s="70">
        <f>A125581801R_Latest</f>
        <v>17.108000000000001</v>
      </c>
      <c r="AB276" s="70">
        <f>A125584920K_Latest</f>
        <v>1.4279999999999999</v>
      </c>
      <c r="AC276" s="70">
        <f>A125579304K_Latest</f>
        <v>0.71599999999999997</v>
      </c>
      <c r="AD276" s="70">
        <f>A125587728R_Latest</f>
        <v>2.6419999999999999</v>
      </c>
      <c r="AE276" s="70">
        <f>A125590536F_Latest</f>
        <v>1.5249999999999999</v>
      </c>
      <c r="AF276" s="70">
        <f>A125582112A_Latest</f>
        <v>6.3109999999999999</v>
      </c>
      <c r="AG276" s="70">
        <f>A125582113C_Latest</f>
        <v>20</v>
      </c>
      <c r="AH276" s="70">
        <f>A125583360F_Latest</f>
        <v>1.5329999999999999</v>
      </c>
      <c r="AI276" s="70">
        <f>A125577744C_Latest</f>
        <v>2.1840000000000002</v>
      </c>
      <c r="AJ276" s="70">
        <f>A125586168K_Latest</f>
        <v>3.7080000000000002</v>
      </c>
      <c r="AK276" s="70">
        <f>A125588976V_Latest</f>
        <v>2.3170000000000002</v>
      </c>
      <c r="AL276" s="70">
        <f>A125580552V_Latest</f>
        <v>9.7420000000000009</v>
      </c>
      <c r="AM276" s="70">
        <f>A125580553W_Latest</f>
        <v>21.385000000000002</v>
      </c>
      <c r="AN276" s="70">
        <f>A125583672T_Latest</f>
        <v>1.369</v>
      </c>
      <c r="AO276" s="70">
        <f>A125578056T_Latest</f>
        <v>0.48099999999999998</v>
      </c>
      <c r="AP276" s="70">
        <f>A125586480C_Latest</f>
        <v>0.93500000000000005</v>
      </c>
      <c r="AQ276" s="70">
        <f>A125589288J_Latest</f>
        <v>0.69</v>
      </c>
      <c r="AR276" s="70">
        <f>A125580864F_Latest</f>
        <v>3.4750000000000001</v>
      </c>
      <c r="AS276" s="70">
        <f>A125580865J_Latest</f>
        <v>11.39</v>
      </c>
      <c r="AT276" s="70">
        <f>A125583984C_Latest</f>
        <v>0</v>
      </c>
      <c r="AU276" s="70">
        <f>A125578368C_Latest</f>
        <v>0</v>
      </c>
      <c r="AV276" s="70">
        <f>A125586792R_Latest</f>
        <v>0.16</v>
      </c>
      <c r="AW276" s="70">
        <f>A125589600R_Latest</f>
        <v>0</v>
      </c>
      <c r="AX276" s="70">
        <f>A125581176V_Latest</f>
        <v>0.16</v>
      </c>
      <c r="AY276" s="70">
        <f>A125581177W_Latest</f>
        <v>0</v>
      </c>
      <c r="AZ276" s="70">
        <f>A125582736X_Latest</f>
        <v>0.58199999999999996</v>
      </c>
      <c r="BA276" s="70">
        <f>A125577120F_Latest</f>
        <v>0.57499999999999996</v>
      </c>
      <c r="BB276" s="70">
        <f>A125585544K_Latest</f>
        <v>0.85299999999999998</v>
      </c>
      <c r="BC276" s="70">
        <f>A125588352W_Latest</f>
        <v>0</v>
      </c>
      <c r="BD276" s="70">
        <f>A125579928J_Latest</f>
        <v>2.0099999999999998</v>
      </c>
      <c r="BE276" s="70">
        <f>A125579929K_Latest</f>
        <v>8</v>
      </c>
    </row>
    <row r="277" spans="1:57" hidden="1">
      <c r="A277" s="52"/>
      <c r="B277" s="57" t="s">
        <v>12697</v>
      </c>
      <c r="C277" s="66">
        <v>69</v>
      </c>
      <c r="D277" s="70">
        <f>A125582432L_Latest</f>
        <v>15.542</v>
      </c>
      <c r="E277" s="70">
        <f>A125576816K_Latest</f>
        <v>15.57</v>
      </c>
      <c r="F277" s="70">
        <f>A125585240X_Latest</f>
        <v>26.634</v>
      </c>
      <c r="G277" s="70">
        <f>A125588048C_Latest</f>
        <v>15.457000000000001</v>
      </c>
      <c r="H277" s="70">
        <f>A125579624W_Latest</f>
        <v>73.203000000000003</v>
      </c>
      <c r="I277" s="70">
        <f>A125579625X_Latest</f>
        <v>15.994999999999999</v>
      </c>
      <c r="J277" s="70">
        <f>A125584304F_Latest</f>
        <v>1.605</v>
      </c>
      <c r="K277" s="70">
        <f>A125578688R_Latest</f>
        <v>3.3130000000000002</v>
      </c>
      <c r="L277" s="70">
        <f>A125587112T_Latest</f>
        <v>7.5339999999999998</v>
      </c>
      <c r="M277" s="70">
        <f>A125589920A_Latest</f>
        <v>4.8769999999999998</v>
      </c>
      <c r="N277" s="70">
        <f>A125581496F_Latest</f>
        <v>17.329000000000001</v>
      </c>
      <c r="O277" s="70">
        <f>A125581497J_Latest</f>
        <v>26</v>
      </c>
      <c r="P277" s="70">
        <f>A125583056L_Latest</f>
        <v>5.6550000000000002</v>
      </c>
      <c r="Q277" s="70">
        <f>A125577440T_Latest</f>
        <v>5.8849999999999998</v>
      </c>
      <c r="R277" s="70">
        <f>A125585864W_Latest</f>
        <v>8.0410000000000004</v>
      </c>
      <c r="S277" s="70">
        <f>A125588672J_Latest</f>
        <v>2.6160000000000001</v>
      </c>
      <c r="T277" s="70">
        <f>A125580248A_Latest</f>
        <v>22.198</v>
      </c>
      <c r="U277" s="70">
        <f>A125580249C_Latest</f>
        <v>8.8949999999999996</v>
      </c>
      <c r="V277" s="70">
        <f>A125584616T_Latest</f>
        <v>4.7750000000000004</v>
      </c>
      <c r="W277" s="70">
        <f>A125579000X_Latest</f>
        <v>4.0019999999999998</v>
      </c>
      <c r="X277" s="70">
        <f>A125587424C_Latest</f>
        <v>5.2779999999999996</v>
      </c>
      <c r="Y277" s="70">
        <f>A125590232V_Latest</f>
        <v>4.3250000000000002</v>
      </c>
      <c r="Z277" s="70">
        <f>A125581808F_Latest</f>
        <v>18.381</v>
      </c>
      <c r="AA277" s="70">
        <f>A125581809J_Latest</f>
        <v>17.027999999999999</v>
      </c>
      <c r="AB277" s="70">
        <f>A125584928C_Latest</f>
        <v>0.94799999999999995</v>
      </c>
      <c r="AC277" s="70">
        <f>A125579312K_Latest</f>
        <v>0</v>
      </c>
      <c r="AD277" s="70">
        <f>A125587736R_Latest</f>
        <v>1.917</v>
      </c>
      <c r="AE277" s="70">
        <f>A125590544F_Latest</f>
        <v>1.1970000000000001</v>
      </c>
      <c r="AF277" s="70">
        <f>A125582120A_Latest</f>
        <v>4.0629999999999997</v>
      </c>
      <c r="AG277" s="70">
        <f>A125582121C_Latest</f>
        <v>20.876999999999999</v>
      </c>
      <c r="AH277" s="70">
        <f>A125583368X_Latest</f>
        <v>1.1220000000000001</v>
      </c>
      <c r="AI277" s="70">
        <f>A125577752C_Latest</f>
        <v>1.3140000000000001</v>
      </c>
      <c r="AJ277" s="70">
        <f>A125586176K_Latest</f>
        <v>2.7869999999999999</v>
      </c>
      <c r="AK277" s="70">
        <f>A125588984V_Latest</f>
        <v>2.0880000000000001</v>
      </c>
      <c r="AL277" s="70">
        <f>A125580560V_Latest</f>
        <v>7.3109999999999999</v>
      </c>
      <c r="AM277" s="70">
        <f>A125580561W_Latest</f>
        <v>23.547999999999998</v>
      </c>
      <c r="AN277" s="70">
        <f>A125583680T_Latest</f>
        <v>0.85399999999999998</v>
      </c>
      <c r="AO277" s="70">
        <f>A125578064T_Latest</f>
        <v>0.48099999999999998</v>
      </c>
      <c r="AP277" s="70">
        <f>A125586488W_Latest</f>
        <v>0.48099999999999998</v>
      </c>
      <c r="AQ277" s="70">
        <f>A125589296J_Latest</f>
        <v>0.35399999999999998</v>
      </c>
      <c r="AR277" s="70">
        <f>A125580872F_Latest</f>
        <v>2.17</v>
      </c>
      <c r="AS277" s="70">
        <f>A125580873J_Latest</f>
        <v>8</v>
      </c>
      <c r="AT277" s="70">
        <f>A125583992C_Latest</f>
        <v>0</v>
      </c>
      <c r="AU277" s="70">
        <f>A125578376C_Latest</f>
        <v>0</v>
      </c>
      <c r="AV277" s="70">
        <f>A125586800C_Latest</f>
        <v>0</v>
      </c>
      <c r="AW277" s="70">
        <f>A125589608J_Latest</f>
        <v>0</v>
      </c>
      <c r="AX277" s="70">
        <f>A125581184V_Latest</f>
        <v>0</v>
      </c>
      <c r="AY277" s="70">
        <f>A125581185W_Latest</f>
        <v>0</v>
      </c>
      <c r="AZ277" s="70">
        <f>A125582744X_Latest</f>
        <v>0.58199999999999996</v>
      </c>
      <c r="BA277" s="70">
        <f>A125577128X_Latest</f>
        <v>0.57499999999999996</v>
      </c>
      <c r="BB277" s="70">
        <f>A125585552K_Latest</f>
        <v>0.59499999999999997</v>
      </c>
      <c r="BC277" s="70">
        <f>A125588360W_Latest</f>
        <v>0</v>
      </c>
      <c r="BD277" s="70">
        <f>A125579936J_Latest</f>
        <v>1.752</v>
      </c>
      <c r="BE277" s="70">
        <f>A125579937K_Latest</f>
        <v>8</v>
      </c>
    </row>
    <row r="278" spans="1:57" hidden="1">
      <c r="A278" s="52"/>
      <c r="B278" s="57" t="s">
        <v>12698</v>
      </c>
      <c r="C278" s="66">
        <v>70</v>
      </c>
      <c r="D278" s="70">
        <f>A125582312V_Latest</f>
        <v>3.4449999999999998</v>
      </c>
      <c r="E278" s="70">
        <f>A125576696C_Latest</f>
        <v>8.2319999999999993</v>
      </c>
      <c r="F278" s="70">
        <f>A125585120F_Latest</f>
        <v>11.394</v>
      </c>
      <c r="G278" s="70">
        <f>A125587928J_Latest</f>
        <v>11.202999999999999</v>
      </c>
      <c r="H278" s="70">
        <f>A125579504C_Latest</f>
        <v>34.274999999999999</v>
      </c>
      <c r="I278" s="70">
        <f>A125579505F_Latest</f>
        <v>26</v>
      </c>
      <c r="J278" s="70">
        <f>A125584184X_Latest</f>
        <v>1.3220000000000001</v>
      </c>
      <c r="K278" s="70">
        <f>A125578568W_Latest</f>
        <v>4.548</v>
      </c>
      <c r="L278" s="70">
        <f>A125586992J_Latest</f>
        <v>2.544</v>
      </c>
      <c r="M278" s="70">
        <f>A125589800J_Latest</f>
        <v>6.2679999999999998</v>
      </c>
      <c r="N278" s="70">
        <f>A125581376L_Latest</f>
        <v>14.682</v>
      </c>
      <c r="O278" s="70">
        <f>A125581377R_Latest</f>
        <v>21</v>
      </c>
      <c r="P278" s="70">
        <f>A125582936T_Latest</f>
        <v>0.71799999999999997</v>
      </c>
      <c r="Q278" s="70">
        <f>A125577320X_Latest</f>
        <v>0.57799999999999996</v>
      </c>
      <c r="R278" s="70">
        <f>A125585744C_Latest</f>
        <v>3.9969999999999999</v>
      </c>
      <c r="S278" s="70">
        <f>A125588552R_Latest</f>
        <v>3.4820000000000002</v>
      </c>
      <c r="T278" s="70">
        <f>A125580128J_Latest</f>
        <v>8.7739999999999991</v>
      </c>
      <c r="U278" s="70">
        <f>A125580129K_Latest</f>
        <v>37.296999999999997</v>
      </c>
      <c r="V278" s="70">
        <f>A125584496K_Latest</f>
        <v>0</v>
      </c>
      <c r="W278" s="70">
        <f>A125578880R_Latest</f>
        <v>1.52</v>
      </c>
      <c r="X278" s="70">
        <f>A125587304K_Latest</f>
        <v>2.3370000000000002</v>
      </c>
      <c r="Y278" s="70">
        <f>A125590112A_Latest</f>
        <v>0.56000000000000005</v>
      </c>
      <c r="Z278" s="70">
        <f>A125581688X_Latest</f>
        <v>4.4160000000000004</v>
      </c>
      <c r="AA278" s="70">
        <f>A125581689A_Latest</f>
        <v>16.808</v>
      </c>
      <c r="AB278" s="70">
        <f>A125584808K_Latest</f>
        <v>0.48</v>
      </c>
      <c r="AC278" s="70">
        <f>A125579192C_Latest</f>
        <v>0.71599999999999997</v>
      </c>
      <c r="AD278" s="70">
        <f>A125587616W_Latest</f>
        <v>0.72499999999999998</v>
      </c>
      <c r="AE278" s="70">
        <f>A125590424L_Latest</f>
        <v>0.32800000000000001</v>
      </c>
      <c r="AF278" s="70">
        <f>A125582000J_Latest</f>
        <v>2.2490000000000001</v>
      </c>
      <c r="AG278" s="70">
        <f>A125582001K_Latest</f>
        <v>14.374000000000001</v>
      </c>
      <c r="AH278" s="70">
        <f>A125583248F_Latest</f>
        <v>0.41099999999999998</v>
      </c>
      <c r="AI278" s="70">
        <f>A125577632K_Latest</f>
        <v>0.871</v>
      </c>
      <c r="AJ278" s="70">
        <f>A125586056T_Latest</f>
        <v>0.92100000000000004</v>
      </c>
      <c r="AK278" s="70">
        <f>A125588864A_Latest</f>
        <v>0.22900000000000001</v>
      </c>
      <c r="AL278" s="70">
        <f>A125580440A_Latest</f>
        <v>2.431</v>
      </c>
      <c r="AM278" s="70">
        <f>A125580441C_Latest</f>
        <v>14.685</v>
      </c>
      <c r="AN278" s="70">
        <f>A125583560X_Latest</f>
        <v>0.51500000000000001</v>
      </c>
      <c r="AO278" s="70">
        <f>A125577944W_Latest</f>
        <v>0</v>
      </c>
      <c r="AP278" s="70">
        <f>A125586368C_Latest</f>
        <v>0.45400000000000001</v>
      </c>
      <c r="AQ278" s="70">
        <f>A125589176R_Latest</f>
        <v>0.33600000000000002</v>
      </c>
      <c r="AR278" s="70">
        <f>A125580752L_Latest</f>
        <v>1.3049999999999999</v>
      </c>
      <c r="AS278" s="70">
        <f>A125580753R_Latest</f>
        <v>17.265999999999998</v>
      </c>
      <c r="AT278" s="70">
        <f>A125583872K_Latest</f>
        <v>0</v>
      </c>
      <c r="AU278" s="70">
        <f>A125578256K_Latest</f>
        <v>0</v>
      </c>
      <c r="AV278" s="70">
        <f>A125586680W_Latest</f>
        <v>0.16</v>
      </c>
      <c r="AW278" s="70">
        <f>A125589488A_Latest</f>
        <v>0</v>
      </c>
      <c r="AX278" s="70">
        <f>A125581064A_Latest</f>
        <v>0.16</v>
      </c>
      <c r="AY278" s="70">
        <f>A125581065C_Latest</f>
        <v>0</v>
      </c>
      <c r="AZ278" s="70">
        <f>A125582624F_Latest</f>
        <v>0</v>
      </c>
      <c r="BA278" s="70">
        <f>A125577008F_Latest</f>
        <v>0</v>
      </c>
      <c r="BB278" s="70">
        <f>A125585432T_Latest</f>
        <v>0.25800000000000001</v>
      </c>
      <c r="BC278" s="70">
        <f>A125588240C_Latest</f>
        <v>0</v>
      </c>
      <c r="BD278" s="70">
        <f>A125579816R_Latest</f>
        <v>0.25800000000000001</v>
      </c>
      <c r="BE278" s="70">
        <f>A125579817T_Latest</f>
        <v>0</v>
      </c>
    </row>
    <row r="279" spans="1:57" hidden="1">
      <c r="A279" s="52"/>
      <c r="B279" s="56" t="s">
        <v>12699</v>
      </c>
      <c r="C279" s="66">
        <v>71</v>
      </c>
      <c r="D279" s="70">
        <f>A125582320V_Latest</f>
        <v>9.4730000000000008</v>
      </c>
      <c r="E279" s="70">
        <f>A125576704T_Latest</f>
        <v>15.865</v>
      </c>
      <c r="F279" s="70">
        <f>A125585128X_Latest</f>
        <v>13.664</v>
      </c>
      <c r="G279" s="70">
        <f>A125587936J_Latest</f>
        <v>20.841999999999999</v>
      </c>
      <c r="H279" s="70">
        <f>A125579512C_Latest</f>
        <v>59.844000000000001</v>
      </c>
      <c r="I279" s="70">
        <f>A125579513F_Latest</f>
        <v>26</v>
      </c>
      <c r="J279" s="70">
        <f>A125584192X_Latest</f>
        <v>1.3640000000000001</v>
      </c>
      <c r="K279" s="70">
        <f>A125578576W_Latest</f>
        <v>3.9249999999999998</v>
      </c>
      <c r="L279" s="70">
        <f>A125587000X_Latest</f>
        <v>1.552</v>
      </c>
      <c r="M279" s="70">
        <f>A125589808A_Latest</f>
        <v>8.6579999999999995</v>
      </c>
      <c r="N279" s="70">
        <f>A125581384L_Latest</f>
        <v>15.5</v>
      </c>
      <c r="O279" s="70">
        <f>A125581385R_Latest</f>
        <v>52</v>
      </c>
      <c r="P279" s="70">
        <f>A125582944T_Latest</f>
        <v>2.7309999999999999</v>
      </c>
      <c r="Q279" s="70">
        <f>A125577328T_Latest</f>
        <v>6.7270000000000003</v>
      </c>
      <c r="R279" s="70">
        <f>A125585752C_Latest</f>
        <v>5.1219999999999999</v>
      </c>
      <c r="S279" s="70">
        <f>A125588560R_Latest</f>
        <v>6.7240000000000002</v>
      </c>
      <c r="T279" s="70">
        <f>A125580136J_Latest</f>
        <v>21.305</v>
      </c>
      <c r="U279" s="70">
        <f>A125580137K_Latest</f>
        <v>26</v>
      </c>
      <c r="V279" s="70">
        <f>A125584504X_Latest</f>
        <v>3.4</v>
      </c>
      <c r="W279" s="70">
        <f>A125578888J_Latest</f>
        <v>2.4060000000000001</v>
      </c>
      <c r="X279" s="70">
        <f>A125587312K_Latest</f>
        <v>3.621</v>
      </c>
      <c r="Y279" s="70">
        <f>A125590120A_Latest</f>
        <v>1.347</v>
      </c>
      <c r="Z279" s="70">
        <f>A125581696X_Latest</f>
        <v>10.773999999999999</v>
      </c>
      <c r="AA279" s="70">
        <f>A125581697A_Latest</f>
        <v>7.2190000000000003</v>
      </c>
      <c r="AB279" s="70">
        <f>A125584816K_Latest</f>
        <v>1.331</v>
      </c>
      <c r="AC279" s="70">
        <f>A125579200T_Latest</f>
        <v>0.57199999999999995</v>
      </c>
      <c r="AD279" s="70">
        <f>A125587624W_Latest</f>
        <v>1.956</v>
      </c>
      <c r="AE279" s="70">
        <f>A125590432L_Latest</f>
        <v>1.2390000000000001</v>
      </c>
      <c r="AF279" s="70">
        <f>A125582008A_Latest</f>
        <v>5.0970000000000004</v>
      </c>
      <c r="AG279" s="70">
        <f>A125582009C_Latest</f>
        <v>15.837999999999999</v>
      </c>
      <c r="AH279" s="70">
        <f>A125583256F_Latest</f>
        <v>0.41</v>
      </c>
      <c r="AI279" s="70">
        <f>A125577640K_Latest</f>
        <v>1.6359999999999999</v>
      </c>
      <c r="AJ279" s="70">
        <f>A125586064T_Latest</f>
        <v>0.42399999999999999</v>
      </c>
      <c r="AK279" s="70">
        <f>A125588872A_Latest</f>
        <v>2.0510000000000002</v>
      </c>
      <c r="AL279" s="70">
        <f>A125580448V_Latest</f>
        <v>4.5209999999999999</v>
      </c>
      <c r="AM279" s="70">
        <f>A125580449W_Latest</f>
        <v>47.033999999999999</v>
      </c>
      <c r="AN279" s="70">
        <f>A125583568T_Latest</f>
        <v>0.23799999999999999</v>
      </c>
      <c r="AO279" s="70">
        <f>A125577952W_Latest</f>
        <v>0.20599999999999999</v>
      </c>
      <c r="AP279" s="70">
        <f>A125586376C_Latest</f>
        <v>0.64900000000000002</v>
      </c>
      <c r="AQ279" s="70">
        <f>A125589184R_Latest</f>
        <v>0.47899999999999998</v>
      </c>
      <c r="AR279" s="70">
        <f>A125580760L_Latest</f>
        <v>1.571</v>
      </c>
      <c r="AS279" s="70">
        <f>A125580761R_Latest</f>
        <v>30.245999999999999</v>
      </c>
      <c r="AT279" s="70">
        <f>A125583880K_Latest</f>
        <v>0</v>
      </c>
      <c r="AU279" s="70">
        <f>A125578264K_Latest</f>
        <v>0</v>
      </c>
      <c r="AV279" s="70">
        <f>A125586688R_Latest</f>
        <v>0</v>
      </c>
      <c r="AW279" s="70">
        <f>A125589496A_Latest</f>
        <v>0</v>
      </c>
      <c r="AX279" s="70">
        <f>A125581072A_Latest</f>
        <v>0</v>
      </c>
      <c r="AY279" s="70">
        <f>A125581073C_Latest</f>
        <v>0</v>
      </c>
      <c r="AZ279" s="70">
        <f>A125582632F_Latest</f>
        <v>0</v>
      </c>
      <c r="BA279" s="70">
        <f>A125577016F_Latest</f>
        <v>0.39300000000000002</v>
      </c>
      <c r="BB279" s="70">
        <f>A125585440T_Latest</f>
        <v>0.33900000000000002</v>
      </c>
      <c r="BC279" s="70">
        <f>A125588248W_Latest</f>
        <v>0.34300000000000003</v>
      </c>
      <c r="BD279" s="70">
        <f>A125579824R_Latest</f>
        <v>1.0760000000000001</v>
      </c>
      <c r="BE279" s="70">
        <f>A125579825T_Latest</f>
        <v>27.556999999999999</v>
      </c>
    </row>
    <row r="280" spans="1:57" hidden="1">
      <c r="A280" s="52"/>
      <c r="B280" s="57" t="s">
        <v>12700</v>
      </c>
      <c r="C280" s="66">
        <v>72</v>
      </c>
      <c r="D280" s="70">
        <f>A125582384F_Latest</f>
        <v>3.2170000000000001</v>
      </c>
      <c r="E280" s="70">
        <f>A125576768C_Latest</f>
        <v>9.3019999999999996</v>
      </c>
      <c r="F280" s="70">
        <f>A125585192T_Latest</f>
        <v>5.7850000000000001</v>
      </c>
      <c r="G280" s="70">
        <f>A125588000T_Latest</f>
        <v>11.026999999999999</v>
      </c>
      <c r="H280" s="70">
        <f>A125579576R_Latest</f>
        <v>29.332000000000001</v>
      </c>
      <c r="I280" s="70">
        <f>A125579577T_Latest</f>
        <v>26</v>
      </c>
      <c r="J280" s="70">
        <f>A125584256X_Latest</f>
        <v>0</v>
      </c>
      <c r="K280" s="70">
        <f>A125578640C_Latest</f>
        <v>0.66800000000000004</v>
      </c>
      <c r="L280" s="70">
        <f>A125587064K_Latest</f>
        <v>0</v>
      </c>
      <c r="M280" s="70">
        <f>A125589872V_Latest</f>
        <v>4.9530000000000003</v>
      </c>
      <c r="N280" s="70">
        <f>A125581448L_Latest</f>
        <v>5.6210000000000004</v>
      </c>
      <c r="O280" s="70">
        <f>A125581449R_Latest</f>
        <v>104</v>
      </c>
      <c r="P280" s="70">
        <f>A125583008V_Latest</f>
        <v>0.52100000000000002</v>
      </c>
      <c r="Q280" s="70">
        <f>A125577392K_Latest</f>
        <v>4.4160000000000004</v>
      </c>
      <c r="R280" s="70">
        <f>A125585816C_Latest</f>
        <v>3.2749999999999999</v>
      </c>
      <c r="S280" s="70">
        <f>A125588624R_Latest</f>
        <v>2.2389999999999999</v>
      </c>
      <c r="T280" s="70">
        <f>A125580200R_Latest</f>
        <v>10.451000000000001</v>
      </c>
      <c r="U280" s="70">
        <f>A125580201T_Latest</f>
        <v>17.192</v>
      </c>
      <c r="V280" s="70">
        <f>A125584568K_Latest</f>
        <v>2.0019999999999998</v>
      </c>
      <c r="W280" s="70">
        <f>A125578952R_Latest</f>
        <v>1.804</v>
      </c>
      <c r="X280" s="70">
        <f>A125587376W_Latest</f>
        <v>0.56299999999999994</v>
      </c>
      <c r="Y280" s="70">
        <f>A125590184L_Latest</f>
        <v>1.347</v>
      </c>
      <c r="Z280" s="70">
        <f>A125581760F_Latest</f>
        <v>5.7169999999999996</v>
      </c>
      <c r="AA280" s="70">
        <f>A125581761J_Latest</f>
        <v>5.5839999999999996</v>
      </c>
      <c r="AB280" s="70">
        <f>A125584880C_Latest</f>
        <v>0.28299999999999997</v>
      </c>
      <c r="AC280" s="70">
        <f>A125579264C_Latest</f>
        <v>0.57199999999999995</v>
      </c>
      <c r="AD280" s="70">
        <f>A125587688J_Latest</f>
        <v>1.333</v>
      </c>
      <c r="AE280" s="70">
        <f>A125590496X_Latest</f>
        <v>0.66900000000000004</v>
      </c>
      <c r="AF280" s="70">
        <f>A125582072V_Latest</f>
        <v>2.8570000000000002</v>
      </c>
      <c r="AG280" s="70">
        <f>A125582073W_Latest</f>
        <v>18.459</v>
      </c>
      <c r="AH280" s="70">
        <f>A125583320L_Latest</f>
        <v>0.41</v>
      </c>
      <c r="AI280" s="70">
        <f>A125577704K_Latest</f>
        <v>1.6359999999999999</v>
      </c>
      <c r="AJ280" s="70">
        <f>A125586128T_Latest</f>
        <v>0</v>
      </c>
      <c r="AK280" s="70">
        <f>A125588936A_Latest</f>
        <v>1.171</v>
      </c>
      <c r="AL280" s="70">
        <f>A125580512A_Latest</f>
        <v>3.2170000000000001</v>
      </c>
      <c r="AM280" s="70">
        <f>A125580513C_Latest</f>
        <v>10.856</v>
      </c>
      <c r="AN280" s="70">
        <f>A125583632X_Latest</f>
        <v>0</v>
      </c>
      <c r="AO280" s="70">
        <f>A125578016X_Latest</f>
        <v>0.20599999999999999</v>
      </c>
      <c r="AP280" s="70">
        <f>A125586440K_Latest</f>
        <v>0.27500000000000002</v>
      </c>
      <c r="AQ280" s="70">
        <f>A125589248R_Latest</f>
        <v>0.47899999999999998</v>
      </c>
      <c r="AR280" s="70">
        <f>A125580824L_Latest</f>
        <v>0.96</v>
      </c>
      <c r="AS280" s="70">
        <f>A125580825R_Latest</f>
        <v>49.475999999999999</v>
      </c>
      <c r="AT280" s="70">
        <f>A125583944K_Latest</f>
        <v>0</v>
      </c>
      <c r="AU280" s="70">
        <f>A125578328K_Latest</f>
        <v>0</v>
      </c>
      <c r="AV280" s="70">
        <f>A125586752W_Latest</f>
        <v>0</v>
      </c>
      <c r="AW280" s="70">
        <f>A125589560J_Latest</f>
        <v>0</v>
      </c>
      <c r="AX280" s="70">
        <f>A125581136A_Latest</f>
        <v>0</v>
      </c>
      <c r="AY280" s="70">
        <f>A125581137C_Latest</f>
        <v>0</v>
      </c>
      <c r="AZ280" s="70">
        <f>A125582696T_Latest</f>
        <v>0</v>
      </c>
      <c r="BA280" s="70">
        <f>A125577080X_Latest</f>
        <v>0</v>
      </c>
      <c r="BB280" s="70">
        <f>A125585504T_Latest</f>
        <v>0.33900000000000002</v>
      </c>
      <c r="BC280" s="70">
        <f>A125588312C_Latest</f>
        <v>0.17</v>
      </c>
      <c r="BD280" s="70">
        <f>A125579888A_Latest</f>
        <v>0.51</v>
      </c>
      <c r="BE280" s="70">
        <f>A125579889C_Latest</f>
        <v>47</v>
      </c>
    </row>
    <row r="281" spans="1:57" hidden="1">
      <c r="A281" s="52"/>
      <c r="B281" s="57" t="s">
        <v>12701</v>
      </c>
      <c r="C281" s="66">
        <v>73</v>
      </c>
      <c r="D281" s="70">
        <f>A125582256L_Latest</f>
        <v>6.2560000000000002</v>
      </c>
      <c r="E281" s="70">
        <f>A125576640T_Latest</f>
        <v>6.5629999999999997</v>
      </c>
      <c r="F281" s="70">
        <f>A125585064X_Latest</f>
        <v>7.8780000000000001</v>
      </c>
      <c r="G281" s="70">
        <f>A125587872J_Latest</f>
        <v>9.8149999999999995</v>
      </c>
      <c r="H281" s="70">
        <f>A125579448W_Latest</f>
        <v>30.513000000000002</v>
      </c>
      <c r="I281" s="70">
        <f>A125579449X_Latest</f>
        <v>26</v>
      </c>
      <c r="J281" s="70">
        <f>A125584128F_Latest</f>
        <v>1.3640000000000001</v>
      </c>
      <c r="K281" s="70">
        <f>A125578512K_Latest</f>
        <v>3.2570000000000001</v>
      </c>
      <c r="L281" s="70">
        <f>A125586936R_Latest</f>
        <v>1.552</v>
      </c>
      <c r="M281" s="70">
        <f>A125589744A_Latest</f>
        <v>3.706</v>
      </c>
      <c r="N281" s="70">
        <f>A125581320A_Latest</f>
        <v>9.8789999999999996</v>
      </c>
      <c r="O281" s="70">
        <f>A125581321C_Latest</f>
        <v>12.101000000000001</v>
      </c>
      <c r="P281" s="70">
        <f>A125582880T_Latest</f>
        <v>2.2090000000000001</v>
      </c>
      <c r="Q281" s="70">
        <f>A125577264T_Latest</f>
        <v>2.3109999999999999</v>
      </c>
      <c r="R281" s="70">
        <f>A125585688W_Latest</f>
        <v>1.8480000000000001</v>
      </c>
      <c r="S281" s="70">
        <f>A125588496J_Latest</f>
        <v>4.4859999999999998</v>
      </c>
      <c r="T281" s="70">
        <f>A125580072J_Latest</f>
        <v>10.853999999999999</v>
      </c>
      <c r="U281" s="70">
        <f>A125580073K_Latest</f>
        <v>36.247</v>
      </c>
      <c r="V281" s="70">
        <f>A125584440X_Latest</f>
        <v>1.3979999999999999</v>
      </c>
      <c r="W281" s="70">
        <f>A125578824W_Latest</f>
        <v>0.60199999999999998</v>
      </c>
      <c r="X281" s="70">
        <f>A125587248C_Latest</f>
        <v>3.0569999999999999</v>
      </c>
      <c r="Y281" s="70">
        <f>A125590056V_Latest</f>
        <v>0</v>
      </c>
      <c r="Z281" s="70">
        <f>A125581632L_Latest</f>
        <v>5.0570000000000004</v>
      </c>
      <c r="AA281" s="70">
        <f>A125581633R_Latest</f>
        <v>26</v>
      </c>
      <c r="AB281" s="70">
        <f>A125584752K_Latest</f>
        <v>1.0469999999999999</v>
      </c>
      <c r="AC281" s="70">
        <f>A125579136K_Latest</f>
        <v>0</v>
      </c>
      <c r="AD281" s="70">
        <f>A125587560W_Latest</f>
        <v>0.623</v>
      </c>
      <c r="AE281" s="70">
        <f>A125590368F_Latest</f>
        <v>0.56999999999999995</v>
      </c>
      <c r="AF281" s="70">
        <f>A125581944X_Latest</f>
        <v>2.2400000000000002</v>
      </c>
      <c r="AG281" s="70">
        <f>A125581945A_Latest</f>
        <v>11.57</v>
      </c>
      <c r="AH281" s="70">
        <f>A125583192F_Latest</f>
        <v>0</v>
      </c>
      <c r="AI281" s="70">
        <f>A125577576C_Latest</f>
        <v>0</v>
      </c>
      <c r="AJ281" s="70">
        <f>A125586000F_Latest</f>
        <v>0.42399999999999999</v>
      </c>
      <c r="AK281" s="70">
        <f>A125588808J_Latest</f>
        <v>0.88</v>
      </c>
      <c r="AL281" s="70">
        <f>A125580384V_Latest</f>
        <v>1.304</v>
      </c>
      <c r="AM281" s="70">
        <f>A125580385W_Latest</f>
        <v>52.186999999999998</v>
      </c>
      <c r="AN281" s="70">
        <f>A125583504F_Latest</f>
        <v>0.23799999999999999</v>
      </c>
      <c r="AO281" s="70">
        <f>A125577888R_Latest</f>
        <v>0</v>
      </c>
      <c r="AP281" s="70">
        <f>A125586312T_Latest</f>
        <v>0.374</v>
      </c>
      <c r="AQ281" s="70">
        <f>A125589120C_Latest</f>
        <v>0</v>
      </c>
      <c r="AR281" s="70">
        <f>A125580696F_Latest</f>
        <v>0.61099999999999999</v>
      </c>
      <c r="AS281" s="70">
        <f>A125580697J_Latest</f>
        <v>25.853000000000002</v>
      </c>
      <c r="AT281" s="70">
        <f>A125583816T_Latest</f>
        <v>0</v>
      </c>
      <c r="AU281" s="70">
        <f>A125578200X_Latest</f>
        <v>0</v>
      </c>
      <c r="AV281" s="70">
        <f>A125586624C_Latest</f>
        <v>0</v>
      </c>
      <c r="AW281" s="70">
        <f>A125589432R_Latest</f>
        <v>0</v>
      </c>
      <c r="AX281" s="70">
        <f>A125581008J_Latest</f>
        <v>0</v>
      </c>
      <c r="AY281" s="70">
        <f>A125581009K_Latest</f>
        <v>0</v>
      </c>
      <c r="AZ281" s="70">
        <f>A125582568X_Latest</f>
        <v>0</v>
      </c>
      <c r="BA281" s="70">
        <f>A125576952C_Latest</f>
        <v>0.39300000000000002</v>
      </c>
      <c r="BB281" s="70">
        <f>A125585376K_Latest</f>
        <v>0</v>
      </c>
      <c r="BC281" s="70">
        <f>A125588184W_Latest</f>
        <v>0.17299999999999999</v>
      </c>
      <c r="BD281" s="70">
        <f>A125579760R_Latest</f>
        <v>0.56599999999999995</v>
      </c>
      <c r="BE281" s="70">
        <f>A125579761T_Latest</f>
        <v>5.9939999999999998</v>
      </c>
    </row>
    <row r="282" spans="1:57" hidden="1">
      <c r="A282" s="52"/>
      <c r="B282" s="53" t="s">
        <v>12702</v>
      </c>
      <c r="C282" s="66">
        <v>74</v>
      </c>
      <c r="D282" s="70">
        <f>A125582440L_Latest</f>
        <v>1.2949999999999999</v>
      </c>
      <c r="E282" s="70">
        <f>A125576824K_Latest</f>
        <v>3.9489999999999998</v>
      </c>
      <c r="F282" s="70">
        <f>A125585248T_Latest</f>
        <v>3.488</v>
      </c>
      <c r="G282" s="70">
        <f>A125588056C_Latest</f>
        <v>3.0390000000000001</v>
      </c>
      <c r="H282" s="70">
        <f>A125579632W_Latest</f>
        <v>11.772</v>
      </c>
      <c r="I282" s="70">
        <f>A125579633X_Latest</f>
        <v>16.312999999999999</v>
      </c>
      <c r="J282" s="70">
        <f>A125584312F_Latest</f>
        <v>0</v>
      </c>
      <c r="K282" s="70">
        <f>A125578696R_Latest</f>
        <v>0</v>
      </c>
      <c r="L282" s="70">
        <f>A125587120T_Latest</f>
        <v>0</v>
      </c>
      <c r="M282" s="70">
        <f>A125589928V_Latest</f>
        <v>1.2949999999999999</v>
      </c>
      <c r="N282" s="70">
        <f>A125581504V_Latest</f>
        <v>1.2949999999999999</v>
      </c>
      <c r="O282" s="70">
        <f>A125581505W_Latest</f>
        <v>535.24</v>
      </c>
      <c r="P282" s="70">
        <f>A125583064L_Latest</f>
        <v>0</v>
      </c>
      <c r="Q282" s="70">
        <f>A125577448K_Latest</f>
        <v>1.2569999999999999</v>
      </c>
      <c r="R282" s="70">
        <f>A125585872W_Latest</f>
        <v>1.04</v>
      </c>
      <c r="S282" s="70">
        <f>A125588680J_Latest</f>
        <v>0</v>
      </c>
      <c r="T282" s="70">
        <f>A125580256A_Latest</f>
        <v>2.2970000000000002</v>
      </c>
      <c r="U282" s="70">
        <f>A125580257C_Latest</f>
        <v>8.3409999999999993</v>
      </c>
      <c r="V282" s="70">
        <f>A125584624T_Latest</f>
        <v>0.79</v>
      </c>
      <c r="W282" s="70">
        <f>A125579008T_Latest</f>
        <v>0.83</v>
      </c>
      <c r="X282" s="70">
        <f>A125587432C_Latest</f>
        <v>2.0259999999999998</v>
      </c>
      <c r="Y282" s="70">
        <f>A125590240V_Latest</f>
        <v>1.587</v>
      </c>
      <c r="Z282" s="70">
        <f>A125581816F_Latest</f>
        <v>5.2329999999999997</v>
      </c>
      <c r="AA282" s="70">
        <f>A125581817J_Latest</f>
        <v>27.324999999999999</v>
      </c>
      <c r="AB282" s="70">
        <f>A125584936C_Latest</f>
        <v>0.23400000000000001</v>
      </c>
      <c r="AC282" s="70">
        <f>A125579320K_Latest</f>
        <v>0.23</v>
      </c>
      <c r="AD282" s="70">
        <f>A125587744R_Latest</f>
        <v>0</v>
      </c>
      <c r="AE282" s="70">
        <f>A125590552F_Latest</f>
        <v>0</v>
      </c>
      <c r="AF282" s="70">
        <f>A125582128V_Latest</f>
        <v>0.46300000000000002</v>
      </c>
      <c r="AG282" s="70">
        <f>A125582129W_Latest</f>
        <v>4.9740000000000002</v>
      </c>
      <c r="AH282" s="70">
        <f>A125583376X_Latest</f>
        <v>0</v>
      </c>
      <c r="AI282" s="70">
        <f>A125577760C_Latest</f>
        <v>1.506</v>
      </c>
      <c r="AJ282" s="70">
        <f>A125586184K_Latest</f>
        <v>0.42199999999999999</v>
      </c>
      <c r="AK282" s="70">
        <f>A125588992V_Latest</f>
        <v>0</v>
      </c>
      <c r="AL282" s="70">
        <f>A125580568L_Latest</f>
        <v>1.9279999999999999</v>
      </c>
      <c r="AM282" s="70">
        <f>A125580569R_Latest</f>
        <v>8.0429999999999993</v>
      </c>
      <c r="AN282" s="70">
        <f>A125583688K_Latest</f>
        <v>0.27200000000000002</v>
      </c>
      <c r="AO282" s="70">
        <f>A125578072T_Latest</f>
        <v>0.126</v>
      </c>
      <c r="AP282" s="70">
        <f>A125586496W_Latest</f>
        <v>0</v>
      </c>
      <c r="AQ282" s="70">
        <f>A125589304W_Latest</f>
        <v>0.158</v>
      </c>
      <c r="AR282" s="70">
        <f>A125580880F_Latest</f>
        <v>0.55600000000000005</v>
      </c>
      <c r="AS282" s="70">
        <f>A125580881J_Latest</f>
        <v>2.774</v>
      </c>
      <c r="AT282" s="70">
        <f>A125584000V_Latest</f>
        <v>0</v>
      </c>
      <c r="AU282" s="70">
        <f>A125578384C_Latest</f>
        <v>0</v>
      </c>
      <c r="AV282" s="70">
        <f>A125586808W_Latest</f>
        <v>0</v>
      </c>
      <c r="AW282" s="70">
        <f>A125589616J_Latest</f>
        <v>0</v>
      </c>
      <c r="AX282" s="70">
        <f>A125581192V_Latest</f>
        <v>0</v>
      </c>
      <c r="AY282" s="70">
        <f>A125581193W_Latest</f>
        <v>0</v>
      </c>
      <c r="AZ282" s="70">
        <f>A125582752X_Latest</f>
        <v>0</v>
      </c>
      <c r="BA282" s="70">
        <f>A125577136X_Latest</f>
        <v>0</v>
      </c>
      <c r="BB282" s="70">
        <f>A125585560K_Latest</f>
        <v>0</v>
      </c>
      <c r="BC282" s="70">
        <f>A125588368R_Latest</f>
        <v>0</v>
      </c>
      <c r="BD282" s="70">
        <f>A125579944J_Latest</f>
        <v>0</v>
      </c>
      <c r="BE282" s="70">
        <f>A125579945K_Latest</f>
        <v>0</v>
      </c>
    </row>
    <row r="283" spans="1:57" hidden="1">
      <c r="A283" s="48" t="s">
        <v>12703</v>
      </c>
      <c r="B283" s="55"/>
      <c r="C283" s="66">
        <v>75</v>
      </c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</row>
    <row r="284" spans="1:57" hidden="1">
      <c r="A284" s="58"/>
      <c r="B284" s="53" t="s">
        <v>12704</v>
      </c>
      <c r="C284" s="66">
        <v>76</v>
      </c>
      <c r="D284" s="70">
        <f>A125582328L_Latest</f>
        <v>47.322000000000003</v>
      </c>
      <c r="E284" s="70">
        <f>A125576712T_Latest</f>
        <v>69.388000000000005</v>
      </c>
      <c r="F284" s="70">
        <f>A125585136X_Latest</f>
        <v>87.738</v>
      </c>
      <c r="G284" s="70">
        <f>A125587944J_Latest</f>
        <v>72.484999999999999</v>
      </c>
      <c r="H284" s="70">
        <f>A125579520C_Latest</f>
        <v>276.93299999999999</v>
      </c>
      <c r="I284" s="70">
        <f>A125579521F_Latest</f>
        <v>18.63</v>
      </c>
      <c r="J284" s="70">
        <f>A125584200L_Latest</f>
        <v>12.173</v>
      </c>
      <c r="K284" s="70">
        <f>A125578584W_Latest</f>
        <v>20.364999999999998</v>
      </c>
      <c r="L284" s="70">
        <f>A125587008T_Latest</f>
        <v>25.667999999999999</v>
      </c>
      <c r="M284" s="70">
        <f>A125589816A_Latest</f>
        <v>29.957000000000001</v>
      </c>
      <c r="N284" s="70">
        <f>A125581392L_Latest</f>
        <v>88.162999999999997</v>
      </c>
      <c r="O284" s="70">
        <f>A125581393R_Latest</f>
        <v>26</v>
      </c>
      <c r="P284" s="70">
        <f>A125582952T_Latest</f>
        <v>9.9009999999999998</v>
      </c>
      <c r="Q284" s="70">
        <f>A125577336T_Latest</f>
        <v>25.356000000000002</v>
      </c>
      <c r="R284" s="70">
        <f>A125585760C_Latest</f>
        <v>25.132999999999999</v>
      </c>
      <c r="S284" s="70">
        <f>A125588568J_Latest</f>
        <v>16.609000000000002</v>
      </c>
      <c r="T284" s="70">
        <f>A125580144J_Latest</f>
        <v>76.998999999999995</v>
      </c>
      <c r="U284" s="70">
        <f>A125580145K_Latest</f>
        <v>13</v>
      </c>
      <c r="V284" s="70">
        <f>A125584512X_Latest</f>
        <v>15.423999999999999</v>
      </c>
      <c r="W284" s="70">
        <f>A125578896J_Latest</f>
        <v>11.962</v>
      </c>
      <c r="X284" s="70">
        <f>A125587320K_Latest</f>
        <v>18.21</v>
      </c>
      <c r="Y284" s="70">
        <f>A125590128V_Latest</f>
        <v>10.718999999999999</v>
      </c>
      <c r="Z284" s="70">
        <f>A125581704L_Latest</f>
        <v>56.314</v>
      </c>
      <c r="AA284" s="70">
        <f>A125581705R_Latest</f>
        <v>13</v>
      </c>
      <c r="AB284" s="70">
        <f>A125584824K_Latest</f>
        <v>3.5489999999999999</v>
      </c>
      <c r="AC284" s="70">
        <f>A125579208K_Latest</f>
        <v>2.3359999999999999</v>
      </c>
      <c r="AD284" s="70">
        <f>A125587632W_Latest</f>
        <v>5.3079999999999998</v>
      </c>
      <c r="AE284" s="70">
        <f>A125590440L_Latest</f>
        <v>5.9480000000000004</v>
      </c>
      <c r="AF284" s="70">
        <f>A125582016A_Latest</f>
        <v>17.14</v>
      </c>
      <c r="AG284" s="70">
        <f>A125582017C_Latest</f>
        <v>25.965</v>
      </c>
      <c r="AH284" s="70">
        <f>A125583264F_Latest</f>
        <v>3.6259999999999999</v>
      </c>
      <c r="AI284" s="70">
        <f>A125577648C_Latest</f>
        <v>5.6950000000000003</v>
      </c>
      <c r="AJ284" s="70">
        <f>A125586072T_Latest</f>
        <v>8.3409999999999993</v>
      </c>
      <c r="AK284" s="70">
        <f>A125588880A_Latest</f>
        <v>6.2210000000000001</v>
      </c>
      <c r="AL284" s="70">
        <f>A125580456V_Latest</f>
        <v>23.882000000000001</v>
      </c>
      <c r="AM284" s="70">
        <f>A125580457W_Latest</f>
        <v>20.928999999999998</v>
      </c>
      <c r="AN284" s="70">
        <f>A125583576T_Latest</f>
        <v>1.659</v>
      </c>
      <c r="AO284" s="70">
        <f>A125577960W_Latest</f>
        <v>1.355</v>
      </c>
      <c r="AP284" s="70">
        <f>A125586384C_Latest</f>
        <v>2.1240000000000001</v>
      </c>
      <c r="AQ284" s="70">
        <f>A125589192R_Latest</f>
        <v>2.302</v>
      </c>
      <c r="AR284" s="70">
        <f>A125580768F_Latest</f>
        <v>7.4409999999999998</v>
      </c>
      <c r="AS284" s="70">
        <f>A125580769J_Latest</f>
        <v>22.324999999999999</v>
      </c>
      <c r="AT284" s="70">
        <f>A125583888C_Latest</f>
        <v>0.153</v>
      </c>
      <c r="AU284" s="70">
        <f>A125578272K_Latest</f>
        <v>0.35499999999999998</v>
      </c>
      <c r="AV284" s="70">
        <f>A125586696R_Latest</f>
        <v>0.245</v>
      </c>
      <c r="AW284" s="70">
        <f>A125589504R_Latest</f>
        <v>0</v>
      </c>
      <c r="AX284" s="70">
        <f>A125581080A_Latest</f>
        <v>0.753</v>
      </c>
      <c r="AY284" s="70">
        <f>A125581081C_Latest</f>
        <v>11.224</v>
      </c>
      <c r="AZ284" s="70">
        <f>A125582640F_Latest</f>
        <v>0.83799999999999997</v>
      </c>
      <c r="BA284" s="70">
        <f>A125577024F_Latest</f>
        <v>1.964</v>
      </c>
      <c r="BB284" s="70">
        <f>A125585448K_Latest</f>
        <v>2.7090000000000001</v>
      </c>
      <c r="BC284" s="70">
        <f>A125588256W_Latest</f>
        <v>0.73</v>
      </c>
      <c r="BD284" s="70">
        <f>A125579832R_Latest</f>
        <v>6.2409999999999997</v>
      </c>
      <c r="BE284" s="70">
        <f>A125579833T_Latest</f>
        <v>13</v>
      </c>
    </row>
    <row r="285" spans="1:57" hidden="1">
      <c r="A285" s="58"/>
      <c r="B285" s="56" t="s">
        <v>12705</v>
      </c>
      <c r="C285" s="66">
        <v>77</v>
      </c>
      <c r="D285" s="70">
        <f>A125582216V_Latest</f>
        <v>14.103</v>
      </c>
      <c r="E285" s="70">
        <f>A125576600X_Latest</f>
        <v>27.657</v>
      </c>
      <c r="F285" s="70">
        <f>A125585024F_Latest</f>
        <v>32.015000000000001</v>
      </c>
      <c r="G285" s="70">
        <f>A125587832R_Latest</f>
        <v>27.733000000000001</v>
      </c>
      <c r="H285" s="70">
        <f>A125579408C_Latest</f>
        <v>101.508</v>
      </c>
      <c r="I285" s="70">
        <f>A125579409F_Latest</f>
        <v>20.097999999999999</v>
      </c>
      <c r="J285" s="70">
        <f>A125584088X_Latest</f>
        <v>2.6869999999999998</v>
      </c>
      <c r="K285" s="70">
        <f>A125578472C_Latest</f>
        <v>9.1259999999999994</v>
      </c>
      <c r="L285" s="70">
        <f>A125586896J_Latest</f>
        <v>8.0030000000000001</v>
      </c>
      <c r="M285" s="70">
        <f>A125589704J_Latest</f>
        <v>9.9450000000000003</v>
      </c>
      <c r="N285" s="70">
        <f>A125581280V_Latest</f>
        <v>29.76</v>
      </c>
      <c r="O285" s="70">
        <f>A125581281W_Latest</f>
        <v>17.55</v>
      </c>
      <c r="P285" s="70">
        <f>A125582840X_Latest</f>
        <v>4.6879999999999997</v>
      </c>
      <c r="Q285" s="70">
        <f>A125577224X_Latest</f>
        <v>9.6180000000000003</v>
      </c>
      <c r="R285" s="70">
        <f>A125585648C_Latest</f>
        <v>10.035</v>
      </c>
      <c r="S285" s="70">
        <f>A125588456R_Latest</f>
        <v>9.9600000000000009</v>
      </c>
      <c r="T285" s="70">
        <f>A125580032R_Latest</f>
        <v>34.299999999999997</v>
      </c>
      <c r="U285" s="70">
        <f>A125580033T_Latest</f>
        <v>23.97</v>
      </c>
      <c r="V285" s="70">
        <f>A125584400F_Latest</f>
        <v>3.8940000000000001</v>
      </c>
      <c r="W285" s="70">
        <f>A125578784R_Latest</f>
        <v>4.024</v>
      </c>
      <c r="X285" s="70">
        <f>A125587208K_Latest</f>
        <v>7.1260000000000003</v>
      </c>
      <c r="Y285" s="70">
        <f>A125590016A_Latest</f>
        <v>3.5430000000000001</v>
      </c>
      <c r="Z285" s="70">
        <f>A125581592F_Latest</f>
        <v>18.588000000000001</v>
      </c>
      <c r="AA285" s="70">
        <f>A125581593J_Latest</f>
        <v>22.605</v>
      </c>
      <c r="AB285" s="70">
        <f>A125584712T_Latest</f>
        <v>1.234</v>
      </c>
      <c r="AC285" s="70">
        <f>A125579096C_Latest</f>
        <v>0.52900000000000003</v>
      </c>
      <c r="AD285" s="70">
        <f>A125587520C_Latest</f>
        <v>2.86</v>
      </c>
      <c r="AE285" s="70">
        <f>A125590328L_Latest</f>
        <v>1.899</v>
      </c>
      <c r="AF285" s="70">
        <f>A125581904F_Latest</f>
        <v>6.5209999999999999</v>
      </c>
      <c r="AG285" s="70">
        <f>A125581905J_Latest</f>
        <v>23.591999999999999</v>
      </c>
      <c r="AH285" s="70">
        <f>A125583152L_Latest</f>
        <v>0.41099999999999998</v>
      </c>
      <c r="AI285" s="70">
        <f>A125577536K_Latest</f>
        <v>2.992</v>
      </c>
      <c r="AJ285" s="70">
        <f>A125585960W_Latest</f>
        <v>2.1709999999999998</v>
      </c>
      <c r="AK285" s="70">
        <f>A125588768A_Latest</f>
        <v>1.0109999999999999</v>
      </c>
      <c r="AL285" s="70">
        <f>A125580344A_Latest</f>
        <v>6.5839999999999996</v>
      </c>
      <c r="AM285" s="70">
        <f>A125580345C_Latest</f>
        <v>13.159000000000001</v>
      </c>
      <c r="AN285" s="70">
        <f>A125583464X_Latest</f>
        <v>0.91600000000000004</v>
      </c>
      <c r="AO285" s="70">
        <f>A125577848W_Latest</f>
        <v>0.68700000000000006</v>
      </c>
      <c r="AP285" s="70">
        <f>A125586272K_Latest</f>
        <v>1.095</v>
      </c>
      <c r="AQ285" s="70">
        <f>A125589080W_Latest</f>
        <v>1.0329999999999999</v>
      </c>
      <c r="AR285" s="70">
        <f>A125580656L_Latest</f>
        <v>3.7309999999999999</v>
      </c>
      <c r="AS285" s="70">
        <f>A125580657R_Latest</f>
        <v>18.738</v>
      </c>
      <c r="AT285" s="70">
        <f>A125583776K_Latest</f>
        <v>0</v>
      </c>
      <c r="AU285" s="70">
        <f>A125578160T_Latest</f>
        <v>0</v>
      </c>
      <c r="AV285" s="70">
        <f>A125586584W_Latest</f>
        <v>0.16</v>
      </c>
      <c r="AW285" s="70">
        <f>A125589392J_Latest</f>
        <v>0</v>
      </c>
      <c r="AX285" s="70">
        <f>A125580968X_Latest</f>
        <v>0.16</v>
      </c>
      <c r="AY285" s="70">
        <f>A125580969A_Latest</f>
        <v>0</v>
      </c>
      <c r="AZ285" s="70">
        <f>A125582528F_Latest</f>
        <v>0.27400000000000002</v>
      </c>
      <c r="BA285" s="70">
        <f>A125576912K_Latest</f>
        <v>0.68</v>
      </c>
      <c r="BB285" s="70">
        <f>A125585336T_Latest</f>
        <v>0.56599999999999995</v>
      </c>
      <c r="BC285" s="70">
        <f>A125588144C_Latest</f>
        <v>0.34300000000000003</v>
      </c>
      <c r="BD285" s="70">
        <f>A125579720W_Latest</f>
        <v>1.8640000000000001</v>
      </c>
      <c r="BE285" s="70">
        <f>A125579721X_Latest</f>
        <v>10.031000000000001</v>
      </c>
    </row>
    <row r="286" spans="1:57" hidden="1">
      <c r="A286" s="58"/>
      <c r="B286" s="57" t="s">
        <v>12706</v>
      </c>
      <c r="C286" s="66">
        <v>78</v>
      </c>
      <c r="D286" s="70">
        <f>A125582336L_Latest</f>
        <v>5.117</v>
      </c>
      <c r="E286" s="70">
        <f>A125576720T_Latest</f>
        <v>12.010999999999999</v>
      </c>
      <c r="F286" s="70">
        <f>A125585144X_Latest</f>
        <v>13.161</v>
      </c>
      <c r="G286" s="70">
        <f>A125587952J_Latest</f>
        <v>13.875</v>
      </c>
      <c r="H286" s="70">
        <f>A125579528W_Latest</f>
        <v>44.164000000000001</v>
      </c>
      <c r="I286" s="70">
        <f>A125579529X_Latest</f>
        <v>26</v>
      </c>
      <c r="J286" s="70">
        <f>A125584208F_Latest</f>
        <v>1.9419999999999999</v>
      </c>
      <c r="K286" s="70">
        <f>A125578592W_Latest</f>
        <v>5.47</v>
      </c>
      <c r="L286" s="70">
        <f>A125587016T_Latest</f>
        <v>4.3499999999999996</v>
      </c>
      <c r="M286" s="70">
        <f>A125589824A_Latest</f>
        <v>5.0090000000000003</v>
      </c>
      <c r="N286" s="70">
        <f>A125581400A_Latest</f>
        <v>16.771000000000001</v>
      </c>
      <c r="O286" s="70">
        <f>A125581401C_Latest</f>
        <v>21.282</v>
      </c>
      <c r="P286" s="70">
        <f>A125582960T_Latest</f>
        <v>1.86</v>
      </c>
      <c r="Q286" s="70">
        <f>A125577344T_Latest</f>
        <v>3.0590000000000002</v>
      </c>
      <c r="R286" s="70">
        <f>A125585768W_Latest</f>
        <v>3.2469999999999999</v>
      </c>
      <c r="S286" s="70">
        <f>A125588576J_Latest</f>
        <v>5.63</v>
      </c>
      <c r="T286" s="70">
        <f>A125580152J_Latest</f>
        <v>13.795999999999999</v>
      </c>
      <c r="U286" s="70">
        <f>A125580153K_Latest</f>
        <v>38.662999999999997</v>
      </c>
      <c r="V286" s="70">
        <f>A125584520X_Latest</f>
        <v>0</v>
      </c>
      <c r="W286" s="70">
        <f>A125578904W_Latest</f>
        <v>1.4770000000000001</v>
      </c>
      <c r="X286" s="70">
        <f>A125587328C_Latest</f>
        <v>2.97</v>
      </c>
      <c r="Y286" s="70">
        <f>A125590136V_Latest</f>
        <v>1.177</v>
      </c>
      <c r="Z286" s="70">
        <f>A125581712L_Latest</f>
        <v>5.625</v>
      </c>
      <c r="AA286" s="70">
        <f>A125581713R_Latest</f>
        <v>22.106999999999999</v>
      </c>
      <c r="AB286" s="70">
        <f>A125584832K_Latest</f>
        <v>1</v>
      </c>
      <c r="AC286" s="70">
        <f>A125579216K_Latest</f>
        <v>0.29899999999999999</v>
      </c>
      <c r="AD286" s="70">
        <f>A125587640W_Latest</f>
        <v>1.3919999999999999</v>
      </c>
      <c r="AE286" s="70">
        <f>A125590448F_Latest</f>
        <v>0.32800000000000001</v>
      </c>
      <c r="AF286" s="70">
        <f>A125582024A_Latest</f>
        <v>3.0190000000000001</v>
      </c>
      <c r="AG286" s="70">
        <f>A125582025C_Latest</f>
        <v>17.242999999999999</v>
      </c>
      <c r="AH286" s="70">
        <f>A125583272F_Latest</f>
        <v>0</v>
      </c>
      <c r="AI286" s="70">
        <f>A125577656C_Latest</f>
        <v>1.486</v>
      </c>
      <c r="AJ286" s="70">
        <f>A125586080T_Latest</f>
        <v>0.50900000000000001</v>
      </c>
      <c r="AK286" s="70">
        <f>A125588888V_Latest</f>
        <v>1.0109999999999999</v>
      </c>
      <c r="AL286" s="70">
        <f>A125580464V_Latest</f>
        <v>3.0059999999999998</v>
      </c>
      <c r="AM286" s="70">
        <f>A125580465W_Latest</f>
        <v>18.721</v>
      </c>
      <c r="AN286" s="70">
        <f>A125583584T_Latest</f>
        <v>0.315</v>
      </c>
      <c r="AO286" s="70">
        <f>A125577968R_Latest</f>
        <v>0</v>
      </c>
      <c r="AP286" s="70">
        <f>A125586392C_Latest</f>
        <v>0.27500000000000002</v>
      </c>
      <c r="AQ286" s="70">
        <f>A125589200C_Latest</f>
        <v>0.72099999999999997</v>
      </c>
      <c r="AR286" s="70">
        <f>A125580776F_Latest</f>
        <v>1.3109999999999999</v>
      </c>
      <c r="AS286" s="70">
        <f>A125580777J_Latest</f>
        <v>51.453000000000003</v>
      </c>
      <c r="AT286" s="70">
        <f>A125583896C_Latest</f>
        <v>0</v>
      </c>
      <c r="AU286" s="70">
        <f>A125578280K_Latest</f>
        <v>0</v>
      </c>
      <c r="AV286" s="70">
        <f>A125586704C_Latest</f>
        <v>0.16</v>
      </c>
      <c r="AW286" s="70">
        <f>A125589512R_Latest</f>
        <v>0</v>
      </c>
      <c r="AX286" s="70">
        <f>A125581088V_Latest</f>
        <v>0.16</v>
      </c>
      <c r="AY286" s="70">
        <f>A125581089W_Latest</f>
        <v>0</v>
      </c>
      <c r="AZ286" s="70">
        <f>A125582648X_Latest</f>
        <v>0</v>
      </c>
      <c r="BA286" s="70">
        <f>A125577032F_Latest</f>
        <v>0.219</v>
      </c>
      <c r="BB286" s="70">
        <f>A125585456K_Latest</f>
        <v>0.25800000000000001</v>
      </c>
      <c r="BC286" s="70">
        <f>A125588264W_Latest</f>
        <v>0</v>
      </c>
      <c r="BD286" s="70">
        <f>A125579840R_Latest</f>
        <v>0.47699999999999998</v>
      </c>
      <c r="BE286" s="70">
        <f>A125579841T_Latest</f>
        <v>9.7870000000000008</v>
      </c>
    </row>
    <row r="287" spans="1:57" hidden="1">
      <c r="A287" s="58"/>
      <c r="B287" s="57" t="s">
        <v>12707</v>
      </c>
      <c r="C287" s="66">
        <v>79</v>
      </c>
      <c r="D287" s="70">
        <f>A125582344L_Latest</f>
        <v>8.9870000000000001</v>
      </c>
      <c r="E287" s="70">
        <f>A125576728K_Latest</f>
        <v>15.646000000000001</v>
      </c>
      <c r="F287" s="70">
        <f>A125585152X_Latest</f>
        <v>18.853999999999999</v>
      </c>
      <c r="G287" s="70">
        <f>A125587960J_Latest</f>
        <v>13.856999999999999</v>
      </c>
      <c r="H287" s="70">
        <f>A125579536W_Latest</f>
        <v>57.343000000000004</v>
      </c>
      <c r="I287" s="70">
        <f>A125579537X_Latest</f>
        <v>14.568</v>
      </c>
      <c r="J287" s="70">
        <f>A125584216F_Latest</f>
        <v>0.745</v>
      </c>
      <c r="K287" s="70">
        <f>A125578600K_Latest</f>
        <v>3.6560000000000001</v>
      </c>
      <c r="L287" s="70">
        <f>A125587024T_Latest</f>
        <v>3.653</v>
      </c>
      <c r="M287" s="70">
        <f>A125589832A_Latest</f>
        <v>4.9359999999999999</v>
      </c>
      <c r="N287" s="70">
        <f>A125581408V_Latest</f>
        <v>12.989000000000001</v>
      </c>
      <c r="O287" s="70">
        <f>A125581409W_Latest</f>
        <v>16.465</v>
      </c>
      <c r="P287" s="70">
        <f>A125582968K_Latest</f>
        <v>2.8279999999999998</v>
      </c>
      <c r="Q287" s="70">
        <f>A125577352T_Latest</f>
        <v>6.5590000000000002</v>
      </c>
      <c r="R287" s="70">
        <f>A125585776W_Latest</f>
        <v>6.7869999999999999</v>
      </c>
      <c r="S287" s="70">
        <f>A125588584J_Latest</f>
        <v>4.33</v>
      </c>
      <c r="T287" s="70">
        <f>A125580160J_Latest</f>
        <v>20.504000000000001</v>
      </c>
      <c r="U287" s="70">
        <f>A125580161K_Latest</f>
        <v>13.042999999999999</v>
      </c>
      <c r="V287" s="70">
        <f>A125584528T_Latest</f>
        <v>3.8940000000000001</v>
      </c>
      <c r="W287" s="70">
        <f>A125578912W_Latest</f>
        <v>2.5459999999999998</v>
      </c>
      <c r="X287" s="70">
        <f>A125587336C_Latest</f>
        <v>4.1559999999999997</v>
      </c>
      <c r="Y287" s="70">
        <f>A125590144V_Latest</f>
        <v>2.3660000000000001</v>
      </c>
      <c r="Z287" s="70">
        <f>A125581720L_Latest</f>
        <v>12.962999999999999</v>
      </c>
      <c r="AA287" s="70">
        <f>A125581721R_Latest</f>
        <v>18.004999999999999</v>
      </c>
      <c r="AB287" s="70">
        <f>A125584840K_Latest</f>
        <v>0.23400000000000001</v>
      </c>
      <c r="AC287" s="70">
        <f>A125579224K_Latest</f>
        <v>0.23</v>
      </c>
      <c r="AD287" s="70">
        <f>A125587648R_Latest</f>
        <v>1.468</v>
      </c>
      <c r="AE287" s="70">
        <f>A125590456F_Latest</f>
        <v>1.571</v>
      </c>
      <c r="AF287" s="70">
        <f>A125582032A_Latest</f>
        <v>3.5019999999999998</v>
      </c>
      <c r="AG287" s="70">
        <f>A125582033C_Latest</f>
        <v>26.327999999999999</v>
      </c>
      <c r="AH287" s="70">
        <f>A125583280F_Latest</f>
        <v>0.41099999999999998</v>
      </c>
      <c r="AI287" s="70">
        <f>A125577664C_Latest</f>
        <v>1.506</v>
      </c>
      <c r="AJ287" s="70">
        <f>A125586088K_Latest</f>
        <v>1.6619999999999999</v>
      </c>
      <c r="AK287" s="70">
        <f>A125588896V_Latest</f>
        <v>0</v>
      </c>
      <c r="AL287" s="70">
        <f>A125580472V_Latest</f>
        <v>3.5790000000000002</v>
      </c>
      <c r="AM287" s="70">
        <f>A125580473W_Latest</f>
        <v>12.811999999999999</v>
      </c>
      <c r="AN287" s="70">
        <f>A125583592T_Latest</f>
        <v>0.60099999999999998</v>
      </c>
      <c r="AO287" s="70">
        <f>A125577976R_Latest</f>
        <v>0.68700000000000006</v>
      </c>
      <c r="AP287" s="70">
        <f>A125586400T_Latest</f>
        <v>0.81899999999999995</v>
      </c>
      <c r="AQ287" s="70">
        <f>A125589208W_Latest</f>
        <v>0.312</v>
      </c>
      <c r="AR287" s="70">
        <f>A125580784F_Latest</f>
        <v>2.42</v>
      </c>
      <c r="AS287" s="70">
        <f>A125580785J_Latest</f>
        <v>12.054</v>
      </c>
      <c r="AT287" s="70">
        <f>A125583904T_Latest</f>
        <v>0</v>
      </c>
      <c r="AU287" s="70">
        <f>A125578288C_Latest</f>
        <v>0</v>
      </c>
      <c r="AV287" s="70">
        <f>A125586712C_Latest</f>
        <v>0</v>
      </c>
      <c r="AW287" s="70">
        <f>A125589520R_Latest</f>
        <v>0</v>
      </c>
      <c r="AX287" s="70">
        <f>A125581096V_Latest</f>
        <v>0</v>
      </c>
      <c r="AY287" s="70">
        <f>A125581097W_Latest</f>
        <v>0</v>
      </c>
      <c r="AZ287" s="70">
        <f>A125582656X_Latest</f>
        <v>0.27400000000000002</v>
      </c>
      <c r="BA287" s="70">
        <f>A125577040F_Latest</f>
        <v>0.46100000000000002</v>
      </c>
      <c r="BB287" s="70">
        <f>A125585464K_Latest</f>
        <v>0.308</v>
      </c>
      <c r="BC287" s="70">
        <f>A125588272W_Latest</f>
        <v>0.34300000000000003</v>
      </c>
      <c r="BD287" s="70">
        <f>A125579848J_Latest</f>
        <v>1.387</v>
      </c>
      <c r="BE287" s="70">
        <f>A125579849K_Latest</f>
        <v>9.702</v>
      </c>
    </row>
    <row r="288" spans="1:57" hidden="1">
      <c r="A288" s="58"/>
      <c r="B288" s="56" t="s">
        <v>12708</v>
      </c>
      <c r="C288" s="66">
        <v>80</v>
      </c>
      <c r="D288" s="70">
        <f>A125582464F_Latest</f>
        <v>0.749</v>
      </c>
      <c r="E288" s="70">
        <f>A125576848C_Latest</f>
        <v>1.2110000000000001</v>
      </c>
      <c r="F288" s="70">
        <f>A125585272T_Latest</f>
        <v>1.232</v>
      </c>
      <c r="G288" s="70">
        <f>A125588080C_Latest</f>
        <v>1.048</v>
      </c>
      <c r="H288" s="70">
        <f>A125579656R_Latest</f>
        <v>4.2389999999999999</v>
      </c>
      <c r="I288" s="70">
        <f>A125579657T_Latest</f>
        <v>14.802</v>
      </c>
      <c r="J288" s="70">
        <f>A125584336X_Latest</f>
        <v>0</v>
      </c>
      <c r="K288" s="70">
        <f>A125578720C_Latest</f>
        <v>0</v>
      </c>
      <c r="L288" s="70">
        <f>A125587144K_Latest</f>
        <v>0</v>
      </c>
      <c r="M288" s="70">
        <f>A125589952V_Latest</f>
        <v>0.76400000000000001</v>
      </c>
      <c r="N288" s="70">
        <f>A125581528L_Latest</f>
        <v>0.76400000000000001</v>
      </c>
      <c r="O288" s="70">
        <f>A125581529R_Latest</f>
        <v>0</v>
      </c>
      <c r="P288" s="70">
        <f>A125583088F_Latest</f>
        <v>0.41599999999999998</v>
      </c>
      <c r="Q288" s="70">
        <f>A125577472K_Latest</f>
        <v>1.2110000000000001</v>
      </c>
      <c r="R288" s="70">
        <f>A125585896R_Latest</f>
        <v>0</v>
      </c>
      <c r="S288" s="70">
        <f>A125588704R_Latest</f>
        <v>0</v>
      </c>
      <c r="T288" s="70">
        <f>A125580280A_Latest</f>
        <v>1.627</v>
      </c>
      <c r="U288" s="70">
        <f>A125580281C_Latest</f>
        <v>5.4210000000000003</v>
      </c>
      <c r="V288" s="70">
        <f>A125584648K_Latest</f>
        <v>0</v>
      </c>
      <c r="W288" s="70">
        <f>A125579032T_Latest</f>
        <v>0</v>
      </c>
      <c r="X288" s="70">
        <f>A125587456W_Latest</f>
        <v>0.89</v>
      </c>
      <c r="Y288" s="70">
        <f>A125590264L_Latest</f>
        <v>0</v>
      </c>
      <c r="Z288" s="70">
        <f>A125581840F_Latest</f>
        <v>0.89</v>
      </c>
      <c r="AA288" s="70">
        <f>A125581841J_Latest</f>
        <v>0</v>
      </c>
      <c r="AB288" s="70">
        <f>A125584960C_Latest</f>
        <v>0.33200000000000002</v>
      </c>
      <c r="AC288" s="70">
        <f>A125579344C_Latest</f>
        <v>0</v>
      </c>
      <c r="AD288" s="70">
        <f>A125587768J_Latest</f>
        <v>0</v>
      </c>
      <c r="AE288" s="70">
        <f>A125590576X_Latest</f>
        <v>0.28299999999999997</v>
      </c>
      <c r="AF288" s="70">
        <f>A125582152V_Latest</f>
        <v>0.61599999999999999</v>
      </c>
      <c r="AG288" s="70">
        <f>A125582153W_Latest</f>
        <v>24.474</v>
      </c>
      <c r="AH288" s="70">
        <f>A125583400L_Latest</f>
        <v>0</v>
      </c>
      <c r="AI288" s="70">
        <f>A125577784W_Latest</f>
        <v>0</v>
      </c>
      <c r="AJ288" s="70">
        <f>A125586208T_Latest</f>
        <v>0</v>
      </c>
      <c r="AK288" s="70">
        <f>A125589016C_Latest</f>
        <v>0</v>
      </c>
      <c r="AL288" s="70">
        <f>A125580592L_Latest</f>
        <v>0</v>
      </c>
      <c r="AM288" s="70">
        <f>A125580593R_Latest</f>
        <v>0</v>
      </c>
      <c r="AN288" s="70">
        <f>A125583712X_Latest</f>
        <v>0</v>
      </c>
      <c r="AO288" s="70">
        <f>A125578096K_Latest</f>
        <v>0</v>
      </c>
      <c r="AP288" s="70">
        <f>A125586520K_Latest</f>
        <v>0.17299999999999999</v>
      </c>
      <c r="AQ288" s="70">
        <f>A125589328R_Latest</f>
        <v>0</v>
      </c>
      <c r="AR288" s="70">
        <f>A125580904L_Latest</f>
        <v>0.17299999999999999</v>
      </c>
      <c r="AS288" s="70">
        <f>A125580905R_Latest</f>
        <v>0</v>
      </c>
      <c r="AT288" s="70">
        <f>A125584024L_Latest</f>
        <v>0</v>
      </c>
      <c r="AU288" s="70">
        <f>A125578408K_Latest</f>
        <v>0</v>
      </c>
      <c r="AV288" s="70">
        <f>A125586832W_Latest</f>
        <v>0</v>
      </c>
      <c r="AW288" s="70">
        <f>A125589640J_Latest</f>
        <v>0</v>
      </c>
      <c r="AX288" s="70">
        <f>A125581216A_Latest</f>
        <v>0</v>
      </c>
      <c r="AY288" s="70">
        <f>A125581217C_Latest</f>
        <v>0</v>
      </c>
      <c r="AZ288" s="70">
        <f>A125582776T_Latest</f>
        <v>0</v>
      </c>
      <c r="BA288" s="70">
        <f>A125577160X_Latest</f>
        <v>0</v>
      </c>
      <c r="BB288" s="70">
        <f>A125585584C_Latest</f>
        <v>0.16900000000000001</v>
      </c>
      <c r="BC288" s="70">
        <f>A125588392R_Latest</f>
        <v>0</v>
      </c>
      <c r="BD288" s="70">
        <f>A125579968A_Latest</f>
        <v>0.16900000000000001</v>
      </c>
      <c r="BE288" s="70">
        <f>A125579969C_Latest</f>
        <v>0</v>
      </c>
    </row>
    <row r="289" spans="1:57" hidden="1">
      <c r="A289" s="58"/>
      <c r="B289" s="56" t="s">
        <v>12709</v>
      </c>
      <c r="C289" s="66">
        <v>81</v>
      </c>
      <c r="D289" s="70">
        <f>A125582176L_Latest</f>
        <v>14.135</v>
      </c>
      <c r="E289" s="70">
        <f>A125576560T_Latest</f>
        <v>17.529</v>
      </c>
      <c r="F289" s="70">
        <f>A125584984W_Latest</f>
        <v>26.495000000000001</v>
      </c>
      <c r="G289" s="70">
        <f>A125587792J_Latest</f>
        <v>14.439</v>
      </c>
      <c r="H289" s="70">
        <f>A125579368W_Latest</f>
        <v>72.596999999999994</v>
      </c>
      <c r="I289" s="70">
        <f>A125579369X_Latest</f>
        <v>17</v>
      </c>
      <c r="J289" s="70">
        <f>A125584048F_Latest</f>
        <v>5.4080000000000004</v>
      </c>
      <c r="K289" s="70">
        <f>A125578432K_Latest</f>
        <v>6.1870000000000003</v>
      </c>
      <c r="L289" s="70">
        <f>A125586856R_Latest</f>
        <v>8.218</v>
      </c>
      <c r="M289" s="70">
        <f>A125589664A_Latest</f>
        <v>7.0469999999999997</v>
      </c>
      <c r="N289" s="70">
        <f>A125581240A_Latest</f>
        <v>26.86</v>
      </c>
      <c r="O289" s="70">
        <f>A125581241C_Latest</f>
        <v>26</v>
      </c>
      <c r="P289" s="70">
        <f>A125582800F_Latest</f>
        <v>0</v>
      </c>
      <c r="Q289" s="70">
        <f>A125577184T_Latest</f>
        <v>5.9249999999999998</v>
      </c>
      <c r="R289" s="70">
        <f>A125585608K_Latest</f>
        <v>7.657</v>
      </c>
      <c r="S289" s="70">
        <f>A125588416W_Latest</f>
        <v>1.38</v>
      </c>
      <c r="T289" s="70">
        <f>A125579992A_Latest</f>
        <v>14.962</v>
      </c>
      <c r="U289" s="70">
        <f>A125579993C_Latest</f>
        <v>17</v>
      </c>
      <c r="V289" s="70">
        <f>A125584360X_Latest</f>
        <v>5.5460000000000003</v>
      </c>
      <c r="W289" s="70">
        <f>A125578744W_Latest</f>
        <v>2.8330000000000002</v>
      </c>
      <c r="X289" s="70">
        <f>A125587168C_Latest</f>
        <v>4.0179999999999998</v>
      </c>
      <c r="Y289" s="70">
        <f>A125589976L_Latest</f>
        <v>1.9259999999999999</v>
      </c>
      <c r="Z289" s="70">
        <f>A125581552L_Latest</f>
        <v>14.324</v>
      </c>
      <c r="AA289" s="70">
        <f>A125581553R_Latest</f>
        <v>11.127000000000001</v>
      </c>
      <c r="AB289" s="70">
        <f>A125584672K_Latest</f>
        <v>0.74099999999999999</v>
      </c>
      <c r="AC289" s="70">
        <f>A125579056K_Latest</f>
        <v>1.4770000000000001</v>
      </c>
      <c r="AD289" s="70">
        <f>A125587480W_Latest</f>
        <v>0.85499999999999998</v>
      </c>
      <c r="AE289" s="70">
        <f>A125590288F_Latest</f>
        <v>1.8140000000000001</v>
      </c>
      <c r="AF289" s="70">
        <f>A125581864X_Latest</f>
        <v>4.8869999999999996</v>
      </c>
      <c r="AG289" s="70">
        <f>A125581865A_Latest</f>
        <v>32.436999999999998</v>
      </c>
      <c r="AH289" s="70">
        <f>A125583112V_Latest</f>
        <v>1.772</v>
      </c>
      <c r="AI289" s="70">
        <f>A125577496C_Latest</f>
        <v>0</v>
      </c>
      <c r="AJ289" s="70">
        <f>A125585920C_Latest</f>
        <v>4.1959999999999997</v>
      </c>
      <c r="AK289" s="70">
        <f>A125588728J_Latest</f>
        <v>1.8660000000000001</v>
      </c>
      <c r="AL289" s="70">
        <f>A125580304J_Latest</f>
        <v>7.8339999999999996</v>
      </c>
      <c r="AM289" s="70">
        <f>A125580305K_Latest</f>
        <v>26</v>
      </c>
      <c r="AN289" s="70">
        <f>A125583424F_Latest</f>
        <v>0.24199999999999999</v>
      </c>
      <c r="AO289" s="70">
        <f>A125577808C_Latest</f>
        <v>0.36899999999999999</v>
      </c>
      <c r="AP289" s="70">
        <f>A125586232T_Latest</f>
        <v>0.53100000000000003</v>
      </c>
      <c r="AQ289" s="70">
        <f>A125589040C_Latest</f>
        <v>0.27800000000000002</v>
      </c>
      <c r="AR289" s="70">
        <f>A125580616V_Latest</f>
        <v>1.419</v>
      </c>
      <c r="AS289" s="70">
        <f>A125580617W_Latest</f>
        <v>14.308999999999999</v>
      </c>
      <c r="AT289" s="70">
        <f>A125583736T_Latest</f>
        <v>0.153</v>
      </c>
      <c r="AU289" s="70">
        <f>A125578120X_Latest</f>
        <v>0</v>
      </c>
      <c r="AV289" s="70">
        <f>A125586544C_Latest</f>
        <v>8.5000000000000006E-2</v>
      </c>
      <c r="AW289" s="70">
        <f>A125589352R_Latest</f>
        <v>0</v>
      </c>
      <c r="AX289" s="70">
        <f>A125580928F_Latest</f>
        <v>0.23799999999999999</v>
      </c>
      <c r="AY289" s="70">
        <f>A125580929J_Latest</f>
        <v>9.9670000000000005</v>
      </c>
      <c r="AZ289" s="70">
        <f>A125582488X_Latest</f>
        <v>0.27200000000000002</v>
      </c>
      <c r="BA289" s="70">
        <f>A125576872C_Latest</f>
        <v>0.73799999999999999</v>
      </c>
      <c r="BB289" s="70">
        <f>A125585296K_Latest</f>
        <v>0.93300000000000005</v>
      </c>
      <c r="BC289" s="70">
        <f>A125588104K_Latest</f>
        <v>0.128</v>
      </c>
      <c r="BD289" s="70">
        <f>A125579680R_Latest</f>
        <v>2.0720000000000001</v>
      </c>
      <c r="BE289" s="70">
        <f>A125579681T_Latest</f>
        <v>10.901999999999999</v>
      </c>
    </row>
    <row r="290" spans="1:57" hidden="1">
      <c r="A290" s="59"/>
      <c r="B290" s="56" t="s">
        <v>12710</v>
      </c>
      <c r="C290" s="66">
        <v>82</v>
      </c>
      <c r="D290" s="70">
        <f>A125582448F_Latest</f>
        <v>15.484</v>
      </c>
      <c r="E290" s="70">
        <f>A125576832K_Latest</f>
        <v>19.015000000000001</v>
      </c>
      <c r="F290" s="70">
        <f>A125585256T_Latest</f>
        <v>23.308</v>
      </c>
      <c r="G290" s="70">
        <f>A125588064C_Latest</f>
        <v>24.805</v>
      </c>
      <c r="H290" s="70">
        <f>A125579640W_Latest</f>
        <v>82.611000000000004</v>
      </c>
      <c r="I290" s="70">
        <f>A125579641X_Latest</f>
        <v>26</v>
      </c>
      <c r="J290" s="70">
        <f>A125584320F_Latest</f>
        <v>3.2959999999999998</v>
      </c>
      <c r="K290" s="70">
        <f>A125578704C_Latest</f>
        <v>3.214</v>
      </c>
      <c r="L290" s="70">
        <f>A125587128K_Latest</f>
        <v>6.7850000000000001</v>
      </c>
      <c r="M290" s="70">
        <f>A125589936V_Latest</f>
        <v>10.933999999999999</v>
      </c>
      <c r="N290" s="70">
        <f>A125581512V_Latest</f>
        <v>24.228999999999999</v>
      </c>
      <c r="O290" s="70">
        <f>A125581513W_Latest</f>
        <v>43.262999999999998</v>
      </c>
      <c r="P290" s="70">
        <f>A125583072L_Latest</f>
        <v>4.7969999999999997</v>
      </c>
      <c r="Q290" s="70">
        <f>A125577456K_Latest</f>
        <v>7.95</v>
      </c>
      <c r="R290" s="70">
        <f>A125585880W_Latest</f>
        <v>6.7009999999999996</v>
      </c>
      <c r="S290" s="70">
        <f>A125588688A_Latest</f>
        <v>3.8879999999999999</v>
      </c>
      <c r="T290" s="70">
        <f>A125580264A_Latest</f>
        <v>23.337</v>
      </c>
      <c r="U290" s="70">
        <f>A125580265C_Latest</f>
        <v>8</v>
      </c>
      <c r="V290" s="70">
        <f>A125584632T_Latest</f>
        <v>4.8440000000000003</v>
      </c>
      <c r="W290" s="70">
        <f>A125579016T_Latest</f>
        <v>5.1059999999999999</v>
      </c>
      <c r="X290" s="70">
        <f>A125587440C_Latest</f>
        <v>6.1749999999999998</v>
      </c>
      <c r="Y290" s="70">
        <f>A125590248L_Latest</f>
        <v>4.12</v>
      </c>
      <c r="Z290" s="70">
        <f>A125581824F_Latest</f>
        <v>20.245000000000001</v>
      </c>
      <c r="AA290" s="70">
        <f>A125581825J_Latest</f>
        <v>22.989000000000001</v>
      </c>
      <c r="AB290" s="70">
        <f>A125584944C_Latest</f>
        <v>0.77</v>
      </c>
      <c r="AC290" s="70">
        <f>A125579328C_Latest</f>
        <v>0.32900000000000001</v>
      </c>
      <c r="AD290" s="70">
        <f>A125587752R_Latest</f>
        <v>1.593</v>
      </c>
      <c r="AE290" s="70">
        <f>A125590560F_Latest</f>
        <v>1.952</v>
      </c>
      <c r="AF290" s="70">
        <f>A125582136V_Latest</f>
        <v>4.6440000000000001</v>
      </c>
      <c r="AG290" s="70">
        <f>A125582137W_Latest</f>
        <v>31.667999999999999</v>
      </c>
      <c r="AH290" s="70">
        <f>A125583384X_Latest</f>
        <v>0.98399999999999999</v>
      </c>
      <c r="AI290" s="70">
        <f>A125577768W_Latest</f>
        <v>1.216</v>
      </c>
      <c r="AJ290" s="70">
        <f>A125586192K_Latest</f>
        <v>1.1140000000000001</v>
      </c>
      <c r="AK290" s="70">
        <f>A125589000K_Latest</f>
        <v>2.66</v>
      </c>
      <c r="AL290" s="70">
        <f>A125580576L_Latest</f>
        <v>5.9740000000000002</v>
      </c>
      <c r="AM290" s="70">
        <f>A125580577R_Latest</f>
        <v>47</v>
      </c>
      <c r="AN290" s="70">
        <f>A125583696K_Latest</f>
        <v>0.501</v>
      </c>
      <c r="AO290" s="70">
        <f>A125578080T_Latest</f>
        <v>0.29899999999999999</v>
      </c>
      <c r="AP290" s="70">
        <f>A125586504K_Latest</f>
        <v>0.187</v>
      </c>
      <c r="AQ290" s="70">
        <f>A125589312W_Latest</f>
        <v>0.99199999999999999</v>
      </c>
      <c r="AR290" s="70">
        <f>A125580888X_Latest</f>
        <v>1.978</v>
      </c>
      <c r="AS290" s="70">
        <f>A125580889A_Latest</f>
        <v>49.595999999999997</v>
      </c>
      <c r="AT290" s="70">
        <f>A125584008L_Latest</f>
        <v>0</v>
      </c>
      <c r="AU290" s="70">
        <f>A125578392C_Latest</f>
        <v>0.35499999999999998</v>
      </c>
      <c r="AV290" s="70">
        <f>A125586816W_Latest</f>
        <v>0</v>
      </c>
      <c r="AW290" s="70">
        <f>A125589624J_Latest</f>
        <v>0</v>
      </c>
      <c r="AX290" s="70">
        <f>A125581200J_Latest</f>
        <v>0.35499999999999998</v>
      </c>
      <c r="AY290" s="70">
        <f>A125581201K_Latest</f>
        <v>10.185</v>
      </c>
      <c r="AZ290" s="70">
        <f>A125582760X_Latest</f>
        <v>0.29099999999999998</v>
      </c>
      <c r="BA290" s="70">
        <f>A125577144X_Latest</f>
        <v>0.54600000000000004</v>
      </c>
      <c r="BB290" s="70">
        <f>A125585568C_Latest</f>
        <v>0.753</v>
      </c>
      <c r="BC290" s="70">
        <f>A125588376R_Latest</f>
        <v>0.25900000000000001</v>
      </c>
      <c r="BD290" s="70">
        <f>A125579952J_Latest</f>
        <v>1.849</v>
      </c>
      <c r="BE290" s="70">
        <f>A125579953K_Latest</f>
        <v>16.274999999999999</v>
      </c>
    </row>
    <row r="291" spans="1:57" hidden="1">
      <c r="A291" s="58"/>
      <c r="B291" s="56" t="s">
        <v>12711</v>
      </c>
      <c r="C291" s="66">
        <v>83</v>
      </c>
      <c r="D291" s="70">
        <f>A125582456F_Latest</f>
        <v>2.851</v>
      </c>
      <c r="E291" s="70">
        <f>A125576840K_Latest</f>
        <v>3.9769999999999999</v>
      </c>
      <c r="F291" s="70">
        <f>A125585264T_Latest</f>
        <v>4.6879999999999997</v>
      </c>
      <c r="G291" s="70">
        <f>A125588072C_Latest</f>
        <v>4.4610000000000003</v>
      </c>
      <c r="H291" s="70">
        <f>A125579648R_Latest</f>
        <v>15.978</v>
      </c>
      <c r="I291" s="70">
        <f>A125579649T_Latest</f>
        <v>14.532999999999999</v>
      </c>
      <c r="J291" s="70">
        <f>A125584328X_Latest</f>
        <v>0.78200000000000003</v>
      </c>
      <c r="K291" s="70">
        <f>A125578712C_Latest</f>
        <v>1.8380000000000001</v>
      </c>
      <c r="L291" s="70">
        <f>A125587136K_Latest</f>
        <v>2.6629999999999998</v>
      </c>
      <c r="M291" s="70">
        <f>A125589944V_Latest</f>
        <v>1.2669999999999999</v>
      </c>
      <c r="N291" s="70">
        <f>A125581520V_Latest</f>
        <v>6.55</v>
      </c>
      <c r="O291" s="70">
        <f>A125581521W_Latest</f>
        <v>16.530999999999999</v>
      </c>
      <c r="P291" s="70">
        <f>A125583080L_Latest</f>
        <v>0</v>
      </c>
      <c r="Q291" s="70">
        <f>A125577464K_Latest</f>
        <v>0.65200000000000002</v>
      </c>
      <c r="R291" s="70">
        <f>A125585888R_Latest</f>
        <v>0.74</v>
      </c>
      <c r="S291" s="70">
        <f>A125588696A_Latest</f>
        <v>1.38</v>
      </c>
      <c r="T291" s="70">
        <f>A125580272A_Latest</f>
        <v>2.7730000000000001</v>
      </c>
      <c r="U291" s="70">
        <f>A125580273C_Latest</f>
        <v>39.743000000000002</v>
      </c>
      <c r="V291" s="70">
        <f>A125584640T_Latest</f>
        <v>1.139</v>
      </c>
      <c r="W291" s="70">
        <f>A125579024T_Latest</f>
        <v>0</v>
      </c>
      <c r="X291" s="70">
        <f>A125587448W_Latest</f>
        <v>0</v>
      </c>
      <c r="Y291" s="70">
        <f>A125590256L_Latest</f>
        <v>1.1299999999999999</v>
      </c>
      <c r="Z291" s="70">
        <f>A125581832F_Latest</f>
        <v>2.2690000000000001</v>
      </c>
      <c r="AA291" s="70">
        <f>A125581833J_Latest</f>
        <v>52.302999999999997</v>
      </c>
      <c r="AB291" s="70">
        <f>A125584952C_Latest</f>
        <v>0.47199999999999998</v>
      </c>
      <c r="AC291" s="70">
        <f>A125579336C_Latest</f>
        <v>0</v>
      </c>
      <c r="AD291" s="70">
        <f>A125587760R_Latest</f>
        <v>0</v>
      </c>
      <c r="AE291" s="70">
        <f>A125590568X_Latest</f>
        <v>0</v>
      </c>
      <c r="AF291" s="70">
        <f>A125582144V_Latest</f>
        <v>0.47199999999999998</v>
      </c>
      <c r="AG291" s="70">
        <f>A125582145W_Latest</f>
        <v>0</v>
      </c>
      <c r="AH291" s="70">
        <f>A125583392X_Latest</f>
        <v>0.45900000000000002</v>
      </c>
      <c r="AI291" s="70">
        <f>A125577776W_Latest</f>
        <v>1.4870000000000001</v>
      </c>
      <c r="AJ291" s="70">
        <f>A125586200X_Latest</f>
        <v>0.86</v>
      </c>
      <c r="AK291" s="70">
        <f>A125589008C_Latest</f>
        <v>0.68400000000000005</v>
      </c>
      <c r="AL291" s="70">
        <f>A125580584L_Latest</f>
        <v>3.4889999999999999</v>
      </c>
      <c r="AM291" s="70">
        <f>A125580585R_Latest</f>
        <v>12.194000000000001</v>
      </c>
      <c r="AN291" s="70">
        <f>A125583704X_Latest</f>
        <v>0</v>
      </c>
      <c r="AO291" s="70">
        <f>A125578088K_Latest</f>
        <v>0</v>
      </c>
      <c r="AP291" s="70">
        <f>A125586512K_Latest</f>
        <v>0.13900000000000001</v>
      </c>
      <c r="AQ291" s="70">
        <f>A125589320W_Latest</f>
        <v>0</v>
      </c>
      <c r="AR291" s="70">
        <f>A125580896X_Latest</f>
        <v>0.13900000000000001</v>
      </c>
      <c r="AS291" s="70">
        <f>A125580897A_Latest</f>
        <v>0</v>
      </c>
      <c r="AT291" s="70">
        <f>A125584016L_Latest</f>
        <v>0</v>
      </c>
      <c r="AU291" s="70">
        <f>A125578400T_Latest</f>
        <v>0</v>
      </c>
      <c r="AV291" s="70">
        <f>A125586824W_Latest</f>
        <v>0</v>
      </c>
      <c r="AW291" s="70">
        <f>A125589632J_Latest</f>
        <v>0</v>
      </c>
      <c r="AX291" s="70">
        <f>A125581208A_Latest</f>
        <v>0</v>
      </c>
      <c r="AY291" s="70">
        <f>A125581209C_Latest</f>
        <v>0</v>
      </c>
      <c r="AZ291" s="70">
        <f>A125582768T_Latest</f>
        <v>0</v>
      </c>
      <c r="BA291" s="70">
        <f>A125577152X_Latest</f>
        <v>0</v>
      </c>
      <c r="BB291" s="70">
        <f>A125585576C_Latest</f>
        <v>0.28699999999999998</v>
      </c>
      <c r="BC291" s="70">
        <f>A125588384R_Latest</f>
        <v>0</v>
      </c>
      <c r="BD291" s="70">
        <f>A125579960J_Latest</f>
        <v>0.28699999999999998</v>
      </c>
      <c r="BE291" s="70">
        <f>A125579961K_Latest</f>
        <v>0</v>
      </c>
    </row>
    <row r="292" spans="1:57" hidden="1">
      <c r="A292" s="58"/>
      <c r="B292" s="53" t="s">
        <v>12712</v>
      </c>
      <c r="C292" s="66">
        <v>84</v>
      </c>
      <c r="D292" s="70">
        <f>A125582184L_Latest</f>
        <v>14.144</v>
      </c>
      <c r="E292" s="70">
        <f>A125576568K_Latest</f>
        <v>12.377000000000001</v>
      </c>
      <c r="F292" s="70">
        <f>A125584992W_Latest</f>
        <v>16.462</v>
      </c>
      <c r="G292" s="70">
        <f>A125587800W_Latest</f>
        <v>9.4600000000000009</v>
      </c>
      <c r="H292" s="70">
        <f>A125579376W_Latest</f>
        <v>52.442999999999998</v>
      </c>
      <c r="I292" s="70">
        <f>A125579377X_Latest</f>
        <v>12.154999999999999</v>
      </c>
      <c r="J292" s="70">
        <f>A125584056F_Latest</f>
        <v>0</v>
      </c>
      <c r="K292" s="70">
        <f>A125578440K_Latest</f>
        <v>2.92</v>
      </c>
      <c r="L292" s="70">
        <f>A125586864R_Latest</f>
        <v>3.8759999999999999</v>
      </c>
      <c r="M292" s="70">
        <f>A125589672A_Latest</f>
        <v>3.714</v>
      </c>
      <c r="N292" s="70">
        <f>A125581248V_Latest</f>
        <v>10.51</v>
      </c>
      <c r="O292" s="70">
        <f>A125581249W_Latest</f>
        <v>21</v>
      </c>
      <c r="P292" s="70">
        <f>A125582808X_Latest</f>
        <v>5.5259999999999998</v>
      </c>
      <c r="Q292" s="70">
        <f>A125577192T_Latest</f>
        <v>3.5960000000000001</v>
      </c>
      <c r="R292" s="70">
        <f>A125585616K_Latest</f>
        <v>5.9619999999999997</v>
      </c>
      <c r="S292" s="70">
        <f>A125588424W_Latest</f>
        <v>1.296</v>
      </c>
      <c r="T292" s="70">
        <f>A125580000W_Latest</f>
        <v>16.381</v>
      </c>
      <c r="U292" s="70">
        <f>A125580001X_Latest</f>
        <v>8.0869999999999997</v>
      </c>
      <c r="V292" s="70">
        <f>A125584368T_Latest</f>
        <v>5.2119999999999997</v>
      </c>
      <c r="W292" s="70">
        <f>A125578752W_Latest</f>
        <v>4.335</v>
      </c>
      <c r="X292" s="70">
        <f>A125587176C_Latest</f>
        <v>3.2909999999999999</v>
      </c>
      <c r="Y292" s="70">
        <f>A125589984L_Latest</f>
        <v>1.7769999999999999</v>
      </c>
      <c r="Z292" s="70">
        <f>A125581560L_Latest</f>
        <v>14.615</v>
      </c>
      <c r="AA292" s="70">
        <f>A125581561R_Latest</f>
        <v>6</v>
      </c>
      <c r="AB292" s="70">
        <f>A125584680K_Latest</f>
        <v>0.65600000000000003</v>
      </c>
      <c r="AC292" s="70">
        <f>A125579064K_Latest</f>
        <v>0.98799999999999999</v>
      </c>
      <c r="AD292" s="70">
        <f>A125587488R_Latest</f>
        <v>1.4239999999999999</v>
      </c>
      <c r="AE292" s="70">
        <f>A125590296F_Latest</f>
        <v>0.66300000000000003</v>
      </c>
      <c r="AF292" s="70">
        <f>A125581872X_Latest</f>
        <v>3.7320000000000002</v>
      </c>
      <c r="AG292" s="70">
        <f>A125581873A_Latest</f>
        <v>14.823</v>
      </c>
      <c r="AH292" s="70">
        <f>A125583120V_Latest</f>
        <v>1.6319999999999999</v>
      </c>
      <c r="AI292" s="70">
        <f>A125577504T_Latest</f>
        <v>0.41199999999999998</v>
      </c>
      <c r="AJ292" s="70">
        <f>A125585928W_Latest</f>
        <v>1.484</v>
      </c>
      <c r="AK292" s="70">
        <f>A125588736J_Latest</f>
        <v>1.851</v>
      </c>
      <c r="AL292" s="70">
        <f>A125580312J_Latest</f>
        <v>5.38</v>
      </c>
      <c r="AM292" s="70">
        <f>A125580313K_Latest</f>
        <v>19.702999999999999</v>
      </c>
      <c r="AN292" s="70">
        <f>A125583432F_Latest</f>
        <v>0.80900000000000005</v>
      </c>
      <c r="AO292" s="70">
        <f>A125577816C_Latest</f>
        <v>0.126</v>
      </c>
      <c r="AP292" s="70">
        <f>A125586240T_Latest</f>
        <v>0.254</v>
      </c>
      <c r="AQ292" s="70">
        <f>A125589048W_Latest</f>
        <v>0.158</v>
      </c>
      <c r="AR292" s="70">
        <f>A125580624V_Latest</f>
        <v>1.3460000000000001</v>
      </c>
      <c r="AS292" s="70">
        <f>A125580625W_Latest</f>
        <v>3</v>
      </c>
      <c r="AT292" s="70">
        <f>A125583744T_Latest</f>
        <v>0</v>
      </c>
      <c r="AU292" s="70">
        <f>A125578128T_Latest</f>
        <v>0</v>
      </c>
      <c r="AV292" s="70">
        <f>A125586552C_Latest</f>
        <v>0</v>
      </c>
      <c r="AW292" s="70">
        <f>A125589360R_Latest</f>
        <v>0</v>
      </c>
      <c r="AX292" s="70">
        <f>A125580936F_Latest</f>
        <v>0</v>
      </c>
      <c r="AY292" s="70">
        <f>A125580937J_Latest</f>
        <v>0</v>
      </c>
      <c r="AZ292" s="70">
        <f>A125582496X_Latest</f>
        <v>0.308</v>
      </c>
      <c r="BA292" s="70">
        <f>A125576880C_Latest</f>
        <v>0</v>
      </c>
      <c r="BB292" s="70">
        <f>A125585304X_Latest</f>
        <v>0.17</v>
      </c>
      <c r="BC292" s="70">
        <f>A125588112K_Latest</f>
        <v>0</v>
      </c>
      <c r="BD292" s="70">
        <f>A125579688J_Latest</f>
        <v>0.47799999999999998</v>
      </c>
      <c r="BE292" s="70">
        <f>A125579689K_Latest</f>
        <v>6.6970000000000001</v>
      </c>
    </row>
    <row r="293" spans="1:57" hidden="1">
      <c r="A293" s="58"/>
      <c r="B293" s="56" t="s">
        <v>12713</v>
      </c>
      <c r="C293" s="66">
        <v>85</v>
      </c>
      <c r="D293" s="70">
        <f>A125582264L_Latest</f>
        <v>7.7350000000000003</v>
      </c>
      <c r="E293" s="70">
        <f>A125576648K_Latest</f>
        <v>7.4269999999999996</v>
      </c>
      <c r="F293" s="70">
        <f>A125585072X_Latest</f>
        <v>8.5760000000000005</v>
      </c>
      <c r="G293" s="70">
        <f>A125587880J_Latest</f>
        <v>5.1950000000000003</v>
      </c>
      <c r="H293" s="70">
        <f>A125579456W_Latest</f>
        <v>28.934000000000001</v>
      </c>
      <c r="I293" s="70">
        <f>A125579457X_Latest</f>
        <v>12</v>
      </c>
      <c r="J293" s="70">
        <f>A125584136F_Latest</f>
        <v>0</v>
      </c>
      <c r="K293" s="70">
        <f>A125578520K_Latest</f>
        <v>1.7090000000000001</v>
      </c>
      <c r="L293" s="70">
        <f>A125586944R_Latest</f>
        <v>2.1360000000000001</v>
      </c>
      <c r="M293" s="70">
        <f>A125589752A_Latest</f>
        <v>1.2969999999999999</v>
      </c>
      <c r="N293" s="70">
        <f>A125581328V_Latest</f>
        <v>5.1429999999999998</v>
      </c>
      <c r="O293" s="70">
        <f>A125581329W_Latest</f>
        <v>21</v>
      </c>
      <c r="P293" s="70">
        <f>A125582888K_Latest</f>
        <v>1.8640000000000001</v>
      </c>
      <c r="Q293" s="70">
        <f>A125577272T_Latest</f>
        <v>2.129</v>
      </c>
      <c r="R293" s="70">
        <f>A125585696W_Latest</f>
        <v>3.7389999999999999</v>
      </c>
      <c r="S293" s="70">
        <f>A125588504W_Latest</f>
        <v>0.44500000000000001</v>
      </c>
      <c r="T293" s="70">
        <f>A125580080J_Latest</f>
        <v>8.1769999999999996</v>
      </c>
      <c r="U293" s="70">
        <f>A125580081K_Latest</f>
        <v>13.948</v>
      </c>
      <c r="V293" s="70">
        <f>A125584448T_Latest</f>
        <v>3.891</v>
      </c>
      <c r="W293" s="70">
        <f>A125578832W_Latest</f>
        <v>2.8980000000000001</v>
      </c>
      <c r="X293" s="70">
        <f>A125587256C_Latest</f>
        <v>1.665</v>
      </c>
      <c r="Y293" s="70">
        <f>A125590064V_Latest</f>
        <v>1.163</v>
      </c>
      <c r="Z293" s="70">
        <f>A125581640L_Latest</f>
        <v>9.6170000000000009</v>
      </c>
      <c r="AA293" s="70">
        <f>A125581641R_Latest</f>
        <v>6</v>
      </c>
      <c r="AB293" s="70">
        <f>A125584760K_Latest</f>
        <v>0.65600000000000003</v>
      </c>
      <c r="AC293" s="70">
        <f>A125579144K_Latest</f>
        <v>0.56399999999999995</v>
      </c>
      <c r="AD293" s="70">
        <f>A125587568R_Latest</f>
        <v>0.33500000000000002</v>
      </c>
      <c r="AE293" s="70">
        <f>A125590376F_Latest</f>
        <v>0.28000000000000003</v>
      </c>
      <c r="AF293" s="70">
        <f>A125581952X_Latest</f>
        <v>1.8360000000000001</v>
      </c>
      <c r="AG293" s="70">
        <f>A125581953A_Latest</f>
        <v>4</v>
      </c>
      <c r="AH293" s="70">
        <f>A125583200V_Latest</f>
        <v>1.006</v>
      </c>
      <c r="AI293" s="70">
        <f>A125577584C_Latest</f>
        <v>0</v>
      </c>
      <c r="AJ293" s="70">
        <f>A125586008X_Latest</f>
        <v>0.42199999999999999</v>
      </c>
      <c r="AK293" s="70">
        <f>A125588816J_Latest</f>
        <v>1.851</v>
      </c>
      <c r="AL293" s="70">
        <f>A125580392V_Latest</f>
        <v>3.28</v>
      </c>
      <c r="AM293" s="70">
        <f>A125580393W_Latest</f>
        <v>50.692</v>
      </c>
      <c r="AN293" s="70">
        <f>A125583512F_Latest</f>
        <v>0.318</v>
      </c>
      <c r="AO293" s="70">
        <f>A125577896R_Latest</f>
        <v>0.126</v>
      </c>
      <c r="AP293" s="70">
        <f>A125586320T_Latest</f>
        <v>0.108</v>
      </c>
      <c r="AQ293" s="70">
        <f>A125589128W_Latest</f>
        <v>0.158</v>
      </c>
      <c r="AR293" s="70">
        <f>A125580704V_Latest</f>
        <v>0.71</v>
      </c>
      <c r="AS293" s="70">
        <f>A125580705W_Latest</f>
        <v>3.677</v>
      </c>
      <c r="AT293" s="70">
        <f>A125583824T_Latest</f>
        <v>0</v>
      </c>
      <c r="AU293" s="70">
        <f>A125578208T_Latest</f>
        <v>0</v>
      </c>
      <c r="AV293" s="70">
        <f>A125586632C_Latest</f>
        <v>0</v>
      </c>
      <c r="AW293" s="70">
        <f>A125589440R_Latest</f>
        <v>0</v>
      </c>
      <c r="AX293" s="70">
        <f>A125581016J_Latest</f>
        <v>0</v>
      </c>
      <c r="AY293" s="70">
        <f>A125581017K_Latest</f>
        <v>0</v>
      </c>
      <c r="AZ293" s="70">
        <f>A125582576X_Latest</f>
        <v>0</v>
      </c>
      <c r="BA293" s="70">
        <f>A125576960C_Latest</f>
        <v>0</v>
      </c>
      <c r="BB293" s="70">
        <f>A125585384K_Latest</f>
        <v>0.17</v>
      </c>
      <c r="BC293" s="70">
        <f>A125588192W_Latest</f>
        <v>0</v>
      </c>
      <c r="BD293" s="70">
        <f>A125579768J_Latest</f>
        <v>0.17</v>
      </c>
      <c r="BE293" s="70">
        <f>A125579769K_Latest</f>
        <v>0</v>
      </c>
    </row>
    <row r="294" spans="1:57" hidden="1">
      <c r="A294" s="58"/>
      <c r="B294" s="56" t="s">
        <v>12714</v>
      </c>
      <c r="C294" s="66">
        <v>86</v>
      </c>
      <c r="D294" s="70">
        <f>A125582352L_Latest</f>
        <v>6.4089999999999998</v>
      </c>
      <c r="E294" s="70">
        <f>A125576736K_Latest</f>
        <v>4.9509999999999996</v>
      </c>
      <c r="F294" s="70">
        <f>A125585160X_Latest</f>
        <v>7.8860000000000001</v>
      </c>
      <c r="G294" s="70">
        <f>A125587968A_Latest</f>
        <v>4.2649999999999997</v>
      </c>
      <c r="H294" s="70">
        <f>A125579544W_Latest</f>
        <v>23.51</v>
      </c>
      <c r="I294" s="70">
        <f>A125579545X_Latest</f>
        <v>13</v>
      </c>
      <c r="J294" s="70">
        <f>A125584224F_Latest</f>
        <v>0</v>
      </c>
      <c r="K294" s="70">
        <f>A125578608C_Latest</f>
        <v>1.2110000000000001</v>
      </c>
      <c r="L294" s="70">
        <f>A125587032T_Latest</f>
        <v>1.74</v>
      </c>
      <c r="M294" s="70">
        <f>A125589840A_Latest</f>
        <v>2.4169999999999998</v>
      </c>
      <c r="N294" s="70">
        <f>A125581416V_Latest</f>
        <v>5.367</v>
      </c>
      <c r="O294" s="70">
        <f>A125581417W_Latest</f>
        <v>24.395</v>
      </c>
      <c r="P294" s="70">
        <f>A125582976K_Latest</f>
        <v>3.6629999999999998</v>
      </c>
      <c r="Q294" s="70">
        <f>A125577360T_Latest</f>
        <v>1.4670000000000001</v>
      </c>
      <c r="R294" s="70">
        <f>A125585784W_Latest</f>
        <v>2.2229999999999999</v>
      </c>
      <c r="S294" s="70">
        <f>A125588592J_Latest</f>
        <v>0.85099999999999998</v>
      </c>
      <c r="T294" s="70">
        <f>A125580168A_Latest</f>
        <v>8.2040000000000006</v>
      </c>
      <c r="U294" s="70">
        <f>A125580169C_Latest</f>
        <v>4.4059999999999997</v>
      </c>
      <c r="V294" s="70">
        <f>A125584536T_Latest</f>
        <v>1.321</v>
      </c>
      <c r="W294" s="70">
        <f>A125578920W_Latest</f>
        <v>1.4370000000000001</v>
      </c>
      <c r="X294" s="70">
        <f>A125587344C_Latest</f>
        <v>1.6259999999999999</v>
      </c>
      <c r="Y294" s="70">
        <f>A125590152V_Latest</f>
        <v>0.61399999999999999</v>
      </c>
      <c r="Z294" s="70">
        <f>A125581728F_Latest</f>
        <v>4.9980000000000002</v>
      </c>
      <c r="AA294" s="70">
        <f>A125581729J_Latest</f>
        <v>8.3439999999999994</v>
      </c>
      <c r="AB294" s="70">
        <f>A125584848C_Latest</f>
        <v>0</v>
      </c>
      <c r="AC294" s="70">
        <f>A125579232K_Latest</f>
        <v>0.42399999999999999</v>
      </c>
      <c r="AD294" s="70">
        <f>A125587656R_Latest</f>
        <v>1.089</v>
      </c>
      <c r="AE294" s="70">
        <f>A125590464F_Latest</f>
        <v>0.38300000000000001</v>
      </c>
      <c r="AF294" s="70">
        <f>A125582040A_Latest</f>
        <v>1.8959999999999999</v>
      </c>
      <c r="AG294" s="70">
        <f>A125582041C_Latest</f>
        <v>24.449000000000002</v>
      </c>
      <c r="AH294" s="70">
        <f>A125583288X_Latest</f>
        <v>0.626</v>
      </c>
      <c r="AI294" s="70">
        <f>A125577672C_Latest</f>
        <v>0.41199999999999998</v>
      </c>
      <c r="AJ294" s="70">
        <f>A125586096K_Latest</f>
        <v>1.0620000000000001</v>
      </c>
      <c r="AK294" s="70">
        <f>A125588904J_Latest</f>
        <v>0</v>
      </c>
      <c r="AL294" s="70">
        <f>A125580480V_Latest</f>
        <v>2.1</v>
      </c>
      <c r="AM294" s="70">
        <f>A125580481W_Latest</f>
        <v>11.827999999999999</v>
      </c>
      <c r="AN294" s="70">
        <f>A125583600F_Latest</f>
        <v>0.49099999999999999</v>
      </c>
      <c r="AO294" s="70">
        <f>A125577984R_Latest</f>
        <v>0</v>
      </c>
      <c r="AP294" s="70">
        <f>A125586408K_Latest</f>
        <v>0.14599999999999999</v>
      </c>
      <c r="AQ294" s="70">
        <f>A125589216W_Latest</f>
        <v>0</v>
      </c>
      <c r="AR294" s="70">
        <f>A125580792F_Latest</f>
        <v>0.63700000000000001</v>
      </c>
      <c r="AS294" s="70">
        <f>A125580793J_Latest</f>
        <v>3</v>
      </c>
      <c r="AT294" s="70">
        <f>A125583912T_Latest</f>
        <v>0</v>
      </c>
      <c r="AU294" s="70">
        <f>A125578296C_Latest</f>
        <v>0</v>
      </c>
      <c r="AV294" s="70">
        <f>A125586720C_Latest</f>
        <v>0</v>
      </c>
      <c r="AW294" s="70">
        <f>A125589528J_Latest</f>
        <v>0</v>
      </c>
      <c r="AX294" s="70">
        <f>A125581104J_Latest</f>
        <v>0</v>
      </c>
      <c r="AY294" s="70">
        <f>A125581105K_Latest</f>
        <v>0</v>
      </c>
      <c r="AZ294" s="70">
        <f>A125582664X_Latest</f>
        <v>0.308</v>
      </c>
      <c r="BA294" s="70">
        <f>A125577048X_Latest</f>
        <v>0</v>
      </c>
      <c r="BB294" s="70">
        <f>A125585472K_Latest</f>
        <v>0</v>
      </c>
      <c r="BC294" s="70">
        <f>A125588280W_Latest</f>
        <v>0</v>
      </c>
      <c r="BD294" s="70">
        <f>A125579856J_Latest</f>
        <v>0.308</v>
      </c>
      <c r="BE294" s="70">
        <f>A125579857K_Latest</f>
        <v>0</v>
      </c>
    </row>
    <row r="295" spans="1:57" hidden="1">
      <c r="A295" s="58"/>
      <c r="B295" s="53" t="s">
        <v>12715</v>
      </c>
      <c r="C295" s="66">
        <v>87</v>
      </c>
      <c r="D295" s="70">
        <f>A125582472F_Latest</f>
        <v>0</v>
      </c>
      <c r="E295" s="70">
        <f>A125576856C_Latest</f>
        <v>0.877</v>
      </c>
      <c r="F295" s="70">
        <f>A125585280T_Latest</f>
        <v>0</v>
      </c>
      <c r="G295" s="70">
        <f>A125588088W_Latest</f>
        <v>0.88900000000000001</v>
      </c>
      <c r="H295" s="70">
        <f>A125579664R_Latest</f>
        <v>1.766</v>
      </c>
      <c r="I295" s="70">
        <f>A125579665T_Latest</f>
        <v>30.143999999999998</v>
      </c>
      <c r="J295" s="70">
        <f>A125584344X_Latest</f>
        <v>0</v>
      </c>
      <c r="K295" s="70">
        <f>A125578728W_Latest</f>
        <v>0.877</v>
      </c>
      <c r="L295" s="70">
        <f>A125587152K_Latest</f>
        <v>0</v>
      </c>
      <c r="M295" s="70">
        <f>A125589960V_Latest</f>
        <v>0.88900000000000001</v>
      </c>
      <c r="N295" s="70">
        <f>A125581536L_Latest</f>
        <v>1.766</v>
      </c>
      <c r="O295" s="70">
        <f>A125581537R_Latest</f>
        <v>30.143999999999998</v>
      </c>
      <c r="P295" s="70">
        <f>A125583096F_Latest</f>
        <v>0</v>
      </c>
      <c r="Q295" s="70">
        <f>A125577480K_Latest</f>
        <v>0</v>
      </c>
      <c r="R295" s="70">
        <f>A125585904C_Latest</f>
        <v>0</v>
      </c>
      <c r="S295" s="70">
        <f>A125588712R_Latest</f>
        <v>0</v>
      </c>
      <c r="T295" s="70">
        <f>A125580288V_Latest</f>
        <v>0</v>
      </c>
      <c r="U295" s="70">
        <f>A125580289W_Latest</f>
        <v>0</v>
      </c>
      <c r="V295" s="70">
        <f>A125584656K_Latest</f>
        <v>0</v>
      </c>
      <c r="W295" s="70">
        <f>A125579040T_Latest</f>
        <v>0</v>
      </c>
      <c r="X295" s="70">
        <f>A125587464W_Latest</f>
        <v>0</v>
      </c>
      <c r="Y295" s="70">
        <f>A125590272L_Latest</f>
        <v>0</v>
      </c>
      <c r="Z295" s="70">
        <f>A125581848X_Latest</f>
        <v>0</v>
      </c>
      <c r="AA295" s="70">
        <f>A125581849A_Latest</f>
        <v>0</v>
      </c>
      <c r="AB295" s="70">
        <f>A125584968W_Latest</f>
        <v>0</v>
      </c>
      <c r="AC295" s="70">
        <f>A125579352C_Latest</f>
        <v>0</v>
      </c>
      <c r="AD295" s="70">
        <f>A125587776J_Latest</f>
        <v>0</v>
      </c>
      <c r="AE295" s="70">
        <f>A125590584X_Latest</f>
        <v>0</v>
      </c>
      <c r="AF295" s="70">
        <f>A125582160V_Latest</f>
        <v>0</v>
      </c>
      <c r="AG295" s="70">
        <f>A125582161W_Latest</f>
        <v>0</v>
      </c>
      <c r="AH295" s="70">
        <f>A125583408F_Latest</f>
        <v>0</v>
      </c>
      <c r="AI295" s="70">
        <f>A125577792W_Latest</f>
        <v>0</v>
      </c>
      <c r="AJ295" s="70">
        <f>A125586216T_Latest</f>
        <v>0</v>
      </c>
      <c r="AK295" s="70">
        <f>A125589024C_Latest</f>
        <v>0</v>
      </c>
      <c r="AL295" s="70">
        <f>A125580600A_Latest</f>
        <v>0</v>
      </c>
      <c r="AM295" s="70">
        <f>A125580601C_Latest</f>
        <v>0</v>
      </c>
      <c r="AN295" s="70">
        <f>A125583720X_Latest</f>
        <v>0</v>
      </c>
      <c r="AO295" s="70">
        <f>A125578104X_Latest</f>
        <v>0</v>
      </c>
      <c r="AP295" s="70">
        <f>A125586528C_Latest</f>
        <v>0</v>
      </c>
      <c r="AQ295" s="70">
        <f>A125589336R_Latest</f>
        <v>0</v>
      </c>
      <c r="AR295" s="70">
        <f>A125580912L_Latest</f>
        <v>0</v>
      </c>
      <c r="AS295" s="70">
        <f>A125580913R_Latest</f>
        <v>0</v>
      </c>
      <c r="AT295" s="70">
        <f>A125584032L_Latest</f>
        <v>0</v>
      </c>
      <c r="AU295" s="70">
        <f>A125578416K_Latest</f>
        <v>0</v>
      </c>
      <c r="AV295" s="70">
        <f>A125586840W_Latest</f>
        <v>0</v>
      </c>
      <c r="AW295" s="70">
        <f>A125589648A_Latest</f>
        <v>0</v>
      </c>
      <c r="AX295" s="70">
        <f>A125581224A_Latest</f>
        <v>0</v>
      </c>
      <c r="AY295" s="70">
        <f>A125581225C_Latest</f>
        <v>0</v>
      </c>
      <c r="AZ295" s="70">
        <f>A125582784T_Latest</f>
        <v>0</v>
      </c>
      <c r="BA295" s="70">
        <f>A125577168T_Latest</f>
        <v>0</v>
      </c>
      <c r="BB295" s="70">
        <f>A125585592C_Latest</f>
        <v>0</v>
      </c>
      <c r="BC295" s="70">
        <f>A125588400C_Latest</f>
        <v>0</v>
      </c>
      <c r="BD295" s="70">
        <f>A125579976A_Latest</f>
        <v>0</v>
      </c>
      <c r="BE295" s="70">
        <f>A125579977C_Latest</f>
        <v>0</v>
      </c>
    </row>
    <row r="296" spans="1:57" hidden="1">
      <c r="A296" s="48" t="s">
        <v>12716</v>
      </c>
      <c r="B296" s="55"/>
      <c r="C296" s="66">
        <v>88</v>
      </c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</row>
    <row r="297" spans="1:57" hidden="1">
      <c r="A297" s="58"/>
      <c r="B297" s="53" t="s">
        <v>12717</v>
      </c>
      <c r="C297" s="66">
        <v>89</v>
      </c>
      <c r="D297" s="70">
        <f>A125582192L_Latest</f>
        <v>53.521000000000001</v>
      </c>
      <c r="E297" s="70">
        <f>A125576576K_Latest</f>
        <v>63.412999999999997</v>
      </c>
      <c r="F297" s="70">
        <f>A125585000L_Latest</f>
        <v>89.132999999999996</v>
      </c>
      <c r="G297" s="70">
        <f>A125587808R_Latest</f>
        <v>67.039000000000001</v>
      </c>
      <c r="H297" s="70">
        <f>A125579384W_Latest</f>
        <v>273.10700000000003</v>
      </c>
      <c r="I297" s="70">
        <f>A125579385X_Latest</f>
        <v>17</v>
      </c>
      <c r="J297" s="70">
        <f>A125584064F_Latest</f>
        <v>9.7460000000000004</v>
      </c>
      <c r="K297" s="70">
        <f>A125578448C_Latest</f>
        <v>17.934999999999999</v>
      </c>
      <c r="L297" s="70">
        <f>A125586872R_Latest</f>
        <v>24.481999999999999</v>
      </c>
      <c r="M297" s="70">
        <f>A125589680A_Latest</f>
        <v>26.963000000000001</v>
      </c>
      <c r="N297" s="70">
        <f>A125581256V_Latest</f>
        <v>79.126000000000005</v>
      </c>
      <c r="O297" s="70">
        <f>A125581257W_Latest</f>
        <v>26</v>
      </c>
      <c r="P297" s="70">
        <f>A125582816X_Latest</f>
        <v>13.919</v>
      </c>
      <c r="Q297" s="70">
        <f>A125577200F_Latest</f>
        <v>23.16</v>
      </c>
      <c r="R297" s="70">
        <f>A125585624K_Latest</f>
        <v>27.675000000000001</v>
      </c>
      <c r="S297" s="70">
        <f>A125588432W_Latest</f>
        <v>14.5</v>
      </c>
      <c r="T297" s="70">
        <f>A125580008R_Latest</f>
        <v>79.253</v>
      </c>
      <c r="U297" s="70">
        <f>A125580009T_Latest</f>
        <v>13</v>
      </c>
      <c r="V297" s="70">
        <f>A125584376T_Latest</f>
        <v>18.143999999999998</v>
      </c>
      <c r="W297" s="70">
        <f>A125578760W_Latest</f>
        <v>12.997</v>
      </c>
      <c r="X297" s="70">
        <f>A125587184C_Latest</f>
        <v>18.23</v>
      </c>
      <c r="Y297" s="70">
        <f>A125589992L_Latest</f>
        <v>10.089</v>
      </c>
      <c r="Z297" s="70">
        <f>A125581568F_Latest</f>
        <v>59.460999999999999</v>
      </c>
      <c r="AA297" s="70">
        <f>A125581569J_Latest</f>
        <v>10.319000000000001</v>
      </c>
      <c r="AB297" s="70">
        <f>A125584688C_Latest</f>
        <v>3.11</v>
      </c>
      <c r="AC297" s="70">
        <f>A125579072K_Latest</f>
        <v>1.92</v>
      </c>
      <c r="AD297" s="70">
        <f>A125587496R_Latest</f>
        <v>6.04</v>
      </c>
      <c r="AE297" s="70">
        <f>A125590304V_Latest</f>
        <v>6.3280000000000003</v>
      </c>
      <c r="AF297" s="70">
        <f>A125581880X_Latest</f>
        <v>17.399000000000001</v>
      </c>
      <c r="AG297" s="70">
        <f>A125581881A_Latest</f>
        <v>26</v>
      </c>
      <c r="AH297" s="70">
        <f>A125583128L_Latest</f>
        <v>5.258</v>
      </c>
      <c r="AI297" s="70">
        <f>A125577512T_Latest</f>
        <v>4.9180000000000001</v>
      </c>
      <c r="AJ297" s="70">
        <f>A125585936W_Latest</f>
        <v>8.4700000000000006</v>
      </c>
      <c r="AK297" s="70">
        <f>A125588744J_Latest</f>
        <v>6.8650000000000002</v>
      </c>
      <c r="AL297" s="70">
        <f>A125580320J_Latest</f>
        <v>25.510999999999999</v>
      </c>
      <c r="AM297" s="70">
        <f>A125580321K_Latest</f>
        <v>20.010999999999999</v>
      </c>
      <c r="AN297" s="70">
        <f>A125583440F_Latest</f>
        <v>2.0449999999999999</v>
      </c>
      <c r="AO297" s="70">
        <f>A125577824C_Latest</f>
        <v>0.84299999999999997</v>
      </c>
      <c r="AP297" s="70">
        <f>A125586248K_Latest</f>
        <v>1.921</v>
      </c>
      <c r="AQ297" s="70">
        <f>A125589056W_Latest</f>
        <v>2.1659999999999999</v>
      </c>
      <c r="AR297" s="70">
        <f>A125580632V_Latest</f>
        <v>6.976</v>
      </c>
      <c r="AS297" s="70">
        <f>A125580633W_Latest</f>
        <v>26</v>
      </c>
      <c r="AT297" s="70">
        <f>A125583752T_Latest</f>
        <v>0.153</v>
      </c>
      <c r="AU297" s="70">
        <f>A125578136T_Latest</f>
        <v>0.35499999999999998</v>
      </c>
      <c r="AV297" s="70">
        <f>A125586560C_Latest</f>
        <v>0.245</v>
      </c>
      <c r="AW297" s="70">
        <f>A125589368J_Latest</f>
        <v>0</v>
      </c>
      <c r="AX297" s="70">
        <f>A125580944F_Latest</f>
        <v>0.753</v>
      </c>
      <c r="AY297" s="70">
        <f>A125580945J_Latest</f>
        <v>11.224</v>
      </c>
      <c r="AZ297" s="70">
        <f>A125582504L_Latest</f>
        <v>1.1459999999999999</v>
      </c>
      <c r="BA297" s="70">
        <f>A125576888W_Latest</f>
        <v>1.284</v>
      </c>
      <c r="BB297" s="70">
        <f>A125585312X_Latest</f>
        <v>2.0699999999999998</v>
      </c>
      <c r="BC297" s="70">
        <f>A125588120K_Latest</f>
        <v>0.128</v>
      </c>
      <c r="BD297" s="70">
        <f>A125579696J_Latest</f>
        <v>4.6280000000000001</v>
      </c>
      <c r="BE297" s="70">
        <f>A125579697K_Latest</f>
        <v>8.3810000000000002</v>
      </c>
    </row>
    <row r="298" spans="1:57" hidden="1">
      <c r="A298" s="58"/>
      <c r="B298" s="56" t="s">
        <v>12718</v>
      </c>
      <c r="C298" s="66">
        <v>90</v>
      </c>
      <c r="D298" s="70">
        <f>A125582392F_Latest</f>
        <v>10.635999999999999</v>
      </c>
      <c r="E298" s="70">
        <f>A125576776C_Latest</f>
        <v>17.77</v>
      </c>
      <c r="F298" s="70">
        <f>A125585200F_Latest</f>
        <v>22.9</v>
      </c>
      <c r="G298" s="70">
        <f>A125588008K_Latest</f>
        <v>15.586</v>
      </c>
      <c r="H298" s="70">
        <f>A125579584R_Latest</f>
        <v>66.891999999999996</v>
      </c>
      <c r="I298" s="70">
        <f>A125579585T_Latest</f>
        <v>17</v>
      </c>
      <c r="J298" s="70">
        <f>A125584264X_Latest</f>
        <v>0</v>
      </c>
      <c r="K298" s="70">
        <f>A125578648W_Latest</f>
        <v>3.9350000000000001</v>
      </c>
      <c r="L298" s="70">
        <f>A125587072K_Latest</f>
        <v>4.2789999999999999</v>
      </c>
      <c r="M298" s="70">
        <f>A125589880V_Latest</f>
        <v>4.8840000000000003</v>
      </c>
      <c r="N298" s="70">
        <f>A125581456L_Latest</f>
        <v>13.098000000000001</v>
      </c>
      <c r="O298" s="70">
        <f>A125581457R_Latest</f>
        <v>26</v>
      </c>
      <c r="P298" s="70">
        <f>A125583016V_Latest</f>
        <v>4.75</v>
      </c>
      <c r="Q298" s="70">
        <f>A125577400X_Latest</f>
        <v>8.4030000000000005</v>
      </c>
      <c r="R298" s="70">
        <f>A125585824C_Latest</f>
        <v>8.1690000000000005</v>
      </c>
      <c r="S298" s="70">
        <f>A125588632R_Latest</f>
        <v>5.6040000000000001</v>
      </c>
      <c r="T298" s="70">
        <f>A125580208J_Latest</f>
        <v>26.925999999999998</v>
      </c>
      <c r="U298" s="70">
        <f>A125580209K_Latest</f>
        <v>12.861000000000001</v>
      </c>
      <c r="V298" s="70">
        <f>A125584576K_Latest</f>
        <v>3.09</v>
      </c>
      <c r="W298" s="70">
        <f>A125578960R_Latest</f>
        <v>1.859</v>
      </c>
      <c r="X298" s="70">
        <f>A125587384W_Latest</f>
        <v>6.3869999999999996</v>
      </c>
      <c r="Y298" s="70">
        <f>A125590192L_Latest</f>
        <v>1.623</v>
      </c>
      <c r="Z298" s="70">
        <f>A125581768X_Latest</f>
        <v>12.959</v>
      </c>
      <c r="AA298" s="70">
        <f>A125581769A_Latest</f>
        <v>20.613</v>
      </c>
      <c r="AB298" s="70">
        <f>A125584888W_Latest</f>
        <v>0.81200000000000006</v>
      </c>
      <c r="AC298" s="70">
        <f>A125579272C_Latest</f>
        <v>1.2689999999999999</v>
      </c>
      <c r="AD298" s="70">
        <f>A125587696J_Latest</f>
        <v>1.123</v>
      </c>
      <c r="AE298" s="70">
        <f>A125590504L_Latest</f>
        <v>1.4730000000000001</v>
      </c>
      <c r="AF298" s="70">
        <f>A125582080V_Latest</f>
        <v>4.6769999999999996</v>
      </c>
      <c r="AG298" s="70">
        <f>A125582081W_Latest</f>
        <v>14.225</v>
      </c>
      <c r="AH298" s="70">
        <f>A125583328F_Latest</f>
        <v>1.3939999999999999</v>
      </c>
      <c r="AI298" s="70">
        <f>A125577712K_Latest</f>
        <v>1.8839999999999999</v>
      </c>
      <c r="AJ298" s="70">
        <f>A125586136T_Latest</f>
        <v>1.329</v>
      </c>
      <c r="AK298" s="70">
        <f>A125588944A_Latest</f>
        <v>1.0369999999999999</v>
      </c>
      <c r="AL298" s="70">
        <f>A125580520A_Latest</f>
        <v>5.6440000000000001</v>
      </c>
      <c r="AM298" s="70">
        <f>A125580521C_Latest</f>
        <v>11.456</v>
      </c>
      <c r="AN298" s="70">
        <f>A125583640X_Latest</f>
        <v>0.29899999999999999</v>
      </c>
      <c r="AO298" s="70">
        <f>A125578024X_Latest</f>
        <v>0</v>
      </c>
      <c r="AP298" s="70">
        <f>A125586448C_Latest</f>
        <v>0.42499999999999999</v>
      </c>
      <c r="AQ298" s="70">
        <f>A125589256R_Latest</f>
        <v>0.96499999999999997</v>
      </c>
      <c r="AR298" s="70">
        <f>A125580832L_Latest</f>
        <v>1.6890000000000001</v>
      </c>
      <c r="AS298" s="70">
        <f>A125580833R_Latest</f>
        <v>52</v>
      </c>
      <c r="AT298" s="70">
        <f>A125583952K_Latest</f>
        <v>0</v>
      </c>
      <c r="AU298" s="70">
        <f>A125578336K_Latest</f>
        <v>0.161</v>
      </c>
      <c r="AV298" s="70">
        <f>A125586760W_Latest</f>
        <v>0.16</v>
      </c>
      <c r="AW298" s="70">
        <f>A125589568A_Latest</f>
        <v>0</v>
      </c>
      <c r="AX298" s="70">
        <f>A125581144A_Latest</f>
        <v>0.32100000000000001</v>
      </c>
      <c r="AY298" s="70">
        <f>A125581145C_Latest</f>
        <v>20.937999999999999</v>
      </c>
      <c r="AZ298" s="70">
        <f>A125582704F_Latest</f>
        <v>0.29099999999999998</v>
      </c>
      <c r="BA298" s="70">
        <f>A125577088T_Latest</f>
        <v>0.25900000000000001</v>
      </c>
      <c r="BB298" s="70">
        <f>A125585512T_Latest</f>
        <v>1.0289999999999999</v>
      </c>
      <c r="BC298" s="70">
        <f>A125588320C_Latest</f>
        <v>0</v>
      </c>
      <c r="BD298" s="70">
        <f>A125579896A_Latest</f>
        <v>1.5780000000000001</v>
      </c>
      <c r="BE298" s="70">
        <f>A125579897C_Latest</f>
        <v>15.69</v>
      </c>
    </row>
    <row r="299" spans="1:57" hidden="1">
      <c r="A299" s="58"/>
      <c r="B299" s="56" t="s">
        <v>12719</v>
      </c>
      <c r="C299" s="66">
        <v>91</v>
      </c>
      <c r="D299" s="70">
        <f>A125582400V_Latest</f>
        <v>42.884999999999998</v>
      </c>
      <c r="E299" s="70">
        <f>A125576784C_Latest</f>
        <v>45.643999999999998</v>
      </c>
      <c r="F299" s="70">
        <f>A125585208X_Latest</f>
        <v>66.233000000000004</v>
      </c>
      <c r="G299" s="70">
        <f>A125588016K_Latest</f>
        <v>51.453000000000003</v>
      </c>
      <c r="H299" s="70">
        <f>A125579592R_Latest</f>
        <v>206.215</v>
      </c>
      <c r="I299" s="70">
        <f>A125579593T_Latest</f>
        <v>17</v>
      </c>
      <c r="J299" s="70">
        <f>A125584272X_Latest</f>
        <v>9.7460000000000004</v>
      </c>
      <c r="K299" s="70">
        <f>A125578656W_Latest</f>
        <v>14.000999999999999</v>
      </c>
      <c r="L299" s="70">
        <f>A125587080K_Latest</f>
        <v>20.202999999999999</v>
      </c>
      <c r="M299" s="70">
        <f>A125589888L_Latest</f>
        <v>22.077999999999999</v>
      </c>
      <c r="N299" s="70">
        <f>A125581464L_Latest</f>
        <v>66.028000000000006</v>
      </c>
      <c r="O299" s="70">
        <f>A125581465R_Latest</f>
        <v>26</v>
      </c>
      <c r="P299" s="70">
        <f>A125583024V_Latest</f>
        <v>9.1690000000000005</v>
      </c>
      <c r="Q299" s="70">
        <f>A125577408T_Latest</f>
        <v>14.757</v>
      </c>
      <c r="R299" s="70">
        <f>A125585832C_Latest</f>
        <v>19.504999999999999</v>
      </c>
      <c r="S299" s="70">
        <f>A125588640R_Latest</f>
        <v>8.8970000000000002</v>
      </c>
      <c r="T299" s="70">
        <f>A125580216J_Latest</f>
        <v>52.328000000000003</v>
      </c>
      <c r="U299" s="70">
        <f>A125580217K_Latest</f>
        <v>13.316000000000001</v>
      </c>
      <c r="V299" s="70">
        <f>A125584584K_Latest</f>
        <v>15.055</v>
      </c>
      <c r="W299" s="70">
        <f>A125578968J_Latest</f>
        <v>11.138</v>
      </c>
      <c r="X299" s="70">
        <f>A125587392W_Latest</f>
        <v>11.843</v>
      </c>
      <c r="Y299" s="70">
        <f>A125590200A_Latest</f>
        <v>8.4659999999999993</v>
      </c>
      <c r="Z299" s="70">
        <f>A125581776X_Latest</f>
        <v>46.500999999999998</v>
      </c>
      <c r="AA299" s="70">
        <f>A125581777A_Latest</f>
        <v>8</v>
      </c>
      <c r="AB299" s="70">
        <f>A125584896W_Latest</f>
        <v>2.2970000000000002</v>
      </c>
      <c r="AC299" s="70">
        <f>A125579280C_Latest</f>
        <v>0.65200000000000002</v>
      </c>
      <c r="AD299" s="70">
        <f>A125587704W_Latest</f>
        <v>4.9180000000000001</v>
      </c>
      <c r="AE299" s="70">
        <f>A125590512L_Latest</f>
        <v>4.8550000000000004</v>
      </c>
      <c r="AF299" s="70">
        <f>A125582088L_Latest</f>
        <v>12.721</v>
      </c>
      <c r="AG299" s="70">
        <f>A125582089R_Latest</f>
        <v>39.667999999999999</v>
      </c>
      <c r="AH299" s="70">
        <f>A125583336F_Latest</f>
        <v>3.8639999999999999</v>
      </c>
      <c r="AI299" s="70">
        <f>A125577720K_Latest</f>
        <v>3.0339999999999998</v>
      </c>
      <c r="AJ299" s="70">
        <f>A125586144T_Latest</f>
        <v>7.141</v>
      </c>
      <c r="AK299" s="70">
        <f>A125588952A_Latest</f>
        <v>5.8280000000000003</v>
      </c>
      <c r="AL299" s="70">
        <f>A125580528V_Latest</f>
        <v>19.867000000000001</v>
      </c>
      <c r="AM299" s="70">
        <f>A125580529W_Latest</f>
        <v>20.994</v>
      </c>
      <c r="AN299" s="70">
        <f>A125583648T_Latest</f>
        <v>1.746</v>
      </c>
      <c r="AO299" s="70">
        <f>A125578032X_Latest</f>
        <v>0.84299999999999997</v>
      </c>
      <c r="AP299" s="70">
        <f>A125586456C_Latest</f>
        <v>1.4970000000000001</v>
      </c>
      <c r="AQ299" s="70">
        <f>A125589264R_Latest</f>
        <v>1.2010000000000001</v>
      </c>
      <c r="AR299" s="70">
        <f>A125580840L_Latest</f>
        <v>5.2869999999999999</v>
      </c>
      <c r="AS299" s="70">
        <f>A125580841R_Latest</f>
        <v>13</v>
      </c>
      <c r="AT299" s="70">
        <f>A125583960K_Latest</f>
        <v>0.153</v>
      </c>
      <c r="AU299" s="70">
        <f>A125578344K_Latest</f>
        <v>0.19400000000000001</v>
      </c>
      <c r="AV299" s="70">
        <f>A125586768R_Latest</f>
        <v>8.5000000000000006E-2</v>
      </c>
      <c r="AW299" s="70">
        <f>A125589576A_Latest</f>
        <v>0</v>
      </c>
      <c r="AX299" s="70">
        <f>A125581152A_Latest</f>
        <v>0.432</v>
      </c>
      <c r="AY299" s="70">
        <f>A125581153C_Latest</f>
        <v>9.8640000000000008</v>
      </c>
      <c r="AZ299" s="70">
        <f>A125582712F_Latest</f>
        <v>0.85499999999999998</v>
      </c>
      <c r="BA299" s="70">
        <f>A125577096T_Latest</f>
        <v>1.0249999999999999</v>
      </c>
      <c r="BB299" s="70">
        <f>A125585520T_Latest</f>
        <v>1.042</v>
      </c>
      <c r="BC299" s="70">
        <f>A125588328W_Latest</f>
        <v>0.128</v>
      </c>
      <c r="BD299" s="70">
        <f>A125579904R_Latest</f>
        <v>3.05</v>
      </c>
      <c r="BE299" s="70">
        <f>A125579905T_Latest</f>
        <v>8</v>
      </c>
    </row>
    <row r="300" spans="1:57" hidden="1">
      <c r="A300" s="58"/>
      <c r="B300" s="53" t="s">
        <v>12720</v>
      </c>
      <c r="C300" s="66">
        <v>92</v>
      </c>
      <c r="D300" s="70">
        <f>A125582232V_Latest</f>
        <v>7.944</v>
      </c>
      <c r="E300" s="70">
        <f>A125576616T_Latest</f>
        <v>19.23</v>
      </c>
      <c r="F300" s="70">
        <f>A125585040F_Latest</f>
        <v>15.067</v>
      </c>
      <c r="G300" s="70">
        <f>A125587848J_Latest</f>
        <v>15.795</v>
      </c>
      <c r="H300" s="70">
        <f>A125579424C_Latest</f>
        <v>58.036000000000001</v>
      </c>
      <c r="I300" s="70">
        <f>A125579425F_Latest</f>
        <v>13</v>
      </c>
      <c r="J300" s="70">
        <f>A125584104L_Latest</f>
        <v>2.4260000000000002</v>
      </c>
      <c r="K300" s="70">
        <f>A125578488W_Latest</f>
        <v>6.2279999999999998</v>
      </c>
      <c r="L300" s="70">
        <f>A125586912W_Latest</f>
        <v>5.0620000000000003</v>
      </c>
      <c r="M300" s="70">
        <f>A125589720J_Latest</f>
        <v>7.5979999999999999</v>
      </c>
      <c r="N300" s="70">
        <f>A125581296L_Latest</f>
        <v>21.312999999999999</v>
      </c>
      <c r="O300" s="70">
        <f>A125581297R_Latest</f>
        <v>14.054</v>
      </c>
      <c r="P300" s="70">
        <f>A125582856T_Latest</f>
        <v>1.508</v>
      </c>
      <c r="Q300" s="70">
        <f>A125577240X_Latest</f>
        <v>5.7930000000000001</v>
      </c>
      <c r="R300" s="70">
        <f>A125585664C_Latest</f>
        <v>3.4209999999999998</v>
      </c>
      <c r="S300" s="70">
        <f>A125588472R_Latest</f>
        <v>3.4049999999999998</v>
      </c>
      <c r="T300" s="70">
        <f>A125580048J_Latest</f>
        <v>14.127000000000001</v>
      </c>
      <c r="U300" s="70">
        <f>A125580049K_Latest</f>
        <v>12.238</v>
      </c>
      <c r="V300" s="70">
        <f>A125584416X_Latest</f>
        <v>2.4910000000000001</v>
      </c>
      <c r="W300" s="70">
        <f>A125578800C_Latest</f>
        <v>3.3</v>
      </c>
      <c r="X300" s="70">
        <f>A125587224K_Latest</f>
        <v>3.2709999999999999</v>
      </c>
      <c r="Y300" s="70">
        <f>A125590032A_Latest</f>
        <v>2.407</v>
      </c>
      <c r="Z300" s="70">
        <f>A125581608L_Latest</f>
        <v>11.468999999999999</v>
      </c>
      <c r="AA300" s="70">
        <f>A125581609R_Latest</f>
        <v>18.3</v>
      </c>
      <c r="AB300" s="70">
        <f>A125584728K_Latest</f>
        <v>1.0960000000000001</v>
      </c>
      <c r="AC300" s="70">
        <f>A125579112T_Latest</f>
        <v>1.403</v>
      </c>
      <c r="AD300" s="70">
        <f>A125587536W_Latest</f>
        <v>0.69199999999999995</v>
      </c>
      <c r="AE300" s="70">
        <f>A125590344L_Latest</f>
        <v>0.28299999999999997</v>
      </c>
      <c r="AF300" s="70">
        <f>A125581920F_Latest</f>
        <v>3.4740000000000002</v>
      </c>
      <c r="AG300" s="70">
        <f>A125581921J_Latest</f>
        <v>8</v>
      </c>
      <c r="AH300" s="70">
        <f>A125583168F_Latest</f>
        <v>0</v>
      </c>
      <c r="AI300" s="70">
        <f>A125577552K_Latest</f>
        <v>1.1879999999999999</v>
      </c>
      <c r="AJ300" s="70">
        <f>A125585976R_Latest</f>
        <v>1.3560000000000001</v>
      </c>
      <c r="AK300" s="70">
        <f>A125588784A_Latest</f>
        <v>1.2070000000000001</v>
      </c>
      <c r="AL300" s="70">
        <f>A125580360A_Latest</f>
        <v>3.7509999999999999</v>
      </c>
      <c r="AM300" s="70">
        <f>A125580361C_Latest</f>
        <v>30.366</v>
      </c>
      <c r="AN300" s="70">
        <f>A125583480X_Latest</f>
        <v>0.42299999999999999</v>
      </c>
      <c r="AO300" s="70">
        <f>A125577864W_Latest</f>
        <v>0.63700000000000001</v>
      </c>
      <c r="AP300" s="70">
        <f>A125586288C_Latest</f>
        <v>0.45700000000000002</v>
      </c>
      <c r="AQ300" s="70">
        <f>A125589096R_Latest</f>
        <v>0.29399999999999998</v>
      </c>
      <c r="AR300" s="70">
        <f>A125580672L_Latest</f>
        <v>1.8109999999999999</v>
      </c>
      <c r="AS300" s="70">
        <f>A125580673R_Latest</f>
        <v>8</v>
      </c>
      <c r="AT300" s="70">
        <f>A125583792K_Latest</f>
        <v>0</v>
      </c>
      <c r="AU300" s="70">
        <f>A125578176K_Latest</f>
        <v>0</v>
      </c>
      <c r="AV300" s="70">
        <f>A125586600K_Latest</f>
        <v>0</v>
      </c>
      <c r="AW300" s="70">
        <f>A125589408R_Latest</f>
        <v>0</v>
      </c>
      <c r="AX300" s="70">
        <f>A125580984X_Latest</f>
        <v>0</v>
      </c>
      <c r="AY300" s="70">
        <f>A125580985A_Latest</f>
        <v>0</v>
      </c>
      <c r="AZ300" s="70">
        <f>A125582544F_Latest</f>
        <v>0</v>
      </c>
      <c r="BA300" s="70">
        <f>A125576928C_Latest</f>
        <v>0.68</v>
      </c>
      <c r="BB300" s="70">
        <f>A125585352T_Latest</f>
        <v>0.80900000000000005</v>
      </c>
      <c r="BC300" s="70">
        <f>A125588160C_Latest</f>
        <v>0.60199999999999998</v>
      </c>
      <c r="BD300" s="70">
        <f>A125579736R_Latest</f>
        <v>2.0910000000000002</v>
      </c>
      <c r="BE300" s="70">
        <f>A125579737T_Latest</f>
        <v>13</v>
      </c>
    </row>
    <row r="301" spans="1:57" hidden="1">
      <c r="A301" s="48" t="s">
        <v>12721</v>
      </c>
      <c r="B301" s="55"/>
      <c r="C301" s="66">
        <v>93</v>
      </c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</row>
    <row r="302" spans="1:57" hidden="1">
      <c r="A302" s="58"/>
      <c r="B302" s="53" t="s">
        <v>12722</v>
      </c>
      <c r="C302" s="66">
        <v>94</v>
      </c>
      <c r="D302" s="70">
        <f>A125582200A_Latest</f>
        <v>33.976999999999997</v>
      </c>
      <c r="E302" s="70">
        <f>A125576584K_Latest</f>
        <v>45.286999999999999</v>
      </c>
      <c r="F302" s="70">
        <f>A125585008F_Latest</f>
        <v>50.99</v>
      </c>
      <c r="G302" s="70">
        <f>A125587816R_Latest</f>
        <v>31.678999999999998</v>
      </c>
      <c r="H302" s="70">
        <f>A125579392W_Latest</f>
        <v>161.93199999999999</v>
      </c>
      <c r="I302" s="70">
        <f>A125579393X_Latest</f>
        <v>13</v>
      </c>
      <c r="J302" s="70">
        <f>A125584072F_Latest</f>
        <v>6.9459999999999997</v>
      </c>
      <c r="K302" s="70">
        <f>A125578456C_Latest</f>
        <v>14.680999999999999</v>
      </c>
      <c r="L302" s="70">
        <f>A125586880R_Latest</f>
        <v>13.914</v>
      </c>
      <c r="M302" s="70">
        <f>A125589688V_Latest</f>
        <v>13.298999999999999</v>
      </c>
      <c r="N302" s="70">
        <f>A125581264V_Latest</f>
        <v>48.84</v>
      </c>
      <c r="O302" s="70">
        <f>A125581265W_Latest</f>
        <v>15.529</v>
      </c>
      <c r="P302" s="70">
        <f>A125582824X_Latest</f>
        <v>7.4889999999999999</v>
      </c>
      <c r="Q302" s="70">
        <f>A125577208X_Latest</f>
        <v>17.204000000000001</v>
      </c>
      <c r="R302" s="70">
        <f>A125585632K_Latest</f>
        <v>15.343999999999999</v>
      </c>
      <c r="S302" s="70">
        <f>A125588440W_Latest</f>
        <v>4.875</v>
      </c>
      <c r="T302" s="70">
        <f>A125580016R_Latest</f>
        <v>44.912999999999997</v>
      </c>
      <c r="U302" s="70">
        <f>A125580017T_Latest</f>
        <v>10</v>
      </c>
      <c r="V302" s="70">
        <f>A125584384T_Latest</f>
        <v>12.603</v>
      </c>
      <c r="W302" s="70">
        <f>A125578768R_Latest</f>
        <v>6.5949999999999998</v>
      </c>
      <c r="X302" s="70">
        <f>A125587192C_Latest</f>
        <v>10.378</v>
      </c>
      <c r="Y302" s="70">
        <f>A125590000J_Latest</f>
        <v>6.17</v>
      </c>
      <c r="Z302" s="70">
        <f>A125581576F_Latest</f>
        <v>35.746000000000002</v>
      </c>
      <c r="AA302" s="70">
        <f>A125581577J_Latest</f>
        <v>12</v>
      </c>
      <c r="AB302" s="70">
        <f>A125584696C_Latest</f>
        <v>2.1179999999999999</v>
      </c>
      <c r="AC302" s="70">
        <f>A125579080K_Latest</f>
        <v>1.583</v>
      </c>
      <c r="AD302" s="70">
        <f>A125587504C_Latest</f>
        <v>3.762</v>
      </c>
      <c r="AE302" s="70">
        <f>A125590312V_Latest</f>
        <v>2.8820000000000001</v>
      </c>
      <c r="AF302" s="70">
        <f>A125581888T_Latest</f>
        <v>10.343999999999999</v>
      </c>
      <c r="AG302" s="70">
        <f>A125581889V_Latest</f>
        <v>26</v>
      </c>
      <c r="AH302" s="70">
        <f>A125583136L_Latest</f>
        <v>3.52</v>
      </c>
      <c r="AI302" s="70">
        <f>A125577520T_Latest</f>
        <v>3.1560000000000001</v>
      </c>
      <c r="AJ302" s="70">
        <f>A125585944W_Latest</f>
        <v>4.4829999999999997</v>
      </c>
      <c r="AK302" s="70">
        <f>A125588752J_Latest</f>
        <v>2.919</v>
      </c>
      <c r="AL302" s="70">
        <f>A125580328A_Latest</f>
        <v>14.079000000000001</v>
      </c>
      <c r="AM302" s="70">
        <f>A125580329C_Latest</f>
        <v>14.353999999999999</v>
      </c>
      <c r="AN302" s="70">
        <f>A125583448X_Latest</f>
        <v>0.875</v>
      </c>
      <c r="AO302" s="70">
        <f>A125577832C_Latest</f>
        <v>1.129</v>
      </c>
      <c r="AP302" s="70">
        <f>A125586256K_Latest</f>
        <v>0.91100000000000003</v>
      </c>
      <c r="AQ302" s="70">
        <f>A125589064W_Latest</f>
        <v>0.97599999999999998</v>
      </c>
      <c r="AR302" s="70">
        <f>A125580640V_Latest</f>
        <v>3.891</v>
      </c>
      <c r="AS302" s="70">
        <f>A125580641W_Latest</f>
        <v>12.209</v>
      </c>
      <c r="AT302" s="70">
        <f>A125583760T_Latest</f>
        <v>0.153</v>
      </c>
      <c r="AU302" s="70">
        <f>A125578144T_Latest</f>
        <v>0</v>
      </c>
      <c r="AV302" s="70">
        <f>A125586568W_Latest</f>
        <v>0.16</v>
      </c>
      <c r="AW302" s="70">
        <f>A125589376J_Latest</f>
        <v>0</v>
      </c>
      <c r="AX302" s="70">
        <f>A125580952F_Latest</f>
        <v>0.312</v>
      </c>
      <c r="AY302" s="70">
        <f>A125580953J_Latest</f>
        <v>17.858000000000001</v>
      </c>
      <c r="AZ302" s="70">
        <f>A125582512L_Latest</f>
        <v>0.27200000000000002</v>
      </c>
      <c r="BA302" s="70">
        <f>A125576896W_Latest</f>
        <v>0.93899999999999995</v>
      </c>
      <c r="BB302" s="70">
        <f>A125585320X_Latest</f>
        <v>2.0390000000000001</v>
      </c>
      <c r="BC302" s="70">
        <f>A125588128C_Latest</f>
        <v>0.55700000000000005</v>
      </c>
      <c r="BD302" s="70">
        <f>A125579704W_Latest</f>
        <v>3.8069999999999999</v>
      </c>
      <c r="BE302" s="70">
        <f>A125579705X_Latest</f>
        <v>15.231</v>
      </c>
    </row>
    <row r="303" spans="1:57" hidden="1">
      <c r="A303" s="58"/>
      <c r="B303" s="53" t="s">
        <v>12723</v>
      </c>
      <c r="C303" s="66">
        <v>95</v>
      </c>
      <c r="D303" s="70">
        <f>A125582272L_Latest</f>
        <v>27.489000000000001</v>
      </c>
      <c r="E303" s="70">
        <f>A125576656K_Latest</f>
        <v>37.356999999999999</v>
      </c>
      <c r="F303" s="70">
        <f>A125585080X_Latest</f>
        <v>53.21</v>
      </c>
      <c r="G303" s="70">
        <f>A125587888A_Latest</f>
        <v>51.155999999999999</v>
      </c>
      <c r="H303" s="70">
        <f>A125579464W_Latest</f>
        <v>169.21100000000001</v>
      </c>
      <c r="I303" s="70">
        <f>A125579465X_Latest</f>
        <v>24</v>
      </c>
      <c r="J303" s="70">
        <f>A125584144F_Latest</f>
        <v>5.226</v>
      </c>
      <c r="K303" s="70">
        <f>A125578528C_Latest</f>
        <v>9.4819999999999993</v>
      </c>
      <c r="L303" s="70">
        <f>A125586952R_Latest</f>
        <v>15.63</v>
      </c>
      <c r="M303" s="70">
        <f>A125589760A_Latest</f>
        <v>21.260999999999999</v>
      </c>
      <c r="N303" s="70">
        <f>A125581336V_Latest</f>
        <v>51.6</v>
      </c>
      <c r="O303" s="70">
        <f>A125581337W_Latest</f>
        <v>34</v>
      </c>
      <c r="P303" s="70">
        <f>A125582896K_Latest</f>
        <v>7.9379999999999997</v>
      </c>
      <c r="Q303" s="70">
        <f>A125577280T_Latest</f>
        <v>11.747999999999999</v>
      </c>
      <c r="R303" s="70">
        <f>A125585704K_Latest</f>
        <v>15.752000000000001</v>
      </c>
      <c r="S303" s="70">
        <f>A125588512W_Latest</f>
        <v>13.029</v>
      </c>
      <c r="T303" s="70">
        <f>A125580088A_Latest</f>
        <v>48.468000000000004</v>
      </c>
      <c r="U303" s="70">
        <f>A125580089C_Latest</f>
        <v>17</v>
      </c>
      <c r="V303" s="70">
        <f>A125584456T_Latest</f>
        <v>8.0329999999999995</v>
      </c>
      <c r="W303" s="70">
        <f>A125578840W_Latest</f>
        <v>9.7029999999999994</v>
      </c>
      <c r="X303" s="70">
        <f>A125587264C_Latest</f>
        <v>11.122999999999999</v>
      </c>
      <c r="Y303" s="70">
        <f>A125590072V_Latest</f>
        <v>6.3259999999999996</v>
      </c>
      <c r="Z303" s="70">
        <f>A125581648F_Latest</f>
        <v>35.183999999999997</v>
      </c>
      <c r="AA303" s="70">
        <f>A125581649J_Latest</f>
        <v>10.018000000000001</v>
      </c>
      <c r="AB303" s="70">
        <f>A125584768C_Latest</f>
        <v>2.0880000000000001</v>
      </c>
      <c r="AC303" s="70">
        <f>A125579152K_Latest</f>
        <v>1.7410000000000001</v>
      </c>
      <c r="AD303" s="70">
        <f>A125587576R_Latest</f>
        <v>2.97</v>
      </c>
      <c r="AE303" s="70">
        <f>A125590384F_Latest</f>
        <v>3.73</v>
      </c>
      <c r="AF303" s="70">
        <f>A125581960X_Latest</f>
        <v>10.528</v>
      </c>
      <c r="AG303" s="70">
        <f>A125581961A_Latest</f>
        <v>15.917</v>
      </c>
      <c r="AH303" s="70">
        <f>A125583208L_Latest</f>
        <v>1.738</v>
      </c>
      <c r="AI303" s="70">
        <f>A125577592C_Latest</f>
        <v>2.95</v>
      </c>
      <c r="AJ303" s="70">
        <f>A125586016X_Latest</f>
        <v>5.3419999999999996</v>
      </c>
      <c r="AK303" s="70">
        <f>A125588824J_Latest</f>
        <v>5.1529999999999996</v>
      </c>
      <c r="AL303" s="70">
        <f>A125580400J_Latest</f>
        <v>15.183</v>
      </c>
      <c r="AM303" s="70">
        <f>A125580401K_Latest</f>
        <v>30.306000000000001</v>
      </c>
      <c r="AN303" s="70">
        <f>A125583520F_Latest</f>
        <v>1.593</v>
      </c>
      <c r="AO303" s="70">
        <f>A125577904C_Latest</f>
        <v>0.35199999999999998</v>
      </c>
      <c r="AP303" s="70">
        <f>A125586328K_Latest</f>
        <v>1.4670000000000001</v>
      </c>
      <c r="AQ303" s="70">
        <f>A125589136W_Latest</f>
        <v>1.484</v>
      </c>
      <c r="AR303" s="70">
        <f>A125580712V_Latest</f>
        <v>4.8959999999999999</v>
      </c>
      <c r="AS303" s="70">
        <f>A125580713W_Latest</f>
        <v>16.882000000000001</v>
      </c>
      <c r="AT303" s="70">
        <f>A125583832T_Latest</f>
        <v>0</v>
      </c>
      <c r="AU303" s="70">
        <f>A125578216T_Latest</f>
        <v>0.35499999999999998</v>
      </c>
      <c r="AV303" s="70">
        <f>A125586640C_Latest</f>
        <v>8.5000000000000006E-2</v>
      </c>
      <c r="AW303" s="70">
        <f>A125589448J_Latest</f>
        <v>0</v>
      </c>
      <c r="AX303" s="70">
        <f>A125581024J_Latest</f>
        <v>0.441</v>
      </c>
      <c r="AY303" s="70">
        <f>A125581025K_Latest</f>
        <v>11.148</v>
      </c>
      <c r="AZ303" s="70">
        <f>A125582584X_Latest</f>
        <v>0.873</v>
      </c>
      <c r="BA303" s="70">
        <f>A125576968W_Latest</f>
        <v>1.0249999999999999</v>
      </c>
      <c r="BB303" s="70">
        <f>A125585392K_Latest</f>
        <v>0.84</v>
      </c>
      <c r="BC303" s="70">
        <f>A125588200K_Latest</f>
        <v>0.17299999999999999</v>
      </c>
      <c r="BD303" s="70">
        <f>A125579776J_Latest</f>
        <v>2.9119999999999999</v>
      </c>
      <c r="BE303" s="70">
        <f>A125579777K_Latest</f>
        <v>8</v>
      </c>
    </row>
    <row r="304" spans="1:57" hidden="1">
      <c r="A304" s="48" t="s">
        <v>12724</v>
      </c>
      <c r="B304" s="55"/>
      <c r="C304" s="66">
        <v>96</v>
      </c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</row>
    <row r="305" spans="1:57" hidden="1">
      <c r="A305" s="58"/>
      <c r="B305" s="53" t="s">
        <v>12725</v>
      </c>
      <c r="C305" s="66">
        <v>97</v>
      </c>
      <c r="D305" s="70">
        <f>A125582224V_Latest</f>
        <v>23.298999999999999</v>
      </c>
      <c r="E305" s="70">
        <f>A125576608T_Latest</f>
        <v>26.719000000000001</v>
      </c>
      <c r="F305" s="70">
        <f>A125585032F_Latest</f>
        <v>39.502000000000002</v>
      </c>
      <c r="G305" s="70">
        <f>A125587840R_Latest</f>
        <v>20.649000000000001</v>
      </c>
      <c r="H305" s="70">
        <f>A125579416C_Latest</f>
        <v>110.17</v>
      </c>
      <c r="I305" s="70">
        <f>A125579417F_Latest</f>
        <v>13</v>
      </c>
      <c r="J305" s="70">
        <f>A125584096X_Latest</f>
        <v>3.879</v>
      </c>
      <c r="K305" s="70">
        <f>A125578480C_Latest</f>
        <v>8.1869999999999994</v>
      </c>
      <c r="L305" s="70">
        <f>A125586904W_Latest</f>
        <v>13.12</v>
      </c>
      <c r="M305" s="70">
        <f>A125589712J_Latest</f>
        <v>7.194</v>
      </c>
      <c r="N305" s="70">
        <f>A125581288L_Latest</f>
        <v>32.380000000000003</v>
      </c>
      <c r="O305" s="70">
        <f>A125581289R_Latest</f>
        <v>26</v>
      </c>
      <c r="P305" s="70">
        <f>A125582848T_Latest</f>
        <v>5.5129999999999999</v>
      </c>
      <c r="Q305" s="70">
        <f>A125577232X_Latest</f>
        <v>10.073</v>
      </c>
      <c r="R305" s="70">
        <f>A125585656C_Latest</f>
        <v>10.852</v>
      </c>
      <c r="S305" s="70">
        <f>A125588464R_Latest</f>
        <v>3.0179999999999998</v>
      </c>
      <c r="T305" s="70">
        <f>A125580040R_Latest</f>
        <v>29.457000000000001</v>
      </c>
      <c r="U305" s="70">
        <f>A125580041T_Latest</f>
        <v>10</v>
      </c>
      <c r="V305" s="70">
        <f>A125584408X_Latest</f>
        <v>9.8580000000000005</v>
      </c>
      <c r="W305" s="70">
        <f>A125578792R_Latest</f>
        <v>3.6629999999999998</v>
      </c>
      <c r="X305" s="70">
        <f>A125587216K_Latest</f>
        <v>8.0760000000000005</v>
      </c>
      <c r="Y305" s="70">
        <f>A125590024A_Latest</f>
        <v>4.7809999999999997</v>
      </c>
      <c r="Z305" s="70">
        <f>A125581600V_Latest</f>
        <v>26.378</v>
      </c>
      <c r="AA305" s="70">
        <f>A125581601W_Latest</f>
        <v>12.115</v>
      </c>
      <c r="AB305" s="70">
        <f>A125584720T_Latest</f>
        <v>1.1140000000000001</v>
      </c>
      <c r="AC305" s="70">
        <f>A125579104T_Latest</f>
        <v>1.583</v>
      </c>
      <c r="AD305" s="70">
        <f>A125587528W_Latest</f>
        <v>1.5009999999999999</v>
      </c>
      <c r="AE305" s="70">
        <f>A125590336L_Latest</f>
        <v>2.2749999999999999</v>
      </c>
      <c r="AF305" s="70">
        <f>A125581912F_Latest</f>
        <v>6.4729999999999999</v>
      </c>
      <c r="AG305" s="70">
        <f>A125581913J_Latest</f>
        <v>41.393000000000001</v>
      </c>
      <c r="AH305" s="70">
        <f>A125583160L_Latest</f>
        <v>1.9450000000000001</v>
      </c>
      <c r="AI305" s="70">
        <f>A125577544K_Latest</f>
        <v>1.639</v>
      </c>
      <c r="AJ305" s="70">
        <f>A125585968R_Latest</f>
        <v>3.7010000000000001</v>
      </c>
      <c r="AK305" s="70">
        <f>A125588776A_Latest</f>
        <v>2.2120000000000002</v>
      </c>
      <c r="AL305" s="70">
        <f>A125580352A_Latest</f>
        <v>9.4969999999999999</v>
      </c>
      <c r="AM305" s="70">
        <f>A125580353C_Latest</f>
        <v>20</v>
      </c>
      <c r="AN305" s="70">
        <f>A125583472X_Latest</f>
        <v>0.56499999999999995</v>
      </c>
      <c r="AO305" s="70">
        <f>A125577856W_Latest</f>
        <v>0.85399999999999998</v>
      </c>
      <c r="AP305" s="70">
        <f>A125586280K_Latest</f>
        <v>0.91100000000000003</v>
      </c>
      <c r="AQ305" s="70">
        <f>A125589088R_Latest</f>
        <v>0.61099999999999999</v>
      </c>
      <c r="AR305" s="70">
        <f>A125580664L_Latest</f>
        <v>2.94</v>
      </c>
      <c r="AS305" s="70">
        <f>A125580665R_Latest</f>
        <v>12.946999999999999</v>
      </c>
      <c r="AT305" s="70">
        <f>A125583784K_Latest</f>
        <v>0.153</v>
      </c>
      <c r="AU305" s="70">
        <f>A125578168K_Latest</f>
        <v>0</v>
      </c>
      <c r="AV305" s="70">
        <f>A125586592W_Latest</f>
        <v>0.16</v>
      </c>
      <c r="AW305" s="70">
        <f>A125589400W_Latest</f>
        <v>0</v>
      </c>
      <c r="AX305" s="70">
        <f>A125580976X_Latest</f>
        <v>0.312</v>
      </c>
      <c r="AY305" s="70">
        <f>A125580977A_Latest</f>
        <v>17.858000000000001</v>
      </c>
      <c r="AZ305" s="70">
        <f>A125582536F_Latest</f>
        <v>0.27200000000000002</v>
      </c>
      <c r="BA305" s="70">
        <f>A125576920K_Latest</f>
        <v>0.72</v>
      </c>
      <c r="BB305" s="70">
        <f>A125585344T_Latest</f>
        <v>1.1819999999999999</v>
      </c>
      <c r="BC305" s="70">
        <f>A125588152C_Latest</f>
        <v>0.55700000000000005</v>
      </c>
      <c r="BD305" s="70">
        <f>A125579728R_Latest</f>
        <v>2.7320000000000002</v>
      </c>
      <c r="BE305" s="70">
        <f>A125579729T_Latest</f>
        <v>16.244</v>
      </c>
    </row>
    <row r="306" spans="1:57" hidden="1">
      <c r="A306" s="58"/>
      <c r="B306" s="53" t="s">
        <v>12726</v>
      </c>
      <c r="C306" s="66">
        <v>98</v>
      </c>
      <c r="D306" s="70">
        <f>A125582280L_Latest</f>
        <v>10.677</v>
      </c>
      <c r="E306" s="70">
        <f>A125576664K_Latest</f>
        <v>18.568000000000001</v>
      </c>
      <c r="F306" s="70">
        <f>A125585088T_Latest</f>
        <v>11.488</v>
      </c>
      <c r="G306" s="70">
        <f>A125587896A_Latest</f>
        <v>11.029</v>
      </c>
      <c r="H306" s="70">
        <f>A125579472W_Latest</f>
        <v>51.762</v>
      </c>
      <c r="I306" s="70">
        <f>A125579473X_Latest</f>
        <v>8</v>
      </c>
      <c r="J306" s="70">
        <f>A125584152F_Latest</f>
        <v>3.0670000000000002</v>
      </c>
      <c r="K306" s="70">
        <f>A125578536C_Latest</f>
        <v>6.4930000000000003</v>
      </c>
      <c r="L306" s="70">
        <f>A125586960R_Latest</f>
        <v>0.79400000000000004</v>
      </c>
      <c r="M306" s="70">
        <f>A125589768V_Latest</f>
        <v>6.1050000000000004</v>
      </c>
      <c r="N306" s="70">
        <f>A125581344V_Latest</f>
        <v>16.46</v>
      </c>
      <c r="O306" s="70">
        <f>A125581345W_Latest</f>
        <v>8</v>
      </c>
      <c r="P306" s="70">
        <f>A125582904X_Latest</f>
        <v>1.976</v>
      </c>
      <c r="Q306" s="70">
        <f>A125577288K_Latest</f>
        <v>7.1310000000000002</v>
      </c>
      <c r="R306" s="70">
        <f>A125585712K_Latest</f>
        <v>4.4909999999999997</v>
      </c>
      <c r="S306" s="70">
        <f>A125588520W_Latest</f>
        <v>1.857</v>
      </c>
      <c r="T306" s="70">
        <f>A125580096A_Latest</f>
        <v>15.455</v>
      </c>
      <c r="U306" s="70">
        <f>A125580097C_Latest</f>
        <v>9.1989999999999998</v>
      </c>
      <c r="V306" s="70">
        <f>A125584464T_Latest</f>
        <v>2.7450000000000001</v>
      </c>
      <c r="W306" s="70">
        <f>A125578848R_Latest</f>
        <v>2.9319999999999999</v>
      </c>
      <c r="X306" s="70">
        <f>A125587272C_Latest</f>
        <v>2.302</v>
      </c>
      <c r="Y306" s="70">
        <f>A125590080V_Latest</f>
        <v>1.3879999999999999</v>
      </c>
      <c r="Z306" s="70">
        <f>A125581656F_Latest</f>
        <v>9.3680000000000003</v>
      </c>
      <c r="AA306" s="70">
        <f>A125581657J_Latest</f>
        <v>6.63</v>
      </c>
      <c r="AB306" s="70">
        <f>A125584776C_Latest</f>
        <v>1.004</v>
      </c>
      <c r="AC306" s="70">
        <f>A125579160K_Latest</f>
        <v>0</v>
      </c>
      <c r="AD306" s="70">
        <f>A125587584R_Latest</f>
        <v>2.2610000000000001</v>
      </c>
      <c r="AE306" s="70">
        <f>A125590392F_Latest</f>
        <v>0.60699999999999998</v>
      </c>
      <c r="AF306" s="70">
        <f>A125581968T_Latest</f>
        <v>3.871</v>
      </c>
      <c r="AG306" s="70">
        <f>A125581969V_Latest</f>
        <v>26</v>
      </c>
      <c r="AH306" s="70">
        <f>A125583216L_Latest</f>
        <v>1.575</v>
      </c>
      <c r="AI306" s="70">
        <f>A125577600T_Latest</f>
        <v>1.518</v>
      </c>
      <c r="AJ306" s="70">
        <f>A125586024X_Latest</f>
        <v>0.78300000000000003</v>
      </c>
      <c r="AK306" s="70">
        <f>A125588832J_Latest</f>
        <v>0.70699999999999996</v>
      </c>
      <c r="AL306" s="70">
        <f>A125580408A_Latest</f>
        <v>4.5830000000000002</v>
      </c>
      <c r="AM306" s="70">
        <f>A125580409C_Latest</f>
        <v>6.21</v>
      </c>
      <c r="AN306" s="70">
        <f>A125583528X_Latest</f>
        <v>0.31</v>
      </c>
      <c r="AO306" s="70">
        <f>A125577912C_Latest</f>
        <v>0.27500000000000002</v>
      </c>
      <c r="AP306" s="70">
        <f>A125586336K_Latest</f>
        <v>0</v>
      </c>
      <c r="AQ306" s="70">
        <f>A125589144W_Latest</f>
        <v>0.36499999999999999</v>
      </c>
      <c r="AR306" s="70">
        <f>A125580720V_Latest</f>
        <v>0.95</v>
      </c>
      <c r="AS306" s="70">
        <f>A125580721W_Latest</f>
        <v>11.353999999999999</v>
      </c>
      <c r="AT306" s="70">
        <f>A125583840T_Latest</f>
        <v>0</v>
      </c>
      <c r="AU306" s="70">
        <f>A125578224T_Latest</f>
        <v>0</v>
      </c>
      <c r="AV306" s="70">
        <f>A125586648W_Latest</f>
        <v>0</v>
      </c>
      <c r="AW306" s="70">
        <f>A125589456J_Latest</f>
        <v>0</v>
      </c>
      <c r="AX306" s="70">
        <f>A125581032J_Latest</f>
        <v>0</v>
      </c>
      <c r="AY306" s="70">
        <f>A125581033K_Latest</f>
        <v>0</v>
      </c>
      <c r="AZ306" s="70">
        <f>A125582592X_Latest</f>
        <v>0</v>
      </c>
      <c r="BA306" s="70">
        <f>A125576976W_Latest</f>
        <v>0.219</v>
      </c>
      <c r="BB306" s="70">
        <f>A125585400X_Latest</f>
        <v>0.85699999999999998</v>
      </c>
      <c r="BC306" s="70">
        <f>A125588208C_Latest</f>
        <v>0</v>
      </c>
      <c r="BD306" s="70">
        <f>A125579784J_Latest</f>
        <v>1.075</v>
      </c>
      <c r="BE306" s="70">
        <f>A125579785K_Latest</f>
        <v>17.436</v>
      </c>
    </row>
    <row r="307" spans="1:57" hidden="1">
      <c r="A307" s="58"/>
      <c r="B307" s="53" t="s">
        <v>12727</v>
      </c>
      <c r="C307" s="66">
        <v>99</v>
      </c>
      <c r="D307" s="70">
        <f>A125582240V_Latest</f>
        <v>14.987</v>
      </c>
      <c r="E307" s="70">
        <f>A125576624T_Latest</f>
        <v>18.407</v>
      </c>
      <c r="F307" s="70">
        <f>A125585048X_Latest</f>
        <v>25.638999999999999</v>
      </c>
      <c r="G307" s="70">
        <f>A125587856J_Latest</f>
        <v>27.803000000000001</v>
      </c>
      <c r="H307" s="70">
        <f>A125579432C_Latest</f>
        <v>86.835999999999999</v>
      </c>
      <c r="I307" s="70">
        <f>A125579433F_Latest</f>
        <v>18.736999999999998</v>
      </c>
      <c r="J307" s="70">
        <f>A125584112L_Latest</f>
        <v>1.458</v>
      </c>
      <c r="K307" s="70">
        <f>A125578496W_Latest</f>
        <v>2.7570000000000001</v>
      </c>
      <c r="L307" s="70">
        <f>A125586920W_Latest</f>
        <v>8.0259999999999998</v>
      </c>
      <c r="M307" s="70">
        <f>A125589728A_Latest</f>
        <v>12.742000000000001</v>
      </c>
      <c r="N307" s="70">
        <f>A125581304A_Latest</f>
        <v>24.983000000000001</v>
      </c>
      <c r="O307" s="70">
        <f>A125581305C_Latest</f>
        <v>50.195</v>
      </c>
      <c r="P307" s="70">
        <f>A125582864T_Latest</f>
        <v>4.7779999999999996</v>
      </c>
      <c r="Q307" s="70">
        <f>A125577248T_Latest</f>
        <v>6.0039999999999996</v>
      </c>
      <c r="R307" s="70">
        <f>A125585672C_Latest</f>
        <v>8.6389999999999993</v>
      </c>
      <c r="S307" s="70">
        <f>A125588480R_Latest</f>
        <v>7.7990000000000004</v>
      </c>
      <c r="T307" s="70">
        <f>A125580056J_Latest</f>
        <v>27.221</v>
      </c>
      <c r="U307" s="70">
        <f>A125580057K_Latest</f>
        <v>14.869</v>
      </c>
      <c r="V307" s="70">
        <f>A125584424X_Latest</f>
        <v>5.548</v>
      </c>
      <c r="W307" s="70">
        <f>A125578808W_Latest</f>
        <v>5.9729999999999999</v>
      </c>
      <c r="X307" s="70">
        <f>A125587232K_Latest</f>
        <v>3.7890000000000001</v>
      </c>
      <c r="Y307" s="70">
        <f>A125590040A_Latest</f>
        <v>3.0169999999999999</v>
      </c>
      <c r="Z307" s="70">
        <f>A125581616L_Latest</f>
        <v>18.327000000000002</v>
      </c>
      <c r="AA307" s="70">
        <f>A125581617R_Latest</f>
        <v>6</v>
      </c>
      <c r="AB307" s="70">
        <f>A125584736K_Latest</f>
        <v>0.47199999999999998</v>
      </c>
      <c r="AC307" s="70">
        <f>A125579120T_Latest</f>
        <v>1.468</v>
      </c>
      <c r="AD307" s="70">
        <f>A125587544W_Latest</f>
        <v>1.8540000000000001</v>
      </c>
      <c r="AE307" s="70">
        <f>A125590352L_Latest</f>
        <v>1.704</v>
      </c>
      <c r="AF307" s="70">
        <f>A125581928X_Latest</f>
        <v>5.4980000000000002</v>
      </c>
      <c r="AG307" s="70">
        <f>A125581929A_Latest</f>
        <v>15</v>
      </c>
      <c r="AH307" s="70">
        <f>A125583176F_Latest</f>
        <v>1.2789999999999999</v>
      </c>
      <c r="AI307" s="70">
        <f>A125577560K_Latest</f>
        <v>1.4350000000000001</v>
      </c>
      <c r="AJ307" s="70">
        <f>A125585984R_Latest</f>
        <v>1.6120000000000001</v>
      </c>
      <c r="AK307" s="70">
        <f>A125588792A_Latest</f>
        <v>1.226</v>
      </c>
      <c r="AL307" s="70">
        <f>A125580368V_Latest</f>
        <v>5.5529999999999999</v>
      </c>
      <c r="AM307" s="70">
        <f>A125580369W_Latest</f>
        <v>18.38</v>
      </c>
      <c r="AN307" s="70">
        <f>A125583488T_Latest</f>
        <v>1.177</v>
      </c>
      <c r="AO307" s="70">
        <f>A125577872W_Latest</f>
        <v>0</v>
      </c>
      <c r="AP307" s="70">
        <f>A125586296C_Latest</f>
        <v>1.292</v>
      </c>
      <c r="AQ307" s="70">
        <f>A125589104C_Latest</f>
        <v>1.141</v>
      </c>
      <c r="AR307" s="70">
        <f>A125580680L_Latest</f>
        <v>3.61</v>
      </c>
      <c r="AS307" s="70">
        <f>A125580681R_Latest</f>
        <v>25.818999999999999</v>
      </c>
      <c r="AT307" s="70">
        <f>A125583800X_Latest</f>
        <v>0</v>
      </c>
      <c r="AU307" s="70">
        <f>A125578184K_Latest</f>
        <v>0.19400000000000001</v>
      </c>
      <c r="AV307" s="70">
        <f>A125586608C_Latest</f>
        <v>0</v>
      </c>
      <c r="AW307" s="70">
        <f>A125589416R_Latest</f>
        <v>0</v>
      </c>
      <c r="AX307" s="70">
        <f>A125580992X_Latest</f>
        <v>0.19400000000000001</v>
      </c>
      <c r="AY307" s="70">
        <f>A125580993A_Latest</f>
        <v>0</v>
      </c>
      <c r="AZ307" s="70">
        <f>A125582552F_Latest</f>
        <v>0.27400000000000002</v>
      </c>
      <c r="BA307" s="70">
        <f>A125576936C_Latest</f>
        <v>0.57499999999999996</v>
      </c>
      <c r="BB307" s="70">
        <f>A125585360T_Latest</f>
        <v>0.42799999999999999</v>
      </c>
      <c r="BC307" s="70">
        <f>A125588168W_Latest</f>
        <v>0.17299999999999999</v>
      </c>
      <c r="BD307" s="70">
        <f>A125579744R_Latest</f>
        <v>1.45</v>
      </c>
      <c r="BE307" s="70">
        <f>A125579745T_Latest</f>
        <v>8.3620000000000001</v>
      </c>
    </row>
    <row r="308" spans="1:57" hidden="1">
      <c r="A308" s="58"/>
      <c r="B308" s="53" t="s">
        <v>12728</v>
      </c>
      <c r="C308" s="66">
        <v>100</v>
      </c>
      <c r="D308" s="70">
        <f>A125582288F_Latest</f>
        <v>12.502000000000001</v>
      </c>
      <c r="E308" s="70">
        <f>A125576672K_Latest</f>
        <v>18.95</v>
      </c>
      <c r="F308" s="70">
        <f>A125585096T_Latest</f>
        <v>27.57</v>
      </c>
      <c r="G308" s="70">
        <f>A125587904R_Latest</f>
        <v>23.353000000000002</v>
      </c>
      <c r="H308" s="70">
        <f>A125579480W_Latest</f>
        <v>82.376000000000005</v>
      </c>
      <c r="I308" s="70">
        <f>A125579481X_Latest</f>
        <v>26</v>
      </c>
      <c r="J308" s="70">
        <f>A125584160F_Latest</f>
        <v>3.7690000000000001</v>
      </c>
      <c r="K308" s="70">
        <f>A125578544C_Latest</f>
        <v>6.7249999999999996</v>
      </c>
      <c r="L308" s="70">
        <f>A125586968J_Latest</f>
        <v>7.6040000000000001</v>
      </c>
      <c r="M308" s="70">
        <f>A125589776V_Latest</f>
        <v>8.5190000000000001</v>
      </c>
      <c r="N308" s="70">
        <f>A125581352V_Latest</f>
        <v>26.616</v>
      </c>
      <c r="O308" s="70">
        <f>A125581353W_Latest</f>
        <v>26</v>
      </c>
      <c r="P308" s="70">
        <f>A125582912X_Latest</f>
        <v>3.16</v>
      </c>
      <c r="Q308" s="70">
        <f>A125577296K_Latest</f>
        <v>5.7439999999999998</v>
      </c>
      <c r="R308" s="70">
        <f>A125585720K_Latest</f>
        <v>7.1130000000000004</v>
      </c>
      <c r="S308" s="70">
        <f>A125588528R_Latest</f>
        <v>5.23</v>
      </c>
      <c r="T308" s="70">
        <f>A125580104R_Latest</f>
        <v>21.247</v>
      </c>
      <c r="U308" s="70">
        <f>A125580105T_Latest</f>
        <v>25.254999999999999</v>
      </c>
      <c r="V308" s="70">
        <f>A125584472T_Latest</f>
        <v>2.484</v>
      </c>
      <c r="W308" s="70">
        <f>A125578856R_Latest</f>
        <v>3.7290000000000001</v>
      </c>
      <c r="X308" s="70">
        <f>A125587280C_Latest</f>
        <v>7.3339999999999996</v>
      </c>
      <c r="Y308" s="70">
        <f>A125590088L_Latest</f>
        <v>3.3090000000000002</v>
      </c>
      <c r="Z308" s="70">
        <f>A125581664F_Latest</f>
        <v>16.856999999999999</v>
      </c>
      <c r="AA308" s="70">
        <f>A125581665J_Latest</f>
        <v>26</v>
      </c>
      <c r="AB308" s="70">
        <f>A125584784C_Latest</f>
        <v>1.6160000000000001</v>
      </c>
      <c r="AC308" s="70">
        <f>A125579168C_Latest</f>
        <v>0.27200000000000002</v>
      </c>
      <c r="AD308" s="70">
        <f>A125587592R_Latest</f>
        <v>1.1160000000000001</v>
      </c>
      <c r="AE308" s="70">
        <f>A125590400V_Latest</f>
        <v>2.0259999999999998</v>
      </c>
      <c r="AF308" s="70">
        <f>A125581976T_Latest</f>
        <v>5.03</v>
      </c>
      <c r="AG308" s="70">
        <f>A125581977V_Latest</f>
        <v>17.376000000000001</v>
      </c>
      <c r="AH308" s="70">
        <f>A125583224L_Latest</f>
        <v>0.45900000000000002</v>
      </c>
      <c r="AI308" s="70">
        <f>A125577608K_Latest</f>
        <v>1.516</v>
      </c>
      <c r="AJ308" s="70">
        <f>A125586032X_Latest</f>
        <v>3.73</v>
      </c>
      <c r="AK308" s="70">
        <f>A125588840J_Latest</f>
        <v>3.9260000000000002</v>
      </c>
      <c r="AL308" s="70">
        <f>A125580416A_Latest</f>
        <v>9.6300000000000008</v>
      </c>
      <c r="AM308" s="70">
        <f>A125580417C_Latest</f>
        <v>40.634999999999998</v>
      </c>
      <c r="AN308" s="70">
        <f>A125583536X_Latest</f>
        <v>0.41599999999999998</v>
      </c>
      <c r="AO308" s="70">
        <f>A125577920C_Latest</f>
        <v>0.35199999999999998</v>
      </c>
      <c r="AP308" s="70">
        <f>A125586344K_Latest</f>
        <v>0.17599999999999999</v>
      </c>
      <c r="AQ308" s="70">
        <f>A125589152W_Latest</f>
        <v>0.34300000000000003</v>
      </c>
      <c r="AR308" s="70">
        <f>A125580728L_Latest</f>
        <v>1.2869999999999999</v>
      </c>
      <c r="AS308" s="70">
        <f>A125580729R_Latest</f>
        <v>8</v>
      </c>
      <c r="AT308" s="70">
        <f>A125583848K_Latest</f>
        <v>0</v>
      </c>
      <c r="AU308" s="70">
        <f>A125578232T_Latest</f>
        <v>0.161</v>
      </c>
      <c r="AV308" s="70">
        <f>A125586656W_Latest</f>
        <v>8.5000000000000006E-2</v>
      </c>
      <c r="AW308" s="70">
        <f>A125589464J_Latest</f>
        <v>0</v>
      </c>
      <c r="AX308" s="70">
        <f>A125581040J_Latest</f>
        <v>0.247</v>
      </c>
      <c r="AY308" s="70">
        <f>A125581041K_Latest</f>
        <v>14.239000000000001</v>
      </c>
      <c r="AZ308" s="70">
        <f>A125582600L_Latest</f>
        <v>0.59899999999999998</v>
      </c>
      <c r="BA308" s="70">
        <f>A125576984W_Latest</f>
        <v>0.45100000000000001</v>
      </c>
      <c r="BB308" s="70">
        <f>A125585408T_Latest</f>
        <v>0.41199999999999998</v>
      </c>
      <c r="BC308" s="70">
        <f>A125588216C_Latest</f>
        <v>0</v>
      </c>
      <c r="BD308" s="70">
        <f>A125579792J_Latest</f>
        <v>1.462</v>
      </c>
      <c r="BE308" s="70">
        <f>A125579793K_Latest</f>
        <v>6.024</v>
      </c>
    </row>
    <row r="309" spans="1:57" hidden="1">
      <c r="A309" s="48" t="s">
        <v>12729</v>
      </c>
      <c r="B309" s="55"/>
      <c r="C309" s="66">
        <v>101</v>
      </c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</row>
    <row r="310" spans="1:57" hidden="1">
      <c r="A310" s="58"/>
      <c r="B310" s="53" t="s">
        <v>12730</v>
      </c>
      <c r="C310" s="66">
        <v>102</v>
      </c>
      <c r="D310" s="70">
        <f>A125582360L_Latest</f>
        <v>25.106000000000002</v>
      </c>
      <c r="E310" s="70">
        <f>A125576744K_Latest</f>
        <v>32.798000000000002</v>
      </c>
      <c r="F310" s="70">
        <f>A125585168T_Latest</f>
        <v>42.463000000000001</v>
      </c>
      <c r="G310" s="70">
        <f>A125587976A_Latest</f>
        <v>25.472999999999999</v>
      </c>
      <c r="H310" s="70">
        <f>A125579552W_Latest</f>
        <v>125.839</v>
      </c>
      <c r="I310" s="70">
        <f>A125579553X_Latest</f>
        <v>13</v>
      </c>
      <c r="J310" s="70">
        <f>A125584232F_Latest</f>
        <v>4.7510000000000003</v>
      </c>
      <c r="K310" s="70">
        <f>A125578616C_Latest</f>
        <v>12.747999999999999</v>
      </c>
      <c r="L310" s="70">
        <f>A125587040T_Latest</f>
        <v>11.648999999999999</v>
      </c>
      <c r="M310" s="70">
        <f>A125589848V_Latest</f>
        <v>9.2010000000000005</v>
      </c>
      <c r="N310" s="70">
        <f>A125581424V_Latest</f>
        <v>38.348999999999997</v>
      </c>
      <c r="O310" s="70">
        <f>A125581425W_Latest</f>
        <v>13</v>
      </c>
      <c r="P310" s="70">
        <f>A125582984K_Latest</f>
        <v>4.49</v>
      </c>
      <c r="Q310" s="70">
        <f>A125577368K_Latest</f>
        <v>8.7929999999999993</v>
      </c>
      <c r="R310" s="70">
        <f>A125585792W_Latest</f>
        <v>12.688000000000001</v>
      </c>
      <c r="S310" s="70">
        <f>A125588600W_Latest</f>
        <v>5.4450000000000003</v>
      </c>
      <c r="T310" s="70">
        <f>A125580176A_Latest</f>
        <v>31.416</v>
      </c>
      <c r="U310" s="70">
        <f>A125580177C_Latest</f>
        <v>16.975000000000001</v>
      </c>
      <c r="V310" s="70">
        <f>A125584544T_Latest</f>
        <v>9.5389999999999997</v>
      </c>
      <c r="W310" s="70">
        <f>A125578928R_Latest</f>
        <v>6.8840000000000003</v>
      </c>
      <c r="X310" s="70">
        <f>A125587352C_Latest</f>
        <v>10.481999999999999</v>
      </c>
      <c r="Y310" s="70">
        <f>A125590160V_Latest</f>
        <v>4.6500000000000004</v>
      </c>
      <c r="Z310" s="70">
        <f>A125581736F_Latest</f>
        <v>31.555</v>
      </c>
      <c r="AA310" s="70">
        <f>A125581737J_Latest</f>
        <v>10.432</v>
      </c>
      <c r="AB310" s="70">
        <f>A125584856C_Latest</f>
        <v>1.456</v>
      </c>
      <c r="AC310" s="70">
        <f>A125579240K_Latest</f>
        <v>1.5369999999999999</v>
      </c>
      <c r="AD310" s="70">
        <f>A125587664R_Latest</f>
        <v>3.452</v>
      </c>
      <c r="AE310" s="70">
        <f>A125590472F_Latest</f>
        <v>2.0169999999999999</v>
      </c>
      <c r="AF310" s="70">
        <f>A125582048V_Latest</f>
        <v>8.4619999999999997</v>
      </c>
      <c r="AG310" s="70">
        <f>A125582049W_Latest</f>
        <v>19.129000000000001</v>
      </c>
      <c r="AH310" s="70">
        <f>A125583296X_Latest</f>
        <v>3.93</v>
      </c>
      <c r="AI310" s="70">
        <f>A125577680C_Latest</f>
        <v>1.413</v>
      </c>
      <c r="AJ310" s="70">
        <f>A125586104X_Latest</f>
        <v>2.024</v>
      </c>
      <c r="AK310" s="70">
        <f>A125588912J_Latest</f>
        <v>2.8959999999999999</v>
      </c>
      <c r="AL310" s="70">
        <f>A125580488L_Latest</f>
        <v>10.263999999999999</v>
      </c>
      <c r="AM310" s="70">
        <f>A125580489R_Latest</f>
        <v>11.938000000000001</v>
      </c>
      <c r="AN310" s="70">
        <f>A125583608X_Latest</f>
        <v>0.51400000000000001</v>
      </c>
      <c r="AO310" s="70">
        <f>A125577992R_Latest</f>
        <v>0.54200000000000004</v>
      </c>
      <c r="AP310" s="70">
        <f>A125586416K_Latest</f>
        <v>1.111</v>
      </c>
      <c r="AQ310" s="70">
        <f>A125589224W_Latest</f>
        <v>0.83399999999999996</v>
      </c>
      <c r="AR310" s="70">
        <f>A125580800V_Latest</f>
        <v>3.0009999999999999</v>
      </c>
      <c r="AS310" s="70">
        <f>A125580801W_Latest</f>
        <v>26</v>
      </c>
      <c r="AT310" s="70">
        <f>A125583920T_Latest</f>
        <v>0.153</v>
      </c>
      <c r="AU310" s="70">
        <f>A125578304T_Latest</f>
        <v>0.161</v>
      </c>
      <c r="AV310" s="70">
        <f>A125586728W_Latest</f>
        <v>0.16</v>
      </c>
      <c r="AW310" s="70">
        <f>A125589536J_Latest</f>
        <v>0</v>
      </c>
      <c r="AX310" s="70">
        <f>A125581112J_Latest</f>
        <v>0.47299999999999998</v>
      </c>
      <c r="AY310" s="70">
        <f>A125581113K_Latest</f>
        <v>8.5500000000000007</v>
      </c>
      <c r="AZ310" s="70">
        <f>A125582672X_Latest</f>
        <v>0.27200000000000002</v>
      </c>
      <c r="BA310" s="70">
        <f>A125577056X_Latest</f>
        <v>0.72</v>
      </c>
      <c r="BB310" s="70">
        <f>A125585480K_Latest</f>
        <v>0.89800000000000002</v>
      </c>
      <c r="BC310" s="70">
        <f>A125588288R_Latest</f>
        <v>0.42899999999999999</v>
      </c>
      <c r="BD310" s="70">
        <f>A125579864J_Latest</f>
        <v>2.319</v>
      </c>
      <c r="BE310" s="70">
        <f>A125579865K_Latest</f>
        <v>13</v>
      </c>
    </row>
    <row r="311" spans="1:57" hidden="1">
      <c r="A311" s="58"/>
      <c r="B311" s="53" t="s">
        <v>12731</v>
      </c>
      <c r="C311" s="66">
        <v>103</v>
      </c>
      <c r="D311" s="70">
        <f>A125582296F_Latest</f>
        <v>23.199000000000002</v>
      </c>
      <c r="E311" s="70">
        <f>A125576680K_Latest</f>
        <v>39.759</v>
      </c>
      <c r="F311" s="70">
        <f>A125585104F_Latest</f>
        <v>43.576999999999998</v>
      </c>
      <c r="G311" s="70">
        <f>A125587912R_Latest</f>
        <v>30.774999999999999</v>
      </c>
      <c r="H311" s="70">
        <f>A125579488R_Latest</f>
        <v>137.31</v>
      </c>
      <c r="I311" s="70">
        <f>A125579489T_Latest</f>
        <v>14.103</v>
      </c>
      <c r="J311" s="70">
        <f>A125584168X_Latest</f>
        <v>3.109</v>
      </c>
      <c r="K311" s="70">
        <f>A125578552C_Latest</f>
        <v>7.851</v>
      </c>
      <c r="L311" s="70">
        <f>A125586976J_Latest</f>
        <v>13.141999999999999</v>
      </c>
      <c r="M311" s="70">
        <f>A125589784V_Latest</f>
        <v>11.263999999999999</v>
      </c>
      <c r="N311" s="70">
        <f>A125581360V_Latest</f>
        <v>35.366</v>
      </c>
      <c r="O311" s="70">
        <f>A125581361W_Latest</f>
        <v>26</v>
      </c>
      <c r="P311" s="70">
        <f>A125582920X_Latest</f>
        <v>6.6970000000000001</v>
      </c>
      <c r="Q311" s="70">
        <f>A125577304X_Latest</f>
        <v>16.003</v>
      </c>
      <c r="R311" s="70">
        <f>A125585728C_Latest</f>
        <v>12.208</v>
      </c>
      <c r="S311" s="70">
        <f>A125588536R_Latest</f>
        <v>7.9189999999999996</v>
      </c>
      <c r="T311" s="70">
        <f>A125580112R_Latest</f>
        <v>42.826000000000001</v>
      </c>
      <c r="U311" s="70">
        <f>A125580113T_Latest</f>
        <v>10.97</v>
      </c>
      <c r="V311" s="70">
        <f>A125584480T_Latest</f>
        <v>9.5969999999999995</v>
      </c>
      <c r="W311" s="70">
        <f>A125578864R_Latest</f>
        <v>8.1530000000000005</v>
      </c>
      <c r="X311" s="70">
        <f>A125587288W_Latest</f>
        <v>8.9169999999999998</v>
      </c>
      <c r="Y311" s="70">
        <f>A125590096L_Latest</f>
        <v>5.41</v>
      </c>
      <c r="Z311" s="70">
        <f>A125581672F_Latest</f>
        <v>32.076999999999998</v>
      </c>
      <c r="AA311" s="70">
        <f>A125581673J_Latest</f>
        <v>9.0429999999999993</v>
      </c>
      <c r="AB311" s="70">
        <f>A125584792C_Latest</f>
        <v>1.946</v>
      </c>
      <c r="AC311" s="70">
        <f>A125579176C_Latest</f>
        <v>1.7869999999999999</v>
      </c>
      <c r="AD311" s="70">
        <f>A125587600C_Latest</f>
        <v>2.2999999999999998</v>
      </c>
      <c r="AE311" s="70">
        <f>A125590408L_Latest</f>
        <v>2.5499999999999998</v>
      </c>
      <c r="AF311" s="70">
        <f>A125581984T_Latest</f>
        <v>8.5830000000000002</v>
      </c>
      <c r="AG311" s="70">
        <f>A125581985V_Latest</f>
        <v>20.472000000000001</v>
      </c>
      <c r="AH311" s="70">
        <f>A125583232L_Latest</f>
        <v>0.86899999999999999</v>
      </c>
      <c r="AI311" s="70">
        <f>A125577616K_Latest</f>
        <v>3.94</v>
      </c>
      <c r="AJ311" s="70">
        <f>A125586040X_Latest</f>
        <v>4.7779999999999996</v>
      </c>
      <c r="AK311" s="70">
        <f>A125588848A_Latest</f>
        <v>2.2210000000000001</v>
      </c>
      <c r="AL311" s="70">
        <f>A125580424A_Latest</f>
        <v>11.808</v>
      </c>
      <c r="AM311" s="70">
        <f>A125580425C_Latest</f>
        <v>20.620999999999999</v>
      </c>
      <c r="AN311" s="70">
        <f>A125583544X_Latest</f>
        <v>0.98099999999999998</v>
      </c>
      <c r="AO311" s="70">
        <f>A125577928W_Latest</f>
        <v>0.78</v>
      </c>
      <c r="AP311" s="70">
        <f>A125586352K_Latest</f>
        <v>0.66300000000000003</v>
      </c>
      <c r="AQ311" s="70">
        <f>A125589160W_Latest</f>
        <v>1.2829999999999999</v>
      </c>
      <c r="AR311" s="70">
        <f>A125580736L_Latest</f>
        <v>3.7069999999999999</v>
      </c>
      <c r="AS311" s="70">
        <f>A125580737R_Latest</f>
        <v>14.208</v>
      </c>
      <c r="AT311" s="70">
        <f>A125583856K_Latest</f>
        <v>0</v>
      </c>
      <c r="AU311" s="70">
        <f>A125578240T_Latest</f>
        <v>0.19400000000000001</v>
      </c>
      <c r="AV311" s="70">
        <f>A125586664W_Latest</f>
        <v>0</v>
      </c>
      <c r="AW311" s="70">
        <f>A125589472J_Latest</f>
        <v>0</v>
      </c>
      <c r="AX311" s="70">
        <f>A125581048A_Latest</f>
        <v>0.19400000000000001</v>
      </c>
      <c r="AY311" s="70">
        <f>A125581049C_Latest</f>
        <v>0</v>
      </c>
      <c r="AZ311" s="70">
        <f>A125582608F_Latest</f>
        <v>0</v>
      </c>
      <c r="BA311" s="70">
        <f>A125576992W_Latest</f>
        <v>1.052</v>
      </c>
      <c r="BB311" s="70">
        <f>A125585416T_Latest</f>
        <v>1.5680000000000001</v>
      </c>
      <c r="BC311" s="70">
        <f>A125588224C_Latest</f>
        <v>0.128</v>
      </c>
      <c r="BD311" s="70">
        <f>A125579800W_Latest</f>
        <v>2.7480000000000002</v>
      </c>
      <c r="BE311" s="70">
        <f>A125579801X_Latest</f>
        <v>13</v>
      </c>
    </row>
    <row r="312" spans="1:57" hidden="1">
      <c r="A312" s="58"/>
      <c r="B312" s="53" t="s">
        <v>12732</v>
      </c>
      <c r="C312" s="66">
        <v>104</v>
      </c>
      <c r="D312" s="70">
        <f>A125582248L_Latest</f>
        <v>10.518000000000001</v>
      </c>
      <c r="E312" s="70">
        <f>A125576632T_Latest</f>
        <v>7.3390000000000004</v>
      </c>
      <c r="F312" s="70">
        <f>A125585056X_Latest</f>
        <v>11.109</v>
      </c>
      <c r="G312" s="70">
        <f>A125587864J_Latest</f>
        <v>18.439</v>
      </c>
      <c r="H312" s="70">
        <f>A125579440C_Latest</f>
        <v>47.405000000000001</v>
      </c>
      <c r="I312" s="70">
        <f>A125579441F_Latest</f>
        <v>27.202000000000002</v>
      </c>
      <c r="J312" s="70">
        <f>A125584120L_Latest</f>
        <v>3.5670000000000002</v>
      </c>
      <c r="K312" s="70">
        <f>A125578504K_Latest</f>
        <v>2.4849999999999999</v>
      </c>
      <c r="L312" s="70">
        <f>A125586928R_Latest</f>
        <v>3.4689999999999999</v>
      </c>
      <c r="M312" s="70">
        <f>A125589736A_Latest</f>
        <v>9.7240000000000002</v>
      </c>
      <c r="N312" s="70">
        <f>A125581312A_Latest</f>
        <v>19.245000000000001</v>
      </c>
      <c r="O312" s="70">
        <f>A125581313C_Latest</f>
        <v>50.284999999999997</v>
      </c>
      <c r="P312" s="70">
        <f>A125582872T_Latest</f>
        <v>2.8260000000000001</v>
      </c>
      <c r="Q312" s="70">
        <f>A125577256T_Latest</f>
        <v>2.8730000000000002</v>
      </c>
      <c r="R312" s="70">
        <f>A125585680C_Latest</f>
        <v>4.2969999999999997</v>
      </c>
      <c r="S312" s="70">
        <f>A125588488J_Latest</f>
        <v>3.0070000000000001</v>
      </c>
      <c r="T312" s="70">
        <f>A125580064J_Latest</f>
        <v>13.003</v>
      </c>
      <c r="U312" s="70">
        <f>A125580065K_Latest</f>
        <v>13.468999999999999</v>
      </c>
      <c r="V312" s="70">
        <f>A125584432X_Latest</f>
        <v>1.5</v>
      </c>
      <c r="W312" s="70">
        <f>A125578816W_Latest</f>
        <v>1.2609999999999999</v>
      </c>
      <c r="X312" s="70">
        <f>A125587240K_Latest</f>
        <v>0.74399999999999999</v>
      </c>
      <c r="Y312" s="70">
        <f>A125590048V_Latest</f>
        <v>1.466</v>
      </c>
      <c r="Z312" s="70">
        <f>A125581624L_Latest</f>
        <v>4.97</v>
      </c>
      <c r="AA312" s="70">
        <f>A125581625R_Latest</f>
        <v>4.2190000000000003</v>
      </c>
      <c r="AB312" s="70">
        <f>A125584744K_Latest</f>
        <v>0.80400000000000005</v>
      </c>
      <c r="AC312" s="70">
        <f>A125579128K_Latest</f>
        <v>0</v>
      </c>
      <c r="AD312" s="70">
        <f>A125587552W_Latest</f>
        <v>0.29099999999999998</v>
      </c>
      <c r="AE312" s="70">
        <f>A125590360L_Latest</f>
        <v>1.369</v>
      </c>
      <c r="AF312" s="70">
        <f>A125581936X_Latest</f>
        <v>2.464</v>
      </c>
      <c r="AG312" s="70">
        <f>A125581937A_Latest</f>
        <v>51.615000000000002</v>
      </c>
      <c r="AH312" s="70">
        <f>A125583184F_Latest</f>
        <v>0.45900000000000002</v>
      </c>
      <c r="AI312" s="70">
        <f>A125577568C_Latest</f>
        <v>0.36899999999999999</v>
      </c>
      <c r="AJ312" s="70">
        <f>A125585992R_Latest</f>
        <v>1.5509999999999999</v>
      </c>
      <c r="AK312" s="70">
        <f>A125588800R_Latest</f>
        <v>2.5310000000000001</v>
      </c>
      <c r="AL312" s="70">
        <f>A125580376V_Latest</f>
        <v>4.91</v>
      </c>
      <c r="AM312" s="70">
        <f>A125580377W_Latest</f>
        <v>50.9</v>
      </c>
      <c r="AN312" s="70">
        <f>A125583496T_Latest</f>
        <v>0.49</v>
      </c>
      <c r="AO312" s="70">
        <f>A125577880W_Latest</f>
        <v>0.159</v>
      </c>
      <c r="AP312" s="70">
        <f>A125586304T_Latest</f>
        <v>0.42799999999999999</v>
      </c>
      <c r="AQ312" s="70">
        <f>A125589112C_Latest</f>
        <v>0.34300000000000003</v>
      </c>
      <c r="AR312" s="70">
        <f>A125580688F_Latest</f>
        <v>1.419</v>
      </c>
      <c r="AS312" s="70">
        <f>A125580689J_Latest</f>
        <v>13.74</v>
      </c>
      <c r="AT312" s="70">
        <f>A125583808T_Latest</f>
        <v>0</v>
      </c>
      <c r="AU312" s="70">
        <f>A125578192K_Latest</f>
        <v>0</v>
      </c>
      <c r="AV312" s="70">
        <f>A125586616C_Latest</f>
        <v>8.5000000000000006E-2</v>
      </c>
      <c r="AW312" s="70">
        <f>A125589424R_Latest</f>
        <v>0</v>
      </c>
      <c r="AX312" s="70">
        <f>A125581000R_Latest</f>
        <v>8.5000000000000006E-2</v>
      </c>
      <c r="AY312" s="70">
        <f>A125581001T_Latest</f>
        <v>0</v>
      </c>
      <c r="AZ312" s="70">
        <f>A125582560F_Latest</f>
        <v>0.873</v>
      </c>
      <c r="BA312" s="70">
        <f>A125576944C_Latest</f>
        <v>0.192</v>
      </c>
      <c r="BB312" s="70">
        <f>A125585368K_Latest</f>
        <v>0.24299999999999999</v>
      </c>
      <c r="BC312" s="70">
        <f>A125588176W_Latest</f>
        <v>0</v>
      </c>
      <c r="BD312" s="70">
        <f>A125579752R_Latest</f>
        <v>1.3089999999999999</v>
      </c>
      <c r="BE312" s="70">
        <f>A125579753T_Latest</f>
        <v>2</v>
      </c>
    </row>
    <row r="313" spans="1:57" hidden="1">
      <c r="A313" s="58"/>
      <c r="B313" s="53" t="s">
        <v>12733</v>
      </c>
      <c r="C313" s="66">
        <v>105</v>
      </c>
      <c r="D313" s="70">
        <f>A125582408L_Latest</f>
        <v>2.6429999999999998</v>
      </c>
      <c r="E313" s="70">
        <f>A125576792C_Latest</f>
        <v>2.7469999999999999</v>
      </c>
      <c r="F313" s="70">
        <f>A125585216X_Latest</f>
        <v>7.0510000000000002</v>
      </c>
      <c r="G313" s="70">
        <f>A125588024K_Latest</f>
        <v>8.1479999999999997</v>
      </c>
      <c r="H313" s="70">
        <f>A125579600C_Latest</f>
        <v>20.588000000000001</v>
      </c>
      <c r="I313" s="70">
        <f>A125579601F_Latest</f>
        <v>29.466000000000001</v>
      </c>
      <c r="J313" s="70">
        <f>A125584280X_Latest</f>
        <v>0.745</v>
      </c>
      <c r="K313" s="70">
        <f>A125578664W_Latest</f>
        <v>1.079</v>
      </c>
      <c r="L313" s="70">
        <f>A125587088C_Latest</f>
        <v>1.284</v>
      </c>
      <c r="M313" s="70">
        <f>A125589896L_Latest</f>
        <v>4.3710000000000004</v>
      </c>
      <c r="N313" s="70">
        <f>A125581472L_Latest</f>
        <v>7.48</v>
      </c>
      <c r="O313" s="70">
        <f>A125581473R_Latest</f>
        <v>54.575000000000003</v>
      </c>
      <c r="P313" s="70">
        <f>A125583032V_Latest</f>
        <v>1.415</v>
      </c>
      <c r="Q313" s="70">
        <f>A125577416T_Latest</f>
        <v>1.284</v>
      </c>
      <c r="R313" s="70">
        <f>A125585840C_Latest</f>
        <v>1.903</v>
      </c>
      <c r="S313" s="70">
        <f>A125588648J_Latest</f>
        <v>1.534</v>
      </c>
      <c r="T313" s="70">
        <f>A125580224J_Latest</f>
        <v>6.1349999999999998</v>
      </c>
      <c r="U313" s="70">
        <f>A125580225K_Latest</f>
        <v>24.529</v>
      </c>
      <c r="V313" s="70">
        <f>A125584592K_Latest</f>
        <v>0</v>
      </c>
      <c r="W313" s="70">
        <f>A125578976J_Latest</f>
        <v>0</v>
      </c>
      <c r="X313" s="70">
        <f>A125587400K_Latest</f>
        <v>1.357</v>
      </c>
      <c r="Y313" s="70">
        <f>A125590208V_Latest</f>
        <v>0.96899999999999997</v>
      </c>
      <c r="Z313" s="70">
        <f>A125581784X_Latest</f>
        <v>2.327</v>
      </c>
      <c r="AA313" s="70">
        <f>A125581785A_Latest</f>
        <v>47.921999999999997</v>
      </c>
      <c r="AB313" s="70">
        <f>A125584904K_Latest</f>
        <v>0</v>
      </c>
      <c r="AC313" s="70">
        <f>A125579288W_Latest</f>
        <v>0</v>
      </c>
      <c r="AD313" s="70">
        <f>A125587712W_Latest</f>
        <v>0.68799999999999994</v>
      </c>
      <c r="AE313" s="70">
        <f>A125590520L_Latest</f>
        <v>0.67500000000000004</v>
      </c>
      <c r="AF313" s="70">
        <f>A125582096L_Latest</f>
        <v>1.3640000000000001</v>
      </c>
      <c r="AG313" s="70">
        <f>A125582097R_Latest</f>
        <v>32.362000000000002</v>
      </c>
      <c r="AH313" s="70">
        <f>A125583344F_Latest</f>
        <v>0</v>
      </c>
      <c r="AI313" s="70">
        <f>A125577728C_Latest</f>
        <v>0.38400000000000001</v>
      </c>
      <c r="AJ313" s="70">
        <f>A125586152T_Latest</f>
        <v>1.472</v>
      </c>
      <c r="AK313" s="70">
        <f>A125588960A_Latest</f>
        <v>0.42499999999999999</v>
      </c>
      <c r="AL313" s="70">
        <f>A125580536V_Latest</f>
        <v>2.2810000000000001</v>
      </c>
      <c r="AM313" s="70">
        <f>A125580537W_Latest</f>
        <v>15.260999999999999</v>
      </c>
      <c r="AN313" s="70">
        <f>A125583656T_Latest</f>
        <v>0.48299999999999998</v>
      </c>
      <c r="AO313" s="70">
        <f>A125578040X_Latest</f>
        <v>0</v>
      </c>
      <c r="AP313" s="70">
        <f>A125586464C_Latest</f>
        <v>0.17599999999999999</v>
      </c>
      <c r="AQ313" s="70">
        <f>A125589272R_Latest</f>
        <v>0</v>
      </c>
      <c r="AR313" s="70">
        <f>A125580848F_Latest</f>
        <v>0.65900000000000003</v>
      </c>
      <c r="AS313" s="70">
        <f>A125580849J_Latest</f>
        <v>3.1560000000000001</v>
      </c>
      <c r="AT313" s="70">
        <f>A125583968C_Latest</f>
        <v>0</v>
      </c>
      <c r="AU313" s="70">
        <f>A125578352K_Latest</f>
        <v>0</v>
      </c>
      <c r="AV313" s="70">
        <f>A125586776R_Latest</f>
        <v>0</v>
      </c>
      <c r="AW313" s="70">
        <f>A125589584A_Latest</f>
        <v>0</v>
      </c>
      <c r="AX313" s="70">
        <f>A125581160A_Latest</f>
        <v>0</v>
      </c>
      <c r="AY313" s="70">
        <f>A125581161C_Latest</f>
        <v>0</v>
      </c>
      <c r="AZ313" s="70">
        <f>A125582720F_Latest</f>
        <v>0</v>
      </c>
      <c r="BA313" s="70">
        <f>A125577104F_Latest</f>
        <v>0</v>
      </c>
      <c r="BB313" s="70">
        <f>A125585528K_Latest</f>
        <v>0.17</v>
      </c>
      <c r="BC313" s="70">
        <f>A125588336W_Latest</f>
        <v>0.17299999999999999</v>
      </c>
      <c r="BD313" s="70">
        <f>A125579912R_Latest</f>
        <v>0.34300000000000003</v>
      </c>
      <c r="BE313" s="70">
        <f>A125579913T_Latest</f>
        <v>87.037000000000006</v>
      </c>
    </row>
    <row r="314" spans="1:57" hidden="1">
      <c r="A314" s="48" t="s">
        <v>12734</v>
      </c>
      <c r="B314" s="55"/>
      <c r="C314" s="66">
        <v>106</v>
      </c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</row>
    <row r="315" spans="1:57" hidden="1">
      <c r="A315" s="52"/>
      <c r="B315" s="53" t="s">
        <v>12735</v>
      </c>
      <c r="C315" s="66">
        <v>107</v>
      </c>
      <c r="D315" s="70">
        <f>A125582368F_Latest</f>
        <v>0</v>
      </c>
      <c r="E315" s="70">
        <f>A125576752K_Latest</f>
        <v>0</v>
      </c>
      <c r="F315" s="70">
        <f>A125585176T_Latest</f>
        <v>0</v>
      </c>
      <c r="G315" s="70">
        <f>A125587984A_Latest</f>
        <v>0</v>
      </c>
      <c r="H315" s="70">
        <f>A125579560W_Latest</f>
        <v>0</v>
      </c>
      <c r="I315" s="70">
        <f>A125579561X_Latest</f>
        <v>0</v>
      </c>
      <c r="J315" s="70">
        <f>A125584240F_Latest</f>
        <v>0</v>
      </c>
      <c r="K315" s="70">
        <f>A125578624C_Latest</f>
        <v>0</v>
      </c>
      <c r="L315" s="70">
        <f>A125587048K_Latest</f>
        <v>0</v>
      </c>
      <c r="M315" s="70">
        <f>A125589856V_Latest</f>
        <v>0</v>
      </c>
      <c r="N315" s="70">
        <f>A125581432V_Latest</f>
        <v>0</v>
      </c>
      <c r="O315" s="70">
        <f>A125581433W_Latest</f>
        <v>0</v>
      </c>
      <c r="P315" s="70">
        <f>A125582992K_Latest</f>
        <v>0</v>
      </c>
      <c r="Q315" s="70">
        <f>A125577376K_Latest</f>
        <v>0</v>
      </c>
      <c r="R315" s="70">
        <f>A125585800K_Latest</f>
        <v>0</v>
      </c>
      <c r="S315" s="70">
        <f>A125588608R_Latest</f>
        <v>0</v>
      </c>
      <c r="T315" s="70">
        <f>A125580184A_Latest</f>
        <v>0</v>
      </c>
      <c r="U315" s="70">
        <f>A125580185C_Latest</f>
        <v>0</v>
      </c>
      <c r="V315" s="70">
        <f>A125584552T_Latest</f>
        <v>0</v>
      </c>
      <c r="W315" s="70">
        <f>A125578936R_Latest</f>
        <v>0</v>
      </c>
      <c r="X315" s="70">
        <f>A125587360C_Latest</f>
        <v>0</v>
      </c>
      <c r="Y315" s="70">
        <f>A125590168L_Latest</f>
        <v>0</v>
      </c>
      <c r="Z315" s="70">
        <f>A125581744F_Latest</f>
        <v>0</v>
      </c>
      <c r="AA315" s="70">
        <f>A125581745J_Latest</f>
        <v>0</v>
      </c>
      <c r="AB315" s="70">
        <f>A125584864C_Latest</f>
        <v>0</v>
      </c>
      <c r="AC315" s="70">
        <f>A125579248C_Latest</f>
        <v>0</v>
      </c>
      <c r="AD315" s="70">
        <f>A125587672R_Latest</f>
        <v>0</v>
      </c>
      <c r="AE315" s="70">
        <f>A125590480F_Latest</f>
        <v>0</v>
      </c>
      <c r="AF315" s="70">
        <f>A125582056V_Latest</f>
        <v>0</v>
      </c>
      <c r="AG315" s="70">
        <f>A125582057W_Latest</f>
        <v>0</v>
      </c>
      <c r="AH315" s="70">
        <f>A125583304L_Latest</f>
        <v>0</v>
      </c>
      <c r="AI315" s="70">
        <f>A125577688W_Latest</f>
        <v>0</v>
      </c>
      <c r="AJ315" s="70">
        <f>A125586112X_Latest</f>
        <v>0</v>
      </c>
      <c r="AK315" s="70">
        <f>A125588920J_Latest</f>
        <v>0</v>
      </c>
      <c r="AL315" s="70">
        <f>A125580496L_Latest</f>
        <v>0</v>
      </c>
      <c r="AM315" s="70">
        <f>A125580497R_Latest</f>
        <v>0</v>
      </c>
      <c r="AN315" s="70">
        <f>A125583616X_Latest</f>
        <v>0</v>
      </c>
      <c r="AO315" s="70">
        <f>A125578000F_Latest</f>
        <v>0</v>
      </c>
      <c r="AP315" s="70">
        <f>A125586424K_Latest</f>
        <v>0</v>
      </c>
      <c r="AQ315" s="70">
        <f>A125589232W_Latest</f>
        <v>0</v>
      </c>
      <c r="AR315" s="70">
        <f>A125580808L_Latest</f>
        <v>0</v>
      </c>
      <c r="AS315" s="70">
        <f>A125580809R_Latest</f>
        <v>0</v>
      </c>
      <c r="AT315" s="70">
        <f>A125583928K_Latest</f>
        <v>0</v>
      </c>
      <c r="AU315" s="70">
        <f>A125578312T_Latest</f>
        <v>0</v>
      </c>
      <c r="AV315" s="70">
        <f>A125586736W_Latest</f>
        <v>0</v>
      </c>
      <c r="AW315" s="70">
        <f>A125589544J_Latest</f>
        <v>0</v>
      </c>
      <c r="AX315" s="70">
        <f>A125581120J_Latest</f>
        <v>0</v>
      </c>
      <c r="AY315" s="70">
        <f>A125581121K_Latest</f>
        <v>0</v>
      </c>
      <c r="AZ315" s="70">
        <f>A125582680X_Latest</f>
        <v>0</v>
      </c>
      <c r="BA315" s="70">
        <f>A125577064X_Latest</f>
        <v>0</v>
      </c>
      <c r="BB315" s="70">
        <f>A125585488C_Latest</f>
        <v>0</v>
      </c>
      <c r="BC315" s="70">
        <f>A125588296R_Latest</f>
        <v>0</v>
      </c>
      <c r="BD315" s="70">
        <f>A125579872J_Latest</f>
        <v>0</v>
      </c>
      <c r="BE315" s="70">
        <f>A125579873K_Latest</f>
        <v>0</v>
      </c>
    </row>
    <row r="316" spans="1:57" hidden="1">
      <c r="A316" s="52"/>
      <c r="B316" s="53" t="s">
        <v>12736</v>
      </c>
      <c r="C316" s="66">
        <v>108</v>
      </c>
      <c r="D316" s="70">
        <f>A125582376F_Latest</f>
        <v>0</v>
      </c>
      <c r="E316" s="70">
        <f>A125576760K_Latest</f>
        <v>0</v>
      </c>
      <c r="F316" s="70">
        <f>A125585184T_Latest</f>
        <v>0</v>
      </c>
      <c r="G316" s="70">
        <f>A125587992A_Latest</f>
        <v>0</v>
      </c>
      <c r="H316" s="70">
        <f>A125579568R_Latest</f>
        <v>0</v>
      </c>
      <c r="I316" s="70">
        <f>A125579569T_Latest</f>
        <v>0</v>
      </c>
      <c r="J316" s="70">
        <f>A125584248X_Latest</f>
        <v>0</v>
      </c>
      <c r="K316" s="70">
        <f>A125578632C_Latest</f>
        <v>0</v>
      </c>
      <c r="L316" s="70">
        <f>A125587056K_Latest</f>
        <v>0</v>
      </c>
      <c r="M316" s="70">
        <f>A125589864V_Latest</f>
        <v>0</v>
      </c>
      <c r="N316" s="70">
        <f>A125581440V_Latest</f>
        <v>0</v>
      </c>
      <c r="O316" s="70">
        <f>A125581441W_Latest</f>
        <v>0</v>
      </c>
      <c r="P316" s="70">
        <f>A125583000A_Latest</f>
        <v>0</v>
      </c>
      <c r="Q316" s="70">
        <f>A125577384K_Latest</f>
        <v>0</v>
      </c>
      <c r="R316" s="70">
        <f>A125585808C_Latest</f>
        <v>0</v>
      </c>
      <c r="S316" s="70">
        <f>A125588616R_Latest</f>
        <v>0</v>
      </c>
      <c r="T316" s="70">
        <f>A125580192A_Latest</f>
        <v>0</v>
      </c>
      <c r="U316" s="70">
        <f>A125580193C_Latest</f>
        <v>0</v>
      </c>
      <c r="V316" s="70">
        <f>A125584560T_Latest</f>
        <v>0</v>
      </c>
      <c r="W316" s="70">
        <f>A125578944R_Latest</f>
        <v>0</v>
      </c>
      <c r="X316" s="70">
        <f>A125587368W_Latest</f>
        <v>0</v>
      </c>
      <c r="Y316" s="70">
        <f>A125590176L_Latest</f>
        <v>0</v>
      </c>
      <c r="Z316" s="70">
        <f>A125581752F_Latest</f>
        <v>0</v>
      </c>
      <c r="AA316" s="70">
        <f>A125581753J_Latest</f>
        <v>0</v>
      </c>
      <c r="AB316" s="70">
        <f>A125584872C_Latest</f>
        <v>0</v>
      </c>
      <c r="AC316" s="70">
        <f>A125579256C_Latest</f>
        <v>0</v>
      </c>
      <c r="AD316" s="70">
        <f>A125587680R_Latest</f>
        <v>0</v>
      </c>
      <c r="AE316" s="70">
        <f>A125590488X_Latest</f>
        <v>0</v>
      </c>
      <c r="AF316" s="70">
        <f>A125582064V_Latest</f>
        <v>0</v>
      </c>
      <c r="AG316" s="70">
        <f>A125582065W_Latest</f>
        <v>0</v>
      </c>
      <c r="AH316" s="70">
        <f>A125583312L_Latest</f>
        <v>0</v>
      </c>
      <c r="AI316" s="70">
        <f>A125577696W_Latest</f>
        <v>0</v>
      </c>
      <c r="AJ316" s="70">
        <f>A125586120X_Latest</f>
        <v>0</v>
      </c>
      <c r="AK316" s="70">
        <f>A125588928A_Latest</f>
        <v>0</v>
      </c>
      <c r="AL316" s="70">
        <f>A125580504A_Latest</f>
        <v>0</v>
      </c>
      <c r="AM316" s="70">
        <f>A125580505C_Latest</f>
        <v>0</v>
      </c>
      <c r="AN316" s="70">
        <f>A125583624X_Latest</f>
        <v>0</v>
      </c>
      <c r="AO316" s="70">
        <f>A125578008X_Latest</f>
        <v>0</v>
      </c>
      <c r="AP316" s="70">
        <f>A125586432K_Latest</f>
        <v>0</v>
      </c>
      <c r="AQ316" s="70">
        <f>A125589240W_Latest</f>
        <v>0</v>
      </c>
      <c r="AR316" s="70">
        <f>A125580816L_Latest</f>
        <v>0</v>
      </c>
      <c r="AS316" s="70">
        <f>A125580817R_Latest</f>
        <v>0</v>
      </c>
      <c r="AT316" s="70">
        <f>A125583936K_Latest</f>
        <v>0</v>
      </c>
      <c r="AU316" s="70">
        <f>A125578320T_Latest</f>
        <v>0</v>
      </c>
      <c r="AV316" s="70">
        <f>A125586744W_Latest</f>
        <v>0</v>
      </c>
      <c r="AW316" s="70">
        <f>A125589552J_Latest</f>
        <v>0</v>
      </c>
      <c r="AX316" s="70">
        <f>A125581128A_Latest</f>
        <v>0</v>
      </c>
      <c r="AY316" s="70">
        <f>A125581129C_Latest</f>
        <v>0</v>
      </c>
      <c r="AZ316" s="70">
        <f>A125582688T_Latest</f>
        <v>0</v>
      </c>
      <c r="BA316" s="70">
        <f>A125577072X_Latest</f>
        <v>0</v>
      </c>
      <c r="BB316" s="70">
        <f>A125585496C_Latest</f>
        <v>0</v>
      </c>
      <c r="BC316" s="70">
        <f>A125588304C_Latest</f>
        <v>0</v>
      </c>
      <c r="BD316" s="70">
        <f>A125579880J_Latest</f>
        <v>0</v>
      </c>
      <c r="BE316" s="70">
        <f>A125579881K_Latest</f>
        <v>0</v>
      </c>
    </row>
    <row r="317" spans="1:57" hidden="1">
      <c r="A317" s="52"/>
      <c r="B317" s="53" t="s">
        <v>12737</v>
      </c>
      <c r="C317" s="66">
        <v>109</v>
      </c>
      <c r="D317" s="70">
        <f>A125582480F_Latest</f>
        <v>0</v>
      </c>
      <c r="E317" s="70">
        <f>A125576864C_Latest</f>
        <v>0</v>
      </c>
      <c r="F317" s="70">
        <f>A125585288K_Latest</f>
        <v>0</v>
      </c>
      <c r="G317" s="70">
        <f>A125588096W_Latest</f>
        <v>0</v>
      </c>
      <c r="H317" s="70">
        <f>A125579672R_Latest</f>
        <v>0</v>
      </c>
      <c r="I317" s="70">
        <f>A125579673T_Latest</f>
        <v>0</v>
      </c>
      <c r="J317" s="70">
        <f>A125584352X_Latest</f>
        <v>0</v>
      </c>
      <c r="K317" s="70">
        <f>A125578736W_Latest</f>
        <v>0</v>
      </c>
      <c r="L317" s="70">
        <f>A125587160K_Latest</f>
        <v>0</v>
      </c>
      <c r="M317" s="70">
        <f>A125589968L_Latest</f>
        <v>0</v>
      </c>
      <c r="N317" s="70">
        <f>A125581544L_Latest</f>
        <v>0</v>
      </c>
      <c r="O317" s="70">
        <f>A125581545R_Latest</f>
        <v>0</v>
      </c>
      <c r="P317" s="70">
        <f>A125583104V_Latest</f>
        <v>0</v>
      </c>
      <c r="Q317" s="70">
        <f>A125577488C_Latest</f>
        <v>0</v>
      </c>
      <c r="R317" s="70">
        <f>A125585912C_Latest</f>
        <v>0</v>
      </c>
      <c r="S317" s="70">
        <f>A125588720R_Latest</f>
        <v>0</v>
      </c>
      <c r="T317" s="70">
        <f>A125580296V_Latest</f>
        <v>0</v>
      </c>
      <c r="U317" s="70">
        <f>A125580297W_Latest</f>
        <v>0</v>
      </c>
      <c r="V317" s="70">
        <f>A125584664K_Latest</f>
        <v>0</v>
      </c>
      <c r="W317" s="70">
        <f>A125579048K_Latest</f>
        <v>0</v>
      </c>
      <c r="X317" s="70">
        <f>A125587472W_Latest</f>
        <v>0</v>
      </c>
      <c r="Y317" s="70">
        <f>A125590280L_Latest</f>
        <v>0</v>
      </c>
      <c r="Z317" s="70">
        <f>A125581856X_Latest</f>
        <v>0</v>
      </c>
      <c r="AA317" s="70">
        <f>A125581857A_Latest</f>
        <v>0</v>
      </c>
      <c r="AB317" s="70">
        <f>A125584976W_Latest</f>
        <v>0</v>
      </c>
      <c r="AC317" s="70">
        <f>A125579360C_Latest</f>
        <v>0</v>
      </c>
      <c r="AD317" s="70">
        <f>A125587784J_Latest</f>
        <v>0</v>
      </c>
      <c r="AE317" s="70">
        <f>A125590592X_Latest</f>
        <v>0</v>
      </c>
      <c r="AF317" s="70">
        <f>A125582168L_Latest</f>
        <v>0</v>
      </c>
      <c r="AG317" s="70">
        <f>A125582169R_Latest</f>
        <v>0</v>
      </c>
      <c r="AH317" s="70">
        <f>A125583416F_Latest</f>
        <v>0</v>
      </c>
      <c r="AI317" s="70">
        <f>A125577800K_Latest</f>
        <v>0</v>
      </c>
      <c r="AJ317" s="70">
        <f>A125586224T_Latest</f>
        <v>0</v>
      </c>
      <c r="AK317" s="70">
        <f>A125589032C_Latest</f>
        <v>0</v>
      </c>
      <c r="AL317" s="70">
        <f>A125580608V_Latest</f>
        <v>0</v>
      </c>
      <c r="AM317" s="70">
        <f>A125580609W_Latest</f>
        <v>0</v>
      </c>
      <c r="AN317" s="70">
        <f>A125583728T_Latest</f>
        <v>0</v>
      </c>
      <c r="AO317" s="70">
        <f>A125578112X_Latest</f>
        <v>0</v>
      </c>
      <c r="AP317" s="70">
        <f>A125586536C_Latest</f>
        <v>0</v>
      </c>
      <c r="AQ317" s="70">
        <f>A125589344R_Latest</f>
        <v>0</v>
      </c>
      <c r="AR317" s="70">
        <f>A125580920L_Latest</f>
        <v>0</v>
      </c>
      <c r="AS317" s="70">
        <f>A125580921R_Latest</f>
        <v>0</v>
      </c>
      <c r="AT317" s="70">
        <f>A125584040L_Latest</f>
        <v>0</v>
      </c>
      <c r="AU317" s="70">
        <f>A125578424K_Latest</f>
        <v>0</v>
      </c>
      <c r="AV317" s="70">
        <f>A125586848R_Latest</f>
        <v>0</v>
      </c>
      <c r="AW317" s="70">
        <f>A125589656A_Latest</f>
        <v>0</v>
      </c>
      <c r="AX317" s="70">
        <f>A125581232A_Latest</f>
        <v>0</v>
      </c>
      <c r="AY317" s="70">
        <f>A125581233C_Latest</f>
        <v>0</v>
      </c>
      <c r="AZ317" s="70">
        <f>A125582792T_Latest</f>
        <v>0</v>
      </c>
      <c r="BA317" s="70">
        <f>A125577176T_Latest</f>
        <v>0</v>
      </c>
      <c r="BB317" s="70">
        <f>A125585600T_Latest</f>
        <v>0</v>
      </c>
      <c r="BC317" s="70">
        <f>A125588408W_Latest</f>
        <v>0</v>
      </c>
      <c r="BD317" s="70">
        <f>A125579984A_Latest</f>
        <v>0</v>
      </c>
      <c r="BE317" s="70">
        <f>A125579985C_Latest</f>
        <v>0</v>
      </c>
    </row>
    <row r="318" spans="1:57" hidden="1">
      <c r="A318" s="48" t="s">
        <v>12680</v>
      </c>
      <c r="B318" s="60"/>
      <c r="C318" s="66">
        <v>110</v>
      </c>
      <c r="D318" s="70">
        <f>A125582208V_Latest</f>
        <v>61.466000000000001</v>
      </c>
      <c r="E318" s="70">
        <f>A125576592K_Latest</f>
        <v>82.643000000000001</v>
      </c>
      <c r="F318" s="70">
        <f>A125585016F_Latest</f>
        <v>104.2</v>
      </c>
      <c r="G318" s="70">
        <f>A125587824R_Latest</f>
        <v>82.834000000000003</v>
      </c>
      <c r="H318" s="70">
        <f>A125579400K_Latest</f>
        <v>331.14299999999997</v>
      </c>
      <c r="I318" s="70">
        <f>A125579401L_Latest</f>
        <v>17</v>
      </c>
      <c r="J318" s="70">
        <f>A125584080F_Latest</f>
        <v>12.173</v>
      </c>
      <c r="K318" s="70">
        <f>A125578464C_Latest</f>
        <v>24.163</v>
      </c>
      <c r="L318" s="70">
        <f>A125586888J_Latest</f>
        <v>29.544</v>
      </c>
      <c r="M318" s="70">
        <f>A125589696V_Latest</f>
        <v>34.56</v>
      </c>
      <c r="N318" s="70">
        <f>A125581272V_Latest</f>
        <v>100.43899999999999</v>
      </c>
      <c r="O318" s="70">
        <f>A125581273W_Latest</f>
        <v>26</v>
      </c>
      <c r="P318" s="70">
        <f>A125582832X_Latest</f>
        <v>15.427</v>
      </c>
      <c r="Q318" s="70">
        <f>A125577216X_Latest</f>
        <v>28.952999999999999</v>
      </c>
      <c r="R318" s="70">
        <f>A125585640K_Latest</f>
        <v>31.096</v>
      </c>
      <c r="S318" s="70">
        <f>A125588448R_Latest</f>
        <v>17.905000000000001</v>
      </c>
      <c r="T318" s="70">
        <f>A125580024R_Latest</f>
        <v>93.38</v>
      </c>
      <c r="U318" s="70">
        <f>A125580025T_Latest</f>
        <v>13</v>
      </c>
      <c r="V318" s="70">
        <f>A125584392T_Latest</f>
        <v>20.635999999999999</v>
      </c>
      <c r="W318" s="70">
        <f>A125578776R_Latest</f>
        <v>16.297999999999998</v>
      </c>
      <c r="X318" s="70">
        <f>A125587200T_Latest</f>
        <v>21.501000000000001</v>
      </c>
      <c r="Y318" s="70">
        <f>A125590008A_Latest</f>
        <v>12.496</v>
      </c>
      <c r="Z318" s="70">
        <f>A125581584F_Latest</f>
        <v>70.930000000000007</v>
      </c>
      <c r="AA318" s="70">
        <f>A125581585J_Latest</f>
        <v>12</v>
      </c>
      <c r="AB318" s="70">
        <f>A125584704T_Latest</f>
        <v>4.2060000000000004</v>
      </c>
      <c r="AC318" s="70">
        <f>A125579088C_Latest</f>
        <v>3.3239999999999998</v>
      </c>
      <c r="AD318" s="70">
        <f>A125587512C_Latest</f>
        <v>6.7320000000000002</v>
      </c>
      <c r="AE318" s="70">
        <f>A125590320V_Latest</f>
        <v>6.6109999999999998</v>
      </c>
      <c r="AF318" s="70">
        <f>A125581896T_Latest</f>
        <v>20.872</v>
      </c>
      <c r="AG318" s="70">
        <f>A125581897V_Latest</f>
        <v>20</v>
      </c>
      <c r="AH318" s="70">
        <f>A125583144L_Latest</f>
        <v>5.258</v>
      </c>
      <c r="AI318" s="70">
        <f>A125577528K_Latest</f>
        <v>6.1070000000000002</v>
      </c>
      <c r="AJ318" s="70">
        <f>A125585952W_Latest</f>
        <v>9.8249999999999993</v>
      </c>
      <c r="AK318" s="70">
        <f>A125588760J_Latest</f>
        <v>8.0719999999999992</v>
      </c>
      <c r="AL318" s="70">
        <f>A125580336A_Latest</f>
        <v>29.262</v>
      </c>
      <c r="AM318" s="70">
        <f>A125580337C_Latest</f>
        <v>20.581</v>
      </c>
      <c r="AN318" s="70">
        <f>A125583456X_Latest</f>
        <v>2.468</v>
      </c>
      <c r="AO318" s="70">
        <f>A125577840C_Latest</f>
        <v>1.4810000000000001</v>
      </c>
      <c r="AP318" s="70">
        <f>A125586264K_Latest</f>
        <v>2.3780000000000001</v>
      </c>
      <c r="AQ318" s="70">
        <f>A125589072W_Latest</f>
        <v>2.46</v>
      </c>
      <c r="AR318" s="70">
        <f>A125580648L_Latest</f>
        <v>8.7870000000000008</v>
      </c>
      <c r="AS318" s="70">
        <f>A125580649R_Latest</f>
        <v>13</v>
      </c>
      <c r="AT318" s="70">
        <f>A125583768K_Latest</f>
        <v>0.153</v>
      </c>
      <c r="AU318" s="70">
        <f>A125578152T_Latest</f>
        <v>0.35499999999999998</v>
      </c>
      <c r="AV318" s="70">
        <f>A125586576W_Latest</f>
        <v>0.245</v>
      </c>
      <c r="AW318" s="70">
        <f>A125589384J_Latest</f>
        <v>0</v>
      </c>
      <c r="AX318" s="70">
        <f>A125580960F_Latest</f>
        <v>0.753</v>
      </c>
      <c r="AY318" s="70">
        <f>A125580961J_Latest</f>
        <v>11.224</v>
      </c>
      <c r="AZ318" s="70">
        <f>A125582520L_Latest</f>
        <v>1.1459999999999999</v>
      </c>
      <c r="BA318" s="70">
        <f>A125576904K_Latest</f>
        <v>1.964</v>
      </c>
      <c r="BB318" s="70">
        <f>A125585328T_Latest</f>
        <v>2.879</v>
      </c>
      <c r="BC318" s="70">
        <f>A125588136C_Latest</f>
        <v>0.73</v>
      </c>
      <c r="BD318" s="70">
        <f>A125579712W_Latest</f>
        <v>6.7190000000000003</v>
      </c>
      <c r="BE318" s="70">
        <f>A125579713X_Latest</f>
        <v>13</v>
      </c>
    </row>
    <row r="319" spans="1:57" hidden="1">
      <c r="A319" s="45" t="s">
        <v>12739</v>
      </c>
      <c r="B319" s="46"/>
      <c r="C319" s="66">
        <v>111</v>
      </c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</row>
    <row r="320" spans="1:57" hidden="1">
      <c r="A320" s="48" t="s">
        <v>12684</v>
      </c>
      <c r="B320" s="49"/>
      <c r="C320" s="66">
        <v>112</v>
      </c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</row>
    <row r="321" spans="1:57" hidden="1">
      <c r="A321" s="52"/>
      <c r="B321" s="53" t="s">
        <v>12685</v>
      </c>
      <c r="C321" s="66">
        <v>113</v>
      </c>
      <c r="D321" s="70">
        <f>A125570040C_Latest</f>
        <v>27.779</v>
      </c>
      <c r="E321" s="70">
        <f>A125564424A_Latest</f>
        <v>48.534999999999997</v>
      </c>
      <c r="F321" s="70">
        <f>A125572848F_Latest</f>
        <v>37.709000000000003</v>
      </c>
      <c r="G321" s="70">
        <f>A125575656T_Latest</f>
        <v>35.892000000000003</v>
      </c>
      <c r="H321" s="70">
        <f>A125567232L_Latest</f>
        <v>149.91399999999999</v>
      </c>
      <c r="I321" s="70">
        <f>A125567233R_Latest</f>
        <v>12</v>
      </c>
      <c r="J321" s="70">
        <f>A125570040C_Latest</f>
        <v>27.779</v>
      </c>
      <c r="K321" s="70">
        <f>A125564424A_Latest</f>
        <v>48.534999999999997</v>
      </c>
      <c r="L321" s="70">
        <f>A125572848F_Latest</f>
        <v>37.709000000000003</v>
      </c>
      <c r="M321" s="70">
        <f>A125575656T_Latest</f>
        <v>35.892000000000003</v>
      </c>
      <c r="N321" s="70">
        <f>A125567232L_Latest</f>
        <v>149.91399999999999</v>
      </c>
      <c r="O321" s="70">
        <f>A125567233R_Latest</f>
        <v>12</v>
      </c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</row>
    <row r="322" spans="1:57" hidden="1">
      <c r="A322" s="52"/>
      <c r="B322" s="53" t="s">
        <v>12686</v>
      </c>
      <c r="C322" s="66">
        <v>114</v>
      </c>
      <c r="D322" s="70">
        <f>A125568792C_Latest</f>
        <v>23.663</v>
      </c>
      <c r="E322" s="70">
        <f>A125563176J_Latest</f>
        <v>32.744</v>
      </c>
      <c r="F322" s="70">
        <f>A125571600J_Latest</f>
        <v>45.188000000000002</v>
      </c>
      <c r="G322" s="70">
        <f>A125574408L_Latest</f>
        <v>21.597999999999999</v>
      </c>
      <c r="H322" s="70">
        <f>A125565984T_Latest</f>
        <v>123.194</v>
      </c>
      <c r="I322" s="70">
        <f>A125565985V_Latest</f>
        <v>13</v>
      </c>
      <c r="J322" s="70"/>
      <c r="K322" s="70"/>
      <c r="L322" s="70"/>
      <c r="M322" s="70"/>
      <c r="N322" s="70"/>
      <c r="O322" s="70"/>
      <c r="P322" s="70">
        <f>A125568792C_Latest</f>
        <v>23.663</v>
      </c>
      <c r="Q322" s="70">
        <f>A125563176J_Latest</f>
        <v>32.744</v>
      </c>
      <c r="R322" s="70">
        <f>A125571600J_Latest</f>
        <v>45.188000000000002</v>
      </c>
      <c r="S322" s="70">
        <f>A125574408L_Latest</f>
        <v>21.597999999999999</v>
      </c>
      <c r="T322" s="70">
        <f>A125565984T_Latest</f>
        <v>123.194</v>
      </c>
      <c r="U322" s="70">
        <f>A125565985V_Latest</f>
        <v>13</v>
      </c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</row>
    <row r="323" spans="1:57" hidden="1">
      <c r="A323" s="52"/>
      <c r="B323" s="53" t="s">
        <v>12687</v>
      </c>
      <c r="C323" s="66">
        <v>115</v>
      </c>
      <c r="D323" s="70">
        <f>A125570352R_Latest</f>
        <v>24.387</v>
      </c>
      <c r="E323" s="70">
        <f>A125564736L_Latest</f>
        <v>32.131</v>
      </c>
      <c r="F323" s="70">
        <f>A125573160A_Latest</f>
        <v>27.992999999999999</v>
      </c>
      <c r="G323" s="70">
        <f>A125575968C_Latest</f>
        <v>18.591000000000001</v>
      </c>
      <c r="H323" s="70">
        <f>A125567544X_Latest</f>
        <v>103.102</v>
      </c>
      <c r="I323" s="70">
        <f>A125567545A_Latest</f>
        <v>8</v>
      </c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>
        <f>A125570352R_Latest</f>
        <v>24.387</v>
      </c>
      <c r="W323" s="70">
        <f>A125564736L_Latest</f>
        <v>32.131</v>
      </c>
      <c r="X323" s="70">
        <f>A125573160A_Latest</f>
        <v>27.992999999999999</v>
      </c>
      <c r="Y323" s="70">
        <f>A125575968C_Latest</f>
        <v>18.591000000000001</v>
      </c>
      <c r="Z323" s="70">
        <f>A125567544X_Latest</f>
        <v>103.102</v>
      </c>
      <c r="AA323" s="70">
        <f>A125567545A_Latest</f>
        <v>8</v>
      </c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</row>
    <row r="324" spans="1:57" hidden="1">
      <c r="A324" s="52"/>
      <c r="B324" s="53" t="s">
        <v>12688</v>
      </c>
      <c r="C324" s="66">
        <v>116</v>
      </c>
      <c r="D324" s="70">
        <f>A125570664A_Latest</f>
        <v>3.7879999999999998</v>
      </c>
      <c r="E324" s="70">
        <f>A125565048A_Latest</f>
        <v>9.3520000000000003</v>
      </c>
      <c r="F324" s="70">
        <f>A125573472L_Latest</f>
        <v>10.904999999999999</v>
      </c>
      <c r="G324" s="70">
        <f>A125576280X_Latest</f>
        <v>10.391</v>
      </c>
      <c r="H324" s="70">
        <f>A125567856K_Latest</f>
        <v>34.436</v>
      </c>
      <c r="I324" s="70">
        <f>A125567857L_Latest</f>
        <v>19.914000000000001</v>
      </c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>
        <f>A125570664A_Latest</f>
        <v>3.7879999999999998</v>
      </c>
      <c r="AC324" s="70">
        <f>A125565048A_Latest</f>
        <v>9.3520000000000003</v>
      </c>
      <c r="AD324" s="70">
        <f>A125573472L_Latest</f>
        <v>10.904999999999999</v>
      </c>
      <c r="AE324" s="70">
        <f>A125576280X_Latest</f>
        <v>10.391</v>
      </c>
      <c r="AF324" s="70">
        <f>A125567856K_Latest</f>
        <v>34.436</v>
      </c>
      <c r="AG324" s="70">
        <f>A125567857L_Latest</f>
        <v>19.914000000000001</v>
      </c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</row>
    <row r="325" spans="1:57" hidden="1">
      <c r="A325" s="52"/>
      <c r="B325" s="53" t="s">
        <v>12689</v>
      </c>
      <c r="C325" s="66">
        <v>117</v>
      </c>
      <c r="D325" s="70">
        <f>A125569104F_Latest</f>
        <v>8.4369999999999994</v>
      </c>
      <c r="E325" s="70">
        <f>A125563488V_Latest</f>
        <v>14.087</v>
      </c>
      <c r="F325" s="70">
        <f>A125571912V_Latest</f>
        <v>18.786999999999999</v>
      </c>
      <c r="G325" s="70">
        <f>A125574720F_Latest</f>
        <v>15.317</v>
      </c>
      <c r="H325" s="70">
        <f>A125566296F_Latest</f>
        <v>56.625999999999998</v>
      </c>
      <c r="I325" s="70">
        <f>A125566297J_Latest</f>
        <v>13</v>
      </c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>
        <f>A125569104F_Latest</f>
        <v>8.4369999999999994</v>
      </c>
      <c r="AI325" s="70">
        <f>A125563488V_Latest</f>
        <v>14.087</v>
      </c>
      <c r="AJ325" s="70">
        <f>A125571912V_Latest</f>
        <v>18.786999999999999</v>
      </c>
      <c r="AK325" s="70">
        <f>A125574720F_Latest</f>
        <v>15.317</v>
      </c>
      <c r="AL325" s="70">
        <f>A125566296F_Latest</f>
        <v>56.625999999999998</v>
      </c>
      <c r="AM325" s="70">
        <f>A125566297J_Latest</f>
        <v>13</v>
      </c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</row>
    <row r="326" spans="1:57" hidden="1">
      <c r="A326" s="52"/>
      <c r="B326" s="53" t="s">
        <v>12690</v>
      </c>
      <c r="C326" s="66">
        <v>118</v>
      </c>
      <c r="D326" s="70">
        <f>A125569416T_Latest</f>
        <v>2.0379999999999998</v>
      </c>
      <c r="E326" s="70">
        <f>A125563800A_Latest</f>
        <v>3.1309999999999998</v>
      </c>
      <c r="F326" s="70">
        <f>A125572224J_Latest</f>
        <v>3.9510000000000001</v>
      </c>
      <c r="G326" s="70">
        <f>A125575032V_Latest</f>
        <v>3.24</v>
      </c>
      <c r="H326" s="70">
        <f>A125566608F_Latest</f>
        <v>12.36</v>
      </c>
      <c r="I326" s="70">
        <f>A125566609J_Latest</f>
        <v>15.534000000000001</v>
      </c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>
        <f>A125569416T_Latest</f>
        <v>2.0379999999999998</v>
      </c>
      <c r="AO326" s="70">
        <f>A125563800A_Latest</f>
        <v>3.1309999999999998</v>
      </c>
      <c r="AP326" s="70">
        <f>A125572224J_Latest</f>
        <v>3.9510000000000001</v>
      </c>
      <c r="AQ326" s="70">
        <f>A125575032V_Latest</f>
        <v>3.24</v>
      </c>
      <c r="AR326" s="70">
        <f>A125566608F_Latest</f>
        <v>12.36</v>
      </c>
      <c r="AS326" s="70">
        <f>A125566609J_Latest</f>
        <v>15.534000000000001</v>
      </c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</row>
    <row r="327" spans="1:57" hidden="1">
      <c r="A327" s="52"/>
      <c r="B327" s="53" t="s">
        <v>12691</v>
      </c>
      <c r="C327" s="66">
        <v>119</v>
      </c>
      <c r="D327" s="70">
        <f>A125569728C_Latest</f>
        <v>0.66800000000000004</v>
      </c>
      <c r="E327" s="70">
        <f>A125564112R_Latest</f>
        <v>0.52400000000000002</v>
      </c>
      <c r="F327" s="70">
        <f>A125572536V_Latest</f>
        <v>0.46600000000000003</v>
      </c>
      <c r="G327" s="70">
        <f>A125575344F_Latest</f>
        <v>0.64200000000000002</v>
      </c>
      <c r="H327" s="70">
        <f>A125566920X_Latest</f>
        <v>2.2989999999999999</v>
      </c>
      <c r="I327" s="70">
        <f>A125566921A_Latest</f>
        <v>8.6739999999999995</v>
      </c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>
        <f>A125569728C_Latest</f>
        <v>0.66800000000000004</v>
      </c>
      <c r="AU327" s="70">
        <f>A125564112R_Latest</f>
        <v>0.52400000000000002</v>
      </c>
      <c r="AV327" s="70">
        <f>A125572536V_Latest</f>
        <v>0.46600000000000003</v>
      </c>
      <c r="AW327" s="70">
        <f>A125575344F_Latest</f>
        <v>0.64200000000000002</v>
      </c>
      <c r="AX327" s="70">
        <f>A125566920X_Latest</f>
        <v>2.2989999999999999</v>
      </c>
      <c r="AY327" s="70">
        <f>A125566921A_Latest</f>
        <v>8.6739999999999995</v>
      </c>
      <c r="AZ327" s="70"/>
      <c r="BA327" s="70"/>
      <c r="BB327" s="70"/>
      <c r="BC327" s="70"/>
      <c r="BD327" s="70"/>
      <c r="BE327" s="70"/>
    </row>
    <row r="328" spans="1:57" hidden="1">
      <c r="A328" s="52"/>
      <c r="B328" s="53" t="s">
        <v>12692</v>
      </c>
      <c r="C328" s="66">
        <v>120</v>
      </c>
      <c r="D328" s="70">
        <f>A125568480T_Latest</f>
        <v>1.2849999999999999</v>
      </c>
      <c r="E328" s="70">
        <f>A125562864V_Latest</f>
        <v>0.98399999999999999</v>
      </c>
      <c r="F328" s="70">
        <f>A125571288A_Latest</f>
        <v>2.0169999999999999</v>
      </c>
      <c r="G328" s="70">
        <f>A125574096L_Latest</f>
        <v>1.5349999999999999</v>
      </c>
      <c r="H328" s="70">
        <f>A125565672F_Latest</f>
        <v>5.8209999999999997</v>
      </c>
      <c r="I328" s="70">
        <f>A125565673J_Latest</f>
        <v>13.577999999999999</v>
      </c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>
        <f>A125568480T_Latest</f>
        <v>1.2849999999999999</v>
      </c>
      <c r="BA328" s="70">
        <f>A125562864V_Latest</f>
        <v>0.98399999999999999</v>
      </c>
      <c r="BB328" s="70">
        <f>A125571288A_Latest</f>
        <v>2.0169999999999999</v>
      </c>
      <c r="BC328" s="70">
        <f>A125574096L_Latest</f>
        <v>1.5349999999999999</v>
      </c>
      <c r="BD328" s="70">
        <f>A125565672F_Latest</f>
        <v>5.8209999999999997</v>
      </c>
      <c r="BE328" s="70">
        <f>A125565673J_Latest</f>
        <v>13.577999999999999</v>
      </c>
    </row>
    <row r="329" spans="1:57" hidden="1">
      <c r="A329" s="48" t="s">
        <v>12693</v>
      </c>
      <c r="B329" s="55"/>
      <c r="C329" s="66">
        <v>121</v>
      </c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</row>
    <row r="330" spans="1:57" hidden="1">
      <c r="A330" s="48"/>
      <c r="B330" s="53" t="s">
        <v>12694</v>
      </c>
      <c r="C330" s="66">
        <v>122</v>
      </c>
      <c r="D330" s="70">
        <f>A125568376T_Latest</f>
        <v>89.902000000000001</v>
      </c>
      <c r="E330" s="70">
        <f>A125562760A_Latest</f>
        <v>139.98099999999999</v>
      </c>
      <c r="F330" s="70">
        <f>A125571184J_Latest</f>
        <v>144.529</v>
      </c>
      <c r="G330" s="70">
        <f>A125573992T_Latest</f>
        <v>101.315</v>
      </c>
      <c r="H330" s="70">
        <f>A125565568F_Latest</f>
        <v>475.72800000000001</v>
      </c>
      <c r="I330" s="70">
        <f>A125565569J_Latest</f>
        <v>13</v>
      </c>
      <c r="J330" s="70">
        <f>A125570248R_Latest</f>
        <v>27.779</v>
      </c>
      <c r="K330" s="70">
        <f>A125564632V_Latest</f>
        <v>47.911000000000001</v>
      </c>
      <c r="L330" s="70">
        <f>A125573056A_Latest</f>
        <v>37.709000000000003</v>
      </c>
      <c r="M330" s="70">
        <f>A125575864K_Latest</f>
        <v>32.558999999999997</v>
      </c>
      <c r="N330" s="70">
        <f>A125567440F_Latest</f>
        <v>145.958</v>
      </c>
      <c r="O330" s="70">
        <f>A125567441J_Latest</f>
        <v>11.811</v>
      </c>
      <c r="P330" s="70">
        <f>A125569000L_Latest</f>
        <v>21.52</v>
      </c>
      <c r="Q330" s="70">
        <f>A125563384A_Latest</f>
        <v>32.744</v>
      </c>
      <c r="R330" s="70">
        <f>A125571808V_Latest</f>
        <v>45.188000000000002</v>
      </c>
      <c r="S330" s="70">
        <f>A125574616F_Latest</f>
        <v>20.062999999999999</v>
      </c>
      <c r="T330" s="70">
        <f>A125566192L_Latest</f>
        <v>119.51600000000001</v>
      </c>
      <c r="U330" s="70">
        <f>A125566193R_Latest</f>
        <v>13</v>
      </c>
      <c r="V330" s="70">
        <f>A125570560J_Latest</f>
        <v>24.387</v>
      </c>
      <c r="W330" s="70">
        <f>A125564944F_Latest</f>
        <v>31.248999999999999</v>
      </c>
      <c r="X330" s="70">
        <f>A125573368L_Latest</f>
        <v>26.709</v>
      </c>
      <c r="Y330" s="70">
        <f>A125576176X_Latest</f>
        <v>18.591000000000001</v>
      </c>
      <c r="Z330" s="70">
        <f>A125567752T_Latest</f>
        <v>100.937</v>
      </c>
      <c r="AA330" s="70">
        <f>A125567753V_Latest</f>
        <v>8</v>
      </c>
      <c r="AB330" s="70">
        <f>A125570872V_Latest</f>
        <v>3.7879999999999998</v>
      </c>
      <c r="AC330" s="70">
        <f>A125565256V_Latest</f>
        <v>9.3520000000000003</v>
      </c>
      <c r="AD330" s="70">
        <f>A125573680F_Latest</f>
        <v>10.193</v>
      </c>
      <c r="AE330" s="70">
        <f>A125576488K_Latest</f>
        <v>9.9359999999999999</v>
      </c>
      <c r="AF330" s="70">
        <f>A125568064F_Latest</f>
        <v>33.268000000000001</v>
      </c>
      <c r="AG330" s="70">
        <f>A125568065J_Latest</f>
        <v>19.036999999999999</v>
      </c>
      <c r="AH330" s="70">
        <f>A125569312X_Latest</f>
        <v>8.4369999999999994</v>
      </c>
      <c r="AI330" s="70">
        <f>A125563696L_Latest</f>
        <v>14.087</v>
      </c>
      <c r="AJ330" s="70">
        <f>A125572120R_Latest</f>
        <v>18.295999999999999</v>
      </c>
      <c r="AK330" s="70">
        <f>A125574928T_Latest</f>
        <v>15.317</v>
      </c>
      <c r="AL330" s="70">
        <f>A125566504L_Latest</f>
        <v>56.134999999999998</v>
      </c>
      <c r="AM330" s="70">
        <f>A125566505R_Latest</f>
        <v>13</v>
      </c>
      <c r="AN330" s="70">
        <f>A125569624K_Latest</f>
        <v>2.0379999999999998</v>
      </c>
      <c r="AO330" s="70">
        <f>A125564008R_Latest</f>
        <v>3.1309999999999998</v>
      </c>
      <c r="AP330" s="70">
        <f>A125572432A_Latest</f>
        <v>3.9510000000000001</v>
      </c>
      <c r="AQ330" s="70">
        <f>A125575240L_Latest</f>
        <v>2.673</v>
      </c>
      <c r="AR330" s="70">
        <f>A125566816X_Latest</f>
        <v>11.792999999999999</v>
      </c>
      <c r="AS330" s="70">
        <f>A125566817A_Latest</f>
        <v>13</v>
      </c>
      <c r="AT330" s="70">
        <f>A125569936W_Latest</f>
        <v>0.66800000000000004</v>
      </c>
      <c r="AU330" s="70">
        <f>A125564320J_Latest</f>
        <v>0.52400000000000002</v>
      </c>
      <c r="AV330" s="70">
        <f>A125572744L_Latest</f>
        <v>0.46600000000000003</v>
      </c>
      <c r="AW330" s="70">
        <f>A125575552X_Latest</f>
        <v>0.64200000000000002</v>
      </c>
      <c r="AX330" s="70">
        <f>A125567128L_Latest</f>
        <v>2.2989999999999999</v>
      </c>
      <c r="AY330" s="70">
        <f>A125567129R_Latest</f>
        <v>8.6739999999999995</v>
      </c>
      <c r="AZ330" s="70">
        <f>A125568688C_Latest</f>
        <v>1.2849999999999999</v>
      </c>
      <c r="BA330" s="70">
        <f>A125563072R_Latest</f>
        <v>0.98399999999999999</v>
      </c>
      <c r="BB330" s="70">
        <f>A125571496V_Latest</f>
        <v>2.0169999999999999</v>
      </c>
      <c r="BC330" s="70">
        <f>A125574304V_Latest</f>
        <v>1.5349999999999999</v>
      </c>
      <c r="BD330" s="70">
        <f>A125565880X_Latest</f>
        <v>5.8209999999999997</v>
      </c>
      <c r="BE330" s="70">
        <f>A125565881A_Latest</f>
        <v>13.577999999999999</v>
      </c>
    </row>
    <row r="331" spans="1:57" hidden="1">
      <c r="A331" s="52"/>
      <c r="B331" s="56" t="s">
        <v>12695</v>
      </c>
      <c r="C331" s="66">
        <v>123</v>
      </c>
      <c r="D331" s="70">
        <f>A125568264X_Latest</f>
        <v>41.802999999999997</v>
      </c>
      <c r="E331" s="70">
        <f>A125562648A_Latest</f>
        <v>64.453999999999994</v>
      </c>
      <c r="F331" s="70">
        <f>A125571072R_Latest</f>
        <v>59.414999999999999</v>
      </c>
      <c r="G331" s="70">
        <f>A125573880X_Latest</f>
        <v>26.704000000000001</v>
      </c>
      <c r="H331" s="70">
        <f>A125565456L_Latest</f>
        <v>192.376</v>
      </c>
      <c r="I331" s="70">
        <f>A125565457R_Latest</f>
        <v>8</v>
      </c>
      <c r="J331" s="70">
        <f>A125570136W_Latest</f>
        <v>13.749000000000001</v>
      </c>
      <c r="K331" s="70">
        <f>A125564520A_Latest</f>
        <v>21.343</v>
      </c>
      <c r="L331" s="70">
        <f>A125572944F_Latest</f>
        <v>15.098000000000001</v>
      </c>
      <c r="M331" s="70">
        <f>A125575752T_Latest</f>
        <v>9.18</v>
      </c>
      <c r="N331" s="70">
        <f>A125567328F_Latest</f>
        <v>59.37</v>
      </c>
      <c r="O331" s="70">
        <f>A125567329J_Latest</f>
        <v>8</v>
      </c>
      <c r="P331" s="70">
        <f>A125568888W_Latest</f>
        <v>9.41</v>
      </c>
      <c r="Q331" s="70">
        <f>A125563272J_Latest</f>
        <v>15.773999999999999</v>
      </c>
      <c r="R331" s="70">
        <f>A125571696L_Latest</f>
        <v>15.977</v>
      </c>
      <c r="S331" s="70">
        <f>A125574504L_Latest</f>
        <v>6.4059999999999997</v>
      </c>
      <c r="T331" s="70">
        <f>A125566080V_Latest</f>
        <v>47.567</v>
      </c>
      <c r="U331" s="70">
        <f>A125566081W_Latest</f>
        <v>9.6509999999999998</v>
      </c>
      <c r="V331" s="70">
        <f>A125570448J_Latest</f>
        <v>11.125</v>
      </c>
      <c r="W331" s="70">
        <f>A125564832L_Latest</f>
        <v>14.792999999999999</v>
      </c>
      <c r="X331" s="70">
        <f>A125573256V_Latest</f>
        <v>13.102</v>
      </c>
      <c r="Y331" s="70">
        <f>A125576064F_Latest</f>
        <v>3.5880000000000001</v>
      </c>
      <c r="Z331" s="70">
        <f>A125567640X_Latest</f>
        <v>42.607999999999997</v>
      </c>
      <c r="AA331" s="70">
        <f>A125567641A_Latest</f>
        <v>8</v>
      </c>
      <c r="AB331" s="70">
        <f>A125570760A_Latest</f>
        <v>1.742</v>
      </c>
      <c r="AC331" s="70">
        <f>A125565144A_Latest</f>
        <v>4.4080000000000004</v>
      </c>
      <c r="AD331" s="70">
        <f>A125573568F_Latest</f>
        <v>2.8889999999999998</v>
      </c>
      <c r="AE331" s="70">
        <f>A125576376T_Latest</f>
        <v>2.3809999999999998</v>
      </c>
      <c r="AF331" s="70">
        <f>A125567952K_Latest</f>
        <v>11.419</v>
      </c>
      <c r="AG331" s="70">
        <f>A125567953L_Latest</f>
        <v>9.2119999999999997</v>
      </c>
      <c r="AH331" s="70">
        <f>A125569200F_Latest</f>
        <v>4.1189999999999998</v>
      </c>
      <c r="AI331" s="70">
        <f>A125563584V_Latest</f>
        <v>6.2089999999999996</v>
      </c>
      <c r="AJ331" s="70">
        <f>A125572008R_Latest</f>
        <v>10.583</v>
      </c>
      <c r="AK331" s="70">
        <f>A125574816X_Latest</f>
        <v>3.3610000000000002</v>
      </c>
      <c r="AL331" s="70">
        <f>A125566392F_Latest</f>
        <v>24.271999999999998</v>
      </c>
      <c r="AM331" s="70">
        <f>A125566393J_Latest</f>
        <v>13</v>
      </c>
      <c r="AN331" s="70">
        <f>A125569512T_Latest</f>
        <v>0.74099999999999999</v>
      </c>
      <c r="AO331" s="70">
        <f>A125563896F_Latest</f>
        <v>0.84899999999999998</v>
      </c>
      <c r="AP331" s="70">
        <f>A125572320J_Latest</f>
        <v>0.78</v>
      </c>
      <c r="AQ331" s="70">
        <f>A125575128L_Latest</f>
        <v>1.2869999999999999</v>
      </c>
      <c r="AR331" s="70">
        <f>A125566704F_Latest</f>
        <v>3.657</v>
      </c>
      <c r="AS331" s="70">
        <f>A125566705J_Latest</f>
        <v>14.997</v>
      </c>
      <c r="AT331" s="70">
        <f>A125569824C_Latest</f>
        <v>0.35199999999999998</v>
      </c>
      <c r="AU331" s="70">
        <f>A125564208J_Latest</f>
        <v>0.28599999999999998</v>
      </c>
      <c r="AV331" s="70">
        <f>A125572632V_Latest</f>
        <v>0.114</v>
      </c>
      <c r="AW331" s="70">
        <f>A125575440F_Latest</f>
        <v>0.18099999999999999</v>
      </c>
      <c r="AX331" s="70">
        <f>A125567016V_Latest</f>
        <v>0.93400000000000005</v>
      </c>
      <c r="AY331" s="70">
        <f>A125567017W_Latest</f>
        <v>5.2169999999999996</v>
      </c>
      <c r="AZ331" s="70">
        <f>A125568576K_Latest</f>
        <v>0.56499999999999995</v>
      </c>
      <c r="BA331" s="70">
        <f>A125562960V_Latest</f>
        <v>0.79100000000000004</v>
      </c>
      <c r="BB331" s="70">
        <f>A125571384A_Latest</f>
        <v>0.873</v>
      </c>
      <c r="BC331" s="70">
        <f>A125574192L_Latest</f>
        <v>0.31900000000000001</v>
      </c>
      <c r="BD331" s="70">
        <f>A125565768X_Latest</f>
        <v>2.5489999999999999</v>
      </c>
      <c r="BE331" s="70">
        <f>A125565769A_Latest</f>
        <v>7.9909999999999997</v>
      </c>
    </row>
    <row r="332" spans="1:57" hidden="1">
      <c r="A332" s="52"/>
      <c r="B332" s="56" t="s">
        <v>12696</v>
      </c>
      <c r="C332" s="66">
        <v>124</v>
      </c>
      <c r="D332" s="70">
        <f>A125568384T_Latest</f>
        <v>29.38</v>
      </c>
      <c r="E332" s="70">
        <f>A125562768V_Latest</f>
        <v>51.598999999999997</v>
      </c>
      <c r="F332" s="70">
        <f>A125571192J_Latest</f>
        <v>51.625</v>
      </c>
      <c r="G332" s="70">
        <f>A125574000J_Latest</f>
        <v>41.832000000000001</v>
      </c>
      <c r="H332" s="70">
        <f>A125565576F_Latest</f>
        <v>174.43600000000001</v>
      </c>
      <c r="I332" s="70">
        <f>A125565577J_Latest</f>
        <v>13</v>
      </c>
      <c r="J332" s="70">
        <f>A125570256R_Latest</f>
        <v>7.6890000000000001</v>
      </c>
      <c r="K332" s="70">
        <f>A125564640V_Latest</f>
        <v>17.183</v>
      </c>
      <c r="L332" s="70">
        <f>A125573064A_Latest</f>
        <v>13.109</v>
      </c>
      <c r="M332" s="70">
        <f>A125575872K_Latest</f>
        <v>13.561</v>
      </c>
      <c r="N332" s="70">
        <f>A125567448X_Latest</f>
        <v>51.542999999999999</v>
      </c>
      <c r="O332" s="70">
        <f>A125567449A_Latest</f>
        <v>13</v>
      </c>
      <c r="P332" s="70">
        <f>A125569008F_Latest</f>
        <v>7.3109999999999999</v>
      </c>
      <c r="Q332" s="70">
        <f>A125563392A_Latest</f>
        <v>12.217000000000001</v>
      </c>
      <c r="R332" s="70">
        <f>A125571816V_Latest</f>
        <v>17.670999999999999</v>
      </c>
      <c r="S332" s="70">
        <f>A125574624F_Latest</f>
        <v>8.782</v>
      </c>
      <c r="T332" s="70">
        <f>A125566200A_Latest</f>
        <v>45.981000000000002</v>
      </c>
      <c r="U332" s="70">
        <f>A125566201C_Latest</f>
        <v>16.571999999999999</v>
      </c>
      <c r="V332" s="70">
        <f>A125570568A_Latest</f>
        <v>7.27</v>
      </c>
      <c r="W332" s="70">
        <f>A125564952F_Latest</f>
        <v>11.452999999999999</v>
      </c>
      <c r="X332" s="70">
        <f>A125573376L_Latest</f>
        <v>9.2249999999999996</v>
      </c>
      <c r="Y332" s="70">
        <f>A125576184X_Latest</f>
        <v>7.577</v>
      </c>
      <c r="Z332" s="70">
        <f>A125567760T_Latest</f>
        <v>35.524999999999999</v>
      </c>
      <c r="AA332" s="70">
        <f>A125567761V_Latest</f>
        <v>8.3000000000000007</v>
      </c>
      <c r="AB332" s="70">
        <f>A125570880V_Latest</f>
        <v>1.7509999999999999</v>
      </c>
      <c r="AC332" s="70">
        <f>A125565264V_Latest</f>
        <v>1.8320000000000001</v>
      </c>
      <c r="AD332" s="70">
        <f>A125573688X_Latest</f>
        <v>3.8559999999999999</v>
      </c>
      <c r="AE332" s="70">
        <f>A125576496K_Latest</f>
        <v>5.1040000000000001</v>
      </c>
      <c r="AF332" s="70">
        <f>A125568072F_Latest</f>
        <v>12.542999999999999</v>
      </c>
      <c r="AG332" s="70">
        <f>A125568073J_Latest</f>
        <v>26</v>
      </c>
      <c r="AH332" s="70">
        <f>A125569320X_Latest</f>
        <v>3.0259999999999998</v>
      </c>
      <c r="AI332" s="70">
        <f>A125563704A_Latest</f>
        <v>7.3780000000000001</v>
      </c>
      <c r="AJ332" s="70">
        <f>A125572128J_Latest</f>
        <v>4.7869999999999999</v>
      </c>
      <c r="AK332" s="70">
        <f>A125574936T_Latest</f>
        <v>4.7839999999999998</v>
      </c>
      <c r="AL332" s="70">
        <f>A125566512L_Latest</f>
        <v>19.975000000000001</v>
      </c>
      <c r="AM332" s="70">
        <f>A125566513R_Latest</f>
        <v>8.8019999999999996</v>
      </c>
      <c r="AN332" s="70">
        <f>A125569632K_Latest</f>
        <v>1.298</v>
      </c>
      <c r="AO332" s="70">
        <f>A125564016R_Latest</f>
        <v>1.298</v>
      </c>
      <c r="AP332" s="70">
        <f>A125572440A_Latest</f>
        <v>1.927</v>
      </c>
      <c r="AQ332" s="70">
        <f>A125575248F_Latest</f>
        <v>0.94499999999999995</v>
      </c>
      <c r="AR332" s="70">
        <f>A125566824X_Latest</f>
        <v>5.468</v>
      </c>
      <c r="AS332" s="70">
        <f>A125566825A_Latest</f>
        <v>13</v>
      </c>
      <c r="AT332" s="70">
        <f>A125569944W_Latest</f>
        <v>0.315</v>
      </c>
      <c r="AU332" s="70">
        <f>A125564328A_Latest</f>
        <v>0.23799999999999999</v>
      </c>
      <c r="AV332" s="70">
        <f>A125572752L_Latest</f>
        <v>0.35199999999999998</v>
      </c>
      <c r="AW332" s="70">
        <f>A125575560X_Latest</f>
        <v>0.33700000000000002</v>
      </c>
      <c r="AX332" s="70">
        <f>A125567136L_Latest</f>
        <v>1.242</v>
      </c>
      <c r="AY332" s="70">
        <f>A125567137R_Latest</f>
        <v>13.973000000000001</v>
      </c>
      <c r="AZ332" s="70">
        <f>A125568696C_Latest</f>
        <v>0.72</v>
      </c>
      <c r="BA332" s="70">
        <f>A125563080R_Latest</f>
        <v>0</v>
      </c>
      <c r="BB332" s="70">
        <f>A125571504J_Latest</f>
        <v>0.69799999999999995</v>
      </c>
      <c r="BC332" s="70">
        <f>A125574312V_Latest</f>
        <v>0.74199999999999999</v>
      </c>
      <c r="BD332" s="70">
        <f>A125565888T_Latest</f>
        <v>2.16</v>
      </c>
      <c r="BE332" s="70">
        <f>A125565889V_Latest</f>
        <v>20.004999999999999</v>
      </c>
    </row>
    <row r="333" spans="1:57" hidden="1">
      <c r="A333" s="52"/>
      <c r="B333" s="57" t="s">
        <v>12697</v>
      </c>
      <c r="C333" s="66">
        <v>125</v>
      </c>
      <c r="D333" s="70">
        <f>A125568392T_Latest</f>
        <v>10.635</v>
      </c>
      <c r="E333" s="70">
        <f>A125562776V_Latest</f>
        <v>31.922999999999998</v>
      </c>
      <c r="F333" s="70">
        <f>A125571200W_Latest</f>
        <v>28.265999999999998</v>
      </c>
      <c r="G333" s="70">
        <f>A125574008A_Latest</f>
        <v>19.585999999999999</v>
      </c>
      <c r="H333" s="70">
        <f>A125565584F_Latest</f>
        <v>90.41</v>
      </c>
      <c r="I333" s="70">
        <f>A125565585J_Latest</f>
        <v>13</v>
      </c>
      <c r="J333" s="70">
        <f>A125570264R_Latest</f>
        <v>3.6469999999999998</v>
      </c>
      <c r="K333" s="70">
        <f>A125564648L_Latest</f>
        <v>9.9979999999999993</v>
      </c>
      <c r="L333" s="70">
        <f>A125573072A_Latest</f>
        <v>8.1910000000000007</v>
      </c>
      <c r="M333" s="70">
        <f>A125575880K_Latest</f>
        <v>6.22</v>
      </c>
      <c r="N333" s="70">
        <f>A125567456X_Latest</f>
        <v>28.055</v>
      </c>
      <c r="O333" s="70">
        <f>A125567457A_Latest</f>
        <v>12.97</v>
      </c>
      <c r="P333" s="70">
        <f>A125569016F_Latest</f>
        <v>1.478</v>
      </c>
      <c r="Q333" s="70">
        <f>A125563400R_Latest</f>
        <v>7.0940000000000003</v>
      </c>
      <c r="R333" s="70">
        <f>A125571824V_Latest</f>
        <v>8.984</v>
      </c>
      <c r="S333" s="70">
        <f>A125574632F_Latest</f>
        <v>3.28</v>
      </c>
      <c r="T333" s="70">
        <f>A125566208V_Latest</f>
        <v>20.835999999999999</v>
      </c>
      <c r="U333" s="70">
        <f>A125566209W_Latest</f>
        <v>18.72</v>
      </c>
      <c r="V333" s="70">
        <f>A125570576A_Latest</f>
        <v>2.7869999999999999</v>
      </c>
      <c r="W333" s="70">
        <f>A125564960F_Latest</f>
        <v>9.2219999999999995</v>
      </c>
      <c r="X333" s="70">
        <f>A125573384L_Latest</f>
        <v>5.8170000000000002</v>
      </c>
      <c r="Y333" s="70">
        <f>A125576192X_Latest</f>
        <v>4.141</v>
      </c>
      <c r="Z333" s="70">
        <f>A125567768K_Latest</f>
        <v>21.966999999999999</v>
      </c>
      <c r="AA333" s="70">
        <f>A125567769L_Latest</f>
        <v>8</v>
      </c>
      <c r="AB333" s="70">
        <f>A125570888L_Latest</f>
        <v>0.67300000000000004</v>
      </c>
      <c r="AC333" s="70">
        <f>A125565272V_Latest</f>
        <v>1.5169999999999999</v>
      </c>
      <c r="AD333" s="70">
        <f>A125573696X_Latest</f>
        <v>2.2090000000000001</v>
      </c>
      <c r="AE333" s="70">
        <f>A125576504X_Latest</f>
        <v>2.7589999999999999</v>
      </c>
      <c r="AF333" s="70">
        <f>A125568080F_Latest</f>
        <v>7.1580000000000004</v>
      </c>
      <c r="AG333" s="70">
        <f>A125568081J_Latest</f>
        <v>34.188000000000002</v>
      </c>
      <c r="AH333" s="70">
        <f>A125569328T_Latest</f>
        <v>1.2050000000000001</v>
      </c>
      <c r="AI333" s="70">
        <f>A125563712A_Latest</f>
        <v>3.4529999999999998</v>
      </c>
      <c r="AJ333" s="70">
        <f>A125572136J_Latest</f>
        <v>1.849</v>
      </c>
      <c r="AK333" s="70">
        <f>A125574944T_Latest</f>
        <v>2.3109999999999999</v>
      </c>
      <c r="AL333" s="70">
        <f>A125566520L_Latest</f>
        <v>8.8179999999999996</v>
      </c>
      <c r="AM333" s="70">
        <f>A125566521R_Latest</f>
        <v>8.1470000000000002</v>
      </c>
      <c r="AN333" s="70">
        <f>A125569640K_Latest</f>
        <v>0.377</v>
      </c>
      <c r="AO333" s="70">
        <f>A125564024R_Latest</f>
        <v>0.52400000000000002</v>
      </c>
      <c r="AP333" s="70">
        <f>A125572448V_Latest</f>
        <v>0.63800000000000001</v>
      </c>
      <c r="AQ333" s="70">
        <f>A125575256F_Latest</f>
        <v>0.373</v>
      </c>
      <c r="AR333" s="70">
        <f>A125566832X_Latest</f>
        <v>1.9119999999999999</v>
      </c>
      <c r="AS333" s="70">
        <f>A125566833A_Latest</f>
        <v>12.371</v>
      </c>
      <c r="AT333" s="70">
        <f>A125569952W_Latest</f>
        <v>0.113</v>
      </c>
      <c r="AU333" s="70">
        <f>A125564336A_Latest</f>
        <v>0.11600000000000001</v>
      </c>
      <c r="AV333" s="70">
        <f>A125572760L_Latest</f>
        <v>0.23300000000000001</v>
      </c>
      <c r="AW333" s="70">
        <f>A125575568T_Latest</f>
        <v>0.11600000000000001</v>
      </c>
      <c r="AX333" s="70">
        <f>A125567144L_Latest</f>
        <v>0.57799999999999996</v>
      </c>
      <c r="AY333" s="70">
        <f>A125567145R_Latest</f>
        <v>26</v>
      </c>
      <c r="AZ333" s="70">
        <f>A125568704T_Latest</f>
        <v>0.35499999999999998</v>
      </c>
      <c r="BA333" s="70">
        <f>A125563088J_Latest</f>
        <v>0</v>
      </c>
      <c r="BB333" s="70">
        <f>A125571512J_Latest</f>
        <v>0.34399999999999997</v>
      </c>
      <c r="BC333" s="70">
        <f>A125574320V_Latest</f>
        <v>0.38700000000000001</v>
      </c>
      <c r="BD333" s="70">
        <f>A125565896T_Latest</f>
        <v>1.0860000000000001</v>
      </c>
      <c r="BE333" s="70">
        <f>A125565897V_Latest</f>
        <v>19.37</v>
      </c>
    </row>
    <row r="334" spans="1:57" hidden="1">
      <c r="A334" s="52"/>
      <c r="B334" s="57" t="s">
        <v>12698</v>
      </c>
      <c r="C334" s="66">
        <v>126</v>
      </c>
      <c r="D334" s="70">
        <f>A125568272X_Latest</f>
        <v>18.744</v>
      </c>
      <c r="E334" s="70">
        <f>A125562656A_Latest</f>
        <v>19.675999999999998</v>
      </c>
      <c r="F334" s="70">
        <f>A125571080R_Latest</f>
        <v>23.359000000000002</v>
      </c>
      <c r="G334" s="70">
        <f>A125573888T_Latest</f>
        <v>22.247</v>
      </c>
      <c r="H334" s="70">
        <f>A125565464L_Latest</f>
        <v>84.025999999999996</v>
      </c>
      <c r="I334" s="70">
        <f>A125565465R_Latest</f>
        <v>13</v>
      </c>
      <c r="J334" s="70">
        <f>A125570144W_Latest</f>
        <v>4.0419999999999998</v>
      </c>
      <c r="K334" s="70">
        <f>A125564528V_Latest</f>
        <v>7.1849999999999996</v>
      </c>
      <c r="L334" s="70">
        <f>A125572952F_Latest</f>
        <v>4.9189999999999996</v>
      </c>
      <c r="M334" s="70">
        <f>A125575760T_Latest</f>
        <v>7.3419999999999996</v>
      </c>
      <c r="N334" s="70">
        <f>A125567336F_Latest</f>
        <v>23.488</v>
      </c>
      <c r="O334" s="70">
        <f>A125567337J_Latest</f>
        <v>13</v>
      </c>
      <c r="P334" s="70">
        <f>A125568896W_Latest</f>
        <v>5.8330000000000002</v>
      </c>
      <c r="Q334" s="70">
        <f>A125563280J_Latest</f>
        <v>5.1239999999999997</v>
      </c>
      <c r="R334" s="70">
        <f>A125571704A_Latest</f>
        <v>8.6859999999999999</v>
      </c>
      <c r="S334" s="70">
        <f>A125574512L_Latest</f>
        <v>5.5019999999999998</v>
      </c>
      <c r="T334" s="70">
        <f>A125566088L_Latest</f>
        <v>25.143999999999998</v>
      </c>
      <c r="U334" s="70">
        <f>A125566089R_Latest</f>
        <v>14.786</v>
      </c>
      <c r="V334" s="70">
        <f>A125570456J_Latest</f>
        <v>4.4829999999999997</v>
      </c>
      <c r="W334" s="70">
        <f>A125564840L_Latest</f>
        <v>2.2309999999999999</v>
      </c>
      <c r="X334" s="70">
        <f>A125573264V_Latest</f>
        <v>3.407</v>
      </c>
      <c r="Y334" s="70">
        <f>A125576072F_Latest</f>
        <v>3.4359999999999999</v>
      </c>
      <c r="Z334" s="70">
        <f>A125567648T_Latest</f>
        <v>13.558</v>
      </c>
      <c r="AA334" s="70">
        <f>A125567649V_Latest</f>
        <v>12.183999999999999</v>
      </c>
      <c r="AB334" s="70">
        <f>A125570768V_Latest</f>
        <v>1.0780000000000001</v>
      </c>
      <c r="AC334" s="70">
        <f>A125565152A_Latest</f>
        <v>0.315</v>
      </c>
      <c r="AD334" s="70">
        <f>A125573576F_Latest</f>
        <v>1.647</v>
      </c>
      <c r="AE334" s="70">
        <f>A125576384T_Latest</f>
        <v>2.3460000000000001</v>
      </c>
      <c r="AF334" s="70">
        <f>A125567960K_Latest</f>
        <v>5.3860000000000001</v>
      </c>
      <c r="AG334" s="70">
        <f>A125567961L_Latest</f>
        <v>26</v>
      </c>
      <c r="AH334" s="70">
        <f>A125569208X_Latest</f>
        <v>1.821</v>
      </c>
      <c r="AI334" s="70">
        <f>A125563592V_Latest</f>
        <v>3.9249999999999998</v>
      </c>
      <c r="AJ334" s="70">
        <f>A125572016R_Latest</f>
        <v>2.9380000000000002</v>
      </c>
      <c r="AK334" s="70">
        <f>A125574824X_Latest</f>
        <v>2.4729999999999999</v>
      </c>
      <c r="AL334" s="70">
        <f>A125566400V_Latest</f>
        <v>11.157</v>
      </c>
      <c r="AM334" s="70">
        <f>A125566401W_Latest</f>
        <v>10.051</v>
      </c>
      <c r="AN334" s="70">
        <f>A125569520T_Latest</f>
        <v>0.92100000000000004</v>
      </c>
      <c r="AO334" s="70">
        <f>A125563904V_Latest</f>
        <v>0.77400000000000002</v>
      </c>
      <c r="AP334" s="70">
        <f>A125572328A_Latest</f>
        <v>1.288</v>
      </c>
      <c r="AQ334" s="70">
        <f>A125575136L_Latest</f>
        <v>0.57299999999999995</v>
      </c>
      <c r="AR334" s="70">
        <f>A125566712F_Latest</f>
        <v>3.556</v>
      </c>
      <c r="AS334" s="70">
        <f>A125566713J_Latest</f>
        <v>12.984</v>
      </c>
      <c r="AT334" s="70">
        <f>A125569832C_Latest</f>
        <v>0.20200000000000001</v>
      </c>
      <c r="AU334" s="70">
        <f>A125564216J_Latest</f>
        <v>0.122</v>
      </c>
      <c r="AV334" s="70">
        <f>A125572640V_Latest</f>
        <v>0.11899999999999999</v>
      </c>
      <c r="AW334" s="70">
        <f>A125575448X_Latest</f>
        <v>0.221</v>
      </c>
      <c r="AX334" s="70">
        <f>A125567024V_Latest</f>
        <v>0.66400000000000003</v>
      </c>
      <c r="AY334" s="70">
        <f>A125567025W_Latest</f>
        <v>10.018000000000001</v>
      </c>
      <c r="AZ334" s="70">
        <f>A125568584K_Latest</f>
        <v>0.36499999999999999</v>
      </c>
      <c r="BA334" s="70">
        <f>A125562968L_Latest</f>
        <v>0</v>
      </c>
      <c r="BB334" s="70">
        <f>A125571392A_Latest</f>
        <v>0.35399999999999998</v>
      </c>
      <c r="BC334" s="70">
        <f>A125574200A_Latest</f>
        <v>0.35399999999999998</v>
      </c>
      <c r="BD334" s="70">
        <f>A125565776X_Latest</f>
        <v>1.0740000000000001</v>
      </c>
      <c r="BE334" s="70">
        <f>A125565777A_Latest</f>
        <v>25.63</v>
      </c>
    </row>
    <row r="335" spans="1:57" hidden="1">
      <c r="A335" s="52"/>
      <c r="B335" s="56" t="s">
        <v>12699</v>
      </c>
      <c r="C335" s="66">
        <v>127</v>
      </c>
      <c r="D335" s="70">
        <f>A125568280X_Latest</f>
        <v>18.72</v>
      </c>
      <c r="E335" s="70">
        <f>A125562664A_Latest</f>
        <v>23.928000000000001</v>
      </c>
      <c r="F335" s="70">
        <f>A125571088J_Latest</f>
        <v>33.488999999999997</v>
      </c>
      <c r="G335" s="70">
        <f>A125573896T_Latest</f>
        <v>32.779000000000003</v>
      </c>
      <c r="H335" s="70">
        <f>A125565472L_Latest</f>
        <v>108.916</v>
      </c>
      <c r="I335" s="70">
        <f>A125565473R_Latest</f>
        <v>26</v>
      </c>
      <c r="J335" s="70">
        <f>A125570152W_Latest</f>
        <v>6.3410000000000002</v>
      </c>
      <c r="K335" s="70">
        <f>A125564536V_Latest</f>
        <v>9.3849999999999998</v>
      </c>
      <c r="L335" s="70">
        <f>A125572960F_Latest</f>
        <v>9.5009999999999994</v>
      </c>
      <c r="M335" s="70">
        <f>A125575768K_Latest</f>
        <v>9.8179999999999996</v>
      </c>
      <c r="N335" s="70">
        <f>A125567344F_Latest</f>
        <v>35.045000000000002</v>
      </c>
      <c r="O335" s="70">
        <f>A125567345J_Latest</f>
        <v>16.332000000000001</v>
      </c>
      <c r="P335" s="70">
        <f>A125568904K_Latest</f>
        <v>4.7990000000000004</v>
      </c>
      <c r="Q335" s="70">
        <f>A125563288A_Latest</f>
        <v>4.7530000000000001</v>
      </c>
      <c r="R335" s="70">
        <f>A125571712A_Latest</f>
        <v>11.541</v>
      </c>
      <c r="S335" s="70">
        <f>A125574520L_Latest</f>
        <v>4.875</v>
      </c>
      <c r="T335" s="70">
        <f>A125566096L_Latest</f>
        <v>25.966999999999999</v>
      </c>
      <c r="U335" s="70">
        <f>A125566097R_Latest</f>
        <v>25.952000000000002</v>
      </c>
      <c r="V335" s="70">
        <f>A125570464J_Latest</f>
        <v>5.9930000000000003</v>
      </c>
      <c r="W335" s="70">
        <f>A125564848F_Latest</f>
        <v>5.0030000000000001</v>
      </c>
      <c r="X335" s="70">
        <f>A125573272V_Latest</f>
        <v>4.3819999999999997</v>
      </c>
      <c r="Y335" s="70">
        <f>A125576080F_Latest</f>
        <v>7.4269999999999996</v>
      </c>
      <c r="Z335" s="70">
        <f>A125567656T_Latest</f>
        <v>22.803999999999998</v>
      </c>
      <c r="AA335" s="70">
        <f>A125567657V_Latest</f>
        <v>13.25</v>
      </c>
      <c r="AB335" s="70">
        <f>A125570776V_Latest</f>
        <v>0.29599999999999999</v>
      </c>
      <c r="AC335" s="70">
        <f>A125565160A_Latest</f>
        <v>3.1110000000000002</v>
      </c>
      <c r="AD335" s="70">
        <f>A125573584F_Latest</f>
        <v>3.4489999999999998</v>
      </c>
      <c r="AE335" s="70">
        <f>A125576392T_Latest</f>
        <v>2.4500000000000002</v>
      </c>
      <c r="AF335" s="70">
        <f>A125567968C_Latest</f>
        <v>9.3059999999999992</v>
      </c>
      <c r="AG335" s="70">
        <f>A125567969F_Latest</f>
        <v>20.934000000000001</v>
      </c>
      <c r="AH335" s="70">
        <f>A125569216X_Latest</f>
        <v>1.2909999999999999</v>
      </c>
      <c r="AI335" s="70">
        <f>A125563600J_Latest</f>
        <v>0.5</v>
      </c>
      <c r="AJ335" s="70">
        <f>A125572024R_Latest</f>
        <v>2.9260000000000002</v>
      </c>
      <c r="AK335" s="70">
        <f>A125574832X_Latest</f>
        <v>7.1710000000000003</v>
      </c>
      <c r="AL335" s="70">
        <f>A125566408L_Latest</f>
        <v>11.888</v>
      </c>
      <c r="AM335" s="70">
        <f>A125566409R_Latest</f>
        <v>52</v>
      </c>
      <c r="AN335" s="70">
        <f>A125569528K_Latest</f>
        <v>0</v>
      </c>
      <c r="AO335" s="70">
        <f>A125563912V_Latest</f>
        <v>0.98399999999999999</v>
      </c>
      <c r="AP335" s="70">
        <f>A125572336A_Latest</f>
        <v>1.244</v>
      </c>
      <c r="AQ335" s="70">
        <f>A125575144L_Latest</f>
        <v>0.441</v>
      </c>
      <c r="AR335" s="70">
        <f>A125566720F_Latest</f>
        <v>2.669</v>
      </c>
      <c r="AS335" s="70">
        <f>A125566721J_Latest</f>
        <v>28.530999999999999</v>
      </c>
      <c r="AT335" s="70">
        <f>A125569840C_Latest</f>
        <v>0</v>
      </c>
      <c r="AU335" s="70">
        <f>A125564224J_Latest</f>
        <v>0</v>
      </c>
      <c r="AV335" s="70">
        <f>A125572648L_Latest</f>
        <v>0</v>
      </c>
      <c r="AW335" s="70">
        <f>A125575456X_Latest</f>
        <v>0.123</v>
      </c>
      <c r="AX335" s="70">
        <f>A125567032V_Latest</f>
        <v>0.123</v>
      </c>
      <c r="AY335" s="70">
        <f>A125567033W_Latest</f>
        <v>0</v>
      </c>
      <c r="AZ335" s="70">
        <f>A125568592K_Latest</f>
        <v>0</v>
      </c>
      <c r="BA335" s="70">
        <f>A125562976L_Latest</f>
        <v>0.193</v>
      </c>
      <c r="BB335" s="70">
        <f>A125571400R_Latest</f>
        <v>0.44600000000000001</v>
      </c>
      <c r="BC335" s="70">
        <f>A125574208V_Latest</f>
        <v>0.47399999999999998</v>
      </c>
      <c r="BD335" s="70">
        <f>A125565784X_Latest</f>
        <v>1.113</v>
      </c>
      <c r="BE335" s="70">
        <f>A125565785A_Latest</f>
        <v>65.176000000000002</v>
      </c>
    </row>
    <row r="336" spans="1:57" hidden="1">
      <c r="A336" s="52"/>
      <c r="B336" s="57" t="s">
        <v>12700</v>
      </c>
      <c r="C336" s="66">
        <v>128</v>
      </c>
      <c r="D336" s="70">
        <f>A125568344X_Latest</f>
        <v>12.561999999999999</v>
      </c>
      <c r="E336" s="70">
        <f>A125562728A_Latest</f>
        <v>11.02</v>
      </c>
      <c r="F336" s="70">
        <f>A125571152R_Latest</f>
        <v>21.725999999999999</v>
      </c>
      <c r="G336" s="70">
        <f>A125573960X_Latest</f>
        <v>20.579000000000001</v>
      </c>
      <c r="H336" s="70">
        <f>A125565536L_Latest</f>
        <v>65.887</v>
      </c>
      <c r="I336" s="70">
        <f>A125565537R_Latest</f>
        <v>26</v>
      </c>
      <c r="J336" s="70">
        <f>A125570216W_Latest</f>
        <v>6.3410000000000002</v>
      </c>
      <c r="K336" s="70">
        <f>A125564600A_Latest</f>
        <v>4.4729999999999999</v>
      </c>
      <c r="L336" s="70">
        <f>A125573024J_Latest</f>
        <v>4.79</v>
      </c>
      <c r="M336" s="70">
        <f>A125575832T_Latest</f>
        <v>4.2930000000000001</v>
      </c>
      <c r="N336" s="70">
        <f>A125567408F_Latest</f>
        <v>19.898</v>
      </c>
      <c r="O336" s="70">
        <f>A125567409J_Latest</f>
        <v>9.7050000000000001</v>
      </c>
      <c r="P336" s="70">
        <f>A125568968W_Latest</f>
        <v>1.3069999999999999</v>
      </c>
      <c r="Q336" s="70">
        <f>A125563352J_Latest</f>
        <v>1.841</v>
      </c>
      <c r="R336" s="70">
        <f>A125571776L_Latest</f>
        <v>9.19</v>
      </c>
      <c r="S336" s="70">
        <f>A125574584X_Latest</f>
        <v>2.6749999999999998</v>
      </c>
      <c r="T336" s="70">
        <f>A125566160V_Latest</f>
        <v>15.013</v>
      </c>
      <c r="U336" s="70">
        <f>A125566161W_Latest</f>
        <v>26.747</v>
      </c>
      <c r="V336" s="70">
        <f>A125570528J_Latest</f>
        <v>3.6219999999999999</v>
      </c>
      <c r="W336" s="70">
        <f>A125564912L_Latest</f>
        <v>3.1549999999999998</v>
      </c>
      <c r="X336" s="70">
        <f>A125573336V_Latest</f>
        <v>2.7679999999999998</v>
      </c>
      <c r="Y336" s="70">
        <f>A125576144F_Latest</f>
        <v>5.1660000000000004</v>
      </c>
      <c r="Z336" s="70">
        <f>A125567720X_Latest</f>
        <v>14.712</v>
      </c>
      <c r="AA336" s="70">
        <f>A125567721A_Latest</f>
        <v>20.776</v>
      </c>
      <c r="AB336" s="70">
        <f>A125570840A_Latest</f>
        <v>0</v>
      </c>
      <c r="AC336" s="70">
        <f>A125565224A_Latest</f>
        <v>1.3029999999999999</v>
      </c>
      <c r="AD336" s="70">
        <f>A125573648F_Latest</f>
        <v>2.282</v>
      </c>
      <c r="AE336" s="70">
        <f>A125576456T_Latest</f>
        <v>1.4990000000000001</v>
      </c>
      <c r="AF336" s="70">
        <f>A125568032L_Latest</f>
        <v>5.085</v>
      </c>
      <c r="AG336" s="70">
        <f>A125568033R_Latest</f>
        <v>26</v>
      </c>
      <c r="AH336" s="70">
        <f>A125569280T_Latest</f>
        <v>1.2909999999999999</v>
      </c>
      <c r="AI336" s="70">
        <f>A125563664V_Latest</f>
        <v>0</v>
      </c>
      <c r="AJ336" s="70">
        <f>A125572088A_Latest</f>
        <v>1.5760000000000001</v>
      </c>
      <c r="AK336" s="70">
        <f>A125574896K_Latest</f>
        <v>5.907</v>
      </c>
      <c r="AL336" s="70">
        <f>A125566472F_Latest</f>
        <v>8.7739999999999991</v>
      </c>
      <c r="AM336" s="70">
        <f>A125566473J_Latest</f>
        <v>52</v>
      </c>
      <c r="AN336" s="70">
        <f>A125569592C_Latest</f>
        <v>0</v>
      </c>
      <c r="AO336" s="70">
        <f>A125563976F_Latest</f>
        <v>0.248</v>
      </c>
      <c r="AP336" s="70">
        <f>A125572400J_Latest</f>
        <v>1.1200000000000001</v>
      </c>
      <c r="AQ336" s="70">
        <f>A125575208L_Latest</f>
        <v>0.441</v>
      </c>
      <c r="AR336" s="70">
        <f>A125566784T_Latest</f>
        <v>1.8089999999999999</v>
      </c>
      <c r="AS336" s="70">
        <f>A125566785V_Latest</f>
        <v>45.985999999999997</v>
      </c>
      <c r="AT336" s="70">
        <f>A125569904C_Latest</f>
        <v>0</v>
      </c>
      <c r="AU336" s="70">
        <f>A125564288V_Latest</f>
        <v>0</v>
      </c>
      <c r="AV336" s="70">
        <f>A125572712V_Latest</f>
        <v>0</v>
      </c>
      <c r="AW336" s="70">
        <f>A125575520F_Latest</f>
        <v>0.123</v>
      </c>
      <c r="AX336" s="70">
        <f>A125567096F_Latest</f>
        <v>0.123</v>
      </c>
      <c r="AY336" s="70">
        <f>A125567097J_Latest</f>
        <v>0</v>
      </c>
      <c r="AZ336" s="70">
        <f>A125568656K_Latest</f>
        <v>0</v>
      </c>
      <c r="BA336" s="70">
        <f>A125563040W_Latest</f>
        <v>0</v>
      </c>
      <c r="BB336" s="70">
        <f>A125571464A_Latest</f>
        <v>0</v>
      </c>
      <c r="BC336" s="70">
        <f>A125574272L_Latest</f>
        <v>0.47399999999999998</v>
      </c>
      <c r="BD336" s="70">
        <f>A125565848X_Latest</f>
        <v>0.47399999999999998</v>
      </c>
      <c r="BE336" s="70">
        <f>A125565849A_Latest</f>
        <v>237.911</v>
      </c>
    </row>
    <row r="337" spans="1:57" hidden="1">
      <c r="A337" s="52"/>
      <c r="B337" s="57" t="s">
        <v>12701</v>
      </c>
      <c r="C337" s="66">
        <v>129</v>
      </c>
      <c r="D337" s="70">
        <f>A125568216F_Latest</f>
        <v>6.1580000000000004</v>
      </c>
      <c r="E337" s="70">
        <f>A125562600R_Latest</f>
        <v>12.907</v>
      </c>
      <c r="F337" s="70">
        <f>A125571024W_Latest</f>
        <v>11.763</v>
      </c>
      <c r="G337" s="70">
        <f>A125573832F_Latest</f>
        <v>12.2</v>
      </c>
      <c r="H337" s="70">
        <f>A125565408V_Latest</f>
        <v>43.029000000000003</v>
      </c>
      <c r="I337" s="70">
        <f>A125565409W_Latest</f>
        <v>13.834</v>
      </c>
      <c r="J337" s="70">
        <f>A125570088R_Latest</f>
        <v>0</v>
      </c>
      <c r="K337" s="70">
        <f>A125564472V_Latest</f>
        <v>4.9109999999999996</v>
      </c>
      <c r="L337" s="70">
        <f>A125572896X_Latest</f>
        <v>4.7110000000000003</v>
      </c>
      <c r="M337" s="70">
        <f>A125575704X_Latest</f>
        <v>5.5250000000000004</v>
      </c>
      <c r="N337" s="70">
        <f>A125567280F_Latest</f>
        <v>15.147</v>
      </c>
      <c r="O337" s="70">
        <f>A125567281J_Latest</f>
        <v>26</v>
      </c>
      <c r="P337" s="70">
        <f>A125568840K_Latest</f>
        <v>3.492</v>
      </c>
      <c r="Q337" s="70">
        <f>A125563224R_Latest</f>
        <v>2.9119999999999999</v>
      </c>
      <c r="R337" s="70">
        <f>A125571648V_Latest</f>
        <v>2.351</v>
      </c>
      <c r="S337" s="70">
        <f>A125574456F_Latest</f>
        <v>2.2000000000000002</v>
      </c>
      <c r="T337" s="70">
        <f>A125566032A_Latest</f>
        <v>10.955</v>
      </c>
      <c r="U337" s="70">
        <f>A125566033C_Latest</f>
        <v>4.7530000000000001</v>
      </c>
      <c r="V337" s="70">
        <f>A125570400W_Latest</f>
        <v>2.37</v>
      </c>
      <c r="W337" s="70">
        <f>A125564784F_Latest</f>
        <v>1.8480000000000001</v>
      </c>
      <c r="X337" s="70">
        <f>A125573208A_Latest</f>
        <v>1.6140000000000001</v>
      </c>
      <c r="Y337" s="70">
        <f>A125576016L_Latest</f>
        <v>2.2599999999999998</v>
      </c>
      <c r="Z337" s="70">
        <f>A125567592T_Latest</f>
        <v>8.093</v>
      </c>
      <c r="AA337" s="70">
        <f>A125567593V_Latest</f>
        <v>12.35</v>
      </c>
      <c r="AB337" s="70">
        <f>A125570712J_Latest</f>
        <v>0.29599999999999999</v>
      </c>
      <c r="AC337" s="70">
        <f>A125565096V_Latest</f>
        <v>1.8080000000000001</v>
      </c>
      <c r="AD337" s="70">
        <f>A125573520V_Latest</f>
        <v>1.167</v>
      </c>
      <c r="AE337" s="70">
        <f>A125576328X_Latest</f>
        <v>0.95099999999999996</v>
      </c>
      <c r="AF337" s="70">
        <f>A125567904T_Latest</f>
        <v>4.2210000000000001</v>
      </c>
      <c r="AG337" s="70">
        <f>A125567905V_Latest</f>
        <v>12.616</v>
      </c>
      <c r="AH337" s="70">
        <f>A125569152X_Latest</f>
        <v>0</v>
      </c>
      <c r="AI337" s="70">
        <f>A125563536A_Latest</f>
        <v>0.5</v>
      </c>
      <c r="AJ337" s="70">
        <f>A125571960L_Latest</f>
        <v>1.35</v>
      </c>
      <c r="AK337" s="70">
        <f>A125574768T_Latest</f>
        <v>1.264</v>
      </c>
      <c r="AL337" s="70">
        <f>A125566344L_Latest</f>
        <v>3.1139999999999999</v>
      </c>
      <c r="AM337" s="70">
        <f>A125566345R_Latest</f>
        <v>45.353000000000002</v>
      </c>
      <c r="AN337" s="70">
        <f>A125569464K_Latest</f>
        <v>0</v>
      </c>
      <c r="AO337" s="70">
        <f>A125563848L_Latest</f>
        <v>0.73599999999999999</v>
      </c>
      <c r="AP337" s="70">
        <f>A125572272A_Latest</f>
        <v>0.124</v>
      </c>
      <c r="AQ337" s="70">
        <f>A125575080L_Latest</f>
        <v>0</v>
      </c>
      <c r="AR337" s="70">
        <f>A125566656X_Latest</f>
        <v>0.86</v>
      </c>
      <c r="AS337" s="70">
        <f>A125566657A_Latest</f>
        <v>11.455</v>
      </c>
      <c r="AT337" s="70">
        <f>A125569776W_Latest</f>
        <v>0</v>
      </c>
      <c r="AU337" s="70">
        <f>A125564160J_Latest</f>
        <v>0</v>
      </c>
      <c r="AV337" s="70">
        <f>A125572584L_Latest</f>
        <v>0</v>
      </c>
      <c r="AW337" s="70">
        <f>A125575392X_Latest</f>
        <v>0</v>
      </c>
      <c r="AX337" s="70">
        <f>A125566968K_Latest</f>
        <v>0</v>
      </c>
      <c r="AY337" s="70">
        <f>A125566969L_Latest</f>
        <v>0</v>
      </c>
      <c r="AZ337" s="70">
        <f>A125568528T_Latest</f>
        <v>0</v>
      </c>
      <c r="BA337" s="70">
        <f>A125562912A_Latest</f>
        <v>0.193</v>
      </c>
      <c r="BB337" s="70">
        <f>A125571336J_Latest</f>
        <v>0.44600000000000001</v>
      </c>
      <c r="BC337" s="70">
        <f>A125574144V_Latest</f>
        <v>0</v>
      </c>
      <c r="BD337" s="70">
        <f>A125565720L_Latest</f>
        <v>0.63900000000000001</v>
      </c>
      <c r="BE337" s="70">
        <f>A125565721R_Latest</f>
        <v>15.436</v>
      </c>
    </row>
    <row r="338" spans="1:57" hidden="1">
      <c r="A338" s="52"/>
      <c r="B338" s="53" t="s">
        <v>12702</v>
      </c>
      <c r="C338" s="66">
        <v>130</v>
      </c>
      <c r="D338" s="70">
        <f>A125568400F_Latest</f>
        <v>2.1429999999999998</v>
      </c>
      <c r="E338" s="70">
        <f>A125562784V_Latest</f>
        <v>1.5049999999999999</v>
      </c>
      <c r="F338" s="70">
        <f>A125571208R_Latest</f>
        <v>2.4870000000000001</v>
      </c>
      <c r="G338" s="70">
        <f>A125574016A_Latest</f>
        <v>5.89</v>
      </c>
      <c r="H338" s="70">
        <f>A125565592F_Latest</f>
        <v>12.025</v>
      </c>
      <c r="I338" s="70">
        <f>A125565593J_Latest</f>
        <v>48.206000000000003</v>
      </c>
      <c r="J338" s="70">
        <f>A125570272R_Latest</f>
        <v>0</v>
      </c>
      <c r="K338" s="70">
        <f>A125564656L_Latest</f>
        <v>0.624</v>
      </c>
      <c r="L338" s="70">
        <f>A125573080A_Latest</f>
        <v>0</v>
      </c>
      <c r="M338" s="70">
        <f>A125575888C_Latest</f>
        <v>3.3319999999999999</v>
      </c>
      <c r="N338" s="70">
        <f>A125567464X_Latest</f>
        <v>3.956</v>
      </c>
      <c r="O338" s="70">
        <f>A125567465A_Latest</f>
        <v>104</v>
      </c>
      <c r="P338" s="70">
        <f>A125569024F_Latest</f>
        <v>2.1429999999999998</v>
      </c>
      <c r="Q338" s="70">
        <f>A125563408J_Latest</f>
        <v>0</v>
      </c>
      <c r="R338" s="70">
        <f>A125571832V_Latest</f>
        <v>0</v>
      </c>
      <c r="S338" s="70">
        <f>A125574640F_Latest</f>
        <v>1.5349999999999999</v>
      </c>
      <c r="T338" s="70">
        <f>A125566216V_Latest</f>
        <v>3.6779999999999999</v>
      </c>
      <c r="U338" s="70">
        <f>A125566217W_Latest</f>
        <v>8.2650000000000006</v>
      </c>
      <c r="V338" s="70">
        <f>A125570584A_Latest</f>
        <v>0</v>
      </c>
      <c r="W338" s="70">
        <f>A125564968X_Latest</f>
        <v>0.88200000000000001</v>
      </c>
      <c r="X338" s="70">
        <f>A125573392L_Latest</f>
        <v>1.284</v>
      </c>
      <c r="Y338" s="70">
        <f>A125576200L_Latest</f>
        <v>0</v>
      </c>
      <c r="Z338" s="70">
        <f>A125567776K_Latest</f>
        <v>2.165</v>
      </c>
      <c r="AA338" s="70">
        <f>A125567777L_Latest</f>
        <v>37.628999999999998</v>
      </c>
      <c r="AB338" s="70">
        <f>A125570896L_Latest</f>
        <v>0</v>
      </c>
      <c r="AC338" s="70">
        <f>A125565280V_Latest</f>
        <v>0</v>
      </c>
      <c r="AD338" s="70">
        <f>A125573704L_Latest</f>
        <v>0.71199999999999997</v>
      </c>
      <c r="AE338" s="70">
        <f>A125576512X_Latest</f>
        <v>0.45600000000000002</v>
      </c>
      <c r="AF338" s="70">
        <f>A125568088X_Latest</f>
        <v>1.167</v>
      </c>
      <c r="AG338" s="70">
        <f>A125568089A_Latest</f>
        <v>43.613</v>
      </c>
      <c r="AH338" s="70">
        <f>A125569336T_Latest</f>
        <v>0</v>
      </c>
      <c r="AI338" s="70">
        <f>A125563720A_Latest</f>
        <v>0</v>
      </c>
      <c r="AJ338" s="70">
        <f>A125572144J_Latest</f>
        <v>0.49099999999999999</v>
      </c>
      <c r="AK338" s="70">
        <f>A125574952T_Latest</f>
        <v>0</v>
      </c>
      <c r="AL338" s="70">
        <f>A125566528F_Latest</f>
        <v>0.49099999999999999</v>
      </c>
      <c r="AM338" s="70">
        <f>A125566529J_Latest</f>
        <v>0</v>
      </c>
      <c r="AN338" s="70">
        <f>A125569648C_Latest</f>
        <v>0</v>
      </c>
      <c r="AO338" s="70">
        <f>A125564032R_Latest</f>
        <v>0</v>
      </c>
      <c r="AP338" s="70">
        <f>A125572456V_Latest</f>
        <v>0</v>
      </c>
      <c r="AQ338" s="70">
        <f>A125575264F_Latest</f>
        <v>0.56599999999999995</v>
      </c>
      <c r="AR338" s="70">
        <f>A125566840X_Latest</f>
        <v>0.56599999999999995</v>
      </c>
      <c r="AS338" s="70">
        <f>A125566841A_Latest</f>
        <v>123.066</v>
      </c>
      <c r="AT338" s="70">
        <f>A125569960W_Latest</f>
        <v>0</v>
      </c>
      <c r="AU338" s="70">
        <f>A125564344A_Latest</f>
        <v>0</v>
      </c>
      <c r="AV338" s="70">
        <f>A125572768F_Latest</f>
        <v>0</v>
      </c>
      <c r="AW338" s="70">
        <f>A125575576T_Latest</f>
        <v>0</v>
      </c>
      <c r="AX338" s="70">
        <f>A125567152L_Latest</f>
        <v>0</v>
      </c>
      <c r="AY338" s="70">
        <f>A125567153R_Latest</f>
        <v>0</v>
      </c>
      <c r="AZ338" s="70">
        <f>A125568712T_Latest</f>
        <v>0</v>
      </c>
      <c r="BA338" s="70">
        <f>A125563096J_Latest</f>
        <v>0</v>
      </c>
      <c r="BB338" s="70">
        <f>A125571520J_Latest</f>
        <v>0</v>
      </c>
      <c r="BC338" s="70">
        <f>A125574328L_Latest</f>
        <v>0</v>
      </c>
      <c r="BD338" s="70">
        <f>A125565904F_Latest</f>
        <v>0</v>
      </c>
      <c r="BE338" s="70">
        <f>A125565905J_Latest</f>
        <v>0</v>
      </c>
    </row>
    <row r="339" spans="1:57" hidden="1">
      <c r="A339" s="48" t="s">
        <v>12703</v>
      </c>
      <c r="B339" s="55"/>
      <c r="C339" s="66">
        <v>131</v>
      </c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</row>
    <row r="340" spans="1:57" hidden="1">
      <c r="A340" s="58"/>
      <c r="B340" s="53" t="s">
        <v>12704</v>
      </c>
      <c r="C340" s="66">
        <v>132</v>
      </c>
      <c r="D340" s="70">
        <f>A125568288T_Latest</f>
        <v>80.394000000000005</v>
      </c>
      <c r="E340" s="70">
        <f>A125562672A_Latest</f>
        <v>125.006</v>
      </c>
      <c r="F340" s="70">
        <f>A125571096J_Latest</f>
        <v>127.17700000000001</v>
      </c>
      <c r="G340" s="70">
        <f>A125573904F_Latest</f>
        <v>96.462000000000003</v>
      </c>
      <c r="H340" s="70">
        <f>A125565480L_Latest</f>
        <v>429.03800000000001</v>
      </c>
      <c r="I340" s="70">
        <f>A125565481R_Latest</f>
        <v>13</v>
      </c>
      <c r="J340" s="70">
        <f>A125570160W_Latest</f>
        <v>25.314</v>
      </c>
      <c r="K340" s="70">
        <f>A125564544V_Latest</f>
        <v>41.795000000000002</v>
      </c>
      <c r="L340" s="70">
        <f>A125572968X_Latest</f>
        <v>33.997</v>
      </c>
      <c r="M340" s="70">
        <f>A125575776K_Latest</f>
        <v>31.757000000000001</v>
      </c>
      <c r="N340" s="70">
        <f>A125567352F_Latest</f>
        <v>132.86199999999999</v>
      </c>
      <c r="O340" s="70">
        <f>A125567353J_Latest</f>
        <v>12</v>
      </c>
      <c r="P340" s="70">
        <f>A125568912K_Latest</f>
        <v>18.503</v>
      </c>
      <c r="Q340" s="70">
        <f>A125563296A_Latest</f>
        <v>28.751000000000001</v>
      </c>
      <c r="R340" s="70">
        <f>A125571720A_Latest</f>
        <v>38.162999999999997</v>
      </c>
      <c r="S340" s="70">
        <f>A125574528F_Latest</f>
        <v>18.399999999999999</v>
      </c>
      <c r="T340" s="70">
        <f>A125566104A_Latest</f>
        <v>103.818</v>
      </c>
      <c r="U340" s="70">
        <f>A125566105C_Latest</f>
        <v>13</v>
      </c>
      <c r="V340" s="70">
        <f>A125570472J_Latest</f>
        <v>22.23</v>
      </c>
      <c r="W340" s="70">
        <f>A125564856F_Latest</f>
        <v>27.123000000000001</v>
      </c>
      <c r="X340" s="70">
        <f>A125573280V_Latest</f>
        <v>23.292000000000002</v>
      </c>
      <c r="Y340" s="70">
        <f>A125576088X_Latest</f>
        <v>17.876999999999999</v>
      </c>
      <c r="Z340" s="70">
        <f>A125567664T_Latest</f>
        <v>90.522999999999996</v>
      </c>
      <c r="AA340" s="70">
        <f>A125567665V_Latest</f>
        <v>8</v>
      </c>
      <c r="AB340" s="70">
        <f>A125570784V_Latest</f>
        <v>2.819</v>
      </c>
      <c r="AC340" s="70">
        <f>A125565168V_Latest</f>
        <v>8.7360000000000007</v>
      </c>
      <c r="AD340" s="70">
        <f>A125573592F_Latest</f>
        <v>8.7810000000000006</v>
      </c>
      <c r="AE340" s="70">
        <f>A125576400F_Latest</f>
        <v>8.85</v>
      </c>
      <c r="AF340" s="70">
        <f>A125567976C_Latest</f>
        <v>29.187000000000001</v>
      </c>
      <c r="AG340" s="70">
        <f>A125567977F_Latest</f>
        <v>18.474</v>
      </c>
      <c r="AH340" s="70">
        <f>A125569224X_Latest</f>
        <v>7.89</v>
      </c>
      <c r="AI340" s="70">
        <f>A125563608A_Latest</f>
        <v>14.087</v>
      </c>
      <c r="AJ340" s="70">
        <f>A125572032R_Latest</f>
        <v>16.690000000000001</v>
      </c>
      <c r="AK340" s="70">
        <f>A125574840X_Latest</f>
        <v>14.781000000000001</v>
      </c>
      <c r="AL340" s="70">
        <f>A125566416L_Latest</f>
        <v>53.448</v>
      </c>
      <c r="AM340" s="70">
        <f>A125566417R_Latest</f>
        <v>13.587</v>
      </c>
      <c r="AN340" s="70">
        <f>A125569536K_Latest</f>
        <v>2.0379999999999998</v>
      </c>
      <c r="AO340" s="70">
        <f>A125563920V_Latest</f>
        <v>3.0059999999999998</v>
      </c>
      <c r="AP340" s="70">
        <f>A125572344A_Latest</f>
        <v>3.77</v>
      </c>
      <c r="AQ340" s="70">
        <f>A125575152L_Latest</f>
        <v>2.6190000000000002</v>
      </c>
      <c r="AR340" s="70">
        <f>A125566728X_Latest</f>
        <v>11.433999999999999</v>
      </c>
      <c r="AS340" s="70">
        <f>A125566729A_Latest</f>
        <v>13</v>
      </c>
      <c r="AT340" s="70">
        <f>A125569848W_Latest</f>
        <v>0.66800000000000004</v>
      </c>
      <c r="AU340" s="70">
        <f>A125564232J_Latest</f>
        <v>0.52400000000000002</v>
      </c>
      <c r="AV340" s="70">
        <f>A125572656L_Latest</f>
        <v>0.46600000000000003</v>
      </c>
      <c r="AW340" s="70">
        <f>A125575464X_Latest</f>
        <v>0.64200000000000002</v>
      </c>
      <c r="AX340" s="70">
        <f>A125567040V_Latest</f>
        <v>2.2989999999999999</v>
      </c>
      <c r="AY340" s="70">
        <f>A125567041W_Latest</f>
        <v>8.6739999999999995</v>
      </c>
      <c r="AZ340" s="70">
        <f>A125568600X_Latest</f>
        <v>0.93</v>
      </c>
      <c r="BA340" s="70">
        <f>A125562984L_Latest</f>
        <v>0.98399999999999999</v>
      </c>
      <c r="BB340" s="70">
        <f>A125571408J_Latest</f>
        <v>2.0169999999999999</v>
      </c>
      <c r="BC340" s="70">
        <f>A125574216V_Latest</f>
        <v>1.5349999999999999</v>
      </c>
      <c r="BD340" s="70">
        <f>A125565792X_Latest</f>
        <v>5.4669999999999996</v>
      </c>
      <c r="BE340" s="70">
        <f>A125565793A_Latest</f>
        <v>15.975</v>
      </c>
    </row>
    <row r="341" spans="1:57" hidden="1">
      <c r="A341" s="58"/>
      <c r="B341" s="56" t="s">
        <v>12705</v>
      </c>
      <c r="C341" s="66">
        <v>133</v>
      </c>
      <c r="D341" s="70">
        <f>A125568176X_Latest</f>
        <v>37.902000000000001</v>
      </c>
      <c r="E341" s="70">
        <f>A125562560J_Latest</f>
        <v>50.564999999999998</v>
      </c>
      <c r="F341" s="70">
        <f>A125570984L_Latest</f>
        <v>50.741</v>
      </c>
      <c r="G341" s="70">
        <f>A125573792X_Latest</f>
        <v>50.078000000000003</v>
      </c>
      <c r="H341" s="70">
        <f>A125565368L_Latest</f>
        <v>189.28700000000001</v>
      </c>
      <c r="I341" s="70">
        <f>A125565369R_Latest</f>
        <v>13</v>
      </c>
      <c r="J341" s="70">
        <f>A125570048W_Latest</f>
        <v>12.371</v>
      </c>
      <c r="K341" s="70">
        <f>A125564432A_Latest</f>
        <v>20.271999999999998</v>
      </c>
      <c r="L341" s="70">
        <f>A125572856F_Latest</f>
        <v>14.004</v>
      </c>
      <c r="M341" s="70">
        <f>A125575664T_Latest</f>
        <v>17.491</v>
      </c>
      <c r="N341" s="70">
        <f>A125567240L_Latest</f>
        <v>64.138000000000005</v>
      </c>
      <c r="O341" s="70">
        <f>A125567241R_Latest</f>
        <v>11.816000000000001</v>
      </c>
      <c r="P341" s="70">
        <f>A125568800T_Latest</f>
        <v>10.913</v>
      </c>
      <c r="Q341" s="70">
        <f>A125563184J_Latest</f>
        <v>8.4649999999999999</v>
      </c>
      <c r="R341" s="70">
        <f>A125571608A_Latest</f>
        <v>15.676</v>
      </c>
      <c r="S341" s="70">
        <f>A125574416L_Latest</f>
        <v>9.1630000000000003</v>
      </c>
      <c r="T341" s="70">
        <f>A125565992T_Latest</f>
        <v>44.216999999999999</v>
      </c>
      <c r="U341" s="70">
        <f>A125565993V_Latest</f>
        <v>15.26</v>
      </c>
      <c r="V341" s="70">
        <f>A125570360R_Latest</f>
        <v>9.4979999999999993</v>
      </c>
      <c r="W341" s="70">
        <f>A125564744L_Latest</f>
        <v>11.569000000000001</v>
      </c>
      <c r="X341" s="70">
        <f>A125573168V_Latest</f>
        <v>8.6180000000000003</v>
      </c>
      <c r="Y341" s="70">
        <f>A125575976C_Latest</f>
        <v>9.1470000000000002</v>
      </c>
      <c r="Z341" s="70">
        <f>A125567552X_Latest</f>
        <v>38.832000000000001</v>
      </c>
      <c r="AA341" s="70">
        <f>A125567553A_Latest</f>
        <v>8</v>
      </c>
      <c r="AB341" s="70">
        <f>A125570672A_Latest</f>
        <v>0.76300000000000001</v>
      </c>
      <c r="AC341" s="70">
        <f>A125565056A_Latest</f>
        <v>2.5910000000000002</v>
      </c>
      <c r="AD341" s="70">
        <f>A125573480L_Latest</f>
        <v>3.6040000000000001</v>
      </c>
      <c r="AE341" s="70">
        <f>A125576288T_Latest</f>
        <v>4.4039999999999999</v>
      </c>
      <c r="AF341" s="70">
        <f>A125567864K_Latest</f>
        <v>11.363</v>
      </c>
      <c r="AG341" s="70">
        <f>A125567865L_Latest</f>
        <v>27.067</v>
      </c>
      <c r="AH341" s="70">
        <f>A125569112F_Latest</f>
        <v>2.847</v>
      </c>
      <c r="AI341" s="70">
        <f>A125563496V_Latest</f>
        <v>5.7140000000000004</v>
      </c>
      <c r="AJ341" s="70">
        <f>A125571920V_Latest</f>
        <v>6.0149999999999997</v>
      </c>
      <c r="AK341" s="70">
        <f>A125574728X_Latest</f>
        <v>7.359</v>
      </c>
      <c r="AL341" s="70">
        <f>A125566304V_Latest</f>
        <v>21.934999999999999</v>
      </c>
      <c r="AM341" s="70">
        <f>A125566305W_Latest</f>
        <v>26</v>
      </c>
      <c r="AN341" s="70">
        <f>A125569424T_Latest</f>
        <v>1.298</v>
      </c>
      <c r="AO341" s="70">
        <f>A125563808V_Latest</f>
        <v>1.524</v>
      </c>
      <c r="AP341" s="70">
        <f>A125572232J_Latest</f>
        <v>2.0390000000000001</v>
      </c>
      <c r="AQ341" s="70">
        <f>A125575040V_Latest</f>
        <v>1.4259999999999999</v>
      </c>
      <c r="AR341" s="70">
        <f>A125566616F_Latest</f>
        <v>6.2869999999999999</v>
      </c>
      <c r="AS341" s="70">
        <f>A125566617J_Latest</f>
        <v>14.128</v>
      </c>
      <c r="AT341" s="70">
        <f>A125569736C_Latest</f>
        <v>0.21299999999999999</v>
      </c>
      <c r="AU341" s="70">
        <f>A125564120R_Latest</f>
        <v>0.23799999999999999</v>
      </c>
      <c r="AV341" s="70">
        <f>A125572544V_Latest</f>
        <v>0.23899999999999999</v>
      </c>
      <c r="AW341" s="70">
        <f>A125575352F_Latest</f>
        <v>0.46</v>
      </c>
      <c r="AX341" s="70">
        <f>A125566928T_Latest</f>
        <v>1.149</v>
      </c>
      <c r="AY341" s="70">
        <f>A125566929V_Latest</f>
        <v>20.067</v>
      </c>
      <c r="AZ341" s="70">
        <f>A125568488K_Latest</f>
        <v>0</v>
      </c>
      <c r="BA341" s="70">
        <f>A125562872V_Latest</f>
        <v>0.193</v>
      </c>
      <c r="BB341" s="70">
        <f>A125571296A_Latest</f>
        <v>0.54600000000000004</v>
      </c>
      <c r="BC341" s="70">
        <f>A125574104A_Latest</f>
        <v>0.627</v>
      </c>
      <c r="BD341" s="70">
        <f>A125565680F_Latest</f>
        <v>1.365</v>
      </c>
      <c r="BE341" s="70">
        <f>A125565681J_Latest</f>
        <v>26.004999999999999</v>
      </c>
    </row>
    <row r="342" spans="1:57" hidden="1">
      <c r="A342" s="58"/>
      <c r="B342" s="57" t="s">
        <v>12706</v>
      </c>
      <c r="C342" s="66">
        <v>134</v>
      </c>
      <c r="D342" s="70">
        <f>A125568296T_Latest</f>
        <v>21.43</v>
      </c>
      <c r="E342" s="70">
        <f>A125562680A_Latest</f>
        <v>26.527000000000001</v>
      </c>
      <c r="F342" s="70">
        <f>A125571104W_Latest</f>
        <v>28.184000000000001</v>
      </c>
      <c r="G342" s="70">
        <f>A125573912F_Latest</f>
        <v>32.155999999999999</v>
      </c>
      <c r="H342" s="70">
        <f>A125565488F_Latest</f>
        <v>108.297</v>
      </c>
      <c r="I342" s="70">
        <f>A125565489J_Latest</f>
        <v>13</v>
      </c>
      <c r="J342" s="70">
        <f>A125570168R_Latest</f>
        <v>7.7460000000000004</v>
      </c>
      <c r="K342" s="70">
        <f>A125564552V_Latest</f>
        <v>12.15</v>
      </c>
      <c r="L342" s="70">
        <f>A125572976X_Latest</f>
        <v>4.4939999999999998</v>
      </c>
      <c r="M342" s="70">
        <f>A125575784K_Latest</f>
        <v>10.478999999999999</v>
      </c>
      <c r="N342" s="70">
        <f>A125567360F_Latest</f>
        <v>34.868000000000002</v>
      </c>
      <c r="O342" s="70">
        <f>A125567361J_Latest</f>
        <v>8</v>
      </c>
      <c r="P342" s="70">
        <f>A125568920K_Latest</f>
        <v>5.601</v>
      </c>
      <c r="Q342" s="70">
        <f>A125563304R_Latest</f>
        <v>4.2969999999999997</v>
      </c>
      <c r="R342" s="70">
        <f>A125571728V_Latest</f>
        <v>10.92</v>
      </c>
      <c r="S342" s="70">
        <f>A125574536F_Latest</f>
        <v>7.6239999999999997</v>
      </c>
      <c r="T342" s="70">
        <f>A125566112A_Latest</f>
        <v>28.442</v>
      </c>
      <c r="U342" s="70">
        <f>A125566113C_Latest</f>
        <v>17</v>
      </c>
      <c r="V342" s="70">
        <f>A125570480J_Latest</f>
        <v>4.7949999999999999</v>
      </c>
      <c r="W342" s="70">
        <f>A125564864F_Latest</f>
        <v>4.74</v>
      </c>
      <c r="X342" s="70">
        <f>A125573288L_Latest</f>
        <v>6.492</v>
      </c>
      <c r="Y342" s="70">
        <f>A125576096X_Latest</f>
        <v>5.6420000000000003</v>
      </c>
      <c r="Z342" s="70">
        <f>A125567672T_Latest</f>
        <v>21.667999999999999</v>
      </c>
      <c r="AA342" s="70">
        <f>A125567673V_Latest</f>
        <v>21.29</v>
      </c>
      <c r="AB342" s="70">
        <f>A125570792V_Latest</f>
        <v>0.32600000000000001</v>
      </c>
      <c r="AC342" s="70">
        <f>A125565176V_Latest</f>
        <v>1.677</v>
      </c>
      <c r="AD342" s="70">
        <f>A125573600V_Latest</f>
        <v>2.488</v>
      </c>
      <c r="AE342" s="70">
        <f>A125576408X_Latest</f>
        <v>3.0449999999999999</v>
      </c>
      <c r="AF342" s="70">
        <f>A125567984C_Latest</f>
        <v>7.5359999999999996</v>
      </c>
      <c r="AG342" s="70">
        <f>A125567985F_Latest</f>
        <v>32.377000000000002</v>
      </c>
      <c r="AH342" s="70">
        <f>A125569232X_Latest</f>
        <v>1.776</v>
      </c>
      <c r="AI342" s="70">
        <f>A125563616A_Latest</f>
        <v>2.863</v>
      </c>
      <c r="AJ342" s="70">
        <f>A125572040R_Latest</f>
        <v>2.7040000000000002</v>
      </c>
      <c r="AK342" s="70">
        <f>A125574848T_Latest</f>
        <v>4.1289999999999996</v>
      </c>
      <c r="AL342" s="70">
        <f>A125566424L_Latest</f>
        <v>11.472</v>
      </c>
      <c r="AM342" s="70">
        <f>A125566425R_Latest</f>
        <v>26</v>
      </c>
      <c r="AN342" s="70">
        <f>A125569544K_Latest</f>
        <v>0.97299999999999998</v>
      </c>
      <c r="AO342" s="70">
        <f>A125563928L_Latest</f>
        <v>0.56299999999999994</v>
      </c>
      <c r="AP342" s="70">
        <f>A125572352A_Latest</f>
        <v>0.96699999999999997</v>
      </c>
      <c r="AQ342" s="70">
        <f>A125575160L_Latest</f>
        <v>0.373</v>
      </c>
      <c r="AR342" s="70">
        <f>A125566736X_Latest</f>
        <v>2.8759999999999999</v>
      </c>
      <c r="AS342" s="70">
        <f>A125566737A_Latest</f>
        <v>12.109</v>
      </c>
      <c r="AT342" s="70">
        <f>A125569856W_Latest</f>
        <v>0.21299999999999999</v>
      </c>
      <c r="AU342" s="70">
        <f>A125564240J_Latest</f>
        <v>0.23799999999999999</v>
      </c>
      <c r="AV342" s="70">
        <f>A125572664L_Latest</f>
        <v>0.11899999999999999</v>
      </c>
      <c r="AW342" s="70">
        <f>A125575472X_Latest</f>
        <v>0.23799999999999999</v>
      </c>
      <c r="AX342" s="70">
        <f>A125567048L_Latest</f>
        <v>0.80700000000000005</v>
      </c>
      <c r="AY342" s="70">
        <f>A125567049R_Latest</f>
        <v>8.4619999999999997</v>
      </c>
      <c r="AZ342" s="70">
        <f>A125568608T_Latest</f>
        <v>0</v>
      </c>
      <c r="BA342" s="70">
        <f>A125562992L_Latest</f>
        <v>0</v>
      </c>
      <c r="BB342" s="70">
        <f>A125571416J_Latest</f>
        <v>0</v>
      </c>
      <c r="BC342" s="70">
        <f>A125574224V_Latest</f>
        <v>0.627</v>
      </c>
      <c r="BD342" s="70">
        <f>A125565800L_Latest</f>
        <v>0.627</v>
      </c>
      <c r="BE342" s="70">
        <f>A125565801R_Latest</f>
        <v>142.45599999999999</v>
      </c>
    </row>
    <row r="343" spans="1:57" hidden="1">
      <c r="A343" s="58"/>
      <c r="B343" s="57" t="s">
        <v>12707</v>
      </c>
      <c r="C343" s="66">
        <v>135</v>
      </c>
      <c r="D343" s="70">
        <f>A125568304F_Latest</f>
        <v>16.472999999999999</v>
      </c>
      <c r="E343" s="70">
        <f>A125562688V_Latest</f>
        <v>24.038</v>
      </c>
      <c r="F343" s="70">
        <f>A125571112W_Latest</f>
        <v>22.556999999999999</v>
      </c>
      <c r="G343" s="70">
        <f>A125573920F_Latest</f>
        <v>17.922000000000001</v>
      </c>
      <c r="H343" s="70">
        <f>A125565496F_Latest</f>
        <v>80.989999999999995</v>
      </c>
      <c r="I343" s="70">
        <f>A125565497J_Latest</f>
        <v>12.112</v>
      </c>
      <c r="J343" s="70">
        <f>A125570176R_Latest</f>
        <v>4.625</v>
      </c>
      <c r="K343" s="70">
        <f>A125564560V_Latest</f>
        <v>8.1219999999999999</v>
      </c>
      <c r="L343" s="70">
        <f>A125572984X_Latest</f>
        <v>9.51</v>
      </c>
      <c r="M343" s="70">
        <f>A125575792K_Latest</f>
        <v>7.0119999999999996</v>
      </c>
      <c r="N343" s="70">
        <f>A125567368X_Latest</f>
        <v>29.27</v>
      </c>
      <c r="O343" s="70">
        <f>A125567369A_Latest</f>
        <v>13</v>
      </c>
      <c r="P343" s="70">
        <f>A125568928C_Latest</f>
        <v>5.3120000000000003</v>
      </c>
      <c r="Q343" s="70">
        <f>A125563312R_Latest</f>
        <v>4.1680000000000001</v>
      </c>
      <c r="R343" s="70">
        <f>A125571736V_Latest</f>
        <v>4.7560000000000002</v>
      </c>
      <c r="S343" s="70">
        <f>A125574544F_Latest</f>
        <v>1.5389999999999999</v>
      </c>
      <c r="T343" s="70">
        <f>A125566120A_Latest</f>
        <v>15.773999999999999</v>
      </c>
      <c r="U343" s="70">
        <f>A125566121C_Latest</f>
        <v>5.3860000000000001</v>
      </c>
      <c r="V343" s="70">
        <f>A125570488A_Latest</f>
        <v>4.7030000000000003</v>
      </c>
      <c r="W343" s="70">
        <f>A125564872F_Latest</f>
        <v>6.8289999999999997</v>
      </c>
      <c r="X343" s="70">
        <f>A125573296L_Latest</f>
        <v>2.1269999999999998</v>
      </c>
      <c r="Y343" s="70">
        <f>A125576104L_Latest</f>
        <v>3.5059999999999998</v>
      </c>
      <c r="Z343" s="70">
        <f>A125567680T_Latest</f>
        <v>17.164000000000001</v>
      </c>
      <c r="AA343" s="70">
        <f>A125567681V_Latest</f>
        <v>4</v>
      </c>
      <c r="AB343" s="70">
        <f>A125570800J_Latest</f>
        <v>0.437</v>
      </c>
      <c r="AC343" s="70">
        <f>A125565184V_Latest</f>
        <v>0.91400000000000003</v>
      </c>
      <c r="AD343" s="70">
        <f>A125573608L_Latest</f>
        <v>1.1160000000000001</v>
      </c>
      <c r="AE343" s="70">
        <f>A125576416X_Latest</f>
        <v>1.359</v>
      </c>
      <c r="AF343" s="70">
        <f>A125567992C_Latest</f>
        <v>3.827</v>
      </c>
      <c r="AG343" s="70">
        <f>A125567993F_Latest</f>
        <v>21.774000000000001</v>
      </c>
      <c r="AH343" s="70">
        <f>A125569240X_Latest</f>
        <v>1.071</v>
      </c>
      <c r="AI343" s="70">
        <f>A125563624A_Latest</f>
        <v>2.851</v>
      </c>
      <c r="AJ343" s="70">
        <f>A125572048J_Latest</f>
        <v>3.3109999999999999</v>
      </c>
      <c r="AK343" s="70">
        <f>A125574856T_Latest</f>
        <v>3.23</v>
      </c>
      <c r="AL343" s="70">
        <f>A125566432L_Latest</f>
        <v>10.462999999999999</v>
      </c>
      <c r="AM343" s="70">
        <f>A125566433R_Latest</f>
        <v>18.672999999999998</v>
      </c>
      <c r="AN343" s="70">
        <f>A125569552K_Latest</f>
        <v>0.32500000000000001</v>
      </c>
      <c r="AO343" s="70">
        <f>A125563936L_Latest</f>
        <v>0.96099999999999997</v>
      </c>
      <c r="AP343" s="70">
        <f>A125572360A_Latest</f>
        <v>1.0720000000000001</v>
      </c>
      <c r="AQ343" s="70">
        <f>A125575168F_Latest</f>
        <v>1.054</v>
      </c>
      <c r="AR343" s="70">
        <f>A125566744X_Latest</f>
        <v>3.411</v>
      </c>
      <c r="AS343" s="70">
        <f>A125566745A_Latest</f>
        <v>29.628</v>
      </c>
      <c r="AT343" s="70">
        <f>A125569864W_Latest</f>
        <v>0</v>
      </c>
      <c r="AU343" s="70">
        <f>A125564248A_Latest</f>
        <v>0</v>
      </c>
      <c r="AV343" s="70">
        <f>A125572672L_Latest</f>
        <v>0.12</v>
      </c>
      <c r="AW343" s="70">
        <f>A125575480X_Latest</f>
        <v>0.223</v>
      </c>
      <c r="AX343" s="70">
        <f>A125567056L_Latest</f>
        <v>0.34300000000000003</v>
      </c>
      <c r="AY343" s="70">
        <f>A125567057R_Latest</f>
        <v>49.817</v>
      </c>
      <c r="AZ343" s="70">
        <f>A125568616T_Latest</f>
        <v>0</v>
      </c>
      <c r="BA343" s="70">
        <f>A125563000C_Latest</f>
        <v>0.193</v>
      </c>
      <c r="BB343" s="70">
        <f>A125571424J_Latest</f>
        <v>0.54600000000000004</v>
      </c>
      <c r="BC343" s="70">
        <f>A125574232V_Latest</f>
        <v>0</v>
      </c>
      <c r="BD343" s="70">
        <f>A125565808F_Latest</f>
        <v>0.73799999999999999</v>
      </c>
      <c r="BE343" s="70">
        <f>A125565809J_Latest</f>
        <v>13</v>
      </c>
    </row>
    <row r="344" spans="1:57" hidden="1">
      <c r="A344" s="58"/>
      <c r="B344" s="56" t="s">
        <v>12708</v>
      </c>
      <c r="C344" s="66">
        <v>136</v>
      </c>
      <c r="D344" s="70">
        <f>A125568424X_Latest</f>
        <v>6.67</v>
      </c>
      <c r="E344" s="70">
        <f>A125562808A_Latest</f>
        <v>8.7810000000000006</v>
      </c>
      <c r="F344" s="70">
        <f>A125571232R_Latest</f>
        <v>15.311</v>
      </c>
      <c r="G344" s="70">
        <f>A125574040A_Latest</f>
        <v>12.337999999999999</v>
      </c>
      <c r="H344" s="70">
        <f>A125565616L_Latest</f>
        <v>43.098999999999997</v>
      </c>
      <c r="I344" s="70">
        <f>A125565617R_Latest</f>
        <v>26</v>
      </c>
      <c r="J344" s="70">
        <f>A125570296J_Latest</f>
        <v>0.995</v>
      </c>
      <c r="K344" s="70">
        <f>A125564680L_Latest</f>
        <v>2.1459999999999999</v>
      </c>
      <c r="L344" s="70">
        <f>A125573104J_Latest</f>
        <v>3.5419999999999998</v>
      </c>
      <c r="M344" s="70">
        <f>A125575912T_Latest</f>
        <v>3.198</v>
      </c>
      <c r="N344" s="70">
        <f>A125567488T_Latest</f>
        <v>9.8810000000000002</v>
      </c>
      <c r="O344" s="70">
        <f>A125567489V_Latest</f>
        <v>26</v>
      </c>
      <c r="P344" s="70">
        <f>A125569048X_Latest</f>
        <v>2.1320000000000001</v>
      </c>
      <c r="Q344" s="70">
        <f>A125563432J_Latest</f>
        <v>3.6389999999999998</v>
      </c>
      <c r="R344" s="70">
        <f>A125571856L_Latest</f>
        <v>6.0430000000000001</v>
      </c>
      <c r="S344" s="70">
        <f>A125574664X_Latest</f>
        <v>2.9020000000000001</v>
      </c>
      <c r="T344" s="70">
        <f>A125566240V_Latest</f>
        <v>14.715999999999999</v>
      </c>
      <c r="U344" s="70">
        <f>A125566241W_Latest</f>
        <v>26</v>
      </c>
      <c r="V344" s="70">
        <f>A125570608J_Latest</f>
        <v>2.73</v>
      </c>
      <c r="W344" s="70">
        <f>A125564992X_Latest</f>
        <v>1.379</v>
      </c>
      <c r="X344" s="70">
        <f>A125573416V_Latest</f>
        <v>1.323</v>
      </c>
      <c r="Y344" s="70">
        <f>A125576224F_Latest</f>
        <v>2.625</v>
      </c>
      <c r="Z344" s="70">
        <f>A125567800X_Latest</f>
        <v>8.0559999999999992</v>
      </c>
      <c r="AA344" s="70">
        <f>A125567801A_Latest</f>
        <v>12.369</v>
      </c>
      <c r="AB344" s="70">
        <f>A125570920A_Latest</f>
        <v>0.315</v>
      </c>
      <c r="AC344" s="70">
        <f>A125565304A_Latest</f>
        <v>0.57699999999999996</v>
      </c>
      <c r="AD344" s="70">
        <f>A125573728F_Latest</f>
        <v>1.143</v>
      </c>
      <c r="AE344" s="70">
        <f>A125576536T_Latest</f>
        <v>0.93300000000000005</v>
      </c>
      <c r="AF344" s="70">
        <f>A125568112L_Latest</f>
        <v>2.968</v>
      </c>
      <c r="AG344" s="70">
        <f>A125568113R_Latest</f>
        <v>26.199000000000002</v>
      </c>
      <c r="AH344" s="70">
        <f>A125569360T_Latest</f>
        <v>0</v>
      </c>
      <c r="AI344" s="70">
        <f>A125563744V_Latest</f>
        <v>0.60699999999999998</v>
      </c>
      <c r="AJ344" s="70">
        <f>A125572168A_Latest</f>
        <v>1.861</v>
      </c>
      <c r="AK344" s="70">
        <f>A125574976K_Latest</f>
        <v>2.4790000000000001</v>
      </c>
      <c r="AL344" s="70">
        <f>A125566552F_Latest</f>
        <v>4.9470000000000001</v>
      </c>
      <c r="AM344" s="70">
        <f>A125566553J_Latest</f>
        <v>39.311999999999998</v>
      </c>
      <c r="AN344" s="70">
        <f>A125569672C_Latest</f>
        <v>0.13300000000000001</v>
      </c>
      <c r="AO344" s="70">
        <f>A125564056J_Latest</f>
        <v>0.433</v>
      </c>
      <c r="AP344" s="70">
        <f>A125572480V_Latest</f>
        <v>0.68700000000000006</v>
      </c>
      <c r="AQ344" s="70">
        <f>A125575288X_Latest</f>
        <v>0</v>
      </c>
      <c r="AR344" s="70">
        <f>A125566864T_Latest</f>
        <v>1.252</v>
      </c>
      <c r="AS344" s="70">
        <f>A125566865V_Latest</f>
        <v>12.856</v>
      </c>
      <c r="AT344" s="70">
        <f>A125569984R_Latest</f>
        <v>0</v>
      </c>
      <c r="AU344" s="70">
        <f>A125564368V_Latest</f>
        <v>0</v>
      </c>
      <c r="AV344" s="70">
        <f>A125572792F_Latest</f>
        <v>0.113</v>
      </c>
      <c r="AW344" s="70">
        <f>A125575600F_Latest</f>
        <v>0</v>
      </c>
      <c r="AX344" s="70">
        <f>A125567176F_Latest</f>
        <v>0.113</v>
      </c>
      <c r="AY344" s="70">
        <f>A125567177J_Latest</f>
        <v>0</v>
      </c>
      <c r="AZ344" s="70">
        <f>A125568736K_Latest</f>
        <v>0.36499999999999999</v>
      </c>
      <c r="BA344" s="70">
        <f>A125563120W_Latest</f>
        <v>0</v>
      </c>
      <c r="BB344" s="70">
        <f>A125571544A_Latest</f>
        <v>0.59899999999999998</v>
      </c>
      <c r="BC344" s="70">
        <f>A125574352L_Latest</f>
        <v>0.20100000000000001</v>
      </c>
      <c r="BD344" s="70">
        <f>A125565928X_Latest</f>
        <v>1.165</v>
      </c>
      <c r="BE344" s="70">
        <f>A125565929A_Latest</f>
        <v>27.079000000000001</v>
      </c>
    </row>
    <row r="345" spans="1:57" hidden="1">
      <c r="A345" s="58"/>
      <c r="B345" s="56" t="s">
        <v>12709</v>
      </c>
      <c r="C345" s="66">
        <v>137</v>
      </c>
      <c r="D345" s="70">
        <f>A125568136F_Latest</f>
        <v>17.852</v>
      </c>
      <c r="E345" s="70">
        <f>A125562520R_Latest</f>
        <v>29.085999999999999</v>
      </c>
      <c r="F345" s="70">
        <f>A125570944V_Latest</f>
        <v>29.498000000000001</v>
      </c>
      <c r="G345" s="70">
        <f>A125573752F_Latest</f>
        <v>9.5489999999999995</v>
      </c>
      <c r="H345" s="70">
        <f>A125565328V_Latest</f>
        <v>85.984999999999999</v>
      </c>
      <c r="I345" s="70">
        <f>A125565329W_Latest</f>
        <v>9.3689999999999998</v>
      </c>
      <c r="J345" s="70">
        <f>A125570008C_Latest</f>
        <v>3.5150000000000001</v>
      </c>
      <c r="K345" s="70">
        <f>A125564392V_Latest</f>
        <v>8.2200000000000006</v>
      </c>
      <c r="L345" s="70">
        <f>A125572816L_Latest</f>
        <v>9.2799999999999994</v>
      </c>
      <c r="M345" s="70">
        <f>A125575624X_Latest</f>
        <v>4.8220000000000001</v>
      </c>
      <c r="N345" s="70">
        <f>A125567200V_Latest</f>
        <v>25.837</v>
      </c>
      <c r="O345" s="70">
        <f>A125567201W_Latest</f>
        <v>13</v>
      </c>
      <c r="P345" s="70">
        <f>A125568760K_Latest</f>
        <v>3.927</v>
      </c>
      <c r="Q345" s="70">
        <f>A125563144R_Latest</f>
        <v>8.6419999999999995</v>
      </c>
      <c r="R345" s="70">
        <f>A125571568V_Latest</f>
        <v>6.3559999999999999</v>
      </c>
      <c r="S345" s="70">
        <f>A125574376F_Latest</f>
        <v>1.4670000000000001</v>
      </c>
      <c r="T345" s="70">
        <f>A125565952X_Latest</f>
        <v>20.391999999999999</v>
      </c>
      <c r="U345" s="70">
        <f>A125565953A_Latest</f>
        <v>8</v>
      </c>
      <c r="V345" s="70">
        <f>A125570320W_Latest</f>
        <v>7.33</v>
      </c>
      <c r="W345" s="70">
        <f>A125564704V_Latest</f>
        <v>6.165</v>
      </c>
      <c r="X345" s="70">
        <f>A125573128A_Latest</f>
        <v>8.49</v>
      </c>
      <c r="Y345" s="70">
        <f>A125575936K_Latest</f>
        <v>0.432</v>
      </c>
      <c r="Z345" s="70">
        <f>A125567512F_Latest</f>
        <v>22.417000000000002</v>
      </c>
      <c r="AA345" s="70">
        <f>A125567513J_Latest</f>
        <v>6.91</v>
      </c>
      <c r="AB345" s="70">
        <f>A125570632J_Latest</f>
        <v>1.246</v>
      </c>
      <c r="AC345" s="70">
        <f>A125565016J_Latest</f>
        <v>1.909</v>
      </c>
      <c r="AD345" s="70">
        <f>A125573440V_Latest</f>
        <v>1.274</v>
      </c>
      <c r="AE345" s="70">
        <f>A125576248X_Latest</f>
        <v>1.202</v>
      </c>
      <c r="AF345" s="70">
        <f>A125567824T_Latest</f>
        <v>5.6310000000000002</v>
      </c>
      <c r="AG345" s="70">
        <f>A125567825V_Latest</f>
        <v>10.297000000000001</v>
      </c>
      <c r="AH345" s="70">
        <f>A125569072X_Latest</f>
        <v>1.149</v>
      </c>
      <c r="AI345" s="70">
        <f>A125563456A_Latest</f>
        <v>3.42</v>
      </c>
      <c r="AJ345" s="70">
        <f>A125571880L_Latest</f>
        <v>3.004</v>
      </c>
      <c r="AK345" s="70">
        <f>A125574688T_Latest</f>
        <v>0.93799999999999994</v>
      </c>
      <c r="AL345" s="70">
        <f>A125566264L_Latest</f>
        <v>8.51</v>
      </c>
      <c r="AM345" s="70">
        <f>A125566265R_Latest</f>
        <v>11.593999999999999</v>
      </c>
      <c r="AN345" s="70">
        <f>A125569384K_Latest</f>
        <v>0</v>
      </c>
      <c r="AO345" s="70">
        <f>A125563768L_Latest</f>
        <v>0.25900000000000001</v>
      </c>
      <c r="AP345" s="70">
        <f>A125572192A_Latest</f>
        <v>0.35499999999999998</v>
      </c>
      <c r="AQ345" s="70">
        <f>A125575000A_Latest</f>
        <v>0.626</v>
      </c>
      <c r="AR345" s="70">
        <f>A125566576X_Latest</f>
        <v>1.2390000000000001</v>
      </c>
      <c r="AS345" s="70">
        <f>A125566577A_Latest</f>
        <v>43.41</v>
      </c>
      <c r="AT345" s="70">
        <f>A125569696W_Latest</f>
        <v>0.12</v>
      </c>
      <c r="AU345" s="70">
        <f>A125564080J_Latest</f>
        <v>0</v>
      </c>
      <c r="AV345" s="70">
        <f>A125572504A_Latest</f>
        <v>0.114</v>
      </c>
      <c r="AW345" s="70">
        <f>A125575312L_Latest</f>
        <v>6.2E-2</v>
      </c>
      <c r="AX345" s="70">
        <f>A125566888K_Latest</f>
        <v>0.29599999999999999</v>
      </c>
      <c r="AY345" s="70">
        <f>A125566889L_Latest</f>
        <v>10.114000000000001</v>
      </c>
      <c r="AZ345" s="70">
        <f>A125568448T_Latest</f>
        <v>0.56499999999999995</v>
      </c>
      <c r="BA345" s="70">
        <f>A125562832A_Latest</f>
        <v>0.47199999999999998</v>
      </c>
      <c r="BB345" s="70">
        <f>A125571256J_Latest</f>
        <v>0.625</v>
      </c>
      <c r="BC345" s="70">
        <f>A125574064V_Latest</f>
        <v>0</v>
      </c>
      <c r="BD345" s="70">
        <f>A125565640L_Latest</f>
        <v>1.6619999999999999</v>
      </c>
      <c r="BE345" s="70">
        <f>A125565641R_Latest</f>
        <v>4</v>
      </c>
    </row>
    <row r="346" spans="1:57" hidden="1">
      <c r="A346" s="59"/>
      <c r="B346" s="56" t="s">
        <v>12710</v>
      </c>
      <c r="C346" s="66">
        <v>138</v>
      </c>
      <c r="D346" s="70">
        <f>A125568408X_Latest</f>
        <v>16.372</v>
      </c>
      <c r="E346" s="70">
        <f>A125562792V_Latest</f>
        <v>31.923999999999999</v>
      </c>
      <c r="F346" s="70">
        <f>A125571216R_Latest</f>
        <v>28.346</v>
      </c>
      <c r="G346" s="70">
        <f>A125574024A_Latest</f>
        <v>21.613</v>
      </c>
      <c r="H346" s="70">
        <f>A125565600V_Latest</f>
        <v>98.254000000000005</v>
      </c>
      <c r="I346" s="70">
        <f>A125565601W_Latest</f>
        <v>13</v>
      </c>
      <c r="J346" s="70">
        <f>A125570280R_Latest</f>
        <v>7.22</v>
      </c>
      <c r="K346" s="70">
        <f>A125564664L_Latest</f>
        <v>11.157</v>
      </c>
      <c r="L346" s="70">
        <f>A125573088V_Latest</f>
        <v>6.6219999999999999</v>
      </c>
      <c r="M346" s="70">
        <f>A125575896C_Latest</f>
        <v>5.516</v>
      </c>
      <c r="N346" s="70">
        <f>A125567472X_Latest</f>
        <v>30.515999999999998</v>
      </c>
      <c r="O346" s="70">
        <f>A125567473A_Latest</f>
        <v>8</v>
      </c>
      <c r="P346" s="70">
        <f>A125569032F_Latest</f>
        <v>1.5309999999999999</v>
      </c>
      <c r="Q346" s="70">
        <f>A125563416J_Latest</f>
        <v>5.8730000000000002</v>
      </c>
      <c r="R346" s="70">
        <f>A125571840V_Latest</f>
        <v>7.6950000000000003</v>
      </c>
      <c r="S346" s="70">
        <f>A125574648X_Latest</f>
        <v>4.8680000000000003</v>
      </c>
      <c r="T346" s="70">
        <f>A125566224V_Latest</f>
        <v>19.966999999999999</v>
      </c>
      <c r="U346" s="70">
        <f>A125566225W_Latest</f>
        <v>17</v>
      </c>
      <c r="V346" s="70">
        <f>A125570592A_Latest</f>
        <v>2.6720000000000002</v>
      </c>
      <c r="W346" s="70">
        <f>A125564976X_Latest</f>
        <v>6.5750000000000002</v>
      </c>
      <c r="X346" s="70">
        <f>A125573400A_Latest</f>
        <v>4.8600000000000003</v>
      </c>
      <c r="Y346" s="70">
        <f>A125576208F_Latest</f>
        <v>4.6859999999999999</v>
      </c>
      <c r="Z346" s="70">
        <f>A125567784K_Latest</f>
        <v>18.794</v>
      </c>
      <c r="AA346" s="70">
        <f>A125567785L_Latest</f>
        <v>12.78</v>
      </c>
      <c r="AB346" s="70">
        <f>A125570904A_Latest</f>
        <v>0.496</v>
      </c>
      <c r="AC346" s="70">
        <f>A125565288L_Latest</f>
        <v>3.347</v>
      </c>
      <c r="AD346" s="70">
        <f>A125573712L_Latest</f>
        <v>2.4209999999999998</v>
      </c>
      <c r="AE346" s="70">
        <f>A125576520X_Latest</f>
        <v>2.3109999999999999</v>
      </c>
      <c r="AF346" s="70">
        <f>A125568096X_Latest</f>
        <v>8.5749999999999993</v>
      </c>
      <c r="AG346" s="70">
        <f>A125568097A_Latest</f>
        <v>13</v>
      </c>
      <c r="AH346" s="70">
        <f>A125569344T_Latest</f>
        <v>3.895</v>
      </c>
      <c r="AI346" s="70">
        <f>A125563728V_Latest</f>
        <v>3.7770000000000001</v>
      </c>
      <c r="AJ346" s="70">
        <f>A125572152J_Latest</f>
        <v>5.8090000000000002</v>
      </c>
      <c r="AK346" s="70">
        <f>A125574960T_Latest</f>
        <v>2.8380000000000001</v>
      </c>
      <c r="AL346" s="70">
        <f>A125566536F_Latest</f>
        <v>16.318999999999999</v>
      </c>
      <c r="AM346" s="70">
        <f>A125566537J_Latest</f>
        <v>13</v>
      </c>
      <c r="AN346" s="70">
        <f>A125569656C_Latest</f>
        <v>0.41399999999999998</v>
      </c>
      <c r="AO346" s="70">
        <f>A125564040R_Latest</f>
        <v>0.59</v>
      </c>
      <c r="AP346" s="70">
        <f>A125572464V_Latest</f>
        <v>0.68899999999999995</v>
      </c>
      <c r="AQ346" s="70">
        <f>A125575272F_Latest</f>
        <v>0.56699999999999995</v>
      </c>
      <c r="AR346" s="70">
        <f>A125566848T_Latest</f>
        <v>2.2599999999999998</v>
      </c>
      <c r="AS346" s="70">
        <f>A125566849V_Latest</f>
        <v>13</v>
      </c>
      <c r="AT346" s="70">
        <f>A125569968R_Latest</f>
        <v>0.14399999999999999</v>
      </c>
      <c r="AU346" s="70">
        <f>A125564352A_Latest</f>
        <v>0.28599999999999998</v>
      </c>
      <c r="AV346" s="70">
        <f>A125572776F_Latest</f>
        <v>0</v>
      </c>
      <c r="AW346" s="70">
        <f>A125575584T_Latest</f>
        <v>0.11899999999999999</v>
      </c>
      <c r="AX346" s="70">
        <f>A125567160L_Latest</f>
        <v>0.55000000000000004</v>
      </c>
      <c r="AY346" s="70">
        <f>A125567161R_Latest</f>
        <v>5.66</v>
      </c>
      <c r="AZ346" s="70">
        <f>A125568720T_Latest</f>
        <v>0</v>
      </c>
      <c r="BA346" s="70">
        <f>A125563104W_Latest</f>
        <v>0.31900000000000001</v>
      </c>
      <c r="BB346" s="70">
        <f>A125571528A_Latest</f>
        <v>0.248</v>
      </c>
      <c r="BC346" s="70">
        <f>A125574336L_Latest</f>
        <v>0.70599999999999996</v>
      </c>
      <c r="BD346" s="70">
        <f>A125565912F_Latest</f>
        <v>1.2729999999999999</v>
      </c>
      <c r="BE346" s="70">
        <f>A125565913J_Latest</f>
        <v>40.899000000000001</v>
      </c>
    </row>
    <row r="347" spans="1:57" hidden="1">
      <c r="A347" s="58"/>
      <c r="B347" s="56" t="s">
        <v>12711</v>
      </c>
      <c r="C347" s="66">
        <v>139</v>
      </c>
      <c r="D347" s="70">
        <f>A125568416X_Latest</f>
        <v>1.597</v>
      </c>
      <c r="E347" s="70">
        <f>A125562800J_Latest</f>
        <v>4.6500000000000004</v>
      </c>
      <c r="F347" s="70">
        <f>A125571224R_Latest</f>
        <v>3.2810000000000001</v>
      </c>
      <c r="G347" s="70">
        <f>A125574032A_Latest</f>
        <v>2.8849999999999998</v>
      </c>
      <c r="H347" s="70">
        <f>A125565608L_Latest</f>
        <v>12.413</v>
      </c>
      <c r="I347" s="70">
        <f>A125565609R_Latest</f>
        <v>12.124000000000001</v>
      </c>
      <c r="J347" s="70">
        <f>A125570288J_Latest</f>
        <v>1.212</v>
      </c>
      <c r="K347" s="70">
        <f>A125564672L_Latest</f>
        <v>0</v>
      </c>
      <c r="L347" s="70">
        <f>A125573096V_Latest</f>
        <v>0.55000000000000004</v>
      </c>
      <c r="M347" s="70">
        <f>A125575904T_Latest</f>
        <v>0.72899999999999998</v>
      </c>
      <c r="N347" s="70">
        <f>A125567480X_Latest</f>
        <v>2.4910000000000001</v>
      </c>
      <c r="O347" s="70">
        <f>A125567481A_Latest</f>
        <v>34.939</v>
      </c>
      <c r="P347" s="70">
        <f>A125569040F_Latest</f>
        <v>0</v>
      </c>
      <c r="Q347" s="70">
        <f>A125563424J_Latest</f>
        <v>2.1320000000000001</v>
      </c>
      <c r="R347" s="70">
        <f>A125571848L_Latest</f>
        <v>2.3940000000000001</v>
      </c>
      <c r="S347" s="70">
        <f>A125574656X_Latest</f>
        <v>0</v>
      </c>
      <c r="T347" s="70">
        <f>A125566232V_Latest</f>
        <v>4.5259999999999998</v>
      </c>
      <c r="U347" s="70">
        <f>A125566233W_Latest</f>
        <v>11.311999999999999</v>
      </c>
      <c r="V347" s="70">
        <f>A125570600R_Latest</f>
        <v>0</v>
      </c>
      <c r="W347" s="70">
        <f>A125564984X_Latest</f>
        <v>1.4359999999999999</v>
      </c>
      <c r="X347" s="70">
        <f>A125573408V_Latest</f>
        <v>0</v>
      </c>
      <c r="Y347" s="70">
        <f>A125576216F_Latest</f>
        <v>0.98799999999999999</v>
      </c>
      <c r="Z347" s="70">
        <f>A125567792K_Latest</f>
        <v>2.4239999999999999</v>
      </c>
      <c r="AA347" s="70">
        <f>A125567793L_Latest</f>
        <v>34.756999999999998</v>
      </c>
      <c r="AB347" s="70">
        <f>A125570912A_Latest</f>
        <v>0</v>
      </c>
      <c r="AC347" s="70">
        <f>A125565296L_Latest</f>
        <v>0.312</v>
      </c>
      <c r="AD347" s="70">
        <f>A125573720L_Latest</f>
        <v>0.33800000000000002</v>
      </c>
      <c r="AE347" s="70">
        <f>A125576528T_Latest</f>
        <v>0</v>
      </c>
      <c r="AF347" s="70">
        <f>A125568104L_Latest</f>
        <v>0.65</v>
      </c>
      <c r="AG347" s="70">
        <f>A125568105R_Latest</f>
        <v>24.108000000000001</v>
      </c>
      <c r="AH347" s="70">
        <f>A125569352T_Latest</f>
        <v>0</v>
      </c>
      <c r="AI347" s="70">
        <f>A125563736V_Latest</f>
        <v>0.56799999999999995</v>
      </c>
      <c r="AJ347" s="70">
        <f>A125572160J_Latest</f>
        <v>0</v>
      </c>
      <c r="AK347" s="70">
        <f>A125574968K_Latest</f>
        <v>1.167</v>
      </c>
      <c r="AL347" s="70">
        <f>A125566544F_Latest</f>
        <v>1.736</v>
      </c>
      <c r="AM347" s="70">
        <f>A125566545J_Latest</f>
        <v>51.683</v>
      </c>
      <c r="AN347" s="70">
        <f>A125569664C_Latest</f>
        <v>0.19400000000000001</v>
      </c>
      <c r="AO347" s="70">
        <f>A125564048J_Latest</f>
        <v>0.20100000000000001</v>
      </c>
      <c r="AP347" s="70">
        <f>A125572472V_Latest</f>
        <v>0</v>
      </c>
      <c r="AQ347" s="70">
        <f>A125575280F_Latest</f>
        <v>0</v>
      </c>
      <c r="AR347" s="70">
        <f>A125566856T_Latest</f>
        <v>0.39500000000000002</v>
      </c>
      <c r="AS347" s="70">
        <f>A125566857V_Latest</f>
        <v>6.6020000000000003</v>
      </c>
      <c r="AT347" s="70">
        <f>A125569976R_Latest</f>
        <v>0.191</v>
      </c>
      <c r="AU347" s="70">
        <f>A125564360A_Latest</f>
        <v>0</v>
      </c>
      <c r="AV347" s="70">
        <f>A125572784F_Latest</f>
        <v>0</v>
      </c>
      <c r="AW347" s="70">
        <f>A125575592T_Latest</f>
        <v>0</v>
      </c>
      <c r="AX347" s="70">
        <f>A125567168F_Latest</f>
        <v>0.191</v>
      </c>
      <c r="AY347" s="70">
        <f>A125567169J_Latest</f>
        <v>1</v>
      </c>
      <c r="AZ347" s="70">
        <f>A125568728K_Latest</f>
        <v>0</v>
      </c>
      <c r="BA347" s="70">
        <f>A125563112W_Latest</f>
        <v>0</v>
      </c>
      <c r="BB347" s="70">
        <f>A125571536A_Latest</f>
        <v>0</v>
      </c>
      <c r="BC347" s="70">
        <f>A125574344L_Latest</f>
        <v>0</v>
      </c>
      <c r="BD347" s="70">
        <f>A125565920F_Latest</f>
        <v>0</v>
      </c>
      <c r="BE347" s="70">
        <f>A125565921J_Latest</f>
        <v>0</v>
      </c>
    </row>
    <row r="348" spans="1:57" hidden="1">
      <c r="A348" s="58"/>
      <c r="B348" s="53" t="s">
        <v>12712</v>
      </c>
      <c r="C348" s="66">
        <v>140</v>
      </c>
      <c r="D348" s="70">
        <f>A125568144F_Latest</f>
        <v>11.651999999999999</v>
      </c>
      <c r="E348" s="70">
        <f>A125562528J_Latest</f>
        <v>14.35</v>
      </c>
      <c r="F348" s="70">
        <f>A125570952V_Latest</f>
        <v>17.625</v>
      </c>
      <c r="G348" s="70">
        <f>A125573760F_Latest</f>
        <v>10.743</v>
      </c>
      <c r="H348" s="70">
        <f>A125565336V_Latest</f>
        <v>54.37</v>
      </c>
      <c r="I348" s="70">
        <f>A125565337W_Latest</f>
        <v>13</v>
      </c>
      <c r="J348" s="70">
        <f>A125570016C_Latest</f>
        <v>2.4649999999999999</v>
      </c>
      <c r="K348" s="70">
        <f>A125564400J_Latest</f>
        <v>4.609</v>
      </c>
      <c r="L348" s="70">
        <f>A125572824L_Latest</f>
        <v>3.1659999999999999</v>
      </c>
      <c r="M348" s="70">
        <f>A125575632X_Latest</f>
        <v>4.1349999999999998</v>
      </c>
      <c r="N348" s="70">
        <f>A125567208L_Latest</f>
        <v>14.375999999999999</v>
      </c>
      <c r="O348" s="70">
        <f>A125567209R_Latest</f>
        <v>12.712999999999999</v>
      </c>
      <c r="P348" s="70">
        <f>A125568768C_Latest</f>
        <v>5.16</v>
      </c>
      <c r="Q348" s="70">
        <f>A125563152R_Latest</f>
        <v>3.9940000000000002</v>
      </c>
      <c r="R348" s="70">
        <f>A125571576V_Latest</f>
        <v>5.3559999999999999</v>
      </c>
      <c r="S348" s="70">
        <f>A125574384F_Latest</f>
        <v>3.198</v>
      </c>
      <c r="T348" s="70">
        <f>A125565960X_Latest</f>
        <v>17.707000000000001</v>
      </c>
      <c r="U348" s="70">
        <f>A125565961A_Latest</f>
        <v>12.161</v>
      </c>
      <c r="V348" s="70">
        <f>A125570328R_Latest</f>
        <v>2.157</v>
      </c>
      <c r="W348" s="70">
        <f>A125564712V_Latest</f>
        <v>5.008</v>
      </c>
      <c r="X348" s="70">
        <f>A125573136A_Latest</f>
        <v>4.7009999999999996</v>
      </c>
      <c r="Y348" s="70">
        <f>A125575944K_Latest</f>
        <v>0.71399999999999997</v>
      </c>
      <c r="Z348" s="70">
        <f>A125567520F_Latest</f>
        <v>12.579000000000001</v>
      </c>
      <c r="AA348" s="70">
        <f>A125567521J_Latest</f>
        <v>8.3550000000000004</v>
      </c>
      <c r="AB348" s="70">
        <f>A125570640J_Latest</f>
        <v>0.96899999999999997</v>
      </c>
      <c r="AC348" s="70">
        <f>A125565024J_Latest</f>
        <v>0.61599999999999999</v>
      </c>
      <c r="AD348" s="70">
        <f>A125573448L_Latest</f>
        <v>2.1240000000000001</v>
      </c>
      <c r="AE348" s="70">
        <f>A125576256X_Latest</f>
        <v>1.5409999999999999</v>
      </c>
      <c r="AF348" s="70">
        <f>A125567832T_Latest</f>
        <v>5.2489999999999997</v>
      </c>
      <c r="AG348" s="70">
        <f>A125567833V_Latest</f>
        <v>24.510999999999999</v>
      </c>
      <c r="AH348" s="70">
        <f>A125569080X_Latest</f>
        <v>0.54700000000000004</v>
      </c>
      <c r="AI348" s="70">
        <f>A125563464A_Latest</f>
        <v>0</v>
      </c>
      <c r="AJ348" s="70">
        <f>A125571888F_Latest</f>
        <v>2.097</v>
      </c>
      <c r="AK348" s="70">
        <f>A125574696T_Latest</f>
        <v>0.53500000000000003</v>
      </c>
      <c r="AL348" s="70">
        <f>A125566272L_Latest</f>
        <v>3.1789999999999998</v>
      </c>
      <c r="AM348" s="70">
        <f>A125566273R_Latest</f>
        <v>13.992000000000001</v>
      </c>
      <c r="AN348" s="70">
        <f>A125569392K_Latest</f>
        <v>0</v>
      </c>
      <c r="AO348" s="70">
        <f>A125563776L_Latest</f>
        <v>0.124</v>
      </c>
      <c r="AP348" s="70">
        <f>A125572200R_Latest</f>
        <v>0.18099999999999999</v>
      </c>
      <c r="AQ348" s="70">
        <f>A125575008V_Latest</f>
        <v>0.62</v>
      </c>
      <c r="AR348" s="70">
        <f>A125566584X_Latest</f>
        <v>0.92600000000000005</v>
      </c>
      <c r="AS348" s="70">
        <f>A125566585A_Latest</f>
        <v>52</v>
      </c>
      <c r="AT348" s="70">
        <f>A125569704K_Latest</f>
        <v>0</v>
      </c>
      <c r="AU348" s="70">
        <f>A125564088A_Latest</f>
        <v>0</v>
      </c>
      <c r="AV348" s="70">
        <f>A125572512A_Latest</f>
        <v>0</v>
      </c>
      <c r="AW348" s="70">
        <f>A125575320L_Latest</f>
        <v>0</v>
      </c>
      <c r="AX348" s="70">
        <f>A125566896K_Latest</f>
        <v>0</v>
      </c>
      <c r="AY348" s="70">
        <f>A125566897L_Latest</f>
        <v>0</v>
      </c>
      <c r="AZ348" s="70">
        <f>A125568456T_Latest</f>
        <v>0.35499999999999998</v>
      </c>
      <c r="BA348" s="70">
        <f>A125562840A_Latest</f>
        <v>0</v>
      </c>
      <c r="BB348" s="70">
        <f>A125571264J_Latest</f>
        <v>0</v>
      </c>
      <c r="BC348" s="70">
        <f>A125574072V_Latest</f>
        <v>0</v>
      </c>
      <c r="BD348" s="70">
        <f>A125565648F_Latest</f>
        <v>0.35499999999999998</v>
      </c>
      <c r="BE348" s="70">
        <f>A125565649J_Latest</f>
        <v>0</v>
      </c>
    </row>
    <row r="349" spans="1:57" hidden="1">
      <c r="A349" s="58"/>
      <c r="B349" s="56" t="s">
        <v>12713</v>
      </c>
      <c r="C349" s="66">
        <v>141</v>
      </c>
      <c r="D349" s="70">
        <f>A125568224F_Latest</f>
        <v>6.2519999999999998</v>
      </c>
      <c r="E349" s="70">
        <f>A125562608J_Latest</f>
        <v>3.7679999999999998</v>
      </c>
      <c r="F349" s="70">
        <f>A125571032W_Latest</f>
        <v>7.742</v>
      </c>
      <c r="G349" s="70">
        <f>A125573840F_Latest</f>
        <v>7.04</v>
      </c>
      <c r="H349" s="70">
        <f>A125565416V_Latest</f>
        <v>24.803000000000001</v>
      </c>
      <c r="I349" s="70">
        <f>A125565417W_Latest</f>
        <v>22.414999999999999</v>
      </c>
      <c r="J349" s="70">
        <f>A125570096R_Latest</f>
        <v>1.7350000000000001</v>
      </c>
      <c r="K349" s="70">
        <f>A125564480V_Latest</f>
        <v>1.4139999999999999</v>
      </c>
      <c r="L349" s="70">
        <f>A125572904L_Latest</f>
        <v>1.7969999999999999</v>
      </c>
      <c r="M349" s="70">
        <f>A125575712X_Latest</f>
        <v>2.609</v>
      </c>
      <c r="N349" s="70">
        <f>A125567288X_Latest</f>
        <v>7.5540000000000003</v>
      </c>
      <c r="O349" s="70">
        <f>A125567289A_Latest</f>
        <v>24.242000000000001</v>
      </c>
      <c r="P349" s="70">
        <f>A125568848C_Latest</f>
        <v>2.2959999999999998</v>
      </c>
      <c r="Q349" s="70">
        <f>A125563232R_Latest</f>
        <v>1.39</v>
      </c>
      <c r="R349" s="70">
        <f>A125571656V_Latest</f>
        <v>2.242</v>
      </c>
      <c r="S349" s="70">
        <f>A125574464F_Latest</f>
        <v>2.2330000000000001</v>
      </c>
      <c r="T349" s="70">
        <f>A125566040A_Latest</f>
        <v>8.1609999999999996</v>
      </c>
      <c r="U349" s="70">
        <f>A125566041C_Latest</f>
        <v>13</v>
      </c>
      <c r="V349" s="70">
        <f>A125570408R_Latest</f>
        <v>1.583</v>
      </c>
      <c r="W349" s="70">
        <f>A125564792F_Latest</f>
        <v>0.54</v>
      </c>
      <c r="X349" s="70">
        <f>A125573216A_Latest</f>
        <v>1.907</v>
      </c>
      <c r="Y349" s="70">
        <f>A125576024L_Latest</f>
        <v>0</v>
      </c>
      <c r="Z349" s="70">
        <f>A125567600F_Latest</f>
        <v>4.03</v>
      </c>
      <c r="AA349" s="70">
        <f>A125567601J_Latest</f>
        <v>17.358000000000001</v>
      </c>
      <c r="AB349" s="70">
        <f>A125570720J_Latest</f>
        <v>0.63800000000000001</v>
      </c>
      <c r="AC349" s="70">
        <f>A125565104J_Latest</f>
        <v>0.3</v>
      </c>
      <c r="AD349" s="70">
        <f>A125573528L_Latest</f>
        <v>1.7969999999999999</v>
      </c>
      <c r="AE349" s="70">
        <f>A125576336X_Latest</f>
        <v>1.042</v>
      </c>
      <c r="AF349" s="70">
        <f>A125567912T_Latest</f>
        <v>3.778</v>
      </c>
      <c r="AG349" s="70">
        <f>A125567913V_Latest</f>
        <v>24.309000000000001</v>
      </c>
      <c r="AH349" s="70">
        <f>A125569160X_Latest</f>
        <v>0</v>
      </c>
      <c r="AI349" s="70">
        <f>A125563544A_Latest</f>
        <v>0</v>
      </c>
      <c r="AJ349" s="70">
        <f>A125571968F_Latest</f>
        <v>0</v>
      </c>
      <c r="AK349" s="70">
        <f>A125574776T_Latest</f>
        <v>0.53500000000000003</v>
      </c>
      <c r="AL349" s="70">
        <f>A125566352L_Latest</f>
        <v>0.53500000000000003</v>
      </c>
      <c r="AM349" s="70">
        <f>A125566353R_Latest</f>
        <v>0</v>
      </c>
      <c r="AN349" s="70">
        <f>A125569472K_Latest</f>
        <v>0</v>
      </c>
      <c r="AO349" s="70">
        <f>A125563856L_Latest</f>
        <v>0.124</v>
      </c>
      <c r="AP349" s="70">
        <f>A125572280A_Latest</f>
        <v>0</v>
      </c>
      <c r="AQ349" s="70">
        <f>A125575088F_Latest</f>
        <v>0.62</v>
      </c>
      <c r="AR349" s="70">
        <f>A125566664X_Latest</f>
        <v>0.74399999999999999</v>
      </c>
      <c r="AS349" s="70">
        <f>A125566665A_Latest</f>
        <v>68.947000000000003</v>
      </c>
      <c r="AT349" s="70">
        <f>A125569784W_Latest</f>
        <v>0</v>
      </c>
      <c r="AU349" s="70">
        <f>A125564168A_Latest</f>
        <v>0</v>
      </c>
      <c r="AV349" s="70">
        <f>A125572592L_Latest</f>
        <v>0</v>
      </c>
      <c r="AW349" s="70">
        <f>A125575400L_Latest</f>
        <v>0</v>
      </c>
      <c r="AX349" s="70">
        <f>A125566976K_Latest</f>
        <v>0</v>
      </c>
      <c r="AY349" s="70">
        <f>A125566977L_Latest</f>
        <v>0</v>
      </c>
      <c r="AZ349" s="70">
        <f>A125568536T_Latest</f>
        <v>0</v>
      </c>
      <c r="BA349" s="70">
        <f>A125562920A_Latest</f>
        <v>0</v>
      </c>
      <c r="BB349" s="70">
        <f>A125571344J_Latest</f>
        <v>0</v>
      </c>
      <c r="BC349" s="70">
        <f>A125574152V_Latest</f>
        <v>0</v>
      </c>
      <c r="BD349" s="70">
        <f>A125565728F_Latest</f>
        <v>0</v>
      </c>
      <c r="BE349" s="70">
        <f>A125565729J_Latest</f>
        <v>0</v>
      </c>
    </row>
    <row r="350" spans="1:57" hidden="1">
      <c r="A350" s="58"/>
      <c r="B350" s="56" t="s">
        <v>12714</v>
      </c>
      <c r="C350" s="66">
        <v>142</v>
      </c>
      <c r="D350" s="70">
        <f>A125568312F_Latest</f>
        <v>5.4</v>
      </c>
      <c r="E350" s="70">
        <f>A125562696V_Latest</f>
        <v>10.582000000000001</v>
      </c>
      <c r="F350" s="70">
        <f>A125571120W_Latest</f>
        <v>9.8819999999999997</v>
      </c>
      <c r="G350" s="70">
        <f>A125573928X_Latest</f>
        <v>3.7029999999999998</v>
      </c>
      <c r="H350" s="70">
        <f>A125565504V_Latest</f>
        <v>29.567</v>
      </c>
      <c r="I350" s="70">
        <f>A125565505W_Latest</f>
        <v>9</v>
      </c>
      <c r="J350" s="70">
        <f>A125570184R_Latest</f>
        <v>0.73</v>
      </c>
      <c r="K350" s="70">
        <f>A125564568L_Latest</f>
        <v>3.1960000000000002</v>
      </c>
      <c r="L350" s="70">
        <f>A125572992X_Latest</f>
        <v>1.37</v>
      </c>
      <c r="M350" s="70">
        <f>A125575800X_Latest</f>
        <v>1.526</v>
      </c>
      <c r="N350" s="70">
        <f>A125567376X_Latest</f>
        <v>6.8220000000000001</v>
      </c>
      <c r="O350" s="70">
        <f>A125567377A_Latest</f>
        <v>11.507</v>
      </c>
      <c r="P350" s="70">
        <f>A125568936C_Latest</f>
        <v>2.8639999999999999</v>
      </c>
      <c r="Q350" s="70">
        <f>A125563320R_Latest</f>
        <v>2.6040000000000001</v>
      </c>
      <c r="R350" s="70">
        <f>A125571744V_Latest</f>
        <v>3.113</v>
      </c>
      <c r="S350" s="70">
        <f>A125574552F_Latest</f>
        <v>0.96499999999999997</v>
      </c>
      <c r="T350" s="70">
        <f>A125566128V_Latest</f>
        <v>9.5459999999999994</v>
      </c>
      <c r="U350" s="70">
        <f>A125566129W_Latest</f>
        <v>7.5179999999999998</v>
      </c>
      <c r="V350" s="70">
        <f>A125570496A_Latest</f>
        <v>0.57399999999999995</v>
      </c>
      <c r="W350" s="70">
        <f>A125564880F_Latest</f>
        <v>4.4669999999999996</v>
      </c>
      <c r="X350" s="70">
        <f>A125573304A_Latest</f>
        <v>2.794</v>
      </c>
      <c r="Y350" s="70">
        <f>A125576112L_Latest</f>
        <v>0.71399999999999997</v>
      </c>
      <c r="Z350" s="70">
        <f>A125567688K_Latest</f>
        <v>8.5489999999999995</v>
      </c>
      <c r="AA350" s="70">
        <f>A125567689L_Latest</f>
        <v>8.4909999999999997</v>
      </c>
      <c r="AB350" s="70">
        <f>A125570808A_Latest</f>
        <v>0.33100000000000002</v>
      </c>
      <c r="AC350" s="70">
        <f>A125565192V_Latest</f>
        <v>0.315</v>
      </c>
      <c r="AD350" s="70">
        <f>A125573616L_Latest</f>
        <v>0.32800000000000001</v>
      </c>
      <c r="AE350" s="70">
        <f>A125576424X_Latest</f>
        <v>0.498</v>
      </c>
      <c r="AF350" s="70">
        <f>A125568000V_Latest</f>
        <v>1.4710000000000001</v>
      </c>
      <c r="AG350" s="70">
        <f>A125568001W_Latest</f>
        <v>19.420999999999999</v>
      </c>
      <c r="AH350" s="70">
        <f>A125569248T_Latest</f>
        <v>0.54700000000000004</v>
      </c>
      <c r="AI350" s="70">
        <f>A125563632A_Latest</f>
        <v>0</v>
      </c>
      <c r="AJ350" s="70">
        <f>A125572056J_Latest</f>
        <v>2.097</v>
      </c>
      <c r="AK350" s="70">
        <f>A125574864T_Latest</f>
        <v>0</v>
      </c>
      <c r="AL350" s="70">
        <f>A125566440L_Latest</f>
        <v>2.6429999999999998</v>
      </c>
      <c r="AM350" s="70">
        <f>A125566441R_Latest</f>
        <v>13</v>
      </c>
      <c r="AN350" s="70">
        <f>A125569560K_Latest</f>
        <v>0</v>
      </c>
      <c r="AO350" s="70">
        <f>A125563944L_Latest</f>
        <v>0</v>
      </c>
      <c r="AP350" s="70">
        <f>A125572368V_Latest</f>
        <v>0.18099999999999999</v>
      </c>
      <c r="AQ350" s="70">
        <f>A125575176F_Latest</f>
        <v>0</v>
      </c>
      <c r="AR350" s="70">
        <f>A125566752X_Latest</f>
        <v>0.18099999999999999</v>
      </c>
      <c r="AS350" s="70">
        <f>A125566753A_Latest</f>
        <v>0</v>
      </c>
      <c r="AT350" s="70">
        <f>A125569872W_Latest</f>
        <v>0</v>
      </c>
      <c r="AU350" s="70">
        <f>A125564256A_Latest</f>
        <v>0</v>
      </c>
      <c r="AV350" s="70">
        <f>A125572680L_Latest</f>
        <v>0</v>
      </c>
      <c r="AW350" s="70">
        <f>A125575488T_Latest</f>
        <v>0</v>
      </c>
      <c r="AX350" s="70">
        <f>A125567064L_Latest</f>
        <v>0</v>
      </c>
      <c r="AY350" s="70">
        <f>A125567065R_Latest</f>
        <v>0</v>
      </c>
      <c r="AZ350" s="70">
        <f>A125568624T_Latest</f>
        <v>0.35499999999999998</v>
      </c>
      <c r="BA350" s="70">
        <f>A125563008W_Latest</f>
        <v>0</v>
      </c>
      <c r="BB350" s="70">
        <f>A125571432J_Latest</f>
        <v>0</v>
      </c>
      <c r="BC350" s="70">
        <f>A125574240V_Latest</f>
        <v>0</v>
      </c>
      <c r="BD350" s="70">
        <f>A125565816F_Latest</f>
        <v>0.35499999999999998</v>
      </c>
      <c r="BE350" s="70">
        <f>A125565817J_Latest</f>
        <v>0</v>
      </c>
    </row>
    <row r="351" spans="1:57" hidden="1">
      <c r="A351" s="58"/>
      <c r="B351" s="53" t="s">
        <v>12715</v>
      </c>
      <c r="C351" s="66">
        <v>143</v>
      </c>
      <c r="D351" s="70">
        <f>A125568432X_Latest</f>
        <v>0</v>
      </c>
      <c r="E351" s="70">
        <f>A125562816A_Latest</f>
        <v>2.1309999999999998</v>
      </c>
      <c r="F351" s="70">
        <f>A125571240R_Latest</f>
        <v>2.2149999999999999</v>
      </c>
      <c r="G351" s="70">
        <f>A125574048V_Latest</f>
        <v>0</v>
      </c>
      <c r="H351" s="70">
        <f>A125565624L_Latest</f>
        <v>4.3449999999999998</v>
      </c>
      <c r="I351" s="70">
        <f>A125565625R_Latest</f>
        <v>10.210000000000001</v>
      </c>
      <c r="J351" s="70">
        <f>A125570304W_Latest</f>
        <v>0</v>
      </c>
      <c r="K351" s="70">
        <f>A125564688F_Latest</f>
        <v>2.1309999999999998</v>
      </c>
      <c r="L351" s="70">
        <f>A125573112J_Latest</f>
        <v>0.54500000000000004</v>
      </c>
      <c r="M351" s="70">
        <f>A125575920T_Latest</f>
        <v>0</v>
      </c>
      <c r="N351" s="70">
        <f>A125567496T_Latest</f>
        <v>2.6760000000000002</v>
      </c>
      <c r="O351" s="70">
        <f>A125567497V_Latest</f>
        <v>6</v>
      </c>
      <c r="P351" s="70">
        <f>A125569056X_Latest</f>
        <v>0</v>
      </c>
      <c r="Q351" s="70">
        <f>A125563440J_Latest</f>
        <v>0</v>
      </c>
      <c r="R351" s="70">
        <f>A125571864L_Latest</f>
        <v>1.669</v>
      </c>
      <c r="S351" s="70">
        <f>A125574672X_Latest</f>
        <v>0</v>
      </c>
      <c r="T351" s="70">
        <f>A125566248L_Latest</f>
        <v>1.669</v>
      </c>
      <c r="U351" s="70">
        <f>A125566249R_Latest</f>
        <v>27.753</v>
      </c>
      <c r="V351" s="70">
        <f>A125570616J_Latest</f>
        <v>0</v>
      </c>
      <c r="W351" s="70">
        <f>A125565000R_Latest</f>
        <v>0</v>
      </c>
      <c r="X351" s="70">
        <f>A125573424V_Latest</f>
        <v>0</v>
      </c>
      <c r="Y351" s="70">
        <f>A125576232F_Latest</f>
        <v>0</v>
      </c>
      <c r="Z351" s="70">
        <f>A125567808T_Latest</f>
        <v>0</v>
      </c>
      <c r="AA351" s="70">
        <f>A125567809V_Latest</f>
        <v>0</v>
      </c>
      <c r="AB351" s="70">
        <f>A125570928V_Latest</f>
        <v>0</v>
      </c>
      <c r="AC351" s="70">
        <f>A125565312A_Latest</f>
        <v>0</v>
      </c>
      <c r="AD351" s="70">
        <f>A125573736F_Latest</f>
        <v>0</v>
      </c>
      <c r="AE351" s="70">
        <f>A125576544T_Latest</f>
        <v>0</v>
      </c>
      <c r="AF351" s="70">
        <f>A125568120L_Latest</f>
        <v>0</v>
      </c>
      <c r="AG351" s="70">
        <f>A125568121R_Latest</f>
        <v>0</v>
      </c>
      <c r="AH351" s="70">
        <f>A125569368K_Latest</f>
        <v>0</v>
      </c>
      <c r="AI351" s="70">
        <f>A125563752V_Latest</f>
        <v>0</v>
      </c>
      <c r="AJ351" s="70">
        <f>A125572176A_Latest</f>
        <v>0</v>
      </c>
      <c r="AK351" s="70">
        <f>A125574984K_Latest</f>
        <v>0</v>
      </c>
      <c r="AL351" s="70">
        <f>A125566560F_Latest</f>
        <v>0</v>
      </c>
      <c r="AM351" s="70">
        <f>A125566561J_Latest</f>
        <v>0</v>
      </c>
      <c r="AN351" s="70">
        <f>A125569680C_Latest</f>
        <v>0</v>
      </c>
      <c r="AO351" s="70">
        <f>A125564064J_Latest</f>
        <v>0</v>
      </c>
      <c r="AP351" s="70">
        <f>A125572488L_Latest</f>
        <v>0</v>
      </c>
      <c r="AQ351" s="70">
        <f>A125575296X_Latest</f>
        <v>0</v>
      </c>
      <c r="AR351" s="70">
        <f>A125566872T_Latest</f>
        <v>0</v>
      </c>
      <c r="AS351" s="70">
        <f>A125566873V_Latest</f>
        <v>0</v>
      </c>
      <c r="AT351" s="70">
        <f>A125569992R_Latest</f>
        <v>0</v>
      </c>
      <c r="AU351" s="70">
        <f>A125564376V_Latest</f>
        <v>0</v>
      </c>
      <c r="AV351" s="70">
        <f>A125572800V_Latest</f>
        <v>0</v>
      </c>
      <c r="AW351" s="70">
        <f>A125575608X_Latest</f>
        <v>0</v>
      </c>
      <c r="AX351" s="70">
        <f>A125567184F_Latest</f>
        <v>0</v>
      </c>
      <c r="AY351" s="70">
        <f>A125567185J_Latest</f>
        <v>0</v>
      </c>
      <c r="AZ351" s="70">
        <f>A125568744K_Latest</f>
        <v>0</v>
      </c>
      <c r="BA351" s="70">
        <f>A125563128R_Latest</f>
        <v>0</v>
      </c>
      <c r="BB351" s="70">
        <f>A125571552A_Latest</f>
        <v>0</v>
      </c>
      <c r="BC351" s="70">
        <f>A125574360L_Latest</f>
        <v>0</v>
      </c>
      <c r="BD351" s="70">
        <f>A125565936X_Latest</f>
        <v>0</v>
      </c>
      <c r="BE351" s="70">
        <f>A125565937A_Latest</f>
        <v>0</v>
      </c>
    </row>
    <row r="352" spans="1:57" hidden="1">
      <c r="A352" s="48" t="s">
        <v>12716</v>
      </c>
      <c r="B352" s="55"/>
      <c r="C352" s="66">
        <v>144</v>
      </c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</row>
    <row r="353" spans="1:57" hidden="1">
      <c r="A353" s="58"/>
      <c r="B353" s="53" t="s">
        <v>12717</v>
      </c>
      <c r="C353" s="66">
        <v>145</v>
      </c>
      <c r="D353" s="70">
        <f>A125568152F_Latest</f>
        <v>82.022000000000006</v>
      </c>
      <c r="E353" s="70">
        <f>A125562536J_Latest</f>
        <v>127.819</v>
      </c>
      <c r="F353" s="70">
        <f>A125570960V_Latest</f>
        <v>131.047</v>
      </c>
      <c r="G353" s="70">
        <f>A125573768X_Latest</f>
        <v>92.167000000000002</v>
      </c>
      <c r="H353" s="70">
        <f>A125565344V_Latest</f>
        <v>433.05500000000001</v>
      </c>
      <c r="I353" s="70">
        <f>A125565345W_Latest</f>
        <v>13</v>
      </c>
      <c r="J353" s="70">
        <f>A125570024C_Latest</f>
        <v>24.946999999999999</v>
      </c>
      <c r="K353" s="70">
        <f>A125564408A_Latest</f>
        <v>41.933</v>
      </c>
      <c r="L353" s="70">
        <f>A125572832L_Latest</f>
        <v>34.161000000000001</v>
      </c>
      <c r="M353" s="70">
        <f>A125575640X_Latest</f>
        <v>30.797000000000001</v>
      </c>
      <c r="N353" s="70">
        <f>A125567216L_Latest</f>
        <v>131.83799999999999</v>
      </c>
      <c r="O353" s="70">
        <f>A125567217R_Latest</f>
        <v>12</v>
      </c>
      <c r="P353" s="70">
        <f>A125568776C_Latest</f>
        <v>20.103999999999999</v>
      </c>
      <c r="Q353" s="70">
        <f>A125563160R_Latest</f>
        <v>31.5</v>
      </c>
      <c r="R353" s="70">
        <f>A125571584V_Latest</f>
        <v>40.308</v>
      </c>
      <c r="S353" s="70">
        <f>A125574392F_Latest</f>
        <v>20.071999999999999</v>
      </c>
      <c r="T353" s="70">
        <f>A125565968T_Latest</f>
        <v>111.98399999999999</v>
      </c>
      <c r="U353" s="70">
        <f>A125565969V_Latest</f>
        <v>13</v>
      </c>
      <c r="V353" s="70">
        <f>A125570336R_Latest</f>
        <v>22.023</v>
      </c>
      <c r="W353" s="70">
        <f>A125564720V_Latest</f>
        <v>28.960999999999999</v>
      </c>
      <c r="X353" s="70">
        <f>A125573144A_Latest</f>
        <v>23.510999999999999</v>
      </c>
      <c r="Y353" s="70">
        <f>A125575952K_Latest</f>
        <v>13.776999999999999</v>
      </c>
      <c r="Z353" s="70">
        <f>A125567528X_Latest</f>
        <v>88.272000000000006</v>
      </c>
      <c r="AA353" s="70">
        <f>A125567529A_Latest</f>
        <v>8</v>
      </c>
      <c r="AB353" s="70">
        <f>A125570648A_Latest</f>
        <v>3.7879999999999998</v>
      </c>
      <c r="AC353" s="70">
        <f>A125565032J_Latest</f>
        <v>8.39</v>
      </c>
      <c r="AD353" s="70">
        <f>A125573456L_Latest</f>
        <v>9.3539999999999992</v>
      </c>
      <c r="AE353" s="70">
        <f>A125576264X_Latest</f>
        <v>9.6020000000000003</v>
      </c>
      <c r="AF353" s="70">
        <f>A125567840T_Latest</f>
        <v>31.134</v>
      </c>
      <c r="AG353" s="70">
        <f>A125567841V_Latest</f>
        <v>22.923999999999999</v>
      </c>
      <c r="AH353" s="70">
        <f>A125569088T_Latest</f>
        <v>7.5339999999999998</v>
      </c>
      <c r="AI353" s="70">
        <f>A125563472A_Latest</f>
        <v>13.125999999999999</v>
      </c>
      <c r="AJ353" s="70">
        <f>A125571896F_Latest</f>
        <v>18.032</v>
      </c>
      <c r="AK353" s="70">
        <f>A125574704F_Latest</f>
        <v>13.313000000000001</v>
      </c>
      <c r="AL353" s="70">
        <f>A125566280L_Latest</f>
        <v>52.005000000000003</v>
      </c>
      <c r="AM353" s="70">
        <f>A125566281R_Latest</f>
        <v>13</v>
      </c>
      <c r="AN353" s="70">
        <f>A125569400X_Latest</f>
        <v>2.0379999999999998</v>
      </c>
      <c r="AO353" s="70">
        <f>A125563784L_Latest</f>
        <v>2.7210000000000001</v>
      </c>
      <c r="AP353" s="70">
        <f>A125572208J_Latest</f>
        <v>3.1970000000000001</v>
      </c>
      <c r="AQ353" s="70">
        <f>A125575016V_Latest</f>
        <v>2.7839999999999998</v>
      </c>
      <c r="AR353" s="70">
        <f>A125566592X_Latest</f>
        <v>10.74</v>
      </c>
      <c r="AS353" s="70">
        <f>A125566593A_Latest</f>
        <v>13</v>
      </c>
      <c r="AT353" s="70">
        <f>A125569712K_Latest</f>
        <v>0.66800000000000004</v>
      </c>
      <c r="AU353" s="70">
        <f>A125564096A_Latest</f>
        <v>0.52400000000000002</v>
      </c>
      <c r="AV353" s="70">
        <f>A125572520A_Latest</f>
        <v>0.46600000000000003</v>
      </c>
      <c r="AW353" s="70">
        <f>A125575328F_Latest</f>
        <v>0.64200000000000002</v>
      </c>
      <c r="AX353" s="70">
        <f>A125566904X_Latest</f>
        <v>2.2989999999999999</v>
      </c>
      <c r="AY353" s="70">
        <f>A125566905A_Latest</f>
        <v>8.6739999999999995</v>
      </c>
      <c r="AZ353" s="70">
        <f>A125568464T_Latest</f>
        <v>0.92</v>
      </c>
      <c r="BA353" s="70">
        <f>A125562848V_Latest</f>
        <v>0.66500000000000004</v>
      </c>
      <c r="BB353" s="70">
        <f>A125571272J_Latest</f>
        <v>2.0169999999999999</v>
      </c>
      <c r="BC353" s="70">
        <f>A125574080V_Latest</f>
        <v>1.181</v>
      </c>
      <c r="BD353" s="70">
        <f>A125565656F_Latest</f>
        <v>4.782</v>
      </c>
      <c r="BE353" s="70">
        <f>A125565657J_Latest</f>
        <v>15.807</v>
      </c>
    </row>
    <row r="354" spans="1:57" hidden="1">
      <c r="A354" s="58"/>
      <c r="B354" s="56" t="s">
        <v>12718</v>
      </c>
      <c r="C354" s="66">
        <v>146</v>
      </c>
      <c r="D354" s="70">
        <f>A125568352X_Latest</f>
        <v>20.407</v>
      </c>
      <c r="E354" s="70">
        <f>A125562736A_Latest</f>
        <v>42.627000000000002</v>
      </c>
      <c r="F354" s="70">
        <f>A125571160R_Latest</f>
        <v>36.832999999999998</v>
      </c>
      <c r="G354" s="70">
        <f>A125573968T_Latest</f>
        <v>47.003</v>
      </c>
      <c r="H354" s="70">
        <f>A125565544L_Latest</f>
        <v>146.87</v>
      </c>
      <c r="I354" s="70">
        <f>A125565545R_Latest</f>
        <v>13</v>
      </c>
      <c r="J354" s="70">
        <f>A125570224W_Latest</f>
        <v>4.726</v>
      </c>
      <c r="K354" s="70">
        <f>A125564608V_Latest</f>
        <v>15.478</v>
      </c>
      <c r="L354" s="70">
        <f>A125573032J_Latest</f>
        <v>11.146000000000001</v>
      </c>
      <c r="M354" s="70">
        <f>A125575840T_Latest</f>
        <v>16.004999999999999</v>
      </c>
      <c r="N354" s="70">
        <f>A125567416F_Latest</f>
        <v>47.356000000000002</v>
      </c>
      <c r="O354" s="70">
        <f>A125567417J_Latest</f>
        <v>15.276999999999999</v>
      </c>
      <c r="P354" s="70">
        <f>A125568976W_Latest</f>
        <v>4.43</v>
      </c>
      <c r="Q354" s="70">
        <f>A125563360J_Latest</f>
        <v>9.2720000000000002</v>
      </c>
      <c r="R354" s="70">
        <f>A125571784L_Latest</f>
        <v>11.816000000000001</v>
      </c>
      <c r="S354" s="70">
        <f>A125574592X_Latest</f>
        <v>12.442</v>
      </c>
      <c r="T354" s="70">
        <f>A125566168L_Latest</f>
        <v>37.96</v>
      </c>
      <c r="U354" s="70">
        <f>A125566169R_Latest</f>
        <v>26</v>
      </c>
      <c r="V354" s="70">
        <f>A125570536J_Latest</f>
        <v>7.274</v>
      </c>
      <c r="W354" s="70">
        <f>A125564920L_Latest</f>
        <v>10.069000000000001</v>
      </c>
      <c r="X354" s="70">
        <f>A125573344V_Latest</f>
        <v>4.1500000000000004</v>
      </c>
      <c r="Y354" s="70">
        <f>A125576152F_Latest</f>
        <v>6.6660000000000004</v>
      </c>
      <c r="Z354" s="70">
        <f>A125567728T_Latest</f>
        <v>28.158999999999999</v>
      </c>
      <c r="AA354" s="70">
        <f>A125567729V_Latest</f>
        <v>8</v>
      </c>
      <c r="AB354" s="70">
        <f>A125570848V_Latest</f>
        <v>0.64100000000000001</v>
      </c>
      <c r="AC354" s="70">
        <f>A125565232A_Latest</f>
        <v>0.97199999999999998</v>
      </c>
      <c r="AD354" s="70">
        <f>A125573656F_Latest</f>
        <v>2.7490000000000001</v>
      </c>
      <c r="AE354" s="70">
        <f>A125576464T_Latest</f>
        <v>5.242</v>
      </c>
      <c r="AF354" s="70">
        <f>A125568040L_Latest</f>
        <v>9.6039999999999992</v>
      </c>
      <c r="AG354" s="70">
        <f>A125568041R_Latest</f>
        <v>52</v>
      </c>
      <c r="AH354" s="70">
        <f>A125569288K_Latest</f>
        <v>2.0579999999999998</v>
      </c>
      <c r="AI354" s="70">
        <f>A125563672V_Latest</f>
        <v>5.3890000000000002</v>
      </c>
      <c r="AJ354" s="70">
        <f>A125572096A_Latest</f>
        <v>4.7519999999999998</v>
      </c>
      <c r="AK354" s="70">
        <f>A125574904X_Latest</f>
        <v>4.7910000000000004</v>
      </c>
      <c r="AL354" s="70">
        <f>A125566480F_Latest</f>
        <v>16.989999999999998</v>
      </c>
      <c r="AM354" s="70">
        <f>A125566481J_Latest</f>
        <v>13</v>
      </c>
      <c r="AN354" s="70">
        <f>A125569600T_Latest</f>
        <v>0.86199999999999999</v>
      </c>
      <c r="AO354" s="70">
        <f>A125563984F_Latest</f>
        <v>1.4470000000000001</v>
      </c>
      <c r="AP354" s="70">
        <f>A125572408A_Latest</f>
        <v>1.401</v>
      </c>
      <c r="AQ354" s="70">
        <f>A125575216L_Latest</f>
        <v>0.65300000000000002</v>
      </c>
      <c r="AR354" s="70">
        <f>A125566792T_Latest</f>
        <v>4.3630000000000004</v>
      </c>
      <c r="AS354" s="70">
        <f>A125566793V_Latest</f>
        <v>12</v>
      </c>
      <c r="AT354" s="70">
        <f>A125569912C_Latest</f>
        <v>6.3E-2</v>
      </c>
      <c r="AU354" s="70">
        <f>A125564296V_Latest</f>
        <v>0</v>
      </c>
      <c r="AV354" s="70">
        <f>A125572720V_Latest</f>
        <v>0.12</v>
      </c>
      <c r="AW354" s="70">
        <f>A125575528X_Latest</f>
        <v>0.34200000000000003</v>
      </c>
      <c r="AX354" s="70">
        <f>A125567104V_Latest</f>
        <v>0.52400000000000002</v>
      </c>
      <c r="AY354" s="70">
        <f>A125567105W_Latest</f>
        <v>52</v>
      </c>
      <c r="AZ354" s="70">
        <f>A125568664K_Latest</f>
        <v>0.35499999999999998</v>
      </c>
      <c r="BA354" s="70">
        <f>A125563048R_Latest</f>
        <v>0</v>
      </c>
      <c r="BB354" s="70">
        <f>A125571472A_Latest</f>
        <v>0.69799999999999995</v>
      </c>
      <c r="BC354" s="70">
        <f>A125574280L_Latest</f>
        <v>0.86099999999999999</v>
      </c>
      <c r="BD354" s="70">
        <f>A125565856X_Latest</f>
        <v>1.9139999999999999</v>
      </c>
      <c r="BE354" s="70">
        <f>A125565857A_Latest</f>
        <v>54.534999999999997</v>
      </c>
    </row>
    <row r="355" spans="1:57" hidden="1">
      <c r="A355" s="58"/>
      <c r="B355" s="56" t="s">
        <v>12719</v>
      </c>
      <c r="C355" s="66">
        <v>147</v>
      </c>
      <c r="D355" s="70">
        <f>A125568360X_Latest</f>
        <v>61.615000000000002</v>
      </c>
      <c r="E355" s="70">
        <f>A125562744A_Latest</f>
        <v>85.192999999999998</v>
      </c>
      <c r="F355" s="70">
        <f>A125571168J_Latest</f>
        <v>94.213999999999999</v>
      </c>
      <c r="G355" s="70">
        <f>A125573976T_Latest</f>
        <v>45.164000000000001</v>
      </c>
      <c r="H355" s="70">
        <f>A125565552L_Latest</f>
        <v>286.185</v>
      </c>
      <c r="I355" s="70">
        <f>A125565553R_Latest</f>
        <v>12</v>
      </c>
      <c r="J355" s="70">
        <f>A125570232W_Latest</f>
        <v>20.222000000000001</v>
      </c>
      <c r="K355" s="70">
        <f>A125564616V_Latest</f>
        <v>26.454000000000001</v>
      </c>
      <c r="L355" s="70">
        <f>A125573040J_Latest</f>
        <v>23.015000000000001</v>
      </c>
      <c r="M355" s="70">
        <f>A125575848K_Latest</f>
        <v>14.792</v>
      </c>
      <c r="N355" s="70">
        <f>A125567424F_Latest</f>
        <v>84.483000000000004</v>
      </c>
      <c r="O355" s="70">
        <f>A125567425J_Latest</f>
        <v>9.282</v>
      </c>
      <c r="P355" s="70">
        <f>A125568984W_Latest</f>
        <v>15.673999999999999</v>
      </c>
      <c r="Q355" s="70">
        <f>A125563368A_Latest</f>
        <v>22.228999999999999</v>
      </c>
      <c r="R355" s="70">
        <f>A125571792L_Latest</f>
        <v>28.492000000000001</v>
      </c>
      <c r="S355" s="70">
        <f>A125574600L_Latest</f>
        <v>7.6289999999999996</v>
      </c>
      <c r="T355" s="70">
        <f>A125566176L_Latest</f>
        <v>74.024000000000001</v>
      </c>
      <c r="U355" s="70">
        <f>A125566177R_Latest</f>
        <v>12</v>
      </c>
      <c r="V355" s="70">
        <f>A125570544J_Latest</f>
        <v>14.749000000000001</v>
      </c>
      <c r="W355" s="70">
        <f>A125564928F_Latest</f>
        <v>18.891999999999999</v>
      </c>
      <c r="X355" s="70">
        <f>A125573352V_Latest</f>
        <v>19.361000000000001</v>
      </c>
      <c r="Y355" s="70">
        <f>A125576160F_Latest</f>
        <v>7.1109999999999998</v>
      </c>
      <c r="Z355" s="70">
        <f>A125567736T_Latest</f>
        <v>60.113</v>
      </c>
      <c r="AA355" s="70">
        <f>A125567737V_Latest</f>
        <v>8</v>
      </c>
      <c r="AB355" s="70">
        <f>A125570856V_Latest</f>
        <v>3.1469999999999998</v>
      </c>
      <c r="AC355" s="70">
        <f>A125565240A_Latest</f>
        <v>7.4180000000000001</v>
      </c>
      <c r="AD355" s="70">
        <f>A125573664F_Latest</f>
        <v>6.6050000000000004</v>
      </c>
      <c r="AE355" s="70">
        <f>A125576472T_Latest</f>
        <v>4.3600000000000003</v>
      </c>
      <c r="AF355" s="70">
        <f>A125568048F_Latest</f>
        <v>21.53</v>
      </c>
      <c r="AG355" s="70">
        <f>A125568049J_Latest</f>
        <v>13</v>
      </c>
      <c r="AH355" s="70">
        <f>A125569296K_Latest</f>
        <v>5.476</v>
      </c>
      <c r="AI355" s="70">
        <f>A125563680V_Latest</f>
        <v>7.7370000000000001</v>
      </c>
      <c r="AJ355" s="70">
        <f>A125572104R_Latest</f>
        <v>13.28</v>
      </c>
      <c r="AK355" s="70">
        <f>A125574912X_Latest</f>
        <v>8.5210000000000008</v>
      </c>
      <c r="AL355" s="70">
        <f>A125566488X_Latest</f>
        <v>35.015000000000001</v>
      </c>
      <c r="AM355" s="70">
        <f>A125566489A_Latest</f>
        <v>14.048999999999999</v>
      </c>
      <c r="AN355" s="70">
        <f>A125569608K_Latest</f>
        <v>1.1759999999999999</v>
      </c>
      <c r="AO355" s="70">
        <f>A125563992F_Latest</f>
        <v>1.274</v>
      </c>
      <c r="AP355" s="70">
        <f>A125572416A_Latest</f>
        <v>1.796</v>
      </c>
      <c r="AQ355" s="70">
        <f>A125575224L_Latest</f>
        <v>2.1309999999999998</v>
      </c>
      <c r="AR355" s="70">
        <f>A125566800F_Latest</f>
        <v>6.3769999999999998</v>
      </c>
      <c r="AS355" s="70">
        <f>A125566801J_Latest</f>
        <v>26</v>
      </c>
      <c r="AT355" s="70">
        <f>A125569920C_Latest</f>
        <v>0.60499999999999998</v>
      </c>
      <c r="AU355" s="70">
        <f>A125564304J_Latest</f>
        <v>0.52400000000000002</v>
      </c>
      <c r="AV355" s="70">
        <f>A125572728L_Latest</f>
        <v>0.34599999999999997</v>
      </c>
      <c r="AW355" s="70">
        <f>A125575536X_Latest</f>
        <v>0.3</v>
      </c>
      <c r="AX355" s="70">
        <f>A125567112V_Latest</f>
        <v>1.7749999999999999</v>
      </c>
      <c r="AY355" s="70">
        <f>A125567113W_Latest</f>
        <v>7.1950000000000003</v>
      </c>
      <c r="AZ355" s="70">
        <f>A125568672K_Latest</f>
        <v>0.56499999999999995</v>
      </c>
      <c r="BA355" s="70">
        <f>A125563056R_Latest</f>
        <v>0.66500000000000004</v>
      </c>
      <c r="BB355" s="70">
        <f>A125571480A_Latest</f>
        <v>1.319</v>
      </c>
      <c r="BC355" s="70">
        <f>A125574288F_Latest</f>
        <v>0.31900000000000001</v>
      </c>
      <c r="BD355" s="70">
        <f>A125565864X_Latest</f>
        <v>2.8679999999999999</v>
      </c>
      <c r="BE355" s="70">
        <f>A125565865A_Latest</f>
        <v>13</v>
      </c>
    </row>
    <row r="356" spans="1:57" hidden="1">
      <c r="A356" s="58"/>
      <c r="B356" s="53" t="s">
        <v>12720</v>
      </c>
      <c r="C356" s="66">
        <v>148</v>
      </c>
      <c r="D356" s="70">
        <f>A125568192X_Latest</f>
        <v>10.023</v>
      </c>
      <c r="E356" s="70">
        <f>A125562576A_Latest</f>
        <v>13.667</v>
      </c>
      <c r="F356" s="70">
        <f>A125571000C_Latest</f>
        <v>15.968999999999999</v>
      </c>
      <c r="G356" s="70">
        <f>A125573808F_Latest</f>
        <v>15.038</v>
      </c>
      <c r="H356" s="70">
        <f>A125565384L_Latest</f>
        <v>54.698</v>
      </c>
      <c r="I356" s="70">
        <f>A125565385R_Latest</f>
        <v>13</v>
      </c>
      <c r="J356" s="70">
        <f>A125570064W_Latest</f>
        <v>2.8319999999999999</v>
      </c>
      <c r="K356" s="70">
        <f>A125564448V_Latest</f>
        <v>6.6020000000000003</v>
      </c>
      <c r="L356" s="70">
        <f>A125572872F_Latest</f>
        <v>3.5470000000000002</v>
      </c>
      <c r="M356" s="70">
        <f>A125575680T_Latest</f>
        <v>5.0949999999999998</v>
      </c>
      <c r="N356" s="70">
        <f>A125567256F_Latest</f>
        <v>18.076000000000001</v>
      </c>
      <c r="O356" s="70">
        <f>A125567257J_Latest</f>
        <v>6.0819999999999999</v>
      </c>
      <c r="P356" s="70">
        <f>A125568816K_Latest</f>
        <v>3.5590000000000002</v>
      </c>
      <c r="Q356" s="70">
        <f>A125563200W_Latest</f>
        <v>1.244</v>
      </c>
      <c r="R356" s="70">
        <f>A125571624A_Latest</f>
        <v>4.88</v>
      </c>
      <c r="S356" s="70">
        <f>A125574432L_Latest</f>
        <v>1.526</v>
      </c>
      <c r="T356" s="70">
        <f>A125566008A_Latest</f>
        <v>11.21</v>
      </c>
      <c r="U356" s="70">
        <f>A125566009C_Latest</f>
        <v>14.474</v>
      </c>
      <c r="V356" s="70">
        <f>A125570376J_Latest</f>
        <v>2.3639999999999999</v>
      </c>
      <c r="W356" s="70">
        <f>A125564760L_Latest</f>
        <v>3.17</v>
      </c>
      <c r="X356" s="70">
        <f>A125573184V_Latest</f>
        <v>4.4809999999999999</v>
      </c>
      <c r="Y356" s="70">
        <f>A125575992C_Latest</f>
        <v>4.8150000000000004</v>
      </c>
      <c r="Z356" s="70">
        <f>A125567568T_Latest</f>
        <v>14.831</v>
      </c>
      <c r="AA356" s="70">
        <f>A125567569V_Latest</f>
        <v>24.524000000000001</v>
      </c>
      <c r="AB356" s="70">
        <f>A125570688V_Latest</f>
        <v>0</v>
      </c>
      <c r="AC356" s="70">
        <f>A125565072A_Latest</f>
        <v>0.96099999999999997</v>
      </c>
      <c r="AD356" s="70">
        <f>A125573496F_Latest</f>
        <v>1.5509999999999999</v>
      </c>
      <c r="AE356" s="70">
        <f>A125576304F_Latest</f>
        <v>0.78900000000000003</v>
      </c>
      <c r="AF356" s="70">
        <f>A125567880K_Latest</f>
        <v>3.302</v>
      </c>
      <c r="AG356" s="70">
        <f>A125567881L_Latest</f>
        <v>13</v>
      </c>
      <c r="AH356" s="70">
        <f>A125569128X_Latest</f>
        <v>0.90300000000000002</v>
      </c>
      <c r="AI356" s="70">
        <f>A125563512J_Latest</f>
        <v>0.96099999999999997</v>
      </c>
      <c r="AJ356" s="70">
        <f>A125571936L_Latest</f>
        <v>0.755</v>
      </c>
      <c r="AK356" s="70">
        <f>A125574744X_Latest</f>
        <v>2.004</v>
      </c>
      <c r="AL356" s="70">
        <f>A125566320V_Latest</f>
        <v>4.6219999999999999</v>
      </c>
      <c r="AM356" s="70">
        <f>A125566321W_Latest</f>
        <v>26</v>
      </c>
      <c r="AN356" s="70">
        <f>A125569440T_Latest</f>
        <v>0</v>
      </c>
      <c r="AO356" s="70">
        <f>A125563824V_Latest</f>
        <v>0.41</v>
      </c>
      <c r="AP356" s="70">
        <f>A125572248A_Latest</f>
        <v>0.754</v>
      </c>
      <c r="AQ356" s="70">
        <f>A125575056L_Latest</f>
        <v>0.45500000000000002</v>
      </c>
      <c r="AR356" s="70">
        <f>A125566632F_Latest</f>
        <v>1.619</v>
      </c>
      <c r="AS356" s="70">
        <f>A125566633J_Latest</f>
        <v>43.984999999999999</v>
      </c>
      <c r="AT356" s="70">
        <f>A125569752C_Latest</f>
        <v>0</v>
      </c>
      <c r="AU356" s="70">
        <f>A125564136J_Latest</f>
        <v>0</v>
      </c>
      <c r="AV356" s="70">
        <f>A125572560V_Latest</f>
        <v>0</v>
      </c>
      <c r="AW356" s="70">
        <f>A125575368X_Latest</f>
        <v>0</v>
      </c>
      <c r="AX356" s="70">
        <f>A125566944T_Latest</f>
        <v>0</v>
      </c>
      <c r="AY356" s="70">
        <f>A125566945V_Latest</f>
        <v>0</v>
      </c>
      <c r="AZ356" s="70">
        <f>A125568504X_Latest</f>
        <v>0.36499999999999999</v>
      </c>
      <c r="BA356" s="70">
        <f>A125562888L_Latest</f>
        <v>0.31900000000000001</v>
      </c>
      <c r="BB356" s="70">
        <f>A125571312R_Latest</f>
        <v>0</v>
      </c>
      <c r="BC356" s="70">
        <f>A125574120A_Latest</f>
        <v>0.35399999999999998</v>
      </c>
      <c r="BD356" s="70">
        <f>A125565696X_Latest</f>
        <v>1.0389999999999999</v>
      </c>
      <c r="BE356" s="70">
        <f>A125565697A_Latest</f>
        <v>5.9219999999999997</v>
      </c>
    </row>
    <row r="357" spans="1:57" hidden="1">
      <c r="A357" s="48" t="s">
        <v>12721</v>
      </c>
      <c r="B357" s="55"/>
      <c r="C357" s="66">
        <v>149</v>
      </c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</row>
    <row r="358" spans="1:57" hidden="1">
      <c r="A358" s="58"/>
      <c r="B358" s="53" t="s">
        <v>12722</v>
      </c>
      <c r="C358" s="66">
        <v>150</v>
      </c>
      <c r="D358" s="70">
        <f>A125568160F_Latest</f>
        <v>63.017000000000003</v>
      </c>
      <c r="E358" s="70">
        <f>A125562544J_Latest</f>
        <v>79.870999999999995</v>
      </c>
      <c r="F358" s="70">
        <f>A125570968L_Latest</f>
        <v>84.448999999999998</v>
      </c>
      <c r="G358" s="70">
        <f>A125573776X_Latest</f>
        <v>52.506999999999998</v>
      </c>
      <c r="H358" s="70">
        <f>A125565352V_Latest</f>
        <v>279.84300000000002</v>
      </c>
      <c r="I358" s="70">
        <f>A125565353W_Latest</f>
        <v>12</v>
      </c>
      <c r="J358" s="70">
        <f>A125570032C_Latest</f>
        <v>18.260000000000002</v>
      </c>
      <c r="K358" s="70">
        <f>A125564416A_Latest</f>
        <v>26.879000000000001</v>
      </c>
      <c r="L358" s="70">
        <f>A125572840L_Latest</f>
        <v>19.436</v>
      </c>
      <c r="M358" s="70">
        <f>A125575648T_Latest</f>
        <v>20.75</v>
      </c>
      <c r="N358" s="70">
        <f>A125567224L_Latest</f>
        <v>85.325999999999993</v>
      </c>
      <c r="O358" s="70">
        <f>A125567225R_Latest</f>
        <v>10</v>
      </c>
      <c r="P358" s="70">
        <f>A125568784C_Latest</f>
        <v>15.871</v>
      </c>
      <c r="Q358" s="70">
        <f>A125563168J_Latest</f>
        <v>21.224</v>
      </c>
      <c r="R358" s="70">
        <f>A125571592V_Latest</f>
        <v>25.603999999999999</v>
      </c>
      <c r="S358" s="70">
        <f>A125574400V_Latest</f>
        <v>6.4720000000000004</v>
      </c>
      <c r="T358" s="70">
        <f>A125565976T_Latest</f>
        <v>69.171000000000006</v>
      </c>
      <c r="U358" s="70">
        <f>A125565977V_Latest</f>
        <v>10.879</v>
      </c>
      <c r="V358" s="70">
        <f>A125570344R_Latest</f>
        <v>18.396000000000001</v>
      </c>
      <c r="W358" s="70">
        <f>A125564728L_Latest</f>
        <v>15.682</v>
      </c>
      <c r="X358" s="70">
        <f>A125573152A_Latest</f>
        <v>17.829000000000001</v>
      </c>
      <c r="Y358" s="70">
        <f>A125575960K_Latest</f>
        <v>9.5239999999999991</v>
      </c>
      <c r="Z358" s="70">
        <f>A125567536X_Latest</f>
        <v>61.430999999999997</v>
      </c>
      <c r="AA358" s="70">
        <f>A125567537A_Latest</f>
        <v>8</v>
      </c>
      <c r="AB358" s="70">
        <f>A125570656A_Latest</f>
        <v>3.036</v>
      </c>
      <c r="AC358" s="70">
        <f>A125565040J_Latest</f>
        <v>6.6879999999999997</v>
      </c>
      <c r="AD358" s="70">
        <f>A125573464L_Latest</f>
        <v>6.2910000000000004</v>
      </c>
      <c r="AE358" s="70">
        <f>A125576272X_Latest</f>
        <v>4.7919999999999998</v>
      </c>
      <c r="AF358" s="70">
        <f>A125567848K_Latest</f>
        <v>20.806999999999999</v>
      </c>
      <c r="AG358" s="70">
        <f>A125567849L_Latest</f>
        <v>13</v>
      </c>
      <c r="AH358" s="70">
        <f>A125569096T_Latest</f>
        <v>4.8789999999999996</v>
      </c>
      <c r="AI358" s="70">
        <f>A125563480A_Latest</f>
        <v>6.9619999999999997</v>
      </c>
      <c r="AJ358" s="70">
        <f>A125571904V_Latest</f>
        <v>11.173999999999999</v>
      </c>
      <c r="AK358" s="70">
        <f>A125574712F_Latest</f>
        <v>8.2940000000000005</v>
      </c>
      <c r="AL358" s="70">
        <f>A125566288F_Latest</f>
        <v>31.308</v>
      </c>
      <c r="AM358" s="70">
        <f>A125566289J_Latest</f>
        <v>16.256</v>
      </c>
      <c r="AN358" s="70">
        <f>A125569408T_Latest</f>
        <v>0.95699999999999996</v>
      </c>
      <c r="AO358" s="70">
        <f>A125563792L_Latest</f>
        <v>1.645</v>
      </c>
      <c r="AP358" s="70">
        <f>A125572216J_Latest</f>
        <v>3.056</v>
      </c>
      <c r="AQ358" s="70">
        <f>A125575024V_Latest</f>
        <v>2.2570000000000001</v>
      </c>
      <c r="AR358" s="70">
        <f>A125566600L_Latest</f>
        <v>7.915</v>
      </c>
      <c r="AS358" s="70">
        <f>A125566601R_Latest</f>
        <v>28.088999999999999</v>
      </c>
      <c r="AT358" s="70">
        <f>A125569720K_Latest</f>
        <v>0.33200000000000002</v>
      </c>
      <c r="AU358" s="70">
        <f>A125564104R_Latest</f>
        <v>0</v>
      </c>
      <c r="AV358" s="70">
        <f>A125572528V_Latest</f>
        <v>0.23300000000000001</v>
      </c>
      <c r="AW358" s="70">
        <f>A125575336F_Latest</f>
        <v>6.2E-2</v>
      </c>
      <c r="AX358" s="70">
        <f>A125566912X_Latest</f>
        <v>0.628</v>
      </c>
      <c r="AY358" s="70">
        <f>A125566913A_Latest</f>
        <v>5.8460000000000001</v>
      </c>
      <c r="AZ358" s="70">
        <f>A125568472T_Latest</f>
        <v>1.2849999999999999</v>
      </c>
      <c r="BA358" s="70">
        <f>A125562856V_Latest</f>
        <v>0.79100000000000004</v>
      </c>
      <c r="BB358" s="70">
        <f>A125571280J_Latest</f>
        <v>0.82699999999999996</v>
      </c>
      <c r="BC358" s="70">
        <f>A125574088L_Latest</f>
        <v>0.35399999999999998</v>
      </c>
      <c r="BD358" s="70">
        <f>A125565664F_Latest</f>
        <v>3.2570000000000001</v>
      </c>
      <c r="BE358" s="70">
        <f>A125565665J_Latest</f>
        <v>4</v>
      </c>
    </row>
    <row r="359" spans="1:57" hidden="1">
      <c r="A359" s="58"/>
      <c r="B359" s="53" t="s">
        <v>12723</v>
      </c>
      <c r="C359" s="66">
        <v>151</v>
      </c>
      <c r="D359" s="70">
        <f>A125568232F_Latest</f>
        <v>29.029</v>
      </c>
      <c r="E359" s="70">
        <f>A125562616J_Latest</f>
        <v>61.616</v>
      </c>
      <c r="F359" s="70">
        <f>A125571040W_Latest</f>
        <v>62.567</v>
      </c>
      <c r="G359" s="70">
        <f>A125573848X_Latest</f>
        <v>54.698</v>
      </c>
      <c r="H359" s="70">
        <f>A125565424V_Latest</f>
        <v>207.91</v>
      </c>
      <c r="I359" s="70">
        <f>A125565425W_Latest</f>
        <v>13</v>
      </c>
      <c r="J359" s="70">
        <f>A125570104C_Latest</f>
        <v>9.5190000000000001</v>
      </c>
      <c r="K359" s="70">
        <f>A125564488L_Latest</f>
        <v>21.655999999999999</v>
      </c>
      <c r="L359" s="70">
        <f>A125572912L_Latest</f>
        <v>18.271999999999998</v>
      </c>
      <c r="M359" s="70">
        <f>A125575720X_Latest</f>
        <v>15.141</v>
      </c>
      <c r="N359" s="70">
        <f>A125567296X_Latest</f>
        <v>64.588999999999999</v>
      </c>
      <c r="O359" s="70">
        <f>A125567297A_Latest</f>
        <v>13</v>
      </c>
      <c r="P359" s="70">
        <f>A125568856C_Latest</f>
        <v>7.7919999999999998</v>
      </c>
      <c r="Q359" s="70">
        <f>A125563240R_Latest</f>
        <v>11.521000000000001</v>
      </c>
      <c r="R359" s="70">
        <f>A125571664V_Latest</f>
        <v>19.584</v>
      </c>
      <c r="S359" s="70">
        <f>A125574472F_Latest</f>
        <v>15.125999999999999</v>
      </c>
      <c r="T359" s="70">
        <f>A125566048V_Latest</f>
        <v>54.021999999999998</v>
      </c>
      <c r="U359" s="70">
        <f>A125566049W_Latest</f>
        <v>23.565999999999999</v>
      </c>
      <c r="V359" s="70">
        <f>A125570416R_Latest</f>
        <v>5.9909999999999997</v>
      </c>
      <c r="W359" s="70">
        <f>A125564800V_Latest</f>
        <v>16.449000000000002</v>
      </c>
      <c r="X359" s="70">
        <f>A125573224A_Latest</f>
        <v>10.163</v>
      </c>
      <c r="Y359" s="70">
        <f>A125576032L_Latest</f>
        <v>9.0670000000000002</v>
      </c>
      <c r="Z359" s="70">
        <f>A125567608X_Latest</f>
        <v>41.670999999999999</v>
      </c>
      <c r="AA359" s="70">
        <f>A125567609A_Latest</f>
        <v>9.4339999999999993</v>
      </c>
      <c r="AB359" s="70">
        <f>A125570728A_Latest</f>
        <v>0.752</v>
      </c>
      <c r="AC359" s="70">
        <f>A125565112J_Latest</f>
        <v>2.6640000000000001</v>
      </c>
      <c r="AD359" s="70">
        <f>A125573536L_Latest</f>
        <v>4.6139999999999999</v>
      </c>
      <c r="AE359" s="70">
        <f>A125576344X_Latest</f>
        <v>5.5990000000000002</v>
      </c>
      <c r="AF359" s="70">
        <f>A125567920T_Latest</f>
        <v>13.629</v>
      </c>
      <c r="AG359" s="70">
        <f>A125567921V_Latest</f>
        <v>26</v>
      </c>
      <c r="AH359" s="70">
        <f>A125569168T_Latest</f>
        <v>3.5579999999999998</v>
      </c>
      <c r="AI359" s="70">
        <f>A125563552A_Latest</f>
        <v>7.125</v>
      </c>
      <c r="AJ359" s="70">
        <f>A125571976F_Latest</f>
        <v>7.6130000000000004</v>
      </c>
      <c r="AK359" s="70">
        <f>A125574784T_Latest</f>
        <v>7.0229999999999997</v>
      </c>
      <c r="AL359" s="70">
        <f>A125566360L_Latest</f>
        <v>25.318999999999999</v>
      </c>
      <c r="AM359" s="70">
        <f>A125566361R_Latest</f>
        <v>13</v>
      </c>
      <c r="AN359" s="70">
        <f>A125569480K_Latest</f>
        <v>1.081</v>
      </c>
      <c r="AO359" s="70">
        <f>A125563864L_Latest</f>
        <v>1.4850000000000001</v>
      </c>
      <c r="AP359" s="70">
        <f>A125572288V_Latest</f>
        <v>0.89600000000000002</v>
      </c>
      <c r="AQ359" s="70">
        <f>A125575096F_Latest</f>
        <v>0.98299999999999998</v>
      </c>
      <c r="AR359" s="70">
        <f>A125566672X_Latest</f>
        <v>4.4450000000000003</v>
      </c>
      <c r="AS359" s="70">
        <f>A125566673A_Latest</f>
        <v>11.221</v>
      </c>
      <c r="AT359" s="70">
        <f>A125569792W_Latest</f>
        <v>0.33500000000000002</v>
      </c>
      <c r="AU359" s="70">
        <f>A125564176A_Latest</f>
        <v>0.52400000000000002</v>
      </c>
      <c r="AV359" s="70">
        <f>A125572600A_Latest</f>
        <v>0.23300000000000001</v>
      </c>
      <c r="AW359" s="70">
        <f>A125575408F_Latest</f>
        <v>0.57899999999999996</v>
      </c>
      <c r="AX359" s="70">
        <f>A125566984K_Latest</f>
        <v>1.6719999999999999</v>
      </c>
      <c r="AY359" s="70">
        <f>A125566985L_Latest</f>
        <v>13.414999999999999</v>
      </c>
      <c r="AZ359" s="70">
        <f>A125568544T_Latest</f>
        <v>0</v>
      </c>
      <c r="BA359" s="70">
        <f>A125562928V_Latest</f>
        <v>0.193</v>
      </c>
      <c r="BB359" s="70">
        <f>A125571352J_Latest</f>
        <v>1.1910000000000001</v>
      </c>
      <c r="BC359" s="70">
        <f>A125574160V_Latest</f>
        <v>1.181</v>
      </c>
      <c r="BD359" s="70">
        <f>A125565736F_Latest</f>
        <v>2.5640000000000001</v>
      </c>
      <c r="BE359" s="70">
        <f>A125565737J_Latest</f>
        <v>35.331000000000003</v>
      </c>
    </row>
    <row r="360" spans="1:57" hidden="1">
      <c r="A360" s="48" t="s">
        <v>12724</v>
      </c>
      <c r="B360" s="55"/>
      <c r="C360" s="66">
        <v>152</v>
      </c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</row>
    <row r="361" spans="1:57" hidden="1">
      <c r="A361" s="58"/>
      <c r="B361" s="53" t="s">
        <v>12725</v>
      </c>
      <c r="C361" s="66">
        <v>153</v>
      </c>
      <c r="D361" s="70">
        <f>A125568184X_Latest</f>
        <v>44.869</v>
      </c>
      <c r="E361" s="70">
        <f>A125562568A_Latest</f>
        <v>57.079000000000001</v>
      </c>
      <c r="F361" s="70">
        <f>A125570992L_Latest</f>
        <v>51</v>
      </c>
      <c r="G361" s="70">
        <f>A125573800L_Latest</f>
        <v>32.683999999999997</v>
      </c>
      <c r="H361" s="70">
        <f>A125565376L_Latest</f>
        <v>185.63300000000001</v>
      </c>
      <c r="I361" s="70">
        <f>A125565377R_Latest</f>
        <v>8</v>
      </c>
      <c r="J361" s="70">
        <f>A125570056W_Latest</f>
        <v>11.805999999999999</v>
      </c>
      <c r="K361" s="70">
        <f>A125564440A_Latest</f>
        <v>17.452000000000002</v>
      </c>
      <c r="L361" s="70">
        <f>A125572864F_Latest</f>
        <v>11.554</v>
      </c>
      <c r="M361" s="70">
        <f>A125575672T_Latest</f>
        <v>13.605</v>
      </c>
      <c r="N361" s="70">
        <f>A125567248F_Latest</f>
        <v>54.417000000000002</v>
      </c>
      <c r="O361" s="70">
        <f>A125567249J_Latest</f>
        <v>8</v>
      </c>
      <c r="P361" s="70">
        <f>A125568808K_Latest</f>
        <v>13.898999999999999</v>
      </c>
      <c r="Q361" s="70">
        <f>A125563192J_Latest</f>
        <v>17.116</v>
      </c>
      <c r="R361" s="70">
        <f>A125571616A_Latest</f>
        <v>15.061999999999999</v>
      </c>
      <c r="S361" s="70">
        <f>A125574424L_Latest</f>
        <v>4.3179999999999996</v>
      </c>
      <c r="T361" s="70">
        <f>A125566000J_Latest</f>
        <v>50.395000000000003</v>
      </c>
      <c r="U361" s="70">
        <f>A125566001K_Latest</f>
        <v>7.8090000000000002</v>
      </c>
      <c r="V361" s="70">
        <f>A125570368J_Latest</f>
        <v>12.817</v>
      </c>
      <c r="W361" s="70">
        <f>A125564752L_Latest</f>
        <v>8.4489999999999998</v>
      </c>
      <c r="X361" s="70">
        <f>A125573176V_Latest</f>
        <v>9.5389999999999997</v>
      </c>
      <c r="Y361" s="70">
        <f>A125575984C_Latest</f>
        <v>5.3520000000000003</v>
      </c>
      <c r="Z361" s="70">
        <f>A125567560X_Latest</f>
        <v>36.156999999999996</v>
      </c>
      <c r="AA361" s="70">
        <f>A125567561A_Latest</f>
        <v>7.37</v>
      </c>
      <c r="AB361" s="70">
        <f>A125570680A_Latest</f>
        <v>1.129</v>
      </c>
      <c r="AC361" s="70">
        <f>A125565064A_Latest</f>
        <v>6.6879999999999997</v>
      </c>
      <c r="AD361" s="70">
        <f>A125573488F_Latest</f>
        <v>3.9470000000000001</v>
      </c>
      <c r="AE361" s="70">
        <f>A125576296T_Latest</f>
        <v>1.9</v>
      </c>
      <c r="AF361" s="70">
        <f>A125567872K_Latest</f>
        <v>13.664</v>
      </c>
      <c r="AG361" s="70">
        <f>A125567873L_Latest</f>
        <v>8</v>
      </c>
      <c r="AH361" s="70">
        <f>A125569120F_Latest</f>
        <v>3.468</v>
      </c>
      <c r="AI361" s="70">
        <f>A125563504J_Latest</f>
        <v>5.5170000000000003</v>
      </c>
      <c r="AJ361" s="70">
        <f>A125571928L_Latest</f>
        <v>8.14</v>
      </c>
      <c r="AK361" s="70">
        <f>A125574736X_Latest</f>
        <v>6.194</v>
      </c>
      <c r="AL361" s="70">
        <f>A125566312V_Latest</f>
        <v>23.318999999999999</v>
      </c>
      <c r="AM361" s="70">
        <f>A125566313W_Latest</f>
        <v>13.845000000000001</v>
      </c>
      <c r="AN361" s="70">
        <f>A125569432T_Latest</f>
        <v>0.497</v>
      </c>
      <c r="AO361" s="70">
        <f>A125563816V_Latest</f>
        <v>1.0649999999999999</v>
      </c>
      <c r="AP361" s="70">
        <f>A125572240J_Latest</f>
        <v>1.8180000000000001</v>
      </c>
      <c r="AQ361" s="70">
        <f>A125575048L_Latest</f>
        <v>1.2529999999999999</v>
      </c>
      <c r="AR361" s="70">
        <f>A125566624F_Latest</f>
        <v>4.6340000000000003</v>
      </c>
      <c r="AS361" s="70">
        <f>A125566625J_Latest</f>
        <v>25.416</v>
      </c>
      <c r="AT361" s="70">
        <f>A125569744C_Latest</f>
        <v>0.33200000000000002</v>
      </c>
      <c r="AU361" s="70">
        <f>A125564128J_Latest</f>
        <v>0</v>
      </c>
      <c r="AV361" s="70">
        <f>A125572552V_Latest</f>
        <v>0.114</v>
      </c>
      <c r="AW361" s="70">
        <f>A125575360F_Latest</f>
        <v>6.2E-2</v>
      </c>
      <c r="AX361" s="70">
        <f>A125566936T_Latest</f>
        <v>0.50900000000000001</v>
      </c>
      <c r="AY361" s="70">
        <f>A125566937V_Latest</f>
        <v>3</v>
      </c>
      <c r="AZ361" s="70">
        <f>A125568496K_Latest</f>
        <v>0.92</v>
      </c>
      <c r="BA361" s="70">
        <f>A125562880V_Latest</f>
        <v>0.79100000000000004</v>
      </c>
      <c r="BB361" s="70">
        <f>A125571304R_Latest</f>
        <v>0.82699999999999996</v>
      </c>
      <c r="BC361" s="70">
        <f>A125574112A_Latest</f>
        <v>0</v>
      </c>
      <c r="BD361" s="70">
        <f>A125565688X_Latest</f>
        <v>2.5379999999999998</v>
      </c>
      <c r="BE361" s="70">
        <f>A125565689A_Latest</f>
        <v>4</v>
      </c>
    </row>
    <row r="362" spans="1:57" hidden="1">
      <c r="A362" s="58"/>
      <c r="B362" s="53" t="s">
        <v>12726</v>
      </c>
      <c r="C362" s="66">
        <v>154</v>
      </c>
      <c r="D362" s="70">
        <f>A125568240F_Latest</f>
        <v>18.148</v>
      </c>
      <c r="E362" s="70">
        <f>A125562624J_Latest</f>
        <v>22.792000000000002</v>
      </c>
      <c r="F362" s="70">
        <f>A125571048R_Latest</f>
        <v>33.448</v>
      </c>
      <c r="G362" s="70">
        <f>A125573856X_Latest</f>
        <v>19.821999999999999</v>
      </c>
      <c r="H362" s="70">
        <f>A125565432V_Latest</f>
        <v>94.21</v>
      </c>
      <c r="I362" s="70">
        <f>A125565433W_Latest</f>
        <v>13</v>
      </c>
      <c r="J362" s="70">
        <f>A125570112C_Latest</f>
        <v>6.4539999999999997</v>
      </c>
      <c r="K362" s="70">
        <f>A125564496L_Latest</f>
        <v>9.4269999999999996</v>
      </c>
      <c r="L362" s="70">
        <f>A125572920L_Latest</f>
        <v>7.8819999999999997</v>
      </c>
      <c r="M362" s="70">
        <f>A125575728T_Latest</f>
        <v>7.1459999999999999</v>
      </c>
      <c r="N362" s="70">
        <f>A125567304L_Latest</f>
        <v>30.908000000000001</v>
      </c>
      <c r="O362" s="70">
        <f>A125567305R_Latest</f>
        <v>12</v>
      </c>
      <c r="P362" s="70">
        <f>A125568864C_Latest</f>
        <v>1.972</v>
      </c>
      <c r="Q362" s="70">
        <f>A125563248J_Latest</f>
        <v>4.1070000000000002</v>
      </c>
      <c r="R362" s="70">
        <f>A125571672V_Latest</f>
        <v>10.542999999999999</v>
      </c>
      <c r="S362" s="70">
        <f>A125574480F_Latest</f>
        <v>2.1539999999999999</v>
      </c>
      <c r="T362" s="70">
        <f>A125566056V_Latest</f>
        <v>18.776</v>
      </c>
      <c r="U362" s="70">
        <f>A125566057W_Latest</f>
        <v>26</v>
      </c>
      <c r="V362" s="70">
        <f>A125570424R_Latest</f>
        <v>5.5789999999999997</v>
      </c>
      <c r="W362" s="70">
        <f>A125564808L_Latest</f>
        <v>7.2329999999999997</v>
      </c>
      <c r="X362" s="70">
        <f>A125573232A_Latest</f>
        <v>8.2899999999999991</v>
      </c>
      <c r="Y362" s="70">
        <f>A125576040L_Latest</f>
        <v>4.1719999999999997</v>
      </c>
      <c r="Z362" s="70">
        <f>A125567616X_Latest</f>
        <v>25.274999999999999</v>
      </c>
      <c r="AA362" s="70">
        <f>A125567617A_Latest</f>
        <v>12.348000000000001</v>
      </c>
      <c r="AB362" s="70">
        <f>A125570736A_Latest</f>
        <v>1.907</v>
      </c>
      <c r="AC362" s="70">
        <f>A125565120J_Latest</f>
        <v>0</v>
      </c>
      <c r="AD362" s="70">
        <f>A125573544L_Latest</f>
        <v>2.3439999999999999</v>
      </c>
      <c r="AE362" s="70">
        <f>A125576352X_Latest</f>
        <v>2.8919999999999999</v>
      </c>
      <c r="AF362" s="70">
        <f>A125567928K_Latest</f>
        <v>7.1429999999999998</v>
      </c>
      <c r="AG362" s="70">
        <f>A125567929L_Latest</f>
        <v>21.382999999999999</v>
      </c>
      <c r="AH362" s="70">
        <f>A125569176T_Latest</f>
        <v>1.411</v>
      </c>
      <c r="AI362" s="70">
        <f>A125563560A_Latest</f>
        <v>1.4450000000000001</v>
      </c>
      <c r="AJ362" s="70">
        <f>A125571984F_Latest</f>
        <v>3.0339999999999998</v>
      </c>
      <c r="AK362" s="70">
        <f>A125574792T_Latest</f>
        <v>2.1</v>
      </c>
      <c r="AL362" s="70">
        <f>A125566368F_Latest</f>
        <v>7.9889999999999999</v>
      </c>
      <c r="AM362" s="70">
        <f>A125566369J_Latest</f>
        <v>16.451000000000001</v>
      </c>
      <c r="AN362" s="70">
        <f>A125569488C_Latest</f>
        <v>0.46</v>
      </c>
      <c r="AO362" s="70">
        <f>A125563872L_Latest</f>
        <v>0.57999999999999996</v>
      </c>
      <c r="AP362" s="70">
        <f>A125572296V_Latest</f>
        <v>1.238</v>
      </c>
      <c r="AQ362" s="70">
        <f>A125575104V_Latest</f>
        <v>1.004</v>
      </c>
      <c r="AR362" s="70">
        <f>A125566680X_Latest</f>
        <v>3.2810000000000001</v>
      </c>
      <c r="AS362" s="70">
        <f>A125566681A_Latest</f>
        <v>43</v>
      </c>
      <c r="AT362" s="70">
        <f>A125569800K_Latest</f>
        <v>0</v>
      </c>
      <c r="AU362" s="70">
        <f>A125564184A_Latest</f>
        <v>0</v>
      </c>
      <c r="AV362" s="70">
        <f>A125572608V_Latest</f>
        <v>0.11899999999999999</v>
      </c>
      <c r="AW362" s="70">
        <f>A125575416F_Latest</f>
        <v>0</v>
      </c>
      <c r="AX362" s="70">
        <f>A125566992K_Latest</f>
        <v>0.11899999999999999</v>
      </c>
      <c r="AY362" s="70">
        <f>A125566993L_Latest</f>
        <v>0</v>
      </c>
      <c r="AZ362" s="70">
        <f>A125568552T_Latest</f>
        <v>0.36499999999999999</v>
      </c>
      <c r="BA362" s="70">
        <f>A125562936V_Latest</f>
        <v>0</v>
      </c>
      <c r="BB362" s="70">
        <f>A125571360J_Latest</f>
        <v>0</v>
      </c>
      <c r="BC362" s="70">
        <f>A125574168L_Latest</f>
        <v>0.35399999999999998</v>
      </c>
      <c r="BD362" s="70">
        <f>A125565744F_Latest</f>
        <v>0.72</v>
      </c>
      <c r="BE362" s="70">
        <f>A125565745J_Latest</f>
        <v>26.122</v>
      </c>
    </row>
    <row r="363" spans="1:57" hidden="1">
      <c r="A363" s="58"/>
      <c r="B363" s="53" t="s">
        <v>12727</v>
      </c>
      <c r="C363" s="66">
        <v>155</v>
      </c>
      <c r="D363" s="70">
        <f>A125568200L_Latest</f>
        <v>18.222999999999999</v>
      </c>
      <c r="E363" s="70">
        <f>A125562584A_Latest</f>
        <v>37.503</v>
      </c>
      <c r="F363" s="70">
        <f>A125571008W_Latest</f>
        <v>38.969000000000001</v>
      </c>
      <c r="G363" s="70">
        <f>A125573816F_Latest</f>
        <v>30.977</v>
      </c>
      <c r="H363" s="70">
        <f>A125565392L_Latest</f>
        <v>125.673</v>
      </c>
      <c r="I363" s="70">
        <f>A125565393R_Latest</f>
        <v>13</v>
      </c>
      <c r="J363" s="70">
        <f>A125570072W_Latest</f>
        <v>4.944</v>
      </c>
      <c r="K363" s="70">
        <f>A125564456V_Latest</f>
        <v>12.247</v>
      </c>
      <c r="L363" s="70">
        <f>A125572880F_Latest</f>
        <v>10.541</v>
      </c>
      <c r="M363" s="70">
        <f>A125575688K_Latest</f>
        <v>5.851</v>
      </c>
      <c r="N363" s="70">
        <f>A125567264F_Latest</f>
        <v>33.582999999999998</v>
      </c>
      <c r="O363" s="70">
        <f>A125567265J_Latest</f>
        <v>11.987</v>
      </c>
      <c r="P363" s="70">
        <f>A125568824K_Latest</f>
        <v>5.4960000000000004</v>
      </c>
      <c r="Q363" s="70">
        <f>A125563208R_Latest</f>
        <v>6.6989999999999998</v>
      </c>
      <c r="R363" s="70">
        <f>A125571632A_Latest</f>
        <v>11.31</v>
      </c>
      <c r="S363" s="70">
        <f>A125574440L_Latest</f>
        <v>10.509</v>
      </c>
      <c r="T363" s="70">
        <f>A125566016A_Latest</f>
        <v>34.014000000000003</v>
      </c>
      <c r="U363" s="70">
        <f>A125566017C_Latest</f>
        <v>17.507999999999999</v>
      </c>
      <c r="V363" s="70">
        <f>A125570384J_Latest</f>
        <v>3.4670000000000001</v>
      </c>
      <c r="W363" s="70">
        <f>A125564768F_Latest</f>
        <v>10.164999999999999</v>
      </c>
      <c r="X363" s="70">
        <f>A125573192V_Latest</f>
        <v>9.0150000000000006</v>
      </c>
      <c r="Y363" s="70">
        <f>A125576000V_Latest</f>
        <v>5.694</v>
      </c>
      <c r="Z363" s="70">
        <f>A125567576T_Latest</f>
        <v>28.341000000000001</v>
      </c>
      <c r="AA363" s="70">
        <f>A125567577V_Latest</f>
        <v>13</v>
      </c>
      <c r="AB363" s="70">
        <f>A125570696V_Latest</f>
        <v>0.752</v>
      </c>
      <c r="AC363" s="70">
        <f>A125565080A_Latest</f>
        <v>2.4340000000000002</v>
      </c>
      <c r="AD363" s="70">
        <f>A125573504V_Latest</f>
        <v>2.3260000000000001</v>
      </c>
      <c r="AE363" s="70">
        <f>A125576312F_Latest</f>
        <v>3.6749999999999998</v>
      </c>
      <c r="AF363" s="70">
        <f>A125567888C_Latest</f>
        <v>9.1869999999999994</v>
      </c>
      <c r="AG363" s="70">
        <f>A125567889F_Latest</f>
        <v>26</v>
      </c>
      <c r="AH363" s="70">
        <f>A125569136X_Latest</f>
        <v>2.4870000000000001</v>
      </c>
      <c r="AI363" s="70">
        <f>A125563520J_Latest</f>
        <v>4.4569999999999999</v>
      </c>
      <c r="AJ363" s="70">
        <f>A125571944L_Latest</f>
        <v>4.242</v>
      </c>
      <c r="AK363" s="70">
        <f>A125574752X_Latest</f>
        <v>3.6629999999999998</v>
      </c>
      <c r="AL363" s="70">
        <f>A125566328L_Latest</f>
        <v>14.848000000000001</v>
      </c>
      <c r="AM363" s="70">
        <f>A125566329R_Latest</f>
        <v>13</v>
      </c>
      <c r="AN363" s="70">
        <f>A125569448K_Latest</f>
        <v>0.88700000000000001</v>
      </c>
      <c r="AO363" s="70">
        <f>A125563832V_Latest</f>
        <v>1.2370000000000001</v>
      </c>
      <c r="AP363" s="70">
        <f>A125572256A_Latest</f>
        <v>0.35899999999999999</v>
      </c>
      <c r="AQ363" s="70">
        <f>A125575064L_Latest</f>
        <v>0.60199999999999998</v>
      </c>
      <c r="AR363" s="70">
        <f>A125566640F_Latest</f>
        <v>3.0840000000000001</v>
      </c>
      <c r="AS363" s="70">
        <f>A125566641J_Latest</f>
        <v>8</v>
      </c>
      <c r="AT363" s="70">
        <f>A125569760C_Latest</f>
        <v>0.191</v>
      </c>
      <c r="AU363" s="70">
        <f>A125564144J_Latest</f>
        <v>0.26400000000000001</v>
      </c>
      <c r="AV363" s="70">
        <f>A125572568L_Latest</f>
        <v>0.23300000000000001</v>
      </c>
      <c r="AW363" s="70">
        <f>A125575376X_Latest</f>
        <v>0.123</v>
      </c>
      <c r="AX363" s="70">
        <f>A125566952T_Latest</f>
        <v>0.81100000000000005</v>
      </c>
      <c r="AY363" s="70">
        <f>A125566953V_Latest</f>
        <v>8.0069999999999997</v>
      </c>
      <c r="AZ363" s="70">
        <f>A125568512X_Latest</f>
        <v>0</v>
      </c>
      <c r="BA363" s="70">
        <f>A125562896L_Latest</f>
        <v>0</v>
      </c>
      <c r="BB363" s="70">
        <f>A125571320R_Latest</f>
        <v>0.94299999999999995</v>
      </c>
      <c r="BC363" s="70">
        <f>A125574128V_Latest</f>
        <v>0.86099999999999999</v>
      </c>
      <c r="BD363" s="70">
        <f>A125565704L_Latest</f>
        <v>1.804</v>
      </c>
      <c r="BE363" s="70">
        <f>A125565705R_Latest</f>
        <v>65.48</v>
      </c>
    </row>
    <row r="364" spans="1:57" hidden="1">
      <c r="A364" s="58"/>
      <c r="B364" s="53" t="s">
        <v>12728</v>
      </c>
      <c r="C364" s="66">
        <v>156</v>
      </c>
      <c r="D364" s="70">
        <f>A125568248X_Latest</f>
        <v>10.805999999999999</v>
      </c>
      <c r="E364" s="70">
        <f>A125562632J_Latest</f>
        <v>24.113</v>
      </c>
      <c r="F364" s="70">
        <f>A125571056R_Latest</f>
        <v>23.597999999999999</v>
      </c>
      <c r="G364" s="70">
        <f>A125573864X_Latest</f>
        <v>23.721</v>
      </c>
      <c r="H364" s="70">
        <f>A125565440V_Latest</f>
        <v>82.236999999999995</v>
      </c>
      <c r="I364" s="70">
        <f>A125565441W_Latest</f>
        <v>13.96</v>
      </c>
      <c r="J364" s="70">
        <f>A125570120C_Latest</f>
        <v>4.5750000000000002</v>
      </c>
      <c r="K364" s="70">
        <f>A125564504A_Latest</f>
        <v>9.4090000000000007</v>
      </c>
      <c r="L364" s="70">
        <f>A125572928F_Latest</f>
        <v>7.7309999999999999</v>
      </c>
      <c r="M364" s="70">
        <f>A125575736T_Latest</f>
        <v>9.2910000000000004</v>
      </c>
      <c r="N364" s="70">
        <f>A125567312L_Latest</f>
        <v>31.006</v>
      </c>
      <c r="O364" s="70">
        <f>A125567313R_Latest</f>
        <v>13</v>
      </c>
      <c r="P364" s="70">
        <f>A125568872C_Latest</f>
        <v>2.2970000000000002</v>
      </c>
      <c r="Q364" s="70">
        <f>A125563256J_Latest</f>
        <v>4.8209999999999997</v>
      </c>
      <c r="R364" s="70">
        <f>A125571680V_Latest</f>
        <v>8.2739999999999991</v>
      </c>
      <c r="S364" s="70">
        <f>A125574488X_Latest</f>
        <v>4.617</v>
      </c>
      <c r="T364" s="70">
        <f>A125566064V_Latest</f>
        <v>20.007999999999999</v>
      </c>
      <c r="U364" s="70">
        <f>A125566065W_Latest</f>
        <v>26</v>
      </c>
      <c r="V364" s="70">
        <f>A125570432R_Latest</f>
        <v>2.5249999999999999</v>
      </c>
      <c r="W364" s="70">
        <f>A125564816L_Latest</f>
        <v>6.2839999999999998</v>
      </c>
      <c r="X364" s="70">
        <f>A125573240A_Latest</f>
        <v>1.1479999999999999</v>
      </c>
      <c r="Y364" s="70">
        <f>A125576048F_Latest</f>
        <v>3.3740000000000001</v>
      </c>
      <c r="Z364" s="70">
        <f>A125567624X_Latest</f>
        <v>13.33</v>
      </c>
      <c r="AA364" s="70">
        <f>A125567625A_Latest</f>
        <v>7.4589999999999996</v>
      </c>
      <c r="AB364" s="70">
        <f>A125570744A_Latest</f>
        <v>0</v>
      </c>
      <c r="AC364" s="70">
        <f>A125565128A_Latest</f>
        <v>0.23</v>
      </c>
      <c r="AD364" s="70">
        <f>A125573552L_Latest</f>
        <v>2.2879999999999998</v>
      </c>
      <c r="AE364" s="70">
        <f>A125576360X_Latest</f>
        <v>1.9239999999999999</v>
      </c>
      <c r="AF364" s="70">
        <f>A125567936K_Latest</f>
        <v>4.4420000000000002</v>
      </c>
      <c r="AG364" s="70">
        <f>A125567937L_Latest</f>
        <v>26</v>
      </c>
      <c r="AH364" s="70">
        <f>A125569184T_Latest</f>
        <v>1.071</v>
      </c>
      <c r="AI364" s="70">
        <f>A125563568V_Latest</f>
        <v>2.6680000000000001</v>
      </c>
      <c r="AJ364" s="70">
        <f>A125571992F_Latest</f>
        <v>3.3719999999999999</v>
      </c>
      <c r="AK364" s="70">
        <f>A125574800F_Latest</f>
        <v>3.36</v>
      </c>
      <c r="AL364" s="70">
        <f>A125566376F_Latest</f>
        <v>10.471</v>
      </c>
      <c r="AM364" s="70">
        <f>A125566377J_Latest</f>
        <v>26</v>
      </c>
      <c r="AN364" s="70">
        <f>A125569496C_Latest</f>
        <v>0.19400000000000001</v>
      </c>
      <c r="AO364" s="70">
        <f>A125563880L_Latest</f>
        <v>0.248</v>
      </c>
      <c r="AP364" s="70">
        <f>A125572304J_Latest</f>
        <v>0.53700000000000003</v>
      </c>
      <c r="AQ364" s="70">
        <f>A125575112V_Latest</f>
        <v>0.38100000000000001</v>
      </c>
      <c r="AR364" s="70">
        <f>A125566688T_Latest</f>
        <v>1.36</v>
      </c>
      <c r="AS364" s="70">
        <f>A125566689V_Latest</f>
        <v>13</v>
      </c>
      <c r="AT364" s="70">
        <f>A125569808C_Latest</f>
        <v>0.14399999999999999</v>
      </c>
      <c r="AU364" s="70">
        <f>A125564192A_Latest</f>
        <v>0.26</v>
      </c>
      <c r="AV364" s="70">
        <f>A125572616V_Latest</f>
        <v>0</v>
      </c>
      <c r="AW364" s="70">
        <f>A125575424F_Latest</f>
        <v>0.45600000000000002</v>
      </c>
      <c r="AX364" s="70">
        <f>A125567000A_Latest</f>
        <v>0.86</v>
      </c>
      <c r="AY364" s="70">
        <f>A125567001C_Latest</f>
        <v>42.162999999999997</v>
      </c>
      <c r="AZ364" s="70">
        <f>A125568560T_Latest</f>
        <v>0</v>
      </c>
      <c r="BA364" s="70">
        <f>A125562944V_Latest</f>
        <v>0.193</v>
      </c>
      <c r="BB364" s="70">
        <f>A125571368A_Latest</f>
        <v>0.248</v>
      </c>
      <c r="BC364" s="70">
        <f>A125574176L_Latest</f>
        <v>0.31900000000000001</v>
      </c>
      <c r="BD364" s="70">
        <f>A125565752F_Latest</f>
        <v>0.76</v>
      </c>
      <c r="BE364" s="70">
        <f>A125565753J_Latest</f>
        <v>24.811</v>
      </c>
    </row>
    <row r="365" spans="1:57" hidden="1">
      <c r="A365" s="48" t="s">
        <v>12729</v>
      </c>
      <c r="B365" s="55"/>
      <c r="C365" s="66">
        <v>157</v>
      </c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</row>
    <row r="366" spans="1:57" hidden="1">
      <c r="A366" s="58"/>
      <c r="B366" s="53" t="s">
        <v>12730</v>
      </c>
      <c r="C366" s="66">
        <v>158</v>
      </c>
      <c r="D366" s="70">
        <f>A125568320F_Latest</f>
        <v>43.146999999999998</v>
      </c>
      <c r="E366" s="70">
        <f>A125562704J_Latest</f>
        <v>61.698999999999998</v>
      </c>
      <c r="F366" s="70">
        <f>A125571128R_Latest</f>
        <v>65.468000000000004</v>
      </c>
      <c r="G366" s="70">
        <f>A125573936X_Latest</f>
        <v>44.408999999999999</v>
      </c>
      <c r="H366" s="70">
        <f>A125565512V_Latest</f>
        <v>214.72399999999999</v>
      </c>
      <c r="I366" s="70">
        <f>A125565513W_Latest</f>
        <v>13</v>
      </c>
      <c r="J366" s="70">
        <f>A125570192R_Latest</f>
        <v>13.805</v>
      </c>
      <c r="K366" s="70">
        <f>A125564576L_Latest</f>
        <v>20.047999999999998</v>
      </c>
      <c r="L366" s="70">
        <f>A125573000R_Latest</f>
        <v>15.741</v>
      </c>
      <c r="M366" s="70">
        <f>A125575808T_Latest</f>
        <v>18.114000000000001</v>
      </c>
      <c r="N366" s="70">
        <f>A125567384X_Latest</f>
        <v>67.707999999999998</v>
      </c>
      <c r="O366" s="70">
        <f>A125567385A_Latest</f>
        <v>12.544</v>
      </c>
      <c r="P366" s="70">
        <f>A125568944C_Latest</f>
        <v>13.005000000000001</v>
      </c>
      <c r="Q366" s="70">
        <f>A125563328J_Latest</f>
        <v>13.904</v>
      </c>
      <c r="R366" s="70">
        <f>A125571752V_Latest</f>
        <v>20.295999999999999</v>
      </c>
      <c r="S366" s="70">
        <f>A125574560F_Latest</f>
        <v>9.3840000000000003</v>
      </c>
      <c r="T366" s="70">
        <f>A125566136V_Latest</f>
        <v>56.588000000000001</v>
      </c>
      <c r="U366" s="70">
        <f>A125566137W_Latest</f>
        <v>13</v>
      </c>
      <c r="V366" s="70">
        <f>A125570504R_Latest</f>
        <v>10.573</v>
      </c>
      <c r="W366" s="70">
        <f>A125564888X_Latest</f>
        <v>14.186999999999999</v>
      </c>
      <c r="X366" s="70">
        <f>A125573312A_Latest</f>
        <v>14.898</v>
      </c>
      <c r="Y366" s="70">
        <f>A125576120L_Latest</f>
        <v>4.5970000000000004</v>
      </c>
      <c r="Z366" s="70">
        <f>A125567696K_Latest</f>
        <v>44.253</v>
      </c>
      <c r="AA366" s="70">
        <f>A125567697L_Latest</f>
        <v>8</v>
      </c>
      <c r="AB366" s="70">
        <f>A125570816A_Latest</f>
        <v>1.95</v>
      </c>
      <c r="AC366" s="70">
        <f>A125565200J_Latest</f>
        <v>6.7869999999999999</v>
      </c>
      <c r="AD366" s="70">
        <f>A125573624L_Latest</f>
        <v>2.669</v>
      </c>
      <c r="AE366" s="70">
        <f>A125576432X_Latest</f>
        <v>4.6909999999999998</v>
      </c>
      <c r="AF366" s="70">
        <f>A125568008L_Latest</f>
        <v>16.097999999999999</v>
      </c>
      <c r="AG366" s="70">
        <f>A125568009R_Latest</f>
        <v>8</v>
      </c>
      <c r="AH366" s="70">
        <f>A125569256T_Latest</f>
        <v>2.4319999999999999</v>
      </c>
      <c r="AI366" s="70">
        <f>A125563640A_Latest</f>
        <v>4.5049999999999999</v>
      </c>
      <c r="AJ366" s="70">
        <f>A125572064J_Latest</f>
        <v>8.1020000000000003</v>
      </c>
      <c r="AK366" s="70">
        <f>A125574872T_Latest</f>
        <v>5.1950000000000003</v>
      </c>
      <c r="AL366" s="70">
        <f>A125566448F_Latest</f>
        <v>20.233000000000001</v>
      </c>
      <c r="AM366" s="70">
        <f>A125566449J_Latest</f>
        <v>26</v>
      </c>
      <c r="AN366" s="70">
        <f>A125569568C_Latest</f>
        <v>0.45200000000000001</v>
      </c>
      <c r="AO366" s="70">
        <f>A125563952L_Latest</f>
        <v>1.4</v>
      </c>
      <c r="AP366" s="70">
        <f>A125572376V_Latest</f>
        <v>2.5390000000000001</v>
      </c>
      <c r="AQ366" s="70">
        <f>A125575184F_Latest</f>
        <v>1.8029999999999999</v>
      </c>
      <c r="AR366" s="70">
        <f>A125566760X_Latest</f>
        <v>6.1929999999999996</v>
      </c>
      <c r="AS366" s="70">
        <f>A125566761A_Latest</f>
        <v>26</v>
      </c>
      <c r="AT366" s="70">
        <f>A125569880W_Latest</f>
        <v>0.377</v>
      </c>
      <c r="AU366" s="70">
        <f>A125564264A_Latest</f>
        <v>0.122</v>
      </c>
      <c r="AV366" s="70">
        <f>A125572688F_Latest</f>
        <v>0</v>
      </c>
      <c r="AW366" s="70">
        <f>A125575496T_Latest</f>
        <v>0.42299999999999999</v>
      </c>
      <c r="AX366" s="70">
        <f>A125567072L_Latest</f>
        <v>0.92200000000000004</v>
      </c>
      <c r="AY366" s="70">
        <f>A125567073R_Latest</f>
        <v>14.616</v>
      </c>
      <c r="AZ366" s="70">
        <f>A125568632T_Latest</f>
        <v>0.55400000000000005</v>
      </c>
      <c r="BA366" s="70">
        <f>A125563016W_Latest</f>
        <v>0.748</v>
      </c>
      <c r="BB366" s="70">
        <f>A125571440J_Latest</f>
        <v>1.224</v>
      </c>
      <c r="BC366" s="70">
        <f>A125574248L_Latest</f>
        <v>0.20100000000000001</v>
      </c>
      <c r="BD366" s="70">
        <f>A125565824F_Latest</f>
        <v>2.7269999999999999</v>
      </c>
      <c r="BE366" s="70">
        <f>A125565825J_Latest</f>
        <v>11.295999999999999</v>
      </c>
    </row>
    <row r="367" spans="1:57" hidden="1">
      <c r="A367" s="58"/>
      <c r="B367" s="53" t="s">
        <v>12731</v>
      </c>
      <c r="C367" s="66">
        <v>159</v>
      </c>
      <c r="D367" s="70">
        <f>A125568256X_Latest</f>
        <v>37.487000000000002</v>
      </c>
      <c r="E367" s="70">
        <f>A125562640J_Latest</f>
        <v>55.411999999999999</v>
      </c>
      <c r="F367" s="70">
        <f>A125571064R_Latest</f>
        <v>55.866</v>
      </c>
      <c r="G367" s="70">
        <f>A125573872X_Latest</f>
        <v>50.966000000000001</v>
      </c>
      <c r="H367" s="70">
        <f>A125565448L_Latest</f>
        <v>199.73099999999999</v>
      </c>
      <c r="I367" s="70">
        <f>A125565449R_Latest</f>
        <v>13</v>
      </c>
      <c r="J367" s="70">
        <f>A125570128W_Latest</f>
        <v>10.191000000000001</v>
      </c>
      <c r="K367" s="70">
        <f>A125564512A_Latest</f>
        <v>21.666</v>
      </c>
      <c r="L367" s="70">
        <f>A125572936F_Latest</f>
        <v>16.556999999999999</v>
      </c>
      <c r="M367" s="70">
        <f>A125575744T_Latest</f>
        <v>16.268000000000001</v>
      </c>
      <c r="N367" s="70">
        <f>A125567320L_Latest</f>
        <v>64.682000000000002</v>
      </c>
      <c r="O367" s="70">
        <f>A125567321R_Latest</f>
        <v>13</v>
      </c>
      <c r="P367" s="70">
        <f>A125568880C_Latest</f>
        <v>8.8640000000000008</v>
      </c>
      <c r="Q367" s="70">
        <f>A125563264J_Latest</f>
        <v>11.529</v>
      </c>
      <c r="R367" s="70">
        <f>A125571688L_Latest</f>
        <v>13.906000000000001</v>
      </c>
      <c r="S367" s="70">
        <f>A125574496X_Latest</f>
        <v>8.51</v>
      </c>
      <c r="T367" s="70">
        <f>A125566072V_Latest</f>
        <v>42.81</v>
      </c>
      <c r="U367" s="70">
        <f>A125566073W_Latest</f>
        <v>16.484999999999999</v>
      </c>
      <c r="V367" s="70">
        <f>A125570440R_Latest</f>
        <v>11.334</v>
      </c>
      <c r="W367" s="70">
        <f>A125564824L_Latest</f>
        <v>13.032999999999999</v>
      </c>
      <c r="X367" s="70">
        <f>A125573248V_Latest</f>
        <v>9.0500000000000007</v>
      </c>
      <c r="Y367" s="70">
        <f>A125576056F_Latest</f>
        <v>10.869</v>
      </c>
      <c r="Z367" s="70">
        <f>A125567632X_Latest</f>
        <v>44.286000000000001</v>
      </c>
      <c r="AA367" s="70">
        <f>A125567633A_Latest</f>
        <v>8.8179999999999996</v>
      </c>
      <c r="AB367" s="70">
        <f>A125570752A_Latest</f>
        <v>1.401</v>
      </c>
      <c r="AC367" s="70">
        <f>A125565136A_Latest</f>
        <v>1.1539999999999999</v>
      </c>
      <c r="AD367" s="70">
        <f>A125573560L_Latest</f>
        <v>4.8810000000000002</v>
      </c>
      <c r="AE367" s="70">
        <f>A125576368T_Latest</f>
        <v>4.6390000000000002</v>
      </c>
      <c r="AF367" s="70">
        <f>A125567944K_Latest</f>
        <v>12.074999999999999</v>
      </c>
      <c r="AG367" s="70">
        <f>A125567945L_Latest</f>
        <v>31.638000000000002</v>
      </c>
      <c r="AH367" s="70">
        <f>A125569192T_Latest</f>
        <v>3.2959999999999998</v>
      </c>
      <c r="AI367" s="70">
        <f>A125563576V_Latest</f>
        <v>6.0650000000000004</v>
      </c>
      <c r="AJ367" s="70">
        <f>A125572000W_Latest</f>
        <v>9.4819999999999993</v>
      </c>
      <c r="AK367" s="70">
        <f>A125574808X_Latest</f>
        <v>8.9589999999999996</v>
      </c>
      <c r="AL367" s="70">
        <f>A125566384F_Latest</f>
        <v>27.800999999999998</v>
      </c>
      <c r="AM367" s="70">
        <f>A125566385J_Latest</f>
        <v>16.863</v>
      </c>
      <c r="AN367" s="70">
        <f>A125569504T_Latest</f>
        <v>1.38</v>
      </c>
      <c r="AO367" s="70">
        <f>A125563888F_Latest</f>
        <v>1.587</v>
      </c>
      <c r="AP367" s="70">
        <f>A125572312J_Latest</f>
        <v>1.413</v>
      </c>
      <c r="AQ367" s="70">
        <f>A125575120V_Latest</f>
        <v>0.70699999999999996</v>
      </c>
      <c r="AR367" s="70">
        <f>A125566696T_Latest</f>
        <v>5.0860000000000003</v>
      </c>
      <c r="AS367" s="70">
        <f>A125566697V_Latest</f>
        <v>10.787000000000001</v>
      </c>
      <c r="AT367" s="70">
        <f>A125569816C_Latest</f>
        <v>0.28999999999999998</v>
      </c>
      <c r="AU367" s="70">
        <f>A125564200R_Latest</f>
        <v>0.14199999999999999</v>
      </c>
      <c r="AV367" s="70">
        <f>A125572624V_Latest</f>
        <v>0.23400000000000001</v>
      </c>
      <c r="AW367" s="70">
        <f>A125575432F_Latest</f>
        <v>0</v>
      </c>
      <c r="AX367" s="70">
        <f>A125567008V_Latest</f>
        <v>0.66600000000000004</v>
      </c>
      <c r="AY367" s="70">
        <f>A125567009W_Latest</f>
        <v>3.766</v>
      </c>
      <c r="AZ367" s="70">
        <f>A125568568K_Latest</f>
        <v>0.73099999999999998</v>
      </c>
      <c r="BA367" s="70">
        <f>A125562952V_Latest</f>
        <v>0.23599999999999999</v>
      </c>
      <c r="BB367" s="70">
        <f>A125571376A_Latest</f>
        <v>0.34399999999999997</v>
      </c>
      <c r="BC367" s="70">
        <f>A125574184L_Latest</f>
        <v>1.014</v>
      </c>
      <c r="BD367" s="70">
        <f>A125565760F_Latest</f>
        <v>2.3250000000000002</v>
      </c>
      <c r="BE367" s="70">
        <f>A125565761J_Latest</f>
        <v>15.64</v>
      </c>
    </row>
    <row r="368" spans="1:57" hidden="1">
      <c r="A368" s="58"/>
      <c r="B368" s="53" t="s">
        <v>12732</v>
      </c>
      <c r="C368" s="66">
        <v>160</v>
      </c>
      <c r="D368" s="70">
        <f>A125568208F_Latest</f>
        <v>10.154999999999999</v>
      </c>
      <c r="E368" s="70">
        <f>A125562592A_Latest</f>
        <v>20.491</v>
      </c>
      <c r="F368" s="70">
        <f>A125571016W_Latest</f>
        <v>22.414999999999999</v>
      </c>
      <c r="G368" s="70">
        <f>A125573824F_Latest</f>
        <v>10.504</v>
      </c>
      <c r="H368" s="70">
        <f>A125565400A_Latest</f>
        <v>63.564</v>
      </c>
      <c r="I368" s="70">
        <f>A125565401C_Latest</f>
        <v>13</v>
      </c>
      <c r="J368" s="70">
        <f>A125570080W_Latest</f>
        <v>3.1280000000000001</v>
      </c>
      <c r="K368" s="70">
        <f>A125564464V_Latest</f>
        <v>6.2130000000000001</v>
      </c>
      <c r="L368" s="70">
        <f>A125572888X_Latest</f>
        <v>4.0389999999999997</v>
      </c>
      <c r="M368" s="70">
        <f>A125575696K_Latest</f>
        <v>1.51</v>
      </c>
      <c r="N368" s="70">
        <f>A125567272F_Latest</f>
        <v>14.888999999999999</v>
      </c>
      <c r="O368" s="70">
        <f>A125567273J_Latest</f>
        <v>8</v>
      </c>
      <c r="P368" s="70">
        <f>A125568832K_Latest</f>
        <v>1.7949999999999999</v>
      </c>
      <c r="Q368" s="70">
        <f>A125563216R_Latest</f>
        <v>5.5730000000000004</v>
      </c>
      <c r="R368" s="70">
        <f>A125571640A_Latest</f>
        <v>9.09</v>
      </c>
      <c r="S368" s="70">
        <f>A125574448F_Latest</f>
        <v>3.7040000000000002</v>
      </c>
      <c r="T368" s="70">
        <f>A125566024A_Latest</f>
        <v>20.161999999999999</v>
      </c>
      <c r="U368" s="70">
        <f>A125566025C_Latest</f>
        <v>16.024000000000001</v>
      </c>
      <c r="V368" s="70">
        <f>A125570392J_Latest</f>
        <v>2.48</v>
      </c>
      <c r="W368" s="70">
        <f>A125564776F_Latest</f>
        <v>4.9119999999999999</v>
      </c>
      <c r="X368" s="70">
        <f>A125573200J_Latest</f>
        <v>4.0449999999999999</v>
      </c>
      <c r="Y368" s="70">
        <f>A125576008L_Latest</f>
        <v>2.5590000000000002</v>
      </c>
      <c r="Z368" s="70">
        <f>A125567584T_Latest</f>
        <v>13.996</v>
      </c>
      <c r="AA368" s="70">
        <f>A125567585V_Latest</f>
        <v>8</v>
      </c>
      <c r="AB368" s="70">
        <f>A125570704J_Latest</f>
        <v>0.437</v>
      </c>
      <c r="AC368" s="70">
        <f>A125565088V_Latest</f>
        <v>1.181</v>
      </c>
      <c r="AD368" s="70">
        <f>A125573512V_Latest</f>
        <v>3.355</v>
      </c>
      <c r="AE368" s="70">
        <f>A125576320F_Latest</f>
        <v>1.0609999999999999</v>
      </c>
      <c r="AF368" s="70">
        <f>A125567896C_Latest</f>
        <v>6.0330000000000004</v>
      </c>
      <c r="AG368" s="70">
        <f>A125567897F_Latest</f>
        <v>21.838999999999999</v>
      </c>
      <c r="AH368" s="70">
        <f>A125569144X_Latest</f>
        <v>2.1070000000000002</v>
      </c>
      <c r="AI368" s="70">
        <f>A125563528A_Latest</f>
        <v>2.2090000000000001</v>
      </c>
      <c r="AJ368" s="70">
        <f>A125571952L_Latest</f>
        <v>1.2030000000000001</v>
      </c>
      <c r="AK368" s="70">
        <f>A125574760X_Latest</f>
        <v>0.627</v>
      </c>
      <c r="AL368" s="70">
        <f>A125566336L_Latest</f>
        <v>6.1470000000000002</v>
      </c>
      <c r="AM368" s="70">
        <f>A125566337R_Latest</f>
        <v>8</v>
      </c>
      <c r="AN368" s="70">
        <f>A125569456K_Latest</f>
        <v>0.20699999999999999</v>
      </c>
      <c r="AO368" s="70">
        <f>A125563840V_Latest</f>
        <v>0.14399999999999999</v>
      </c>
      <c r="AP368" s="70">
        <f>A125572264A_Latest</f>
        <v>0</v>
      </c>
      <c r="AQ368" s="70">
        <f>A125575072L_Latest</f>
        <v>0.50600000000000001</v>
      </c>
      <c r="AR368" s="70">
        <f>A125566648X_Latest</f>
        <v>0.85699999999999998</v>
      </c>
      <c r="AS368" s="70">
        <f>A125566649A_Latest</f>
        <v>43.838999999999999</v>
      </c>
      <c r="AT368" s="70">
        <f>A125569768W_Latest</f>
        <v>0</v>
      </c>
      <c r="AU368" s="70">
        <f>A125564152J_Latest</f>
        <v>0.26</v>
      </c>
      <c r="AV368" s="70">
        <f>A125572576L_Latest</f>
        <v>0.23200000000000001</v>
      </c>
      <c r="AW368" s="70">
        <f>A125575384X_Latest</f>
        <v>0.218</v>
      </c>
      <c r="AX368" s="70">
        <f>A125566960T_Latest</f>
        <v>0.71099999999999997</v>
      </c>
      <c r="AY368" s="70">
        <f>A125566961V_Latest</f>
        <v>17.006</v>
      </c>
      <c r="AZ368" s="70">
        <f>A125568520X_Latest</f>
        <v>0</v>
      </c>
      <c r="BA368" s="70">
        <f>A125562904A_Latest</f>
        <v>0</v>
      </c>
      <c r="BB368" s="70">
        <f>A125571328J_Latest</f>
        <v>0.44900000000000001</v>
      </c>
      <c r="BC368" s="70">
        <f>A125574136V_Latest</f>
        <v>0.31900000000000001</v>
      </c>
      <c r="BD368" s="70">
        <f>A125565712L_Latest</f>
        <v>0.76900000000000002</v>
      </c>
      <c r="BE368" s="70">
        <f>A125565713R_Latest</f>
        <v>24.254999999999999</v>
      </c>
    </row>
    <row r="369" spans="1:57" hidden="1">
      <c r="A369" s="58"/>
      <c r="B369" s="53" t="s">
        <v>12733</v>
      </c>
      <c r="C369" s="66">
        <v>161</v>
      </c>
      <c r="D369" s="70">
        <f>A125568368T_Latest</f>
        <v>1.2569999999999999</v>
      </c>
      <c r="E369" s="70">
        <f>A125562752A_Latest</f>
        <v>3.8849999999999998</v>
      </c>
      <c r="F369" s="70">
        <f>A125571176J_Latest</f>
        <v>3.2669999999999999</v>
      </c>
      <c r="G369" s="70">
        <f>A125573984T_Latest</f>
        <v>1.325</v>
      </c>
      <c r="H369" s="70">
        <f>A125565560L_Latest</f>
        <v>9.734</v>
      </c>
      <c r="I369" s="70">
        <f>A125565561R_Latest</f>
        <v>8.9359999999999999</v>
      </c>
      <c r="J369" s="70">
        <f>A125570240W_Latest</f>
        <v>0.65500000000000003</v>
      </c>
      <c r="K369" s="70">
        <f>A125564624V_Latest</f>
        <v>0.60799999999999998</v>
      </c>
      <c r="L369" s="70">
        <f>A125573048A_Latest</f>
        <v>1.371</v>
      </c>
      <c r="M369" s="70">
        <f>A125575856K_Latest</f>
        <v>0</v>
      </c>
      <c r="N369" s="70">
        <f>A125567432F_Latest</f>
        <v>2.6349999999999998</v>
      </c>
      <c r="O369" s="70">
        <f>A125567433J_Latest</f>
        <v>14.417</v>
      </c>
      <c r="P369" s="70">
        <f>A125568992W_Latest</f>
        <v>0</v>
      </c>
      <c r="Q369" s="70">
        <f>A125563376A_Latest</f>
        <v>1.738</v>
      </c>
      <c r="R369" s="70">
        <f>A125571800A_Latest</f>
        <v>1.8959999999999999</v>
      </c>
      <c r="S369" s="70">
        <f>A125574608F_Latest</f>
        <v>0</v>
      </c>
      <c r="T369" s="70">
        <f>A125566184L_Latest</f>
        <v>3.6339999999999999</v>
      </c>
      <c r="U369" s="70">
        <f>A125566185R_Latest</f>
        <v>11.397</v>
      </c>
      <c r="V369" s="70">
        <f>A125570552J_Latest</f>
        <v>0</v>
      </c>
      <c r="W369" s="70">
        <f>A125564936F_Latest</f>
        <v>0</v>
      </c>
      <c r="X369" s="70">
        <f>A125573360V_Latest</f>
        <v>0</v>
      </c>
      <c r="Y369" s="70">
        <f>A125576168X_Latest</f>
        <v>0.56699999999999995</v>
      </c>
      <c r="Z369" s="70">
        <f>A125567744T_Latest</f>
        <v>0.56699999999999995</v>
      </c>
      <c r="AA369" s="70">
        <f>A125567745V_Latest</f>
        <v>0</v>
      </c>
      <c r="AB369" s="70">
        <f>A125570864V_Latest</f>
        <v>0</v>
      </c>
      <c r="AC369" s="70">
        <f>A125565248V_Latest</f>
        <v>0.23</v>
      </c>
      <c r="AD369" s="70">
        <f>A125573672F_Latest</f>
        <v>0</v>
      </c>
      <c r="AE369" s="70">
        <f>A125576480T_Latest</f>
        <v>0</v>
      </c>
      <c r="AF369" s="70">
        <f>A125568056F_Latest</f>
        <v>0.23</v>
      </c>
      <c r="AG369" s="70">
        <f>A125568057J_Latest</f>
        <v>0</v>
      </c>
      <c r="AH369" s="70">
        <f>A125569304X_Latest</f>
        <v>0.60199999999999998</v>
      </c>
      <c r="AI369" s="70">
        <f>A125563688L_Latest</f>
        <v>1.3080000000000001</v>
      </c>
      <c r="AJ369" s="70">
        <f>A125572112R_Latest</f>
        <v>0</v>
      </c>
      <c r="AK369" s="70">
        <f>A125574920X_Latest</f>
        <v>0.53500000000000003</v>
      </c>
      <c r="AL369" s="70">
        <f>A125566496X_Latest</f>
        <v>2.4449999999999998</v>
      </c>
      <c r="AM369" s="70">
        <f>A125566497A_Latest</f>
        <v>4.7329999999999997</v>
      </c>
      <c r="AN369" s="70">
        <f>A125569616K_Latest</f>
        <v>0</v>
      </c>
      <c r="AO369" s="70">
        <f>A125564000W_Latest</f>
        <v>0</v>
      </c>
      <c r="AP369" s="70">
        <f>A125572424A_Latest</f>
        <v>0</v>
      </c>
      <c r="AQ369" s="70">
        <f>A125575232L_Latest</f>
        <v>0.223</v>
      </c>
      <c r="AR369" s="70">
        <f>A125566808X_Latest</f>
        <v>0.223</v>
      </c>
      <c r="AS369" s="70">
        <f>A125566809A_Latest</f>
        <v>0</v>
      </c>
      <c r="AT369" s="70">
        <f>A125569928W_Latest</f>
        <v>0</v>
      </c>
      <c r="AU369" s="70">
        <f>A125564312J_Latest</f>
        <v>0</v>
      </c>
      <c r="AV369" s="70">
        <f>A125572736L_Latest</f>
        <v>0</v>
      </c>
      <c r="AW369" s="70">
        <f>A125575544X_Latest</f>
        <v>0</v>
      </c>
      <c r="AX369" s="70">
        <f>A125567120V_Latest</f>
        <v>0</v>
      </c>
      <c r="AY369" s="70">
        <f>A125567121W_Latest</f>
        <v>0</v>
      </c>
      <c r="AZ369" s="70">
        <f>A125568680K_Latest</f>
        <v>0</v>
      </c>
      <c r="BA369" s="70">
        <f>A125563064R_Latest</f>
        <v>0</v>
      </c>
      <c r="BB369" s="70">
        <f>A125571488V_Latest</f>
        <v>0</v>
      </c>
      <c r="BC369" s="70">
        <f>A125574296F_Latest</f>
        <v>0</v>
      </c>
      <c r="BD369" s="70">
        <f>A125565872X_Latest</f>
        <v>0</v>
      </c>
      <c r="BE369" s="70">
        <f>A125565873A_Latest</f>
        <v>0</v>
      </c>
    </row>
    <row r="370" spans="1:57" hidden="1">
      <c r="A370" s="48" t="s">
        <v>12734</v>
      </c>
      <c r="B370" s="55"/>
      <c r="C370" s="66">
        <v>162</v>
      </c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</row>
    <row r="371" spans="1:57" hidden="1">
      <c r="A371" s="52"/>
      <c r="B371" s="53" t="s">
        <v>12735</v>
      </c>
      <c r="C371" s="66">
        <v>163</v>
      </c>
      <c r="D371" s="70">
        <f>A125568328X_Latest</f>
        <v>0</v>
      </c>
      <c r="E371" s="70">
        <f>A125562712J_Latest</f>
        <v>0</v>
      </c>
      <c r="F371" s="70">
        <f>A125571136R_Latest</f>
        <v>0</v>
      </c>
      <c r="G371" s="70">
        <f>A125573944X_Latest</f>
        <v>0</v>
      </c>
      <c r="H371" s="70">
        <f>A125565520V_Latest</f>
        <v>0</v>
      </c>
      <c r="I371" s="70">
        <f>A125565521W_Latest</f>
        <v>0</v>
      </c>
      <c r="J371" s="70">
        <f>A125570200C_Latest</f>
        <v>0</v>
      </c>
      <c r="K371" s="70">
        <f>A125564584L_Latest</f>
        <v>0</v>
      </c>
      <c r="L371" s="70">
        <f>A125573008J_Latest</f>
        <v>0</v>
      </c>
      <c r="M371" s="70">
        <f>A125575816T_Latest</f>
        <v>0</v>
      </c>
      <c r="N371" s="70">
        <f>A125567392X_Latest</f>
        <v>0</v>
      </c>
      <c r="O371" s="70">
        <f>A125567393A_Latest</f>
        <v>0</v>
      </c>
      <c r="P371" s="70">
        <f>A125568952C_Latest</f>
        <v>0</v>
      </c>
      <c r="Q371" s="70">
        <f>A125563336J_Latest</f>
        <v>0</v>
      </c>
      <c r="R371" s="70">
        <f>A125571760V_Latest</f>
        <v>0</v>
      </c>
      <c r="S371" s="70">
        <f>A125574568X_Latest</f>
        <v>0</v>
      </c>
      <c r="T371" s="70">
        <f>A125566144V_Latest</f>
        <v>0</v>
      </c>
      <c r="U371" s="70">
        <f>A125566145W_Latest</f>
        <v>0</v>
      </c>
      <c r="V371" s="70">
        <f>A125570512R_Latest</f>
        <v>0</v>
      </c>
      <c r="W371" s="70">
        <f>A125564896X_Latest</f>
        <v>0</v>
      </c>
      <c r="X371" s="70">
        <f>A125573320A_Latest</f>
        <v>0</v>
      </c>
      <c r="Y371" s="70">
        <f>A125576128F_Latest</f>
        <v>0</v>
      </c>
      <c r="Z371" s="70">
        <f>A125567704X_Latest</f>
        <v>0</v>
      </c>
      <c r="AA371" s="70">
        <f>A125567705A_Latest</f>
        <v>0</v>
      </c>
      <c r="AB371" s="70">
        <f>A125570824A_Latest</f>
        <v>0</v>
      </c>
      <c r="AC371" s="70">
        <f>A125565208A_Latest</f>
        <v>0</v>
      </c>
      <c r="AD371" s="70">
        <f>A125573632L_Latest</f>
        <v>0</v>
      </c>
      <c r="AE371" s="70">
        <f>A125576440X_Latest</f>
        <v>0</v>
      </c>
      <c r="AF371" s="70">
        <f>A125568016L_Latest</f>
        <v>0</v>
      </c>
      <c r="AG371" s="70">
        <f>A125568017R_Latest</f>
        <v>0</v>
      </c>
      <c r="AH371" s="70">
        <f>A125569264T_Latest</f>
        <v>0</v>
      </c>
      <c r="AI371" s="70">
        <f>A125563648V_Latest</f>
        <v>0</v>
      </c>
      <c r="AJ371" s="70">
        <f>A125572072J_Latest</f>
        <v>0</v>
      </c>
      <c r="AK371" s="70">
        <f>A125574880T_Latest</f>
        <v>0</v>
      </c>
      <c r="AL371" s="70">
        <f>A125566456F_Latest</f>
        <v>0</v>
      </c>
      <c r="AM371" s="70">
        <f>A125566457J_Latest</f>
        <v>0</v>
      </c>
      <c r="AN371" s="70">
        <f>A125569576C_Latest</f>
        <v>0</v>
      </c>
      <c r="AO371" s="70">
        <f>A125563960L_Latest</f>
        <v>0</v>
      </c>
      <c r="AP371" s="70">
        <f>A125572384V_Latest</f>
        <v>0</v>
      </c>
      <c r="AQ371" s="70">
        <f>A125575192F_Latest</f>
        <v>0</v>
      </c>
      <c r="AR371" s="70">
        <f>A125566768T_Latest</f>
        <v>0</v>
      </c>
      <c r="AS371" s="70">
        <f>A125566769V_Latest</f>
        <v>0</v>
      </c>
      <c r="AT371" s="70">
        <f>A125569888R_Latest</f>
        <v>0</v>
      </c>
      <c r="AU371" s="70">
        <f>A125564272A_Latest</f>
        <v>0</v>
      </c>
      <c r="AV371" s="70">
        <f>A125572696F_Latest</f>
        <v>0</v>
      </c>
      <c r="AW371" s="70">
        <f>A125575504F_Latest</f>
        <v>0</v>
      </c>
      <c r="AX371" s="70">
        <f>A125567080L_Latest</f>
        <v>0</v>
      </c>
      <c r="AY371" s="70">
        <f>A125567081R_Latest</f>
        <v>0</v>
      </c>
      <c r="AZ371" s="70">
        <f>A125568640T_Latest</f>
        <v>0</v>
      </c>
      <c r="BA371" s="70">
        <f>A125563024W_Latest</f>
        <v>0</v>
      </c>
      <c r="BB371" s="70">
        <f>A125571448A_Latest</f>
        <v>0</v>
      </c>
      <c r="BC371" s="70">
        <f>A125574256L_Latest</f>
        <v>0</v>
      </c>
      <c r="BD371" s="70">
        <f>A125565832F_Latest</f>
        <v>0</v>
      </c>
      <c r="BE371" s="70">
        <f>A125565833J_Latest</f>
        <v>0</v>
      </c>
    </row>
    <row r="372" spans="1:57" hidden="1">
      <c r="A372" s="52"/>
      <c r="B372" s="53" t="s">
        <v>12736</v>
      </c>
      <c r="C372" s="66">
        <v>164</v>
      </c>
      <c r="D372" s="70">
        <f>A125568336X_Latest</f>
        <v>0</v>
      </c>
      <c r="E372" s="70">
        <f>A125562720J_Latest</f>
        <v>0</v>
      </c>
      <c r="F372" s="70">
        <f>A125571144R_Latest</f>
        <v>0</v>
      </c>
      <c r="G372" s="70">
        <f>A125573952X_Latest</f>
        <v>0</v>
      </c>
      <c r="H372" s="70">
        <f>A125565528L_Latest</f>
        <v>0</v>
      </c>
      <c r="I372" s="70">
        <f>A125565529R_Latest</f>
        <v>0</v>
      </c>
      <c r="J372" s="70">
        <f>A125570208W_Latest</f>
        <v>0</v>
      </c>
      <c r="K372" s="70">
        <f>A125564592L_Latest</f>
        <v>0</v>
      </c>
      <c r="L372" s="70">
        <f>A125573016J_Latest</f>
        <v>0</v>
      </c>
      <c r="M372" s="70">
        <f>A125575824T_Latest</f>
        <v>0</v>
      </c>
      <c r="N372" s="70">
        <f>A125567400L_Latest</f>
        <v>0</v>
      </c>
      <c r="O372" s="70">
        <f>A125567401R_Latest</f>
        <v>0</v>
      </c>
      <c r="P372" s="70">
        <f>A125568960C_Latest</f>
        <v>0</v>
      </c>
      <c r="Q372" s="70">
        <f>A125563344J_Latest</f>
        <v>0</v>
      </c>
      <c r="R372" s="70">
        <f>A125571768L_Latest</f>
        <v>0</v>
      </c>
      <c r="S372" s="70">
        <f>A125574576X_Latest</f>
        <v>0</v>
      </c>
      <c r="T372" s="70">
        <f>A125566152V_Latest</f>
        <v>0</v>
      </c>
      <c r="U372" s="70">
        <f>A125566153W_Latest</f>
        <v>0</v>
      </c>
      <c r="V372" s="70">
        <f>A125570520R_Latest</f>
        <v>0</v>
      </c>
      <c r="W372" s="70">
        <f>A125564904L_Latest</f>
        <v>0</v>
      </c>
      <c r="X372" s="70">
        <f>A125573328V_Latest</f>
        <v>0</v>
      </c>
      <c r="Y372" s="70">
        <f>A125576136F_Latest</f>
        <v>0</v>
      </c>
      <c r="Z372" s="70">
        <f>A125567712X_Latest</f>
        <v>0</v>
      </c>
      <c r="AA372" s="70">
        <f>A125567713A_Latest</f>
        <v>0</v>
      </c>
      <c r="AB372" s="70">
        <f>A125570832A_Latest</f>
        <v>0</v>
      </c>
      <c r="AC372" s="70">
        <f>A125565216A_Latest</f>
        <v>0</v>
      </c>
      <c r="AD372" s="70">
        <f>A125573640L_Latest</f>
        <v>0</v>
      </c>
      <c r="AE372" s="70">
        <f>A125576448T_Latest</f>
        <v>0</v>
      </c>
      <c r="AF372" s="70">
        <f>A125568024L_Latest</f>
        <v>0</v>
      </c>
      <c r="AG372" s="70">
        <f>A125568025R_Latest</f>
        <v>0</v>
      </c>
      <c r="AH372" s="70">
        <f>A125569272T_Latest</f>
        <v>0</v>
      </c>
      <c r="AI372" s="70">
        <f>A125563656V_Latest</f>
        <v>0</v>
      </c>
      <c r="AJ372" s="70">
        <f>A125572080J_Latest</f>
        <v>0</v>
      </c>
      <c r="AK372" s="70">
        <f>A125574888K_Latest</f>
        <v>0</v>
      </c>
      <c r="AL372" s="70">
        <f>A125566464F_Latest</f>
        <v>0</v>
      </c>
      <c r="AM372" s="70">
        <f>A125566465J_Latest</f>
        <v>0</v>
      </c>
      <c r="AN372" s="70">
        <f>A125569584C_Latest</f>
        <v>0</v>
      </c>
      <c r="AO372" s="70">
        <f>A125563968F_Latest</f>
        <v>0</v>
      </c>
      <c r="AP372" s="70">
        <f>A125572392V_Latest</f>
        <v>0</v>
      </c>
      <c r="AQ372" s="70">
        <f>A125575200V_Latest</f>
        <v>0</v>
      </c>
      <c r="AR372" s="70">
        <f>A125566776T_Latest</f>
        <v>0</v>
      </c>
      <c r="AS372" s="70">
        <f>A125566777V_Latest</f>
        <v>0</v>
      </c>
      <c r="AT372" s="70">
        <f>A125569896R_Latest</f>
        <v>0</v>
      </c>
      <c r="AU372" s="70">
        <f>A125564280A_Latest</f>
        <v>0</v>
      </c>
      <c r="AV372" s="70">
        <f>A125572704V_Latest</f>
        <v>0</v>
      </c>
      <c r="AW372" s="70">
        <f>A125575512F_Latest</f>
        <v>0</v>
      </c>
      <c r="AX372" s="70">
        <f>A125567088F_Latest</f>
        <v>0</v>
      </c>
      <c r="AY372" s="70">
        <f>A125567089J_Latest</f>
        <v>0</v>
      </c>
      <c r="AZ372" s="70">
        <f>A125568648K_Latest</f>
        <v>0</v>
      </c>
      <c r="BA372" s="70">
        <f>A125563032W_Latest</f>
        <v>0</v>
      </c>
      <c r="BB372" s="70">
        <f>A125571456A_Latest</f>
        <v>0</v>
      </c>
      <c r="BC372" s="70">
        <f>A125574264L_Latest</f>
        <v>0</v>
      </c>
      <c r="BD372" s="70">
        <f>A125565840F_Latest</f>
        <v>0</v>
      </c>
      <c r="BE372" s="70">
        <f>A125565841J_Latest</f>
        <v>0</v>
      </c>
    </row>
    <row r="373" spans="1:57" hidden="1">
      <c r="A373" s="52"/>
      <c r="B373" s="53" t="s">
        <v>12737</v>
      </c>
      <c r="C373" s="66">
        <v>165</v>
      </c>
      <c r="D373" s="70">
        <f>A125568440X_Latest</f>
        <v>0</v>
      </c>
      <c r="E373" s="70">
        <f>A125562824A_Latest</f>
        <v>0</v>
      </c>
      <c r="F373" s="70">
        <f>A125571248J_Latest</f>
        <v>0</v>
      </c>
      <c r="G373" s="70">
        <f>A125574056V_Latest</f>
        <v>0</v>
      </c>
      <c r="H373" s="70">
        <f>A125565632L_Latest</f>
        <v>0</v>
      </c>
      <c r="I373" s="70">
        <f>A125565633R_Latest</f>
        <v>0</v>
      </c>
      <c r="J373" s="70">
        <f>A125570312W_Latest</f>
        <v>0</v>
      </c>
      <c r="K373" s="70">
        <f>A125564696F_Latest</f>
        <v>0</v>
      </c>
      <c r="L373" s="70">
        <f>A125573120J_Latest</f>
        <v>0</v>
      </c>
      <c r="M373" s="70">
        <f>A125575928K_Latest</f>
        <v>0</v>
      </c>
      <c r="N373" s="70">
        <f>A125567504F_Latest</f>
        <v>0</v>
      </c>
      <c r="O373" s="70">
        <f>A125567505J_Latest</f>
        <v>0</v>
      </c>
      <c r="P373" s="70">
        <f>A125569064X_Latest</f>
        <v>0</v>
      </c>
      <c r="Q373" s="70">
        <f>A125563448A_Latest</f>
        <v>0</v>
      </c>
      <c r="R373" s="70">
        <f>A125571872L_Latest</f>
        <v>0</v>
      </c>
      <c r="S373" s="70">
        <f>A125574680X_Latest</f>
        <v>0</v>
      </c>
      <c r="T373" s="70">
        <f>A125566256L_Latest</f>
        <v>0</v>
      </c>
      <c r="U373" s="70">
        <f>A125566257R_Latest</f>
        <v>0</v>
      </c>
      <c r="V373" s="70">
        <f>A125570624J_Latest</f>
        <v>0</v>
      </c>
      <c r="W373" s="70">
        <f>A125565008J_Latest</f>
        <v>0</v>
      </c>
      <c r="X373" s="70">
        <f>A125573432V_Latest</f>
        <v>0</v>
      </c>
      <c r="Y373" s="70">
        <f>A125576240F_Latest</f>
        <v>0</v>
      </c>
      <c r="Z373" s="70">
        <f>A125567816T_Latest</f>
        <v>0</v>
      </c>
      <c r="AA373" s="70">
        <f>A125567817V_Latest</f>
        <v>0</v>
      </c>
      <c r="AB373" s="70">
        <f>A125570936V_Latest</f>
        <v>0</v>
      </c>
      <c r="AC373" s="70">
        <f>A125565320A_Latest</f>
        <v>0</v>
      </c>
      <c r="AD373" s="70">
        <f>A125573744F_Latest</f>
        <v>0</v>
      </c>
      <c r="AE373" s="70">
        <f>A125576552T_Latest</f>
        <v>0</v>
      </c>
      <c r="AF373" s="70">
        <f>A125568128F_Latest</f>
        <v>0</v>
      </c>
      <c r="AG373" s="70">
        <f>A125568129J_Latest</f>
        <v>0</v>
      </c>
      <c r="AH373" s="70">
        <f>A125569376K_Latest</f>
        <v>0</v>
      </c>
      <c r="AI373" s="70">
        <f>A125563760V_Latest</f>
        <v>0</v>
      </c>
      <c r="AJ373" s="70">
        <f>A125572184A_Latest</f>
        <v>0</v>
      </c>
      <c r="AK373" s="70">
        <f>A125574992K_Latest</f>
        <v>0</v>
      </c>
      <c r="AL373" s="70">
        <f>A125566568X_Latest</f>
        <v>0</v>
      </c>
      <c r="AM373" s="70">
        <f>A125566569A_Latest</f>
        <v>0</v>
      </c>
      <c r="AN373" s="70">
        <f>A125569688W_Latest</f>
        <v>0</v>
      </c>
      <c r="AO373" s="70">
        <f>A125564072J_Latest</f>
        <v>0</v>
      </c>
      <c r="AP373" s="70">
        <f>A125572496L_Latest</f>
        <v>0</v>
      </c>
      <c r="AQ373" s="70">
        <f>A125575304L_Latest</f>
        <v>0</v>
      </c>
      <c r="AR373" s="70">
        <f>A125566880T_Latest</f>
        <v>0</v>
      </c>
      <c r="AS373" s="70">
        <f>A125566881V_Latest</f>
        <v>0</v>
      </c>
      <c r="AT373" s="70">
        <f>A125570000K_Latest</f>
        <v>0</v>
      </c>
      <c r="AU373" s="70">
        <f>A125564384V_Latest</f>
        <v>0</v>
      </c>
      <c r="AV373" s="70">
        <f>A125572808L_Latest</f>
        <v>0</v>
      </c>
      <c r="AW373" s="70">
        <f>A125575616X_Latest</f>
        <v>0</v>
      </c>
      <c r="AX373" s="70">
        <f>A125567192F_Latest</f>
        <v>0</v>
      </c>
      <c r="AY373" s="70">
        <f>A125567193J_Latest</f>
        <v>0</v>
      </c>
      <c r="AZ373" s="70">
        <f>A125568752K_Latest</f>
        <v>0</v>
      </c>
      <c r="BA373" s="70">
        <f>A125563136R_Latest</f>
        <v>0</v>
      </c>
      <c r="BB373" s="70">
        <f>A125571560A_Latest</f>
        <v>0</v>
      </c>
      <c r="BC373" s="70">
        <f>A125574368F_Latest</f>
        <v>0</v>
      </c>
      <c r="BD373" s="70">
        <f>A125565944X_Latest</f>
        <v>0</v>
      </c>
      <c r="BE373" s="70">
        <f>A125565945A_Latest</f>
        <v>0</v>
      </c>
    </row>
    <row r="374" spans="1:57" hidden="1">
      <c r="A374" s="48" t="s">
        <v>12680</v>
      </c>
      <c r="B374" s="60"/>
      <c r="C374" s="66">
        <v>166</v>
      </c>
      <c r="D374" s="70">
        <f>A125568168X_Latest</f>
        <v>92.046000000000006</v>
      </c>
      <c r="E374" s="70">
        <f>A125562552J_Latest</f>
        <v>141.48699999999999</v>
      </c>
      <c r="F374" s="70">
        <f>A125570976L_Latest</f>
        <v>147.01599999999999</v>
      </c>
      <c r="G374" s="70">
        <f>A125573784X_Latest</f>
        <v>107.205</v>
      </c>
      <c r="H374" s="70">
        <f>A125565360V_Latest</f>
        <v>487.75299999999999</v>
      </c>
      <c r="I374" s="70">
        <f>A125565361W_Latest</f>
        <v>13</v>
      </c>
      <c r="J374" s="70">
        <f>A125570040C_Latest</f>
        <v>27.779</v>
      </c>
      <c r="K374" s="70">
        <f>A125564424A_Latest</f>
        <v>48.534999999999997</v>
      </c>
      <c r="L374" s="70">
        <f>A125572848F_Latest</f>
        <v>37.709000000000003</v>
      </c>
      <c r="M374" s="70">
        <f>A125575656T_Latest</f>
        <v>35.892000000000003</v>
      </c>
      <c r="N374" s="70">
        <f>A125567232L_Latest</f>
        <v>149.91399999999999</v>
      </c>
      <c r="O374" s="70">
        <f>A125567233R_Latest</f>
        <v>12</v>
      </c>
      <c r="P374" s="70">
        <f>A125568792C_Latest</f>
        <v>23.663</v>
      </c>
      <c r="Q374" s="70">
        <f>A125563176J_Latest</f>
        <v>32.744</v>
      </c>
      <c r="R374" s="70">
        <f>A125571600J_Latest</f>
        <v>45.188000000000002</v>
      </c>
      <c r="S374" s="70">
        <f>A125574408L_Latest</f>
        <v>21.597999999999999</v>
      </c>
      <c r="T374" s="70">
        <f>A125565984T_Latest</f>
        <v>123.194</v>
      </c>
      <c r="U374" s="70">
        <f>A125565985V_Latest</f>
        <v>13</v>
      </c>
      <c r="V374" s="70">
        <f>A125570352R_Latest</f>
        <v>24.387</v>
      </c>
      <c r="W374" s="70">
        <f>A125564736L_Latest</f>
        <v>32.131</v>
      </c>
      <c r="X374" s="70">
        <f>A125573160A_Latest</f>
        <v>27.992999999999999</v>
      </c>
      <c r="Y374" s="70">
        <f>A125575968C_Latest</f>
        <v>18.591000000000001</v>
      </c>
      <c r="Z374" s="70">
        <f>A125567544X_Latest</f>
        <v>103.102</v>
      </c>
      <c r="AA374" s="70">
        <f>A125567545A_Latest</f>
        <v>8</v>
      </c>
      <c r="AB374" s="70">
        <f>A125570664A_Latest</f>
        <v>3.7879999999999998</v>
      </c>
      <c r="AC374" s="70">
        <f>A125565048A_Latest</f>
        <v>9.3520000000000003</v>
      </c>
      <c r="AD374" s="70">
        <f>A125573472L_Latest</f>
        <v>10.904999999999999</v>
      </c>
      <c r="AE374" s="70">
        <f>A125576280X_Latest</f>
        <v>10.391</v>
      </c>
      <c r="AF374" s="70">
        <f>A125567856K_Latest</f>
        <v>34.436</v>
      </c>
      <c r="AG374" s="70">
        <f>A125567857L_Latest</f>
        <v>19.914000000000001</v>
      </c>
      <c r="AH374" s="70">
        <f>A125569104F_Latest</f>
        <v>8.4369999999999994</v>
      </c>
      <c r="AI374" s="70">
        <f>A125563488V_Latest</f>
        <v>14.087</v>
      </c>
      <c r="AJ374" s="70">
        <f>A125571912V_Latest</f>
        <v>18.786999999999999</v>
      </c>
      <c r="AK374" s="70">
        <f>A125574720F_Latest</f>
        <v>15.317</v>
      </c>
      <c r="AL374" s="70">
        <f>A125566296F_Latest</f>
        <v>56.625999999999998</v>
      </c>
      <c r="AM374" s="70">
        <f>A125566297J_Latest</f>
        <v>13</v>
      </c>
      <c r="AN374" s="70">
        <f>A125569416T_Latest</f>
        <v>2.0379999999999998</v>
      </c>
      <c r="AO374" s="70">
        <f>A125563800A_Latest</f>
        <v>3.1309999999999998</v>
      </c>
      <c r="AP374" s="70">
        <f>A125572224J_Latest</f>
        <v>3.9510000000000001</v>
      </c>
      <c r="AQ374" s="70">
        <f>A125575032V_Latest</f>
        <v>3.24</v>
      </c>
      <c r="AR374" s="70">
        <f>A125566608F_Latest</f>
        <v>12.36</v>
      </c>
      <c r="AS374" s="70">
        <f>A125566609J_Latest</f>
        <v>15.534000000000001</v>
      </c>
      <c r="AT374" s="70">
        <f>A125569728C_Latest</f>
        <v>0.66800000000000004</v>
      </c>
      <c r="AU374" s="70">
        <f>A125564112R_Latest</f>
        <v>0.52400000000000002</v>
      </c>
      <c r="AV374" s="70">
        <f>A125572536V_Latest</f>
        <v>0.46600000000000003</v>
      </c>
      <c r="AW374" s="70">
        <f>A125575344F_Latest</f>
        <v>0.64200000000000002</v>
      </c>
      <c r="AX374" s="70">
        <f>A125566920X_Latest</f>
        <v>2.2989999999999999</v>
      </c>
      <c r="AY374" s="70">
        <f>A125566921A_Latest</f>
        <v>8.6739999999999995</v>
      </c>
      <c r="AZ374" s="70">
        <f>A125568480T_Latest</f>
        <v>1.2849999999999999</v>
      </c>
      <c r="BA374" s="70">
        <f>A125562864V_Latest</f>
        <v>0.98399999999999999</v>
      </c>
      <c r="BB374" s="70">
        <f>A125571288A_Latest</f>
        <v>2.0169999999999999</v>
      </c>
      <c r="BC374" s="70">
        <f>A125574096L_Latest</f>
        <v>1.5349999999999999</v>
      </c>
      <c r="BD374" s="70">
        <f>A125565672F_Latest</f>
        <v>5.8209999999999997</v>
      </c>
      <c r="BE374" s="70">
        <f>A125565673J_Latest</f>
        <v>13.577999999999999</v>
      </c>
    </row>
    <row r="375" spans="1:57" hidden="1">
      <c r="A375" s="71"/>
      <c r="B375" s="72"/>
      <c r="C375" s="72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</row>
    <row r="376" spans="1:57" hidden="1">
      <c r="A376" s="71"/>
      <c r="B376" s="72"/>
      <c r="C376" s="72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</row>
    <row r="377" spans="1:57" hidden="1">
      <c r="A377" s="71"/>
      <c r="B377" s="72"/>
      <c r="C377" s="72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</row>
    <row r="378" spans="1:57" hidden="1">
      <c r="A378" s="65"/>
      <c r="B378" s="63"/>
      <c r="C378" s="63"/>
      <c r="D378" s="67">
        <v>1</v>
      </c>
      <c r="E378" s="67">
        <v>2</v>
      </c>
      <c r="F378" s="67">
        <v>3</v>
      </c>
      <c r="G378" s="67">
        <v>4</v>
      </c>
      <c r="H378" s="67">
        <v>5</v>
      </c>
      <c r="I378" s="67">
        <v>6</v>
      </c>
      <c r="J378" s="67">
        <v>7</v>
      </c>
      <c r="K378" s="67">
        <v>8</v>
      </c>
      <c r="L378" s="67">
        <v>9</v>
      </c>
      <c r="M378" s="67">
        <v>10</v>
      </c>
      <c r="N378" s="67">
        <v>11</v>
      </c>
      <c r="O378" s="67">
        <v>12</v>
      </c>
      <c r="P378" s="67">
        <v>13</v>
      </c>
      <c r="Q378" s="67">
        <v>14</v>
      </c>
      <c r="R378" s="67">
        <v>15</v>
      </c>
      <c r="S378" s="67">
        <v>16</v>
      </c>
      <c r="T378" s="67">
        <v>17</v>
      </c>
      <c r="U378" s="67">
        <v>18</v>
      </c>
      <c r="V378" s="67">
        <v>19</v>
      </c>
      <c r="W378" s="67">
        <v>20</v>
      </c>
      <c r="X378" s="67">
        <v>21</v>
      </c>
      <c r="Y378" s="67">
        <v>22</v>
      </c>
      <c r="Z378" s="67">
        <v>23</v>
      </c>
      <c r="AA378" s="67">
        <v>24</v>
      </c>
      <c r="AB378" s="67">
        <v>25</v>
      </c>
      <c r="AC378" s="67">
        <v>26</v>
      </c>
      <c r="AD378" s="67">
        <v>27</v>
      </c>
      <c r="AE378" s="67">
        <v>28</v>
      </c>
      <c r="AF378" s="67">
        <v>29</v>
      </c>
      <c r="AG378" s="67">
        <v>30</v>
      </c>
      <c r="AH378" s="67">
        <v>31</v>
      </c>
      <c r="AI378" s="67">
        <v>32</v>
      </c>
      <c r="AJ378" s="67">
        <v>33</v>
      </c>
      <c r="AK378" s="67">
        <v>34</v>
      </c>
      <c r="AL378" s="67">
        <v>35</v>
      </c>
      <c r="AM378" s="67">
        <v>36</v>
      </c>
      <c r="AN378" s="67">
        <v>37</v>
      </c>
      <c r="AO378" s="67">
        <v>38</v>
      </c>
      <c r="AP378" s="67">
        <v>39</v>
      </c>
      <c r="AQ378" s="67">
        <v>40</v>
      </c>
      <c r="AR378" s="67">
        <v>41</v>
      </c>
      <c r="AS378" s="67">
        <v>42</v>
      </c>
      <c r="AT378" s="67">
        <v>43</v>
      </c>
      <c r="AU378" s="67">
        <v>44</v>
      </c>
      <c r="AV378" s="67">
        <v>45</v>
      </c>
      <c r="AW378" s="67">
        <v>46</v>
      </c>
      <c r="AX378" s="67">
        <v>47</v>
      </c>
      <c r="AY378" s="67">
        <v>48</v>
      </c>
      <c r="AZ378" s="67">
        <v>49</v>
      </c>
      <c r="BA378" s="67">
        <v>50</v>
      </c>
      <c r="BB378" s="67">
        <v>51</v>
      </c>
      <c r="BC378" s="67">
        <v>52</v>
      </c>
      <c r="BD378" s="67">
        <v>53</v>
      </c>
      <c r="BE378" s="67">
        <v>54</v>
      </c>
    </row>
    <row r="379" spans="1:57" ht="15" hidden="1" customHeight="1">
      <c r="A379" s="36"/>
      <c r="B379" s="36"/>
      <c r="C379" s="36"/>
      <c r="D379" s="88" t="s">
        <v>12672</v>
      </c>
      <c r="E379" s="88"/>
      <c r="F379" s="88"/>
      <c r="G379" s="88"/>
      <c r="H379" s="88"/>
      <c r="I379" s="88"/>
      <c r="J379" s="88" t="s">
        <v>12685</v>
      </c>
      <c r="K379" s="88"/>
      <c r="L379" s="88"/>
      <c r="M379" s="88"/>
      <c r="N379" s="88"/>
      <c r="O379" s="88"/>
      <c r="P379" s="88" t="s">
        <v>12686</v>
      </c>
      <c r="Q379" s="88"/>
      <c r="R379" s="88"/>
      <c r="S379" s="88"/>
      <c r="T379" s="88"/>
      <c r="U379" s="88"/>
      <c r="V379" s="88" t="s">
        <v>12687</v>
      </c>
      <c r="W379" s="88"/>
      <c r="X379" s="88"/>
      <c r="Y379" s="88"/>
      <c r="Z379" s="88"/>
      <c r="AA379" s="88"/>
      <c r="AB379" s="88" t="s">
        <v>12688</v>
      </c>
      <c r="AC379" s="88"/>
      <c r="AD379" s="88"/>
      <c r="AE379" s="88"/>
      <c r="AF379" s="88"/>
      <c r="AG379" s="88"/>
      <c r="AH379" s="88" t="s">
        <v>12689</v>
      </c>
      <c r="AI379" s="88"/>
      <c r="AJ379" s="88"/>
      <c r="AK379" s="88"/>
      <c r="AL379" s="88"/>
      <c r="AM379" s="88"/>
      <c r="AN379" s="88" t="s">
        <v>12690</v>
      </c>
      <c r="AO379" s="88"/>
      <c r="AP379" s="88"/>
      <c r="AQ379" s="88"/>
      <c r="AR379" s="88"/>
      <c r="AS379" s="88"/>
      <c r="AT379" s="88" t="s">
        <v>12691</v>
      </c>
      <c r="AU379" s="88"/>
      <c r="AV379" s="88"/>
      <c r="AW379" s="88"/>
      <c r="AX379" s="88"/>
      <c r="AY379" s="88"/>
      <c r="AZ379" s="89" t="s">
        <v>12740</v>
      </c>
      <c r="BA379" s="89"/>
      <c r="BB379" s="89"/>
      <c r="BC379" s="89"/>
      <c r="BD379" s="89"/>
      <c r="BE379" s="89"/>
    </row>
    <row r="380" spans="1:57" ht="15" hidden="1" customHeight="1">
      <c r="A380" s="36"/>
      <c r="B380" s="36"/>
      <c r="C380" s="36"/>
      <c r="D380" s="86" t="s">
        <v>12674</v>
      </c>
      <c r="E380" s="86"/>
      <c r="F380" s="86"/>
      <c r="G380" s="86"/>
      <c r="H380" s="86"/>
      <c r="I380" s="90" t="s">
        <v>12675</v>
      </c>
      <c r="J380" s="86" t="s">
        <v>12674</v>
      </c>
      <c r="K380" s="86"/>
      <c r="L380" s="86"/>
      <c r="M380" s="86"/>
      <c r="N380" s="86"/>
      <c r="O380" s="90" t="s">
        <v>12675</v>
      </c>
      <c r="P380" s="86" t="s">
        <v>12674</v>
      </c>
      <c r="Q380" s="86"/>
      <c r="R380" s="86"/>
      <c r="S380" s="86"/>
      <c r="T380" s="86"/>
      <c r="U380" s="90" t="s">
        <v>12675</v>
      </c>
      <c r="V380" s="86" t="s">
        <v>12674</v>
      </c>
      <c r="W380" s="86"/>
      <c r="X380" s="86"/>
      <c r="Y380" s="86"/>
      <c r="Z380" s="86"/>
      <c r="AA380" s="90" t="s">
        <v>12675</v>
      </c>
      <c r="AB380" s="86" t="s">
        <v>12674</v>
      </c>
      <c r="AC380" s="86"/>
      <c r="AD380" s="86"/>
      <c r="AE380" s="86"/>
      <c r="AF380" s="86"/>
      <c r="AG380" s="90" t="s">
        <v>12675</v>
      </c>
      <c r="AH380" s="86" t="s">
        <v>12674</v>
      </c>
      <c r="AI380" s="86"/>
      <c r="AJ380" s="86"/>
      <c r="AK380" s="86"/>
      <c r="AL380" s="86"/>
      <c r="AM380" s="90" t="s">
        <v>12675</v>
      </c>
      <c r="AN380" s="86" t="s">
        <v>12674</v>
      </c>
      <c r="AO380" s="86"/>
      <c r="AP380" s="86"/>
      <c r="AQ380" s="86"/>
      <c r="AR380" s="86"/>
      <c r="AS380" s="90" t="s">
        <v>12675</v>
      </c>
      <c r="AT380" s="86" t="s">
        <v>12674</v>
      </c>
      <c r="AU380" s="86"/>
      <c r="AV380" s="86"/>
      <c r="AW380" s="86"/>
      <c r="AX380" s="86"/>
      <c r="AY380" s="90" t="s">
        <v>12675</v>
      </c>
      <c r="AZ380" s="86" t="s">
        <v>12674</v>
      </c>
      <c r="BA380" s="86"/>
      <c r="BB380" s="86"/>
      <c r="BC380" s="86"/>
      <c r="BD380" s="86"/>
      <c r="BE380" s="90" t="s">
        <v>12675</v>
      </c>
    </row>
    <row r="381" spans="1:57" ht="33.75" hidden="1">
      <c r="A381" s="36"/>
      <c r="B381" s="36"/>
      <c r="C381" s="36"/>
      <c r="D381" s="43" t="s">
        <v>12676</v>
      </c>
      <c r="E381" s="43" t="s">
        <v>12677</v>
      </c>
      <c r="F381" s="43" t="s">
        <v>12678</v>
      </c>
      <c r="G381" s="43" t="s">
        <v>12679</v>
      </c>
      <c r="H381" s="42" t="s">
        <v>12680</v>
      </c>
      <c r="I381" s="87"/>
      <c r="J381" s="43" t="s">
        <v>12676</v>
      </c>
      <c r="K381" s="43" t="s">
        <v>12677</v>
      </c>
      <c r="L381" s="43" t="s">
        <v>12678</v>
      </c>
      <c r="M381" s="43" t="s">
        <v>12679</v>
      </c>
      <c r="N381" s="42" t="s">
        <v>12680</v>
      </c>
      <c r="O381" s="87"/>
      <c r="P381" s="43" t="s">
        <v>12676</v>
      </c>
      <c r="Q381" s="43" t="s">
        <v>12677</v>
      </c>
      <c r="R381" s="43" t="s">
        <v>12678</v>
      </c>
      <c r="S381" s="43" t="s">
        <v>12679</v>
      </c>
      <c r="T381" s="42" t="s">
        <v>12680</v>
      </c>
      <c r="U381" s="87"/>
      <c r="V381" s="43" t="s">
        <v>12676</v>
      </c>
      <c r="W381" s="43" t="s">
        <v>12677</v>
      </c>
      <c r="X381" s="43" t="s">
        <v>12678</v>
      </c>
      <c r="Y381" s="43" t="s">
        <v>12679</v>
      </c>
      <c r="Z381" s="42" t="s">
        <v>12680</v>
      </c>
      <c r="AA381" s="87"/>
      <c r="AB381" s="43" t="s">
        <v>12676</v>
      </c>
      <c r="AC381" s="43" t="s">
        <v>12677</v>
      </c>
      <c r="AD381" s="43" t="s">
        <v>12678</v>
      </c>
      <c r="AE381" s="43" t="s">
        <v>12679</v>
      </c>
      <c r="AF381" s="42" t="s">
        <v>12680</v>
      </c>
      <c r="AG381" s="87"/>
      <c r="AH381" s="43" t="s">
        <v>12676</v>
      </c>
      <c r="AI381" s="43" t="s">
        <v>12677</v>
      </c>
      <c r="AJ381" s="43" t="s">
        <v>12678</v>
      </c>
      <c r="AK381" s="43" t="s">
        <v>12679</v>
      </c>
      <c r="AL381" s="42" t="s">
        <v>12680</v>
      </c>
      <c r="AM381" s="87"/>
      <c r="AN381" s="43" t="s">
        <v>12676</v>
      </c>
      <c r="AO381" s="43" t="s">
        <v>12677</v>
      </c>
      <c r="AP381" s="43" t="s">
        <v>12678</v>
      </c>
      <c r="AQ381" s="43" t="s">
        <v>12679</v>
      </c>
      <c r="AR381" s="42" t="s">
        <v>12680</v>
      </c>
      <c r="AS381" s="87"/>
      <c r="AT381" s="43" t="s">
        <v>12676</v>
      </c>
      <c r="AU381" s="43" t="s">
        <v>12677</v>
      </c>
      <c r="AV381" s="43" t="s">
        <v>12678</v>
      </c>
      <c r="AW381" s="43" t="s">
        <v>12679</v>
      </c>
      <c r="AX381" s="42" t="s">
        <v>12680</v>
      </c>
      <c r="AY381" s="87"/>
      <c r="AZ381" s="43" t="s">
        <v>12676</v>
      </c>
      <c r="BA381" s="43" t="s">
        <v>12677</v>
      </c>
      <c r="BB381" s="43" t="s">
        <v>12678</v>
      </c>
      <c r="BC381" s="43" t="s">
        <v>12679</v>
      </c>
      <c r="BD381" s="42" t="s">
        <v>12680</v>
      </c>
      <c r="BE381" s="87"/>
    </row>
    <row r="382" spans="1:57" hidden="1">
      <c r="A382" s="36"/>
      <c r="B382" s="36"/>
      <c r="C382" s="36"/>
      <c r="D382" s="44" t="s">
        <v>12681</v>
      </c>
      <c r="E382" s="44" t="s">
        <v>12681</v>
      </c>
      <c r="F382" s="44" t="s">
        <v>12681</v>
      </c>
      <c r="G382" s="44" t="s">
        <v>12681</v>
      </c>
      <c r="H382" s="44" t="s">
        <v>12681</v>
      </c>
      <c r="I382" s="44" t="s">
        <v>12682</v>
      </c>
      <c r="J382" s="44" t="s">
        <v>12681</v>
      </c>
      <c r="K382" s="44" t="s">
        <v>12681</v>
      </c>
      <c r="L382" s="44" t="s">
        <v>12681</v>
      </c>
      <c r="M382" s="44" t="s">
        <v>12681</v>
      </c>
      <c r="N382" s="44" t="s">
        <v>12681</v>
      </c>
      <c r="O382" s="44" t="s">
        <v>12682</v>
      </c>
      <c r="P382" s="44" t="s">
        <v>12681</v>
      </c>
      <c r="Q382" s="44" t="s">
        <v>12681</v>
      </c>
      <c r="R382" s="44" t="s">
        <v>12681</v>
      </c>
      <c r="S382" s="44" t="s">
        <v>12681</v>
      </c>
      <c r="T382" s="44" t="s">
        <v>12681</v>
      </c>
      <c r="U382" s="44" t="s">
        <v>12682</v>
      </c>
      <c r="V382" s="44" t="s">
        <v>12681</v>
      </c>
      <c r="W382" s="44" t="s">
        <v>12681</v>
      </c>
      <c r="X382" s="44" t="s">
        <v>12681</v>
      </c>
      <c r="Y382" s="44" t="s">
        <v>12681</v>
      </c>
      <c r="Z382" s="44" t="s">
        <v>12681</v>
      </c>
      <c r="AA382" s="44" t="s">
        <v>12682</v>
      </c>
      <c r="AB382" s="44" t="s">
        <v>12681</v>
      </c>
      <c r="AC382" s="44" t="s">
        <v>12681</v>
      </c>
      <c r="AD382" s="44" t="s">
        <v>12681</v>
      </c>
      <c r="AE382" s="44" t="s">
        <v>12681</v>
      </c>
      <c r="AF382" s="44" t="s">
        <v>12681</v>
      </c>
      <c r="AG382" s="44" t="s">
        <v>12682</v>
      </c>
      <c r="AH382" s="44" t="s">
        <v>12681</v>
      </c>
      <c r="AI382" s="44" t="s">
        <v>12681</v>
      </c>
      <c r="AJ382" s="44" t="s">
        <v>12681</v>
      </c>
      <c r="AK382" s="44" t="s">
        <v>12681</v>
      </c>
      <c r="AL382" s="44" t="s">
        <v>12681</v>
      </c>
      <c r="AM382" s="44" t="s">
        <v>12682</v>
      </c>
      <c r="AN382" s="44" t="s">
        <v>12681</v>
      </c>
      <c r="AO382" s="44" t="s">
        <v>12681</v>
      </c>
      <c r="AP382" s="44" t="s">
        <v>12681</v>
      </c>
      <c r="AQ382" s="44" t="s">
        <v>12681</v>
      </c>
      <c r="AR382" s="44" t="s">
        <v>12681</v>
      </c>
      <c r="AS382" s="44" t="s">
        <v>12682</v>
      </c>
      <c r="AT382" s="44" t="s">
        <v>12681</v>
      </c>
      <c r="AU382" s="44" t="s">
        <v>12681</v>
      </c>
      <c r="AV382" s="44" t="s">
        <v>12681</v>
      </c>
      <c r="AW382" s="44" t="s">
        <v>12681</v>
      </c>
      <c r="AX382" s="44" t="s">
        <v>12681</v>
      </c>
      <c r="AY382" s="44" t="s">
        <v>12682</v>
      </c>
      <c r="AZ382" s="44" t="s">
        <v>12681</v>
      </c>
      <c r="BA382" s="44" t="s">
        <v>12681</v>
      </c>
      <c r="BB382" s="44" t="s">
        <v>12681</v>
      </c>
      <c r="BC382" s="44" t="s">
        <v>12681</v>
      </c>
      <c r="BD382" s="44" t="s">
        <v>12681</v>
      </c>
      <c r="BE382" s="44" t="s">
        <v>12682</v>
      </c>
    </row>
    <row r="383" spans="1:57" hidden="1">
      <c r="A383" s="45" t="s">
        <v>12683</v>
      </c>
      <c r="B383" s="46"/>
      <c r="C383" s="36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 spans="1:57" hidden="1">
      <c r="A384" s="48" t="s">
        <v>12684</v>
      </c>
      <c r="B384" s="49"/>
      <c r="C384" s="36"/>
      <c r="D384" s="44"/>
      <c r="E384" s="44"/>
      <c r="F384" s="44"/>
      <c r="G384" s="47"/>
      <c r="H384" s="47"/>
      <c r="I384" s="69"/>
      <c r="J384" s="44"/>
      <c r="K384" s="44"/>
      <c r="L384" s="44"/>
      <c r="M384" s="47"/>
      <c r="N384" s="47"/>
      <c r="O384" s="69"/>
      <c r="P384" s="44"/>
      <c r="Q384" s="44"/>
      <c r="R384" s="44"/>
      <c r="S384" s="44"/>
      <c r="T384" s="47"/>
      <c r="U384" s="69"/>
      <c r="V384" s="44"/>
      <c r="W384" s="44"/>
      <c r="X384" s="44"/>
      <c r="Y384" s="44"/>
      <c r="Z384" s="47"/>
      <c r="AA384" s="69"/>
      <c r="AB384" s="44"/>
      <c r="AC384" s="44"/>
      <c r="AD384" s="44"/>
      <c r="AE384" s="44"/>
      <c r="AF384" s="47"/>
      <c r="AG384" s="69"/>
      <c r="AH384" s="44"/>
      <c r="AI384" s="44"/>
      <c r="AJ384" s="44"/>
      <c r="AK384" s="44"/>
      <c r="AL384" s="47"/>
      <c r="AM384" s="69"/>
      <c r="AN384" s="44"/>
      <c r="AO384" s="44"/>
      <c r="AP384" s="44"/>
      <c r="AQ384" s="44"/>
      <c r="AR384" s="47"/>
      <c r="AS384" s="69"/>
      <c r="AT384" s="44"/>
      <c r="AU384" s="44"/>
      <c r="AV384" s="44"/>
      <c r="AW384" s="44"/>
      <c r="AX384" s="47"/>
      <c r="AY384" s="69"/>
      <c r="AZ384" s="44"/>
      <c r="BA384" s="44"/>
      <c r="BB384" s="44"/>
      <c r="BC384" s="47"/>
      <c r="BD384" s="69"/>
    </row>
    <row r="385" spans="1:57" hidden="1">
      <c r="A385" s="52"/>
      <c r="B385" s="53" t="s">
        <v>12685</v>
      </c>
      <c r="C385" s="66">
        <v>1</v>
      </c>
      <c r="D385" s="54" t="s">
        <v>1468</v>
      </c>
      <c r="E385" s="54" t="s">
        <v>1471</v>
      </c>
      <c r="F385" s="54" t="s">
        <v>1474</v>
      </c>
      <c r="G385" s="54" t="s">
        <v>1477</v>
      </c>
      <c r="H385" s="54" t="s">
        <v>1465</v>
      </c>
      <c r="I385" s="54" t="s">
        <v>1480</v>
      </c>
      <c r="J385" s="54" t="s">
        <v>1468</v>
      </c>
      <c r="K385" s="54" t="s">
        <v>1471</v>
      </c>
      <c r="L385" s="54" t="s">
        <v>1474</v>
      </c>
      <c r="M385" s="54" t="s">
        <v>1477</v>
      </c>
      <c r="N385" s="54" t="s">
        <v>1465</v>
      </c>
      <c r="O385" s="54" t="s">
        <v>1480</v>
      </c>
      <c r="AZ385" s="70"/>
      <c r="BA385" s="70"/>
      <c r="BB385" s="70"/>
      <c r="BC385" s="70"/>
      <c r="BD385" s="70"/>
    </row>
    <row r="386" spans="1:57" hidden="1">
      <c r="A386" s="52"/>
      <c r="B386" s="53" t="s">
        <v>12686</v>
      </c>
      <c r="C386" s="66">
        <v>2</v>
      </c>
      <c r="D386" s="54" t="s">
        <v>2920</v>
      </c>
      <c r="E386" s="54" t="s">
        <v>2923</v>
      </c>
      <c r="F386" s="54" t="s">
        <v>2926</v>
      </c>
      <c r="G386" s="54" t="s">
        <v>2929</v>
      </c>
      <c r="H386" s="54" t="s">
        <v>2917</v>
      </c>
      <c r="I386" s="54" t="s">
        <v>2932</v>
      </c>
      <c r="P386" s="54" t="s">
        <v>2920</v>
      </c>
      <c r="Q386" s="54" t="s">
        <v>2923</v>
      </c>
      <c r="R386" s="54" t="s">
        <v>2926</v>
      </c>
      <c r="S386" s="54" t="s">
        <v>2929</v>
      </c>
      <c r="T386" s="54" t="s">
        <v>2917</v>
      </c>
      <c r="U386" s="54" t="s">
        <v>2932</v>
      </c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</row>
    <row r="387" spans="1:57" hidden="1">
      <c r="A387" s="52"/>
      <c r="B387" s="53" t="s">
        <v>12687</v>
      </c>
      <c r="C387" s="66">
        <v>3</v>
      </c>
      <c r="D387" s="54" t="s">
        <v>4372</v>
      </c>
      <c r="E387" s="54" t="s">
        <v>4375</v>
      </c>
      <c r="F387" s="54" t="s">
        <v>4378</v>
      </c>
      <c r="G387" s="54" t="s">
        <v>4381</v>
      </c>
      <c r="H387" s="54" t="s">
        <v>4369</v>
      </c>
      <c r="I387" s="54" t="s">
        <v>4384</v>
      </c>
      <c r="V387" s="54" t="s">
        <v>4372</v>
      </c>
      <c r="W387" s="54" t="s">
        <v>4375</v>
      </c>
      <c r="X387" s="54" t="s">
        <v>4378</v>
      </c>
      <c r="Y387" s="54" t="s">
        <v>4381</v>
      </c>
      <c r="Z387" s="54" t="s">
        <v>4369</v>
      </c>
      <c r="AA387" s="54" t="s">
        <v>4384</v>
      </c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</row>
    <row r="388" spans="1:57" hidden="1">
      <c r="A388" s="52"/>
      <c r="B388" s="53" t="s">
        <v>12688</v>
      </c>
      <c r="C388" s="66">
        <v>4</v>
      </c>
      <c r="D388" s="54" t="s">
        <v>5824</v>
      </c>
      <c r="E388" s="54" t="s">
        <v>5827</v>
      </c>
      <c r="F388" s="54" t="s">
        <v>5830</v>
      </c>
      <c r="G388" s="54" t="s">
        <v>5833</v>
      </c>
      <c r="H388" s="54" t="s">
        <v>5821</v>
      </c>
      <c r="I388" s="54" t="s">
        <v>5836</v>
      </c>
      <c r="AB388" s="54" t="s">
        <v>5824</v>
      </c>
      <c r="AC388" s="54" t="s">
        <v>5827</v>
      </c>
      <c r="AD388" s="54" t="s">
        <v>5830</v>
      </c>
      <c r="AE388" s="54" t="s">
        <v>5833</v>
      </c>
      <c r="AF388" s="54" t="s">
        <v>5821</v>
      </c>
      <c r="AG388" s="54" t="s">
        <v>5836</v>
      </c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</row>
    <row r="389" spans="1:57" hidden="1">
      <c r="A389" s="52"/>
      <c r="B389" s="53" t="s">
        <v>12689</v>
      </c>
      <c r="C389" s="66">
        <v>5</v>
      </c>
      <c r="D389" s="54" t="s">
        <v>7276</v>
      </c>
      <c r="E389" s="54" t="s">
        <v>7279</v>
      </c>
      <c r="F389" s="54" t="s">
        <v>7282</v>
      </c>
      <c r="G389" s="54" t="s">
        <v>7285</v>
      </c>
      <c r="H389" s="54" t="s">
        <v>7273</v>
      </c>
      <c r="I389" s="54" t="s">
        <v>7288</v>
      </c>
      <c r="AH389" s="54" t="s">
        <v>7276</v>
      </c>
      <c r="AI389" s="54" t="s">
        <v>7279</v>
      </c>
      <c r="AJ389" s="54" t="s">
        <v>7282</v>
      </c>
      <c r="AK389" s="54" t="s">
        <v>7285</v>
      </c>
      <c r="AL389" s="54" t="s">
        <v>7273</v>
      </c>
      <c r="AM389" s="54" t="s">
        <v>7288</v>
      </c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</row>
    <row r="390" spans="1:57" hidden="1">
      <c r="A390" s="52"/>
      <c r="B390" s="53" t="s">
        <v>12690</v>
      </c>
      <c r="C390" s="66">
        <v>6</v>
      </c>
      <c r="D390" s="54" t="s">
        <v>8478</v>
      </c>
      <c r="E390" s="54" t="s">
        <v>8481</v>
      </c>
      <c r="F390" s="54" t="s">
        <v>8484</v>
      </c>
      <c r="G390" s="54" t="s">
        <v>8487</v>
      </c>
      <c r="H390" s="54" t="s">
        <v>8475</v>
      </c>
      <c r="I390" s="54" t="s">
        <v>8490</v>
      </c>
      <c r="AN390" s="54" t="s">
        <v>8478</v>
      </c>
      <c r="AO390" s="54" t="s">
        <v>8481</v>
      </c>
      <c r="AP390" s="54" t="s">
        <v>8484</v>
      </c>
      <c r="AQ390" s="54" t="s">
        <v>8487</v>
      </c>
      <c r="AR390" s="54" t="s">
        <v>8475</v>
      </c>
      <c r="AS390" s="54" t="s">
        <v>8490</v>
      </c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</row>
    <row r="391" spans="1:57" hidden="1">
      <c r="A391" s="52"/>
      <c r="B391" s="53" t="s">
        <v>12691</v>
      </c>
      <c r="C391" s="66">
        <v>7</v>
      </c>
      <c r="D391" s="54" t="s">
        <v>9930</v>
      </c>
      <c r="E391" s="54" t="s">
        <v>9933</v>
      </c>
      <c r="F391" s="54" t="s">
        <v>9936</v>
      </c>
      <c r="G391" s="54" t="s">
        <v>9939</v>
      </c>
      <c r="H391" s="54" t="s">
        <v>9927</v>
      </c>
      <c r="I391" s="54" t="s">
        <v>9942</v>
      </c>
      <c r="AT391" s="54" t="s">
        <v>9930</v>
      </c>
      <c r="AU391" s="54" t="s">
        <v>9933</v>
      </c>
      <c r="AV391" s="54" t="s">
        <v>9936</v>
      </c>
      <c r="AW391" s="54" t="s">
        <v>9939</v>
      </c>
      <c r="AX391" s="54" t="s">
        <v>9927</v>
      </c>
      <c r="AY391" s="54" t="s">
        <v>9942</v>
      </c>
      <c r="AZ391" s="70"/>
      <c r="BA391" s="70"/>
      <c r="BB391" s="70"/>
      <c r="BC391" s="70"/>
      <c r="BD391" s="70"/>
    </row>
    <row r="392" spans="1:57" hidden="1">
      <c r="A392" s="52"/>
      <c r="B392" s="53" t="s">
        <v>12692</v>
      </c>
      <c r="C392" s="66">
        <v>8</v>
      </c>
      <c r="D392" s="54" t="s">
        <v>11382</v>
      </c>
      <c r="E392" s="54" t="s">
        <v>11385</v>
      </c>
      <c r="F392" s="54" t="s">
        <v>11388</v>
      </c>
      <c r="G392" s="54" t="s">
        <v>11391</v>
      </c>
      <c r="H392" s="54" t="s">
        <v>11379</v>
      </c>
      <c r="I392" s="54" t="s">
        <v>11394</v>
      </c>
      <c r="AZ392" s="54" t="s">
        <v>11382</v>
      </c>
      <c r="BA392" s="54" t="s">
        <v>11385</v>
      </c>
      <c r="BB392" s="54" t="s">
        <v>11388</v>
      </c>
      <c r="BC392" s="54" t="s">
        <v>11391</v>
      </c>
      <c r="BD392" s="54" t="s">
        <v>11379</v>
      </c>
      <c r="BE392" s="54" t="s">
        <v>11394</v>
      </c>
    </row>
    <row r="393" spans="1:57" hidden="1">
      <c r="A393" s="48" t="s">
        <v>12693</v>
      </c>
      <c r="B393" s="55"/>
      <c r="C393" s="66">
        <v>9</v>
      </c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</row>
    <row r="394" spans="1:57" hidden="1">
      <c r="A394" s="48"/>
      <c r="B394" s="53" t="s">
        <v>12694</v>
      </c>
      <c r="C394" s="66">
        <v>10</v>
      </c>
      <c r="D394" s="54" t="s">
        <v>284</v>
      </c>
      <c r="E394" s="54" t="s">
        <v>287</v>
      </c>
      <c r="F394" s="54" t="s">
        <v>290</v>
      </c>
      <c r="G394" s="54" t="s">
        <v>293</v>
      </c>
      <c r="H394" s="54" t="s">
        <v>281</v>
      </c>
      <c r="I394" s="54" t="s">
        <v>296</v>
      </c>
      <c r="J394" s="54" t="s">
        <v>1486</v>
      </c>
      <c r="K394" s="54" t="s">
        <v>1489</v>
      </c>
      <c r="L394" s="54" t="s">
        <v>1492</v>
      </c>
      <c r="M394" s="54" t="s">
        <v>1495</v>
      </c>
      <c r="N394" s="54" t="s">
        <v>1483</v>
      </c>
      <c r="O394" s="54" t="s">
        <v>1498</v>
      </c>
      <c r="P394" s="54" t="s">
        <v>2938</v>
      </c>
      <c r="Q394" s="54" t="s">
        <v>2941</v>
      </c>
      <c r="R394" s="54" t="s">
        <v>2944</v>
      </c>
      <c r="S394" s="54" t="s">
        <v>2947</v>
      </c>
      <c r="T394" s="54" t="s">
        <v>2935</v>
      </c>
      <c r="U394" s="54" t="s">
        <v>2950</v>
      </c>
      <c r="V394" s="54" t="s">
        <v>4390</v>
      </c>
      <c r="W394" s="54" t="s">
        <v>4393</v>
      </c>
      <c r="X394" s="54" t="s">
        <v>4396</v>
      </c>
      <c r="Y394" s="54" t="s">
        <v>4399</v>
      </c>
      <c r="Z394" s="54" t="s">
        <v>4387</v>
      </c>
      <c r="AA394" s="54" t="s">
        <v>4402</v>
      </c>
      <c r="AB394" s="54" t="s">
        <v>5842</v>
      </c>
      <c r="AC394" s="54" t="s">
        <v>5845</v>
      </c>
      <c r="AD394" s="54" t="s">
        <v>5848</v>
      </c>
      <c r="AE394" s="54" t="s">
        <v>5851</v>
      </c>
      <c r="AF394" s="54" t="s">
        <v>5839</v>
      </c>
      <c r="AG394" s="54" t="s">
        <v>5854</v>
      </c>
      <c r="AH394" s="54" t="s">
        <v>7294</v>
      </c>
      <c r="AI394" s="54" t="s">
        <v>7297</v>
      </c>
      <c r="AJ394" s="54" t="s">
        <v>7300</v>
      </c>
      <c r="AK394" s="54" t="s">
        <v>7303</v>
      </c>
      <c r="AL394" s="54" t="s">
        <v>7291</v>
      </c>
      <c r="AM394" s="54" t="s">
        <v>7306</v>
      </c>
      <c r="AN394" s="54" t="s">
        <v>8496</v>
      </c>
      <c r="AO394" s="54" t="s">
        <v>8499</v>
      </c>
      <c r="AP394" s="54" t="s">
        <v>8502</v>
      </c>
      <c r="AQ394" s="54" t="s">
        <v>8505</v>
      </c>
      <c r="AR394" s="54" t="s">
        <v>8493</v>
      </c>
      <c r="AS394" s="54" t="s">
        <v>8508</v>
      </c>
      <c r="AT394" s="54" t="s">
        <v>9948</v>
      </c>
      <c r="AU394" s="54" t="s">
        <v>9951</v>
      </c>
      <c r="AV394" s="54" t="s">
        <v>9954</v>
      </c>
      <c r="AW394" s="54" t="s">
        <v>9957</v>
      </c>
      <c r="AX394" s="54" t="s">
        <v>9945</v>
      </c>
      <c r="AY394" s="54" t="s">
        <v>9960</v>
      </c>
      <c r="AZ394" s="54" t="s">
        <v>11400</v>
      </c>
      <c r="BA394" s="54" t="s">
        <v>11403</v>
      </c>
      <c r="BB394" s="54" t="s">
        <v>11406</v>
      </c>
      <c r="BC394" s="54" t="s">
        <v>11409</v>
      </c>
      <c r="BD394" s="54" t="s">
        <v>11397</v>
      </c>
      <c r="BE394" s="54" t="s">
        <v>11412</v>
      </c>
    </row>
    <row r="395" spans="1:57" hidden="1">
      <c r="A395" s="52"/>
      <c r="B395" s="56" t="s">
        <v>12695</v>
      </c>
      <c r="C395" s="66">
        <v>11</v>
      </c>
      <c r="D395" s="54" t="s">
        <v>302</v>
      </c>
      <c r="E395" s="54" t="s">
        <v>305</v>
      </c>
      <c r="F395" s="54" t="s">
        <v>308</v>
      </c>
      <c r="G395" s="54" t="s">
        <v>311</v>
      </c>
      <c r="H395" s="54" t="s">
        <v>299</v>
      </c>
      <c r="I395" s="54" t="s">
        <v>314</v>
      </c>
      <c r="J395" s="54" t="s">
        <v>1504</v>
      </c>
      <c r="K395" s="54" t="s">
        <v>1507</v>
      </c>
      <c r="L395" s="54" t="s">
        <v>1510</v>
      </c>
      <c r="M395" s="54" t="s">
        <v>1763</v>
      </c>
      <c r="N395" s="54" t="s">
        <v>1501</v>
      </c>
      <c r="O395" s="54" t="s">
        <v>1766</v>
      </c>
      <c r="P395" s="54" t="s">
        <v>2956</v>
      </c>
      <c r="Q395" s="54" t="s">
        <v>2959</v>
      </c>
      <c r="R395" s="54" t="s">
        <v>2962</v>
      </c>
      <c r="S395" s="54" t="s">
        <v>2965</v>
      </c>
      <c r="T395" s="54" t="s">
        <v>2953</v>
      </c>
      <c r="U395" s="54" t="s">
        <v>2968</v>
      </c>
      <c r="V395" s="54" t="s">
        <v>4408</v>
      </c>
      <c r="W395" s="54" t="s">
        <v>4411</v>
      </c>
      <c r="X395" s="54" t="s">
        <v>4414</v>
      </c>
      <c r="Y395" s="54" t="s">
        <v>4417</v>
      </c>
      <c r="Z395" s="54" t="s">
        <v>4405</v>
      </c>
      <c r="AA395" s="54" t="s">
        <v>4420</v>
      </c>
      <c r="AB395" s="54" t="s">
        <v>5860</v>
      </c>
      <c r="AC395" s="54" t="s">
        <v>5863</v>
      </c>
      <c r="AD395" s="54" t="s">
        <v>5866</v>
      </c>
      <c r="AE395" s="54" t="s">
        <v>5869</v>
      </c>
      <c r="AF395" s="54" t="s">
        <v>5857</v>
      </c>
      <c r="AG395" s="54" t="s">
        <v>5872</v>
      </c>
      <c r="AH395" s="54" t="s">
        <v>7312</v>
      </c>
      <c r="AI395" s="54" t="s">
        <v>7315</v>
      </c>
      <c r="AJ395" s="54" t="s">
        <v>7318</v>
      </c>
      <c r="AK395" s="54" t="s">
        <v>7321</v>
      </c>
      <c r="AL395" s="54" t="s">
        <v>7309</v>
      </c>
      <c r="AM395" s="54" t="s">
        <v>7324</v>
      </c>
      <c r="AN395" s="54" t="s">
        <v>8764</v>
      </c>
      <c r="AO395" s="54" t="s">
        <v>8767</v>
      </c>
      <c r="AP395" s="54" t="s">
        <v>8770</v>
      </c>
      <c r="AQ395" s="54" t="s">
        <v>8773</v>
      </c>
      <c r="AR395" s="54" t="s">
        <v>8511</v>
      </c>
      <c r="AS395" s="54" t="s">
        <v>8776</v>
      </c>
      <c r="AT395" s="54" t="s">
        <v>9966</v>
      </c>
      <c r="AU395" s="54" t="s">
        <v>9969</v>
      </c>
      <c r="AV395" s="54" t="s">
        <v>9972</v>
      </c>
      <c r="AW395" s="54" t="s">
        <v>9975</v>
      </c>
      <c r="AX395" s="54" t="s">
        <v>9963</v>
      </c>
      <c r="AY395" s="54" t="s">
        <v>9978</v>
      </c>
      <c r="AZ395" s="54" t="s">
        <v>11418</v>
      </c>
      <c r="BA395" s="54" t="s">
        <v>11421</v>
      </c>
      <c r="BB395" s="54" t="s">
        <v>11424</v>
      </c>
      <c r="BC395" s="54" t="s">
        <v>11427</v>
      </c>
      <c r="BD395" s="54" t="s">
        <v>11415</v>
      </c>
      <c r="BE395" s="54" t="s">
        <v>11430</v>
      </c>
    </row>
    <row r="396" spans="1:57" hidden="1">
      <c r="A396" s="52"/>
      <c r="B396" s="56" t="s">
        <v>12696</v>
      </c>
      <c r="C396" s="66">
        <v>12</v>
      </c>
      <c r="D396" s="54" t="s">
        <v>320</v>
      </c>
      <c r="E396" s="54" t="s">
        <v>323</v>
      </c>
      <c r="F396" s="54" t="s">
        <v>326</v>
      </c>
      <c r="G396" s="54" t="s">
        <v>329</v>
      </c>
      <c r="H396" s="54" t="s">
        <v>317</v>
      </c>
      <c r="I396" s="54" t="s">
        <v>332</v>
      </c>
      <c r="J396" s="54" t="s">
        <v>1772</v>
      </c>
      <c r="K396" s="54" t="s">
        <v>1775</v>
      </c>
      <c r="L396" s="54" t="s">
        <v>1778</v>
      </c>
      <c r="M396" s="54" t="s">
        <v>1781</v>
      </c>
      <c r="N396" s="54" t="s">
        <v>1769</v>
      </c>
      <c r="O396" s="54" t="s">
        <v>1784</v>
      </c>
      <c r="P396" s="54" t="s">
        <v>2974</v>
      </c>
      <c r="Q396" s="54" t="s">
        <v>2977</v>
      </c>
      <c r="R396" s="54" t="s">
        <v>2980</v>
      </c>
      <c r="S396" s="54" t="s">
        <v>2983</v>
      </c>
      <c r="T396" s="54" t="s">
        <v>2971</v>
      </c>
      <c r="U396" s="54" t="s">
        <v>2986</v>
      </c>
      <c r="V396" s="54" t="s">
        <v>4426</v>
      </c>
      <c r="W396" s="54" t="s">
        <v>4429</v>
      </c>
      <c r="X396" s="54" t="s">
        <v>4432</v>
      </c>
      <c r="Y396" s="54" t="s">
        <v>4435</v>
      </c>
      <c r="Z396" s="54" t="s">
        <v>4423</v>
      </c>
      <c r="AA396" s="54" t="s">
        <v>4438</v>
      </c>
      <c r="AB396" s="54" t="s">
        <v>5878</v>
      </c>
      <c r="AC396" s="54" t="s">
        <v>5881</v>
      </c>
      <c r="AD396" s="54" t="s">
        <v>5884</v>
      </c>
      <c r="AE396" s="54" t="s">
        <v>5887</v>
      </c>
      <c r="AF396" s="54" t="s">
        <v>5875</v>
      </c>
      <c r="AG396" s="54" t="s">
        <v>5890</v>
      </c>
      <c r="AH396" s="54" t="s">
        <v>7330</v>
      </c>
      <c r="AI396" s="54" t="s">
        <v>7333</v>
      </c>
      <c r="AJ396" s="54" t="s">
        <v>7336</v>
      </c>
      <c r="AK396" s="54" t="s">
        <v>7339</v>
      </c>
      <c r="AL396" s="54" t="s">
        <v>7327</v>
      </c>
      <c r="AM396" s="54" t="s">
        <v>7342</v>
      </c>
      <c r="AN396" s="54" t="s">
        <v>8782</v>
      </c>
      <c r="AO396" s="54" t="s">
        <v>8785</v>
      </c>
      <c r="AP396" s="54" t="s">
        <v>8788</v>
      </c>
      <c r="AQ396" s="54" t="s">
        <v>8791</v>
      </c>
      <c r="AR396" s="54" t="s">
        <v>8779</v>
      </c>
      <c r="AS396" s="54" t="s">
        <v>8794</v>
      </c>
      <c r="AT396" s="54" t="s">
        <v>9984</v>
      </c>
      <c r="AU396" s="54" t="s">
        <v>9987</v>
      </c>
      <c r="AV396" s="54" t="s">
        <v>9990</v>
      </c>
      <c r="AW396" s="54" t="s">
        <v>9993</v>
      </c>
      <c r="AX396" s="54" t="s">
        <v>9981</v>
      </c>
      <c r="AY396" s="54" t="s">
        <v>9996</v>
      </c>
      <c r="AZ396" s="54" t="s">
        <v>11436</v>
      </c>
      <c r="BA396" s="54" t="s">
        <v>11439</v>
      </c>
      <c r="BB396" s="54" t="s">
        <v>11442</v>
      </c>
      <c r="BC396" s="54" t="s">
        <v>11445</v>
      </c>
      <c r="BD396" s="54" t="s">
        <v>11433</v>
      </c>
      <c r="BE396" s="54" t="s">
        <v>11448</v>
      </c>
    </row>
    <row r="397" spans="1:57" hidden="1">
      <c r="A397" s="52"/>
      <c r="B397" s="57" t="s">
        <v>12697</v>
      </c>
      <c r="C397" s="66">
        <v>13</v>
      </c>
      <c r="D397" s="54" t="s">
        <v>338</v>
      </c>
      <c r="E397" s="54" t="s">
        <v>341</v>
      </c>
      <c r="F397" s="54" t="s">
        <v>344</v>
      </c>
      <c r="G397" s="54" t="s">
        <v>347</v>
      </c>
      <c r="H397" s="54" t="s">
        <v>335</v>
      </c>
      <c r="I397" s="54" t="s">
        <v>350</v>
      </c>
      <c r="J397" s="54" t="s">
        <v>1790</v>
      </c>
      <c r="K397" s="54" t="s">
        <v>1793</v>
      </c>
      <c r="L397" s="54" t="s">
        <v>1796</v>
      </c>
      <c r="M397" s="54" t="s">
        <v>1799</v>
      </c>
      <c r="N397" s="54" t="s">
        <v>1787</v>
      </c>
      <c r="O397" s="54" t="s">
        <v>1802</v>
      </c>
      <c r="P397" s="54" t="s">
        <v>2992</v>
      </c>
      <c r="Q397" s="54" t="s">
        <v>2995</v>
      </c>
      <c r="R397" s="54" t="s">
        <v>2998</v>
      </c>
      <c r="S397" s="54" t="s">
        <v>3001</v>
      </c>
      <c r="T397" s="54" t="s">
        <v>2989</v>
      </c>
      <c r="U397" s="54" t="s">
        <v>3004</v>
      </c>
      <c r="V397" s="54" t="s">
        <v>4444</v>
      </c>
      <c r="W397" s="54" t="s">
        <v>4447</v>
      </c>
      <c r="X397" s="54" t="s">
        <v>4450</v>
      </c>
      <c r="Y397" s="54" t="s">
        <v>4453</v>
      </c>
      <c r="Z397" s="54" t="s">
        <v>4441</v>
      </c>
      <c r="AA397" s="54" t="s">
        <v>4456</v>
      </c>
      <c r="AB397" s="54" t="s">
        <v>5896</v>
      </c>
      <c r="AC397" s="54" t="s">
        <v>5899</v>
      </c>
      <c r="AD397" s="54" t="s">
        <v>5902</v>
      </c>
      <c r="AE397" s="54" t="s">
        <v>5905</v>
      </c>
      <c r="AF397" s="54" t="s">
        <v>5893</v>
      </c>
      <c r="AG397" s="54" t="s">
        <v>5908</v>
      </c>
      <c r="AH397" s="54" t="s">
        <v>7348</v>
      </c>
      <c r="AI397" s="54" t="s">
        <v>7351</v>
      </c>
      <c r="AJ397" s="54" t="s">
        <v>7354</v>
      </c>
      <c r="AK397" s="54" t="s">
        <v>7357</v>
      </c>
      <c r="AL397" s="54" t="s">
        <v>7345</v>
      </c>
      <c r="AM397" s="54" t="s">
        <v>7360</v>
      </c>
      <c r="AN397" s="54" t="s">
        <v>8800</v>
      </c>
      <c r="AO397" s="54" t="s">
        <v>8803</v>
      </c>
      <c r="AP397" s="54" t="s">
        <v>8806</v>
      </c>
      <c r="AQ397" s="54" t="s">
        <v>8809</v>
      </c>
      <c r="AR397" s="54" t="s">
        <v>8797</v>
      </c>
      <c r="AS397" s="54" t="s">
        <v>8812</v>
      </c>
      <c r="AT397" s="54" t="s">
        <v>10002</v>
      </c>
      <c r="AU397" s="54" t="s">
        <v>10005</v>
      </c>
      <c r="AV397" s="54" t="s">
        <v>10008</v>
      </c>
      <c r="AW397" s="54" t="s">
        <v>10011</v>
      </c>
      <c r="AX397" s="54" t="s">
        <v>9999</v>
      </c>
      <c r="AY397" s="54" t="s">
        <v>10264</v>
      </c>
      <c r="AZ397" s="54" t="s">
        <v>11454</v>
      </c>
      <c r="BA397" s="54" t="s">
        <v>11457</v>
      </c>
      <c r="BB397" s="54" t="s">
        <v>11460</v>
      </c>
      <c r="BC397" s="54" t="s">
        <v>11463</v>
      </c>
      <c r="BD397" s="54" t="s">
        <v>11451</v>
      </c>
      <c r="BE397" s="54" t="s">
        <v>11466</v>
      </c>
    </row>
    <row r="398" spans="1:57" hidden="1">
      <c r="A398" s="52"/>
      <c r="B398" s="57" t="s">
        <v>12698</v>
      </c>
      <c r="C398" s="66">
        <v>14</v>
      </c>
      <c r="D398" s="54" t="s">
        <v>356</v>
      </c>
      <c r="E398" s="54" t="s">
        <v>359</v>
      </c>
      <c r="F398" s="54" t="s">
        <v>362</v>
      </c>
      <c r="G398" s="54" t="s">
        <v>365</v>
      </c>
      <c r="H398" s="54" t="s">
        <v>353</v>
      </c>
      <c r="I398" s="54" t="s">
        <v>368</v>
      </c>
      <c r="J398" s="54" t="s">
        <v>1808</v>
      </c>
      <c r="K398" s="54" t="s">
        <v>1811</v>
      </c>
      <c r="L398" s="54" t="s">
        <v>1814</v>
      </c>
      <c r="M398" s="54" t="s">
        <v>1817</v>
      </c>
      <c r="N398" s="54" t="s">
        <v>1805</v>
      </c>
      <c r="O398" s="54" t="s">
        <v>1820</v>
      </c>
      <c r="P398" s="54" t="s">
        <v>3010</v>
      </c>
      <c r="Q398" s="54" t="s">
        <v>3263</v>
      </c>
      <c r="R398" s="54" t="s">
        <v>3266</v>
      </c>
      <c r="S398" s="54" t="s">
        <v>3269</v>
      </c>
      <c r="T398" s="54" t="s">
        <v>3007</v>
      </c>
      <c r="U398" s="54" t="s">
        <v>3272</v>
      </c>
      <c r="V398" s="54" t="s">
        <v>4462</v>
      </c>
      <c r="W398" s="54" t="s">
        <v>4465</v>
      </c>
      <c r="X398" s="54" t="s">
        <v>4468</v>
      </c>
      <c r="Y398" s="54" t="s">
        <v>4471</v>
      </c>
      <c r="Z398" s="54" t="s">
        <v>4459</v>
      </c>
      <c r="AA398" s="54" t="s">
        <v>4474</v>
      </c>
      <c r="AB398" s="54" t="s">
        <v>5914</v>
      </c>
      <c r="AC398" s="54" t="s">
        <v>5917</v>
      </c>
      <c r="AD398" s="54" t="s">
        <v>5920</v>
      </c>
      <c r="AE398" s="54" t="s">
        <v>5923</v>
      </c>
      <c r="AF398" s="54" t="s">
        <v>5911</v>
      </c>
      <c r="AG398" s="54" t="s">
        <v>5926</v>
      </c>
      <c r="AH398" s="54" t="s">
        <v>7366</v>
      </c>
      <c r="AI398" s="54" t="s">
        <v>7369</v>
      </c>
      <c r="AJ398" s="54" t="s">
        <v>7372</v>
      </c>
      <c r="AK398" s="54" t="s">
        <v>7375</v>
      </c>
      <c r="AL398" s="54" t="s">
        <v>7363</v>
      </c>
      <c r="AM398" s="54" t="s">
        <v>7378</v>
      </c>
      <c r="AN398" s="54" t="s">
        <v>8818</v>
      </c>
      <c r="AO398" s="54" t="s">
        <v>8821</v>
      </c>
      <c r="AP398" s="54" t="s">
        <v>8824</v>
      </c>
      <c r="AQ398" s="54" t="s">
        <v>8827</v>
      </c>
      <c r="AR398" s="54" t="s">
        <v>8815</v>
      </c>
      <c r="AS398" s="54" t="s">
        <v>8830</v>
      </c>
      <c r="AT398" s="54" t="s">
        <v>10270</v>
      </c>
      <c r="AU398" s="54" t="s">
        <v>10273</v>
      </c>
      <c r="AV398" s="54" t="s">
        <v>10276</v>
      </c>
      <c r="AW398" s="54" t="s">
        <v>10279</v>
      </c>
      <c r="AX398" s="54" t="s">
        <v>10267</v>
      </c>
      <c r="AY398" s="54" t="s">
        <v>10282</v>
      </c>
      <c r="AZ398" s="54" t="s">
        <v>11472</v>
      </c>
      <c r="BA398" s="54" t="s">
        <v>11475</v>
      </c>
      <c r="BB398" s="54" t="s">
        <v>11478</v>
      </c>
      <c r="BC398" s="54" t="s">
        <v>11481</v>
      </c>
      <c r="BD398" s="54" t="s">
        <v>11469</v>
      </c>
      <c r="BE398" s="54" t="s">
        <v>11484</v>
      </c>
    </row>
    <row r="399" spans="1:57" hidden="1">
      <c r="A399" s="52"/>
      <c r="B399" s="56" t="s">
        <v>12699</v>
      </c>
      <c r="C399" s="66">
        <v>15</v>
      </c>
      <c r="D399" s="54" t="s">
        <v>374</v>
      </c>
      <c r="E399" s="54" t="s">
        <v>377</v>
      </c>
      <c r="F399" s="54" t="s">
        <v>380</v>
      </c>
      <c r="G399" s="54" t="s">
        <v>383</v>
      </c>
      <c r="H399" s="54" t="s">
        <v>371</v>
      </c>
      <c r="I399" s="54" t="s">
        <v>386</v>
      </c>
      <c r="J399" s="54" t="s">
        <v>1826</v>
      </c>
      <c r="K399" s="54" t="s">
        <v>1829</v>
      </c>
      <c r="L399" s="54" t="s">
        <v>1832</v>
      </c>
      <c r="M399" s="54" t="s">
        <v>1835</v>
      </c>
      <c r="N399" s="54" t="s">
        <v>1823</v>
      </c>
      <c r="O399" s="54" t="s">
        <v>1838</v>
      </c>
      <c r="P399" s="54" t="s">
        <v>3278</v>
      </c>
      <c r="Q399" s="54" t="s">
        <v>3281</v>
      </c>
      <c r="R399" s="54" t="s">
        <v>3284</v>
      </c>
      <c r="S399" s="54" t="s">
        <v>3287</v>
      </c>
      <c r="T399" s="54" t="s">
        <v>3275</v>
      </c>
      <c r="U399" s="54" t="s">
        <v>3290</v>
      </c>
      <c r="V399" s="54" t="s">
        <v>4480</v>
      </c>
      <c r="W399" s="54" t="s">
        <v>4483</v>
      </c>
      <c r="X399" s="54" t="s">
        <v>4486</v>
      </c>
      <c r="Y399" s="54" t="s">
        <v>4489</v>
      </c>
      <c r="Z399" s="54" t="s">
        <v>4477</v>
      </c>
      <c r="AA399" s="54" t="s">
        <v>4492</v>
      </c>
      <c r="AB399" s="54" t="s">
        <v>5932</v>
      </c>
      <c r="AC399" s="54" t="s">
        <v>5935</v>
      </c>
      <c r="AD399" s="54" t="s">
        <v>5938</v>
      </c>
      <c r="AE399" s="54" t="s">
        <v>5941</v>
      </c>
      <c r="AF399" s="54" t="s">
        <v>5929</v>
      </c>
      <c r="AG399" s="54" t="s">
        <v>5944</v>
      </c>
      <c r="AH399" s="54" t="s">
        <v>7384</v>
      </c>
      <c r="AI399" s="54" t="s">
        <v>7387</v>
      </c>
      <c r="AJ399" s="54" t="s">
        <v>7390</v>
      </c>
      <c r="AK399" s="54" t="s">
        <v>7393</v>
      </c>
      <c r="AL399" s="54" t="s">
        <v>7381</v>
      </c>
      <c r="AM399" s="54" t="s">
        <v>7396</v>
      </c>
      <c r="AN399" s="54" t="s">
        <v>8836</v>
      </c>
      <c r="AO399" s="54" t="s">
        <v>8839</v>
      </c>
      <c r="AP399" s="54" t="s">
        <v>8842</v>
      </c>
      <c r="AQ399" s="54" t="s">
        <v>8845</v>
      </c>
      <c r="AR399" s="54" t="s">
        <v>8833</v>
      </c>
      <c r="AS399" s="54" t="s">
        <v>8848</v>
      </c>
      <c r="AT399" s="54" t="s">
        <v>10288</v>
      </c>
      <c r="AU399" s="54" t="s">
        <v>10291</v>
      </c>
      <c r="AV399" s="54" t="s">
        <v>10294</v>
      </c>
      <c r="AW399" s="54" t="s">
        <v>10297</v>
      </c>
      <c r="AX399" s="54" t="s">
        <v>10285</v>
      </c>
      <c r="AY399" s="54" t="s">
        <v>10300</v>
      </c>
      <c r="AZ399" s="54" t="s">
        <v>11490</v>
      </c>
      <c r="BA399" s="54" t="s">
        <v>11493</v>
      </c>
      <c r="BB399" s="54" t="s">
        <v>11496</v>
      </c>
      <c r="BC399" s="54" t="s">
        <v>11499</v>
      </c>
      <c r="BD399" s="54" t="s">
        <v>11487</v>
      </c>
      <c r="BE399" s="54" t="s">
        <v>11502</v>
      </c>
    </row>
    <row r="400" spans="1:57" hidden="1">
      <c r="A400" s="52"/>
      <c r="B400" s="57" t="s">
        <v>12700</v>
      </c>
      <c r="C400" s="66">
        <v>16</v>
      </c>
      <c r="D400" s="54" t="s">
        <v>392</v>
      </c>
      <c r="E400" s="54" t="s">
        <v>395</v>
      </c>
      <c r="F400" s="54" t="s">
        <v>398</v>
      </c>
      <c r="G400" s="54" t="s">
        <v>401</v>
      </c>
      <c r="H400" s="54" t="s">
        <v>389</v>
      </c>
      <c r="I400" s="54" t="s">
        <v>404</v>
      </c>
      <c r="J400" s="54" t="s">
        <v>1844</v>
      </c>
      <c r="K400" s="54" t="s">
        <v>1847</v>
      </c>
      <c r="L400" s="54" t="s">
        <v>1850</v>
      </c>
      <c r="M400" s="54" t="s">
        <v>1853</v>
      </c>
      <c r="N400" s="54" t="s">
        <v>1841</v>
      </c>
      <c r="O400" s="54" t="s">
        <v>1856</v>
      </c>
      <c r="P400" s="54" t="s">
        <v>3296</v>
      </c>
      <c r="Q400" s="54" t="s">
        <v>3299</v>
      </c>
      <c r="R400" s="54" t="s">
        <v>3302</v>
      </c>
      <c r="S400" s="54" t="s">
        <v>3305</v>
      </c>
      <c r="T400" s="54" t="s">
        <v>3293</v>
      </c>
      <c r="U400" s="54" t="s">
        <v>3308</v>
      </c>
      <c r="V400" s="54" t="s">
        <v>4498</v>
      </c>
      <c r="W400" s="54" t="s">
        <v>4501</v>
      </c>
      <c r="X400" s="54" t="s">
        <v>4504</v>
      </c>
      <c r="Y400" s="54" t="s">
        <v>4507</v>
      </c>
      <c r="Z400" s="54" t="s">
        <v>4495</v>
      </c>
      <c r="AA400" s="54" t="s">
        <v>4510</v>
      </c>
      <c r="AB400" s="54" t="s">
        <v>5950</v>
      </c>
      <c r="AC400" s="54" t="s">
        <v>5953</v>
      </c>
      <c r="AD400" s="54" t="s">
        <v>5956</v>
      </c>
      <c r="AE400" s="54" t="s">
        <v>5959</v>
      </c>
      <c r="AF400" s="54" t="s">
        <v>5947</v>
      </c>
      <c r="AG400" s="54" t="s">
        <v>5962</v>
      </c>
      <c r="AH400" s="54" t="s">
        <v>7402</v>
      </c>
      <c r="AI400" s="54" t="s">
        <v>7405</v>
      </c>
      <c r="AJ400" s="54" t="s">
        <v>7408</v>
      </c>
      <c r="AK400" s="54" t="s">
        <v>7411</v>
      </c>
      <c r="AL400" s="54" t="s">
        <v>7399</v>
      </c>
      <c r="AM400" s="54" t="s">
        <v>7414</v>
      </c>
      <c r="AN400" s="54" t="s">
        <v>8854</v>
      </c>
      <c r="AO400" s="54" t="s">
        <v>8857</v>
      </c>
      <c r="AP400" s="54" t="s">
        <v>8860</v>
      </c>
      <c r="AQ400" s="54" t="s">
        <v>8863</v>
      </c>
      <c r="AR400" s="54" t="s">
        <v>8851</v>
      </c>
      <c r="AS400" s="54" t="s">
        <v>8866</v>
      </c>
      <c r="AT400" s="54" t="s">
        <v>10306</v>
      </c>
      <c r="AU400" s="54" t="s">
        <v>10309</v>
      </c>
      <c r="AV400" s="54" t="s">
        <v>10312</v>
      </c>
      <c r="AW400" s="54" t="s">
        <v>10315</v>
      </c>
      <c r="AX400" s="54" t="s">
        <v>10303</v>
      </c>
      <c r="AY400" s="54" t="s">
        <v>10318</v>
      </c>
      <c r="AZ400" s="54" t="s">
        <v>11508</v>
      </c>
      <c r="BA400" s="54" t="s">
        <v>11511</v>
      </c>
      <c r="BB400" s="54" t="s">
        <v>11764</v>
      </c>
      <c r="BC400" s="54" t="s">
        <v>11767</v>
      </c>
      <c r="BD400" s="54" t="s">
        <v>11505</v>
      </c>
      <c r="BE400" s="54" t="s">
        <v>11770</v>
      </c>
    </row>
    <row r="401" spans="1:57" hidden="1">
      <c r="A401" s="52"/>
      <c r="B401" s="57" t="s">
        <v>12701</v>
      </c>
      <c r="C401" s="66">
        <v>17</v>
      </c>
      <c r="D401" s="54" t="s">
        <v>410</v>
      </c>
      <c r="E401" s="54" t="s">
        <v>413</v>
      </c>
      <c r="F401" s="54" t="s">
        <v>416</v>
      </c>
      <c r="G401" s="54" t="s">
        <v>419</v>
      </c>
      <c r="H401" s="54" t="s">
        <v>407</v>
      </c>
      <c r="I401" s="54" t="s">
        <v>422</v>
      </c>
      <c r="J401" s="54" t="s">
        <v>1862</v>
      </c>
      <c r="K401" s="54" t="s">
        <v>1865</v>
      </c>
      <c r="L401" s="54" t="s">
        <v>1868</v>
      </c>
      <c r="M401" s="54" t="s">
        <v>1871</v>
      </c>
      <c r="N401" s="54" t="s">
        <v>1859</v>
      </c>
      <c r="O401" s="54" t="s">
        <v>1874</v>
      </c>
      <c r="P401" s="54" t="s">
        <v>3314</v>
      </c>
      <c r="Q401" s="54" t="s">
        <v>3317</v>
      </c>
      <c r="R401" s="54" t="s">
        <v>3320</v>
      </c>
      <c r="S401" s="54" t="s">
        <v>3323</v>
      </c>
      <c r="T401" s="54" t="s">
        <v>3311</v>
      </c>
      <c r="U401" s="54" t="s">
        <v>3326</v>
      </c>
      <c r="V401" s="54" t="s">
        <v>4766</v>
      </c>
      <c r="W401" s="54" t="s">
        <v>4769</v>
      </c>
      <c r="X401" s="54" t="s">
        <v>4772</v>
      </c>
      <c r="Y401" s="54" t="s">
        <v>4775</v>
      </c>
      <c r="Z401" s="54" t="s">
        <v>4763</v>
      </c>
      <c r="AA401" s="54" t="s">
        <v>4778</v>
      </c>
      <c r="AB401" s="54" t="s">
        <v>5968</v>
      </c>
      <c r="AC401" s="54" t="s">
        <v>5971</v>
      </c>
      <c r="AD401" s="54" t="s">
        <v>5974</v>
      </c>
      <c r="AE401" s="54" t="s">
        <v>5977</v>
      </c>
      <c r="AF401" s="54" t="s">
        <v>5965</v>
      </c>
      <c r="AG401" s="54" t="s">
        <v>5980</v>
      </c>
      <c r="AH401" s="54" t="s">
        <v>7420</v>
      </c>
      <c r="AI401" s="54" t="s">
        <v>7423</v>
      </c>
      <c r="AJ401" s="54" t="s">
        <v>7426</v>
      </c>
      <c r="AK401" s="54" t="s">
        <v>7429</v>
      </c>
      <c r="AL401" s="54" t="s">
        <v>7417</v>
      </c>
      <c r="AM401" s="54" t="s">
        <v>7432</v>
      </c>
      <c r="AN401" s="54" t="s">
        <v>8872</v>
      </c>
      <c r="AO401" s="54" t="s">
        <v>8875</v>
      </c>
      <c r="AP401" s="54" t="s">
        <v>8878</v>
      </c>
      <c r="AQ401" s="54" t="s">
        <v>8881</v>
      </c>
      <c r="AR401" s="54" t="s">
        <v>8869</v>
      </c>
      <c r="AS401" s="54" t="s">
        <v>8884</v>
      </c>
      <c r="AT401" s="54" t="s">
        <v>10324</v>
      </c>
      <c r="AU401" s="54" t="s">
        <v>10327</v>
      </c>
      <c r="AV401" s="54" t="s">
        <v>10330</v>
      </c>
      <c r="AW401" s="54" t="s">
        <v>10333</v>
      </c>
      <c r="AX401" s="54" t="s">
        <v>10321</v>
      </c>
      <c r="AY401" s="54" t="s">
        <v>10336</v>
      </c>
      <c r="AZ401" s="54" t="s">
        <v>11776</v>
      </c>
      <c r="BA401" s="54" t="s">
        <v>11779</v>
      </c>
      <c r="BB401" s="54" t="s">
        <v>11782</v>
      </c>
      <c r="BC401" s="54" t="s">
        <v>11785</v>
      </c>
      <c r="BD401" s="54" t="s">
        <v>11773</v>
      </c>
      <c r="BE401" s="54" t="s">
        <v>11788</v>
      </c>
    </row>
    <row r="402" spans="1:57" hidden="1">
      <c r="A402" s="52"/>
      <c r="B402" s="53" t="s">
        <v>12702</v>
      </c>
      <c r="C402" s="66">
        <v>18</v>
      </c>
      <c r="D402" s="54" t="s">
        <v>428</v>
      </c>
      <c r="E402" s="54" t="s">
        <v>431</v>
      </c>
      <c r="F402" s="54" t="s">
        <v>434</v>
      </c>
      <c r="G402" s="54" t="s">
        <v>437</v>
      </c>
      <c r="H402" s="54" t="s">
        <v>425</v>
      </c>
      <c r="I402" s="54" t="s">
        <v>440</v>
      </c>
      <c r="J402" s="54" t="s">
        <v>1880</v>
      </c>
      <c r="K402" s="54" t="s">
        <v>1883</v>
      </c>
      <c r="L402" s="54" t="s">
        <v>1886</v>
      </c>
      <c r="M402" s="54" t="s">
        <v>1889</v>
      </c>
      <c r="N402" s="54" t="s">
        <v>1877</v>
      </c>
      <c r="O402" s="54" t="s">
        <v>1892</v>
      </c>
      <c r="P402" s="54" t="s">
        <v>3332</v>
      </c>
      <c r="Q402" s="54" t="s">
        <v>3335</v>
      </c>
      <c r="R402" s="54" t="s">
        <v>3338</v>
      </c>
      <c r="S402" s="54" t="s">
        <v>3341</v>
      </c>
      <c r="T402" s="54" t="s">
        <v>3329</v>
      </c>
      <c r="U402" s="54" t="s">
        <v>3344</v>
      </c>
      <c r="V402" s="54" t="s">
        <v>4784</v>
      </c>
      <c r="W402" s="54" t="s">
        <v>4787</v>
      </c>
      <c r="X402" s="54" t="s">
        <v>4790</v>
      </c>
      <c r="Y402" s="54" t="s">
        <v>4793</v>
      </c>
      <c r="Z402" s="54" t="s">
        <v>4781</v>
      </c>
      <c r="AA402" s="54" t="s">
        <v>4796</v>
      </c>
      <c r="AB402" s="54" t="s">
        <v>5986</v>
      </c>
      <c r="AC402" s="54" t="s">
        <v>5989</v>
      </c>
      <c r="AD402" s="54" t="s">
        <v>5992</v>
      </c>
      <c r="AE402" s="54" t="s">
        <v>5995</v>
      </c>
      <c r="AF402" s="54" t="s">
        <v>5983</v>
      </c>
      <c r="AG402" s="54" t="s">
        <v>5998</v>
      </c>
      <c r="AH402" s="54" t="s">
        <v>7438</v>
      </c>
      <c r="AI402" s="54" t="s">
        <v>7441</v>
      </c>
      <c r="AJ402" s="54" t="s">
        <v>7444</v>
      </c>
      <c r="AK402" s="54" t="s">
        <v>7447</v>
      </c>
      <c r="AL402" s="54" t="s">
        <v>7435</v>
      </c>
      <c r="AM402" s="54" t="s">
        <v>7450</v>
      </c>
      <c r="AN402" s="54" t="s">
        <v>8890</v>
      </c>
      <c r="AO402" s="54" t="s">
        <v>8893</v>
      </c>
      <c r="AP402" s="54" t="s">
        <v>8896</v>
      </c>
      <c r="AQ402" s="54" t="s">
        <v>8899</v>
      </c>
      <c r="AR402" s="54" t="s">
        <v>8887</v>
      </c>
      <c r="AS402" s="54" t="s">
        <v>8902</v>
      </c>
      <c r="AT402" s="54" t="s">
        <v>10342</v>
      </c>
      <c r="AU402" s="54" t="s">
        <v>10345</v>
      </c>
      <c r="AV402" s="54" t="s">
        <v>10348</v>
      </c>
      <c r="AW402" s="54" t="s">
        <v>10351</v>
      </c>
      <c r="AX402" s="54" t="s">
        <v>10339</v>
      </c>
      <c r="AY402" s="54" t="s">
        <v>10354</v>
      </c>
      <c r="AZ402" s="54" t="s">
        <v>11794</v>
      </c>
      <c r="BA402" s="54" t="s">
        <v>11797</v>
      </c>
      <c r="BB402" s="54" t="s">
        <v>11800</v>
      </c>
      <c r="BC402" s="54" t="s">
        <v>11803</v>
      </c>
      <c r="BD402" s="54" t="s">
        <v>11791</v>
      </c>
      <c r="BE402" s="54" t="s">
        <v>11806</v>
      </c>
    </row>
    <row r="403" spans="1:57" hidden="1">
      <c r="A403" s="48" t="s">
        <v>12703</v>
      </c>
      <c r="B403" s="55"/>
      <c r="C403" s="66">
        <v>19</v>
      </c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idden="1">
      <c r="A404" s="58"/>
      <c r="B404" s="53" t="s">
        <v>12704</v>
      </c>
      <c r="C404" s="66">
        <v>20</v>
      </c>
      <c r="D404" s="54" t="s">
        <v>446</v>
      </c>
      <c r="E404" s="54" t="s">
        <v>449</v>
      </c>
      <c r="F404" s="54" t="s">
        <v>452</v>
      </c>
      <c r="G404" s="54" t="s">
        <v>455</v>
      </c>
      <c r="H404" s="54" t="s">
        <v>443</v>
      </c>
      <c r="I404" s="54" t="s">
        <v>458</v>
      </c>
      <c r="J404" s="54" t="s">
        <v>1898</v>
      </c>
      <c r="K404" s="54" t="s">
        <v>1901</v>
      </c>
      <c r="L404" s="54" t="s">
        <v>1904</v>
      </c>
      <c r="M404" s="54" t="s">
        <v>1907</v>
      </c>
      <c r="N404" s="54" t="s">
        <v>1895</v>
      </c>
      <c r="O404" s="54" t="s">
        <v>1910</v>
      </c>
      <c r="P404" s="54" t="s">
        <v>3350</v>
      </c>
      <c r="Q404" s="54" t="s">
        <v>3353</v>
      </c>
      <c r="R404" s="54" t="s">
        <v>3356</v>
      </c>
      <c r="S404" s="54" t="s">
        <v>3359</v>
      </c>
      <c r="T404" s="54" t="s">
        <v>3347</v>
      </c>
      <c r="U404" s="54" t="s">
        <v>3362</v>
      </c>
      <c r="V404" s="54" t="s">
        <v>4802</v>
      </c>
      <c r="W404" s="54" t="s">
        <v>4805</v>
      </c>
      <c r="X404" s="54" t="s">
        <v>4808</v>
      </c>
      <c r="Y404" s="54" t="s">
        <v>4811</v>
      </c>
      <c r="Z404" s="54" t="s">
        <v>4799</v>
      </c>
      <c r="AA404" s="54" t="s">
        <v>4814</v>
      </c>
      <c r="AB404" s="54" t="s">
        <v>6004</v>
      </c>
      <c r="AC404" s="54" t="s">
        <v>6007</v>
      </c>
      <c r="AD404" s="54" t="s">
        <v>6010</v>
      </c>
      <c r="AE404" s="54" t="s">
        <v>6263</v>
      </c>
      <c r="AF404" s="54" t="s">
        <v>6001</v>
      </c>
      <c r="AG404" s="54" t="s">
        <v>6266</v>
      </c>
      <c r="AH404" s="54" t="s">
        <v>7456</v>
      </c>
      <c r="AI404" s="54" t="s">
        <v>7459</v>
      </c>
      <c r="AJ404" s="54" t="s">
        <v>7462</v>
      </c>
      <c r="AK404" s="54" t="s">
        <v>7465</v>
      </c>
      <c r="AL404" s="54" t="s">
        <v>7453</v>
      </c>
      <c r="AM404" s="54" t="s">
        <v>7468</v>
      </c>
      <c r="AN404" s="54" t="s">
        <v>8908</v>
      </c>
      <c r="AO404" s="54" t="s">
        <v>8911</v>
      </c>
      <c r="AP404" s="54" t="s">
        <v>8914</v>
      </c>
      <c r="AQ404" s="54" t="s">
        <v>8917</v>
      </c>
      <c r="AR404" s="54" t="s">
        <v>8905</v>
      </c>
      <c r="AS404" s="54" t="s">
        <v>8920</v>
      </c>
      <c r="AT404" s="54" t="s">
        <v>10360</v>
      </c>
      <c r="AU404" s="54" t="s">
        <v>10363</v>
      </c>
      <c r="AV404" s="54" t="s">
        <v>10366</v>
      </c>
      <c r="AW404" s="54" t="s">
        <v>10369</v>
      </c>
      <c r="AX404" s="54" t="s">
        <v>10357</v>
      </c>
      <c r="AY404" s="54" t="s">
        <v>10372</v>
      </c>
      <c r="AZ404" s="54" t="s">
        <v>11812</v>
      </c>
      <c r="BA404" s="54" t="s">
        <v>11815</v>
      </c>
      <c r="BB404" s="54" t="s">
        <v>11818</v>
      </c>
      <c r="BC404" s="54" t="s">
        <v>11821</v>
      </c>
      <c r="BD404" s="54" t="s">
        <v>11809</v>
      </c>
      <c r="BE404" s="54" t="s">
        <v>11824</v>
      </c>
    </row>
    <row r="405" spans="1:57" hidden="1">
      <c r="A405" s="58"/>
      <c r="B405" s="56" t="s">
        <v>12705</v>
      </c>
      <c r="C405" s="66">
        <v>21</v>
      </c>
      <c r="D405" s="54" t="s">
        <v>464</v>
      </c>
      <c r="E405" s="54" t="s">
        <v>467</v>
      </c>
      <c r="F405" s="54" t="s">
        <v>470</v>
      </c>
      <c r="G405" s="54" t="s">
        <v>473</v>
      </c>
      <c r="H405" s="54" t="s">
        <v>461</v>
      </c>
      <c r="I405" s="54" t="s">
        <v>476</v>
      </c>
      <c r="J405" s="54" t="s">
        <v>1916</v>
      </c>
      <c r="K405" s="54" t="s">
        <v>1919</v>
      </c>
      <c r="L405" s="54" t="s">
        <v>1922</v>
      </c>
      <c r="M405" s="54" t="s">
        <v>1925</v>
      </c>
      <c r="N405" s="54" t="s">
        <v>1913</v>
      </c>
      <c r="O405" s="54" t="s">
        <v>1928</v>
      </c>
      <c r="P405" s="54" t="s">
        <v>3368</v>
      </c>
      <c r="Q405" s="54" t="s">
        <v>3371</v>
      </c>
      <c r="R405" s="54" t="s">
        <v>3374</v>
      </c>
      <c r="S405" s="54" t="s">
        <v>3377</v>
      </c>
      <c r="T405" s="54" t="s">
        <v>3365</v>
      </c>
      <c r="U405" s="54" t="s">
        <v>3380</v>
      </c>
      <c r="V405" s="54" t="s">
        <v>4820</v>
      </c>
      <c r="W405" s="54" t="s">
        <v>4823</v>
      </c>
      <c r="X405" s="54" t="s">
        <v>4826</v>
      </c>
      <c r="Y405" s="54" t="s">
        <v>4829</v>
      </c>
      <c r="Z405" s="54" t="s">
        <v>4817</v>
      </c>
      <c r="AA405" s="54" t="s">
        <v>4832</v>
      </c>
      <c r="AB405" s="54" t="s">
        <v>6272</v>
      </c>
      <c r="AC405" s="54" t="s">
        <v>6275</v>
      </c>
      <c r="AD405" s="54" t="s">
        <v>6278</v>
      </c>
      <c r="AE405" s="54" t="s">
        <v>6281</v>
      </c>
      <c r="AF405" s="54" t="s">
        <v>6269</v>
      </c>
      <c r="AG405" s="54" t="s">
        <v>6284</v>
      </c>
      <c r="AH405" s="54" t="s">
        <v>7474</v>
      </c>
      <c r="AI405" s="54" t="s">
        <v>7477</v>
      </c>
      <c r="AJ405" s="54" t="s">
        <v>7480</v>
      </c>
      <c r="AK405" s="54" t="s">
        <v>7483</v>
      </c>
      <c r="AL405" s="54" t="s">
        <v>7471</v>
      </c>
      <c r="AM405" s="54" t="s">
        <v>7486</v>
      </c>
      <c r="AN405" s="54" t="s">
        <v>8926</v>
      </c>
      <c r="AO405" s="54" t="s">
        <v>8929</v>
      </c>
      <c r="AP405" s="54" t="s">
        <v>8932</v>
      </c>
      <c r="AQ405" s="54" t="s">
        <v>8935</v>
      </c>
      <c r="AR405" s="54" t="s">
        <v>8923</v>
      </c>
      <c r="AS405" s="54" t="s">
        <v>8938</v>
      </c>
      <c r="AT405" s="54" t="s">
        <v>10378</v>
      </c>
      <c r="AU405" s="54" t="s">
        <v>10381</v>
      </c>
      <c r="AV405" s="54" t="s">
        <v>10384</v>
      </c>
      <c r="AW405" s="54" t="s">
        <v>10387</v>
      </c>
      <c r="AX405" s="54" t="s">
        <v>10375</v>
      </c>
      <c r="AY405" s="54" t="s">
        <v>10390</v>
      </c>
      <c r="AZ405" s="54" t="s">
        <v>11830</v>
      </c>
      <c r="BA405" s="54" t="s">
        <v>11833</v>
      </c>
      <c r="BB405" s="54" t="s">
        <v>11836</v>
      </c>
      <c r="BC405" s="54" t="s">
        <v>11839</v>
      </c>
      <c r="BD405" s="54" t="s">
        <v>11827</v>
      </c>
      <c r="BE405" s="54" t="s">
        <v>11842</v>
      </c>
    </row>
    <row r="406" spans="1:57" hidden="1">
      <c r="A406" s="58"/>
      <c r="B406" s="57" t="s">
        <v>12706</v>
      </c>
      <c r="C406" s="66">
        <v>22</v>
      </c>
      <c r="D406" s="54" t="s">
        <v>482</v>
      </c>
      <c r="E406" s="54" t="s">
        <v>485</v>
      </c>
      <c r="F406" s="54" t="s">
        <v>488</v>
      </c>
      <c r="G406" s="54" t="s">
        <v>491</v>
      </c>
      <c r="H406" s="54" t="s">
        <v>479</v>
      </c>
      <c r="I406" s="54" t="s">
        <v>494</v>
      </c>
      <c r="J406" s="54" t="s">
        <v>1934</v>
      </c>
      <c r="K406" s="54" t="s">
        <v>1937</v>
      </c>
      <c r="L406" s="54" t="s">
        <v>1940</v>
      </c>
      <c r="M406" s="54" t="s">
        <v>1943</v>
      </c>
      <c r="N406" s="54" t="s">
        <v>1931</v>
      </c>
      <c r="O406" s="54" t="s">
        <v>1946</v>
      </c>
      <c r="P406" s="54" t="s">
        <v>3386</v>
      </c>
      <c r="Q406" s="54" t="s">
        <v>3389</v>
      </c>
      <c r="R406" s="54" t="s">
        <v>3392</v>
      </c>
      <c r="S406" s="54" t="s">
        <v>3395</v>
      </c>
      <c r="T406" s="54" t="s">
        <v>3383</v>
      </c>
      <c r="U406" s="54" t="s">
        <v>3398</v>
      </c>
      <c r="V406" s="54" t="s">
        <v>4838</v>
      </c>
      <c r="W406" s="54" t="s">
        <v>4841</v>
      </c>
      <c r="X406" s="54" t="s">
        <v>4844</v>
      </c>
      <c r="Y406" s="54" t="s">
        <v>4847</v>
      </c>
      <c r="Z406" s="54" t="s">
        <v>4835</v>
      </c>
      <c r="AA406" s="54" t="s">
        <v>4850</v>
      </c>
      <c r="AB406" s="54" t="s">
        <v>6290</v>
      </c>
      <c r="AC406" s="54" t="s">
        <v>6293</v>
      </c>
      <c r="AD406" s="54" t="s">
        <v>6296</v>
      </c>
      <c r="AE406" s="54" t="s">
        <v>6299</v>
      </c>
      <c r="AF406" s="54" t="s">
        <v>6287</v>
      </c>
      <c r="AG406" s="54" t="s">
        <v>6302</v>
      </c>
      <c r="AH406" s="54" t="s">
        <v>7492</v>
      </c>
      <c r="AI406" s="54" t="s">
        <v>7495</v>
      </c>
      <c r="AJ406" s="54" t="s">
        <v>7498</v>
      </c>
      <c r="AK406" s="54" t="s">
        <v>7501</v>
      </c>
      <c r="AL406" s="54" t="s">
        <v>7489</v>
      </c>
      <c r="AM406" s="54" t="s">
        <v>7504</v>
      </c>
      <c r="AN406" s="54" t="s">
        <v>8944</v>
      </c>
      <c r="AO406" s="54" t="s">
        <v>8947</v>
      </c>
      <c r="AP406" s="54" t="s">
        <v>8950</v>
      </c>
      <c r="AQ406" s="54" t="s">
        <v>8953</v>
      </c>
      <c r="AR406" s="54" t="s">
        <v>8941</v>
      </c>
      <c r="AS406" s="54" t="s">
        <v>8956</v>
      </c>
      <c r="AT406" s="54" t="s">
        <v>10396</v>
      </c>
      <c r="AU406" s="54" t="s">
        <v>10399</v>
      </c>
      <c r="AV406" s="54" t="s">
        <v>10402</v>
      </c>
      <c r="AW406" s="54" t="s">
        <v>10405</v>
      </c>
      <c r="AX406" s="54" t="s">
        <v>10393</v>
      </c>
      <c r="AY406" s="54" t="s">
        <v>10408</v>
      </c>
      <c r="AZ406" s="54" t="s">
        <v>11848</v>
      </c>
      <c r="BA406" s="54" t="s">
        <v>11851</v>
      </c>
      <c r="BB406" s="54" t="s">
        <v>11854</v>
      </c>
      <c r="BC406" s="54" t="s">
        <v>11857</v>
      </c>
      <c r="BD406" s="54" t="s">
        <v>11845</v>
      </c>
      <c r="BE406" s="54" t="s">
        <v>11860</v>
      </c>
    </row>
    <row r="407" spans="1:57" hidden="1">
      <c r="A407" s="58"/>
      <c r="B407" s="57" t="s">
        <v>12707</v>
      </c>
      <c r="C407" s="66">
        <v>23</v>
      </c>
      <c r="D407" s="54" t="s">
        <v>500</v>
      </c>
      <c r="E407" s="54" t="s">
        <v>503</v>
      </c>
      <c r="F407" s="54" t="s">
        <v>506</v>
      </c>
      <c r="G407" s="54" t="s">
        <v>509</v>
      </c>
      <c r="H407" s="54" t="s">
        <v>497</v>
      </c>
      <c r="I407" s="54" t="s">
        <v>512</v>
      </c>
      <c r="J407" s="54" t="s">
        <v>1952</v>
      </c>
      <c r="K407" s="54" t="s">
        <v>1955</v>
      </c>
      <c r="L407" s="54" t="s">
        <v>1958</v>
      </c>
      <c r="M407" s="54" t="s">
        <v>1961</v>
      </c>
      <c r="N407" s="54" t="s">
        <v>1949</v>
      </c>
      <c r="O407" s="54" t="s">
        <v>1964</v>
      </c>
      <c r="P407" s="54" t="s">
        <v>3404</v>
      </c>
      <c r="Q407" s="54" t="s">
        <v>3407</v>
      </c>
      <c r="R407" s="54" t="s">
        <v>3410</v>
      </c>
      <c r="S407" s="54" t="s">
        <v>3413</v>
      </c>
      <c r="T407" s="54" t="s">
        <v>3401</v>
      </c>
      <c r="U407" s="54" t="s">
        <v>3416</v>
      </c>
      <c r="V407" s="54" t="s">
        <v>4856</v>
      </c>
      <c r="W407" s="54" t="s">
        <v>4859</v>
      </c>
      <c r="X407" s="54" t="s">
        <v>4862</v>
      </c>
      <c r="Y407" s="54" t="s">
        <v>4865</v>
      </c>
      <c r="Z407" s="54" t="s">
        <v>4853</v>
      </c>
      <c r="AA407" s="54" t="s">
        <v>4868</v>
      </c>
      <c r="AB407" s="54" t="s">
        <v>6308</v>
      </c>
      <c r="AC407" s="54" t="s">
        <v>6311</v>
      </c>
      <c r="AD407" s="54" t="s">
        <v>6314</v>
      </c>
      <c r="AE407" s="54" t="s">
        <v>6317</v>
      </c>
      <c r="AF407" s="54" t="s">
        <v>6305</v>
      </c>
      <c r="AG407" s="54" t="s">
        <v>6320</v>
      </c>
      <c r="AH407" s="54" t="s">
        <v>7510</v>
      </c>
      <c r="AI407" s="54" t="s">
        <v>7763</v>
      </c>
      <c r="AJ407" s="54" t="s">
        <v>7766</v>
      </c>
      <c r="AK407" s="54" t="s">
        <v>7769</v>
      </c>
      <c r="AL407" s="54" t="s">
        <v>7507</v>
      </c>
      <c r="AM407" s="54" t="s">
        <v>7772</v>
      </c>
      <c r="AN407" s="54" t="s">
        <v>8962</v>
      </c>
      <c r="AO407" s="54" t="s">
        <v>8965</v>
      </c>
      <c r="AP407" s="54" t="s">
        <v>8968</v>
      </c>
      <c r="AQ407" s="54" t="s">
        <v>8971</v>
      </c>
      <c r="AR407" s="54" t="s">
        <v>8959</v>
      </c>
      <c r="AS407" s="54" t="s">
        <v>8974</v>
      </c>
      <c r="AT407" s="54" t="s">
        <v>10414</v>
      </c>
      <c r="AU407" s="54" t="s">
        <v>10417</v>
      </c>
      <c r="AV407" s="54" t="s">
        <v>10420</v>
      </c>
      <c r="AW407" s="54" t="s">
        <v>10423</v>
      </c>
      <c r="AX407" s="54" t="s">
        <v>10411</v>
      </c>
      <c r="AY407" s="54" t="s">
        <v>10426</v>
      </c>
      <c r="AZ407" s="54" t="s">
        <v>11866</v>
      </c>
      <c r="BA407" s="54" t="s">
        <v>11869</v>
      </c>
      <c r="BB407" s="54" t="s">
        <v>11872</v>
      </c>
      <c r="BC407" s="54" t="s">
        <v>11875</v>
      </c>
      <c r="BD407" s="54" t="s">
        <v>11863</v>
      </c>
      <c r="BE407" s="54" t="s">
        <v>11878</v>
      </c>
    </row>
    <row r="408" spans="1:57" hidden="1">
      <c r="A408" s="58"/>
      <c r="B408" s="56" t="s">
        <v>12708</v>
      </c>
      <c r="C408" s="66">
        <v>24</v>
      </c>
      <c r="D408" s="54" t="s">
        <v>768</v>
      </c>
      <c r="E408" s="54" t="s">
        <v>771</v>
      </c>
      <c r="F408" s="54" t="s">
        <v>774</v>
      </c>
      <c r="G408" s="54" t="s">
        <v>777</v>
      </c>
      <c r="H408" s="54" t="s">
        <v>765</v>
      </c>
      <c r="I408" s="54" t="s">
        <v>780</v>
      </c>
      <c r="J408" s="54" t="s">
        <v>1970</v>
      </c>
      <c r="K408" s="54" t="s">
        <v>1973</v>
      </c>
      <c r="L408" s="54" t="s">
        <v>1976</v>
      </c>
      <c r="M408" s="54" t="s">
        <v>1979</v>
      </c>
      <c r="N408" s="54" t="s">
        <v>1967</v>
      </c>
      <c r="O408" s="54" t="s">
        <v>1982</v>
      </c>
      <c r="P408" s="54" t="s">
        <v>3422</v>
      </c>
      <c r="Q408" s="54" t="s">
        <v>3425</v>
      </c>
      <c r="R408" s="54" t="s">
        <v>3428</v>
      </c>
      <c r="S408" s="54" t="s">
        <v>3431</v>
      </c>
      <c r="T408" s="54" t="s">
        <v>3419</v>
      </c>
      <c r="U408" s="54" t="s">
        <v>3434</v>
      </c>
      <c r="V408" s="54" t="s">
        <v>4874</v>
      </c>
      <c r="W408" s="54" t="s">
        <v>4877</v>
      </c>
      <c r="X408" s="54" t="s">
        <v>4880</v>
      </c>
      <c r="Y408" s="54" t="s">
        <v>4883</v>
      </c>
      <c r="Z408" s="54" t="s">
        <v>4871</v>
      </c>
      <c r="AA408" s="54" t="s">
        <v>4886</v>
      </c>
      <c r="AB408" s="54" t="s">
        <v>6326</v>
      </c>
      <c r="AC408" s="54" t="s">
        <v>6329</v>
      </c>
      <c r="AD408" s="54" t="s">
        <v>6332</v>
      </c>
      <c r="AE408" s="54" t="s">
        <v>6335</v>
      </c>
      <c r="AF408" s="54" t="s">
        <v>6323</v>
      </c>
      <c r="AG408" s="54" t="s">
        <v>6338</v>
      </c>
      <c r="AH408" s="54" t="s">
        <v>7778</v>
      </c>
      <c r="AI408" s="54" t="s">
        <v>7781</v>
      </c>
      <c r="AJ408" s="54" t="s">
        <v>7784</v>
      </c>
      <c r="AK408" s="54" t="s">
        <v>7787</v>
      </c>
      <c r="AL408" s="54" t="s">
        <v>7775</v>
      </c>
      <c r="AM408" s="54" t="s">
        <v>7790</v>
      </c>
      <c r="AN408" s="54" t="s">
        <v>8980</v>
      </c>
      <c r="AO408" s="54" t="s">
        <v>8983</v>
      </c>
      <c r="AP408" s="54" t="s">
        <v>8986</v>
      </c>
      <c r="AQ408" s="54" t="s">
        <v>8989</v>
      </c>
      <c r="AR408" s="54" t="s">
        <v>8977</v>
      </c>
      <c r="AS408" s="54" t="s">
        <v>8992</v>
      </c>
      <c r="AT408" s="54" t="s">
        <v>10432</v>
      </c>
      <c r="AU408" s="54" t="s">
        <v>10435</v>
      </c>
      <c r="AV408" s="54" t="s">
        <v>10438</v>
      </c>
      <c r="AW408" s="54" t="s">
        <v>10441</v>
      </c>
      <c r="AX408" s="54" t="s">
        <v>10429</v>
      </c>
      <c r="AY408" s="54" t="s">
        <v>10444</v>
      </c>
      <c r="AZ408" s="54" t="s">
        <v>11884</v>
      </c>
      <c r="BA408" s="54" t="s">
        <v>11887</v>
      </c>
      <c r="BB408" s="54" t="s">
        <v>11890</v>
      </c>
      <c r="BC408" s="54" t="s">
        <v>11893</v>
      </c>
      <c r="BD408" s="54" t="s">
        <v>11881</v>
      </c>
      <c r="BE408" s="54" t="s">
        <v>11896</v>
      </c>
    </row>
    <row r="409" spans="1:57" hidden="1">
      <c r="A409" s="58"/>
      <c r="B409" s="56" t="s">
        <v>12709</v>
      </c>
      <c r="C409" s="66">
        <v>25</v>
      </c>
      <c r="D409" s="54" t="s">
        <v>786</v>
      </c>
      <c r="E409" s="54" t="s">
        <v>789</v>
      </c>
      <c r="F409" s="54" t="s">
        <v>792</v>
      </c>
      <c r="G409" s="54" t="s">
        <v>795</v>
      </c>
      <c r="H409" s="54" t="s">
        <v>783</v>
      </c>
      <c r="I409" s="54" t="s">
        <v>798</v>
      </c>
      <c r="J409" s="54" t="s">
        <v>1988</v>
      </c>
      <c r="K409" s="54" t="s">
        <v>1991</v>
      </c>
      <c r="L409" s="54" t="s">
        <v>1994</v>
      </c>
      <c r="M409" s="54" t="s">
        <v>1997</v>
      </c>
      <c r="N409" s="54" t="s">
        <v>1985</v>
      </c>
      <c r="O409" s="54" t="s">
        <v>2000</v>
      </c>
      <c r="P409" s="54" t="s">
        <v>3440</v>
      </c>
      <c r="Q409" s="54" t="s">
        <v>3443</v>
      </c>
      <c r="R409" s="54" t="s">
        <v>3446</v>
      </c>
      <c r="S409" s="54" t="s">
        <v>3449</v>
      </c>
      <c r="T409" s="54" t="s">
        <v>3437</v>
      </c>
      <c r="U409" s="54" t="s">
        <v>3452</v>
      </c>
      <c r="V409" s="54" t="s">
        <v>4892</v>
      </c>
      <c r="W409" s="54" t="s">
        <v>4895</v>
      </c>
      <c r="X409" s="54" t="s">
        <v>4898</v>
      </c>
      <c r="Y409" s="54" t="s">
        <v>4901</v>
      </c>
      <c r="Z409" s="54" t="s">
        <v>4889</v>
      </c>
      <c r="AA409" s="54" t="s">
        <v>4904</v>
      </c>
      <c r="AB409" s="54" t="s">
        <v>6344</v>
      </c>
      <c r="AC409" s="54" t="s">
        <v>6347</v>
      </c>
      <c r="AD409" s="54" t="s">
        <v>6350</v>
      </c>
      <c r="AE409" s="54" t="s">
        <v>6353</v>
      </c>
      <c r="AF409" s="54" t="s">
        <v>6341</v>
      </c>
      <c r="AG409" s="54" t="s">
        <v>6356</v>
      </c>
      <c r="AH409" s="54" t="s">
        <v>7796</v>
      </c>
      <c r="AI409" s="54" t="s">
        <v>7799</v>
      </c>
      <c r="AJ409" s="54" t="s">
        <v>7802</v>
      </c>
      <c r="AK409" s="54" t="s">
        <v>7805</v>
      </c>
      <c r="AL409" s="54" t="s">
        <v>7793</v>
      </c>
      <c r="AM409" s="54" t="s">
        <v>7808</v>
      </c>
      <c r="AN409" s="54" t="s">
        <v>8998</v>
      </c>
      <c r="AO409" s="54" t="s">
        <v>9001</v>
      </c>
      <c r="AP409" s="54" t="s">
        <v>9004</v>
      </c>
      <c r="AQ409" s="54" t="s">
        <v>9007</v>
      </c>
      <c r="AR409" s="54" t="s">
        <v>8995</v>
      </c>
      <c r="AS409" s="54" t="s">
        <v>9010</v>
      </c>
      <c r="AT409" s="54" t="s">
        <v>10450</v>
      </c>
      <c r="AU409" s="54" t="s">
        <v>10453</v>
      </c>
      <c r="AV409" s="54" t="s">
        <v>10456</v>
      </c>
      <c r="AW409" s="54" t="s">
        <v>10459</v>
      </c>
      <c r="AX409" s="54" t="s">
        <v>10447</v>
      </c>
      <c r="AY409" s="54" t="s">
        <v>10462</v>
      </c>
      <c r="AZ409" s="54" t="s">
        <v>11902</v>
      </c>
      <c r="BA409" s="54" t="s">
        <v>11905</v>
      </c>
      <c r="BB409" s="54" t="s">
        <v>11908</v>
      </c>
      <c r="BC409" s="54" t="s">
        <v>11911</v>
      </c>
      <c r="BD409" s="54" t="s">
        <v>11899</v>
      </c>
      <c r="BE409" s="54" t="s">
        <v>11914</v>
      </c>
    </row>
    <row r="410" spans="1:57" hidden="1">
      <c r="A410" s="59"/>
      <c r="B410" s="56" t="s">
        <v>12710</v>
      </c>
      <c r="C410" s="66">
        <v>26</v>
      </c>
      <c r="D410" s="54" t="s">
        <v>804</v>
      </c>
      <c r="E410" s="54" t="s">
        <v>807</v>
      </c>
      <c r="F410" s="54" t="s">
        <v>810</v>
      </c>
      <c r="G410" s="54" t="s">
        <v>813</v>
      </c>
      <c r="H410" s="54" t="s">
        <v>801</v>
      </c>
      <c r="I410" s="54" t="s">
        <v>816</v>
      </c>
      <c r="J410" s="54" t="s">
        <v>2006</v>
      </c>
      <c r="K410" s="54" t="s">
        <v>2009</v>
      </c>
      <c r="L410" s="54" t="s">
        <v>2012</v>
      </c>
      <c r="M410" s="54" t="s">
        <v>2265</v>
      </c>
      <c r="N410" s="54" t="s">
        <v>2003</v>
      </c>
      <c r="O410" s="54" t="s">
        <v>2268</v>
      </c>
      <c r="P410" s="54" t="s">
        <v>3458</v>
      </c>
      <c r="Q410" s="54" t="s">
        <v>3461</v>
      </c>
      <c r="R410" s="54" t="s">
        <v>3464</v>
      </c>
      <c r="S410" s="54" t="s">
        <v>3467</v>
      </c>
      <c r="T410" s="54" t="s">
        <v>3455</v>
      </c>
      <c r="U410" s="54" t="s">
        <v>3470</v>
      </c>
      <c r="V410" s="54" t="s">
        <v>4910</v>
      </c>
      <c r="W410" s="54" t="s">
        <v>4913</v>
      </c>
      <c r="X410" s="54" t="s">
        <v>4916</v>
      </c>
      <c r="Y410" s="54" t="s">
        <v>4919</v>
      </c>
      <c r="Z410" s="54" t="s">
        <v>4907</v>
      </c>
      <c r="AA410" s="54" t="s">
        <v>4922</v>
      </c>
      <c r="AB410" s="54" t="s">
        <v>6362</v>
      </c>
      <c r="AC410" s="54" t="s">
        <v>6365</v>
      </c>
      <c r="AD410" s="54" t="s">
        <v>6368</v>
      </c>
      <c r="AE410" s="54" t="s">
        <v>6371</v>
      </c>
      <c r="AF410" s="54" t="s">
        <v>6359</v>
      </c>
      <c r="AG410" s="54" t="s">
        <v>6374</v>
      </c>
      <c r="AH410" s="54" t="s">
        <v>7814</v>
      </c>
      <c r="AI410" s="54" t="s">
        <v>7817</v>
      </c>
      <c r="AJ410" s="54" t="s">
        <v>7820</v>
      </c>
      <c r="AK410" s="54" t="s">
        <v>7823</v>
      </c>
      <c r="AL410" s="54" t="s">
        <v>7811</v>
      </c>
      <c r="AM410" s="54" t="s">
        <v>7826</v>
      </c>
      <c r="AN410" s="54" t="s">
        <v>9266</v>
      </c>
      <c r="AO410" s="54" t="s">
        <v>9269</v>
      </c>
      <c r="AP410" s="54" t="s">
        <v>9272</v>
      </c>
      <c r="AQ410" s="54" t="s">
        <v>9275</v>
      </c>
      <c r="AR410" s="54" t="s">
        <v>9263</v>
      </c>
      <c r="AS410" s="54" t="s">
        <v>9278</v>
      </c>
      <c r="AT410" s="54" t="s">
        <v>10468</v>
      </c>
      <c r="AU410" s="54" t="s">
        <v>10471</v>
      </c>
      <c r="AV410" s="54" t="s">
        <v>10474</v>
      </c>
      <c r="AW410" s="54" t="s">
        <v>10477</v>
      </c>
      <c r="AX410" s="54" t="s">
        <v>10465</v>
      </c>
      <c r="AY410" s="54" t="s">
        <v>10480</v>
      </c>
      <c r="AZ410" s="54" t="s">
        <v>11920</v>
      </c>
      <c r="BA410" s="54" t="s">
        <v>11923</v>
      </c>
      <c r="BB410" s="54" t="s">
        <v>11926</v>
      </c>
      <c r="BC410" s="54" t="s">
        <v>11929</v>
      </c>
      <c r="BD410" s="54" t="s">
        <v>11917</v>
      </c>
      <c r="BE410" s="54" t="s">
        <v>11932</v>
      </c>
    </row>
    <row r="411" spans="1:57" hidden="1">
      <c r="A411" s="58"/>
      <c r="B411" s="56" t="s">
        <v>12711</v>
      </c>
      <c r="C411" s="66">
        <v>27</v>
      </c>
      <c r="D411" s="54" t="s">
        <v>822</v>
      </c>
      <c r="E411" s="54" t="s">
        <v>825</v>
      </c>
      <c r="F411" s="54" t="s">
        <v>828</v>
      </c>
      <c r="G411" s="54" t="s">
        <v>831</v>
      </c>
      <c r="H411" s="54" t="s">
        <v>819</v>
      </c>
      <c r="I411" s="54" t="s">
        <v>834</v>
      </c>
      <c r="J411" s="54" t="s">
        <v>2274</v>
      </c>
      <c r="K411" s="54" t="s">
        <v>2277</v>
      </c>
      <c r="L411" s="54" t="s">
        <v>2280</v>
      </c>
      <c r="M411" s="54" t="s">
        <v>2283</v>
      </c>
      <c r="N411" s="54" t="s">
        <v>2271</v>
      </c>
      <c r="O411" s="54" t="s">
        <v>2286</v>
      </c>
      <c r="P411" s="54" t="s">
        <v>3476</v>
      </c>
      <c r="Q411" s="54" t="s">
        <v>3479</v>
      </c>
      <c r="R411" s="54" t="s">
        <v>3482</v>
      </c>
      <c r="S411" s="54" t="s">
        <v>3485</v>
      </c>
      <c r="T411" s="54" t="s">
        <v>3473</v>
      </c>
      <c r="U411" s="54" t="s">
        <v>3488</v>
      </c>
      <c r="V411" s="54" t="s">
        <v>4928</v>
      </c>
      <c r="W411" s="54" t="s">
        <v>4931</v>
      </c>
      <c r="X411" s="54" t="s">
        <v>4934</v>
      </c>
      <c r="Y411" s="54" t="s">
        <v>4937</v>
      </c>
      <c r="Z411" s="54" t="s">
        <v>4925</v>
      </c>
      <c r="AA411" s="54" t="s">
        <v>4940</v>
      </c>
      <c r="AB411" s="54" t="s">
        <v>6380</v>
      </c>
      <c r="AC411" s="54" t="s">
        <v>6383</v>
      </c>
      <c r="AD411" s="54" t="s">
        <v>6386</v>
      </c>
      <c r="AE411" s="54" t="s">
        <v>6389</v>
      </c>
      <c r="AF411" s="54" t="s">
        <v>6377</v>
      </c>
      <c r="AG411" s="54" t="s">
        <v>6392</v>
      </c>
      <c r="AH411" s="54" t="s">
        <v>7832</v>
      </c>
      <c r="AI411" s="54" t="s">
        <v>7835</v>
      </c>
      <c r="AJ411" s="54" t="s">
        <v>7838</v>
      </c>
      <c r="AK411" s="54" t="s">
        <v>7841</v>
      </c>
      <c r="AL411" s="54" t="s">
        <v>7829</v>
      </c>
      <c r="AM411" s="54" t="s">
        <v>7844</v>
      </c>
      <c r="AN411" s="54" t="s">
        <v>9284</v>
      </c>
      <c r="AO411" s="54" t="s">
        <v>9287</v>
      </c>
      <c r="AP411" s="54" t="s">
        <v>9290</v>
      </c>
      <c r="AQ411" s="54" t="s">
        <v>9293</v>
      </c>
      <c r="AR411" s="54" t="s">
        <v>9281</v>
      </c>
      <c r="AS411" s="54" t="s">
        <v>9296</v>
      </c>
      <c r="AT411" s="54" t="s">
        <v>10486</v>
      </c>
      <c r="AU411" s="54" t="s">
        <v>10489</v>
      </c>
      <c r="AV411" s="54" t="s">
        <v>10492</v>
      </c>
      <c r="AW411" s="54" t="s">
        <v>10495</v>
      </c>
      <c r="AX411" s="54" t="s">
        <v>10483</v>
      </c>
      <c r="AY411" s="54" t="s">
        <v>10498</v>
      </c>
      <c r="AZ411" s="54" t="s">
        <v>11938</v>
      </c>
      <c r="BA411" s="54" t="s">
        <v>11941</v>
      </c>
      <c r="BB411" s="54" t="s">
        <v>11944</v>
      </c>
      <c r="BC411" s="54" t="s">
        <v>11947</v>
      </c>
      <c r="BD411" s="54" t="s">
        <v>11935</v>
      </c>
      <c r="BE411" s="54" t="s">
        <v>11950</v>
      </c>
    </row>
    <row r="412" spans="1:57" hidden="1">
      <c r="A412" s="58"/>
      <c r="B412" s="53" t="s">
        <v>12712</v>
      </c>
      <c r="C412" s="66">
        <v>28</v>
      </c>
      <c r="D412" s="54" t="s">
        <v>840</v>
      </c>
      <c r="E412" s="54" t="s">
        <v>843</v>
      </c>
      <c r="F412" s="54" t="s">
        <v>846</v>
      </c>
      <c r="G412" s="54" t="s">
        <v>849</v>
      </c>
      <c r="H412" s="54" t="s">
        <v>837</v>
      </c>
      <c r="I412" s="54" t="s">
        <v>852</v>
      </c>
      <c r="J412" s="54" t="s">
        <v>2292</v>
      </c>
      <c r="K412" s="54" t="s">
        <v>2295</v>
      </c>
      <c r="L412" s="54" t="s">
        <v>2298</v>
      </c>
      <c r="M412" s="54" t="s">
        <v>2301</v>
      </c>
      <c r="N412" s="54" t="s">
        <v>2289</v>
      </c>
      <c r="O412" s="54" t="s">
        <v>2304</v>
      </c>
      <c r="P412" s="54" t="s">
        <v>3494</v>
      </c>
      <c r="Q412" s="54" t="s">
        <v>3497</v>
      </c>
      <c r="R412" s="54" t="s">
        <v>3500</v>
      </c>
      <c r="S412" s="54" t="s">
        <v>3503</v>
      </c>
      <c r="T412" s="54" t="s">
        <v>3491</v>
      </c>
      <c r="U412" s="54" t="s">
        <v>3506</v>
      </c>
      <c r="V412" s="54" t="s">
        <v>4946</v>
      </c>
      <c r="W412" s="54" t="s">
        <v>4949</v>
      </c>
      <c r="X412" s="54" t="s">
        <v>4952</v>
      </c>
      <c r="Y412" s="54" t="s">
        <v>4955</v>
      </c>
      <c r="Z412" s="54" t="s">
        <v>4943</v>
      </c>
      <c r="AA412" s="54" t="s">
        <v>4958</v>
      </c>
      <c r="AB412" s="54" t="s">
        <v>6398</v>
      </c>
      <c r="AC412" s="54" t="s">
        <v>6401</v>
      </c>
      <c r="AD412" s="54" t="s">
        <v>6404</v>
      </c>
      <c r="AE412" s="54" t="s">
        <v>6407</v>
      </c>
      <c r="AF412" s="54" t="s">
        <v>6395</v>
      </c>
      <c r="AG412" s="54" t="s">
        <v>6410</v>
      </c>
      <c r="AH412" s="54" t="s">
        <v>7850</v>
      </c>
      <c r="AI412" s="54" t="s">
        <v>7853</v>
      </c>
      <c r="AJ412" s="54" t="s">
        <v>7856</v>
      </c>
      <c r="AK412" s="54" t="s">
        <v>7859</v>
      </c>
      <c r="AL412" s="54" t="s">
        <v>7847</v>
      </c>
      <c r="AM412" s="54" t="s">
        <v>7862</v>
      </c>
      <c r="AN412" s="54" t="s">
        <v>9302</v>
      </c>
      <c r="AO412" s="54" t="s">
        <v>9305</v>
      </c>
      <c r="AP412" s="54" t="s">
        <v>9308</v>
      </c>
      <c r="AQ412" s="54" t="s">
        <v>9311</v>
      </c>
      <c r="AR412" s="54" t="s">
        <v>9299</v>
      </c>
      <c r="AS412" s="54" t="s">
        <v>9314</v>
      </c>
      <c r="AT412" s="54" t="s">
        <v>10504</v>
      </c>
      <c r="AU412" s="54" t="s">
        <v>10507</v>
      </c>
      <c r="AV412" s="54" t="s">
        <v>10510</v>
      </c>
      <c r="AW412" s="54" t="s">
        <v>10763</v>
      </c>
      <c r="AX412" s="54" t="s">
        <v>10501</v>
      </c>
      <c r="AY412" s="54" t="s">
        <v>10766</v>
      </c>
      <c r="AZ412" s="54" t="s">
        <v>11956</v>
      </c>
      <c r="BA412" s="54" t="s">
        <v>11959</v>
      </c>
      <c r="BB412" s="54" t="s">
        <v>11962</v>
      </c>
      <c r="BC412" s="54" t="s">
        <v>11965</v>
      </c>
      <c r="BD412" s="54" t="s">
        <v>11953</v>
      </c>
      <c r="BE412" s="54" t="s">
        <v>11968</v>
      </c>
    </row>
    <row r="413" spans="1:57" hidden="1">
      <c r="A413" s="58"/>
      <c r="B413" s="56" t="s">
        <v>12713</v>
      </c>
      <c r="C413" s="66">
        <v>29</v>
      </c>
      <c r="D413" s="54" t="s">
        <v>858</v>
      </c>
      <c r="E413" s="54" t="s">
        <v>861</v>
      </c>
      <c r="F413" s="54" t="s">
        <v>864</v>
      </c>
      <c r="G413" s="54" t="s">
        <v>867</v>
      </c>
      <c r="H413" s="54" t="s">
        <v>855</v>
      </c>
      <c r="I413" s="54" t="s">
        <v>870</v>
      </c>
      <c r="J413" s="54" t="s">
        <v>2310</v>
      </c>
      <c r="K413" s="54" t="s">
        <v>2313</v>
      </c>
      <c r="L413" s="54" t="s">
        <v>2316</v>
      </c>
      <c r="M413" s="54" t="s">
        <v>2319</v>
      </c>
      <c r="N413" s="54" t="s">
        <v>2307</v>
      </c>
      <c r="O413" s="54" t="s">
        <v>2322</v>
      </c>
      <c r="P413" s="54" t="s">
        <v>3512</v>
      </c>
      <c r="Q413" s="54" t="s">
        <v>3765</v>
      </c>
      <c r="R413" s="54" t="s">
        <v>3768</v>
      </c>
      <c r="S413" s="54" t="s">
        <v>3771</v>
      </c>
      <c r="T413" s="54" t="s">
        <v>3509</v>
      </c>
      <c r="U413" s="54" t="s">
        <v>3774</v>
      </c>
      <c r="V413" s="54" t="s">
        <v>4964</v>
      </c>
      <c r="W413" s="54" t="s">
        <v>4967</v>
      </c>
      <c r="X413" s="54" t="s">
        <v>4970</v>
      </c>
      <c r="Y413" s="54" t="s">
        <v>4973</v>
      </c>
      <c r="Z413" s="54" t="s">
        <v>4961</v>
      </c>
      <c r="AA413" s="54" t="s">
        <v>4976</v>
      </c>
      <c r="AB413" s="54" t="s">
        <v>6416</v>
      </c>
      <c r="AC413" s="54" t="s">
        <v>6419</v>
      </c>
      <c r="AD413" s="54" t="s">
        <v>6422</v>
      </c>
      <c r="AE413" s="54" t="s">
        <v>6425</v>
      </c>
      <c r="AF413" s="54" t="s">
        <v>6413</v>
      </c>
      <c r="AG413" s="54" t="s">
        <v>6428</v>
      </c>
      <c r="AH413" s="54" t="s">
        <v>7868</v>
      </c>
      <c r="AI413" s="54" t="s">
        <v>7871</v>
      </c>
      <c r="AJ413" s="54" t="s">
        <v>7874</v>
      </c>
      <c r="AK413" s="54" t="s">
        <v>7877</v>
      </c>
      <c r="AL413" s="54" t="s">
        <v>7865</v>
      </c>
      <c r="AM413" s="54" t="s">
        <v>7880</v>
      </c>
      <c r="AN413" s="54" t="s">
        <v>9320</v>
      </c>
      <c r="AO413" s="54" t="s">
        <v>9323</v>
      </c>
      <c r="AP413" s="54" t="s">
        <v>9326</v>
      </c>
      <c r="AQ413" s="54" t="s">
        <v>9329</v>
      </c>
      <c r="AR413" s="54" t="s">
        <v>9317</v>
      </c>
      <c r="AS413" s="54" t="s">
        <v>9332</v>
      </c>
      <c r="AT413" s="54" t="s">
        <v>10772</v>
      </c>
      <c r="AU413" s="54" t="s">
        <v>10775</v>
      </c>
      <c r="AV413" s="54" t="s">
        <v>10778</v>
      </c>
      <c r="AW413" s="54" t="s">
        <v>10781</v>
      </c>
      <c r="AX413" s="54" t="s">
        <v>10769</v>
      </c>
      <c r="AY413" s="54" t="s">
        <v>10784</v>
      </c>
      <c r="AZ413" s="54" t="s">
        <v>11974</v>
      </c>
      <c r="BA413" s="54" t="s">
        <v>11977</v>
      </c>
      <c r="BB413" s="54" t="s">
        <v>11980</v>
      </c>
      <c r="BC413" s="54" t="s">
        <v>11983</v>
      </c>
      <c r="BD413" s="54" t="s">
        <v>11971</v>
      </c>
      <c r="BE413" s="54" t="s">
        <v>11986</v>
      </c>
    </row>
    <row r="414" spans="1:57" hidden="1">
      <c r="A414" s="58"/>
      <c r="B414" s="56" t="s">
        <v>12714</v>
      </c>
      <c r="C414" s="66">
        <v>30</v>
      </c>
      <c r="D414" s="54" t="s">
        <v>876</v>
      </c>
      <c r="E414" s="54" t="s">
        <v>879</v>
      </c>
      <c r="F414" s="54" t="s">
        <v>882</v>
      </c>
      <c r="G414" s="54" t="s">
        <v>885</v>
      </c>
      <c r="H414" s="54" t="s">
        <v>873</v>
      </c>
      <c r="I414" s="54" t="s">
        <v>888</v>
      </c>
      <c r="J414" s="54" t="s">
        <v>2328</v>
      </c>
      <c r="K414" s="54" t="s">
        <v>2331</v>
      </c>
      <c r="L414" s="54" t="s">
        <v>2334</v>
      </c>
      <c r="M414" s="54" t="s">
        <v>2337</v>
      </c>
      <c r="N414" s="54" t="s">
        <v>2325</v>
      </c>
      <c r="O414" s="54" t="s">
        <v>2340</v>
      </c>
      <c r="P414" s="54" t="s">
        <v>3780</v>
      </c>
      <c r="Q414" s="54" t="s">
        <v>3783</v>
      </c>
      <c r="R414" s="54" t="s">
        <v>3786</v>
      </c>
      <c r="S414" s="54" t="s">
        <v>3789</v>
      </c>
      <c r="T414" s="54" t="s">
        <v>3777</v>
      </c>
      <c r="U414" s="54" t="s">
        <v>3792</v>
      </c>
      <c r="V414" s="54" t="s">
        <v>4982</v>
      </c>
      <c r="W414" s="54" t="s">
        <v>4985</v>
      </c>
      <c r="X414" s="54" t="s">
        <v>4988</v>
      </c>
      <c r="Y414" s="54" t="s">
        <v>4991</v>
      </c>
      <c r="Z414" s="54" t="s">
        <v>4979</v>
      </c>
      <c r="AA414" s="54" t="s">
        <v>4994</v>
      </c>
      <c r="AB414" s="54" t="s">
        <v>6434</v>
      </c>
      <c r="AC414" s="54" t="s">
        <v>6437</v>
      </c>
      <c r="AD414" s="54" t="s">
        <v>6440</v>
      </c>
      <c r="AE414" s="54" t="s">
        <v>6443</v>
      </c>
      <c r="AF414" s="54" t="s">
        <v>6431</v>
      </c>
      <c r="AG414" s="54" t="s">
        <v>6446</v>
      </c>
      <c r="AH414" s="54" t="s">
        <v>7886</v>
      </c>
      <c r="AI414" s="54" t="s">
        <v>7889</v>
      </c>
      <c r="AJ414" s="54" t="s">
        <v>7892</v>
      </c>
      <c r="AK414" s="54" t="s">
        <v>7895</v>
      </c>
      <c r="AL414" s="54" t="s">
        <v>7883</v>
      </c>
      <c r="AM414" s="54" t="s">
        <v>7898</v>
      </c>
      <c r="AN414" s="54" t="s">
        <v>9338</v>
      </c>
      <c r="AO414" s="54" t="s">
        <v>9341</v>
      </c>
      <c r="AP414" s="54" t="s">
        <v>9344</v>
      </c>
      <c r="AQ414" s="54" t="s">
        <v>9347</v>
      </c>
      <c r="AR414" s="54" t="s">
        <v>9335</v>
      </c>
      <c r="AS414" s="54" t="s">
        <v>9350</v>
      </c>
      <c r="AT414" s="54" t="s">
        <v>10790</v>
      </c>
      <c r="AU414" s="54" t="s">
        <v>10793</v>
      </c>
      <c r="AV414" s="54" t="s">
        <v>10796</v>
      </c>
      <c r="AW414" s="54" t="s">
        <v>10799</v>
      </c>
      <c r="AX414" s="54" t="s">
        <v>10787</v>
      </c>
      <c r="AY414" s="54" t="s">
        <v>10802</v>
      </c>
      <c r="AZ414" s="54" t="s">
        <v>11992</v>
      </c>
      <c r="BA414" s="54" t="s">
        <v>11995</v>
      </c>
      <c r="BB414" s="54" t="s">
        <v>11998</v>
      </c>
      <c r="BC414" s="54" t="s">
        <v>12001</v>
      </c>
      <c r="BD414" s="54" t="s">
        <v>11989</v>
      </c>
      <c r="BE414" s="54" t="s">
        <v>12004</v>
      </c>
    </row>
    <row r="415" spans="1:57" hidden="1">
      <c r="A415" s="58"/>
      <c r="B415" s="53" t="s">
        <v>12715</v>
      </c>
      <c r="C415" s="66">
        <v>31</v>
      </c>
      <c r="D415" s="54" t="s">
        <v>894</v>
      </c>
      <c r="E415" s="54" t="s">
        <v>897</v>
      </c>
      <c r="F415" s="54" t="s">
        <v>900</v>
      </c>
      <c r="G415" s="54" t="s">
        <v>903</v>
      </c>
      <c r="H415" s="54" t="s">
        <v>891</v>
      </c>
      <c r="I415" s="54" t="s">
        <v>906</v>
      </c>
      <c r="J415" s="54" t="s">
        <v>2346</v>
      </c>
      <c r="K415" s="54" t="s">
        <v>2349</v>
      </c>
      <c r="L415" s="54" t="s">
        <v>2352</v>
      </c>
      <c r="M415" s="54" t="s">
        <v>2355</v>
      </c>
      <c r="N415" s="54" t="s">
        <v>2343</v>
      </c>
      <c r="O415" s="54" t="s">
        <v>2358</v>
      </c>
      <c r="P415" s="54" t="s">
        <v>3798</v>
      </c>
      <c r="Q415" s="54" t="s">
        <v>3801</v>
      </c>
      <c r="R415" s="54" t="s">
        <v>3804</v>
      </c>
      <c r="S415" s="54" t="s">
        <v>3807</v>
      </c>
      <c r="T415" s="54" t="s">
        <v>3795</v>
      </c>
      <c r="U415" s="54" t="s">
        <v>3810</v>
      </c>
      <c r="V415" s="54" t="s">
        <v>5000</v>
      </c>
      <c r="W415" s="54" t="s">
        <v>5003</v>
      </c>
      <c r="X415" s="54" t="s">
        <v>5006</v>
      </c>
      <c r="Y415" s="54" t="s">
        <v>5009</v>
      </c>
      <c r="Z415" s="54" t="s">
        <v>4997</v>
      </c>
      <c r="AA415" s="54" t="s">
        <v>5012</v>
      </c>
      <c r="AB415" s="54" t="s">
        <v>6452</v>
      </c>
      <c r="AC415" s="54" t="s">
        <v>6455</v>
      </c>
      <c r="AD415" s="54" t="s">
        <v>6458</v>
      </c>
      <c r="AE415" s="54" t="s">
        <v>6461</v>
      </c>
      <c r="AF415" s="54" t="s">
        <v>6449</v>
      </c>
      <c r="AG415" s="54" t="s">
        <v>6464</v>
      </c>
      <c r="AH415" s="54" t="s">
        <v>7904</v>
      </c>
      <c r="AI415" s="54" t="s">
        <v>7907</v>
      </c>
      <c r="AJ415" s="54" t="s">
        <v>7910</v>
      </c>
      <c r="AK415" s="54" t="s">
        <v>7913</v>
      </c>
      <c r="AL415" s="54" t="s">
        <v>7901</v>
      </c>
      <c r="AM415" s="54" t="s">
        <v>7916</v>
      </c>
      <c r="AN415" s="54" t="s">
        <v>9356</v>
      </c>
      <c r="AO415" s="54" t="s">
        <v>9359</v>
      </c>
      <c r="AP415" s="54" t="s">
        <v>9362</v>
      </c>
      <c r="AQ415" s="54" t="s">
        <v>9365</v>
      </c>
      <c r="AR415" s="54" t="s">
        <v>9353</v>
      </c>
      <c r="AS415" s="54" t="s">
        <v>9368</v>
      </c>
      <c r="AT415" s="54" t="s">
        <v>10808</v>
      </c>
      <c r="AU415" s="54" t="s">
        <v>10811</v>
      </c>
      <c r="AV415" s="54" t="s">
        <v>10814</v>
      </c>
      <c r="AW415" s="54" t="s">
        <v>10817</v>
      </c>
      <c r="AX415" s="54" t="s">
        <v>10805</v>
      </c>
      <c r="AY415" s="54" t="s">
        <v>10820</v>
      </c>
      <c r="AZ415" s="54" t="s">
        <v>12010</v>
      </c>
      <c r="BA415" s="54" t="s">
        <v>12263</v>
      </c>
      <c r="BB415" s="54" t="s">
        <v>12266</v>
      </c>
      <c r="BC415" s="54" t="s">
        <v>12269</v>
      </c>
      <c r="BD415" s="54" t="s">
        <v>12007</v>
      </c>
      <c r="BE415" s="54" t="s">
        <v>12272</v>
      </c>
    </row>
    <row r="416" spans="1:57" hidden="1">
      <c r="A416" s="48" t="s">
        <v>12716</v>
      </c>
      <c r="B416" s="55"/>
      <c r="C416" s="66">
        <v>32</v>
      </c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</row>
    <row r="417" spans="1:57" hidden="1">
      <c r="A417" s="58"/>
      <c r="B417" s="53" t="s">
        <v>12717</v>
      </c>
      <c r="C417" s="66">
        <v>33</v>
      </c>
      <c r="D417" s="54" t="s">
        <v>912</v>
      </c>
      <c r="E417" s="54" t="s">
        <v>915</v>
      </c>
      <c r="F417" s="54" t="s">
        <v>918</v>
      </c>
      <c r="G417" s="54" t="s">
        <v>921</v>
      </c>
      <c r="H417" s="54" t="s">
        <v>909</v>
      </c>
      <c r="I417" s="54" t="s">
        <v>924</v>
      </c>
      <c r="J417" s="54" t="s">
        <v>2364</v>
      </c>
      <c r="K417" s="54" t="s">
        <v>2367</v>
      </c>
      <c r="L417" s="54" t="s">
        <v>2370</v>
      </c>
      <c r="M417" s="54" t="s">
        <v>2373</v>
      </c>
      <c r="N417" s="54" t="s">
        <v>2361</v>
      </c>
      <c r="O417" s="54" t="s">
        <v>2376</v>
      </c>
      <c r="P417" s="54" t="s">
        <v>3816</v>
      </c>
      <c r="Q417" s="54" t="s">
        <v>3819</v>
      </c>
      <c r="R417" s="54" t="s">
        <v>3822</v>
      </c>
      <c r="S417" s="54" t="s">
        <v>3825</v>
      </c>
      <c r="T417" s="54" t="s">
        <v>3813</v>
      </c>
      <c r="U417" s="54" t="s">
        <v>3828</v>
      </c>
      <c r="V417" s="54" t="s">
        <v>5268</v>
      </c>
      <c r="W417" s="54" t="s">
        <v>5271</v>
      </c>
      <c r="X417" s="54" t="s">
        <v>5274</v>
      </c>
      <c r="Y417" s="54" t="s">
        <v>5277</v>
      </c>
      <c r="Z417" s="54" t="s">
        <v>5265</v>
      </c>
      <c r="AA417" s="54" t="s">
        <v>5280</v>
      </c>
      <c r="AB417" s="54" t="s">
        <v>6470</v>
      </c>
      <c r="AC417" s="54" t="s">
        <v>6473</v>
      </c>
      <c r="AD417" s="54" t="s">
        <v>6476</v>
      </c>
      <c r="AE417" s="54" t="s">
        <v>6479</v>
      </c>
      <c r="AF417" s="54" t="s">
        <v>6467</v>
      </c>
      <c r="AG417" s="54" t="s">
        <v>6482</v>
      </c>
      <c r="AH417" s="54" t="s">
        <v>7922</v>
      </c>
      <c r="AI417" s="54" t="s">
        <v>7925</v>
      </c>
      <c r="AJ417" s="54" t="s">
        <v>7928</v>
      </c>
      <c r="AK417" s="54" t="s">
        <v>7931</v>
      </c>
      <c r="AL417" s="54" t="s">
        <v>7919</v>
      </c>
      <c r="AM417" s="54" t="s">
        <v>7934</v>
      </c>
      <c r="AN417" s="54" t="s">
        <v>9374</v>
      </c>
      <c r="AO417" s="54" t="s">
        <v>9377</v>
      </c>
      <c r="AP417" s="54" t="s">
        <v>9380</v>
      </c>
      <c r="AQ417" s="54" t="s">
        <v>9383</v>
      </c>
      <c r="AR417" s="54" t="s">
        <v>9371</v>
      </c>
      <c r="AS417" s="54" t="s">
        <v>9386</v>
      </c>
      <c r="AT417" s="54" t="s">
        <v>10826</v>
      </c>
      <c r="AU417" s="54" t="s">
        <v>10829</v>
      </c>
      <c r="AV417" s="54" t="s">
        <v>10832</v>
      </c>
      <c r="AW417" s="54" t="s">
        <v>10835</v>
      </c>
      <c r="AX417" s="54" t="s">
        <v>10823</v>
      </c>
      <c r="AY417" s="54" t="s">
        <v>10838</v>
      </c>
      <c r="AZ417" s="54" t="s">
        <v>12278</v>
      </c>
      <c r="BA417" s="54" t="s">
        <v>12281</v>
      </c>
      <c r="BB417" s="54" t="s">
        <v>12284</v>
      </c>
      <c r="BC417" s="54" t="s">
        <v>12287</v>
      </c>
      <c r="BD417" s="54" t="s">
        <v>12275</v>
      </c>
      <c r="BE417" s="54" t="s">
        <v>12290</v>
      </c>
    </row>
    <row r="418" spans="1:57" hidden="1">
      <c r="A418" s="58"/>
      <c r="B418" s="56" t="s">
        <v>12718</v>
      </c>
      <c r="C418" s="66">
        <v>34</v>
      </c>
      <c r="D418" s="54" t="s">
        <v>930</v>
      </c>
      <c r="E418" s="54" t="s">
        <v>933</v>
      </c>
      <c r="F418" s="54" t="s">
        <v>936</v>
      </c>
      <c r="G418" s="54" t="s">
        <v>939</v>
      </c>
      <c r="H418" s="54" t="s">
        <v>927</v>
      </c>
      <c r="I418" s="54" t="s">
        <v>942</v>
      </c>
      <c r="J418" s="54" t="s">
        <v>2382</v>
      </c>
      <c r="K418" s="54" t="s">
        <v>2385</v>
      </c>
      <c r="L418" s="54" t="s">
        <v>2388</v>
      </c>
      <c r="M418" s="54" t="s">
        <v>2391</v>
      </c>
      <c r="N418" s="54" t="s">
        <v>2379</v>
      </c>
      <c r="O418" s="54" t="s">
        <v>2394</v>
      </c>
      <c r="P418" s="54" t="s">
        <v>3834</v>
      </c>
      <c r="Q418" s="54" t="s">
        <v>3837</v>
      </c>
      <c r="R418" s="54" t="s">
        <v>3840</v>
      </c>
      <c r="S418" s="54" t="s">
        <v>3843</v>
      </c>
      <c r="T418" s="54" t="s">
        <v>3831</v>
      </c>
      <c r="U418" s="54" t="s">
        <v>3846</v>
      </c>
      <c r="V418" s="54" t="s">
        <v>5286</v>
      </c>
      <c r="W418" s="54" t="s">
        <v>5289</v>
      </c>
      <c r="X418" s="54" t="s">
        <v>5292</v>
      </c>
      <c r="Y418" s="54" t="s">
        <v>5295</v>
      </c>
      <c r="Z418" s="54" t="s">
        <v>5283</v>
      </c>
      <c r="AA418" s="54" t="s">
        <v>5298</v>
      </c>
      <c r="AB418" s="54" t="s">
        <v>6488</v>
      </c>
      <c r="AC418" s="54" t="s">
        <v>6491</v>
      </c>
      <c r="AD418" s="54" t="s">
        <v>6494</v>
      </c>
      <c r="AE418" s="54" t="s">
        <v>6497</v>
      </c>
      <c r="AF418" s="54" t="s">
        <v>6485</v>
      </c>
      <c r="AG418" s="54" t="s">
        <v>6500</v>
      </c>
      <c r="AH418" s="54" t="s">
        <v>7940</v>
      </c>
      <c r="AI418" s="54" t="s">
        <v>7943</v>
      </c>
      <c r="AJ418" s="54" t="s">
        <v>7946</v>
      </c>
      <c r="AK418" s="54" t="s">
        <v>7949</v>
      </c>
      <c r="AL418" s="54" t="s">
        <v>7937</v>
      </c>
      <c r="AM418" s="54" t="s">
        <v>7952</v>
      </c>
      <c r="AN418" s="54" t="s">
        <v>9392</v>
      </c>
      <c r="AO418" s="54" t="s">
        <v>9395</v>
      </c>
      <c r="AP418" s="54" t="s">
        <v>9398</v>
      </c>
      <c r="AQ418" s="54" t="s">
        <v>9401</v>
      </c>
      <c r="AR418" s="54" t="s">
        <v>9389</v>
      </c>
      <c r="AS418" s="54" t="s">
        <v>9404</v>
      </c>
      <c r="AT418" s="54" t="s">
        <v>10844</v>
      </c>
      <c r="AU418" s="54" t="s">
        <v>10847</v>
      </c>
      <c r="AV418" s="54" t="s">
        <v>10850</v>
      </c>
      <c r="AW418" s="54" t="s">
        <v>10853</v>
      </c>
      <c r="AX418" s="54" t="s">
        <v>10841</v>
      </c>
      <c r="AY418" s="54" t="s">
        <v>10856</v>
      </c>
      <c r="AZ418" s="54" t="s">
        <v>12296</v>
      </c>
      <c r="BA418" s="54" t="s">
        <v>12299</v>
      </c>
      <c r="BB418" s="54" t="s">
        <v>12302</v>
      </c>
      <c r="BC418" s="54" t="s">
        <v>12305</v>
      </c>
      <c r="BD418" s="54" t="s">
        <v>12293</v>
      </c>
      <c r="BE418" s="54" t="s">
        <v>12308</v>
      </c>
    </row>
    <row r="419" spans="1:57" hidden="1">
      <c r="A419" s="58"/>
      <c r="B419" s="56" t="s">
        <v>12719</v>
      </c>
      <c r="C419" s="66">
        <v>35</v>
      </c>
      <c r="D419" s="54" t="s">
        <v>948</v>
      </c>
      <c r="E419" s="54" t="s">
        <v>951</v>
      </c>
      <c r="F419" s="54" t="s">
        <v>954</v>
      </c>
      <c r="G419" s="54" t="s">
        <v>957</v>
      </c>
      <c r="H419" s="54" t="s">
        <v>945</v>
      </c>
      <c r="I419" s="54" t="s">
        <v>960</v>
      </c>
      <c r="J419" s="54" t="s">
        <v>2400</v>
      </c>
      <c r="K419" s="54" t="s">
        <v>2403</v>
      </c>
      <c r="L419" s="54" t="s">
        <v>2406</v>
      </c>
      <c r="M419" s="54" t="s">
        <v>2409</v>
      </c>
      <c r="N419" s="54" t="s">
        <v>2397</v>
      </c>
      <c r="O419" s="54" t="s">
        <v>2412</v>
      </c>
      <c r="P419" s="54" t="s">
        <v>3852</v>
      </c>
      <c r="Q419" s="54" t="s">
        <v>3855</v>
      </c>
      <c r="R419" s="54" t="s">
        <v>3858</v>
      </c>
      <c r="S419" s="54" t="s">
        <v>3861</v>
      </c>
      <c r="T419" s="54" t="s">
        <v>3849</v>
      </c>
      <c r="U419" s="54" t="s">
        <v>3864</v>
      </c>
      <c r="V419" s="54" t="s">
        <v>5304</v>
      </c>
      <c r="W419" s="54" t="s">
        <v>5307</v>
      </c>
      <c r="X419" s="54" t="s">
        <v>5310</v>
      </c>
      <c r="Y419" s="54" t="s">
        <v>5313</v>
      </c>
      <c r="Z419" s="54" t="s">
        <v>5301</v>
      </c>
      <c r="AA419" s="54" t="s">
        <v>5316</v>
      </c>
      <c r="AB419" s="54" t="s">
        <v>6506</v>
      </c>
      <c r="AC419" s="54" t="s">
        <v>6509</v>
      </c>
      <c r="AD419" s="54" t="s">
        <v>6512</v>
      </c>
      <c r="AE419" s="54" t="s">
        <v>6765</v>
      </c>
      <c r="AF419" s="54" t="s">
        <v>6503</v>
      </c>
      <c r="AG419" s="54" t="s">
        <v>6768</v>
      </c>
      <c r="AH419" s="54" t="s">
        <v>7958</v>
      </c>
      <c r="AI419" s="54" t="s">
        <v>7961</v>
      </c>
      <c r="AJ419" s="54" t="s">
        <v>7964</v>
      </c>
      <c r="AK419" s="54" t="s">
        <v>7967</v>
      </c>
      <c r="AL419" s="54" t="s">
        <v>7955</v>
      </c>
      <c r="AM419" s="54" t="s">
        <v>7970</v>
      </c>
      <c r="AN419" s="54" t="s">
        <v>9410</v>
      </c>
      <c r="AO419" s="54" t="s">
        <v>9413</v>
      </c>
      <c r="AP419" s="54" t="s">
        <v>9416</v>
      </c>
      <c r="AQ419" s="54" t="s">
        <v>9419</v>
      </c>
      <c r="AR419" s="54" t="s">
        <v>9407</v>
      </c>
      <c r="AS419" s="54" t="s">
        <v>9422</v>
      </c>
      <c r="AT419" s="54" t="s">
        <v>10862</v>
      </c>
      <c r="AU419" s="54" t="s">
        <v>10865</v>
      </c>
      <c r="AV419" s="54" t="s">
        <v>10868</v>
      </c>
      <c r="AW419" s="54" t="s">
        <v>10871</v>
      </c>
      <c r="AX419" s="54" t="s">
        <v>10859</v>
      </c>
      <c r="AY419" s="54" t="s">
        <v>10874</v>
      </c>
      <c r="AZ419" s="54" t="s">
        <v>12314</v>
      </c>
      <c r="BA419" s="54" t="s">
        <v>12317</v>
      </c>
      <c r="BB419" s="54" t="s">
        <v>12320</v>
      </c>
      <c r="BC419" s="54" t="s">
        <v>12323</v>
      </c>
      <c r="BD419" s="54" t="s">
        <v>12311</v>
      </c>
      <c r="BE419" s="54" t="s">
        <v>12326</v>
      </c>
    </row>
    <row r="420" spans="1:57" hidden="1">
      <c r="A420" s="58"/>
      <c r="B420" s="53" t="s">
        <v>12720</v>
      </c>
      <c r="C420" s="66">
        <v>36</v>
      </c>
      <c r="D420" s="54" t="s">
        <v>966</v>
      </c>
      <c r="E420" s="54" t="s">
        <v>969</v>
      </c>
      <c r="F420" s="54" t="s">
        <v>972</v>
      </c>
      <c r="G420" s="54" t="s">
        <v>975</v>
      </c>
      <c r="H420" s="54" t="s">
        <v>963</v>
      </c>
      <c r="I420" s="54" t="s">
        <v>978</v>
      </c>
      <c r="J420" s="54" t="s">
        <v>2418</v>
      </c>
      <c r="K420" s="54" t="s">
        <v>2421</v>
      </c>
      <c r="L420" s="54" t="s">
        <v>2424</v>
      </c>
      <c r="M420" s="54" t="s">
        <v>2427</v>
      </c>
      <c r="N420" s="54" t="s">
        <v>2415</v>
      </c>
      <c r="O420" s="54" t="s">
        <v>2430</v>
      </c>
      <c r="P420" s="54" t="s">
        <v>3870</v>
      </c>
      <c r="Q420" s="54" t="s">
        <v>3873</v>
      </c>
      <c r="R420" s="54" t="s">
        <v>3876</v>
      </c>
      <c r="S420" s="54" t="s">
        <v>3879</v>
      </c>
      <c r="T420" s="54" t="s">
        <v>3867</v>
      </c>
      <c r="U420" s="54" t="s">
        <v>3882</v>
      </c>
      <c r="V420" s="54" t="s">
        <v>5322</v>
      </c>
      <c r="W420" s="54" t="s">
        <v>5325</v>
      </c>
      <c r="X420" s="54" t="s">
        <v>5328</v>
      </c>
      <c r="Y420" s="54" t="s">
        <v>5331</v>
      </c>
      <c r="Z420" s="54" t="s">
        <v>5319</v>
      </c>
      <c r="AA420" s="54" t="s">
        <v>5334</v>
      </c>
      <c r="AB420" s="54" t="s">
        <v>6774</v>
      </c>
      <c r="AC420" s="54" t="s">
        <v>6777</v>
      </c>
      <c r="AD420" s="54" t="s">
        <v>6780</v>
      </c>
      <c r="AE420" s="54" t="s">
        <v>6783</v>
      </c>
      <c r="AF420" s="54" t="s">
        <v>6771</v>
      </c>
      <c r="AG420" s="54" t="s">
        <v>6786</v>
      </c>
      <c r="AH420" s="54" t="s">
        <v>7976</v>
      </c>
      <c r="AI420" s="54" t="s">
        <v>7979</v>
      </c>
      <c r="AJ420" s="54" t="s">
        <v>7982</v>
      </c>
      <c r="AK420" s="54" t="s">
        <v>7985</v>
      </c>
      <c r="AL420" s="54" t="s">
        <v>7973</v>
      </c>
      <c r="AM420" s="54" t="s">
        <v>7988</v>
      </c>
      <c r="AN420" s="54" t="s">
        <v>9428</v>
      </c>
      <c r="AO420" s="54" t="s">
        <v>9431</v>
      </c>
      <c r="AP420" s="54" t="s">
        <v>9434</v>
      </c>
      <c r="AQ420" s="54" t="s">
        <v>9437</v>
      </c>
      <c r="AR420" s="54" t="s">
        <v>9425</v>
      </c>
      <c r="AS420" s="54" t="s">
        <v>9440</v>
      </c>
      <c r="AT420" s="54" t="s">
        <v>10880</v>
      </c>
      <c r="AU420" s="54" t="s">
        <v>10883</v>
      </c>
      <c r="AV420" s="54" t="s">
        <v>10886</v>
      </c>
      <c r="AW420" s="54" t="s">
        <v>10889</v>
      </c>
      <c r="AX420" s="54" t="s">
        <v>10877</v>
      </c>
      <c r="AY420" s="54" t="s">
        <v>10892</v>
      </c>
      <c r="AZ420" s="54" t="s">
        <v>12332</v>
      </c>
      <c r="BA420" s="54" t="s">
        <v>12335</v>
      </c>
      <c r="BB420" s="54" t="s">
        <v>12338</v>
      </c>
      <c r="BC420" s="54" t="s">
        <v>12341</v>
      </c>
      <c r="BD420" s="54" t="s">
        <v>12329</v>
      </c>
      <c r="BE420" s="54" t="s">
        <v>12344</v>
      </c>
    </row>
    <row r="421" spans="1:57" hidden="1">
      <c r="A421" s="48" t="s">
        <v>12721</v>
      </c>
      <c r="B421" s="55"/>
      <c r="C421" s="66">
        <v>37</v>
      </c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</row>
    <row r="422" spans="1:57" hidden="1">
      <c r="A422" s="58"/>
      <c r="B422" s="53" t="s">
        <v>12722</v>
      </c>
      <c r="C422" s="66">
        <v>38</v>
      </c>
      <c r="D422" s="54" t="s">
        <v>984</v>
      </c>
      <c r="E422" s="54" t="s">
        <v>987</v>
      </c>
      <c r="F422" s="54" t="s">
        <v>990</v>
      </c>
      <c r="G422" s="54" t="s">
        <v>993</v>
      </c>
      <c r="H422" s="54" t="s">
        <v>981</v>
      </c>
      <c r="I422" s="54" t="s">
        <v>996</v>
      </c>
      <c r="J422" s="54" t="s">
        <v>2436</v>
      </c>
      <c r="K422" s="54" t="s">
        <v>2439</v>
      </c>
      <c r="L422" s="54" t="s">
        <v>2442</v>
      </c>
      <c r="M422" s="54" t="s">
        <v>2445</v>
      </c>
      <c r="N422" s="54" t="s">
        <v>2433</v>
      </c>
      <c r="O422" s="54" t="s">
        <v>2448</v>
      </c>
      <c r="P422" s="54" t="s">
        <v>3888</v>
      </c>
      <c r="Q422" s="54" t="s">
        <v>3891</v>
      </c>
      <c r="R422" s="54" t="s">
        <v>3894</v>
      </c>
      <c r="S422" s="54" t="s">
        <v>3897</v>
      </c>
      <c r="T422" s="54" t="s">
        <v>3885</v>
      </c>
      <c r="U422" s="54" t="s">
        <v>3900</v>
      </c>
      <c r="V422" s="54" t="s">
        <v>5340</v>
      </c>
      <c r="W422" s="54" t="s">
        <v>5343</v>
      </c>
      <c r="X422" s="54" t="s">
        <v>5346</v>
      </c>
      <c r="Y422" s="54" t="s">
        <v>5349</v>
      </c>
      <c r="Z422" s="54" t="s">
        <v>5337</v>
      </c>
      <c r="AA422" s="54" t="s">
        <v>5352</v>
      </c>
      <c r="AB422" s="54" t="s">
        <v>6792</v>
      </c>
      <c r="AC422" s="54" t="s">
        <v>6795</v>
      </c>
      <c r="AD422" s="54" t="s">
        <v>6798</v>
      </c>
      <c r="AE422" s="54" t="s">
        <v>6801</v>
      </c>
      <c r="AF422" s="54" t="s">
        <v>6789</v>
      </c>
      <c r="AG422" s="54" t="s">
        <v>6804</v>
      </c>
      <c r="AH422" s="54" t="s">
        <v>7994</v>
      </c>
      <c r="AI422" s="54" t="s">
        <v>7997</v>
      </c>
      <c r="AJ422" s="54" t="s">
        <v>8000</v>
      </c>
      <c r="AK422" s="54" t="s">
        <v>8003</v>
      </c>
      <c r="AL422" s="54" t="s">
        <v>7991</v>
      </c>
      <c r="AM422" s="54" t="s">
        <v>8006</v>
      </c>
      <c r="AN422" s="54" t="s">
        <v>9446</v>
      </c>
      <c r="AO422" s="54" t="s">
        <v>9449</v>
      </c>
      <c r="AP422" s="54" t="s">
        <v>9452</v>
      </c>
      <c r="AQ422" s="54" t="s">
        <v>9455</v>
      </c>
      <c r="AR422" s="54" t="s">
        <v>9443</v>
      </c>
      <c r="AS422" s="54" t="s">
        <v>9458</v>
      </c>
      <c r="AT422" s="54" t="s">
        <v>10898</v>
      </c>
      <c r="AU422" s="54" t="s">
        <v>10901</v>
      </c>
      <c r="AV422" s="54" t="s">
        <v>10904</v>
      </c>
      <c r="AW422" s="54" t="s">
        <v>10907</v>
      </c>
      <c r="AX422" s="54" t="s">
        <v>10895</v>
      </c>
      <c r="AY422" s="54" t="s">
        <v>10910</v>
      </c>
      <c r="AZ422" s="54" t="s">
        <v>12350</v>
      </c>
      <c r="BA422" s="54" t="s">
        <v>12353</v>
      </c>
      <c r="BB422" s="54" t="s">
        <v>12356</v>
      </c>
      <c r="BC422" s="54" t="s">
        <v>12359</v>
      </c>
      <c r="BD422" s="54" t="s">
        <v>12347</v>
      </c>
      <c r="BE422" s="54" t="s">
        <v>12362</v>
      </c>
    </row>
    <row r="423" spans="1:57" hidden="1">
      <c r="A423" s="58"/>
      <c r="B423" s="53" t="s">
        <v>12723</v>
      </c>
      <c r="C423" s="66">
        <v>39</v>
      </c>
      <c r="D423" s="54" t="s">
        <v>1002</v>
      </c>
      <c r="E423" s="54" t="s">
        <v>1005</v>
      </c>
      <c r="F423" s="54" t="s">
        <v>1008</v>
      </c>
      <c r="G423" s="54" t="s">
        <v>1011</v>
      </c>
      <c r="H423" s="54" t="s">
        <v>999</v>
      </c>
      <c r="I423" s="54" t="s">
        <v>1264</v>
      </c>
      <c r="J423" s="54" t="s">
        <v>2454</v>
      </c>
      <c r="K423" s="54" t="s">
        <v>2457</v>
      </c>
      <c r="L423" s="54" t="s">
        <v>2460</v>
      </c>
      <c r="M423" s="54" t="s">
        <v>2463</v>
      </c>
      <c r="N423" s="54" t="s">
        <v>2451</v>
      </c>
      <c r="O423" s="54" t="s">
        <v>2466</v>
      </c>
      <c r="P423" s="54" t="s">
        <v>3906</v>
      </c>
      <c r="Q423" s="54" t="s">
        <v>3909</v>
      </c>
      <c r="R423" s="54" t="s">
        <v>3912</v>
      </c>
      <c r="S423" s="54" t="s">
        <v>3915</v>
      </c>
      <c r="T423" s="54" t="s">
        <v>3903</v>
      </c>
      <c r="U423" s="54" t="s">
        <v>3918</v>
      </c>
      <c r="V423" s="54" t="s">
        <v>5358</v>
      </c>
      <c r="W423" s="54" t="s">
        <v>5361</v>
      </c>
      <c r="X423" s="54" t="s">
        <v>5364</v>
      </c>
      <c r="Y423" s="54" t="s">
        <v>5367</v>
      </c>
      <c r="Z423" s="54" t="s">
        <v>5355</v>
      </c>
      <c r="AA423" s="54" t="s">
        <v>5370</v>
      </c>
      <c r="AB423" s="54" t="s">
        <v>6810</v>
      </c>
      <c r="AC423" s="54" t="s">
        <v>6813</v>
      </c>
      <c r="AD423" s="54" t="s">
        <v>6816</v>
      </c>
      <c r="AE423" s="54" t="s">
        <v>6819</v>
      </c>
      <c r="AF423" s="54" t="s">
        <v>6807</v>
      </c>
      <c r="AG423" s="54" t="s">
        <v>6822</v>
      </c>
      <c r="AH423" s="54" t="s">
        <v>8012</v>
      </c>
      <c r="AI423" s="54" t="s">
        <v>8265</v>
      </c>
      <c r="AJ423" s="54" t="s">
        <v>8268</v>
      </c>
      <c r="AK423" s="54" t="s">
        <v>8271</v>
      </c>
      <c r="AL423" s="54" t="s">
        <v>8009</v>
      </c>
      <c r="AM423" s="54" t="s">
        <v>8274</v>
      </c>
      <c r="AN423" s="54" t="s">
        <v>9464</v>
      </c>
      <c r="AO423" s="54" t="s">
        <v>9467</v>
      </c>
      <c r="AP423" s="54" t="s">
        <v>9470</v>
      </c>
      <c r="AQ423" s="54" t="s">
        <v>9473</v>
      </c>
      <c r="AR423" s="54" t="s">
        <v>9461</v>
      </c>
      <c r="AS423" s="54" t="s">
        <v>9476</v>
      </c>
      <c r="AT423" s="54" t="s">
        <v>10916</v>
      </c>
      <c r="AU423" s="54" t="s">
        <v>10919</v>
      </c>
      <c r="AV423" s="54" t="s">
        <v>10922</v>
      </c>
      <c r="AW423" s="54" t="s">
        <v>10925</v>
      </c>
      <c r="AX423" s="54" t="s">
        <v>10913</v>
      </c>
      <c r="AY423" s="54" t="s">
        <v>10928</v>
      </c>
      <c r="AZ423" s="54" t="s">
        <v>12368</v>
      </c>
      <c r="BA423" s="54" t="s">
        <v>12371</v>
      </c>
      <c r="BB423" s="54" t="s">
        <v>12374</v>
      </c>
      <c r="BC423" s="54" t="s">
        <v>12377</v>
      </c>
      <c r="BD423" s="54" t="s">
        <v>12365</v>
      </c>
      <c r="BE423" s="54" t="s">
        <v>12380</v>
      </c>
    </row>
    <row r="424" spans="1:57" hidden="1">
      <c r="A424" s="48" t="s">
        <v>12724</v>
      </c>
      <c r="B424" s="55"/>
      <c r="C424" s="66">
        <v>40</v>
      </c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idden="1">
      <c r="A425" s="58"/>
      <c r="B425" s="53" t="s">
        <v>12725</v>
      </c>
      <c r="C425" s="66">
        <v>41</v>
      </c>
      <c r="D425" s="54" t="s">
        <v>1270</v>
      </c>
      <c r="E425" s="54" t="s">
        <v>1273</v>
      </c>
      <c r="F425" s="54" t="s">
        <v>1276</v>
      </c>
      <c r="G425" s="54" t="s">
        <v>1279</v>
      </c>
      <c r="H425" s="54" t="s">
        <v>1267</v>
      </c>
      <c r="I425" s="54" t="s">
        <v>1282</v>
      </c>
      <c r="J425" s="54" t="s">
        <v>2472</v>
      </c>
      <c r="K425" s="54" t="s">
        <v>2475</v>
      </c>
      <c r="L425" s="54" t="s">
        <v>2478</v>
      </c>
      <c r="M425" s="54" t="s">
        <v>2481</v>
      </c>
      <c r="N425" s="54" t="s">
        <v>2469</v>
      </c>
      <c r="O425" s="54" t="s">
        <v>2484</v>
      </c>
      <c r="P425" s="54" t="s">
        <v>3924</v>
      </c>
      <c r="Q425" s="54" t="s">
        <v>3927</v>
      </c>
      <c r="R425" s="54" t="s">
        <v>3930</v>
      </c>
      <c r="S425" s="54" t="s">
        <v>3933</v>
      </c>
      <c r="T425" s="54" t="s">
        <v>3921</v>
      </c>
      <c r="U425" s="54" t="s">
        <v>3936</v>
      </c>
      <c r="V425" s="54" t="s">
        <v>5376</v>
      </c>
      <c r="W425" s="54" t="s">
        <v>5379</v>
      </c>
      <c r="X425" s="54" t="s">
        <v>5382</v>
      </c>
      <c r="Y425" s="54" t="s">
        <v>5385</v>
      </c>
      <c r="Z425" s="54" t="s">
        <v>5373</v>
      </c>
      <c r="AA425" s="54" t="s">
        <v>5388</v>
      </c>
      <c r="AB425" s="54" t="s">
        <v>6828</v>
      </c>
      <c r="AC425" s="54" t="s">
        <v>6831</v>
      </c>
      <c r="AD425" s="54" t="s">
        <v>6834</v>
      </c>
      <c r="AE425" s="54" t="s">
        <v>6837</v>
      </c>
      <c r="AF425" s="54" t="s">
        <v>6825</v>
      </c>
      <c r="AG425" s="54" t="s">
        <v>6840</v>
      </c>
      <c r="AH425" s="54" t="s">
        <v>8280</v>
      </c>
      <c r="AI425" s="54" t="s">
        <v>8283</v>
      </c>
      <c r="AJ425" s="54" t="s">
        <v>8286</v>
      </c>
      <c r="AK425" s="54" t="s">
        <v>8289</v>
      </c>
      <c r="AL425" s="54" t="s">
        <v>8277</v>
      </c>
      <c r="AM425" s="54" t="s">
        <v>8292</v>
      </c>
      <c r="AN425" s="54" t="s">
        <v>9482</v>
      </c>
      <c r="AO425" s="54" t="s">
        <v>9485</v>
      </c>
      <c r="AP425" s="54" t="s">
        <v>9488</v>
      </c>
      <c r="AQ425" s="54" t="s">
        <v>9491</v>
      </c>
      <c r="AR425" s="54" t="s">
        <v>9479</v>
      </c>
      <c r="AS425" s="54" t="s">
        <v>9494</v>
      </c>
      <c r="AT425" s="54" t="s">
        <v>10934</v>
      </c>
      <c r="AU425" s="54" t="s">
        <v>10937</v>
      </c>
      <c r="AV425" s="54" t="s">
        <v>10940</v>
      </c>
      <c r="AW425" s="54" t="s">
        <v>10943</v>
      </c>
      <c r="AX425" s="54" t="s">
        <v>10931</v>
      </c>
      <c r="AY425" s="54" t="s">
        <v>10946</v>
      </c>
      <c r="AZ425" s="54" t="s">
        <v>12386</v>
      </c>
      <c r="BA425" s="54" t="s">
        <v>12389</v>
      </c>
      <c r="BB425" s="54" t="s">
        <v>12392</v>
      </c>
      <c r="BC425" s="54" t="s">
        <v>12395</v>
      </c>
      <c r="BD425" s="54" t="s">
        <v>12383</v>
      </c>
      <c r="BE425" s="54" t="s">
        <v>12398</v>
      </c>
    </row>
    <row r="426" spans="1:57" hidden="1">
      <c r="A426" s="58"/>
      <c r="B426" s="53" t="s">
        <v>12726</v>
      </c>
      <c r="C426" s="66">
        <v>42</v>
      </c>
      <c r="D426" s="54" t="s">
        <v>1288</v>
      </c>
      <c r="E426" s="54" t="s">
        <v>1291</v>
      </c>
      <c r="F426" s="54" t="s">
        <v>1294</v>
      </c>
      <c r="G426" s="54" t="s">
        <v>1297</v>
      </c>
      <c r="H426" s="54" t="s">
        <v>1285</v>
      </c>
      <c r="I426" s="54" t="s">
        <v>1300</v>
      </c>
      <c r="J426" s="54" t="s">
        <v>2490</v>
      </c>
      <c r="K426" s="54" t="s">
        <v>2493</v>
      </c>
      <c r="L426" s="54" t="s">
        <v>2496</v>
      </c>
      <c r="M426" s="54" t="s">
        <v>2499</v>
      </c>
      <c r="N426" s="54" t="s">
        <v>2487</v>
      </c>
      <c r="O426" s="54" t="s">
        <v>2502</v>
      </c>
      <c r="P426" s="54" t="s">
        <v>3942</v>
      </c>
      <c r="Q426" s="54" t="s">
        <v>3945</v>
      </c>
      <c r="R426" s="54" t="s">
        <v>3948</v>
      </c>
      <c r="S426" s="54" t="s">
        <v>3951</v>
      </c>
      <c r="T426" s="54" t="s">
        <v>3939</v>
      </c>
      <c r="U426" s="54" t="s">
        <v>3954</v>
      </c>
      <c r="V426" s="54" t="s">
        <v>5394</v>
      </c>
      <c r="W426" s="54" t="s">
        <v>5397</v>
      </c>
      <c r="X426" s="54" t="s">
        <v>5400</v>
      </c>
      <c r="Y426" s="54" t="s">
        <v>5403</v>
      </c>
      <c r="Z426" s="54" t="s">
        <v>5391</v>
      </c>
      <c r="AA426" s="54" t="s">
        <v>5406</v>
      </c>
      <c r="AB426" s="54" t="s">
        <v>6846</v>
      </c>
      <c r="AC426" s="54" t="s">
        <v>6849</v>
      </c>
      <c r="AD426" s="54" t="s">
        <v>6852</v>
      </c>
      <c r="AE426" s="54" t="s">
        <v>6855</v>
      </c>
      <c r="AF426" s="54" t="s">
        <v>6843</v>
      </c>
      <c r="AG426" s="54" t="s">
        <v>6858</v>
      </c>
      <c r="AH426" s="54" t="s">
        <v>8298</v>
      </c>
      <c r="AI426" s="54" t="s">
        <v>8301</v>
      </c>
      <c r="AJ426" s="54" t="s">
        <v>8304</v>
      </c>
      <c r="AK426" s="54" t="s">
        <v>8307</v>
      </c>
      <c r="AL426" s="54" t="s">
        <v>8295</v>
      </c>
      <c r="AM426" s="54" t="s">
        <v>8310</v>
      </c>
      <c r="AN426" s="54" t="s">
        <v>9500</v>
      </c>
      <c r="AO426" s="54" t="s">
        <v>9503</v>
      </c>
      <c r="AP426" s="54" t="s">
        <v>9506</v>
      </c>
      <c r="AQ426" s="54" t="s">
        <v>9509</v>
      </c>
      <c r="AR426" s="54" t="s">
        <v>9497</v>
      </c>
      <c r="AS426" s="54" t="s">
        <v>9512</v>
      </c>
      <c r="AT426" s="54" t="s">
        <v>10952</v>
      </c>
      <c r="AU426" s="54" t="s">
        <v>10955</v>
      </c>
      <c r="AV426" s="54" t="s">
        <v>10958</v>
      </c>
      <c r="AW426" s="54" t="s">
        <v>10961</v>
      </c>
      <c r="AX426" s="54" t="s">
        <v>10949</v>
      </c>
      <c r="AY426" s="54" t="s">
        <v>10964</v>
      </c>
      <c r="AZ426" s="54" t="s">
        <v>12404</v>
      </c>
      <c r="BA426" s="54" t="s">
        <v>12407</v>
      </c>
      <c r="BB426" s="54" t="s">
        <v>12410</v>
      </c>
      <c r="BC426" s="54" t="s">
        <v>12413</v>
      </c>
      <c r="BD426" s="54" t="s">
        <v>12401</v>
      </c>
      <c r="BE426" s="54" t="s">
        <v>12416</v>
      </c>
    </row>
    <row r="427" spans="1:57" hidden="1">
      <c r="A427" s="58"/>
      <c r="B427" s="53" t="s">
        <v>12727</v>
      </c>
      <c r="C427" s="66">
        <v>43</v>
      </c>
      <c r="D427" s="54" t="s">
        <v>1306</v>
      </c>
      <c r="E427" s="54" t="s">
        <v>1309</v>
      </c>
      <c r="F427" s="54" t="s">
        <v>1312</v>
      </c>
      <c r="G427" s="54" t="s">
        <v>1315</v>
      </c>
      <c r="H427" s="54" t="s">
        <v>1303</v>
      </c>
      <c r="I427" s="54" t="s">
        <v>1318</v>
      </c>
      <c r="J427" s="54" t="s">
        <v>2508</v>
      </c>
      <c r="K427" s="54" t="s">
        <v>2511</v>
      </c>
      <c r="L427" s="54" t="s">
        <v>2764</v>
      </c>
      <c r="M427" s="54" t="s">
        <v>2767</v>
      </c>
      <c r="N427" s="54" t="s">
        <v>2505</v>
      </c>
      <c r="O427" s="54" t="s">
        <v>2770</v>
      </c>
      <c r="P427" s="54" t="s">
        <v>3960</v>
      </c>
      <c r="Q427" s="54" t="s">
        <v>3963</v>
      </c>
      <c r="R427" s="54" t="s">
        <v>3966</v>
      </c>
      <c r="S427" s="54" t="s">
        <v>3969</v>
      </c>
      <c r="T427" s="54" t="s">
        <v>3957</v>
      </c>
      <c r="U427" s="54" t="s">
        <v>3972</v>
      </c>
      <c r="V427" s="54" t="s">
        <v>5412</v>
      </c>
      <c r="W427" s="54" t="s">
        <v>5415</v>
      </c>
      <c r="X427" s="54" t="s">
        <v>5418</v>
      </c>
      <c r="Y427" s="54" t="s">
        <v>5421</v>
      </c>
      <c r="Z427" s="54" t="s">
        <v>5409</v>
      </c>
      <c r="AA427" s="54" t="s">
        <v>5424</v>
      </c>
      <c r="AB427" s="54" t="s">
        <v>6864</v>
      </c>
      <c r="AC427" s="54" t="s">
        <v>6867</v>
      </c>
      <c r="AD427" s="54" t="s">
        <v>6870</v>
      </c>
      <c r="AE427" s="54" t="s">
        <v>6873</v>
      </c>
      <c r="AF427" s="54" t="s">
        <v>6861</v>
      </c>
      <c r="AG427" s="54" t="s">
        <v>6876</v>
      </c>
      <c r="AH427" s="54" t="s">
        <v>8316</v>
      </c>
      <c r="AI427" s="54" t="s">
        <v>8319</v>
      </c>
      <c r="AJ427" s="54" t="s">
        <v>8322</v>
      </c>
      <c r="AK427" s="54" t="s">
        <v>8325</v>
      </c>
      <c r="AL427" s="54" t="s">
        <v>8313</v>
      </c>
      <c r="AM427" s="54" t="s">
        <v>8328</v>
      </c>
      <c r="AN427" s="54" t="s">
        <v>9768</v>
      </c>
      <c r="AO427" s="54" t="s">
        <v>9771</v>
      </c>
      <c r="AP427" s="54" t="s">
        <v>9774</v>
      </c>
      <c r="AQ427" s="54" t="s">
        <v>9777</v>
      </c>
      <c r="AR427" s="54" t="s">
        <v>9765</v>
      </c>
      <c r="AS427" s="54" t="s">
        <v>9780</v>
      </c>
      <c r="AT427" s="54" t="s">
        <v>10970</v>
      </c>
      <c r="AU427" s="54" t="s">
        <v>10973</v>
      </c>
      <c r="AV427" s="54" t="s">
        <v>10976</v>
      </c>
      <c r="AW427" s="54" t="s">
        <v>10979</v>
      </c>
      <c r="AX427" s="54" t="s">
        <v>10967</v>
      </c>
      <c r="AY427" s="54" t="s">
        <v>10982</v>
      </c>
      <c r="AZ427" s="54" t="s">
        <v>12422</v>
      </c>
      <c r="BA427" s="54" t="s">
        <v>12425</v>
      </c>
      <c r="BB427" s="54" t="s">
        <v>12428</v>
      </c>
      <c r="BC427" s="54" t="s">
        <v>12431</v>
      </c>
      <c r="BD427" s="54" t="s">
        <v>12419</v>
      </c>
      <c r="BE427" s="54" t="s">
        <v>12434</v>
      </c>
    </row>
    <row r="428" spans="1:57" hidden="1">
      <c r="A428" s="58"/>
      <c r="B428" s="53" t="s">
        <v>12728</v>
      </c>
      <c r="C428" s="66">
        <v>44</v>
      </c>
      <c r="D428" s="54" t="s">
        <v>1324</v>
      </c>
      <c r="E428" s="54" t="s">
        <v>1327</v>
      </c>
      <c r="F428" s="54" t="s">
        <v>1330</v>
      </c>
      <c r="G428" s="54" t="s">
        <v>1333</v>
      </c>
      <c r="H428" s="54" t="s">
        <v>1321</v>
      </c>
      <c r="I428" s="54" t="s">
        <v>1336</v>
      </c>
      <c r="J428" s="54" t="s">
        <v>2776</v>
      </c>
      <c r="K428" s="54" t="s">
        <v>2779</v>
      </c>
      <c r="L428" s="54" t="s">
        <v>2782</v>
      </c>
      <c r="M428" s="54" t="s">
        <v>2785</v>
      </c>
      <c r="N428" s="54" t="s">
        <v>2773</v>
      </c>
      <c r="O428" s="54" t="s">
        <v>2788</v>
      </c>
      <c r="P428" s="54" t="s">
        <v>3978</v>
      </c>
      <c r="Q428" s="54" t="s">
        <v>3981</v>
      </c>
      <c r="R428" s="54" t="s">
        <v>3984</v>
      </c>
      <c r="S428" s="54" t="s">
        <v>3987</v>
      </c>
      <c r="T428" s="54" t="s">
        <v>3975</v>
      </c>
      <c r="U428" s="54" t="s">
        <v>3990</v>
      </c>
      <c r="V428" s="54" t="s">
        <v>5430</v>
      </c>
      <c r="W428" s="54" t="s">
        <v>5433</v>
      </c>
      <c r="X428" s="54" t="s">
        <v>5436</v>
      </c>
      <c r="Y428" s="54" t="s">
        <v>5439</v>
      </c>
      <c r="Z428" s="54" t="s">
        <v>5427</v>
      </c>
      <c r="AA428" s="54" t="s">
        <v>5442</v>
      </c>
      <c r="AB428" s="54" t="s">
        <v>6882</v>
      </c>
      <c r="AC428" s="54" t="s">
        <v>6885</v>
      </c>
      <c r="AD428" s="54" t="s">
        <v>6888</v>
      </c>
      <c r="AE428" s="54" t="s">
        <v>6891</v>
      </c>
      <c r="AF428" s="54" t="s">
        <v>6879</v>
      </c>
      <c r="AG428" s="54" t="s">
        <v>6894</v>
      </c>
      <c r="AH428" s="54" t="s">
        <v>8334</v>
      </c>
      <c r="AI428" s="54" t="s">
        <v>8337</v>
      </c>
      <c r="AJ428" s="54" t="s">
        <v>8340</v>
      </c>
      <c r="AK428" s="54" t="s">
        <v>8343</v>
      </c>
      <c r="AL428" s="54" t="s">
        <v>8331</v>
      </c>
      <c r="AM428" s="54" t="s">
        <v>8346</v>
      </c>
      <c r="AN428" s="54" t="s">
        <v>9786</v>
      </c>
      <c r="AO428" s="54" t="s">
        <v>9789</v>
      </c>
      <c r="AP428" s="54" t="s">
        <v>9792</v>
      </c>
      <c r="AQ428" s="54" t="s">
        <v>9795</v>
      </c>
      <c r="AR428" s="54" t="s">
        <v>9783</v>
      </c>
      <c r="AS428" s="54" t="s">
        <v>9798</v>
      </c>
      <c r="AT428" s="54" t="s">
        <v>10988</v>
      </c>
      <c r="AU428" s="54" t="s">
        <v>10991</v>
      </c>
      <c r="AV428" s="54" t="s">
        <v>10994</v>
      </c>
      <c r="AW428" s="54" t="s">
        <v>10997</v>
      </c>
      <c r="AX428" s="54" t="s">
        <v>10985</v>
      </c>
      <c r="AY428" s="54" t="s">
        <v>11000</v>
      </c>
      <c r="AZ428" s="54" t="s">
        <v>12440</v>
      </c>
      <c r="BA428" s="54" t="s">
        <v>12443</v>
      </c>
      <c r="BB428" s="54" t="s">
        <v>12446</v>
      </c>
      <c r="BC428" s="54" t="s">
        <v>12449</v>
      </c>
      <c r="BD428" s="54" t="s">
        <v>12437</v>
      </c>
      <c r="BE428" s="54" t="s">
        <v>12452</v>
      </c>
    </row>
    <row r="429" spans="1:57" hidden="1">
      <c r="A429" s="48" t="s">
        <v>12729</v>
      </c>
      <c r="B429" s="55"/>
      <c r="C429" s="66">
        <v>45</v>
      </c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</row>
    <row r="430" spans="1:57" hidden="1">
      <c r="A430" s="58"/>
      <c r="B430" s="53" t="s">
        <v>12730</v>
      </c>
      <c r="C430" s="66">
        <v>46</v>
      </c>
      <c r="D430" s="54" t="s">
        <v>1342</v>
      </c>
      <c r="E430" s="54" t="s">
        <v>1345</v>
      </c>
      <c r="F430" s="54" t="s">
        <v>1348</v>
      </c>
      <c r="G430" s="54" t="s">
        <v>1351</v>
      </c>
      <c r="H430" s="54" t="s">
        <v>1339</v>
      </c>
      <c r="I430" s="54" t="s">
        <v>1354</v>
      </c>
      <c r="J430" s="54" t="s">
        <v>2794</v>
      </c>
      <c r="K430" s="54" t="s">
        <v>2797</v>
      </c>
      <c r="L430" s="54" t="s">
        <v>2800</v>
      </c>
      <c r="M430" s="54" t="s">
        <v>2803</v>
      </c>
      <c r="N430" s="54" t="s">
        <v>2791</v>
      </c>
      <c r="O430" s="54" t="s">
        <v>2806</v>
      </c>
      <c r="P430" s="54" t="s">
        <v>3996</v>
      </c>
      <c r="Q430" s="54" t="s">
        <v>3999</v>
      </c>
      <c r="R430" s="54" t="s">
        <v>4002</v>
      </c>
      <c r="S430" s="54" t="s">
        <v>4005</v>
      </c>
      <c r="T430" s="54" t="s">
        <v>3993</v>
      </c>
      <c r="U430" s="54" t="s">
        <v>4008</v>
      </c>
      <c r="V430" s="54" t="s">
        <v>5448</v>
      </c>
      <c r="W430" s="54" t="s">
        <v>5451</v>
      </c>
      <c r="X430" s="54" t="s">
        <v>5454</v>
      </c>
      <c r="Y430" s="54" t="s">
        <v>5457</v>
      </c>
      <c r="Z430" s="54" t="s">
        <v>5445</v>
      </c>
      <c r="AA430" s="54" t="s">
        <v>5460</v>
      </c>
      <c r="AB430" s="54" t="s">
        <v>6900</v>
      </c>
      <c r="AC430" s="54" t="s">
        <v>6903</v>
      </c>
      <c r="AD430" s="54" t="s">
        <v>6906</v>
      </c>
      <c r="AE430" s="54" t="s">
        <v>6909</v>
      </c>
      <c r="AF430" s="54" t="s">
        <v>6897</v>
      </c>
      <c r="AG430" s="54" t="s">
        <v>6912</v>
      </c>
      <c r="AH430" s="54" t="s">
        <v>8352</v>
      </c>
      <c r="AI430" s="54" t="s">
        <v>8355</v>
      </c>
      <c r="AJ430" s="54" t="s">
        <v>8358</v>
      </c>
      <c r="AK430" s="54" t="s">
        <v>8361</v>
      </c>
      <c r="AL430" s="54" t="s">
        <v>8349</v>
      </c>
      <c r="AM430" s="54" t="s">
        <v>8364</v>
      </c>
      <c r="AN430" s="54" t="s">
        <v>9804</v>
      </c>
      <c r="AO430" s="54" t="s">
        <v>9807</v>
      </c>
      <c r="AP430" s="54" t="s">
        <v>9810</v>
      </c>
      <c r="AQ430" s="54" t="s">
        <v>9813</v>
      </c>
      <c r="AR430" s="54" t="s">
        <v>9801</v>
      </c>
      <c r="AS430" s="54" t="s">
        <v>9816</v>
      </c>
      <c r="AT430" s="54" t="s">
        <v>11006</v>
      </c>
      <c r="AU430" s="54" t="s">
        <v>11009</v>
      </c>
      <c r="AV430" s="54" t="s">
        <v>11012</v>
      </c>
      <c r="AW430" s="54" t="s">
        <v>11265</v>
      </c>
      <c r="AX430" s="54" t="s">
        <v>11003</v>
      </c>
      <c r="AY430" s="54" t="s">
        <v>11268</v>
      </c>
      <c r="AZ430" s="54" t="s">
        <v>12458</v>
      </c>
      <c r="BA430" s="54" t="s">
        <v>12461</v>
      </c>
      <c r="BB430" s="54" t="s">
        <v>12464</v>
      </c>
      <c r="BC430" s="54" t="s">
        <v>12467</v>
      </c>
      <c r="BD430" s="54" t="s">
        <v>12455</v>
      </c>
      <c r="BE430" s="54" t="s">
        <v>12470</v>
      </c>
    </row>
    <row r="431" spans="1:57" hidden="1">
      <c r="A431" s="58"/>
      <c r="B431" s="53" t="s">
        <v>12731</v>
      </c>
      <c r="C431" s="66">
        <v>47</v>
      </c>
      <c r="D431" s="54" t="s">
        <v>1360</v>
      </c>
      <c r="E431" s="54" t="s">
        <v>1363</v>
      </c>
      <c r="F431" s="54" t="s">
        <v>1366</v>
      </c>
      <c r="G431" s="54" t="s">
        <v>1369</v>
      </c>
      <c r="H431" s="54" t="s">
        <v>1357</v>
      </c>
      <c r="I431" s="54" t="s">
        <v>1372</v>
      </c>
      <c r="J431" s="54" t="s">
        <v>2812</v>
      </c>
      <c r="K431" s="54" t="s">
        <v>2815</v>
      </c>
      <c r="L431" s="54" t="s">
        <v>2818</v>
      </c>
      <c r="M431" s="54" t="s">
        <v>2821</v>
      </c>
      <c r="N431" s="54" t="s">
        <v>2809</v>
      </c>
      <c r="O431" s="54" t="s">
        <v>2824</v>
      </c>
      <c r="P431" s="54" t="s">
        <v>4264</v>
      </c>
      <c r="Q431" s="54" t="s">
        <v>4267</v>
      </c>
      <c r="R431" s="54" t="s">
        <v>4270</v>
      </c>
      <c r="S431" s="54" t="s">
        <v>4273</v>
      </c>
      <c r="T431" s="54" t="s">
        <v>4011</v>
      </c>
      <c r="U431" s="54" t="s">
        <v>4276</v>
      </c>
      <c r="V431" s="54" t="s">
        <v>5466</v>
      </c>
      <c r="W431" s="54" t="s">
        <v>5469</v>
      </c>
      <c r="X431" s="54" t="s">
        <v>5472</v>
      </c>
      <c r="Y431" s="54" t="s">
        <v>5475</v>
      </c>
      <c r="Z431" s="54" t="s">
        <v>5463</v>
      </c>
      <c r="AA431" s="54" t="s">
        <v>5478</v>
      </c>
      <c r="AB431" s="54" t="s">
        <v>6918</v>
      </c>
      <c r="AC431" s="54" t="s">
        <v>6921</v>
      </c>
      <c r="AD431" s="54" t="s">
        <v>6924</v>
      </c>
      <c r="AE431" s="54" t="s">
        <v>6927</v>
      </c>
      <c r="AF431" s="54" t="s">
        <v>6915</v>
      </c>
      <c r="AG431" s="54" t="s">
        <v>6930</v>
      </c>
      <c r="AH431" s="54" t="s">
        <v>8370</v>
      </c>
      <c r="AI431" s="54" t="s">
        <v>8373</v>
      </c>
      <c r="AJ431" s="54" t="s">
        <v>8376</v>
      </c>
      <c r="AK431" s="54" t="s">
        <v>8379</v>
      </c>
      <c r="AL431" s="54" t="s">
        <v>8367</v>
      </c>
      <c r="AM431" s="54" t="s">
        <v>8382</v>
      </c>
      <c r="AN431" s="54" t="s">
        <v>9822</v>
      </c>
      <c r="AO431" s="54" t="s">
        <v>9825</v>
      </c>
      <c r="AP431" s="54" t="s">
        <v>9828</v>
      </c>
      <c r="AQ431" s="54" t="s">
        <v>9831</v>
      </c>
      <c r="AR431" s="54" t="s">
        <v>9819</v>
      </c>
      <c r="AS431" s="54" t="s">
        <v>9834</v>
      </c>
      <c r="AT431" s="54" t="s">
        <v>11274</v>
      </c>
      <c r="AU431" s="54" t="s">
        <v>11277</v>
      </c>
      <c r="AV431" s="54" t="s">
        <v>11280</v>
      </c>
      <c r="AW431" s="54" t="s">
        <v>11283</v>
      </c>
      <c r="AX431" s="54" t="s">
        <v>11271</v>
      </c>
      <c r="AY431" s="54" t="s">
        <v>11286</v>
      </c>
      <c r="AZ431" s="54" t="s">
        <v>12476</v>
      </c>
      <c r="BA431" s="54" t="s">
        <v>12479</v>
      </c>
      <c r="BB431" s="54" t="s">
        <v>12482</v>
      </c>
      <c r="BC431" s="54" t="s">
        <v>12485</v>
      </c>
      <c r="BD431" s="54" t="s">
        <v>12473</v>
      </c>
      <c r="BE431" s="54" t="s">
        <v>12488</v>
      </c>
    </row>
    <row r="432" spans="1:57" hidden="1">
      <c r="A432" s="58"/>
      <c r="B432" s="53" t="s">
        <v>12732</v>
      </c>
      <c r="C432" s="66">
        <v>48</v>
      </c>
      <c r="D432" s="54" t="s">
        <v>1378</v>
      </c>
      <c r="E432" s="54" t="s">
        <v>1381</v>
      </c>
      <c r="F432" s="54" t="s">
        <v>1384</v>
      </c>
      <c r="G432" s="54" t="s">
        <v>1387</v>
      </c>
      <c r="H432" s="54" t="s">
        <v>1375</v>
      </c>
      <c r="I432" s="54" t="s">
        <v>1390</v>
      </c>
      <c r="J432" s="54" t="s">
        <v>2830</v>
      </c>
      <c r="K432" s="54" t="s">
        <v>2833</v>
      </c>
      <c r="L432" s="54" t="s">
        <v>2836</v>
      </c>
      <c r="M432" s="54" t="s">
        <v>2839</v>
      </c>
      <c r="N432" s="54" t="s">
        <v>2827</v>
      </c>
      <c r="O432" s="54" t="s">
        <v>2842</v>
      </c>
      <c r="P432" s="54" t="s">
        <v>4282</v>
      </c>
      <c r="Q432" s="54" t="s">
        <v>4285</v>
      </c>
      <c r="R432" s="54" t="s">
        <v>4288</v>
      </c>
      <c r="S432" s="54" t="s">
        <v>4291</v>
      </c>
      <c r="T432" s="54" t="s">
        <v>4279</v>
      </c>
      <c r="U432" s="54" t="s">
        <v>4294</v>
      </c>
      <c r="V432" s="54" t="s">
        <v>5484</v>
      </c>
      <c r="W432" s="54" t="s">
        <v>5487</v>
      </c>
      <c r="X432" s="54" t="s">
        <v>5490</v>
      </c>
      <c r="Y432" s="54" t="s">
        <v>5493</v>
      </c>
      <c r="Z432" s="54" t="s">
        <v>5481</v>
      </c>
      <c r="AA432" s="54" t="s">
        <v>5496</v>
      </c>
      <c r="AB432" s="54" t="s">
        <v>6936</v>
      </c>
      <c r="AC432" s="54" t="s">
        <v>6939</v>
      </c>
      <c r="AD432" s="54" t="s">
        <v>6942</v>
      </c>
      <c r="AE432" s="54" t="s">
        <v>6945</v>
      </c>
      <c r="AF432" s="54" t="s">
        <v>6933</v>
      </c>
      <c r="AG432" s="54" t="s">
        <v>6948</v>
      </c>
      <c r="AH432" s="54" t="s">
        <v>8388</v>
      </c>
      <c r="AI432" s="54" t="s">
        <v>8391</v>
      </c>
      <c r="AJ432" s="54" t="s">
        <v>8394</v>
      </c>
      <c r="AK432" s="54" t="s">
        <v>8397</v>
      </c>
      <c r="AL432" s="54" t="s">
        <v>8385</v>
      </c>
      <c r="AM432" s="54" t="s">
        <v>8400</v>
      </c>
      <c r="AN432" s="54" t="s">
        <v>9840</v>
      </c>
      <c r="AO432" s="54" t="s">
        <v>9843</v>
      </c>
      <c r="AP432" s="54" t="s">
        <v>9846</v>
      </c>
      <c r="AQ432" s="54" t="s">
        <v>9849</v>
      </c>
      <c r="AR432" s="54" t="s">
        <v>9837</v>
      </c>
      <c r="AS432" s="54" t="s">
        <v>9852</v>
      </c>
      <c r="AT432" s="54" t="s">
        <v>11292</v>
      </c>
      <c r="AU432" s="54" t="s">
        <v>11295</v>
      </c>
      <c r="AV432" s="54" t="s">
        <v>11298</v>
      </c>
      <c r="AW432" s="54" t="s">
        <v>11301</v>
      </c>
      <c r="AX432" s="54" t="s">
        <v>11289</v>
      </c>
      <c r="AY432" s="54" t="s">
        <v>11304</v>
      </c>
      <c r="AZ432" s="54" t="s">
        <v>12494</v>
      </c>
      <c r="BA432" s="54" t="s">
        <v>12497</v>
      </c>
      <c r="BB432" s="54" t="s">
        <v>12500</v>
      </c>
      <c r="BC432" s="54" t="s">
        <v>12503</v>
      </c>
      <c r="BD432" s="54" t="s">
        <v>12491</v>
      </c>
      <c r="BE432" s="54" t="s">
        <v>12506</v>
      </c>
    </row>
    <row r="433" spans="1:57" hidden="1">
      <c r="A433" s="58"/>
      <c r="B433" s="53" t="s">
        <v>12733</v>
      </c>
      <c r="C433" s="66">
        <v>49</v>
      </c>
      <c r="D433" s="54" t="s">
        <v>1396</v>
      </c>
      <c r="E433" s="54" t="s">
        <v>1399</v>
      </c>
      <c r="F433" s="54" t="s">
        <v>1402</v>
      </c>
      <c r="G433" s="54" t="s">
        <v>1405</v>
      </c>
      <c r="H433" s="54" t="s">
        <v>1393</v>
      </c>
      <c r="I433" s="54" t="s">
        <v>1408</v>
      </c>
      <c r="J433" s="54" t="s">
        <v>2848</v>
      </c>
      <c r="K433" s="54" t="s">
        <v>2851</v>
      </c>
      <c r="L433" s="54" t="s">
        <v>2854</v>
      </c>
      <c r="M433" s="54" t="s">
        <v>2857</v>
      </c>
      <c r="N433" s="54" t="s">
        <v>2845</v>
      </c>
      <c r="O433" s="54" t="s">
        <v>2860</v>
      </c>
      <c r="P433" s="54" t="s">
        <v>4300</v>
      </c>
      <c r="Q433" s="54" t="s">
        <v>4303</v>
      </c>
      <c r="R433" s="54" t="s">
        <v>4306</v>
      </c>
      <c r="S433" s="54" t="s">
        <v>4309</v>
      </c>
      <c r="T433" s="54" t="s">
        <v>4297</v>
      </c>
      <c r="U433" s="54" t="s">
        <v>4312</v>
      </c>
      <c r="V433" s="54" t="s">
        <v>5502</v>
      </c>
      <c r="W433" s="54" t="s">
        <v>5505</v>
      </c>
      <c r="X433" s="54" t="s">
        <v>5508</v>
      </c>
      <c r="Y433" s="54" t="s">
        <v>5511</v>
      </c>
      <c r="Z433" s="54" t="s">
        <v>5499</v>
      </c>
      <c r="AA433" s="54" t="s">
        <v>5764</v>
      </c>
      <c r="AB433" s="54" t="s">
        <v>6954</v>
      </c>
      <c r="AC433" s="54" t="s">
        <v>6957</v>
      </c>
      <c r="AD433" s="54" t="s">
        <v>6960</v>
      </c>
      <c r="AE433" s="54" t="s">
        <v>6963</v>
      </c>
      <c r="AF433" s="54" t="s">
        <v>6951</v>
      </c>
      <c r="AG433" s="54" t="s">
        <v>6966</v>
      </c>
      <c r="AH433" s="54" t="s">
        <v>8406</v>
      </c>
      <c r="AI433" s="54" t="s">
        <v>8409</v>
      </c>
      <c r="AJ433" s="54" t="s">
        <v>8412</v>
      </c>
      <c r="AK433" s="54" t="s">
        <v>8415</v>
      </c>
      <c r="AL433" s="54" t="s">
        <v>8403</v>
      </c>
      <c r="AM433" s="54" t="s">
        <v>8418</v>
      </c>
      <c r="AN433" s="54" t="s">
        <v>9858</v>
      </c>
      <c r="AO433" s="54" t="s">
        <v>9861</v>
      </c>
      <c r="AP433" s="54" t="s">
        <v>9864</v>
      </c>
      <c r="AQ433" s="54" t="s">
        <v>9867</v>
      </c>
      <c r="AR433" s="54" t="s">
        <v>9855</v>
      </c>
      <c r="AS433" s="54" t="s">
        <v>9870</v>
      </c>
      <c r="AT433" s="54" t="s">
        <v>11310</v>
      </c>
      <c r="AU433" s="54" t="s">
        <v>11313</v>
      </c>
      <c r="AV433" s="54" t="s">
        <v>11316</v>
      </c>
      <c r="AW433" s="54" t="s">
        <v>11319</v>
      </c>
      <c r="AX433" s="54" t="s">
        <v>11307</v>
      </c>
      <c r="AY433" s="54" t="s">
        <v>11322</v>
      </c>
      <c r="AZ433" s="54" t="s">
        <v>12512</v>
      </c>
      <c r="BA433" s="54" t="s">
        <v>12583</v>
      </c>
      <c r="BB433" s="54" t="s">
        <v>12586</v>
      </c>
      <c r="BC433" s="54" t="s">
        <v>12589</v>
      </c>
      <c r="BD433" s="54" t="s">
        <v>12509</v>
      </c>
      <c r="BE433" s="54" t="s">
        <v>12592</v>
      </c>
    </row>
    <row r="434" spans="1:57" hidden="1">
      <c r="A434" s="48" t="s">
        <v>12734</v>
      </c>
      <c r="B434" s="55"/>
      <c r="C434" s="66">
        <v>50</v>
      </c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</row>
    <row r="435" spans="1:57" hidden="1">
      <c r="A435" s="52"/>
      <c r="B435" s="53" t="s">
        <v>12735</v>
      </c>
      <c r="C435" s="66">
        <v>51</v>
      </c>
      <c r="D435" s="54" t="s">
        <v>1414</v>
      </c>
      <c r="E435" s="54" t="s">
        <v>1417</v>
      </c>
      <c r="F435" s="54" t="s">
        <v>1420</v>
      </c>
      <c r="G435" s="54" t="s">
        <v>1423</v>
      </c>
      <c r="H435" s="54" t="s">
        <v>1411</v>
      </c>
      <c r="I435" s="54" t="s">
        <v>1426</v>
      </c>
      <c r="J435" s="54" t="s">
        <v>2866</v>
      </c>
      <c r="K435" s="54" t="s">
        <v>2869</v>
      </c>
      <c r="L435" s="54" t="s">
        <v>2872</v>
      </c>
      <c r="M435" s="54" t="s">
        <v>2875</v>
      </c>
      <c r="N435" s="54" t="s">
        <v>2863</v>
      </c>
      <c r="O435" s="54" t="s">
        <v>2878</v>
      </c>
      <c r="P435" s="54" t="s">
        <v>4318</v>
      </c>
      <c r="Q435" s="54" t="s">
        <v>4321</v>
      </c>
      <c r="R435" s="54" t="s">
        <v>4324</v>
      </c>
      <c r="S435" s="54" t="s">
        <v>4327</v>
      </c>
      <c r="T435" s="54" t="s">
        <v>4315</v>
      </c>
      <c r="U435" s="54" t="s">
        <v>4330</v>
      </c>
      <c r="V435" s="54" t="s">
        <v>5770</v>
      </c>
      <c r="W435" s="54" t="s">
        <v>5773</v>
      </c>
      <c r="X435" s="54" t="s">
        <v>5776</v>
      </c>
      <c r="Y435" s="54" t="s">
        <v>5779</v>
      </c>
      <c r="Z435" s="54" t="s">
        <v>5767</v>
      </c>
      <c r="AA435" s="54" t="s">
        <v>5782</v>
      </c>
      <c r="AB435" s="54" t="s">
        <v>6972</v>
      </c>
      <c r="AC435" s="54" t="s">
        <v>6975</v>
      </c>
      <c r="AD435" s="54" t="s">
        <v>6978</v>
      </c>
      <c r="AE435" s="54" t="s">
        <v>6981</v>
      </c>
      <c r="AF435" s="54" t="s">
        <v>6969</v>
      </c>
      <c r="AG435" s="54" t="s">
        <v>6984</v>
      </c>
      <c r="AH435" s="54" t="s">
        <v>8424</v>
      </c>
      <c r="AI435" s="54" t="s">
        <v>8427</v>
      </c>
      <c r="AJ435" s="54" t="s">
        <v>8430</v>
      </c>
      <c r="AK435" s="54" t="s">
        <v>8433</v>
      </c>
      <c r="AL435" s="54" t="s">
        <v>8421</v>
      </c>
      <c r="AM435" s="54" t="s">
        <v>8436</v>
      </c>
      <c r="AN435" s="54" t="s">
        <v>9876</v>
      </c>
      <c r="AO435" s="54" t="s">
        <v>9879</v>
      </c>
      <c r="AP435" s="54" t="s">
        <v>9882</v>
      </c>
      <c r="AQ435" s="54" t="s">
        <v>9885</v>
      </c>
      <c r="AR435" s="54" t="s">
        <v>9873</v>
      </c>
      <c r="AS435" s="54" t="s">
        <v>9888</v>
      </c>
      <c r="AT435" s="54" t="s">
        <v>11328</v>
      </c>
      <c r="AU435" s="54" t="s">
        <v>11331</v>
      </c>
      <c r="AV435" s="54" t="s">
        <v>11334</v>
      </c>
      <c r="AW435" s="54" t="s">
        <v>11337</v>
      </c>
      <c r="AX435" s="54" t="s">
        <v>11325</v>
      </c>
      <c r="AY435" s="54" t="s">
        <v>11340</v>
      </c>
      <c r="AZ435" s="54" t="s">
        <v>12598</v>
      </c>
      <c r="BA435" s="54" t="s">
        <v>12601</v>
      </c>
      <c r="BB435" s="54" t="s">
        <v>12604</v>
      </c>
      <c r="BC435" s="54" t="s">
        <v>12607</v>
      </c>
      <c r="BD435" s="54" t="s">
        <v>12595</v>
      </c>
      <c r="BE435" s="54" t="s">
        <v>12610</v>
      </c>
    </row>
    <row r="436" spans="1:57" hidden="1">
      <c r="A436" s="52"/>
      <c r="B436" s="53" t="s">
        <v>12736</v>
      </c>
      <c r="C436" s="66">
        <v>52</v>
      </c>
      <c r="D436" s="54" t="s">
        <v>1432</v>
      </c>
      <c r="E436" s="54" t="s">
        <v>1435</v>
      </c>
      <c r="F436" s="54" t="s">
        <v>1438</v>
      </c>
      <c r="G436" s="54" t="s">
        <v>1441</v>
      </c>
      <c r="H436" s="54" t="s">
        <v>1429</v>
      </c>
      <c r="I436" s="54" t="s">
        <v>1444</v>
      </c>
      <c r="J436" s="54" t="s">
        <v>2884</v>
      </c>
      <c r="K436" s="54" t="s">
        <v>2887</v>
      </c>
      <c r="L436" s="54" t="s">
        <v>2890</v>
      </c>
      <c r="M436" s="54" t="s">
        <v>2893</v>
      </c>
      <c r="N436" s="54" t="s">
        <v>2881</v>
      </c>
      <c r="O436" s="54" t="s">
        <v>2896</v>
      </c>
      <c r="P436" s="54" t="s">
        <v>4336</v>
      </c>
      <c r="Q436" s="54" t="s">
        <v>4339</v>
      </c>
      <c r="R436" s="54" t="s">
        <v>4342</v>
      </c>
      <c r="S436" s="54" t="s">
        <v>4345</v>
      </c>
      <c r="T436" s="54" t="s">
        <v>4333</v>
      </c>
      <c r="U436" s="54" t="s">
        <v>4348</v>
      </c>
      <c r="V436" s="54" t="s">
        <v>5788</v>
      </c>
      <c r="W436" s="54" t="s">
        <v>5791</v>
      </c>
      <c r="X436" s="54" t="s">
        <v>5794</v>
      </c>
      <c r="Y436" s="54" t="s">
        <v>5797</v>
      </c>
      <c r="Z436" s="54" t="s">
        <v>5785</v>
      </c>
      <c r="AA436" s="54" t="s">
        <v>5800</v>
      </c>
      <c r="AB436" s="54" t="s">
        <v>6990</v>
      </c>
      <c r="AC436" s="54" t="s">
        <v>6993</v>
      </c>
      <c r="AD436" s="54" t="s">
        <v>6996</v>
      </c>
      <c r="AE436" s="54" t="s">
        <v>6999</v>
      </c>
      <c r="AF436" s="54" t="s">
        <v>6987</v>
      </c>
      <c r="AG436" s="54" t="s">
        <v>7002</v>
      </c>
      <c r="AH436" s="54" t="s">
        <v>8442</v>
      </c>
      <c r="AI436" s="54" t="s">
        <v>8445</v>
      </c>
      <c r="AJ436" s="54" t="s">
        <v>8448</v>
      </c>
      <c r="AK436" s="54" t="s">
        <v>8451</v>
      </c>
      <c r="AL436" s="54" t="s">
        <v>8439</v>
      </c>
      <c r="AM436" s="54" t="s">
        <v>8454</v>
      </c>
      <c r="AN436" s="54" t="s">
        <v>9894</v>
      </c>
      <c r="AO436" s="54" t="s">
        <v>9897</v>
      </c>
      <c r="AP436" s="54" t="s">
        <v>9900</v>
      </c>
      <c r="AQ436" s="54" t="s">
        <v>9903</v>
      </c>
      <c r="AR436" s="54" t="s">
        <v>9891</v>
      </c>
      <c r="AS436" s="54" t="s">
        <v>9906</v>
      </c>
      <c r="AT436" s="54" t="s">
        <v>11346</v>
      </c>
      <c r="AU436" s="54" t="s">
        <v>11349</v>
      </c>
      <c r="AV436" s="54" t="s">
        <v>11352</v>
      </c>
      <c r="AW436" s="54" t="s">
        <v>11355</v>
      </c>
      <c r="AX436" s="54" t="s">
        <v>11343</v>
      </c>
      <c r="AY436" s="54" t="s">
        <v>11358</v>
      </c>
      <c r="AZ436" s="54" t="s">
        <v>12616</v>
      </c>
      <c r="BA436" s="54" t="s">
        <v>12619</v>
      </c>
      <c r="BB436" s="54" t="s">
        <v>12622</v>
      </c>
      <c r="BC436" s="54" t="s">
        <v>12625</v>
      </c>
      <c r="BD436" s="54" t="s">
        <v>12613</v>
      </c>
      <c r="BE436" s="54" t="s">
        <v>12628</v>
      </c>
    </row>
    <row r="437" spans="1:57" hidden="1">
      <c r="A437" s="52"/>
      <c r="B437" s="53" t="s">
        <v>12737</v>
      </c>
      <c r="C437" s="66">
        <v>53</v>
      </c>
      <c r="D437" s="54" t="s">
        <v>1450</v>
      </c>
      <c r="E437" s="54" t="s">
        <v>1453</v>
      </c>
      <c r="F437" s="54" t="s">
        <v>1456</v>
      </c>
      <c r="G437" s="54" t="s">
        <v>1459</v>
      </c>
      <c r="H437" s="54" t="s">
        <v>1447</v>
      </c>
      <c r="I437" s="54" t="s">
        <v>1462</v>
      </c>
      <c r="J437" s="54" t="s">
        <v>2902</v>
      </c>
      <c r="K437" s="54" t="s">
        <v>2905</v>
      </c>
      <c r="L437" s="54" t="s">
        <v>2908</v>
      </c>
      <c r="M437" s="54" t="s">
        <v>2911</v>
      </c>
      <c r="N437" s="54" t="s">
        <v>2899</v>
      </c>
      <c r="O437" s="54" t="s">
        <v>2914</v>
      </c>
      <c r="P437" s="54" t="s">
        <v>4354</v>
      </c>
      <c r="Q437" s="54" t="s">
        <v>4357</v>
      </c>
      <c r="R437" s="54" t="s">
        <v>4360</v>
      </c>
      <c r="S437" s="54" t="s">
        <v>4363</v>
      </c>
      <c r="T437" s="54" t="s">
        <v>4351</v>
      </c>
      <c r="U437" s="54" t="s">
        <v>4366</v>
      </c>
      <c r="V437" s="54" t="s">
        <v>5806</v>
      </c>
      <c r="W437" s="54" t="s">
        <v>5809</v>
      </c>
      <c r="X437" s="54" t="s">
        <v>5812</v>
      </c>
      <c r="Y437" s="54" t="s">
        <v>5815</v>
      </c>
      <c r="Z437" s="54" t="s">
        <v>5803</v>
      </c>
      <c r="AA437" s="54" t="s">
        <v>5818</v>
      </c>
      <c r="AB437" s="54" t="s">
        <v>7008</v>
      </c>
      <c r="AC437" s="54" t="s">
        <v>7011</v>
      </c>
      <c r="AD437" s="54" t="s">
        <v>7264</v>
      </c>
      <c r="AE437" s="54" t="s">
        <v>7267</v>
      </c>
      <c r="AF437" s="54" t="s">
        <v>7005</v>
      </c>
      <c r="AG437" s="54" t="s">
        <v>7270</v>
      </c>
      <c r="AH437" s="54" t="s">
        <v>8460</v>
      </c>
      <c r="AI437" s="54" t="s">
        <v>8463</v>
      </c>
      <c r="AJ437" s="54" t="s">
        <v>8466</v>
      </c>
      <c r="AK437" s="54" t="s">
        <v>8469</v>
      </c>
      <c r="AL437" s="54" t="s">
        <v>8457</v>
      </c>
      <c r="AM437" s="54" t="s">
        <v>8472</v>
      </c>
      <c r="AN437" s="54" t="s">
        <v>9912</v>
      </c>
      <c r="AO437" s="54" t="s">
        <v>9915</v>
      </c>
      <c r="AP437" s="54" t="s">
        <v>9918</v>
      </c>
      <c r="AQ437" s="54" t="s">
        <v>9921</v>
      </c>
      <c r="AR437" s="54" t="s">
        <v>9909</v>
      </c>
      <c r="AS437" s="54" t="s">
        <v>9924</v>
      </c>
      <c r="AT437" s="54" t="s">
        <v>11364</v>
      </c>
      <c r="AU437" s="54" t="s">
        <v>11367</v>
      </c>
      <c r="AV437" s="54" t="s">
        <v>11370</v>
      </c>
      <c r="AW437" s="54" t="s">
        <v>11373</v>
      </c>
      <c r="AX437" s="54" t="s">
        <v>11361</v>
      </c>
      <c r="AY437" s="54" t="s">
        <v>11376</v>
      </c>
      <c r="AZ437" s="54" t="s">
        <v>12634</v>
      </c>
      <c r="BA437" s="54" t="s">
        <v>12637</v>
      </c>
      <c r="BB437" s="54" t="s">
        <v>12640</v>
      </c>
      <c r="BC437" s="54" t="s">
        <v>12643</v>
      </c>
      <c r="BD437" s="54" t="s">
        <v>12631</v>
      </c>
      <c r="BE437" s="54" t="s">
        <v>12646</v>
      </c>
    </row>
    <row r="438" spans="1:57" hidden="1">
      <c r="A438" s="48" t="s">
        <v>12680</v>
      </c>
      <c r="B438" s="60"/>
      <c r="C438" s="66">
        <v>54</v>
      </c>
      <c r="D438" s="54" t="s">
        <v>265</v>
      </c>
      <c r="E438" s="54" t="s">
        <v>268</v>
      </c>
      <c r="F438" s="54" t="s">
        <v>271</v>
      </c>
      <c r="G438" s="54" t="s">
        <v>274</v>
      </c>
      <c r="H438" s="54" t="s">
        <v>262</v>
      </c>
      <c r="I438" s="54" t="s">
        <v>278</v>
      </c>
      <c r="J438" s="54" t="s">
        <v>1468</v>
      </c>
      <c r="K438" s="54" t="s">
        <v>1471</v>
      </c>
      <c r="L438" s="54" t="s">
        <v>1474</v>
      </c>
      <c r="M438" s="54" t="s">
        <v>1477</v>
      </c>
      <c r="N438" s="54" t="s">
        <v>1465</v>
      </c>
      <c r="O438" s="54" t="s">
        <v>1480</v>
      </c>
      <c r="P438" s="54" t="s">
        <v>2920</v>
      </c>
      <c r="Q438" s="54" t="s">
        <v>2923</v>
      </c>
      <c r="R438" s="54" t="s">
        <v>2926</v>
      </c>
      <c r="S438" s="54" t="s">
        <v>2929</v>
      </c>
      <c r="T438" s="54" t="s">
        <v>2917</v>
      </c>
      <c r="U438" s="54" t="s">
        <v>2932</v>
      </c>
      <c r="V438" s="54" t="s">
        <v>4372</v>
      </c>
      <c r="W438" s="54" t="s">
        <v>4375</v>
      </c>
      <c r="X438" s="54" t="s">
        <v>4378</v>
      </c>
      <c r="Y438" s="54" t="s">
        <v>4381</v>
      </c>
      <c r="Z438" s="54" t="s">
        <v>4369</v>
      </c>
      <c r="AA438" s="54" t="s">
        <v>4384</v>
      </c>
      <c r="AB438" s="54" t="s">
        <v>5824</v>
      </c>
      <c r="AC438" s="54" t="s">
        <v>5827</v>
      </c>
      <c r="AD438" s="54" t="s">
        <v>5830</v>
      </c>
      <c r="AE438" s="54" t="s">
        <v>5833</v>
      </c>
      <c r="AF438" s="54" t="s">
        <v>5821</v>
      </c>
      <c r="AG438" s="54" t="s">
        <v>5836</v>
      </c>
      <c r="AH438" s="54" t="s">
        <v>7276</v>
      </c>
      <c r="AI438" s="54" t="s">
        <v>7279</v>
      </c>
      <c r="AJ438" s="54" t="s">
        <v>7282</v>
      </c>
      <c r="AK438" s="54" t="s">
        <v>7285</v>
      </c>
      <c r="AL438" s="54" t="s">
        <v>7273</v>
      </c>
      <c r="AM438" s="54" t="s">
        <v>7288</v>
      </c>
      <c r="AN438" s="54" t="s">
        <v>8478</v>
      </c>
      <c r="AO438" s="54" t="s">
        <v>8481</v>
      </c>
      <c r="AP438" s="54" t="s">
        <v>8484</v>
      </c>
      <c r="AQ438" s="54" t="s">
        <v>8487</v>
      </c>
      <c r="AR438" s="54" t="s">
        <v>8475</v>
      </c>
      <c r="AS438" s="54" t="s">
        <v>8490</v>
      </c>
      <c r="AT438" s="54" t="s">
        <v>9930</v>
      </c>
      <c r="AU438" s="54" t="s">
        <v>9933</v>
      </c>
      <c r="AV438" s="54" t="s">
        <v>9936</v>
      </c>
      <c r="AW438" s="54" t="s">
        <v>9939</v>
      </c>
      <c r="AX438" s="54" t="s">
        <v>9927</v>
      </c>
      <c r="AY438" s="54" t="s">
        <v>9942</v>
      </c>
      <c r="AZ438" s="54" t="s">
        <v>11382</v>
      </c>
      <c r="BA438" s="54" t="s">
        <v>11385</v>
      </c>
      <c r="BB438" s="54" t="s">
        <v>11388</v>
      </c>
      <c r="BC438" s="54" t="s">
        <v>11391</v>
      </c>
      <c r="BD438" s="54" t="s">
        <v>11379</v>
      </c>
      <c r="BE438" s="54" t="s">
        <v>11394</v>
      </c>
    </row>
    <row r="439" spans="1:57" hidden="1">
      <c r="A439" s="45" t="s">
        <v>12738</v>
      </c>
      <c r="B439" s="46"/>
      <c r="C439" s="66">
        <v>55</v>
      </c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idden="1">
      <c r="A440" s="48" t="s">
        <v>12684</v>
      </c>
      <c r="B440" s="49"/>
      <c r="C440" s="66">
        <v>56</v>
      </c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idden="1">
      <c r="A441" s="52"/>
      <c r="B441" s="53" t="s">
        <v>12685</v>
      </c>
      <c r="C441" s="66">
        <v>57</v>
      </c>
      <c r="D441" s="54" t="s">
        <v>1469</v>
      </c>
      <c r="E441" s="54" t="s">
        <v>1472</v>
      </c>
      <c r="F441" s="54" t="s">
        <v>1475</v>
      </c>
      <c r="G441" s="54" t="s">
        <v>1478</v>
      </c>
      <c r="H441" s="54" t="s">
        <v>1466</v>
      </c>
      <c r="I441" s="54" t="s">
        <v>1481</v>
      </c>
      <c r="J441" s="54" t="s">
        <v>1469</v>
      </c>
      <c r="K441" s="54" t="s">
        <v>1472</v>
      </c>
      <c r="L441" s="54" t="s">
        <v>1475</v>
      </c>
      <c r="M441" s="54" t="s">
        <v>1478</v>
      </c>
      <c r="N441" s="54" t="s">
        <v>1466</v>
      </c>
      <c r="O441" s="54" t="s">
        <v>1481</v>
      </c>
      <c r="AZ441" s="54"/>
      <c r="BA441" s="54"/>
      <c r="BB441" s="54"/>
      <c r="BC441" s="54"/>
      <c r="BD441" s="54"/>
      <c r="BE441" s="54"/>
    </row>
    <row r="442" spans="1:57" hidden="1">
      <c r="A442" s="52"/>
      <c r="B442" s="53" t="s">
        <v>12686</v>
      </c>
      <c r="C442" s="66">
        <v>58</v>
      </c>
      <c r="D442" s="54" t="s">
        <v>2921</v>
      </c>
      <c r="E442" s="54" t="s">
        <v>2924</v>
      </c>
      <c r="F442" s="54" t="s">
        <v>2927</v>
      </c>
      <c r="G442" s="54" t="s">
        <v>2930</v>
      </c>
      <c r="H442" s="54" t="s">
        <v>2918</v>
      </c>
      <c r="I442" s="54" t="s">
        <v>2933</v>
      </c>
      <c r="P442" s="54" t="s">
        <v>2921</v>
      </c>
      <c r="Q442" s="54" t="s">
        <v>2924</v>
      </c>
      <c r="R442" s="54" t="s">
        <v>2927</v>
      </c>
      <c r="S442" s="54" t="s">
        <v>2930</v>
      </c>
      <c r="T442" s="54" t="s">
        <v>2918</v>
      </c>
      <c r="U442" s="54" t="s">
        <v>2933</v>
      </c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idden="1">
      <c r="A443" s="52"/>
      <c r="B443" s="53" t="s">
        <v>12687</v>
      </c>
      <c r="C443" s="66">
        <v>59</v>
      </c>
      <c r="D443" s="54" t="s">
        <v>4373</v>
      </c>
      <c r="E443" s="54" t="s">
        <v>4376</v>
      </c>
      <c r="F443" s="54" t="s">
        <v>4379</v>
      </c>
      <c r="G443" s="54" t="s">
        <v>4382</v>
      </c>
      <c r="H443" s="54" t="s">
        <v>4370</v>
      </c>
      <c r="I443" s="54" t="s">
        <v>4385</v>
      </c>
      <c r="V443" s="54" t="s">
        <v>4373</v>
      </c>
      <c r="W443" s="54" t="s">
        <v>4376</v>
      </c>
      <c r="X443" s="54" t="s">
        <v>4379</v>
      </c>
      <c r="Y443" s="54" t="s">
        <v>4382</v>
      </c>
      <c r="Z443" s="54" t="s">
        <v>4370</v>
      </c>
      <c r="AA443" s="54" t="s">
        <v>4385</v>
      </c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idden="1">
      <c r="A444" s="52"/>
      <c r="B444" s="53" t="s">
        <v>12688</v>
      </c>
      <c r="C444" s="66">
        <v>60</v>
      </c>
      <c r="D444" s="54" t="s">
        <v>5825</v>
      </c>
      <c r="E444" s="54" t="s">
        <v>5828</v>
      </c>
      <c r="F444" s="54" t="s">
        <v>5831</v>
      </c>
      <c r="G444" s="54" t="s">
        <v>5834</v>
      </c>
      <c r="H444" s="54" t="s">
        <v>5822</v>
      </c>
      <c r="I444" s="54" t="s">
        <v>5837</v>
      </c>
      <c r="AB444" s="54" t="s">
        <v>5825</v>
      </c>
      <c r="AC444" s="54" t="s">
        <v>5828</v>
      </c>
      <c r="AD444" s="54" t="s">
        <v>5831</v>
      </c>
      <c r="AE444" s="54" t="s">
        <v>5834</v>
      </c>
      <c r="AF444" s="54" t="s">
        <v>5822</v>
      </c>
      <c r="AG444" s="54" t="s">
        <v>5837</v>
      </c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idden="1">
      <c r="A445" s="52"/>
      <c r="B445" s="53" t="s">
        <v>12689</v>
      </c>
      <c r="C445" s="66">
        <v>61</v>
      </c>
      <c r="D445" s="54" t="s">
        <v>7277</v>
      </c>
      <c r="E445" s="54" t="s">
        <v>7280</v>
      </c>
      <c r="F445" s="54" t="s">
        <v>7283</v>
      </c>
      <c r="G445" s="54" t="s">
        <v>7286</v>
      </c>
      <c r="H445" s="54" t="s">
        <v>7274</v>
      </c>
      <c r="I445" s="54" t="s">
        <v>7289</v>
      </c>
      <c r="AH445" s="54" t="s">
        <v>7277</v>
      </c>
      <c r="AI445" s="54" t="s">
        <v>7280</v>
      </c>
      <c r="AJ445" s="54" t="s">
        <v>7283</v>
      </c>
      <c r="AK445" s="54" t="s">
        <v>7286</v>
      </c>
      <c r="AL445" s="54" t="s">
        <v>7274</v>
      </c>
      <c r="AM445" s="54" t="s">
        <v>7289</v>
      </c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idden="1">
      <c r="A446" s="52"/>
      <c r="B446" s="53" t="s">
        <v>12690</v>
      </c>
      <c r="C446" s="66">
        <v>62</v>
      </c>
      <c r="D446" s="54" t="s">
        <v>8479</v>
      </c>
      <c r="E446" s="54" t="s">
        <v>8482</v>
      </c>
      <c r="F446" s="54" t="s">
        <v>8485</v>
      </c>
      <c r="G446" s="54" t="s">
        <v>8488</v>
      </c>
      <c r="H446" s="54" t="s">
        <v>8476</v>
      </c>
      <c r="I446" s="54" t="s">
        <v>8491</v>
      </c>
      <c r="AN446" s="54" t="s">
        <v>8479</v>
      </c>
      <c r="AO446" s="54" t="s">
        <v>8482</v>
      </c>
      <c r="AP446" s="54" t="s">
        <v>8485</v>
      </c>
      <c r="AQ446" s="54" t="s">
        <v>8488</v>
      </c>
      <c r="AR446" s="54" t="s">
        <v>8476</v>
      </c>
      <c r="AS446" s="54" t="s">
        <v>8491</v>
      </c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idden="1">
      <c r="A447" s="52"/>
      <c r="B447" s="53" t="s">
        <v>12691</v>
      </c>
      <c r="C447" s="66">
        <v>63</v>
      </c>
      <c r="D447" s="54" t="s">
        <v>9931</v>
      </c>
      <c r="E447" s="54" t="s">
        <v>9934</v>
      </c>
      <c r="F447" s="54" t="s">
        <v>9937</v>
      </c>
      <c r="G447" s="54" t="s">
        <v>9940</v>
      </c>
      <c r="H447" s="54" t="s">
        <v>9928</v>
      </c>
      <c r="I447" s="54" t="s">
        <v>9943</v>
      </c>
      <c r="AT447" s="54" t="s">
        <v>9931</v>
      </c>
      <c r="AU447" s="54" t="s">
        <v>9934</v>
      </c>
      <c r="AV447" s="54" t="s">
        <v>9937</v>
      </c>
      <c r="AW447" s="54" t="s">
        <v>9940</v>
      </c>
      <c r="AX447" s="54" t="s">
        <v>9928</v>
      </c>
      <c r="AY447" s="54" t="s">
        <v>9943</v>
      </c>
      <c r="AZ447" s="54"/>
      <c r="BA447" s="54"/>
      <c r="BB447" s="54"/>
      <c r="BC447" s="54"/>
      <c r="BD447" s="54"/>
      <c r="BE447" s="54"/>
    </row>
    <row r="448" spans="1:57" hidden="1">
      <c r="A448" s="52"/>
      <c r="B448" s="53" t="s">
        <v>12692</v>
      </c>
      <c r="C448" s="66">
        <v>64</v>
      </c>
      <c r="D448" s="54" t="s">
        <v>11383</v>
      </c>
      <c r="E448" s="54" t="s">
        <v>11386</v>
      </c>
      <c r="F448" s="54" t="s">
        <v>11389</v>
      </c>
      <c r="G448" s="54" t="s">
        <v>11392</v>
      </c>
      <c r="H448" s="54" t="s">
        <v>11380</v>
      </c>
      <c r="I448" s="54" t="s">
        <v>11395</v>
      </c>
      <c r="AZ448" s="54" t="s">
        <v>11383</v>
      </c>
      <c r="BA448" s="54" t="s">
        <v>11386</v>
      </c>
      <c r="BB448" s="54" t="s">
        <v>11389</v>
      </c>
      <c r="BC448" s="54" t="s">
        <v>11392</v>
      </c>
      <c r="BD448" s="54" t="s">
        <v>11380</v>
      </c>
      <c r="BE448" s="54" t="s">
        <v>11395</v>
      </c>
    </row>
    <row r="449" spans="1:57" hidden="1">
      <c r="A449" s="48" t="s">
        <v>12693</v>
      </c>
      <c r="B449" s="55"/>
      <c r="C449" s="66">
        <v>65</v>
      </c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idden="1">
      <c r="A450" s="48"/>
      <c r="B450" s="53" t="s">
        <v>12694</v>
      </c>
      <c r="C450" s="66">
        <v>66</v>
      </c>
      <c r="D450" s="54" t="s">
        <v>285</v>
      </c>
      <c r="E450" s="54" t="s">
        <v>288</v>
      </c>
      <c r="F450" s="54" t="s">
        <v>291</v>
      </c>
      <c r="G450" s="54" t="s">
        <v>294</v>
      </c>
      <c r="H450" s="54" t="s">
        <v>282</v>
      </c>
      <c r="I450" s="54" t="s">
        <v>297</v>
      </c>
      <c r="J450" s="54" t="s">
        <v>1487</v>
      </c>
      <c r="K450" s="54" t="s">
        <v>1490</v>
      </c>
      <c r="L450" s="54" t="s">
        <v>1493</v>
      </c>
      <c r="M450" s="54" t="s">
        <v>1496</v>
      </c>
      <c r="N450" s="54" t="s">
        <v>1484</v>
      </c>
      <c r="O450" s="54" t="s">
        <v>1499</v>
      </c>
      <c r="P450" s="54" t="s">
        <v>2939</v>
      </c>
      <c r="Q450" s="54" t="s">
        <v>2942</v>
      </c>
      <c r="R450" s="54" t="s">
        <v>2945</v>
      </c>
      <c r="S450" s="54" t="s">
        <v>2948</v>
      </c>
      <c r="T450" s="54" t="s">
        <v>2936</v>
      </c>
      <c r="U450" s="54" t="s">
        <v>2951</v>
      </c>
      <c r="V450" s="54" t="s">
        <v>4391</v>
      </c>
      <c r="W450" s="54" t="s">
        <v>4394</v>
      </c>
      <c r="X450" s="54" t="s">
        <v>4397</v>
      </c>
      <c r="Y450" s="54" t="s">
        <v>4400</v>
      </c>
      <c r="Z450" s="54" t="s">
        <v>4388</v>
      </c>
      <c r="AA450" s="54" t="s">
        <v>4403</v>
      </c>
      <c r="AB450" s="54" t="s">
        <v>5843</v>
      </c>
      <c r="AC450" s="54" t="s">
        <v>5846</v>
      </c>
      <c r="AD450" s="54" t="s">
        <v>5849</v>
      </c>
      <c r="AE450" s="54" t="s">
        <v>5852</v>
      </c>
      <c r="AF450" s="54" t="s">
        <v>5840</v>
      </c>
      <c r="AG450" s="54" t="s">
        <v>5855</v>
      </c>
      <c r="AH450" s="54" t="s">
        <v>7295</v>
      </c>
      <c r="AI450" s="54" t="s">
        <v>7298</v>
      </c>
      <c r="AJ450" s="54" t="s">
        <v>7301</v>
      </c>
      <c r="AK450" s="54" t="s">
        <v>7304</v>
      </c>
      <c r="AL450" s="54" t="s">
        <v>7292</v>
      </c>
      <c r="AM450" s="54" t="s">
        <v>7307</v>
      </c>
      <c r="AN450" s="54" t="s">
        <v>8497</v>
      </c>
      <c r="AO450" s="54" t="s">
        <v>8500</v>
      </c>
      <c r="AP450" s="54" t="s">
        <v>8503</v>
      </c>
      <c r="AQ450" s="54" t="s">
        <v>8506</v>
      </c>
      <c r="AR450" s="54" t="s">
        <v>8494</v>
      </c>
      <c r="AS450" s="54" t="s">
        <v>8509</v>
      </c>
      <c r="AT450" s="54" t="s">
        <v>9949</v>
      </c>
      <c r="AU450" s="54" t="s">
        <v>9952</v>
      </c>
      <c r="AV450" s="54" t="s">
        <v>9955</v>
      </c>
      <c r="AW450" s="54" t="s">
        <v>9958</v>
      </c>
      <c r="AX450" s="54" t="s">
        <v>9946</v>
      </c>
      <c r="AY450" s="54" t="s">
        <v>9961</v>
      </c>
      <c r="AZ450" s="54" t="s">
        <v>11401</v>
      </c>
      <c r="BA450" s="54" t="s">
        <v>11404</v>
      </c>
      <c r="BB450" s="54" t="s">
        <v>11407</v>
      </c>
      <c r="BC450" s="54" t="s">
        <v>11410</v>
      </c>
      <c r="BD450" s="54" t="s">
        <v>11398</v>
      </c>
      <c r="BE450" s="54" t="s">
        <v>11413</v>
      </c>
    </row>
    <row r="451" spans="1:57" hidden="1">
      <c r="A451" s="52"/>
      <c r="B451" s="56" t="s">
        <v>12695</v>
      </c>
      <c r="C451" s="66">
        <v>67</v>
      </c>
      <c r="D451" s="54" t="s">
        <v>303</v>
      </c>
      <c r="E451" s="54" t="s">
        <v>306</v>
      </c>
      <c r="F451" s="54" t="s">
        <v>309</v>
      </c>
      <c r="G451" s="54" t="s">
        <v>312</v>
      </c>
      <c r="H451" s="54" t="s">
        <v>300</v>
      </c>
      <c r="I451" s="54" t="s">
        <v>315</v>
      </c>
      <c r="J451" s="54" t="s">
        <v>1505</v>
      </c>
      <c r="K451" s="54" t="s">
        <v>1508</v>
      </c>
      <c r="L451" s="54" t="s">
        <v>1511</v>
      </c>
      <c r="M451" s="54" t="s">
        <v>1764</v>
      </c>
      <c r="N451" s="54" t="s">
        <v>1502</v>
      </c>
      <c r="O451" s="54" t="s">
        <v>1767</v>
      </c>
      <c r="P451" s="54" t="s">
        <v>2957</v>
      </c>
      <c r="Q451" s="54" t="s">
        <v>2960</v>
      </c>
      <c r="R451" s="54" t="s">
        <v>2963</v>
      </c>
      <c r="S451" s="54" t="s">
        <v>2966</v>
      </c>
      <c r="T451" s="54" t="s">
        <v>2954</v>
      </c>
      <c r="U451" s="54" t="s">
        <v>2969</v>
      </c>
      <c r="V451" s="54" t="s">
        <v>4409</v>
      </c>
      <c r="W451" s="54" t="s">
        <v>4412</v>
      </c>
      <c r="X451" s="54" t="s">
        <v>4415</v>
      </c>
      <c r="Y451" s="54" t="s">
        <v>4418</v>
      </c>
      <c r="Z451" s="54" t="s">
        <v>4406</v>
      </c>
      <c r="AA451" s="54" t="s">
        <v>4421</v>
      </c>
      <c r="AB451" s="54" t="s">
        <v>5861</v>
      </c>
      <c r="AC451" s="54" t="s">
        <v>5864</v>
      </c>
      <c r="AD451" s="54" t="s">
        <v>5867</v>
      </c>
      <c r="AE451" s="54" t="s">
        <v>5870</v>
      </c>
      <c r="AF451" s="54" t="s">
        <v>5858</v>
      </c>
      <c r="AG451" s="54" t="s">
        <v>5873</v>
      </c>
      <c r="AH451" s="54" t="s">
        <v>7313</v>
      </c>
      <c r="AI451" s="54" t="s">
        <v>7316</v>
      </c>
      <c r="AJ451" s="54" t="s">
        <v>7319</v>
      </c>
      <c r="AK451" s="54" t="s">
        <v>7322</v>
      </c>
      <c r="AL451" s="54" t="s">
        <v>7310</v>
      </c>
      <c r="AM451" s="54" t="s">
        <v>7325</v>
      </c>
      <c r="AN451" s="54" t="s">
        <v>8765</v>
      </c>
      <c r="AO451" s="54" t="s">
        <v>8768</v>
      </c>
      <c r="AP451" s="54" t="s">
        <v>8771</v>
      </c>
      <c r="AQ451" s="54" t="s">
        <v>8774</v>
      </c>
      <c r="AR451" s="54" t="s">
        <v>8512</v>
      </c>
      <c r="AS451" s="54" t="s">
        <v>8777</v>
      </c>
      <c r="AT451" s="54" t="s">
        <v>9967</v>
      </c>
      <c r="AU451" s="54" t="s">
        <v>9970</v>
      </c>
      <c r="AV451" s="54" t="s">
        <v>9973</v>
      </c>
      <c r="AW451" s="54" t="s">
        <v>9976</v>
      </c>
      <c r="AX451" s="54" t="s">
        <v>9964</v>
      </c>
      <c r="AY451" s="54" t="s">
        <v>9979</v>
      </c>
      <c r="AZ451" s="54" t="s">
        <v>11419</v>
      </c>
      <c r="BA451" s="54" t="s">
        <v>11422</v>
      </c>
      <c r="BB451" s="54" t="s">
        <v>11425</v>
      </c>
      <c r="BC451" s="54" t="s">
        <v>11428</v>
      </c>
      <c r="BD451" s="54" t="s">
        <v>11416</v>
      </c>
      <c r="BE451" s="54" t="s">
        <v>11431</v>
      </c>
    </row>
    <row r="452" spans="1:57" hidden="1">
      <c r="A452" s="52"/>
      <c r="B452" s="56" t="s">
        <v>12696</v>
      </c>
      <c r="C452" s="66">
        <v>68</v>
      </c>
      <c r="D452" s="54" t="s">
        <v>321</v>
      </c>
      <c r="E452" s="54" t="s">
        <v>324</v>
      </c>
      <c r="F452" s="54" t="s">
        <v>327</v>
      </c>
      <c r="G452" s="54" t="s">
        <v>330</v>
      </c>
      <c r="H452" s="54" t="s">
        <v>318</v>
      </c>
      <c r="I452" s="54" t="s">
        <v>333</v>
      </c>
      <c r="J452" s="54" t="s">
        <v>1773</v>
      </c>
      <c r="K452" s="54" t="s">
        <v>1776</v>
      </c>
      <c r="L452" s="54" t="s">
        <v>1779</v>
      </c>
      <c r="M452" s="54" t="s">
        <v>1782</v>
      </c>
      <c r="N452" s="54" t="s">
        <v>1770</v>
      </c>
      <c r="O452" s="54" t="s">
        <v>1785</v>
      </c>
      <c r="P452" s="54" t="s">
        <v>2975</v>
      </c>
      <c r="Q452" s="54" t="s">
        <v>2978</v>
      </c>
      <c r="R452" s="54" t="s">
        <v>2981</v>
      </c>
      <c r="S452" s="54" t="s">
        <v>2984</v>
      </c>
      <c r="T452" s="54" t="s">
        <v>2972</v>
      </c>
      <c r="U452" s="54" t="s">
        <v>2987</v>
      </c>
      <c r="V452" s="54" t="s">
        <v>4427</v>
      </c>
      <c r="W452" s="54" t="s">
        <v>4430</v>
      </c>
      <c r="X452" s="54" t="s">
        <v>4433</v>
      </c>
      <c r="Y452" s="54" t="s">
        <v>4436</v>
      </c>
      <c r="Z452" s="54" t="s">
        <v>4424</v>
      </c>
      <c r="AA452" s="54" t="s">
        <v>4439</v>
      </c>
      <c r="AB452" s="54" t="s">
        <v>5879</v>
      </c>
      <c r="AC452" s="54" t="s">
        <v>5882</v>
      </c>
      <c r="AD452" s="54" t="s">
        <v>5885</v>
      </c>
      <c r="AE452" s="54" t="s">
        <v>5888</v>
      </c>
      <c r="AF452" s="54" t="s">
        <v>5876</v>
      </c>
      <c r="AG452" s="54" t="s">
        <v>5891</v>
      </c>
      <c r="AH452" s="54" t="s">
        <v>7331</v>
      </c>
      <c r="AI452" s="54" t="s">
        <v>7334</v>
      </c>
      <c r="AJ452" s="54" t="s">
        <v>7337</v>
      </c>
      <c r="AK452" s="54" t="s">
        <v>7340</v>
      </c>
      <c r="AL452" s="54" t="s">
        <v>7328</v>
      </c>
      <c r="AM452" s="54" t="s">
        <v>7343</v>
      </c>
      <c r="AN452" s="54" t="s">
        <v>8783</v>
      </c>
      <c r="AO452" s="54" t="s">
        <v>8786</v>
      </c>
      <c r="AP452" s="54" t="s">
        <v>8789</v>
      </c>
      <c r="AQ452" s="54" t="s">
        <v>8792</v>
      </c>
      <c r="AR452" s="54" t="s">
        <v>8780</v>
      </c>
      <c r="AS452" s="54" t="s">
        <v>8795</v>
      </c>
      <c r="AT452" s="54" t="s">
        <v>9985</v>
      </c>
      <c r="AU452" s="54" t="s">
        <v>9988</v>
      </c>
      <c r="AV452" s="54" t="s">
        <v>9991</v>
      </c>
      <c r="AW452" s="54" t="s">
        <v>9994</v>
      </c>
      <c r="AX452" s="54" t="s">
        <v>9982</v>
      </c>
      <c r="AY452" s="54" t="s">
        <v>9997</v>
      </c>
      <c r="AZ452" s="54" t="s">
        <v>11437</v>
      </c>
      <c r="BA452" s="54" t="s">
        <v>11440</v>
      </c>
      <c r="BB452" s="54" t="s">
        <v>11443</v>
      </c>
      <c r="BC452" s="54" t="s">
        <v>11446</v>
      </c>
      <c r="BD452" s="54" t="s">
        <v>11434</v>
      </c>
      <c r="BE452" s="54" t="s">
        <v>11449</v>
      </c>
    </row>
    <row r="453" spans="1:57" hidden="1">
      <c r="A453" s="52"/>
      <c r="B453" s="57" t="s">
        <v>12697</v>
      </c>
      <c r="C453" s="66">
        <v>69</v>
      </c>
      <c r="D453" s="54" t="s">
        <v>339</v>
      </c>
      <c r="E453" s="54" t="s">
        <v>342</v>
      </c>
      <c r="F453" s="54" t="s">
        <v>345</v>
      </c>
      <c r="G453" s="54" t="s">
        <v>348</v>
      </c>
      <c r="H453" s="54" t="s">
        <v>336</v>
      </c>
      <c r="I453" s="54" t="s">
        <v>351</v>
      </c>
      <c r="J453" s="54" t="s">
        <v>1791</v>
      </c>
      <c r="K453" s="54" t="s">
        <v>1794</v>
      </c>
      <c r="L453" s="54" t="s">
        <v>1797</v>
      </c>
      <c r="M453" s="54" t="s">
        <v>1800</v>
      </c>
      <c r="N453" s="54" t="s">
        <v>1788</v>
      </c>
      <c r="O453" s="54" t="s">
        <v>1803</v>
      </c>
      <c r="P453" s="54" t="s">
        <v>2993</v>
      </c>
      <c r="Q453" s="54" t="s">
        <v>2996</v>
      </c>
      <c r="R453" s="54" t="s">
        <v>2999</v>
      </c>
      <c r="S453" s="54" t="s">
        <v>3002</v>
      </c>
      <c r="T453" s="54" t="s">
        <v>2990</v>
      </c>
      <c r="U453" s="54" t="s">
        <v>3005</v>
      </c>
      <c r="V453" s="54" t="s">
        <v>4445</v>
      </c>
      <c r="W453" s="54" t="s">
        <v>4448</v>
      </c>
      <c r="X453" s="54" t="s">
        <v>4451</v>
      </c>
      <c r="Y453" s="54" t="s">
        <v>4454</v>
      </c>
      <c r="Z453" s="54" t="s">
        <v>4442</v>
      </c>
      <c r="AA453" s="54" t="s">
        <v>4457</v>
      </c>
      <c r="AB453" s="54" t="s">
        <v>5897</v>
      </c>
      <c r="AC453" s="54" t="s">
        <v>5900</v>
      </c>
      <c r="AD453" s="54" t="s">
        <v>5903</v>
      </c>
      <c r="AE453" s="54" t="s">
        <v>5906</v>
      </c>
      <c r="AF453" s="54" t="s">
        <v>5894</v>
      </c>
      <c r="AG453" s="54" t="s">
        <v>5909</v>
      </c>
      <c r="AH453" s="54" t="s">
        <v>7349</v>
      </c>
      <c r="AI453" s="54" t="s">
        <v>7352</v>
      </c>
      <c r="AJ453" s="54" t="s">
        <v>7355</v>
      </c>
      <c r="AK453" s="54" t="s">
        <v>7358</v>
      </c>
      <c r="AL453" s="54" t="s">
        <v>7346</v>
      </c>
      <c r="AM453" s="54" t="s">
        <v>7361</v>
      </c>
      <c r="AN453" s="54" t="s">
        <v>8801</v>
      </c>
      <c r="AO453" s="54" t="s">
        <v>8804</v>
      </c>
      <c r="AP453" s="54" t="s">
        <v>8807</v>
      </c>
      <c r="AQ453" s="54" t="s">
        <v>8810</v>
      </c>
      <c r="AR453" s="54" t="s">
        <v>8798</v>
      </c>
      <c r="AS453" s="54" t="s">
        <v>8813</v>
      </c>
      <c r="AT453" s="54" t="s">
        <v>10003</v>
      </c>
      <c r="AU453" s="54" t="s">
        <v>10006</v>
      </c>
      <c r="AV453" s="54" t="s">
        <v>10009</v>
      </c>
      <c r="AW453" s="54" t="s">
        <v>10012</v>
      </c>
      <c r="AX453" s="54" t="s">
        <v>10000</v>
      </c>
      <c r="AY453" s="54" t="s">
        <v>10265</v>
      </c>
      <c r="AZ453" s="54" t="s">
        <v>11455</v>
      </c>
      <c r="BA453" s="54" t="s">
        <v>11458</v>
      </c>
      <c r="BB453" s="54" t="s">
        <v>11461</v>
      </c>
      <c r="BC453" s="54" t="s">
        <v>11464</v>
      </c>
      <c r="BD453" s="54" t="s">
        <v>11452</v>
      </c>
      <c r="BE453" s="54" t="s">
        <v>11467</v>
      </c>
    </row>
    <row r="454" spans="1:57" hidden="1">
      <c r="A454" s="52"/>
      <c r="B454" s="57" t="s">
        <v>12698</v>
      </c>
      <c r="C454" s="66">
        <v>70</v>
      </c>
      <c r="D454" s="54" t="s">
        <v>357</v>
      </c>
      <c r="E454" s="54" t="s">
        <v>360</v>
      </c>
      <c r="F454" s="54" t="s">
        <v>363</v>
      </c>
      <c r="G454" s="54" t="s">
        <v>366</v>
      </c>
      <c r="H454" s="54" t="s">
        <v>354</v>
      </c>
      <c r="I454" s="54" t="s">
        <v>369</v>
      </c>
      <c r="J454" s="54" t="s">
        <v>1809</v>
      </c>
      <c r="K454" s="54" t="s">
        <v>1812</v>
      </c>
      <c r="L454" s="54" t="s">
        <v>1815</v>
      </c>
      <c r="M454" s="54" t="s">
        <v>1818</v>
      </c>
      <c r="N454" s="54" t="s">
        <v>1806</v>
      </c>
      <c r="O454" s="54" t="s">
        <v>1821</v>
      </c>
      <c r="P454" s="54" t="s">
        <v>3011</v>
      </c>
      <c r="Q454" s="54" t="s">
        <v>3264</v>
      </c>
      <c r="R454" s="54" t="s">
        <v>3267</v>
      </c>
      <c r="S454" s="54" t="s">
        <v>3270</v>
      </c>
      <c r="T454" s="54" t="s">
        <v>3008</v>
      </c>
      <c r="U454" s="54" t="s">
        <v>3273</v>
      </c>
      <c r="V454" s="54" t="s">
        <v>4463</v>
      </c>
      <c r="W454" s="54" t="s">
        <v>4466</v>
      </c>
      <c r="X454" s="54" t="s">
        <v>4469</v>
      </c>
      <c r="Y454" s="54" t="s">
        <v>4472</v>
      </c>
      <c r="Z454" s="54" t="s">
        <v>4460</v>
      </c>
      <c r="AA454" s="54" t="s">
        <v>4475</v>
      </c>
      <c r="AB454" s="54" t="s">
        <v>5915</v>
      </c>
      <c r="AC454" s="54" t="s">
        <v>5918</v>
      </c>
      <c r="AD454" s="54" t="s">
        <v>5921</v>
      </c>
      <c r="AE454" s="54" t="s">
        <v>5924</v>
      </c>
      <c r="AF454" s="54" t="s">
        <v>5912</v>
      </c>
      <c r="AG454" s="54" t="s">
        <v>5927</v>
      </c>
      <c r="AH454" s="54" t="s">
        <v>7367</v>
      </c>
      <c r="AI454" s="54" t="s">
        <v>7370</v>
      </c>
      <c r="AJ454" s="54" t="s">
        <v>7373</v>
      </c>
      <c r="AK454" s="54" t="s">
        <v>7376</v>
      </c>
      <c r="AL454" s="54" t="s">
        <v>7364</v>
      </c>
      <c r="AM454" s="54" t="s">
        <v>7379</v>
      </c>
      <c r="AN454" s="54" t="s">
        <v>8819</v>
      </c>
      <c r="AO454" s="54" t="s">
        <v>8822</v>
      </c>
      <c r="AP454" s="54" t="s">
        <v>8825</v>
      </c>
      <c r="AQ454" s="54" t="s">
        <v>8828</v>
      </c>
      <c r="AR454" s="54" t="s">
        <v>8816</v>
      </c>
      <c r="AS454" s="54" t="s">
        <v>8831</v>
      </c>
      <c r="AT454" s="54" t="s">
        <v>10271</v>
      </c>
      <c r="AU454" s="54" t="s">
        <v>10274</v>
      </c>
      <c r="AV454" s="54" t="s">
        <v>10277</v>
      </c>
      <c r="AW454" s="54" t="s">
        <v>10280</v>
      </c>
      <c r="AX454" s="54" t="s">
        <v>10268</v>
      </c>
      <c r="AY454" s="54" t="s">
        <v>10283</v>
      </c>
      <c r="AZ454" s="54" t="s">
        <v>11473</v>
      </c>
      <c r="BA454" s="54" t="s">
        <v>11476</v>
      </c>
      <c r="BB454" s="54" t="s">
        <v>11479</v>
      </c>
      <c r="BC454" s="54" t="s">
        <v>11482</v>
      </c>
      <c r="BD454" s="54" t="s">
        <v>11470</v>
      </c>
      <c r="BE454" s="54" t="s">
        <v>11485</v>
      </c>
    </row>
    <row r="455" spans="1:57" hidden="1">
      <c r="A455" s="52"/>
      <c r="B455" s="56" t="s">
        <v>12699</v>
      </c>
      <c r="C455" s="66">
        <v>71</v>
      </c>
      <c r="D455" s="54" t="s">
        <v>375</v>
      </c>
      <c r="E455" s="54" t="s">
        <v>378</v>
      </c>
      <c r="F455" s="54" t="s">
        <v>381</v>
      </c>
      <c r="G455" s="54" t="s">
        <v>384</v>
      </c>
      <c r="H455" s="54" t="s">
        <v>372</v>
      </c>
      <c r="I455" s="54" t="s">
        <v>387</v>
      </c>
      <c r="J455" s="54" t="s">
        <v>1827</v>
      </c>
      <c r="K455" s="54" t="s">
        <v>1830</v>
      </c>
      <c r="L455" s="54" t="s">
        <v>1833</v>
      </c>
      <c r="M455" s="54" t="s">
        <v>1836</v>
      </c>
      <c r="N455" s="54" t="s">
        <v>1824</v>
      </c>
      <c r="O455" s="54" t="s">
        <v>1839</v>
      </c>
      <c r="P455" s="54" t="s">
        <v>3279</v>
      </c>
      <c r="Q455" s="54" t="s">
        <v>3282</v>
      </c>
      <c r="R455" s="54" t="s">
        <v>3285</v>
      </c>
      <c r="S455" s="54" t="s">
        <v>3288</v>
      </c>
      <c r="T455" s="54" t="s">
        <v>3276</v>
      </c>
      <c r="U455" s="54" t="s">
        <v>3291</v>
      </c>
      <c r="V455" s="54" t="s">
        <v>4481</v>
      </c>
      <c r="W455" s="54" t="s">
        <v>4484</v>
      </c>
      <c r="X455" s="54" t="s">
        <v>4487</v>
      </c>
      <c r="Y455" s="54" t="s">
        <v>4490</v>
      </c>
      <c r="Z455" s="54" t="s">
        <v>4478</v>
      </c>
      <c r="AA455" s="54" t="s">
        <v>4493</v>
      </c>
      <c r="AB455" s="54" t="s">
        <v>5933</v>
      </c>
      <c r="AC455" s="54" t="s">
        <v>5936</v>
      </c>
      <c r="AD455" s="54" t="s">
        <v>5939</v>
      </c>
      <c r="AE455" s="54" t="s">
        <v>5942</v>
      </c>
      <c r="AF455" s="54" t="s">
        <v>5930</v>
      </c>
      <c r="AG455" s="54" t="s">
        <v>5945</v>
      </c>
      <c r="AH455" s="54" t="s">
        <v>7385</v>
      </c>
      <c r="AI455" s="54" t="s">
        <v>7388</v>
      </c>
      <c r="AJ455" s="54" t="s">
        <v>7391</v>
      </c>
      <c r="AK455" s="54" t="s">
        <v>7394</v>
      </c>
      <c r="AL455" s="54" t="s">
        <v>7382</v>
      </c>
      <c r="AM455" s="54" t="s">
        <v>7397</v>
      </c>
      <c r="AN455" s="54" t="s">
        <v>8837</v>
      </c>
      <c r="AO455" s="54" t="s">
        <v>8840</v>
      </c>
      <c r="AP455" s="54" t="s">
        <v>8843</v>
      </c>
      <c r="AQ455" s="54" t="s">
        <v>8846</v>
      </c>
      <c r="AR455" s="54" t="s">
        <v>8834</v>
      </c>
      <c r="AS455" s="54" t="s">
        <v>8849</v>
      </c>
      <c r="AT455" s="54" t="s">
        <v>10289</v>
      </c>
      <c r="AU455" s="54" t="s">
        <v>10292</v>
      </c>
      <c r="AV455" s="54" t="s">
        <v>10295</v>
      </c>
      <c r="AW455" s="54" t="s">
        <v>10298</v>
      </c>
      <c r="AX455" s="54" t="s">
        <v>10286</v>
      </c>
      <c r="AY455" s="54" t="s">
        <v>10301</v>
      </c>
      <c r="AZ455" s="54" t="s">
        <v>11491</v>
      </c>
      <c r="BA455" s="54" t="s">
        <v>11494</v>
      </c>
      <c r="BB455" s="54" t="s">
        <v>11497</v>
      </c>
      <c r="BC455" s="54" t="s">
        <v>11500</v>
      </c>
      <c r="BD455" s="54" t="s">
        <v>11488</v>
      </c>
      <c r="BE455" s="54" t="s">
        <v>11503</v>
      </c>
    </row>
    <row r="456" spans="1:57" hidden="1">
      <c r="A456" s="52"/>
      <c r="B456" s="57" t="s">
        <v>12700</v>
      </c>
      <c r="C456" s="66">
        <v>72</v>
      </c>
      <c r="D456" s="54" t="s">
        <v>393</v>
      </c>
      <c r="E456" s="54" t="s">
        <v>396</v>
      </c>
      <c r="F456" s="54" t="s">
        <v>399</v>
      </c>
      <c r="G456" s="54" t="s">
        <v>402</v>
      </c>
      <c r="H456" s="54" t="s">
        <v>390</v>
      </c>
      <c r="I456" s="54" t="s">
        <v>405</v>
      </c>
      <c r="J456" s="54" t="s">
        <v>1845</v>
      </c>
      <c r="K456" s="54" t="s">
        <v>1848</v>
      </c>
      <c r="L456" s="54" t="s">
        <v>1851</v>
      </c>
      <c r="M456" s="54" t="s">
        <v>1854</v>
      </c>
      <c r="N456" s="54" t="s">
        <v>1842</v>
      </c>
      <c r="O456" s="54" t="s">
        <v>1857</v>
      </c>
      <c r="P456" s="54" t="s">
        <v>3297</v>
      </c>
      <c r="Q456" s="54" t="s">
        <v>3300</v>
      </c>
      <c r="R456" s="54" t="s">
        <v>3303</v>
      </c>
      <c r="S456" s="54" t="s">
        <v>3306</v>
      </c>
      <c r="T456" s="54" t="s">
        <v>3294</v>
      </c>
      <c r="U456" s="54" t="s">
        <v>3309</v>
      </c>
      <c r="V456" s="54" t="s">
        <v>4499</v>
      </c>
      <c r="W456" s="54" t="s">
        <v>4502</v>
      </c>
      <c r="X456" s="54" t="s">
        <v>4505</v>
      </c>
      <c r="Y456" s="54" t="s">
        <v>4508</v>
      </c>
      <c r="Z456" s="54" t="s">
        <v>4496</v>
      </c>
      <c r="AA456" s="54" t="s">
        <v>4511</v>
      </c>
      <c r="AB456" s="54" t="s">
        <v>5951</v>
      </c>
      <c r="AC456" s="54" t="s">
        <v>5954</v>
      </c>
      <c r="AD456" s="54" t="s">
        <v>5957</v>
      </c>
      <c r="AE456" s="54" t="s">
        <v>5960</v>
      </c>
      <c r="AF456" s="54" t="s">
        <v>5948</v>
      </c>
      <c r="AG456" s="54" t="s">
        <v>5963</v>
      </c>
      <c r="AH456" s="54" t="s">
        <v>7403</v>
      </c>
      <c r="AI456" s="54" t="s">
        <v>7406</v>
      </c>
      <c r="AJ456" s="54" t="s">
        <v>7409</v>
      </c>
      <c r="AK456" s="54" t="s">
        <v>7412</v>
      </c>
      <c r="AL456" s="54" t="s">
        <v>7400</v>
      </c>
      <c r="AM456" s="54" t="s">
        <v>7415</v>
      </c>
      <c r="AN456" s="54" t="s">
        <v>8855</v>
      </c>
      <c r="AO456" s="54" t="s">
        <v>8858</v>
      </c>
      <c r="AP456" s="54" t="s">
        <v>8861</v>
      </c>
      <c r="AQ456" s="54" t="s">
        <v>8864</v>
      </c>
      <c r="AR456" s="54" t="s">
        <v>8852</v>
      </c>
      <c r="AS456" s="54" t="s">
        <v>8867</v>
      </c>
      <c r="AT456" s="54" t="s">
        <v>10307</v>
      </c>
      <c r="AU456" s="54" t="s">
        <v>10310</v>
      </c>
      <c r="AV456" s="54" t="s">
        <v>10313</v>
      </c>
      <c r="AW456" s="54" t="s">
        <v>10316</v>
      </c>
      <c r="AX456" s="54" t="s">
        <v>10304</v>
      </c>
      <c r="AY456" s="54" t="s">
        <v>10319</v>
      </c>
      <c r="AZ456" s="54" t="s">
        <v>11509</v>
      </c>
      <c r="BA456" s="54" t="s">
        <v>11512</v>
      </c>
      <c r="BB456" s="54" t="s">
        <v>11765</v>
      </c>
      <c r="BC456" s="54" t="s">
        <v>11768</v>
      </c>
      <c r="BD456" s="54" t="s">
        <v>11506</v>
      </c>
      <c r="BE456" s="54" t="s">
        <v>11771</v>
      </c>
    </row>
    <row r="457" spans="1:57" hidden="1">
      <c r="A457" s="52"/>
      <c r="B457" s="57" t="s">
        <v>12701</v>
      </c>
      <c r="C457" s="66">
        <v>73</v>
      </c>
      <c r="D457" s="54" t="s">
        <v>411</v>
      </c>
      <c r="E457" s="54" t="s">
        <v>414</v>
      </c>
      <c r="F457" s="54" t="s">
        <v>417</v>
      </c>
      <c r="G457" s="54" t="s">
        <v>420</v>
      </c>
      <c r="H457" s="54" t="s">
        <v>408</v>
      </c>
      <c r="I457" s="54" t="s">
        <v>423</v>
      </c>
      <c r="J457" s="54" t="s">
        <v>1863</v>
      </c>
      <c r="K457" s="54" t="s">
        <v>1866</v>
      </c>
      <c r="L457" s="54" t="s">
        <v>1869</v>
      </c>
      <c r="M457" s="54" t="s">
        <v>1872</v>
      </c>
      <c r="N457" s="54" t="s">
        <v>1860</v>
      </c>
      <c r="O457" s="54" t="s">
        <v>1875</v>
      </c>
      <c r="P457" s="54" t="s">
        <v>3315</v>
      </c>
      <c r="Q457" s="54" t="s">
        <v>3318</v>
      </c>
      <c r="R457" s="54" t="s">
        <v>3321</v>
      </c>
      <c r="S457" s="54" t="s">
        <v>3324</v>
      </c>
      <c r="T457" s="54" t="s">
        <v>3312</v>
      </c>
      <c r="U457" s="54" t="s">
        <v>3327</v>
      </c>
      <c r="V457" s="54" t="s">
        <v>4767</v>
      </c>
      <c r="W457" s="54" t="s">
        <v>4770</v>
      </c>
      <c r="X457" s="54" t="s">
        <v>4773</v>
      </c>
      <c r="Y457" s="54" t="s">
        <v>4776</v>
      </c>
      <c r="Z457" s="54" t="s">
        <v>4764</v>
      </c>
      <c r="AA457" s="54" t="s">
        <v>4779</v>
      </c>
      <c r="AB457" s="54" t="s">
        <v>5969</v>
      </c>
      <c r="AC457" s="54" t="s">
        <v>5972</v>
      </c>
      <c r="AD457" s="54" t="s">
        <v>5975</v>
      </c>
      <c r="AE457" s="54" t="s">
        <v>5978</v>
      </c>
      <c r="AF457" s="54" t="s">
        <v>5966</v>
      </c>
      <c r="AG457" s="54" t="s">
        <v>5981</v>
      </c>
      <c r="AH457" s="54" t="s">
        <v>7421</v>
      </c>
      <c r="AI457" s="54" t="s">
        <v>7424</v>
      </c>
      <c r="AJ457" s="54" t="s">
        <v>7427</v>
      </c>
      <c r="AK457" s="54" t="s">
        <v>7430</v>
      </c>
      <c r="AL457" s="54" t="s">
        <v>7418</v>
      </c>
      <c r="AM457" s="54" t="s">
        <v>7433</v>
      </c>
      <c r="AN457" s="54" t="s">
        <v>8873</v>
      </c>
      <c r="AO457" s="54" t="s">
        <v>8876</v>
      </c>
      <c r="AP457" s="54" t="s">
        <v>8879</v>
      </c>
      <c r="AQ457" s="54" t="s">
        <v>8882</v>
      </c>
      <c r="AR457" s="54" t="s">
        <v>8870</v>
      </c>
      <c r="AS457" s="54" t="s">
        <v>8885</v>
      </c>
      <c r="AT457" s="54" t="s">
        <v>10325</v>
      </c>
      <c r="AU457" s="54" t="s">
        <v>10328</v>
      </c>
      <c r="AV457" s="54" t="s">
        <v>10331</v>
      </c>
      <c r="AW457" s="54" t="s">
        <v>10334</v>
      </c>
      <c r="AX457" s="54" t="s">
        <v>10322</v>
      </c>
      <c r="AY457" s="54" t="s">
        <v>10337</v>
      </c>
      <c r="AZ457" s="54" t="s">
        <v>11777</v>
      </c>
      <c r="BA457" s="54" t="s">
        <v>11780</v>
      </c>
      <c r="BB457" s="54" t="s">
        <v>11783</v>
      </c>
      <c r="BC457" s="54" t="s">
        <v>11786</v>
      </c>
      <c r="BD457" s="54" t="s">
        <v>11774</v>
      </c>
      <c r="BE457" s="54" t="s">
        <v>11789</v>
      </c>
    </row>
    <row r="458" spans="1:57" hidden="1">
      <c r="A458" s="52"/>
      <c r="B458" s="53" t="s">
        <v>12702</v>
      </c>
      <c r="C458" s="66">
        <v>74</v>
      </c>
      <c r="D458" s="54" t="s">
        <v>429</v>
      </c>
      <c r="E458" s="54" t="s">
        <v>432</v>
      </c>
      <c r="F458" s="54" t="s">
        <v>435</v>
      </c>
      <c r="G458" s="54" t="s">
        <v>438</v>
      </c>
      <c r="H458" s="54" t="s">
        <v>426</v>
      </c>
      <c r="I458" s="54" t="s">
        <v>441</v>
      </c>
      <c r="J458" s="54" t="s">
        <v>1881</v>
      </c>
      <c r="K458" s="54" t="s">
        <v>1884</v>
      </c>
      <c r="L458" s="54" t="s">
        <v>1887</v>
      </c>
      <c r="M458" s="54" t="s">
        <v>1890</v>
      </c>
      <c r="N458" s="54" t="s">
        <v>1878</v>
      </c>
      <c r="O458" s="54" t="s">
        <v>1893</v>
      </c>
      <c r="P458" s="54" t="s">
        <v>3333</v>
      </c>
      <c r="Q458" s="54" t="s">
        <v>3336</v>
      </c>
      <c r="R458" s="54" t="s">
        <v>3339</v>
      </c>
      <c r="S458" s="54" t="s">
        <v>3342</v>
      </c>
      <c r="T458" s="54" t="s">
        <v>3330</v>
      </c>
      <c r="U458" s="54" t="s">
        <v>3345</v>
      </c>
      <c r="V458" s="54" t="s">
        <v>4785</v>
      </c>
      <c r="W458" s="54" t="s">
        <v>4788</v>
      </c>
      <c r="X458" s="54" t="s">
        <v>4791</v>
      </c>
      <c r="Y458" s="54" t="s">
        <v>4794</v>
      </c>
      <c r="Z458" s="54" t="s">
        <v>4782</v>
      </c>
      <c r="AA458" s="54" t="s">
        <v>4797</v>
      </c>
      <c r="AB458" s="54" t="s">
        <v>5987</v>
      </c>
      <c r="AC458" s="54" t="s">
        <v>5990</v>
      </c>
      <c r="AD458" s="54" t="s">
        <v>5993</v>
      </c>
      <c r="AE458" s="54" t="s">
        <v>5996</v>
      </c>
      <c r="AF458" s="54" t="s">
        <v>5984</v>
      </c>
      <c r="AG458" s="54" t="s">
        <v>5999</v>
      </c>
      <c r="AH458" s="54" t="s">
        <v>7439</v>
      </c>
      <c r="AI458" s="54" t="s">
        <v>7442</v>
      </c>
      <c r="AJ458" s="54" t="s">
        <v>7445</v>
      </c>
      <c r="AK458" s="54" t="s">
        <v>7448</v>
      </c>
      <c r="AL458" s="54" t="s">
        <v>7436</v>
      </c>
      <c r="AM458" s="54" t="s">
        <v>7451</v>
      </c>
      <c r="AN458" s="54" t="s">
        <v>8891</v>
      </c>
      <c r="AO458" s="54" t="s">
        <v>8894</v>
      </c>
      <c r="AP458" s="54" t="s">
        <v>8897</v>
      </c>
      <c r="AQ458" s="54" t="s">
        <v>8900</v>
      </c>
      <c r="AR458" s="54" t="s">
        <v>8888</v>
      </c>
      <c r="AS458" s="54" t="s">
        <v>8903</v>
      </c>
      <c r="AT458" s="54" t="s">
        <v>10343</v>
      </c>
      <c r="AU458" s="54" t="s">
        <v>10346</v>
      </c>
      <c r="AV458" s="54" t="s">
        <v>10349</v>
      </c>
      <c r="AW458" s="54" t="s">
        <v>10352</v>
      </c>
      <c r="AX458" s="54" t="s">
        <v>10340</v>
      </c>
      <c r="AY458" s="54" t="s">
        <v>10355</v>
      </c>
      <c r="AZ458" s="54" t="s">
        <v>11795</v>
      </c>
      <c r="BA458" s="54" t="s">
        <v>11798</v>
      </c>
      <c r="BB458" s="54" t="s">
        <v>11801</v>
      </c>
      <c r="BC458" s="54" t="s">
        <v>11804</v>
      </c>
      <c r="BD458" s="54" t="s">
        <v>11792</v>
      </c>
      <c r="BE458" s="54" t="s">
        <v>11807</v>
      </c>
    </row>
    <row r="459" spans="1:57" hidden="1">
      <c r="A459" s="48" t="s">
        <v>12703</v>
      </c>
      <c r="B459" s="55"/>
      <c r="C459" s="66">
        <v>75</v>
      </c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idden="1">
      <c r="A460" s="58"/>
      <c r="B460" s="53" t="s">
        <v>12704</v>
      </c>
      <c r="C460" s="66">
        <v>76</v>
      </c>
      <c r="D460" s="54" t="s">
        <v>447</v>
      </c>
      <c r="E460" s="54" t="s">
        <v>450</v>
      </c>
      <c r="F460" s="54" t="s">
        <v>453</v>
      </c>
      <c r="G460" s="54" t="s">
        <v>456</v>
      </c>
      <c r="H460" s="54" t="s">
        <v>444</v>
      </c>
      <c r="I460" s="54" t="s">
        <v>459</v>
      </c>
      <c r="J460" s="54" t="s">
        <v>1899</v>
      </c>
      <c r="K460" s="54" t="s">
        <v>1902</v>
      </c>
      <c r="L460" s="54" t="s">
        <v>1905</v>
      </c>
      <c r="M460" s="54" t="s">
        <v>1908</v>
      </c>
      <c r="N460" s="54" t="s">
        <v>1896</v>
      </c>
      <c r="O460" s="54" t="s">
        <v>1911</v>
      </c>
      <c r="P460" s="54" t="s">
        <v>3351</v>
      </c>
      <c r="Q460" s="54" t="s">
        <v>3354</v>
      </c>
      <c r="R460" s="54" t="s">
        <v>3357</v>
      </c>
      <c r="S460" s="54" t="s">
        <v>3360</v>
      </c>
      <c r="T460" s="54" t="s">
        <v>3348</v>
      </c>
      <c r="U460" s="54" t="s">
        <v>3363</v>
      </c>
      <c r="V460" s="54" t="s">
        <v>4803</v>
      </c>
      <c r="W460" s="54" t="s">
        <v>4806</v>
      </c>
      <c r="X460" s="54" t="s">
        <v>4809</v>
      </c>
      <c r="Y460" s="54" t="s">
        <v>4812</v>
      </c>
      <c r="Z460" s="54" t="s">
        <v>4800</v>
      </c>
      <c r="AA460" s="54" t="s">
        <v>4815</v>
      </c>
      <c r="AB460" s="54" t="s">
        <v>6005</v>
      </c>
      <c r="AC460" s="54" t="s">
        <v>6008</v>
      </c>
      <c r="AD460" s="54" t="s">
        <v>6011</v>
      </c>
      <c r="AE460" s="54" t="s">
        <v>6264</v>
      </c>
      <c r="AF460" s="54" t="s">
        <v>6002</v>
      </c>
      <c r="AG460" s="54" t="s">
        <v>6267</v>
      </c>
      <c r="AH460" s="54" t="s">
        <v>7457</v>
      </c>
      <c r="AI460" s="54" t="s">
        <v>7460</v>
      </c>
      <c r="AJ460" s="54" t="s">
        <v>7463</v>
      </c>
      <c r="AK460" s="54" t="s">
        <v>7466</v>
      </c>
      <c r="AL460" s="54" t="s">
        <v>7454</v>
      </c>
      <c r="AM460" s="54" t="s">
        <v>7469</v>
      </c>
      <c r="AN460" s="54" t="s">
        <v>8909</v>
      </c>
      <c r="AO460" s="54" t="s">
        <v>8912</v>
      </c>
      <c r="AP460" s="54" t="s">
        <v>8915</v>
      </c>
      <c r="AQ460" s="54" t="s">
        <v>8918</v>
      </c>
      <c r="AR460" s="54" t="s">
        <v>8906</v>
      </c>
      <c r="AS460" s="54" t="s">
        <v>8921</v>
      </c>
      <c r="AT460" s="54" t="s">
        <v>10361</v>
      </c>
      <c r="AU460" s="54" t="s">
        <v>10364</v>
      </c>
      <c r="AV460" s="54" t="s">
        <v>10367</v>
      </c>
      <c r="AW460" s="54" t="s">
        <v>10370</v>
      </c>
      <c r="AX460" s="54" t="s">
        <v>10358</v>
      </c>
      <c r="AY460" s="54" t="s">
        <v>10373</v>
      </c>
      <c r="AZ460" s="54" t="s">
        <v>11813</v>
      </c>
      <c r="BA460" s="54" t="s">
        <v>11816</v>
      </c>
      <c r="BB460" s="54" t="s">
        <v>11819</v>
      </c>
      <c r="BC460" s="54" t="s">
        <v>11822</v>
      </c>
      <c r="BD460" s="54" t="s">
        <v>11810</v>
      </c>
      <c r="BE460" s="54" t="s">
        <v>11825</v>
      </c>
    </row>
    <row r="461" spans="1:57" hidden="1">
      <c r="A461" s="58"/>
      <c r="B461" s="56" t="s">
        <v>12705</v>
      </c>
      <c r="C461" s="66">
        <v>77</v>
      </c>
      <c r="D461" s="54" t="s">
        <v>465</v>
      </c>
      <c r="E461" s="54" t="s">
        <v>468</v>
      </c>
      <c r="F461" s="54" t="s">
        <v>471</v>
      </c>
      <c r="G461" s="54" t="s">
        <v>474</v>
      </c>
      <c r="H461" s="54" t="s">
        <v>462</v>
      </c>
      <c r="I461" s="54" t="s">
        <v>477</v>
      </c>
      <c r="J461" s="54" t="s">
        <v>1917</v>
      </c>
      <c r="K461" s="54" t="s">
        <v>1920</v>
      </c>
      <c r="L461" s="54" t="s">
        <v>1923</v>
      </c>
      <c r="M461" s="54" t="s">
        <v>1926</v>
      </c>
      <c r="N461" s="54" t="s">
        <v>1914</v>
      </c>
      <c r="O461" s="54" t="s">
        <v>1929</v>
      </c>
      <c r="P461" s="54" t="s">
        <v>3369</v>
      </c>
      <c r="Q461" s="54" t="s">
        <v>3372</v>
      </c>
      <c r="R461" s="54" t="s">
        <v>3375</v>
      </c>
      <c r="S461" s="54" t="s">
        <v>3378</v>
      </c>
      <c r="T461" s="54" t="s">
        <v>3366</v>
      </c>
      <c r="U461" s="54" t="s">
        <v>3381</v>
      </c>
      <c r="V461" s="54" t="s">
        <v>4821</v>
      </c>
      <c r="W461" s="54" t="s">
        <v>4824</v>
      </c>
      <c r="X461" s="54" t="s">
        <v>4827</v>
      </c>
      <c r="Y461" s="54" t="s">
        <v>4830</v>
      </c>
      <c r="Z461" s="54" t="s">
        <v>4818</v>
      </c>
      <c r="AA461" s="54" t="s">
        <v>4833</v>
      </c>
      <c r="AB461" s="54" t="s">
        <v>6273</v>
      </c>
      <c r="AC461" s="54" t="s">
        <v>6276</v>
      </c>
      <c r="AD461" s="54" t="s">
        <v>6279</v>
      </c>
      <c r="AE461" s="54" t="s">
        <v>6282</v>
      </c>
      <c r="AF461" s="54" t="s">
        <v>6270</v>
      </c>
      <c r="AG461" s="54" t="s">
        <v>6285</v>
      </c>
      <c r="AH461" s="54" t="s">
        <v>7475</v>
      </c>
      <c r="AI461" s="54" t="s">
        <v>7478</v>
      </c>
      <c r="AJ461" s="54" t="s">
        <v>7481</v>
      </c>
      <c r="AK461" s="54" t="s">
        <v>7484</v>
      </c>
      <c r="AL461" s="54" t="s">
        <v>7472</v>
      </c>
      <c r="AM461" s="54" t="s">
        <v>7487</v>
      </c>
      <c r="AN461" s="54" t="s">
        <v>8927</v>
      </c>
      <c r="AO461" s="54" t="s">
        <v>8930</v>
      </c>
      <c r="AP461" s="54" t="s">
        <v>8933</v>
      </c>
      <c r="AQ461" s="54" t="s">
        <v>8936</v>
      </c>
      <c r="AR461" s="54" t="s">
        <v>8924</v>
      </c>
      <c r="AS461" s="54" t="s">
        <v>8939</v>
      </c>
      <c r="AT461" s="54" t="s">
        <v>10379</v>
      </c>
      <c r="AU461" s="54" t="s">
        <v>10382</v>
      </c>
      <c r="AV461" s="54" t="s">
        <v>10385</v>
      </c>
      <c r="AW461" s="54" t="s">
        <v>10388</v>
      </c>
      <c r="AX461" s="54" t="s">
        <v>10376</v>
      </c>
      <c r="AY461" s="54" t="s">
        <v>10391</v>
      </c>
      <c r="AZ461" s="54" t="s">
        <v>11831</v>
      </c>
      <c r="BA461" s="54" t="s">
        <v>11834</v>
      </c>
      <c r="BB461" s="54" t="s">
        <v>11837</v>
      </c>
      <c r="BC461" s="54" t="s">
        <v>11840</v>
      </c>
      <c r="BD461" s="54" t="s">
        <v>11828</v>
      </c>
      <c r="BE461" s="54" t="s">
        <v>11843</v>
      </c>
    </row>
    <row r="462" spans="1:57" hidden="1">
      <c r="A462" s="58"/>
      <c r="B462" s="57" t="s">
        <v>12706</v>
      </c>
      <c r="C462" s="66">
        <v>78</v>
      </c>
      <c r="D462" s="54" t="s">
        <v>483</v>
      </c>
      <c r="E462" s="54" t="s">
        <v>486</v>
      </c>
      <c r="F462" s="54" t="s">
        <v>489</v>
      </c>
      <c r="G462" s="54" t="s">
        <v>492</v>
      </c>
      <c r="H462" s="54" t="s">
        <v>480</v>
      </c>
      <c r="I462" s="54" t="s">
        <v>495</v>
      </c>
      <c r="J462" s="54" t="s">
        <v>1935</v>
      </c>
      <c r="K462" s="54" t="s">
        <v>1938</v>
      </c>
      <c r="L462" s="54" t="s">
        <v>1941</v>
      </c>
      <c r="M462" s="54" t="s">
        <v>1944</v>
      </c>
      <c r="N462" s="54" t="s">
        <v>1932</v>
      </c>
      <c r="O462" s="54" t="s">
        <v>1947</v>
      </c>
      <c r="P462" s="54" t="s">
        <v>3387</v>
      </c>
      <c r="Q462" s="54" t="s">
        <v>3390</v>
      </c>
      <c r="R462" s="54" t="s">
        <v>3393</v>
      </c>
      <c r="S462" s="54" t="s">
        <v>3396</v>
      </c>
      <c r="T462" s="54" t="s">
        <v>3384</v>
      </c>
      <c r="U462" s="54" t="s">
        <v>3399</v>
      </c>
      <c r="V462" s="54" t="s">
        <v>4839</v>
      </c>
      <c r="W462" s="54" t="s">
        <v>4842</v>
      </c>
      <c r="X462" s="54" t="s">
        <v>4845</v>
      </c>
      <c r="Y462" s="54" t="s">
        <v>4848</v>
      </c>
      <c r="Z462" s="54" t="s">
        <v>4836</v>
      </c>
      <c r="AA462" s="54" t="s">
        <v>4851</v>
      </c>
      <c r="AB462" s="54" t="s">
        <v>6291</v>
      </c>
      <c r="AC462" s="54" t="s">
        <v>6294</v>
      </c>
      <c r="AD462" s="54" t="s">
        <v>6297</v>
      </c>
      <c r="AE462" s="54" t="s">
        <v>6300</v>
      </c>
      <c r="AF462" s="54" t="s">
        <v>6288</v>
      </c>
      <c r="AG462" s="54" t="s">
        <v>6303</v>
      </c>
      <c r="AH462" s="54" t="s">
        <v>7493</v>
      </c>
      <c r="AI462" s="54" t="s">
        <v>7496</v>
      </c>
      <c r="AJ462" s="54" t="s">
        <v>7499</v>
      </c>
      <c r="AK462" s="54" t="s">
        <v>7502</v>
      </c>
      <c r="AL462" s="54" t="s">
        <v>7490</v>
      </c>
      <c r="AM462" s="54" t="s">
        <v>7505</v>
      </c>
      <c r="AN462" s="54" t="s">
        <v>8945</v>
      </c>
      <c r="AO462" s="54" t="s">
        <v>8948</v>
      </c>
      <c r="AP462" s="54" t="s">
        <v>8951</v>
      </c>
      <c r="AQ462" s="54" t="s">
        <v>8954</v>
      </c>
      <c r="AR462" s="54" t="s">
        <v>8942</v>
      </c>
      <c r="AS462" s="54" t="s">
        <v>8957</v>
      </c>
      <c r="AT462" s="54" t="s">
        <v>10397</v>
      </c>
      <c r="AU462" s="54" t="s">
        <v>10400</v>
      </c>
      <c r="AV462" s="54" t="s">
        <v>10403</v>
      </c>
      <c r="AW462" s="54" t="s">
        <v>10406</v>
      </c>
      <c r="AX462" s="54" t="s">
        <v>10394</v>
      </c>
      <c r="AY462" s="54" t="s">
        <v>10409</v>
      </c>
      <c r="AZ462" s="54" t="s">
        <v>11849</v>
      </c>
      <c r="BA462" s="54" t="s">
        <v>11852</v>
      </c>
      <c r="BB462" s="54" t="s">
        <v>11855</v>
      </c>
      <c r="BC462" s="54" t="s">
        <v>11858</v>
      </c>
      <c r="BD462" s="54" t="s">
        <v>11846</v>
      </c>
      <c r="BE462" s="54" t="s">
        <v>11861</v>
      </c>
    </row>
    <row r="463" spans="1:57" hidden="1">
      <c r="A463" s="58"/>
      <c r="B463" s="57" t="s">
        <v>12707</v>
      </c>
      <c r="C463" s="66">
        <v>79</v>
      </c>
      <c r="D463" s="54" t="s">
        <v>501</v>
      </c>
      <c r="E463" s="54" t="s">
        <v>504</v>
      </c>
      <c r="F463" s="54" t="s">
        <v>507</v>
      </c>
      <c r="G463" s="54" t="s">
        <v>510</v>
      </c>
      <c r="H463" s="54" t="s">
        <v>498</v>
      </c>
      <c r="I463" s="54" t="s">
        <v>763</v>
      </c>
      <c r="J463" s="54" t="s">
        <v>1953</v>
      </c>
      <c r="K463" s="54" t="s">
        <v>1956</v>
      </c>
      <c r="L463" s="54" t="s">
        <v>1959</v>
      </c>
      <c r="M463" s="54" t="s">
        <v>1962</v>
      </c>
      <c r="N463" s="54" t="s">
        <v>1950</v>
      </c>
      <c r="O463" s="54" t="s">
        <v>1965</v>
      </c>
      <c r="P463" s="54" t="s">
        <v>3405</v>
      </c>
      <c r="Q463" s="54" t="s">
        <v>3408</v>
      </c>
      <c r="R463" s="54" t="s">
        <v>3411</v>
      </c>
      <c r="S463" s="54" t="s">
        <v>3414</v>
      </c>
      <c r="T463" s="54" t="s">
        <v>3402</v>
      </c>
      <c r="U463" s="54" t="s">
        <v>3417</v>
      </c>
      <c r="V463" s="54" t="s">
        <v>4857</v>
      </c>
      <c r="W463" s="54" t="s">
        <v>4860</v>
      </c>
      <c r="X463" s="54" t="s">
        <v>4863</v>
      </c>
      <c r="Y463" s="54" t="s">
        <v>4866</v>
      </c>
      <c r="Z463" s="54" t="s">
        <v>4854</v>
      </c>
      <c r="AA463" s="54" t="s">
        <v>4869</v>
      </c>
      <c r="AB463" s="54" t="s">
        <v>6309</v>
      </c>
      <c r="AC463" s="54" t="s">
        <v>6312</v>
      </c>
      <c r="AD463" s="54" t="s">
        <v>6315</v>
      </c>
      <c r="AE463" s="54" t="s">
        <v>6318</v>
      </c>
      <c r="AF463" s="54" t="s">
        <v>6306</v>
      </c>
      <c r="AG463" s="54" t="s">
        <v>6321</v>
      </c>
      <c r="AH463" s="54" t="s">
        <v>7511</v>
      </c>
      <c r="AI463" s="54" t="s">
        <v>7764</v>
      </c>
      <c r="AJ463" s="54" t="s">
        <v>7767</v>
      </c>
      <c r="AK463" s="54" t="s">
        <v>7770</v>
      </c>
      <c r="AL463" s="54" t="s">
        <v>7508</v>
      </c>
      <c r="AM463" s="54" t="s">
        <v>7773</v>
      </c>
      <c r="AN463" s="54" t="s">
        <v>8963</v>
      </c>
      <c r="AO463" s="54" t="s">
        <v>8966</v>
      </c>
      <c r="AP463" s="54" t="s">
        <v>8969</v>
      </c>
      <c r="AQ463" s="54" t="s">
        <v>8972</v>
      </c>
      <c r="AR463" s="54" t="s">
        <v>8960</v>
      </c>
      <c r="AS463" s="54" t="s">
        <v>8975</v>
      </c>
      <c r="AT463" s="54" t="s">
        <v>10415</v>
      </c>
      <c r="AU463" s="54" t="s">
        <v>10418</v>
      </c>
      <c r="AV463" s="54" t="s">
        <v>10421</v>
      </c>
      <c r="AW463" s="54" t="s">
        <v>10424</v>
      </c>
      <c r="AX463" s="54" t="s">
        <v>10412</v>
      </c>
      <c r="AY463" s="54" t="s">
        <v>10427</v>
      </c>
      <c r="AZ463" s="54" t="s">
        <v>11867</v>
      </c>
      <c r="BA463" s="54" t="s">
        <v>11870</v>
      </c>
      <c r="BB463" s="54" t="s">
        <v>11873</v>
      </c>
      <c r="BC463" s="54" t="s">
        <v>11876</v>
      </c>
      <c r="BD463" s="54" t="s">
        <v>11864</v>
      </c>
      <c r="BE463" s="54" t="s">
        <v>11879</v>
      </c>
    </row>
    <row r="464" spans="1:57" hidden="1">
      <c r="A464" s="58"/>
      <c r="B464" s="56" t="s">
        <v>12708</v>
      </c>
      <c r="C464" s="66">
        <v>80</v>
      </c>
      <c r="D464" s="54" t="s">
        <v>769</v>
      </c>
      <c r="E464" s="54" t="s">
        <v>772</v>
      </c>
      <c r="F464" s="54" t="s">
        <v>775</v>
      </c>
      <c r="G464" s="54" t="s">
        <v>778</v>
      </c>
      <c r="H464" s="54" t="s">
        <v>766</v>
      </c>
      <c r="I464" s="54" t="s">
        <v>781</v>
      </c>
      <c r="J464" s="54" t="s">
        <v>1971</v>
      </c>
      <c r="K464" s="54" t="s">
        <v>1974</v>
      </c>
      <c r="L464" s="54" t="s">
        <v>1977</v>
      </c>
      <c r="M464" s="54" t="s">
        <v>1980</v>
      </c>
      <c r="N464" s="54" t="s">
        <v>1968</v>
      </c>
      <c r="O464" s="54" t="s">
        <v>1983</v>
      </c>
      <c r="P464" s="54" t="s">
        <v>3423</v>
      </c>
      <c r="Q464" s="54" t="s">
        <v>3426</v>
      </c>
      <c r="R464" s="54" t="s">
        <v>3429</v>
      </c>
      <c r="S464" s="54" t="s">
        <v>3432</v>
      </c>
      <c r="T464" s="54" t="s">
        <v>3420</v>
      </c>
      <c r="U464" s="54" t="s">
        <v>3435</v>
      </c>
      <c r="V464" s="54" t="s">
        <v>4875</v>
      </c>
      <c r="W464" s="54" t="s">
        <v>4878</v>
      </c>
      <c r="X464" s="54" t="s">
        <v>4881</v>
      </c>
      <c r="Y464" s="54" t="s">
        <v>4884</v>
      </c>
      <c r="Z464" s="54" t="s">
        <v>4872</v>
      </c>
      <c r="AA464" s="54" t="s">
        <v>4887</v>
      </c>
      <c r="AB464" s="54" t="s">
        <v>6327</v>
      </c>
      <c r="AC464" s="54" t="s">
        <v>6330</v>
      </c>
      <c r="AD464" s="54" t="s">
        <v>6333</v>
      </c>
      <c r="AE464" s="54" t="s">
        <v>6336</v>
      </c>
      <c r="AF464" s="54" t="s">
        <v>6324</v>
      </c>
      <c r="AG464" s="54" t="s">
        <v>6339</v>
      </c>
      <c r="AH464" s="54" t="s">
        <v>7779</v>
      </c>
      <c r="AI464" s="54" t="s">
        <v>7782</v>
      </c>
      <c r="AJ464" s="54" t="s">
        <v>7785</v>
      </c>
      <c r="AK464" s="54" t="s">
        <v>7788</v>
      </c>
      <c r="AL464" s="54" t="s">
        <v>7776</v>
      </c>
      <c r="AM464" s="54" t="s">
        <v>7791</v>
      </c>
      <c r="AN464" s="54" t="s">
        <v>8981</v>
      </c>
      <c r="AO464" s="54" t="s">
        <v>8984</v>
      </c>
      <c r="AP464" s="54" t="s">
        <v>8987</v>
      </c>
      <c r="AQ464" s="54" t="s">
        <v>8990</v>
      </c>
      <c r="AR464" s="54" t="s">
        <v>8978</v>
      </c>
      <c r="AS464" s="54" t="s">
        <v>8993</v>
      </c>
      <c r="AT464" s="54" t="s">
        <v>10433</v>
      </c>
      <c r="AU464" s="54" t="s">
        <v>10436</v>
      </c>
      <c r="AV464" s="54" t="s">
        <v>10439</v>
      </c>
      <c r="AW464" s="54" t="s">
        <v>10442</v>
      </c>
      <c r="AX464" s="54" t="s">
        <v>10430</v>
      </c>
      <c r="AY464" s="54" t="s">
        <v>10445</v>
      </c>
      <c r="AZ464" s="54" t="s">
        <v>11885</v>
      </c>
      <c r="BA464" s="54" t="s">
        <v>11888</v>
      </c>
      <c r="BB464" s="54" t="s">
        <v>11891</v>
      </c>
      <c r="BC464" s="54" t="s">
        <v>11894</v>
      </c>
      <c r="BD464" s="54" t="s">
        <v>11882</v>
      </c>
      <c r="BE464" s="54" t="s">
        <v>11897</v>
      </c>
    </row>
    <row r="465" spans="1:57" hidden="1">
      <c r="A465" s="58"/>
      <c r="B465" s="56" t="s">
        <v>12709</v>
      </c>
      <c r="C465" s="66">
        <v>81</v>
      </c>
      <c r="D465" s="54" t="s">
        <v>787</v>
      </c>
      <c r="E465" s="54" t="s">
        <v>790</v>
      </c>
      <c r="F465" s="54" t="s">
        <v>793</v>
      </c>
      <c r="G465" s="54" t="s">
        <v>796</v>
      </c>
      <c r="H465" s="54" t="s">
        <v>784</v>
      </c>
      <c r="I465" s="54" t="s">
        <v>799</v>
      </c>
      <c r="J465" s="54" t="s">
        <v>1989</v>
      </c>
      <c r="K465" s="54" t="s">
        <v>1992</v>
      </c>
      <c r="L465" s="54" t="s">
        <v>1995</v>
      </c>
      <c r="M465" s="54" t="s">
        <v>1998</v>
      </c>
      <c r="N465" s="54" t="s">
        <v>1986</v>
      </c>
      <c r="O465" s="54" t="s">
        <v>2001</v>
      </c>
      <c r="P465" s="54" t="s">
        <v>3441</v>
      </c>
      <c r="Q465" s="54" t="s">
        <v>3444</v>
      </c>
      <c r="R465" s="54" t="s">
        <v>3447</v>
      </c>
      <c r="S465" s="54" t="s">
        <v>3450</v>
      </c>
      <c r="T465" s="54" t="s">
        <v>3438</v>
      </c>
      <c r="U465" s="54" t="s">
        <v>3453</v>
      </c>
      <c r="V465" s="54" t="s">
        <v>4893</v>
      </c>
      <c r="W465" s="54" t="s">
        <v>4896</v>
      </c>
      <c r="X465" s="54" t="s">
        <v>4899</v>
      </c>
      <c r="Y465" s="54" t="s">
        <v>4902</v>
      </c>
      <c r="Z465" s="54" t="s">
        <v>4890</v>
      </c>
      <c r="AA465" s="54" t="s">
        <v>4905</v>
      </c>
      <c r="AB465" s="54" t="s">
        <v>6345</v>
      </c>
      <c r="AC465" s="54" t="s">
        <v>6348</v>
      </c>
      <c r="AD465" s="54" t="s">
        <v>6351</v>
      </c>
      <c r="AE465" s="54" t="s">
        <v>6354</v>
      </c>
      <c r="AF465" s="54" t="s">
        <v>6342</v>
      </c>
      <c r="AG465" s="54" t="s">
        <v>6357</v>
      </c>
      <c r="AH465" s="54" t="s">
        <v>7797</v>
      </c>
      <c r="AI465" s="54" t="s">
        <v>7800</v>
      </c>
      <c r="AJ465" s="54" t="s">
        <v>7803</v>
      </c>
      <c r="AK465" s="54" t="s">
        <v>7806</v>
      </c>
      <c r="AL465" s="54" t="s">
        <v>7794</v>
      </c>
      <c r="AM465" s="54" t="s">
        <v>7809</v>
      </c>
      <c r="AN465" s="54" t="s">
        <v>8999</v>
      </c>
      <c r="AO465" s="54" t="s">
        <v>9002</v>
      </c>
      <c r="AP465" s="54" t="s">
        <v>9005</v>
      </c>
      <c r="AQ465" s="54" t="s">
        <v>9008</v>
      </c>
      <c r="AR465" s="54" t="s">
        <v>8996</v>
      </c>
      <c r="AS465" s="54" t="s">
        <v>9011</v>
      </c>
      <c r="AT465" s="54" t="s">
        <v>10451</v>
      </c>
      <c r="AU465" s="54" t="s">
        <v>10454</v>
      </c>
      <c r="AV465" s="54" t="s">
        <v>10457</v>
      </c>
      <c r="AW465" s="54" t="s">
        <v>10460</v>
      </c>
      <c r="AX465" s="54" t="s">
        <v>10448</v>
      </c>
      <c r="AY465" s="54" t="s">
        <v>10463</v>
      </c>
      <c r="AZ465" s="54" t="s">
        <v>11903</v>
      </c>
      <c r="BA465" s="54" t="s">
        <v>11906</v>
      </c>
      <c r="BB465" s="54" t="s">
        <v>11909</v>
      </c>
      <c r="BC465" s="54" t="s">
        <v>11912</v>
      </c>
      <c r="BD465" s="54" t="s">
        <v>11900</v>
      </c>
      <c r="BE465" s="54" t="s">
        <v>11915</v>
      </c>
    </row>
    <row r="466" spans="1:57" hidden="1">
      <c r="A466" s="59"/>
      <c r="B466" s="56" t="s">
        <v>12710</v>
      </c>
      <c r="C466" s="66">
        <v>82</v>
      </c>
      <c r="D466" s="54" t="s">
        <v>805</v>
      </c>
      <c r="E466" s="54" t="s">
        <v>808</v>
      </c>
      <c r="F466" s="54" t="s">
        <v>811</v>
      </c>
      <c r="G466" s="54" t="s">
        <v>814</v>
      </c>
      <c r="H466" s="54" t="s">
        <v>802</v>
      </c>
      <c r="I466" s="54" t="s">
        <v>817</v>
      </c>
      <c r="J466" s="54" t="s">
        <v>2007</v>
      </c>
      <c r="K466" s="54" t="s">
        <v>2010</v>
      </c>
      <c r="L466" s="54" t="s">
        <v>2263</v>
      </c>
      <c r="M466" s="54" t="s">
        <v>2266</v>
      </c>
      <c r="N466" s="54" t="s">
        <v>2004</v>
      </c>
      <c r="O466" s="54" t="s">
        <v>2269</v>
      </c>
      <c r="P466" s="54" t="s">
        <v>3459</v>
      </c>
      <c r="Q466" s="54" t="s">
        <v>3462</v>
      </c>
      <c r="R466" s="54" t="s">
        <v>3465</v>
      </c>
      <c r="S466" s="54" t="s">
        <v>3468</v>
      </c>
      <c r="T466" s="54" t="s">
        <v>3456</v>
      </c>
      <c r="U466" s="54" t="s">
        <v>3471</v>
      </c>
      <c r="V466" s="54" t="s">
        <v>4911</v>
      </c>
      <c r="W466" s="54" t="s">
        <v>4914</v>
      </c>
      <c r="X466" s="54" t="s">
        <v>4917</v>
      </c>
      <c r="Y466" s="54" t="s">
        <v>4920</v>
      </c>
      <c r="Z466" s="54" t="s">
        <v>4908</v>
      </c>
      <c r="AA466" s="54" t="s">
        <v>4923</v>
      </c>
      <c r="AB466" s="54" t="s">
        <v>6363</v>
      </c>
      <c r="AC466" s="54" t="s">
        <v>6366</v>
      </c>
      <c r="AD466" s="54" t="s">
        <v>6369</v>
      </c>
      <c r="AE466" s="54" t="s">
        <v>6372</v>
      </c>
      <c r="AF466" s="54" t="s">
        <v>6360</v>
      </c>
      <c r="AG466" s="54" t="s">
        <v>6375</v>
      </c>
      <c r="AH466" s="54" t="s">
        <v>7815</v>
      </c>
      <c r="AI466" s="54" t="s">
        <v>7818</v>
      </c>
      <c r="AJ466" s="54" t="s">
        <v>7821</v>
      </c>
      <c r="AK466" s="54" t="s">
        <v>7824</v>
      </c>
      <c r="AL466" s="54" t="s">
        <v>7812</v>
      </c>
      <c r="AM466" s="54" t="s">
        <v>7827</v>
      </c>
      <c r="AN466" s="54" t="s">
        <v>9267</v>
      </c>
      <c r="AO466" s="54" t="s">
        <v>9270</v>
      </c>
      <c r="AP466" s="54" t="s">
        <v>9273</v>
      </c>
      <c r="AQ466" s="54" t="s">
        <v>9276</v>
      </c>
      <c r="AR466" s="54" t="s">
        <v>9264</v>
      </c>
      <c r="AS466" s="54" t="s">
        <v>9279</v>
      </c>
      <c r="AT466" s="54" t="s">
        <v>10469</v>
      </c>
      <c r="AU466" s="54" t="s">
        <v>10472</v>
      </c>
      <c r="AV466" s="54" t="s">
        <v>10475</v>
      </c>
      <c r="AW466" s="54" t="s">
        <v>10478</v>
      </c>
      <c r="AX466" s="54" t="s">
        <v>10466</v>
      </c>
      <c r="AY466" s="54" t="s">
        <v>10481</v>
      </c>
      <c r="AZ466" s="54" t="s">
        <v>11921</v>
      </c>
      <c r="BA466" s="54" t="s">
        <v>11924</v>
      </c>
      <c r="BB466" s="54" t="s">
        <v>11927</v>
      </c>
      <c r="BC466" s="54" t="s">
        <v>11930</v>
      </c>
      <c r="BD466" s="54" t="s">
        <v>11918</v>
      </c>
      <c r="BE466" s="54" t="s">
        <v>11933</v>
      </c>
    </row>
    <row r="467" spans="1:57" hidden="1">
      <c r="A467" s="58"/>
      <c r="B467" s="56" t="s">
        <v>12711</v>
      </c>
      <c r="C467" s="66">
        <v>83</v>
      </c>
      <c r="D467" s="54" t="s">
        <v>823</v>
      </c>
      <c r="E467" s="54" t="s">
        <v>826</v>
      </c>
      <c r="F467" s="54" t="s">
        <v>829</v>
      </c>
      <c r="G467" s="54" t="s">
        <v>832</v>
      </c>
      <c r="H467" s="54" t="s">
        <v>820</v>
      </c>
      <c r="I467" s="54" t="s">
        <v>835</v>
      </c>
      <c r="J467" s="54" t="s">
        <v>2275</v>
      </c>
      <c r="K467" s="54" t="s">
        <v>2278</v>
      </c>
      <c r="L467" s="54" t="s">
        <v>2281</v>
      </c>
      <c r="M467" s="54" t="s">
        <v>2284</v>
      </c>
      <c r="N467" s="54" t="s">
        <v>2272</v>
      </c>
      <c r="O467" s="54" t="s">
        <v>2287</v>
      </c>
      <c r="P467" s="54" t="s">
        <v>3477</v>
      </c>
      <c r="Q467" s="54" t="s">
        <v>3480</v>
      </c>
      <c r="R467" s="54" t="s">
        <v>3483</v>
      </c>
      <c r="S467" s="54" t="s">
        <v>3486</v>
      </c>
      <c r="T467" s="54" t="s">
        <v>3474</v>
      </c>
      <c r="U467" s="54" t="s">
        <v>3489</v>
      </c>
      <c r="V467" s="54" t="s">
        <v>4929</v>
      </c>
      <c r="W467" s="54" t="s">
        <v>4932</v>
      </c>
      <c r="X467" s="54" t="s">
        <v>4935</v>
      </c>
      <c r="Y467" s="54" t="s">
        <v>4938</v>
      </c>
      <c r="Z467" s="54" t="s">
        <v>4926</v>
      </c>
      <c r="AA467" s="54" t="s">
        <v>4941</v>
      </c>
      <c r="AB467" s="54" t="s">
        <v>6381</v>
      </c>
      <c r="AC467" s="54" t="s">
        <v>6384</v>
      </c>
      <c r="AD467" s="54" t="s">
        <v>6387</v>
      </c>
      <c r="AE467" s="54" t="s">
        <v>6390</v>
      </c>
      <c r="AF467" s="54" t="s">
        <v>6378</v>
      </c>
      <c r="AG467" s="54" t="s">
        <v>6393</v>
      </c>
      <c r="AH467" s="54" t="s">
        <v>7833</v>
      </c>
      <c r="AI467" s="54" t="s">
        <v>7836</v>
      </c>
      <c r="AJ467" s="54" t="s">
        <v>7839</v>
      </c>
      <c r="AK467" s="54" t="s">
        <v>7842</v>
      </c>
      <c r="AL467" s="54" t="s">
        <v>7830</v>
      </c>
      <c r="AM467" s="54" t="s">
        <v>7845</v>
      </c>
      <c r="AN467" s="54" t="s">
        <v>9285</v>
      </c>
      <c r="AO467" s="54" t="s">
        <v>9288</v>
      </c>
      <c r="AP467" s="54" t="s">
        <v>9291</v>
      </c>
      <c r="AQ467" s="54" t="s">
        <v>9294</v>
      </c>
      <c r="AR467" s="54" t="s">
        <v>9282</v>
      </c>
      <c r="AS467" s="54" t="s">
        <v>9297</v>
      </c>
      <c r="AT467" s="54" t="s">
        <v>10487</v>
      </c>
      <c r="AU467" s="54" t="s">
        <v>10490</v>
      </c>
      <c r="AV467" s="54" t="s">
        <v>10493</v>
      </c>
      <c r="AW467" s="54" t="s">
        <v>10496</v>
      </c>
      <c r="AX467" s="54" t="s">
        <v>10484</v>
      </c>
      <c r="AY467" s="54" t="s">
        <v>10499</v>
      </c>
      <c r="AZ467" s="54" t="s">
        <v>11939</v>
      </c>
      <c r="BA467" s="54" t="s">
        <v>11942</v>
      </c>
      <c r="BB467" s="54" t="s">
        <v>11945</v>
      </c>
      <c r="BC467" s="54" t="s">
        <v>11948</v>
      </c>
      <c r="BD467" s="54" t="s">
        <v>11936</v>
      </c>
      <c r="BE467" s="54" t="s">
        <v>11951</v>
      </c>
    </row>
    <row r="468" spans="1:57" hidden="1">
      <c r="A468" s="58"/>
      <c r="B468" s="53" t="s">
        <v>12712</v>
      </c>
      <c r="C468" s="66">
        <v>84</v>
      </c>
      <c r="D468" s="54" t="s">
        <v>841</v>
      </c>
      <c r="E468" s="54" t="s">
        <v>844</v>
      </c>
      <c r="F468" s="54" t="s">
        <v>847</v>
      </c>
      <c r="G468" s="54" t="s">
        <v>850</v>
      </c>
      <c r="H468" s="54" t="s">
        <v>838</v>
      </c>
      <c r="I468" s="54" t="s">
        <v>853</v>
      </c>
      <c r="J468" s="54" t="s">
        <v>2293</v>
      </c>
      <c r="K468" s="54" t="s">
        <v>2296</v>
      </c>
      <c r="L468" s="54" t="s">
        <v>2299</v>
      </c>
      <c r="M468" s="54" t="s">
        <v>2302</v>
      </c>
      <c r="N468" s="54" t="s">
        <v>2290</v>
      </c>
      <c r="O468" s="54" t="s">
        <v>2305</v>
      </c>
      <c r="P468" s="54" t="s">
        <v>3495</v>
      </c>
      <c r="Q468" s="54" t="s">
        <v>3498</v>
      </c>
      <c r="R468" s="54" t="s">
        <v>3501</v>
      </c>
      <c r="S468" s="54" t="s">
        <v>3504</v>
      </c>
      <c r="T468" s="54" t="s">
        <v>3492</v>
      </c>
      <c r="U468" s="54" t="s">
        <v>3507</v>
      </c>
      <c r="V468" s="54" t="s">
        <v>4947</v>
      </c>
      <c r="W468" s="54" t="s">
        <v>4950</v>
      </c>
      <c r="X468" s="54" t="s">
        <v>4953</v>
      </c>
      <c r="Y468" s="54" t="s">
        <v>4956</v>
      </c>
      <c r="Z468" s="54" t="s">
        <v>4944</v>
      </c>
      <c r="AA468" s="54" t="s">
        <v>4959</v>
      </c>
      <c r="AB468" s="54" t="s">
        <v>6399</v>
      </c>
      <c r="AC468" s="54" t="s">
        <v>6402</v>
      </c>
      <c r="AD468" s="54" t="s">
        <v>6405</v>
      </c>
      <c r="AE468" s="54" t="s">
        <v>6408</v>
      </c>
      <c r="AF468" s="54" t="s">
        <v>6396</v>
      </c>
      <c r="AG468" s="54" t="s">
        <v>6411</v>
      </c>
      <c r="AH468" s="54" t="s">
        <v>7851</v>
      </c>
      <c r="AI468" s="54" t="s">
        <v>7854</v>
      </c>
      <c r="AJ468" s="54" t="s">
        <v>7857</v>
      </c>
      <c r="AK468" s="54" t="s">
        <v>7860</v>
      </c>
      <c r="AL468" s="54" t="s">
        <v>7848</v>
      </c>
      <c r="AM468" s="54" t="s">
        <v>7863</v>
      </c>
      <c r="AN468" s="54" t="s">
        <v>9303</v>
      </c>
      <c r="AO468" s="54" t="s">
        <v>9306</v>
      </c>
      <c r="AP468" s="54" t="s">
        <v>9309</v>
      </c>
      <c r="AQ468" s="54" t="s">
        <v>9312</v>
      </c>
      <c r="AR468" s="54" t="s">
        <v>9300</v>
      </c>
      <c r="AS468" s="54" t="s">
        <v>9315</v>
      </c>
      <c r="AT468" s="54" t="s">
        <v>10505</v>
      </c>
      <c r="AU468" s="54" t="s">
        <v>10508</v>
      </c>
      <c r="AV468" s="54" t="s">
        <v>10511</v>
      </c>
      <c r="AW468" s="54" t="s">
        <v>10764</v>
      </c>
      <c r="AX468" s="54" t="s">
        <v>10502</v>
      </c>
      <c r="AY468" s="54" t="s">
        <v>10767</v>
      </c>
      <c r="AZ468" s="54" t="s">
        <v>11957</v>
      </c>
      <c r="BA468" s="54" t="s">
        <v>11960</v>
      </c>
      <c r="BB468" s="54" t="s">
        <v>11963</v>
      </c>
      <c r="BC468" s="54" t="s">
        <v>11966</v>
      </c>
      <c r="BD468" s="54" t="s">
        <v>11954</v>
      </c>
      <c r="BE468" s="54" t="s">
        <v>11969</v>
      </c>
    </row>
    <row r="469" spans="1:57" hidden="1">
      <c r="A469" s="58"/>
      <c r="B469" s="56" t="s">
        <v>12713</v>
      </c>
      <c r="C469" s="66">
        <v>85</v>
      </c>
      <c r="D469" s="54" t="s">
        <v>859</v>
      </c>
      <c r="E469" s="54" t="s">
        <v>862</v>
      </c>
      <c r="F469" s="54" t="s">
        <v>865</v>
      </c>
      <c r="G469" s="54" t="s">
        <v>868</v>
      </c>
      <c r="H469" s="54" t="s">
        <v>856</v>
      </c>
      <c r="I469" s="54" t="s">
        <v>871</v>
      </c>
      <c r="J469" s="54" t="s">
        <v>2311</v>
      </c>
      <c r="K469" s="54" t="s">
        <v>2314</v>
      </c>
      <c r="L469" s="54" t="s">
        <v>2317</v>
      </c>
      <c r="M469" s="54" t="s">
        <v>2320</v>
      </c>
      <c r="N469" s="54" t="s">
        <v>2308</v>
      </c>
      <c r="O469" s="54" t="s">
        <v>2323</v>
      </c>
      <c r="P469" s="54" t="s">
        <v>3763</v>
      </c>
      <c r="Q469" s="54" t="s">
        <v>3766</v>
      </c>
      <c r="R469" s="54" t="s">
        <v>3769</v>
      </c>
      <c r="S469" s="54" t="s">
        <v>3772</v>
      </c>
      <c r="T469" s="54" t="s">
        <v>3510</v>
      </c>
      <c r="U469" s="54" t="s">
        <v>3775</v>
      </c>
      <c r="V469" s="54" t="s">
        <v>4965</v>
      </c>
      <c r="W469" s="54" t="s">
        <v>4968</v>
      </c>
      <c r="X469" s="54" t="s">
        <v>4971</v>
      </c>
      <c r="Y469" s="54" t="s">
        <v>4974</v>
      </c>
      <c r="Z469" s="54" t="s">
        <v>4962</v>
      </c>
      <c r="AA469" s="54" t="s">
        <v>4977</v>
      </c>
      <c r="AB469" s="54" t="s">
        <v>6417</v>
      </c>
      <c r="AC469" s="54" t="s">
        <v>6420</v>
      </c>
      <c r="AD469" s="54" t="s">
        <v>6423</v>
      </c>
      <c r="AE469" s="54" t="s">
        <v>6426</v>
      </c>
      <c r="AF469" s="54" t="s">
        <v>6414</v>
      </c>
      <c r="AG469" s="54" t="s">
        <v>6429</v>
      </c>
      <c r="AH469" s="54" t="s">
        <v>7869</v>
      </c>
      <c r="AI469" s="54" t="s">
        <v>7872</v>
      </c>
      <c r="AJ469" s="54" t="s">
        <v>7875</v>
      </c>
      <c r="AK469" s="54" t="s">
        <v>7878</v>
      </c>
      <c r="AL469" s="54" t="s">
        <v>7866</v>
      </c>
      <c r="AM469" s="54" t="s">
        <v>7881</v>
      </c>
      <c r="AN469" s="54" t="s">
        <v>9321</v>
      </c>
      <c r="AO469" s="54" t="s">
        <v>9324</v>
      </c>
      <c r="AP469" s="54" t="s">
        <v>9327</v>
      </c>
      <c r="AQ469" s="54" t="s">
        <v>9330</v>
      </c>
      <c r="AR469" s="54" t="s">
        <v>9318</v>
      </c>
      <c r="AS469" s="54" t="s">
        <v>9333</v>
      </c>
      <c r="AT469" s="54" t="s">
        <v>10773</v>
      </c>
      <c r="AU469" s="54" t="s">
        <v>10776</v>
      </c>
      <c r="AV469" s="54" t="s">
        <v>10779</v>
      </c>
      <c r="AW469" s="54" t="s">
        <v>10782</v>
      </c>
      <c r="AX469" s="54" t="s">
        <v>10770</v>
      </c>
      <c r="AY469" s="54" t="s">
        <v>10785</v>
      </c>
      <c r="AZ469" s="54" t="s">
        <v>11975</v>
      </c>
      <c r="BA469" s="54" t="s">
        <v>11978</v>
      </c>
      <c r="BB469" s="54" t="s">
        <v>11981</v>
      </c>
      <c r="BC469" s="54" t="s">
        <v>11984</v>
      </c>
      <c r="BD469" s="54" t="s">
        <v>11972</v>
      </c>
      <c r="BE469" s="54" t="s">
        <v>11987</v>
      </c>
    </row>
    <row r="470" spans="1:57" hidden="1">
      <c r="A470" s="58"/>
      <c r="B470" s="56" t="s">
        <v>12714</v>
      </c>
      <c r="C470" s="66">
        <v>86</v>
      </c>
      <c r="D470" s="54" t="s">
        <v>877</v>
      </c>
      <c r="E470" s="54" t="s">
        <v>880</v>
      </c>
      <c r="F470" s="54" t="s">
        <v>883</v>
      </c>
      <c r="G470" s="54" t="s">
        <v>886</v>
      </c>
      <c r="H470" s="54" t="s">
        <v>874</v>
      </c>
      <c r="I470" s="54" t="s">
        <v>889</v>
      </c>
      <c r="J470" s="54" t="s">
        <v>2329</v>
      </c>
      <c r="K470" s="54" t="s">
        <v>2332</v>
      </c>
      <c r="L470" s="54" t="s">
        <v>2335</v>
      </c>
      <c r="M470" s="54" t="s">
        <v>2338</v>
      </c>
      <c r="N470" s="54" t="s">
        <v>2326</v>
      </c>
      <c r="O470" s="54" t="s">
        <v>2341</v>
      </c>
      <c r="P470" s="54" t="s">
        <v>3781</v>
      </c>
      <c r="Q470" s="54" t="s">
        <v>3784</v>
      </c>
      <c r="R470" s="54" t="s">
        <v>3787</v>
      </c>
      <c r="S470" s="54" t="s">
        <v>3790</v>
      </c>
      <c r="T470" s="54" t="s">
        <v>3778</v>
      </c>
      <c r="U470" s="54" t="s">
        <v>3793</v>
      </c>
      <c r="V470" s="54" t="s">
        <v>4983</v>
      </c>
      <c r="W470" s="54" t="s">
        <v>4986</v>
      </c>
      <c r="X470" s="54" t="s">
        <v>4989</v>
      </c>
      <c r="Y470" s="54" t="s">
        <v>4992</v>
      </c>
      <c r="Z470" s="54" t="s">
        <v>4980</v>
      </c>
      <c r="AA470" s="54" t="s">
        <v>4995</v>
      </c>
      <c r="AB470" s="54" t="s">
        <v>6435</v>
      </c>
      <c r="AC470" s="54" t="s">
        <v>6438</v>
      </c>
      <c r="AD470" s="54" t="s">
        <v>6441</v>
      </c>
      <c r="AE470" s="54" t="s">
        <v>6444</v>
      </c>
      <c r="AF470" s="54" t="s">
        <v>6432</v>
      </c>
      <c r="AG470" s="54" t="s">
        <v>6447</v>
      </c>
      <c r="AH470" s="54" t="s">
        <v>7887</v>
      </c>
      <c r="AI470" s="54" t="s">
        <v>7890</v>
      </c>
      <c r="AJ470" s="54" t="s">
        <v>7893</v>
      </c>
      <c r="AK470" s="54" t="s">
        <v>7896</v>
      </c>
      <c r="AL470" s="54" t="s">
        <v>7884</v>
      </c>
      <c r="AM470" s="54" t="s">
        <v>7899</v>
      </c>
      <c r="AN470" s="54" t="s">
        <v>9339</v>
      </c>
      <c r="AO470" s="54" t="s">
        <v>9342</v>
      </c>
      <c r="AP470" s="54" t="s">
        <v>9345</v>
      </c>
      <c r="AQ470" s="54" t="s">
        <v>9348</v>
      </c>
      <c r="AR470" s="54" t="s">
        <v>9336</v>
      </c>
      <c r="AS470" s="54" t="s">
        <v>9351</v>
      </c>
      <c r="AT470" s="54" t="s">
        <v>10791</v>
      </c>
      <c r="AU470" s="54" t="s">
        <v>10794</v>
      </c>
      <c r="AV470" s="54" t="s">
        <v>10797</v>
      </c>
      <c r="AW470" s="54" t="s">
        <v>10800</v>
      </c>
      <c r="AX470" s="54" t="s">
        <v>10788</v>
      </c>
      <c r="AY470" s="54" t="s">
        <v>10803</v>
      </c>
      <c r="AZ470" s="54" t="s">
        <v>11993</v>
      </c>
      <c r="BA470" s="54" t="s">
        <v>11996</v>
      </c>
      <c r="BB470" s="54" t="s">
        <v>11999</v>
      </c>
      <c r="BC470" s="54" t="s">
        <v>12002</v>
      </c>
      <c r="BD470" s="54" t="s">
        <v>11990</v>
      </c>
      <c r="BE470" s="54" t="s">
        <v>12005</v>
      </c>
    </row>
    <row r="471" spans="1:57" hidden="1">
      <c r="A471" s="58"/>
      <c r="B471" s="53" t="s">
        <v>12715</v>
      </c>
      <c r="C471" s="66">
        <v>87</v>
      </c>
      <c r="D471" s="54" t="s">
        <v>895</v>
      </c>
      <c r="E471" s="54" t="s">
        <v>898</v>
      </c>
      <c r="F471" s="54" t="s">
        <v>901</v>
      </c>
      <c r="G471" s="54" t="s">
        <v>904</v>
      </c>
      <c r="H471" s="54" t="s">
        <v>892</v>
      </c>
      <c r="I471" s="54" t="s">
        <v>907</v>
      </c>
      <c r="J471" s="54" t="s">
        <v>2347</v>
      </c>
      <c r="K471" s="54" t="s">
        <v>2350</v>
      </c>
      <c r="L471" s="54" t="s">
        <v>2353</v>
      </c>
      <c r="M471" s="54" t="s">
        <v>2356</v>
      </c>
      <c r="N471" s="54" t="s">
        <v>2344</v>
      </c>
      <c r="O471" s="54" t="s">
        <v>2359</v>
      </c>
      <c r="P471" s="54" t="s">
        <v>3799</v>
      </c>
      <c r="Q471" s="54" t="s">
        <v>3802</v>
      </c>
      <c r="R471" s="54" t="s">
        <v>3805</v>
      </c>
      <c r="S471" s="54" t="s">
        <v>3808</v>
      </c>
      <c r="T471" s="54" t="s">
        <v>3796</v>
      </c>
      <c r="U471" s="54" t="s">
        <v>3811</v>
      </c>
      <c r="V471" s="54" t="s">
        <v>5001</v>
      </c>
      <c r="W471" s="54" t="s">
        <v>5004</v>
      </c>
      <c r="X471" s="54" t="s">
        <v>5007</v>
      </c>
      <c r="Y471" s="54" t="s">
        <v>5010</v>
      </c>
      <c r="Z471" s="54" t="s">
        <v>4998</v>
      </c>
      <c r="AA471" s="54" t="s">
        <v>5263</v>
      </c>
      <c r="AB471" s="54" t="s">
        <v>6453</v>
      </c>
      <c r="AC471" s="54" t="s">
        <v>6456</v>
      </c>
      <c r="AD471" s="54" t="s">
        <v>6459</v>
      </c>
      <c r="AE471" s="54" t="s">
        <v>6462</v>
      </c>
      <c r="AF471" s="54" t="s">
        <v>6450</v>
      </c>
      <c r="AG471" s="54" t="s">
        <v>6465</v>
      </c>
      <c r="AH471" s="54" t="s">
        <v>7905</v>
      </c>
      <c r="AI471" s="54" t="s">
        <v>7908</v>
      </c>
      <c r="AJ471" s="54" t="s">
        <v>7911</v>
      </c>
      <c r="AK471" s="54" t="s">
        <v>7914</v>
      </c>
      <c r="AL471" s="54" t="s">
        <v>7902</v>
      </c>
      <c r="AM471" s="54" t="s">
        <v>7917</v>
      </c>
      <c r="AN471" s="54" t="s">
        <v>9357</v>
      </c>
      <c r="AO471" s="54" t="s">
        <v>9360</v>
      </c>
      <c r="AP471" s="54" t="s">
        <v>9363</v>
      </c>
      <c r="AQ471" s="54" t="s">
        <v>9366</v>
      </c>
      <c r="AR471" s="54" t="s">
        <v>9354</v>
      </c>
      <c r="AS471" s="54" t="s">
        <v>9369</v>
      </c>
      <c r="AT471" s="54" t="s">
        <v>10809</v>
      </c>
      <c r="AU471" s="54" t="s">
        <v>10812</v>
      </c>
      <c r="AV471" s="54" t="s">
        <v>10815</v>
      </c>
      <c r="AW471" s="54" t="s">
        <v>10818</v>
      </c>
      <c r="AX471" s="54" t="s">
        <v>10806</v>
      </c>
      <c r="AY471" s="54" t="s">
        <v>10821</v>
      </c>
      <c r="AZ471" s="54" t="s">
        <v>12011</v>
      </c>
      <c r="BA471" s="54" t="s">
        <v>12264</v>
      </c>
      <c r="BB471" s="54" t="s">
        <v>12267</v>
      </c>
      <c r="BC471" s="54" t="s">
        <v>12270</v>
      </c>
      <c r="BD471" s="54" t="s">
        <v>12008</v>
      </c>
      <c r="BE471" s="54" t="s">
        <v>12273</v>
      </c>
    </row>
    <row r="472" spans="1:57" hidden="1">
      <c r="A472" s="48" t="s">
        <v>12716</v>
      </c>
      <c r="B472" s="55"/>
      <c r="C472" s="66">
        <v>88</v>
      </c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</row>
    <row r="473" spans="1:57" hidden="1">
      <c r="A473" s="58"/>
      <c r="B473" s="53" t="s">
        <v>12717</v>
      </c>
      <c r="C473" s="66">
        <v>89</v>
      </c>
      <c r="D473" s="54" t="s">
        <v>913</v>
      </c>
      <c r="E473" s="54" t="s">
        <v>916</v>
      </c>
      <c r="F473" s="54" t="s">
        <v>919</v>
      </c>
      <c r="G473" s="54" t="s">
        <v>922</v>
      </c>
      <c r="H473" s="54" t="s">
        <v>910</v>
      </c>
      <c r="I473" s="54" t="s">
        <v>925</v>
      </c>
      <c r="J473" s="54" t="s">
        <v>2365</v>
      </c>
      <c r="K473" s="54" t="s">
        <v>2368</v>
      </c>
      <c r="L473" s="54" t="s">
        <v>2371</v>
      </c>
      <c r="M473" s="54" t="s">
        <v>2374</v>
      </c>
      <c r="N473" s="54" t="s">
        <v>2362</v>
      </c>
      <c r="O473" s="54" t="s">
        <v>2377</v>
      </c>
      <c r="P473" s="54" t="s">
        <v>3817</v>
      </c>
      <c r="Q473" s="54" t="s">
        <v>3820</v>
      </c>
      <c r="R473" s="54" t="s">
        <v>3823</v>
      </c>
      <c r="S473" s="54" t="s">
        <v>3826</v>
      </c>
      <c r="T473" s="54" t="s">
        <v>3814</v>
      </c>
      <c r="U473" s="54" t="s">
        <v>3829</v>
      </c>
      <c r="V473" s="54" t="s">
        <v>5269</v>
      </c>
      <c r="W473" s="54" t="s">
        <v>5272</v>
      </c>
      <c r="X473" s="54" t="s">
        <v>5275</v>
      </c>
      <c r="Y473" s="54" t="s">
        <v>5278</v>
      </c>
      <c r="Z473" s="54" t="s">
        <v>5266</v>
      </c>
      <c r="AA473" s="54" t="s">
        <v>5281</v>
      </c>
      <c r="AB473" s="54" t="s">
        <v>6471</v>
      </c>
      <c r="AC473" s="54" t="s">
        <v>6474</v>
      </c>
      <c r="AD473" s="54" t="s">
        <v>6477</v>
      </c>
      <c r="AE473" s="54" t="s">
        <v>6480</v>
      </c>
      <c r="AF473" s="54" t="s">
        <v>6468</v>
      </c>
      <c r="AG473" s="54" t="s">
        <v>6483</v>
      </c>
      <c r="AH473" s="54" t="s">
        <v>7923</v>
      </c>
      <c r="AI473" s="54" t="s">
        <v>7926</v>
      </c>
      <c r="AJ473" s="54" t="s">
        <v>7929</v>
      </c>
      <c r="AK473" s="54" t="s">
        <v>7932</v>
      </c>
      <c r="AL473" s="54" t="s">
        <v>7920</v>
      </c>
      <c r="AM473" s="54" t="s">
        <v>7935</v>
      </c>
      <c r="AN473" s="54" t="s">
        <v>9375</v>
      </c>
      <c r="AO473" s="54" t="s">
        <v>9378</v>
      </c>
      <c r="AP473" s="54" t="s">
        <v>9381</v>
      </c>
      <c r="AQ473" s="54" t="s">
        <v>9384</v>
      </c>
      <c r="AR473" s="54" t="s">
        <v>9372</v>
      </c>
      <c r="AS473" s="54" t="s">
        <v>9387</v>
      </c>
      <c r="AT473" s="54" t="s">
        <v>10827</v>
      </c>
      <c r="AU473" s="54" t="s">
        <v>10830</v>
      </c>
      <c r="AV473" s="54" t="s">
        <v>10833</v>
      </c>
      <c r="AW473" s="54" t="s">
        <v>10836</v>
      </c>
      <c r="AX473" s="54" t="s">
        <v>10824</v>
      </c>
      <c r="AY473" s="54" t="s">
        <v>10839</v>
      </c>
      <c r="AZ473" s="54" t="s">
        <v>12279</v>
      </c>
      <c r="BA473" s="54" t="s">
        <v>12282</v>
      </c>
      <c r="BB473" s="54" t="s">
        <v>12285</v>
      </c>
      <c r="BC473" s="54" t="s">
        <v>12288</v>
      </c>
      <c r="BD473" s="54" t="s">
        <v>12276</v>
      </c>
      <c r="BE473" s="54" t="s">
        <v>12291</v>
      </c>
    </row>
    <row r="474" spans="1:57" hidden="1">
      <c r="A474" s="58"/>
      <c r="B474" s="56" t="s">
        <v>12718</v>
      </c>
      <c r="C474" s="66">
        <v>90</v>
      </c>
      <c r="D474" s="54" t="s">
        <v>931</v>
      </c>
      <c r="E474" s="54" t="s">
        <v>934</v>
      </c>
      <c r="F474" s="54" t="s">
        <v>937</v>
      </c>
      <c r="G474" s="54" t="s">
        <v>940</v>
      </c>
      <c r="H474" s="54" t="s">
        <v>928</v>
      </c>
      <c r="I474" s="54" t="s">
        <v>943</v>
      </c>
      <c r="J474" s="54" t="s">
        <v>2383</v>
      </c>
      <c r="K474" s="54" t="s">
        <v>2386</v>
      </c>
      <c r="L474" s="54" t="s">
        <v>2389</v>
      </c>
      <c r="M474" s="54" t="s">
        <v>2392</v>
      </c>
      <c r="N474" s="54" t="s">
        <v>2380</v>
      </c>
      <c r="O474" s="54" t="s">
        <v>2395</v>
      </c>
      <c r="P474" s="54" t="s">
        <v>3835</v>
      </c>
      <c r="Q474" s="54" t="s">
        <v>3838</v>
      </c>
      <c r="R474" s="54" t="s">
        <v>3841</v>
      </c>
      <c r="S474" s="54" t="s">
        <v>3844</v>
      </c>
      <c r="T474" s="54" t="s">
        <v>3832</v>
      </c>
      <c r="U474" s="54" t="s">
        <v>3847</v>
      </c>
      <c r="V474" s="54" t="s">
        <v>5287</v>
      </c>
      <c r="W474" s="54" t="s">
        <v>5290</v>
      </c>
      <c r="X474" s="54" t="s">
        <v>5293</v>
      </c>
      <c r="Y474" s="54" t="s">
        <v>5296</v>
      </c>
      <c r="Z474" s="54" t="s">
        <v>5284</v>
      </c>
      <c r="AA474" s="54" t="s">
        <v>5299</v>
      </c>
      <c r="AB474" s="54" t="s">
        <v>6489</v>
      </c>
      <c r="AC474" s="54" t="s">
        <v>6492</v>
      </c>
      <c r="AD474" s="54" t="s">
        <v>6495</v>
      </c>
      <c r="AE474" s="54" t="s">
        <v>6498</v>
      </c>
      <c r="AF474" s="54" t="s">
        <v>6486</v>
      </c>
      <c r="AG474" s="54" t="s">
        <v>6501</v>
      </c>
      <c r="AH474" s="54" t="s">
        <v>7941</v>
      </c>
      <c r="AI474" s="54" t="s">
        <v>7944</v>
      </c>
      <c r="AJ474" s="54" t="s">
        <v>7947</v>
      </c>
      <c r="AK474" s="54" t="s">
        <v>7950</v>
      </c>
      <c r="AL474" s="54" t="s">
        <v>7938</v>
      </c>
      <c r="AM474" s="54" t="s">
        <v>7953</v>
      </c>
      <c r="AN474" s="54" t="s">
        <v>9393</v>
      </c>
      <c r="AO474" s="54" t="s">
        <v>9396</v>
      </c>
      <c r="AP474" s="54" t="s">
        <v>9399</v>
      </c>
      <c r="AQ474" s="54" t="s">
        <v>9402</v>
      </c>
      <c r="AR474" s="54" t="s">
        <v>9390</v>
      </c>
      <c r="AS474" s="54" t="s">
        <v>9405</v>
      </c>
      <c r="AT474" s="54" t="s">
        <v>10845</v>
      </c>
      <c r="AU474" s="54" t="s">
        <v>10848</v>
      </c>
      <c r="AV474" s="54" t="s">
        <v>10851</v>
      </c>
      <c r="AW474" s="54" t="s">
        <v>10854</v>
      </c>
      <c r="AX474" s="54" t="s">
        <v>10842</v>
      </c>
      <c r="AY474" s="54" t="s">
        <v>10857</v>
      </c>
      <c r="AZ474" s="54" t="s">
        <v>12297</v>
      </c>
      <c r="BA474" s="54" t="s">
        <v>12300</v>
      </c>
      <c r="BB474" s="54" t="s">
        <v>12303</v>
      </c>
      <c r="BC474" s="54" t="s">
        <v>12306</v>
      </c>
      <c r="BD474" s="54" t="s">
        <v>12294</v>
      </c>
      <c r="BE474" s="54" t="s">
        <v>12309</v>
      </c>
    </row>
    <row r="475" spans="1:57" hidden="1">
      <c r="A475" s="58"/>
      <c r="B475" s="56" t="s">
        <v>12719</v>
      </c>
      <c r="C475" s="66">
        <v>91</v>
      </c>
      <c r="D475" s="54" t="s">
        <v>949</v>
      </c>
      <c r="E475" s="54" t="s">
        <v>952</v>
      </c>
      <c r="F475" s="54" t="s">
        <v>955</v>
      </c>
      <c r="G475" s="54" t="s">
        <v>958</v>
      </c>
      <c r="H475" s="54" t="s">
        <v>946</v>
      </c>
      <c r="I475" s="54" t="s">
        <v>961</v>
      </c>
      <c r="J475" s="54" t="s">
        <v>2401</v>
      </c>
      <c r="K475" s="54" t="s">
        <v>2404</v>
      </c>
      <c r="L475" s="54" t="s">
        <v>2407</v>
      </c>
      <c r="M475" s="54" t="s">
        <v>2410</v>
      </c>
      <c r="N475" s="54" t="s">
        <v>2398</v>
      </c>
      <c r="O475" s="54" t="s">
        <v>2413</v>
      </c>
      <c r="P475" s="54" t="s">
        <v>3853</v>
      </c>
      <c r="Q475" s="54" t="s">
        <v>3856</v>
      </c>
      <c r="R475" s="54" t="s">
        <v>3859</v>
      </c>
      <c r="S475" s="54" t="s">
        <v>3862</v>
      </c>
      <c r="T475" s="54" t="s">
        <v>3850</v>
      </c>
      <c r="U475" s="54" t="s">
        <v>3865</v>
      </c>
      <c r="V475" s="54" t="s">
        <v>5305</v>
      </c>
      <c r="W475" s="54" t="s">
        <v>5308</v>
      </c>
      <c r="X475" s="54" t="s">
        <v>5311</v>
      </c>
      <c r="Y475" s="54" t="s">
        <v>5314</v>
      </c>
      <c r="Z475" s="54" t="s">
        <v>5302</v>
      </c>
      <c r="AA475" s="54" t="s">
        <v>5317</v>
      </c>
      <c r="AB475" s="54" t="s">
        <v>6507</v>
      </c>
      <c r="AC475" s="54" t="s">
        <v>6510</v>
      </c>
      <c r="AD475" s="54" t="s">
        <v>6763</v>
      </c>
      <c r="AE475" s="54" t="s">
        <v>6766</v>
      </c>
      <c r="AF475" s="54" t="s">
        <v>6504</v>
      </c>
      <c r="AG475" s="54" t="s">
        <v>6769</v>
      </c>
      <c r="AH475" s="54" t="s">
        <v>7959</v>
      </c>
      <c r="AI475" s="54" t="s">
        <v>7962</v>
      </c>
      <c r="AJ475" s="54" t="s">
        <v>7965</v>
      </c>
      <c r="AK475" s="54" t="s">
        <v>7968</v>
      </c>
      <c r="AL475" s="54" t="s">
        <v>7956</v>
      </c>
      <c r="AM475" s="54" t="s">
        <v>7971</v>
      </c>
      <c r="AN475" s="54" t="s">
        <v>9411</v>
      </c>
      <c r="AO475" s="54" t="s">
        <v>9414</v>
      </c>
      <c r="AP475" s="54" t="s">
        <v>9417</v>
      </c>
      <c r="AQ475" s="54" t="s">
        <v>9420</v>
      </c>
      <c r="AR475" s="54" t="s">
        <v>9408</v>
      </c>
      <c r="AS475" s="54" t="s">
        <v>9423</v>
      </c>
      <c r="AT475" s="54" t="s">
        <v>10863</v>
      </c>
      <c r="AU475" s="54" t="s">
        <v>10866</v>
      </c>
      <c r="AV475" s="54" t="s">
        <v>10869</v>
      </c>
      <c r="AW475" s="54" t="s">
        <v>10872</v>
      </c>
      <c r="AX475" s="54" t="s">
        <v>10860</v>
      </c>
      <c r="AY475" s="54" t="s">
        <v>10875</v>
      </c>
      <c r="AZ475" s="54" t="s">
        <v>12315</v>
      </c>
      <c r="BA475" s="54" t="s">
        <v>12318</v>
      </c>
      <c r="BB475" s="54" t="s">
        <v>12321</v>
      </c>
      <c r="BC475" s="54" t="s">
        <v>12324</v>
      </c>
      <c r="BD475" s="54" t="s">
        <v>12312</v>
      </c>
      <c r="BE475" s="54" t="s">
        <v>12327</v>
      </c>
    </row>
    <row r="476" spans="1:57" hidden="1">
      <c r="A476" s="58"/>
      <c r="B476" s="53" t="s">
        <v>12720</v>
      </c>
      <c r="C476" s="66">
        <v>92</v>
      </c>
      <c r="D476" s="54" t="s">
        <v>967</v>
      </c>
      <c r="E476" s="54" t="s">
        <v>970</v>
      </c>
      <c r="F476" s="54" t="s">
        <v>973</v>
      </c>
      <c r="G476" s="54" t="s">
        <v>976</v>
      </c>
      <c r="H476" s="54" t="s">
        <v>964</v>
      </c>
      <c r="I476" s="54" t="s">
        <v>979</v>
      </c>
      <c r="J476" s="54" t="s">
        <v>2419</v>
      </c>
      <c r="K476" s="54" t="s">
        <v>2422</v>
      </c>
      <c r="L476" s="54" t="s">
        <v>2425</v>
      </c>
      <c r="M476" s="54" t="s">
        <v>2428</v>
      </c>
      <c r="N476" s="54" t="s">
        <v>2416</v>
      </c>
      <c r="O476" s="54" t="s">
        <v>2431</v>
      </c>
      <c r="P476" s="54" t="s">
        <v>3871</v>
      </c>
      <c r="Q476" s="54" t="s">
        <v>3874</v>
      </c>
      <c r="R476" s="54" t="s">
        <v>3877</v>
      </c>
      <c r="S476" s="54" t="s">
        <v>3880</v>
      </c>
      <c r="T476" s="54" t="s">
        <v>3868</v>
      </c>
      <c r="U476" s="54" t="s">
        <v>3883</v>
      </c>
      <c r="V476" s="54" t="s">
        <v>5323</v>
      </c>
      <c r="W476" s="54" t="s">
        <v>5326</v>
      </c>
      <c r="X476" s="54" t="s">
        <v>5329</v>
      </c>
      <c r="Y476" s="54" t="s">
        <v>5332</v>
      </c>
      <c r="Z476" s="54" t="s">
        <v>5320</v>
      </c>
      <c r="AA476" s="54" t="s">
        <v>5335</v>
      </c>
      <c r="AB476" s="54" t="s">
        <v>6775</v>
      </c>
      <c r="AC476" s="54" t="s">
        <v>6778</v>
      </c>
      <c r="AD476" s="54" t="s">
        <v>6781</v>
      </c>
      <c r="AE476" s="54" t="s">
        <v>6784</v>
      </c>
      <c r="AF476" s="54" t="s">
        <v>6772</v>
      </c>
      <c r="AG476" s="54" t="s">
        <v>6787</v>
      </c>
      <c r="AH476" s="54" t="s">
        <v>7977</v>
      </c>
      <c r="AI476" s="54" t="s">
        <v>7980</v>
      </c>
      <c r="AJ476" s="54" t="s">
        <v>7983</v>
      </c>
      <c r="AK476" s="54" t="s">
        <v>7986</v>
      </c>
      <c r="AL476" s="54" t="s">
        <v>7974</v>
      </c>
      <c r="AM476" s="54" t="s">
        <v>7989</v>
      </c>
      <c r="AN476" s="54" t="s">
        <v>9429</v>
      </c>
      <c r="AO476" s="54" t="s">
        <v>9432</v>
      </c>
      <c r="AP476" s="54" t="s">
        <v>9435</v>
      </c>
      <c r="AQ476" s="54" t="s">
        <v>9438</v>
      </c>
      <c r="AR476" s="54" t="s">
        <v>9426</v>
      </c>
      <c r="AS476" s="54" t="s">
        <v>9441</v>
      </c>
      <c r="AT476" s="54" t="s">
        <v>10881</v>
      </c>
      <c r="AU476" s="54" t="s">
        <v>10884</v>
      </c>
      <c r="AV476" s="54" t="s">
        <v>10887</v>
      </c>
      <c r="AW476" s="54" t="s">
        <v>10890</v>
      </c>
      <c r="AX476" s="54" t="s">
        <v>10878</v>
      </c>
      <c r="AY476" s="54" t="s">
        <v>10893</v>
      </c>
      <c r="AZ476" s="54" t="s">
        <v>12333</v>
      </c>
      <c r="BA476" s="54" t="s">
        <v>12336</v>
      </c>
      <c r="BB476" s="54" t="s">
        <v>12339</v>
      </c>
      <c r="BC476" s="54" t="s">
        <v>12342</v>
      </c>
      <c r="BD476" s="54" t="s">
        <v>12330</v>
      </c>
      <c r="BE476" s="54" t="s">
        <v>12345</v>
      </c>
    </row>
    <row r="477" spans="1:57" hidden="1">
      <c r="A477" s="48" t="s">
        <v>12721</v>
      </c>
      <c r="B477" s="55"/>
      <c r="C477" s="66">
        <v>93</v>
      </c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</row>
    <row r="478" spans="1:57" hidden="1">
      <c r="A478" s="58"/>
      <c r="B478" s="53" t="s">
        <v>12722</v>
      </c>
      <c r="C478" s="66">
        <v>94</v>
      </c>
      <c r="D478" s="54" t="s">
        <v>985</v>
      </c>
      <c r="E478" s="54" t="s">
        <v>988</v>
      </c>
      <c r="F478" s="54" t="s">
        <v>991</v>
      </c>
      <c r="G478" s="54" t="s">
        <v>994</v>
      </c>
      <c r="H478" s="54" t="s">
        <v>982</v>
      </c>
      <c r="I478" s="54" t="s">
        <v>997</v>
      </c>
      <c r="J478" s="54" t="s">
        <v>2437</v>
      </c>
      <c r="K478" s="54" t="s">
        <v>2440</v>
      </c>
      <c r="L478" s="54" t="s">
        <v>2443</v>
      </c>
      <c r="M478" s="54" t="s">
        <v>2446</v>
      </c>
      <c r="N478" s="54" t="s">
        <v>2434</v>
      </c>
      <c r="O478" s="54" t="s">
        <v>2449</v>
      </c>
      <c r="P478" s="54" t="s">
        <v>3889</v>
      </c>
      <c r="Q478" s="54" t="s">
        <v>3892</v>
      </c>
      <c r="R478" s="54" t="s">
        <v>3895</v>
      </c>
      <c r="S478" s="54" t="s">
        <v>3898</v>
      </c>
      <c r="T478" s="54" t="s">
        <v>3886</v>
      </c>
      <c r="U478" s="54" t="s">
        <v>3901</v>
      </c>
      <c r="V478" s="54" t="s">
        <v>5341</v>
      </c>
      <c r="W478" s="54" t="s">
        <v>5344</v>
      </c>
      <c r="X478" s="54" t="s">
        <v>5347</v>
      </c>
      <c r="Y478" s="54" t="s">
        <v>5350</v>
      </c>
      <c r="Z478" s="54" t="s">
        <v>5338</v>
      </c>
      <c r="AA478" s="54" t="s">
        <v>5353</v>
      </c>
      <c r="AB478" s="54" t="s">
        <v>6793</v>
      </c>
      <c r="AC478" s="54" t="s">
        <v>6796</v>
      </c>
      <c r="AD478" s="54" t="s">
        <v>6799</v>
      </c>
      <c r="AE478" s="54" t="s">
        <v>6802</v>
      </c>
      <c r="AF478" s="54" t="s">
        <v>6790</v>
      </c>
      <c r="AG478" s="54" t="s">
        <v>6805</v>
      </c>
      <c r="AH478" s="54" t="s">
        <v>7995</v>
      </c>
      <c r="AI478" s="54" t="s">
        <v>7998</v>
      </c>
      <c r="AJ478" s="54" t="s">
        <v>8001</v>
      </c>
      <c r="AK478" s="54" t="s">
        <v>8004</v>
      </c>
      <c r="AL478" s="54" t="s">
        <v>7992</v>
      </c>
      <c r="AM478" s="54" t="s">
        <v>8007</v>
      </c>
      <c r="AN478" s="54" t="s">
        <v>9447</v>
      </c>
      <c r="AO478" s="54" t="s">
        <v>9450</v>
      </c>
      <c r="AP478" s="54" t="s">
        <v>9453</v>
      </c>
      <c r="AQ478" s="54" t="s">
        <v>9456</v>
      </c>
      <c r="AR478" s="54" t="s">
        <v>9444</v>
      </c>
      <c r="AS478" s="54" t="s">
        <v>9459</v>
      </c>
      <c r="AT478" s="54" t="s">
        <v>10899</v>
      </c>
      <c r="AU478" s="54" t="s">
        <v>10902</v>
      </c>
      <c r="AV478" s="54" t="s">
        <v>10905</v>
      </c>
      <c r="AW478" s="54" t="s">
        <v>10908</v>
      </c>
      <c r="AX478" s="54" t="s">
        <v>10896</v>
      </c>
      <c r="AY478" s="54" t="s">
        <v>10911</v>
      </c>
      <c r="AZ478" s="54" t="s">
        <v>12351</v>
      </c>
      <c r="BA478" s="54" t="s">
        <v>12354</v>
      </c>
      <c r="BB478" s="54" t="s">
        <v>12357</v>
      </c>
      <c r="BC478" s="54" t="s">
        <v>12360</v>
      </c>
      <c r="BD478" s="54" t="s">
        <v>12348</v>
      </c>
      <c r="BE478" s="54" t="s">
        <v>12363</v>
      </c>
    </row>
    <row r="479" spans="1:57" hidden="1">
      <c r="A479" s="58"/>
      <c r="B479" s="53" t="s">
        <v>12723</v>
      </c>
      <c r="C479" s="66">
        <v>95</v>
      </c>
      <c r="D479" s="54" t="s">
        <v>1003</v>
      </c>
      <c r="E479" s="54" t="s">
        <v>1006</v>
      </c>
      <c r="F479" s="54" t="s">
        <v>1009</v>
      </c>
      <c r="G479" s="54" t="s">
        <v>1012</v>
      </c>
      <c r="H479" s="54" t="s">
        <v>1000</v>
      </c>
      <c r="I479" s="54" t="s">
        <v>1265</v>
      </c>
      <c r="J479" s="54" t="s">
        <v>2455</v>
      </c>
      <c r="K479" s="54" t="s">
        <v>2458</v>
      </c>
      <c r="L479" s="54" t="s">
        <v>2461</v>
      </c>
      <c r="M479" s="54" t="s">
        <v>2464</v>
      </c>
      <c r="N479" s="54" t="s">
        <v>2452</v>
      </c>
      <c r="O479" s="54" t="s">
        <v>2467</v>
      </c>
      <c r="P479" s="54" t="s">
        <v>3907</v>
      </c>
      <c r="Q479" s="54" t="s">
        <v>3910</v>
      </c>
      <c r="R479" s="54" t="s">
        <v>3913</v>
      </c>
      <c r="S479" s="54" t="s">
        <v>3916</v>
      </c>
      <c r="T479" s="54" t="s">
        <v>3904</v>
      </c>
      <c r="U479" s="54" t="s">
        <v>3919</v>
      </c>
      <c r="V479" s="54" t="s">
        <v>5359</v>
      </c>
      <c r="W479" s="54" t="s">
        <v>5362</v>
      </c>
      <c r="X479" s="54" t="s">
        <v>5365</v>
      </c>
      <c r="Y479" s="54" t="s">
        <v>5368</v>
      </c>
      <c r="Z479" s="54" t="s">
        <v>5356</v>
      </c>
      <c r="AA479" s="54" t="s">
        <v>5371</v>
      </c>
      <c r="AB479" s="54" t="s">
        <v>6811</v>
      </c>
      <c r="AC479" s="54" t="s">
        <v>6814</v>
      </c>
      <c r="AD479" s="54" t="s">
        <v>6817</v>
      </c>
      <c r="AE479" s="54" t="s">
        <v>6820</v>
      </c>
      <c r="AF479" s="54" t="s">
        <v>6808</v>
      </c>
      <c r="AG479" s="54" t="s">
        <v>6823</v>
      </c>
      <c r="AH479" s="54" t="s">
        <v>8263</v>
      </c>
      <c r="AI479" s="54" t="s">
        <v>8266</v>
      </c>
      <c r="AJ479" s="54" t="s">
        <v>8269</v>
      </c>
      <c r="AK479" s="54" t="s">
        <v>8272</v>
      </c>
      <c r="AL479" s="54" t="s">
        <v>8010</v>
      </c>
      <c r="AM479" s="54" t="s">
        <v>8275</v>
      </c>
      <c r="AN479" s="54" t="s">
        <v>9465</v>
      </c>
      <c r="AO479" s="54" t="s">
        <v>9468</v>
      </c>
      <c r="AP479" s="54" t="s">
        <v>9471</v>
      </c>
      <c r="AQ479" s="54" t="s">
        <v>9474</v>
      </c>
      <c r="AR479" s="54" t="s">
        <v>9462</v>
      </c>
      <c r="AS479" s="54" t="s">
        <v>9477</v>
      </c>
      <c r="AT479" s="54" t="s">
        <v>10917</v>
      </c>
      <c r="AU479" s="54" t="s">
        <v>10920</v>
      </c>
      <c r="AV479" s="54" t="s">
        <v>10923</v>
      </c>
      <c r="AW479" s="54" t="s">
        <v>10926</v>
      </c>
      <c r="AX479" s="54" t="s">
        <v>10914</v>
      </c>
      <c r="AY479" s="54" t="s">
        <v>10929</v>
      </c>
      <c r="AZ479" s="54" t="s">
        <v>12369</v>
      </c>
      <c r="BA479" s="54" t="s">
        <v>12372</v>
      </c>
      <c r="BB479" s="54" t="s">
        <v>12375</v>
      </c>
      <c r="BC479" s="54" t="s">
        <v>12378</v>
      </c>
      <c r="BD479" s="54" t="s">
        <v>12366</v>
      </c>
      <c r="BE479" s="54" t="s">
        <v>12381</v>
      </c>
    </row>
    <row r="480" spans="1:57" hidden="1">
      <c r="A480" s="48" t="s">
        <v>12724</v>
      </c>
      <c r="B480" s="55"/>
      <c r="C480" s="66">
        <v>96</v>
      </c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idden="1">
      <c r="A481" s="58"/>
      <c r="B481" s="53" t="s">
        <v>12725</v>
      </c>
      <c r="C481" s="66">
        <v>97</v>
      </c>
      <c r="D481" s="54" t="s">
        <v>1271</v>
      </c>
      <c r="E481" s="54" t="s">
        <v>1274</v>
      </c>
      <c r="F481" s="54" t="s">
        <v>1277</v>
      </c>
      <c r="G481" s="54" t="s">
        <v>1280</v>
      </c>
      <c r="H481" s="54" t="s">
        <v>1268</v>
      </c>
      <c r="I481" s="54" t="s">
        <v>1283</v>
      </c>
      <c r="J481" s="54" t="s">
        <v>2473</v>
      </c>
      <c r="K481" s="54" t="s">
        <v>2476</v>
      </c>
      <c r="L481" s="54" t="s">
        <v>2479</v>
      </c>
      <c r="M481" s="54" t="s">
        <v>2482</v>
      </c>
      <c r="N481" s="54" t="s">
        <v>2470</v>
      </c>
      <c r="O481" s="54" t="s">
        <v>2485</v>
      </c>
      <c r="P481" s="54" t="s">
        <v>3925</v>
      </c>
      <c r="Q481" s="54" t="s">
        <v>3928</v>
      </c>
      <c r="R481" s="54" t="s">
        <v>3931</v>
      </c>
      <c r="S481" s="54" t="s">
        <v>3934</v>
      </c>
      <c r="T481" s="54" t="s">
        <v>3922</v>
      </c>
      <c r="U481" s="54" t="s">
        <v>3937</v>
      </c>
      <c r="V481" s="54" t="s">
        <v>5377</v>
      </c>
      <c r="W481" s="54" t="s">
        <v>5380</v>
      </c>
      <c r="X481" s="54" t="s">
        <v>5383</v>
      </c>
      <c r="Y481" s="54" t="s">
        <v>5386</v>
      </c>
      <c r="Z481" s="54" t="s">
        <v>5374</v>
      </c>
      <c r="AA481" s="54" t="s">
        <v>5389</v>
      </c>
      <c r="AB481" s="54" t="s">
        <v>6829</v>
      </c>
      <c r="AC481" s="54" t="s">
        <v>6832</v>
      </c>
      <c r="AD481" s="54" t="s">
        <v>6835</v>
      </c>
      <c r="AE481" s="54" t="s">
        <v>6838</v>
      </c>
      <c r="AF481" s="54" t="s">
        <v>6826</v>
      </c>
      <c r="AG481" s="54" t="s">
        <v>6841</v>
      </c>
      <c r="AH481" s="54" t="s">
        <v>8281</v>
      </c>
      <c r="AI481" s="54" t="s">
        <v>8284</v>
      </c>
      <c r="AJ481" s="54" t="s">
        <v>8287</v>
      </c>
      <c r="AK481" s="54" t="s">
        <v>8290</v>
      </c>
      <c r="AL481" s="54" t="s">
        <v>8278</v>
      </c>
      <c r="AM481" s="54" t="s">
        <v>8293</v>
      </c>
      <c r="AN481" s="54" t="s">
        <v>9483</v>
      </c>
      <c r="AO481" s="54" t="s">
        <v>9486</v>
      </c>
      <c r="AP481" s="54" t="s">
        <v>9489</v>
      </c>
      <c r="AQ481" s="54" t="s">
        <v>9492</v>
      </c>
      <c r="AR481" s="54" t="s">
        <v>9480</v>
      </c>
      <c r="AS481" s="54" t="s">
        <v>9495</v>
      </c>
      <c r="AT481" s="54" t="s">
        <v>10935</v>
      </c>
      <c r="AU481" s="54" t="s">
        <v>10938</v>
      </c>
      <c r="AV481" s="54" t="s">
        <v>10941</v>
      </c>
      <c r="AW481" s="54" t="s">
        <v>10944</v>
      </c>
      <c r="AX481" s="54" t="s">
        <v>10932</v>
      </c>
      <c r="AY481" s="54" t="s">
        <v>10947</v>
      </c>
      <c r="AZ481" s="54" t="s">
        <v>12387</v>
      </c>
      <c r="BA481" s="54" t="s">
        <v>12390</v>
      </c>
      <c r="BB481" s="54" t="s">
        <v>12393</v>
      </c>
      <c r="BC481" s="54" t="s">
        <v>12396</v>
      </c>
      <c r="BD481" s="54" t="s">
        <v>12384</v>
      </c>
      <c r="BE481" s="54" t="s">
        <v>12399</v>
      </c>
    </row>
    <row r="482" spans="1:57" hidden="1">
      <c r="A482" s="58"/>
      <c r="B482" s="53" t="s">
        <v>12726</v>
      </c>
      <c r="C482" s="66">
        <v>98</v>
      </c>
      <c r="D482" s="54" t="s">
        <v>1289</v>
      </c>
      <c r="E482" s="54" t="s">
        <v>1292</v>
      </c>
      <c r="F482" s="54" t="s">
        <v>1295</v>
      </c>
      <c r="G482" s="54" t="s">
        <v>1298</v>
      </c>
      <c r="H482" s="54" t="s">
        <v>1286</v>
      </c>
      <c r="I482" s="54" t="s">
        <v>1301</v>
      </c>
      <c r="J482" s="54" t="s">
        <v>2491</v>
      </c>
      <c r="K482" s="54" t="s">
        <v>2494</v>
      </c>
      <c r="L482" s="54" t="s">
        <v>2497</v>
      </c>
      <c r="M482" s="54" t="s">
        <v>2500</v>
      </c>
      <c r="N482" s="54" t="s">
        <v>2488</v>
      </c>
      <c r="O482" s="54" t="s">
        <v>2503</v>
      </c>
      <c r="P482" s="54" t="s">
        <v>3943</v>
      </c>
      <c r="Q482" s="54" t="s">
        <v>3946</v>
      </c>
      <c r="R482" s="54" t="s">
        <v>3949</v>
      </c>
      <c r="S482" s="54" t="s">
        <v>3952</v>
      </c>
      <c r="T482" s="54" t="s">
        <v>3940</v>
      </c>
      <c r="U482" s="54" t="s">
        <v>3955</v>
      </c>
      <c r="V482" s="54" t="s">
        <v>5395</v>
      </c>
      <c r="W482" s="54" t="s">
        <v>5398</v>
      </c>
      <c r="X482" s="54" t="s">
        <v>5401</v>
      </c>
      <c r="Y482" s="54" t="s">
        <v>5404</v>
      </c>
      <c r="Z482" s="54" t="s">
        <v>5392</v>
      </c>
      <c r="AA482" s="54" t="s">
        <v>5407</v>
      </c>
      <c r="AB482" s="54" t="s">
        <v>6847</v>
      </c>
      <c r="AC482" s="54" t="s">
        <v>6850</v>
      </c>
      <c r="AD482" s="54" t="s">
        <v>6853</v>
      </c>
      <c r="AE482" s="54" t="s">
        <v>6856</v>
      </c>
      <c r="AF482" s="54" t="s">
        <v>6844</v>
      </c>
      <c r="AG482" s="54" t="s">
        <v>6859</v>
      </c>
      <c r="AH482" s="54" t="s">
        <v>8299</v>
      </c>
      <c r="AI482" s="54" t="s">
        <v>8302</v>
      </c>
      <c r="AJ482" s="54" t="s">
        <v>8305</v>
      </c>
      <c r="AK482" s="54" t="s">
        <v>8308</v>
      </c>
      <c r="AL482" s="54" t="s">
        <v>8296</v>
      </c>
      <c r="AM482" s="54" t="s">
        <v>8311</v>
      </c>
      <c r="AN482" s="54" t="s">
        <v>9501</v>
      </c>
      <c r="AO482" s="54" t="s">
        <v>9504</v>
      </c>
      <c r="AP482" s="54" t="s">
        <v>9507</v>
      </c>
      <c r="AQ482" s="54" t="s">
        <v>9510</v>
      </c>
      <c r="AR482" s="54" t="s">
        <v>9498</v>
      </c>
      <c r="AS482" s="54" t="s">
        <v>9763</v>
      </c>
      <c r="AT482" s="54" t="s">
        <v>10953</v>
      </c>
      <c r="AU482" s="54" t="s">
        <v>10956</v>
      </c>
      <c r="AV482" s="54" t="s">
        <v>10959</v>
      </c>
      <c r="AW482" s="54" t="s">
        <v>10962</v>
      </c>
      <c r="AX482" s="54" t="s">
        <v>10950</v>
      </c>
      <c r="AY482" s="54" t="s">
        <v>10965</v>
      </c>
      <c r="AZ482" s="54" t="s">
        <v>12405</v>
      </c>
      <c r="BA482" s="54" t="s">
        <v>12408</v>
      </c>
      <c r="BB482" s="54" t="s">
        <v>12411</v>
      </c>
      <c r="BC482" s="54" t="s">
        <v>12414</v>
      </c>
      <c r="BD482" s="54" t="s">
        <v>12402</v>
      </c>
      <c r="BE482" s="54" t="s">
        <v>12417</v>
      </c>
    </row>
    <row r="483" spans="1:57" hidden="1">
      <c r="A483" s="58"/>
      <c r="B483" s="53" t="s">
        <v>12727</v>
      </c>
      <c r="C483" s="66">
        <v>99</v>
      </c>
      <c r="D483" s="54" t="s">
        <v>1307</v>
      </c>
      <c r="E483" s="54" t="s">
        <v>1310</v>
      </c>
      <c r="F483" s="54" t="s">
        <v>1313</v>
      </c>
      <c r="G483" s="54" t="s">
        <v>1316</v>
      </c>
      <c r="H483" s="54" t="s">
        <v>1304</v>
      </c>
      <c r="I483" s="54" t="s">
        <v>1319</v>
      </c>
      <c r="J483" s="54" t="s">
        <v>2509</v>
      </c>
      <c r="K483" s="54" t="s">
        <v>2512</v>
      </c>
      <c r="L483" s="54" t="s">
        <v>2765</v>
      </c>
      <c r="M483" s="54" t="s">
        <v>2768</v>
      </c>
      <c r="N483" s="54" t="s">
        <v>2506</v>
      </c>
      <c r="O483" s="54" t="s">
        <v>2771</v>
      </c>
      <c r="P483" s="54" t="s">
        <v>3961</v>
      </c>
      <c r="Q483" s="54" t="s">
        <v>3964</v>
      </c>
      <c r="R483" s="54" t="s">
        <v>3967</v>
      </c>
      <c r="S483" s="54" t="s">
        <v>3970</v>
      </c>
      <c r="T483" s="54" t="s">
        <v>3958</v>
      </c>
      <c r="U483" s="54" t="s">
        <v>3973</v>
      </c>
      <c r="V483" s="54" t="s">
        <v>5413</v>
      </c>
      <c r="W483" s="54" t="s">
        <v>5416</v>
      </c>
      <c r="X483" s="54" t="s">
        <v>5419</v>
      </c>
      <c r="Y483" s="54" t="s">
        <v>5422</v>
      </c>
      <c r="Z483" s="54" t="s">
        <v>5410</v>
      </c>
      <c r="AA483" s="54" t="s">
        <v>5425</v>
      </c>
      <c r="AB483" s="54" t="s">
        <v>6865</v>
      </c>
      <c r="AC483" s="54" t="s">
        <v>6868</v>
      </c>
      <c r="AD483" s="54" t="s">
        <v>6871</v>
      </c>
      <c r="AE483" s="54" t="s">
        <v>6874</v>
      </c>
      <c r="AF483" s="54" t="s">
        <v>6862</v>
      </c>
      <c r="AG483" s="54" t="s">
        <v>6877</v>
      </c>
      <c r="AH483" s="54" t="s">
        <v>8317</v>
      </c>
      <c r="AI483" s="54" t="s">
        <v>8320</v>
      </c>
      <c r="AJ483" s="54" t="s">
        <v>8323</v>
      </c>
      <c r="AK483" s="54" t="s">
        <v>8326</v>
      </c>
      <c r="AL483" s="54" t="s">
        <v>8314</v>
      </c>
      <c r="AM483" s="54" t="s">
        <v>8329</v>
      </c>
      <c r="AN483" s="54" t="s">
        <v>9769</v>
      </c>
      <c r="AO483" s="54" t="s">
        <v>9772</v>
      </c>
      <c r="AP483" s="54" t="s">
        <v>9775</v>
      </c>
      <c r="AQ483" s="54" t="s">
        <v>9778</v>
      </c>
      <c r="AR483" s="54" t="s">
        <v>9766</v>
      </c>
      <c r="AS483" s="54" t="s">
        <v>9781</v>
      </c>
      <c r="AT483" s="54" t="s">
        <v>10971</v>
      </c>
      <c r="AU483" s="54" t="s">
        <v>10974</v>
      </c>
      <c r="AV483" s="54" t="s">
        <v>10977</v>
      </c>
      <c r="AW483" s="54" t="s">
        <v>10980</v>
      </c>
      <c r="AX483" s="54" t="s">
        <v>10968</v>
      </c>
      <c r="AY483" s="54" t="s">
        <v>10983</v>
      </c>
      <c r="AZ483" s="54" t="s">
        <v>12423</v>
      </c>
      <c r="BA483" s="54" t="s">
        <v>12426</v>
      </c>
      <c r="BB483" s="54" t="s">
        <v>12429</v>
      </c>
      <c r="BC483" s="54" t="s">
        <v>12432</v>
      </c>
      <c r="BD483" s="54" t="s">
        <v>12420</v>
      </c>
      <c r="BE483" s="54" t="s">
        <v>12435</v>
      </c>
    </row>
    <row r="484" spans="1:57" hidden="1">
      <c r="A484" s="58"/>
      <c r="B484" s="53" t="s">
        <v>12728</v>
      </c>
      <c r="C484" s="66">
        <v>100</v>
      </c>
      <c r="D484" s="54" t="s">
        <v>1325</v>
      </c>
      <c r="E484" s="54" t="s">
        <v>1328</v>
      </c>
      <c r="F484" s="54" t="s">
        <v>1331</v>
      </c>
      <c r="G484" s="54" t="s">
        <v>1334</v>
      </c>
      <c r="H484" s="54" t="s">
        <v>1322</v>
      </c>
      <c r="I484" s="54" t="s">
        <v>1337</v>
      </c>
      <c r="J484" s="54" t="s">
        <v>2777</v>
      </c>
      <c r="K484" s="54" t="s">
        <v>2780</v>
      </c>
      <c r="L484" s="54" t="s">
        <v>2783</v>
      </c>
      <c r="M484" s="54" t="s">
        <v>2786</v>
      </c>
      <c r="N484" s="54" t="s">
        <v>2774</v>
      </c>
      <c r="O484" s="54" t="s">
        <v>2789</v>
      </c>
      <c r="P484" s="54" t="s">
        <v>3979</v>
      </c>
      <c r="Q484" s="54" t="s">
        <v>3982</v>
      </c>
      <c r="R484" s="54" t="s">
        <v>3985</v>
      </c>
      <c r="S484" s="54" t="s">
        <v>3988</v>
      </c>
      <c r="T484" s="54" t="s">
        <v>3976</v>
      </c>
      <c r="U484" s="54" t="s">
        <v>3991</v>
      </c>
      <c r="V484" s="54" t="s">
        <v>5431</v>
      </c>
      <c r="W484" s="54" t="s">
        <v>5434</v>
      </c>
      <c r="X484" s="54" t="s">
        <v>5437</v>
      </c>
      <c r="Y484" s="54" t="s">
        <v>5440</v>
      </c>
      <c r="Z484" s="54" t="s">
        <v>5428</v>
      </c>
      <c r="AA484" s="54" t="s">
        <v>5443</v>
      </c>
      <c r="AB484" s="54" t="s">
        <v>6883</v>
      </c>
      <c r="AC484" s="54" t="s">
        <v>6886</v>
      </c>
      <c r="AD484" s="54" t="s">
        <v>6889</v>
      </c>
      <c r="AE484" s="54" t="s">
        <v>6892</v>
      </c>
      <c r="AF484" s="54" t="s">
        <v>6880</v>
      </c>
      <c r="AG484" s="54" t="s">
        <v>6895</v>
      </c>
      <c r="AH484" s="54" t="s">
        <v>8335</v>
      </c>
      <c r="AI484" s="54" t="s">
        <v>8338</v>
      </c>
      <c r="AJ484" s="54" t="s">
        <v>8341</v>
      </c>
      <c r="AK484" s="54" t="s">
        <v>8344</v>
      </c>
      <c r="AL484" s="54" t="s">
        <v>8332</v>
      </c>
      <c r="AM484" s="54" t="s">
        <v>8347</v>
      </c>
      <c r="AN484" s="54" t="s">
        <v>9787</v>
      </c>
      <c r="AO484" s="54" t="s">
        <v>9790</v>
      </c>
      <c r="AP484" s="54" t="s">
        <v>9793</v>
      </c>
      <c r="AQ484" s="54" t="s">
        <v>9796</v>
      </c>
      <c r="AR484" s="54" t="s">
        <v>9784</v>
      </c>
      <c r="AS484" s="54" t="s">
        <v>9799</v>
      </c>
      <c r="AT484" s="54" t="s">
        <v>10989</v>
      </c>
      <c r="AU484" s="54" t="s">
        <v>10992</v>
      </c>
      <c r="AV484" s="54" t="s">
        <v>10995</v>
      </c>
      <c r="AW484" s="54" t="s">
        <v>10998</v>
      </c>
      <c r="AX484" s="54" t="s">
        <v>10986</v>
      </c>
      <c r="AY484" s="54" t="s">
        <v>11001</v>
      </c>
      <c r="AZ484" s="54" t="s">
        <v>12441</v>
      </c>
      <c r="BA484" s="54" t="s">
        <v>12444</v>
      </c>
      <c r="BB484" s="54" t="s">
        <v>12447</v>
      </c>
      <c r="BC484" s="54" t="s">
        <v>12450</v>
      </c>
      <c r="BD484" s="54" t="s">
        <v>12438</v>
      </c>
      <c r="BE484" s="54" t="s">
        <v>12453</v>
      </c>
    </row>
    <row r="485" spans="1:57" hidden="1">
      <c r="A485" s="48" t="s">
        <v>12729</v>
      </c>
      <c r="B485" s="55"/>
      <c r="C485" s="66">
        <v>101</v>
      </c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</row>
    <row r="486" spans="1:57" hidden="1">
      <c r="A486" s="58"/>
      <c r="B486" s="53" t="s">
        <v>12730</v>
      </c>
      <c r="C486" s="66">
        <v>102</v>
      </c>
      <c r="D486" s="54" t="s">
        <v>1343</v>
      </c>
      <c r="E486" s="54" t="s">
        <v>1346</v>
      </c>
      <c r="F486" s="54" t="s">
        <v>1349</v>
      </c>
      <c r="G486" s="54" t="s">
        <v>1352</v>
      </c>
      <c r="H486" s="54" t="s">
        <v>1340</v>
      </c>
      <c r="I486" s="54" t="s">
        <v>1355</v>
      </c>
      <c r="J486" s="54" t="s">
        <v>2795</v>
      </c>
      <c r="K486" s="54" t="s">
        <v>2798</v>
      </c>
      <c r="L486" s="54" t="s">
        <v>2801</v>
      </c>
      <c r="M486" s="54" t="s">
        <v>2804</v>
      </c>
      <c r="N486" s="54" t="s">
        <v>2792</v>
      </c>
      <c r="O486" s="54" t="s">
        <v>2807</v>
      </c>
      <c r="P486" s="54" t="s">
        <v>3997</v>
      </c>
      <c r="Q486" s="54" t="s">
        <v>4000</v>
      </c>
      <c r="R486" s="54" t="s">
        <v>4003</v>
      </c>
      <c r="S486" s="54" t="s">
        <v>4006</v>
      </c>
      <c r="T486" s="54" t="s">
        <v>3994</v>
      </c>
      <c r="U486" s="54" t="s">
        <v>4009</v>
      </c>
      <c r="V486" s="54" t="s">
        <v>5449</v>
      </c>
      <c r="W486" s="54" t="s">
        <v>5452</v>
      </c>
      <c r="X486" s="54" t="s">
        <v>5455</v>
      </c>
      <c r="Y486" s="54" t="s">
        <v>5458</v>
      </c>
      <c r="Z486" s="54" t="s">
        <v>5446</v>
      </c>
      <c r="AA486" s="54" t="s">
        <v>5461</v>
      </c>
      <c r="AB486" s="54" t="s">
        <v>6901</v>
      </c>
      <c r="AC486" s="54" t="s">
        <v>6904</v>
      </c>
      <c r="AD486" s="54" t="s">
        <v>6907</v>
      </c>
      <c r="AE486" s="54" t="s">
        <v>6910</v>
      </c>
      <c r="AF486" s="54" t="s">
        <v>6898</v>
      </c>
      <c r="AG486" s="54" t="s">
        <v>6913</v>
      </c>
      <c r="AH486" s="54" t="s">
        <v>8353</v>
      </c>
      <c r="AI486" s="54" t="s">
        <v>8356</v>
      </c>
      <c r="AJ486" s="54" t="s">
        <v>8359</v>
      </c>
      <c r="AK486" s="54" t="s">
        <v>8362</v>
      </c>
      <c r="AL486" s="54" t="s">
        <v>8350</v>
      </c>
      <c r="AM486" s="54" t="s">
        <v>8365</v>
      </c>
      <c r="AN486" s="54" t="s">
        <v>9805</v>
      </c>
      <c r="AO486" s="54" t="s">
        <v>9808</v>
      </c>
      <c r="AP486" s="54" t="s">
        <v>9811</v>
      </c>
      <c r="AQ486" s="54" t="s">
        <v>9814</v>
      </c>
      <c r="AR486" s="54" t="s">
        <v>9802</v>
      </c>
      <c r="AS486" s="54" t="s">
        <v>9817</v>
      </c>
      <c r="AT486" s="54" t="s">
        <v>11007</v>
      </c>
      <c r="AU486" s="54" t="s">
        <v>11010</v>
      </c>
      <c r="AV486" s="54" t="s">
        <v>11263</v>
      </c>
      <c r="AW486" s="54" t="s">
        <v>11266</v>
      </c>
      <c r="AX486" s="54" t="s">
        <v>11004</v>
      </c>
      <c r="AY486" s="54" t="s">
        <v>11269</v>
      </c>
      <c r="AZ486" s="54" t="s">
        <v>12459</v>
      </c>
      <c r="BA486" s="54" t="s">
        <v>12462</v>
      </c>
      <c r="BB486" s="54" t="s">
        <v>12465</v>
      </c>
      <c r="BC486" s="54" t="s">
        <v>12468</v>
      </c>
      <c r="BD486" s="54" t="s">
        <v>12456</v>
      </c>
      <c r="BE486" s="54" t="s">
        <v>12471</v>
      </c>
    </row>
    <row r="487" spans="1:57" hidden="1">
      <c r="A487" s="58"/>
      <c r="B487" s="53" t="s">
        <v>12731</v>
      </c>
      <c r="C487" s="66">
        <v>103</v>
      </c>
      <c r="D487" s="54" t="s">
        <v>1361</v>
      </c>
      <c r="E487" s="54" t="s">
        <v>1364</v>
      </c>
      <c r="F487" s="54" t="s">
        <v>1367</v>
      </c>
      <c r="G487" s="54" t="s">
        <v>1370</v>
      </c>
      <c r="H487" s="54" t="s">
        <v>1358</v>
      </c>
      <c r="I487" s="54" t="s">
        <v>1373</v>
      </c>
      <c r="J487" s="54" t="s">
        <v>2813</v>
      </c>
      <c r="K487" s="54" t="s">
        <v>2816</v>
      </c>
      <c r="L487" s="54" t="s">
        <v>2819</v>
      </c>
      <c r="M487" s="54" t="s">
        <v>2822</v>
      </c>
      <c r="N487" s="54" t="s">
        <v>2810</v>
      </c>
      <c r="O487" s="54" t="s">
        <v>2825</v>
      </c>
      <c r="P487" s="54" t="s">
        <v>4265</v>
      </c>
      <c r="Q487" s="54" t="s">
        <v>4268</v>
      </c>
      <c r="R487" s="54" t="s">
        <v>4271</v>
      </c>
      <c r="S487" s="54" t="s">
        <v>4274</v>
      </c>
      <c r="T487" s="54" t="s">
        <v>4012</v>
      </c>
      <c r="U487" s="54" t="s">
        <v>4277</v>
      </c>
      <c r="V487" s="54" t="s">
        <v>5467</v>
      </c>
      <c r="W487" s="54" t="s">
        <v>5470</v>
      </c>
      <c r="X487" s="54" t="s">
        <v>5473</v>
      </c>
      <c r="Y487" s="54" t="s">
        <v>5476</v>
      </c>
      <c r="Z487" s="54" t="s">
        <v>5464</v>
      </c>
      <c r="AA487" s="54" t="s">
        <v>5479</v>
      </c>
      <c r="AB487" s="54" t="s">
        <v>6919</v>
      </c>
      <c r="AC487" s="54" t="s">
        <v>6922</v>
      </c>
      <c r="AD487" s="54" t="s">
        <v>6925</v>
      </c>
      <c r="AE487" s="54" t="s">
        <v>6928</v>
      </c>
      <c r="AF487" s="54" t="s">
        <v>6916</v>
      </c>
      <c r="AG487" s="54" t="s">
        <v>6931</v>
      </c>
      <c r="AH487" s="54" t="s">
        <v>8371</v>
      </c>
      <c r="AI487" s="54" t="s">
        <v>8374</v>
      </c>
      <c r="AJ487" s="54" t="s">
        <v>8377</v>
      </c>
      <c r="AK487" s="54" t="s">
        <v>8380</v>
      </c>
      <c r="AL487" s="54" t="s">
        <v>8368</v>
      </c>
      <c r="AM487" s="54" t="s">
        <v>8383</v>
      </c>
      <c r="AN487" s="54" t="s">
        <v>9823</v>
      </c>
      <c r="AO487" s="54" t="s">
        <v>9826</v>
      </c>
      <c r="AP487" s="54" t="s">
        <v>9829</v>
      </c>
      <c r="AQ487" s="54" t="s">
        <v>9832</v>
      </c>
      <c r="AR487" s="54" t="s">
        <v>9820</v>
      </c>
      <c r="AS487" s="54" t="s">
        <v>9835</v>
      </c>
      <c r="AT487" s="54" t="s">
        <v>11275</v>
      </c>
      <c r="AU487" s="54" t="s">
        <v>11278</v>
      </c>
      <c r="AV487" s="54" t="s">
        <v>11281</v>
      </c>
      <c r="AW487" s="54" t="s">
        <v>11284</v>
      </c>
      <c r="AX487" s="54" t="s">
        <v>11272</v>
      </c>
      <c r="AY487" s="54" t="s">
        <v>11287</v>
      </c>
      <c r="AZ487" s="54" t="s">
        <v>12477</v>
      </c>
      <c r="BA487" s="54" t="s">
        <v>12480</v>
      </c>
      <c r="BB487" s="54" t="s">
        <v>12483</v>
      </c>
      <c r="BC487" s="54" t="s">
        <v>12486</v>
      </c>
      <c r="BD487" s="54" t="s">
        <v>12474</v>
      </c>
      <c r="BE487" s="54" t="s">
        <v>12489</v>
      </c>
    </row>
    <row r="488" spans="1:57" hidden="1">
      <c r="A488" s="58"/>
      <c r="B488" s="53" t="s">
        <v>12732</v>
      </c>
      <c r="C488" s="66">
        <v>104</v>
      </c>
      <c r="D488" s="54" t="s">
        <v>1379</v>
      </c>
      <c r="E488" s="54" t="s">
        <v>1382</v>
      </c>
      <c r="F488" s="54" t="s">
        <v>1385</v>
      </c>
      <c r="G488" s="54" t="s">
        <v>1388</v>
      </c>
      <c r="H488" s="54" t="s">
        <v>1376</v>
      </c>
      <c r="I488" s="54" t="s">
        <v>1391</v>
      </c>
      <c r="J488" s="54" t="s">
        <v>2831</v>
      </c>
      <c r="K488" s="54" t="s">
        <v>2834</v>
      </c>
      <c r="L488" s="54" t="s">
        <v>2837</v>
      </c>
      <c r="M488" s="54" t="s">
        <v>2840</v>
      </c>
      <c r="N488" s="54" t="s">
        <v>2828</v>
      </c>
      <c r="O488" s="54" t="s">
        <v>2843</v>
      </c>
      <c r="P488" s="54" t="s">
        <v>4283</v>
      </c>
      <c r="Q488" s="54" t="s">
        <v>4286</v>
      </c>
      <c r="R488" s="54" t="s">
        <v>4289</v>
      </c>
      <c r="S488" s="54" t="s">
        <v>4292</v>
      </c>
      <c r="T488" s="54" t="s">
        <v>4280</v>
      </c>
      <c r="U488" s="54" t="s">
        <v>4295</v>
      </c>
      <c r="V488" s="54" t="s">
        <v>5485</v>
      </c>
      <c r="W488" s="54" t="s">
        <v>5488</v>
      </c>
      <c r="X488" s="54" t="s">
        <v>5491</v>
      </c>
      <c r="Y488" s="54" t="s">
        <v>5494</v>
      </c>
      <c r="Z488" s="54" t="s">
        <v>5482</v>
      </c>
      <c r="AA488" s="54" t="s">
        <v>5497</v>
      </c>
      <c r="AB488" s="54" t="s">
        <v>6937</v>
      </c>
      <c r="AC488" s="54" t="s">
        <v>6940</v>
      </c>
      <c r="AD488" s="54" t="s">
        <v>6943</v>
      </c>
      <c r="AE488" s="54" t="s">
        <v>6946</v>
      </c>
      <c r="AF488" s="54" t="s">
        <v>6934</v>
      </c>
      <c r="AG488" s="54" t="s">
        <v>6949</v>
      </c>
      <c r="AH488" s="54" t="s">
        <v>8389</v>
      </c>
      <c r="AI488" s="54" t="s">
        <v>8392</v>
      </c>
      <c r="AJ488" s="54" t="s">
        <v>8395</v>
      </c>
      <c r="AK488" s="54" t="s">
        <v>8398</v>
      </c>
      <c r="AL488" s="54" t="s">
        <v>8386</v>
      </c>
      <c r="AM488" s="54" t="s">
        <v>8401</v>
      </c>
      <c r="AN488" s="54" t="s">
        <v>9841</v>
      </c>
      <c r="AO488" s="54" t="s">
        <v>9844</v>
      </c>
      <c r="AP488" s="54" t="s">
        <v>9847</v>
      </c>
      <c r="AQ488" s="54" t="s">
        <v>9850</v>
      </c>
      <c r="AR488" s="54" t="s">
        <v>9838</v>
      </c>
      <c r="AS488" s="54" t="s">
        <v>9853</v>
      </c>
      <c r="AT488" s="54" t="s">
        <v>11293</v>
      </c>
      <c r="AU488" s="54" t="s">
        <v>11296</v>
      </c>
      <c r="AV488" s="54" t="s">
        <v>11299</v>
      </c>
      <c r="AW488" s="54" t="s">
        <v>11302</v>
      </c>
      <c r="AX488" s="54" t="s">
        <v>11290</v>
      </c>
      <c r="AY488" s="54" t="s">
        <v>11305</v>
      </c>
      <c r="AZ488" s="54" t="s">
        <v>12495</v>
      </c>
      <c r="BA488" s="54" t="s">
        <v>12498</v>
      </c>
      <c r="BB488" s="54" t="s">
        <v>12501</v>
      </c>
      <c r="BC488" s="54" t="s">
        <v>12504</v>
      </c>
      <c r="BD488" s="54" t="s">
        <v>12492</v>
      </c>
      <c r="BE488" s="54" t="s">
        <v>12507</v>
      </c>
    </row>
    <row r="489" spans="1:57" hidden="1">
      <c r="A489" s="58"/>
      <c r="B489" s="53" t="s">
        <v>12733</v>
      </c>
      <c r="C489" s="66">
        <v>105</v>
      </c>
      <c r="D489" s="54" t="s">
        <v>1397</v>
      </c>
      <c r="E489" s="54" t="s">
        <v>1400</v>
      </c>
      <c r="F489" s="54" t="s">
        <v>1403</v>
      </c>
      <c r="G489" s="54" t="s">
        <v>1406</v>
      </c>
      <c r="H489" s="54" t="s">
        <v>1394</v>
      </c>
      <c r="I489" s="54" t="s">
        <v>1409</v>
      </c>
      <c r="J489" s="54" t="s">
        <v>2849</v>
      </c>
      <c r="K489" s="54" t="s">
        <v>2852</v>
      </c>
      <c r="L489" s="54" t="s">
        <v>2855</v>
      </c>
      <c r="M489" s="54" t="s">
        <v>2858</v>
      </c>
      <c r="N489" s="54" t="s">
        <v>2846</v>
      </c>
      <c r="O489" s="54" t="s">
        <v>2861</v>
      </c>
      <c r="P489" s="54" t="s">
        <v>4301</v>
      </c>
      <c r="Q489" s="54" t="s">
        <v>4304</v>
      </c>
      <c r="R489" s="54" t="s">
        <v>4307</v>
      </c>
      <c r="S489" s="54" t="s">
        <v>4310</v>
      </c>
      <c r="T489" s="54" t="s">
        <v>4298</v>
      </c>
      <c r="U489" s="54" t="s">
        <v>4313</v>
      </c>
      <c r="V489" s="54" t="s">
        <v>5503</v>
      </c>
      <c r="W489" s="54" t="s">
        <v>5506</v>
      </c>
      <c r="X489" s="54" t="s">
        <v>5509</v>
      </c>
      <c r="Y489" s="54" t="s">
        <v>5512</v>
      </c>
      <c r="Z489" s="54" t="s">
        <v>5500</v>
      </c>
      <c r="AA489" s="54" t="s">
        <v>5765</v>
      </c>
      <c r="AB489" s="54" t="s">
        <v>6955</v>
      </c>
      <c r="AC489" s="54" t="s">
        <v>6958</v>
      </c>
      <c r="AD489" s="54" t="s">
        <v>6961</v>
      </c>
      <c r="AE489" s="54" t="s">
        <v>6964</v>
      </c>
      <c r="AF489" s="54" t="s">
        <v>6952</v>
      </c>
      <c r="AG489" s="54" t="s">
        <v>6967</v>
      </c>
      <c r="AH489" s="54" t="s">
        <v>8407</v>
      </c>
      <c r="AI489" s="54" t="s">
        <v>8410</v>
      </c>
      <c r="AJ489" s="54" t="s">
        <v>8413</v>
      </c>
      <c r="AK489" s="54" t="s">
        <v>8416</v>
      </c>
      <c r="AL489" s="54" t="s">
        <v>8404</v>
      </c>
      <c r="AM489" s="54" t="s">
        <v>8419</v>
      </c>
      <c r="AN489" s="54" t="s">
        <v>9859</v>
      </c>
      <c r="AO489" s="54" t="s">
        <v>9862</v>
      </c>
      <c r="AP489" s="54" t="s">
        <v>9865</v>
      </c>
      <c r="AQ489" s="54" t="s">
        <v>9868</v>
      </c>
      <c r="AR489" s="54" t="s">
        <v>9856</v>
      </c>
      <c r="AS489" s="54" t="s">
        <v>9871</v>
      </c>
      <c r="AT489" s="54" t="s">
        <v>11311</v>
      </c>
      <c r="AU489" s="54" t="s">
        <v>11314</v>
      </c>
      <c r="AV489" s="54" t="s">
        <v>11317</v>
      </c>
      <c r="AW489" s="54" t="s">
        <v>11320</v>
      </c>
      <c r="AX489" s="54" t="s">
        <v>11308</v>
      </c>
      <c r="AY489" s="54" t="s">
        <v>11323</v>
      </c>
      <c r="AZ489" s="54" t="s">
        <v>12581</v>
      </c>
      <c r="BA489" s="54" t="s">
        <v>12584</v>
      </c>
      <c r="BB489" s="54" t="s">
        <v>12587</v>
      </c>
      <c r="BC489" s="54" t="s">
        <v>12590</v>
      </c>
      <c r="BD489" s="54" t="s">
        <v>12510</v>
      </c>
      <c r="BE489" s="54" t="s">
        <v>12593</v>
      </c>
    </row>
    <row r="490" spans="1:57" hidden="1">
      <c r="A490" s="48" t="s">
        <v>12734</v>
      </c>
      <c r="B490" s="55"/>
      <c r="C490" s="66">
        <v>106</v>
      </c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</row>
    <row r="491" spans="1:57" hidden="1">
      <c r="A491" s="52"/>
      <c r="B491" s="53" t="s">
        <v>12735</v>
      </c>
      <c r="C491" s="66">
        <v>107</v>
      </c>
      <c r="D491" s="54" t="s">
        <v>1415</v>
      </c>
      <c r="E491" s="54" t="s">
        <v>1418</v>
      </c>
      <c r="F491" s="54" t="s">
        <v>1421</v>
      </c>
      <c r="G491" s="54" t="s">
        <v>1424</v>
      </c>
      <c r="H491" s="54" t="s">
        <v>1412</v>
      </c>
      <c r="I491" s="54" t="s">
        <v>1427</v>
      </c>
      <c r="J491" s="54" t="s">
        <v>2867</v>
      </c>
      <c r="K491" s="54" t="s">
        <v>2870</v>
      </c>
      <c r="L491" s="54" t="s">
        <v>2873</v>
      </c>
      <c r="M491" s="54" t="s">
        <v>2876</v>
      </c>
      <c r="N491" s="54" t="s">
        <v>2864</v>
      </c>
      <c r="O491" s="54" t="s">
        <v>2879</v>
      </c>
      <c r="P491" s="54" t="s">
        <v>4319</v>
      </c>
      <c r="Q491" s="54" t="s">
        <v>4322</v>
      </c>
      <c r="R491" s="54" t="s">
        <v>4325</v>
      </c>
      <c r="S491" s="54" t="s">
        <v>4328</v>
      </c>
      <c r="T491" s="54" t="s">
        <v>4316</v>
      </c>
      <c r="U491" s="54" t="s">
        <v>4331</v>
      </c>
      <c r="V491" s="54" t="s">
        <v>5771</v>
      </c>
      <c r="W491" s="54" t="s">
        <v>5774</v>
      </c>
      <c r="X491" s="54" t="s">
        <v>5777</v>
      </c>
      <c r="Y491" s="54" t="s">
        <v>5780</v>
      </c>
      <c r="Z491" s="54" t="s">
        <v>5768</v>
      </c>
      <c r="AA491" s="54" t="s">
        <v>5783</v>
      </c>
      <c r="AB491" s="54" t="s">
        <v>6973</v>
      </c>
      <c r="AC491" s="54" t="s">
        <v>6976</v>
      </c>
      <c r="AD491" s="54" t="s">
        <v>6979</v>
      </c>
      <c r="AE491" s="54" t="s">
        <v>6982</v>
      </c>
      <c r="AF491" s="54" t="s">
        <v>6970</v>
      </c>
      <c r="AG491" s="54" t="s">
        <v>6985</v>
      </c>
      <c r="AH491" s="54" t="s">
        <v>8425</v>
      </c>
      <c r="AI491" s="54" t="s">
        <v>8428</v>
      </c>
      <c r="AJ491" s="54" t="s">
        <v>8431</v>
      </c>
      <c r="AK491" s="54" t="s">
        <v>8434</v>
      </c>
      <c r="AL491" s="54" t="s">
        <v>8422</v>
      </c>
      <c r="AM491" s="54" t="s">
        <v>8437</v>
      </c>
      <c r="AN491" s="54" t="s">
        <v>9877</v>
      </c>
      <c r="AO491" s="54" t="s">
        <v>9880</v>
      </c>
      <c r="AP491" s="54" t="s">
        <v>9883</v>
      </c>
      <c r="AQ491" s="54" t="s">
        <v>9886</v>
      </c>
      <c r="AR491" s="54" t="s">
        <v>9874</v>
      </c>
      <c r="AS491" s="54" t="s">
        <v>9889</v>
      </c>
      <c r="AT491" s="54" t="s">
        <v>11329</v>
      </c>
      <c r="AU491" s="54" t="s">
        <v>11332</v>
      </c>
      <c r="AV491" s="54" t="s">
        <v>11335</v>
      </c>
      <c r="AW491" s="54" t="s">
        <v>11338</v>
      </c>
      <c r="AX491" s="54" t="s">
        <v>11326</v>
      </c>
      <c r="AY491" s="54" t="s">
        <v>11341</v>
      </c>
      <c r="AZ491" s="54" t="s">
        <v>12599</v>
      </c>
      <c r="BA491" s="54" t="s">
        <v>12602</v>
      </c>
      <c r="BB491" s="54" t="s">
        <v>12605</v>
      </c>
      <c r="BC491" s="54" t="s">
        <v>12608</v>
      </c>
      <c r="BD491" s="54" t="s">
        <v>12596</v>
      </c>
      <c r="BE491" s="54" t="s">
        <v>12611</v>
      </c>
    </row>
    <row r="492" spans="1:57" hidden="1">
      <c r="A492" s="52"/>
      <c r="B492" s="53" t="s">
        <v>12736</v>
      </c>
      <c r="C492" s="66">
        <v>108</v>
      </c>
      <c r="D492" s="54" t="s">
        <v>1433</v>
      </c>
      <c r="E492" s="54" t="s">
        <v>1436</v>
      </c>
      <c r="F492" s="54" t="s">
        <v>1439</v>
      </c>
      <c r="G492" s="54" t="s">
        <v>1442</v>
      </c>
      <c r="H492" s="54" t="s">
        <v>1430</v>
      </c>
      <c r="I492" s="54" t="s">
        <v>1445</v>
      </c>
      <c r="J492" s="54" t="s">
        <v>2885</v>
      </c>
      <c r="K492" s="54" t="s">
        <v>2888</v>
      </c>
      <c r="L492" s="54" t="s">
        <v>2891</v>
      </c>
      <c r="M492" s="54" t="s">
        <v>2894</v>
      </c>
      <c r="N492" s="54" t="s">
        <v>2882</v>
      </c>
      <c r="O492" s="54" t="s">
        <v>2897</v>
      </c>
      <c r="P492" s="54" t="s">
        <v>4337</v>
      </c>
      <c r="Q492" s="54" t="s">
        <v>4340</v>
      </c>
      <c r="R492" s="54" t="s">
        <v>4343</v>
      </c>
      <c r="S492" s="54" t="s">
        <v>4346</v>
      </c>
      <c r="T492" s="54" t="s">
        <v>4334</v>
      </c>
      <c r="U492" s="54" t="s">
        <v>4349</v>
      </c>
      <c r="V492" s="54" t="s">
        <v>5789</v>
      </c>
      <c r="W492" s="54" t="s">
        <v>5792</v>
      </c>
      <c r="X492" s="54" t="s">
        <v>5795</v>
      </c>
      <c r="Y492" s="54" t="s">
        <v>5798</v>
      </c>
      <c r="Z492" s="54" t="s">
        <v>5786</v>
      </c>
      <c r="AA492" s="54" t="s">
        <v>5801</v>
      </c>
      <c r="AB492" s="54" t="s">
        <v>6991</v>
      </c>
      <c r="AC492" s="54" t="s">
        <v>6994</v>
      </c>
      <c r="AD492" s="54" t="s">
        <v>6997</v>
      </c>
      <c r="AE492" s="54" t="s">
        <v>7000</v>
      </c>
      <c r="AF492" s="54" t="s">
        <v>6988</v>
      </c>
      <c r="AG492" s="54" t="s">
        <v>7003</v>
      </c>
      <c r="AH492" s="54" t="s">
        <v>8443</v>
      </c>
      <c r="AI492" s="54" t="s">
        <v>8446</v>
      </c>
      <c r="AJ492" s="54" t="s">
        <v>8449</v>
      </c>
      <c r="AK492" s="54" t="s">
        <v>8452</v>
      </c>
      <c r="AL492" s="54" t="s">
        <v>8440</v>
      </c>
      <c r="AM492" s="54" t="s">
        <v>8455</v>
      </c>
      <c r="AN492" s="54" t="s">
        <v>9895</v>
      </c>
      <c r="AO492" s="54" t="s">
        <v>9898</v>
      </c>
      <c r="AP492" s="54" t="s">
        <v>9901</v>
      </c>
      <c r="AQ492" s="54" t="s">
        <v>9904</v>
      </c>
      <c r="AR492" s="54" t="s">
        <v>9892</v>
      </c>
      <c r="AS492" s="54" t="s">
        <v>9907</v>
      </c>
      <c r="AT492" s="54" t="s">
        <v>11347</v>
      </c>
      <c r="AU492" s="54" t="s">
        <v>11350</v>
      </c>
      <c r="AV492" s="54" t="s">
        <v>11353</v>
      </c>
      <c r="AW492" s="54" t="s">
        <v>11356</v>
      </c>
      <c r="AX492" s="54" t="s">
        <v>11344</v>
      </c>
      <c r="AY492" s="54" t="s">
        <v>11359</v>
      </c>
      <c r="AZ492" s="54" t="s">
        <v>12617</v>
      </c>
      <c r="BA492" s="54" t="s">
        <v>12620</v>
      </c>
      <c r="BB492" s="54" t="s">
        <v>12623</v>
      </c>
      <c r="BC492" s="54" t="s">
        <v>12626</v>
      </c>
      <c r="BD492" s="54" t="s">
        <v>12614</v>
      </c>
      <c r="BE492" s="54" t="s">
        <v>12629</v>
      </c>
    </row>
    <row r="493" spans="1:57" hidden="1">
      <c r="A493" s="52"/>
      <c r="B493" s="53" t="s">
        <v>12737</v>
      </c>
      <c r="C493" s="66">
        <v>109</v>
      </c>
      <c r="D493" s="54" t="s">
        <v>1451</v>
      </c>
      <c r="E493" s="54" t="s">
        <v>1454</v>
      </c>
      <c r="F493" s="54" t="s">
        <v>1457</v>
      </c>
      <c r="G493" s="54" t="s">
        <v>1460</v>
      </c>
      <c r="H493" s="54" t="s">
        <v>1448</v>
      </c>
      <c r="I493" s="54" t="s">
        <v>1463</v>
      </c>
      <c r="J493" s="54" t="s">
        <v>2903</v>
      </c>
      <c r="K493" s="54" t="s">
        <v>2906</v>
      </c>
      <c r="L493" s="54" t="s">
        <v>2909</v>
      </c>
      <c r="M493" s="54" t="s">
        <v>2912</v>
      </c>
      <c r="N493" s="54" t="s">
        <v>2900</v>
      </c>
      <c r="O493" s="54" t="s">
        <v>2915</v>
      </c>
      <c r="P493" s="54" t="s">
        <v>4355</v>
      </c>
      <c r="Q493" s="54" t="s">
        <v>4358</v>
      </c>
      <c r="R493" s="54" t="s">
        <v>4361</v>
      </c>
      <c r="S493" s="54" t="s">
        <v>4364</v>
      </c>
      <c r="T493" s="54" t="s">
        <v>4352</v>
      </c>
      <c r="U493" s="54" t="s">
        <v>4367</v>
      </c>
      <c r="V493" s="54" t="s">
        <v>5807</v>
      </c>
      <c r="W493" s="54" t="s">
        <v>5810</v>
      </c>
      <c r="X493" s="54" t="s">
        <v>5813</v>
      </c>
      <c r="Y493" s="54" t="s">
        <v>5816</v>
      </c>
      <c r="Z493" s="54" t="s">
        <v>5804</v>
      </c>
      <c r="AA493" s="54" t="s">
        <v>5819</v>
      </c>
      <c r="AB493" s="54" t="s">
        <v>7009</v>
      </c>
      <c r="AC493" s="54" t="s">
        <v>7012</v>
      </c>
      <c r="AD493" s="54" t="s">
        <v>7265</v>
      </c>
      <c r="AE493" s="54" t="s">
        <v>7268</v>
      </c>
      <c r="AF493" s="54" t="s">
        <v>7006</v>
      </c>
      <c r="AG493" s="54" t="s">
        <v>7271</v>
      </c>
      <c r="AH493" s="54" t="s">
        <v>8461</v>
      </c>
      <c r="AI493" s="54" t="s">
        <v>8464</v>
      </c>
      <c r="AJ493" s="54" t="s">
        <v>8467</v>
      </c>
      <c r="AK493" s="54" t="s">
        <v>8470</v>
      </c>
      <c r="AL493" s="54" t="s">
        <v>8458</v>
      </c>
      <c r="AM493" s="54" t="s">
        <v>8473</v>
      </c>
      <c r="AN493" s="54" t="s">
        <v>9913</v>
      </c>
      <c r="AO493" s="54" t="s">
        <v>9916</v>
      </c>
      <c r="AP493" s="54" t="s">
        <v>9919</v>
      </c>
      <c r="AQ493" s="54" t="s">
        <v>9922</v>
      </c>
      <c r="AR493" s="54" t="s">
        <v>9910</v>
      </c>
      <c r="AS493" s="54" t="s">
        <v>9925</v>
      </c>
      <c r="AT493" s="54" t="s">
        <v>11365</v>
      </c>
      <c r="AU493" s="54" t="s">
        <v>11368</v>
      </c>
      <c r="AV493" s="54" t="s">
        <v>11371</v>
      </c>
      <c r="AW493" s="54" t="s">
        <v>11374</v>
      </c>
      <c r="AX493" s="54" t="s">
        <v>11362</v>
      </c>
      <c r="AY493" s="54" t="s">
        <v>11377</v>
      </c>
      <c r="AZ493" s="54" t="s">
        <v>12635</v>
      </c>
      <c r="BA493" s="54" t="s">
        <v>12638</v>
      </c>
      <c r="BB493" s="54" t="s">
        <v>12641</v>
      </c>
      <c r="BC493" s="54" t="s">
        <v>12644</v>
      </c>
      <c r="BD493" s="54" t="s">
        <v>12632</v>
      </c>
      <c r="BE493" s="54" t="s">
        <v>12647</v>
      </c>
    </row>
    <row r="494" spans="1:57" hidden="1">
      <c r="A494" s="48" t="s">
        <v>12680</v>
      </c>
      <c r="B494" s="60"/>
      <c r="C494" s="66">
        <v>110</v>
      </c>
      <c r="D494" s="54" t="s">
        <v>266</v>
      </c>
      <c r="E494" s="54" t="s">
        <v>269</v>
      </c>
      <c r="F494" s="54" t="s">
        <v>272</v>
      </c>
      <c r="G494" s="54" t="s">
        <v>275</v>
      </c>
      <c r="H494" s="54" t="s">
        <v>263</v>
      </c>
      <c r="I494" s="54" t="s">
        <v>279</v>
      </c>
      <c r="J494" s="54" t="s">
        <v>1469</v>
      </c>
      <c r="K494" s="54" t="s">
        <v>1472</v>
      </c>
      <c r="L494" s="54" t="s">
        <v>1475</v>
      </c>
      <c r="M494" s="54" t="s">
        <v>1478</v>
      </c>
      <c r="N494" s="54" t="s">
        <v>1466</v>
      </c>
      <c r="O494" s="54" t="s">
        <v>1481</v>
      </c>
      <c r="P494" s="54" t="s">
        <v>2921</v>
      </c>
      <c r="Q494" s="54" t="s">
        <v>2924</v>
      </c>
      <c r="R494" s="54" t="s">
        <v>2927</v>
      </c>
      <c r="S494" s="54" t="s">
        <v>2930</v>
      </c>
      <c r="T494" s="54" t="s">
        <v>2918</v>
      </c>
      <c r="U494" s="54" t="s">
        <v>2933</v>
      </c>
      <c r="V494" s="54" t="s">
        <v>4373</v>
      </c>
      <c r="W494" s="54" t="s">
        <v>4376</v>
      </c>
      <c r="X494" s="54" t="s">
        <v>4379</v>
      </c>
      <c r="Y494" s="54" t="s">
        <v>4382</v>
      </c>
      <c r="Z494" s="54" t="s">
        <v>4370</v>
      </c>
      <c r="AA494" s="54" t="s">
        <v>4385</v>
      </c>
      <c r="AB494" s="54" t="s">
        <v>5825</v>
      </c>
      <c r="AC494" s="54" t="s">
        <v>5828</v>
      </c>
      <c r="AD494" s="54" t="s">
        <v>5831</v>
      </c>
      <c r="AE494" s="54" t="s">
        <v>5834</v>
      </c>
      <c r="AF494" s="54" t="s">
        <v>5822</v>
      </c>
      <c r="AG494" s="54" t="s">
        <v>5837</v>
      </c>
      <c r="AH494" s="54" t="s">
        <v>7277</v>
      </c>
      <c r="AI494" s="54" t="s">
        <v>7280</v>
      </c>
      <c r="AJ494" s="54" t="s">
        <v>7283</v>
      </c>
      <c r="AK494" s="54" t="s">
        <v>7286</v>
      </c>
      <c r="AL494" s="54" t="s">
        <v>7274</v>
      </c>
      <c r="AM494" s="54" t="s">
        <v>7289</v>
      </c>
      <c r="AN494" s="54" t="s">
        <v>8479</v>
      </c>
      <c r="AO494" s="54" t="s">
        <v>8482</v>
      </c>
      <c r="AP494" s="54" t="s">
        <v>8485</v>
      </c>
      <c r="AQ494" s="54" t="s">
        <v>8488</v>
      </c>
      <c r="AR494" s="54" t="s">
        <v>8476</v>
      </c>
      <c r="AS494" s="54" t="s">
        <v>8491</v>
      </c>
      <c r="AT494" s="54" t="s">
        <v>9931</v>
      </c>
      <c r="AU494" s="54" t="s">
        <v>9934</v>
      </c>
      <c r="AV494" s="54" t="s">
        <v>9937</v>
      </c>
      <c r="AW494" s="54" t="s">
        <v>9940</v>
      </c>
      <c r="AX494" s="54" t="s">
        <v>9928</v>
      </c>
      <c r="AY494" s="54" t="s">
        <v>9943</v>
      </c>
      <c r="AZ494" s="54" t="s">
        <v>11383</v>
      </c>
      <c r="BA494" s="54" t="s">
        <v>11386</v>
      </c>
      <c r="BB494" s="54" t="s">
        <v>11389</v>
      </c>
      <c r="BC494" s="54" t="s">
        <v>11392</v>
      </c>
      <c r="BD494" s="54" t="s">
        <v>11380</v>
      </c>
      <c r="BE494" s="54" t="s">
        <v>11395</v>
      </c>
    </row>
    <row r="495" spans="1:57" hidden="1">
      <c r="A495" s="45" t="s">
        <v>12739</v>
      </c>
      <c r="B495" s="46"/>
      <c r="C495" s="66">
        <v>111</v>
      </c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idden="1">
      <c r="A496" s="48" t="s">
        <v>12684</v>
      </c>
      <c r="B496" s="49"/>
      <c r="C496" s="66">
        <v>112</v>
      </c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idden="1">
      <c r="A497" s="52"/>
      <c r="B497" s="53" t="s">
        <v>12685</v>
      </c>
      <c r="C497" s="66">
        <v>113</v>
      </c>
      <c r="D497" s="54" t="s">
        <v>1470</v>
      </c>
      <c r="E497" s="54" t="s">
        <v>1473</v>
      </c>
      <c r="F497" s="54" t="s">
        <v>1476</v>
      </c>
      <c r="G497" s="54" t="s">
        <v>1479</v>
      </c>
      <c r="H497" s="54" t="s">
        <v>1467</v>
      </c>
      <c r="I497" s="54" t="s">
        <v>1482</v>
      </c>
      <c r="J497" s="54" t="s">
        <v>1470</v>
      </c>
      <c r="K497" s="54" t="s">
        <v>1473</v>
      </c>
      <c r="L497" s="54" t="s">
        <v>1476</v>
      </c>
      <c r="M497" s="54" t="s">
        <v>1479</v>
      </c>
      <c r="N497" s="54" t="s">
        <v>1467</v>
      </c>
      <c r="O497" s="54" t="s">
        <v>1482</v>
      </c>
      <c r="AZ497" s="54"/>
      <c r="BA497" s="54"/>
      <c r="BB497" s="54"/>
      <c r="BC497" s="54"/>
      <c r="BD497" s="54"/>
      <c r="BE497" s="54"/>
    </row>
    <row r="498" spans="1:57" hidden="1">
      <c r="A498" s="52"/>
      <c r="B498" s="53" t="s">
        <v>12686</v>
      </c>
      <c r="C498" s="66">
        <v>114</v>
      </c>
      <c r="D498" s="54" t="s">
        <v>2922</v>
      </c>
      <c r="E498" s="54" t="s">
        <v>2925</v>
      </c>
      <c r="F498" s="54" t="s">
        <v>2928</v>
      </c>
      <c r="G498" s="54" t="s">
        <v>2931</v>
      </c>
      <c r="H498" s="54" t="s">
        <v>2919</v>
      </c>
      <c r="I498" s="54" t="s">
        <v>2934</v>
      </c>
      <c r="P498" s="54" t="s">
        <v>2922</v>
      </c>
      <c r="Q498" s="54" t="s">
        <v>2925</v>
      </c>
      <c r="R498" s="54" t="s">
        <v>2928</v>
      </c>
      <c r="S498" s="54" t="s">
        <v>2931</v>
      </c>
      <c r="T498" s="54" t="s">
        <v>2919</v>
      </c>
      <c r="U498" s="54" t="s">
        <v>2934</v>
      </c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idden="1">
      <c r="A499" s="52"/>
      <c r="B499" s="53" t="s">
        <v>12687</v>
      </c>
      <c r="C499" s="66">
        <v>115</v>
      </c>
      <c r="D499" s="54" t="s">
        <v>4374</v>
      </c>
      <c r="E499" s="54" t="s">
        <v>4377</v>
      </c>
      <c r="F499" s="54" t="s">
        <v>4380</v>
      </c>
      <c r="G499" s="54" t="s">
        <v>4383</v>
      </c>
      <c r="H499" s="54" t="s">
        <v>4371</v>
      </c>
      <c r="I499" s="54" t="s">
        <v>4386</v>
      </c>
      <c r="V499" s="54" t="s">
        <v>4374</v>
      </c>
      <c r="W499" s="54" t="s">
        <v>4377</v>
      </c>
      <c r="X499" s="54" t="s">
        <v>4380</v>
      </c>
      <c r="Y499" s="54" t="s">
        <v>4383</v>
      </c>
      <c r="Z499" s="54" t="s">
        <v>4371</v>
      </c>
      <c r="AA499" s="54" t="s">
        <v>4386</v>
      </c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idden="1">
      <c r="A500" s="52"/>
      <c r="B500" s="53" t="s">
        <v>12688</v>
      </c>
      <c r="C500" s="66">
        <v>116</v>
      </c>
      <c r="D500" s="54" t="s">
        <v>5826</v>
      </c>
      <c r="E500" s="54" t="s">
        <v>5829</v>
      </c>
      <c r="F500" s="54" t="s">
        <v>5832</v>
      </c>
      <c r="G500" s="54" t="s">
        <v>5835</v>
      </c>
      <c r="H500" s="54" t="s">
        <v>5823</v>
      </c>
      <c r="I500" s="54" t="s">
        <v>5838</v>
      </c>
      <c r="AB500" s="54" t="s">
        <v>5826</v>
      </c>
      <c r="AC500" s="54" t="s">
        <v>5829</v>
      </c>
      <c r="AD500" s="54" t="s">
        <v>5832</v>
      </c>
      <c r="AE500" s="54" t="s">
        <v>5835</v>
      </c>
      <c r="AF500" s="54" t="s">
        <v>5823</v>
      </c>
      <c r="AG500" s="54" t="s">
        <v>5838</v>
      </c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idden="1">
      <c r="A501" s="52"/>
      <c r="B501" s="53" t="s">
        <v>12689</v>
      </c>
      <c r="C501" s="66">
        <v>117</v>
      </c>
      <c r="D501" s="54" t="s">
        <v>7278</v>
      </c>
      <c r="E501" s="54" t="s">
        <v>7281</v>
      </c>
      <c r="F501" s="54" t="s">
        <v>7284</v>
      </c>
      <c r="G501" s="54" t="s">
        <v>7287</v>
      </c>
      <c r="H501" s="54" t="s">
        <v>7275</v>
      </c>
      <c r="I501" s="54" t="s">
        <v>7290</v>
      </c>
      <c r="AH501" s="54" t="s">
        <v>7278</v>
      </c>
      <c r="AI501" s="54" t="s">
        <v>7281</v>
      </c>
      <c r="AJ501" s="54" t="s">
        <v>7284</v>
      </c>
      <c r="AK501" s="54" t="s">
        <v>7287</v>
      </c>
      <c r="AL501" s="54" t="s">
        <v>7275</v>
      </c>
      <c r="AM501" s="54" t="s">
        <v>7290</v>
      </c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idden="1">
      <c r="A502" s="52"/>
      <c r="B502" s="53" t="s">
        <v>12690</v>
      </c>
      <c r="C502" s="66">
        <v>118</v>
      </c>
      <c r="D502" s="54" t="s">
        <v>8480</v>
      </c>
      <c r="E502" s="54" t="s">
        <v>8483</v>
      </c>
      <c r="F502" s="54" t="s">
        <v>8486</v>
      </c>
      <c r="G502" s="54" t="s">
        <v>8489</v>
      </c>
      <c r="H502" s="54" t="s">
        <v>8477</v>
      </c>
      <c r="I502" s="54" t="s">
        <v>8492</v>
      </c>
      <c r="AN502" s="54" t="s">
        <v>8480</v>
      </c>
      <c r="AO502" s="54" t="s">
        <v>8483</v>
      </c>
      <c r="AP502" s="54" t="s">
        <v>8486</v>
      </c>
      <c r="AQ502" s="54" t="s">
        <v>8489</v>
      </c>
      <c r="AR502" s="54" t="s">
        <v>8477</v>
      </c>
      <c r="AS502" s="54" t="s">
        <v>8492</v>
      </c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idden="1">
      <c r="A503" s="52"/>
      <c r="B503" s="53" t="s">
        <v>12691</v>
      </c>
      <c r="C503" s="66">
        <v>119</v>
      </c>
      <c r="D503" s="54" t="s">
        <v>9932</v>
      </c>
      <c r="E503" s="54" t="s">
        <v>9935</v>
      </c>
      <c r="F503" s="54" t="s">
        <v>9938</v>
      </c>
      <c r="G503" s="54" t="s">
        <v>9941</v>
      </c>
      <c r="H503" s="54" t="s">
        <v>9929</v>
      </c>
      <c r="I503" s="54" t="s">
        <v>9944</v>
      </c>
      <c r="AT503" s="54" t="s">
        <v>9932</v>
      </c>
      <c r="AU503" s="54" t="s">
        <v>9935</v>
      </c>
      <c r="AV503" s="54" t="s">
        <v>9938</v>
      </c>
      <c r="AW503" s="54" t="s">
        <v>9941</v>
      </c>
      <c r="AX503" s="54" t="s">
        <v>9929</v>
      </c>
      <c r="AY503" s="54" t="s">
        <v>9944</v>
      </c>
      <c r="AZ503" s="54"/>
      <c r="BA503" s="54"/>
      <c r="BB503" s="54"/>
      <c r="BC503" s="54"/>
      <c r="BD503" s="54"/>
      <c r="BE503" s="54"/>
    </row>
    <row r="504" spans="1:57" hidden="1">
      <c r="A504" s="52"/>
      <c r="B504" s="53" t="s">
        <v>12692</v>
      </c>
      <c r="C504" s="66">
        <v>120</v>
      </c>
      <c r="D504" s="54" t="s">
        <v>11384</v>
      </c>
      <c r="E504" s="54" t="s">
        <v>11387</v>
      </c>
      <c r="F504" s="54" t="s">
        <v>11390</v>
      </c>
      <c r="G504" s="54" t="s">
        <v>11393</v>
      </c>
      <c r="H504" s="54" t="s">
        <v>11381</v>
      </c>
      <c r="I504" s="54" t="s">
        <v>11396</v>
      </c>
      <c r="AZ504" s="54" t="s">
        <v>11384</v>
      </c>
      <c r="BA504" s="54" t="s">
        <v>11387</v>
      </c>
      <c r="BB504" s="54" t="s">
        <v>11390</v>
      </c>
      <c r="BC504" s="54" t="s">
        <v>11393</v>
      </c>
      <c r="BD504" s="54" t="s">
        <v>11381</v>
      </c>
      <c r="BE504" s="54" t="s">
        <v>11396</v>
      </c>
    </row>
    <row r="505" spans="1:57" hidden="1">
      <c r="A505" s="48" t="s">
        <v>12693</v>
      </c>
      <c r="B505" s="55"/>
      <c r="C505" s="66">
        <v>121</v>
      </c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idden="1">
      <c r="A506" s="48"/>
      <c r="B506" s="53" t="s">
        <v>12694</v>
      </c>
      <c r="C506" s="66">
        <v>122</v>
      </c>
      <c r="D506" s="54" t="s">
        <v>286</v>
      </c>
      <c r="E506" s="54" t="s">
        <v>289</v>
      </c>
      <c r="F506" s="54" t="s">
        <v>292</v>
      </c>
      <c r="G506" s="54" t="s">
        <v>295</v>
      </c>
      <c r="H506" s="54" t="s">
        <v>283</v>
      </c>
      <c r="I506" s="54" t="s">
        <v>298</v>
      </c>
      <c r="J506" s="54" t="s">
        <v>1488</v>
      </c>
      <c r="K506" s="54" t="s">
        <v>1491</v>
      </c>
      <c r="L506" s="54" t="s">
        <v>1494</v>
      </c>
      <c r="M506" s="54" t="s">
        <v>1497</v>
      </c>
      <c r="N506" s="54" t="s">
        <v>1485</v>
      </c>
      <c r="O506" s="54" t="s">
        <v>1500</v>
      </c>
      <c r="P506" s="54" t="s">
        <v>2940</v>
      </c>
      <c r="Q506" s="54" t="s">
        <v>2943</v>
      </c>
      <c r="R506" s="54" t="s">
        <v>2946</v>
      </c>
      <c r="S506" s="54" t="s">
        <v>2949</v>
      </c>
      <c r="T506" s="54" t="s">
        <v>2937</v>
      </c>
      <c r="U506" s="54" t="s">
        <v>2952</v>
      </c>
      <c r="V506" s="54" t="s">
        <v>4392</v>
      </c>
      <c r="W506" s="54" t="s">
        <v>4395</v>
      </c>
      <c r="X506" s="54" t="s">
        <v>4398</v>
      </c>
      <c r="Y506" s="54" t="s">
        <v>4401</v>
      </c>
      <c r="Z506" s="54" t="s">
        <v>4389</v>
      </c>
      <c r="AA506" s="54" t="s">
        <v>4404</v>
      </c>
      <c r="AB506" s="54" t="s">
        <v>5844</v>
      </c>
      <c r="AC506" s="54" t="s">
        <v>5847</v>
      </c>
      <c r="AD506" s="54" t="s">
        <v>5850</v>
      </c>
      <c r="AE506" s="54" t="s">
        <v>5853</v>
      </c>
      <c r="AF506" s="54" t="s">
        <v>5841</v>
      </c>
      <c r="AG506" s="54" t="s">
        <v>5856</v>
      </c>
      <c r="AH506" s="54" t="s">
        <v>7296</v>
      </c>
      <c r="AI506" s="54" t="s">
        <v>7299</v>
      </c>
      <c r="AJ506" s="54" t="s">
        <v>7302</v>
      </c>
      <c r="AK506" s="54" t="s">
        <v>7305</v>
      </c>
      <c r="AL506" s="54" t="s">
        <v>7293</v>
      </c>
      <c r="AM506" s="54" t="s">
        <v>7308</v>
      </c>
      <c r="AN506" s="54" t="s">
        <v>8498</v>
      </c>
      <c r="AO506" s="54" t="s">
        <v>8501</v>
      </c>
      <c r="AP506" s="54" t="s">
        <v>8504</v>
      </c>
      <c r="AQ506" s="54" t="s">
        <v>8507</v>
      </c>
      <c r="AR506" s="54" t="s">
        <v>8495</v>
      </c>
      <c r="AS506" s="54" t="s">
        <v>8510</v>
      </c>
      <c r="AT506" s="54" t="s">
        <v>9950</v>
      </c>
      <c r="AU506" s="54" t="s">
        <v>9953</v>
      </c>
      <c r="AV506" s="54" t="s">
        <v>9956</v>
      </c>
      <c r="AW506" s="54" t="s">
        <v>9959</v>
      </c>
      <c r="AX506" s="54" t="s">
        <v>9947</v>
      </c>
      <c r="AY506" s="54" t="s">
        <v>9962</v>
      </c>
      <c r="AZ506" s="54" t="s">
        <v>11402</v>
      </c>
      <c r="BA506" s="54" t="s">
        <v>11405</v>
      </c>
      <c r="BB506" s="54" t="s">
        <v>11408</v>
      </c>
      <c r="BC506" s="54" t="s">
        <v>11411</v>
      </c>
      <c r="BD506" s="54" t="s">
        <v>11399</v>
      </c>
      <c r="BE506" s="54" t="s">
        <v>11414</v>
      </c>
    </row>
    <row r="507" spans="1:57" hidden="1">
      <c r="A507" s="52"/>
      <c r="B507" s="56" t="s">
        <v>12695</v>
      </c>
      <c r="C507" s="66">
        <v>123</v>
      </c>
      <c r="D507" s="54" t="s">
        <v>304</v>
      </c>
      <c r="E507" s="54" t="s">
        <v>307</v>
      </c>
      <c r="F507" s="54" t="s">
        <v>310</v>
      </c>
      <c r="G507" s="54" t="s">
        <v>313</v>
      </c>
      <c r="H507" s="54" t="s">
        <v>301</v>
      </c>
      <c r="I507" s="54" t="s">
        <v>316</v>
      </c>
      <c r="J507" s="54" t="s">
        <v>1506</v>
      </c>
      <c r="K507" s="54" t="s">
        <v>1509</v>
      </c>
      <c r="L507" s="54" t="s">
        <v>1512</v>
      </c>
      <c r="M507" s="54" t="s">
        <v>1765</v>
      </c>
      <c r="N507" s="54" t="s">
        <v>1503</v>
      </c>
      <c r="O507" s="54" t="s">
        <v>1768</v>
      </c>
      <c r="P507" s="54" t="s">
        <v>2958</v>
      </c>
      <c r="Q507" s="54" t="s">
        <v>2961</v>
      </c>
      <c r="R507" s="54" t="s">
        <v>2964</v>
      </c>
      <c r="S507" s="54" t="s">
        <v>2967</v>
      </c>
      <c r="T507" s="54" t="s">
        <v>2955</v>
      </c>
      <c r="U507" s="54" t="s">
        <v>2970</v>
      </c>
      <c r="V507" s="54" t="s">
        <v>4410</v>
      </c>
      <c r="W507" s="54" t="s">
        <v>4413</v>
      </c>
      <c r="X507" s="54" t="s">
        <v>4416</v>
      </c>
      <c r="Y507" s="54" t="s">
        <v>4419</v>
      </c>
      <c r="Z507" s="54" t="s">
        <v>4407</v>
      </c>
      <c r="AA507" s="54" t="s">
        <v>4422</v>
      </c>
      <c r="AB507" s="54" t="s">
        <v>5862</v>
      </c>
      <c r="AC507" s="54" t="s">
        <v>5865</v>
      </c>
      <c r="AD507" s="54" t="s">
        <v>5868</v>
      </c>
      <c r="AE507" s="54" t="s">
        <v>5871</v>
      </c>
      <c r="AF507" s="54" t="s">
        <v>5859</v>
      </c>
      <c r="AG507" s="54" t="s">
        <v>5874</v>
      </c>
      <c r="AH507" s="54" t="s">
        <v>7314</v>
      </c>
      <c r="AI507" s="54" t="s">
        <v>7317</v>
      </c>
      <c r="AJ507" s="54" t="s">
        <v>7320</v>
      </c>
      <c r="AK507" s="54" t="s">
        <v>7323</v>
      </c>
      <c r="AL507" s="54" t="s">
        <v>7311</v>
      </c>
      <c r="AM507" s="54" t="s">
        <v>7326</v>
      </c>
      <c r="AN507" s="54" t="s">
        <v>8766</v>
      </c>
      <c r="AO507" s="54" t="s">
        <v>8769</v>
      </c>
      <c r="AP507" s="54" t="s">
        <v>8772</v>
      </c>
      <c r="AQ507" s="54" t="s">
        <v>8775</v>
      </c>
      <c r="AR507" s="54" t="s">
        <v>8763</v>
      </c>
      <c r="AS507" s="54" t="s">
        <v>8778</v>
      </c>
      <c r="AT507" s="54" t="s">
        <v>9968</v>
      </c>
      <c r="AU507" s="54" t="s">
        <v>9971</v>
      </c>
      <c r="AV507" s="54" t="s">
        <v>9974</v>
      </c>
      <c r="AW507" s="54" t="s">
        <v>9977</v>
      </c>
      <c r="AX507" s="54" t="s">
        <v>9965</v>
      </c>
      <c r="AY507" s="54" t="s">
        <v>9980</v>
      </c>
      <c r="AZ507" s="54" t="s">
        <v>11420</v>
      </c>
      <c r="BA507" s="54" t="s">
        <v>11423</v>
      </c>
      <c r="BB507" s="54" t="s">
        <v>11426</v>
      </c>
      <c r="BC507" s="54" t="s">
        <v>11429</v>
      </c>
      <c r="BD507" s="54" t="s">
        <v>11417</v>
      </c>
      <c r="BE507" s="54" t="s">
        <v>11432</v>
      </c>
    </row>
    <row r="508" spans="1:57" hidden="1">
      <c r="A508" s="52"/>
      <c r="B508" s="56" t="s">
        <v>12696</v>
      </c>
      <c r="C508" s="66">
        <v>124</v>
      </c>
      <c r="D508" s="54" t="s">
        <v>322</v>
      </c>
      <c r="E508" s="54" t="s">
        <v>325</v>
      </c>
      <c r="F508" s="54" t="s">
        <v>328</v>
      </c>
      <c r="G508" s="54" t="s">
        <v>331</v>
      </c>
      <c r="H508" s="54" t="s">
        <v>319</v>
      </c>
      <c r="I508" s="54" t="s">
        <v>334</v>
      </c>
      <c r="J508" s="54" t="s">
        <v>1774</v>
      </c>
      <c r="K508" s="54" t="s">
        <v>1777</v>
      </c>
      <c r="L508" s="54" t="s">
        <v>1780</v>
      </c>
      <c r="M508" s="54" t="s">
        <v>1783</v>
      </c>
      <c r="N508" s="54" t="s">
        <v>1771</v>
      </c>
      <c r="O508" s="54" t="s">
        <v>1786</v>
      </c>
      <c r="P508" s="54" t="s">
        <v>2976</v>
      </c>
      <c r="Q508" s="54" t="s">
        <v>2979</v>
      </c>
      <c r="R508" s="54" t="s">
        <v>2982</v>
      </c>
      <c r="S508" s="54" t="s">
        <v>2985</v>
      </c>
      <c r="T508" s="54" t="s">
        <v>2973</v>
      </c>
      <c r="U508" s="54" t="s">
        <v>2988</v>
      </c>
      <c r="V508" s="54" t="s">
        <v>4428</v>
      </c>
      <c r="W508" s="54" t="s">
        <v>4431</v>
      </c>
      <c r="X508" s="54" t="s">
        <v>4434</v>
      </c>
      <c r="Y508" s="54" t="s">
        <v>4437</v>
      </c>
      <c r="Z508" s="54" t="s">
        <v>4425</v>
      </c>
      <c r="AA508" s="54" t="s">
        <v>4440</v>
      </c>
      <c r="AB508" s="54" t="s">
        <v>5880</v>
      </c>
      <c r="AC508" s="54" t="s">
        <v>5883</v>
      </c>
      <c r="AD508" s="54" t="s">
        <v>5886</v>
      </c>
      <c r="AE508" s="54" t="s">
        <v>5889</v>
      </c>
      <c r="AF508" s="54" t="s">
        <v>5877</v>
      </c>
      <c r="AG508" s="54" t="s">
        <v>5892</v>
      </c>
      <c r="AH508" s="54" t="s">
        <v>7332</v>
      </c>
      <c r="AI508" s="54" t="s">
        <v>7335</v>
      </c>
      <c r="AJ508" s="54" t="s">
        <v>7338</v>
      </c>
      <c r="AK508" s="54" t="s">
        <v>7341</v>
      </c>
      <c r="AL508" s="54" t="s">
        <v>7329</v>
      </c>
      <c r="AM508" s="54" t="s">
        <v>7344</v>
      </c>
      <c r="AN508" s="54" t="s">
        <v>8784</v>
      </c>
      <c r="AO508" s="54" t="s">
        <v>8787</v>
      </c>
      <c r="AP508" s="54" t="s">
        <v>8790</v>
      </c>
      <c r="AQ508" s="54" t="s">
        <v>8793</v>
      </c>
      <c r="AR508" s="54" t="s">
        <v>8781</v>
      </c>
      <c r="AS508" s="54" t="s">
        <v>8796</v>
      </c>
      <c r="AT508" s="54" t="s">
        <v>9986</v>
      </c>
      <c r="AU508" s="54" t="s">
        <v>9989</v>
      </c>
      <c r="AV508" s="54" t="s">
        <v>9992</v>
      </c>
      <c r="AW508" s="54" t="s">
        <v>9995</v>
      </c>
      <c r="AX508" s="54" t="s">
        <v>9983</v>
      </c>
      <c r="AY508" s="54" t="s">
        <v>9998</v>
      </c>
      <c r="AZ508" s="54" t="s">
        <v>11438</v>
      </c>
      <c r="BA508" s="54" t="s">
        <v>11441</v>
      </c>
      <c r="BB508" s="54" t="s">
        <v>11444</v>
      </c>
      <c r="BC508" s="54" t="s">
        <v>11447</v>
      </c>
      <c r="BD508" s="54" t="s">
        <v>11435</v>
      </c>
      <c r="BE508" s="54" t="s">
        <v>11450</v>
      </c>
    </row>
    <row r="509" spans="1:57" hidden="1">
      <c r="A509" s="52"/>
      <c r="B509" s="57" t="s">
        <v>12697</v>
      </c>
      <c r="C509" s="66">
        <v>125</v>
      </c>
      <c r="D509" s="54" t="s">
        <v>340</v>
      </c>
      <c r="E509" s="54" t="s">
        <v>343</v>
      </c>
      <c r="F509" s="54" t="s">
        <v>346</v>
      </c>
      <c r="G509" s="54" t="s">
        <v>349</v>
      </c>
      <c r="H509" s="54" t="s">
        <v>337</v>
      </c>
      <c r="I509" s="54" t="s">
        <v>352</v>
      </c>
      <c r="J509" s="54" t="s">
        <v>1792</v>
      </c>
      <c r="K509" s="54" t="s">
        <v>1795</v>
      </c>
      <c r="L509" s="54" t="s">
        <v>1798</v>
      </c>
      <c r="M509" s="54" t="s">
        <v>1801</v>
      </c>
      <c r="N509" s="54" t="s">
        <v>1789</v>
      </c>
      <c r="O509" s="54" t="s">
        <v>1804</v>
      </c>
      <c r="P509" s="54" t="s">
        <v>2994</v>
      </c>
      <c r="Q509" s="54" t="s">
        <v>2997</v>
      </c>
      <c r="R509" s="54" t="s">
        <v>3000</v>
      </c>
      <c r="S509" s="54" t="s">
        <v>3003</v>
      </c>
      <c r="T509" s="54" t="s">
        <v>2991</v>
      </c>
      <c r="U509" s="54" t="s">
        <v>3006</v>
      </c>
      <c r="V509" s="54" t="s">
        <v>4446</v>
      </c>
      <c r="W509" s="54" t="s">
        <v>4449</v>
      </c>
      <c r="X509" s="54" t="s">
        <v>4452</v>
      </c>
      <c r="Y509" s="54" t="s">
        <v>4455</v>
      </c>
      <c r="Z509" s="54" t="s">
        <v>4443</v>
      </c>
      <c r="AA509" s="54" t="s">
        <v>4458</v>
      </c>
      <c r="AB509" s="54" t="s">
        <v>5898</v>
      </c>
      <c r="AC509" s="54" t="s">
        <v>5901</v>
      </c>
      <c r="AD509" s="54" t="s">
        <v>5904</v>
      </c>
      <c r="AE509" s="54" t="s">
        <v>5907</v>
      </c>
      <c r="AF509" s="54" t="s">
        <v>5895</v>
      </c>
      <c r="AG509" s="54" t="s">
        <v>5910</v>
      </c>
      <c r="AH509" s="54" t="s">
        <v>7350</v>
      </c>
      <c r="AI509" s="54" t="s">
        <v>7353</v>
      </c>
      <c r="AJ509" s="54" t="s">
        <v>7356</v>
      </c>
      <c r="AK509" s="54" t="s">
        <v>7359</v>
      </c>
      <c r="AL509" s="54" t="s">
        <v>7347</v>
      </c>
      <c r="AM509" s="54" t="s">
        <v>7362</v>
      </c>
      <c r="AN509" s="54" t="s">
        <v>8802</v>
      </c>
      <c r="AO509" s="54" t="s">
        <v>8805</v>
      </c>
      <c r="AP509" s="54" t="s">
        <v>8808</v>
      </c>
      <c r="AQ509" s="54" t="s">
        <v>8811</v>
      </c>
      <c r="AR509" s="54" t="s">
        <v>8799</v>
      </c>
      <c r="AS509" s="54" t="s">
        <v>8814</v>
      </c>
      <c r="AT509" s="54" t="s">
        <v>10004</v>
      </c>
      <c r="AU509" s="54" t="s">
        <v>10007</v>
      </c>
      <c r="AV509" s="54" t="s">
        <v>10010</v>
      </c>
      <c r="AW509" s="54" t="s">
        <v>10263</v>
      </c>
      <c r="AX509" s="54" t="s">
        <v>10001</v>
      </c>
      <c r="AY509" s="54" t="s">
        <v>10266</v>
      </c>
      <c r="AZ509" s="54" t="s">
        <v>11456</v>
      </c>
      <c r="BA509" s="54" t="s">
        <v>11459</v>
      </c>
      <c r="BB509" s="54" t="s">
        <v>11462</v>
      </c>
      <c r="BC509" s="54" t="s">
        <v>11465</v>
      </c>
      <c r="BD509" s="54" t="s">
        <v>11453</v>
      </c>
      <c r="BE509" s="54" t="s">
        <v>11468</v>
      </c>
    </row>
    <row r="510" spans="1:57" hidden="1">
      <c r="A510" s="52"/>
      <c r="B510" s="57" t="s">
        <v>12698</v>
      </c>
      <c r="C510" s="66">
        <v>126</v>
      </c>
      <c r="D510" s="54" t="s">
        <v>358</v>
      </c>
      <c r="E510" s="54" t="s">
        <v>361</v>
      </c>
      <c r="F510" s="54" t="s">
        <v>364</v>
      </c>
      <c r="G510" s="54" t="s">
        <v>367</v>
      </c>
      <c r="H510" s="54" t="s">
        <v>355</v>
      </c>
      <c r="I510" s="54" t="s">
        <v>370</v>
      </c>
      <c r="J510" s="54" t="s">
        <v>1810</v>
      </c>
      <c r="K510" s="54" t="s">
        <v>1813</v>
      </c>
      <c r="L510" s="54" t="s">
        <v>1816</v>
      </c>
      <c r="M510" s="54" t="s">
        <v>1819</v>
      </c>
      <c r="N510" s="54" t="s">
        <v>1807</v>
      </c>
      <c r="O510" s="54" t="s">
        <v>1822</v>
      </c>
      <c r="P510" s="54" t="s">
        <v>3012</v>
      </c>
      <c r="Q510" s="54" t="s">
        <v>3265</v>
      </c>
      <c r="R510" s="54" t="s">
        <v>3268</v>
      </c>
      <c r="S510" s="54" t="s">
        <v>3271</v>
      </c>
      <c r="T510" s="54" t="s">
        <v>3009</v>
      </c>
      <c r="U510" s="54" t="s">
        <v>3274</v>
      </c>
      <c r="V510" s="54" t="s">
        <v>4464</v>
      </c>
      <c r="W510" s="54" t="s">
        <v>4467</v>
      </c>
      <c r="X510" s="54" t="s">
        <v>4470</v>
      </c>
      <c r="Y510" s="54" t="s">
        <v>4473</v>
      </c>
      <c r="Z510" s="54" t="s">
        <v>4461</v>
      </c>
      <c r="AA510" s="54" t="s">
        <v>4476</v>
      </c>
      <c r="AB510" s="54" t="s">
        <v>5916</v>
      </c>
      <c r="AC510" s="54" t="s">
        <v>5919</v>
      </c>
      <c r="AD510" s="54" t="s">
        <v>5922</v>
      </c>
      <c r="AE510" s="54" t="s">
        <v>5925</v>
      </c>
      <c r="AF510" s="54" t="s">
        <v>5913</v>
      </c>
      <c r="AG510" s="54" t="s">
        <v>5928</v>
      </c>
      <c r="AH510" s="54" t="s">
        <v>7368</v>
      </c>
      <c r="AI510" s="54" t="s">
        <v>7371</v>
      </c>
      <c r="AJ510" s="54" t="s">
        <v>7374</v>
      </c>
      <c r="AK510" s="54" t="s">
        <v>7377</v>
      </c>
      <c r="AL510" s="54" t="s">
        <v>7365</v>
      </c>
      <c r="AM510" s="54" t="s">
        <v>7380</v>
      </c>
      <c r="AN510" s="54" t="s">
        <v>8820</v>
      </c>
      <c r="AO510" s="54" t="s">
        <v>8823</v>
      </c>
      <c r="AP510" s="54" t="s">
        <v>8826</v>
      </c>
      <c r="AQ510" s="54" t="s">
        <v>8829</v>
      </c>
      <c r="AR510" s="54" t="s">
        <v>8817</v>
      </c>
      <c r="AS510" s="54" t="s">
        <v>8832</v>
      </c>
      <c r="AT510" s="54" t="s">
        <v>10272</v>
      </c>
      <c r="AU510" s="54" t="s">
        <v>10275</v>
      </c>
      <c r="AV510" s="54" t="s">
        <v>10278</v>
      </c>
      <c r="AW510" s="54" t="s">
        <v>10281</v>
      </c>
      <c r="AX510" s="54" t="s">
        <v>10269</v>
      </c>
      <c r="AY510" s="54" t="s">
        <v>10284</v>
      </c>
      <c r="AZ510" s="54" t="s">
        <v>11474</v>
      </c>
      <c r="BA510" s="54" t="s">
        <v>11477</v>
      </c>
      <c r="BB510" s="54" t="s">
        <v>11480</v>
      </c>
      <c r="BC510" s="54" t="s">
        <v>11483</v>
      </c>
      <c r="BD510" s="54" t="s">
        <v>11471</v>
      </c>
      <c r="BE510" s="54" t="s">
        <v>11486</v>
      </c>
    </row>
    <row r="511" spans="1:57" hidden="1">
      <c r="A511" s="52"/>
      <c r="B511" s="56" t="s">
        <v>12699</v>
      </c>
      <c r="C511" s="66">
        <v>127</v>
      </c>
      <c r="D511" s="54" t="s">
        <v>376</v>
      </c>
      <c r="E511" s="54" t="s">
        <v>379</v>
      </c>
      <c r="F511" s="54" t="s">
        <v>382</v>
      </c>
      <c r="G511" s="54" t="s">
        <v>385</v>
      </c>
      <c r="H511" s="54" t="s">
        <v>373</v>
      </c>
      <c r="I511" s="54" t="s">
        <v>388</v>
      </c>
      <c r="J511" s="54" t="s">
        <v>1828</v>
      </c>
      <c r="K511" s="54" t="s">
        <v>1831</v>
      </c>
      <c r="L511" s="54" t="s">
        <v>1834</v>
      </c>
      <c r="M511" s="54" t="s">
        <v>1837</v>
      </c>
      <c r="N511" s="54" t="s">
        <v>1825</v>
      </c>
      <c r="O511" s="54" t="s">
        <v>1840</v>
      </c>
      <c r="P511" s="54" t="s">
        <v>3280</v>
      </c>
      <c r="Q511" s="54" t="s">
        <v>3283</v>
      </c>
      <c r="R511" s="54" t="s">
        <v>3286</v>
      </c>
      <c r="S511" s="54" t="s">
        <v>3289</v>
      </c>
      <c r="T511" s="54" t="s">
        <v>3277</v>
      </c>
      <c r="U511" s="54" t="s">
        <v>3292</v>
      </c>
      <c r="V511" s="54" t="s">
        <v>4482</v>
      </c>
      <c r="W511" s="54" t="s">
        <v>4485</v>
      </c>
      <c r="X511" s="54" t="s">
        <v>4488</v>
      </c>
      <c r="Y511" s="54" t="s">
        <v>4491</v>
      </c>
      <c r="Z511" s="54" t="s">
        <v>4479</v>
      </c>
      <c r="AA511" s="54" t="s">
        <v>4494</v>
      </c>
      <c r="AB511" s="54" t="s">
        <v>5934</v>
      </c>
      <c r="AC511" s="54" t="s">
        <v>5937</v>
      </c>
      <c r="AD511" s="54" t="s">
        <v>5940</v>
      </c>
      <c r="AE511" s="54" t="s">
        <v>5943</v>
      </c>
      <c r="AF511" s="54" t="s">
        <v>5931</v>
      </c>
      <c r="AG511" s="54" t="s">
        <v>5946</v>
      </c>
      <c r="AH511" s="54" t="s">
        <v>7386</v>
      </c>
      <c r="AI511" s="54" t="s">
        <v>7389</v>
      </c>
      <c r="AJ511" s="54" t="s">
        <v>7392</v>
      </c>
      <c r="AK511" s="54" t="s">
        <v>7395</v>
      </c>
      <c r="AL511" s="54" t="s">
        <v>7383</v>
      </c>
      <c r="AM511" s="54" t="s">
        <v>7398</v>
      </c>
      <c r="AN511" s="54" t="s">
        <v>8838</v>
      </c>
      <c r="AO511" s="54" t="s">
        <v>8841</v>
      </c>
      <c r="AP511" s="54" t="s">
        <v>8844</v>
      </c>
      <c r="AQ511" s="54" t="s">
        <v>8847</v>
      </c>
      <c r="AR511" s="54" t="s">
        <v>8835</v>
      </c>
      <c r="AS511" s="54" t="s">
        <v>8850</v>
      </c>
      <c r="AT511" s="54" t="s">
        <v>10290</v>
      </c>
      <c r="AU511" s="54" t="s">
        <v>10293</v>
      </c>
      <c r="AV511" s="54" t="s">
        <v>10296</v>
      </c>
      <c r="AW511" s="54" t="s">
        <v>10299</v>
      </c>
      <c r="AX511" s="54" t="s">
        <v>10287</v>
      </c>
      <c r="AY511" s="54" t="s">
        <v>10302</v>
      </c>
      <c r="AZ511" s="54" t="s">
        <v>11492</v>
      </c>
      <c r="BA511" s="54" t="s">
        <v>11495</v>
      </c>
      <c r="BB511" s="54" t="s">
        <v>11498</v>
      </c>
      <c r="BC511" s="54" t="s">
        <v>11501</v>
      </c>
      <c r="BD511" s="54" t="s">
        <v>11489</v>
      </c>
      <c r="BE511" s="54" t="s">
        <v>11504</v>
      </c>
    </row>
    <row r="512" spans="1:57" hidden="1">
      <c r="A512" s="52"/>
      <c r="B512" s="57" t="s">
        <v>12700</v>
      </c>
      <c r="C512" s="66">
        <v>128</v>
      </c>
      <c r="D512" s="54" t="s">
        <v>394</v>
      </c>
      <c r="E512" s="54" t="s">
        <v>397</v>
      </c>
      <c r="F512" s="54" t="s">
        <v>400</v>
      </c>
      <c r="G512" s="54" t="s">
        <v>403</v>
      </c>
      <c r="H512" s="54" t="s">
        <v>391</v>
      </c>
      <c r="I512" s="54" t="s">
        <v>406</v>
      </c>
      <c r="J512" s="54" t="s">
        <v>1846</v>
      </c>
      <c r="K512" s="54" t="s">
        <v>1849</v>
      </c>
      <c r="L512" s="54" t="s">
        <v>1852</v>
      </c>
      <c r="M512" s="54" t="s">
        <v>1855</v>
      </c>
      <c r="N512" s="54" t="s">
        <v>1843</v>
      </c>
      <c r="O512" s="54" t="s">
        <v>1858</v>
      </c>
      <c r="P512" s="54" t="s">
        <v>3298</v>
      </c>
      <c r="Q512" s="54" t="s">
        <v>3301</v>
      </c>
      <c r="R512" s="54" t="s">
        <v>3304</v>
      </c>
      <c r="S512" s="54" t="s">
        <v>3307</v>
      </c>
      <c r="T512" s="54" t="s">
        <v>3295</v>
      </c>
      <c r="U512" s="54" t="s">
        <v>3310</v>
      </c>
      <c r="V512" s="54" t="s">
        <v>4500</v>
      </c>
      <c r="W512" s="54" t="s">
        <v>4503</v>
      </c>
      <c r="X512" s="54" t="s">
        <v>4506</v>
      </c>
      <c r="Y512" s="54" t="s">
        <v>4509</v>
      </c>
      <c r="Z512" s="54" t="s">
        <v>4497</v>
      </c>
      <c r="AA512" s="54" t="s">
        <v>4512</v>
      </c>
      <c r="AB512" s="54" t="s">
        <v>5952</v>
      </c>
      <c r="AC512" s="54" t="s">
        <v>5955</v>
      </c>
      <c r="AD512" s="54" t="s">
        <v>5958</v>
      </c>
      <c r="AE512" s="54" t="s">
        <v>5961</v>
      </c>
      <c r="AF512" s="54" t="s">
        <v>5949</v>
      </c>
      <c r="AG512" s="54" t="s">
        <v>5964</v>
      </c>
      <c r="AH512" s="54" t="s">
        <v>7404</v>
      </c>
      <c r="AI512" s="54" t="s">
        <v>7407</v>
      </c>
      <c r="AJ512" s="54" t="s">
        <v>7410</v>
      </c>
      <c r="AK512" s="54" t="s">
        <v>7413</v>
      </c>
      <c r="AL512" s="54" t="s">
        <v>7401</v>
      </c>
      <c r="AM512" s="54" t="s">
        <v>7416</v>
      </c>
      <c r="AN512" s="54" t="s">
        <v>8856</v>
      </c>
      <c r="AO512" s="54" t="s">
        <v>8859</v>
      </c>
      <c r="AP512" s="54" t="s">
        <v>8862</v>
      </c>
      <c r="AQ512" s="54" t="s">
        <v>8865</v>
      </c>
      <c r="AR512" s="54" t="s">
        <v>8853</v>
      </c>
      <c r="AS512" s="54" t="s">
        <v>8868</v>
      </c>
      <c r="AT512" s="54" t="s">
        <v>10308</v>
      </c>
      <c r="AU512" s="54" t="s">
        <v>10311</v>
      </c>
      <c r="AV512" s="54" t="s">
        <v>10314</v>
      </c>
      <c r="AW512" s="54" t="s">
        <v>10317</v>
      </c>
      <c r="AX512" s="54" t="s">
        <v>10305</v>
      </c>
      <c r="AY512" s="54" t="s">
        <v>10320</v>
      </c>
      <c r="AZ512" s="54" t="s">
        <v>11510</v>
      </c>
      <c r="BA512" s="54" t="s">
        <v>11763</v>
      </c>
      <c r="BB512" s="54" t="s">
        <v>11766</v>
      </c>
      <c r="BC512" s="54" t="s">
        <v>11769</v>
      </c>
      <c r="BD512" s="54" t="s">
        <v>11507</v>
      </c>
      <c r="BE512" s="54" t="s">
        <v>11772</v>
      </c>
    </row>
    <row r="513" spans="1:57" hidden="1">
      <c r="A513" s="52"/>
      <c r="B513" s="57" t="s">
        <v>12701</v>
      </c>
      <c r="C513" s="66">
        <v>129</v>
      </c>
      <c r="D513" s="54" t="s">
        <v>412</v>
      </c>
      <c r="E513" s="54" t="s">
        <v>415</v>
      </c>
      <c r="F513" s="54" t="s">
        <v>418</v>
      </c>
      <c r="G513" s="54" t="s">
        <v>421</v>
      </c>
      <c r="H513" s="54" t="s">
        <v>409</v>
      </c>
      <c r="I513" s="54" t="s">
        <v>424</v>
      </c>
      <c r="J513" s="54" t="s">
        <v>1864</v>
      </c>
      <c r="K513" s="54" t="s">
        <v>1867</v>
      </c>
      <c r="L513" s="54" t="s">
        <v>1870</v>
      </c>
      <c r="M513" s="54" t="s">
        <v>1873</v>
      </c>
      <c r="N513" s="54" t="s">
        <v>1861</v>
      </c>
      <c r="O513" s="54" t="s">
        <v>1876</v>
      </c>
      <c r="P513" s="54" t="s">
        <v>3316</v>
      </c>
      <c r="Q513" s="54" t="s">
        <v>3319</v>
      </c>
      <c r="R513" s="54" t="s">
        <v>3322</v>
      </c>
      <c r="S513" s="54" t="s">
        <v>3325</v>
      </c>
      <c r="T513" s="54" t="s">
        <v>3313</v>
      </c>
      <c r="U513" s="54" t="s">
        <v>3328</v>
      </c>
      <c r="V513" s="54" t="s">
        <v>4768</v>
      </c>
      <c r="W513" s="54" t="s">
        <v>4771</v>
      </c>
      <c r="X513" s="54" t="s">
        <v>4774</v>
      </c>
      <c r="Y513" s="54" t="s">
        <v>4777</v>
      </c>
      <c r="Z513" s="54" t="s">
        <v>4765</v>
      </c>
      <c r="AA513" s="54" t="s">
        <v>4780</v>
      </c>
      <c r="AB513" s="54" t="s">
        <v>5970</v>
      </c>
      <c r="AC513" s="54" t="s">
        <v>5973</v>
      </c>
      <c r="AD513" s="54" t="s">
        <v>5976</v>
      </c>
      <c r="AE513" s="54" t="s">
        <v>5979</v>
      </c>
      <c r="AF513" s="54" t="s">
        <v>5967</v>
      </c>
      <c r="AG513" s="54" t="s">
        <v>5982</v>
      </c>
      <c r="AH513" s="54" t="s">
        <v>7422</v>
      </c>
      <c r="AI513" s="54" t="s">
        <v>7425</v>
      </c>
      <c r="AJ513" s="54" t="s">
        <v>7428</v>
      </c>
      <c r="AK513" s="54" t="s">
        <v>7431</v>
      </c>
      <c r="AL513" s="54" t="s">
        <v>7419</v>
      </c>
      <c r="AM513" s="54" t="s">
        <v>7434</v>
      </c>
      <c r="AN513" s="54" t="s">
        <v>8874</v>
      </c>
      <c r="AO513" s="54" t="s">
        <v>8877</v>
      </c>
      <c r="AP513" s="54" t="s">
        <v>8880</v>
      </c>
      <c r="AQ513" s="54" t="s">
        <v>8883</v>
      </c>
      <c r="AR513" s="54" t="s">
        <v>8871</v>
      </c>
      <c r="AS513" s="54" t="s">
        <v>8886</v>
      </c>
      <c r="AT513" s="54" t="s">
        <v>10326</v>
      </c>
      <c r="AU513" s="54" t="s">
        <v>10329</v>
      </c>
      <c r="AV513" s="54" t="s">
        <v>10332</v>
      </c>
      <c r="AW513" s="54" t="s">
        <v>10335</v>
      </c>
      <c r="AX513" s="54" t="s">
        <v>10323</v>
      </c>
      <c r="AY513" s="54" t="s">
        <v>10338</v>
      </c>
      <c r="AZ513" s="54" t="s">
        <v>11778</v>
      </c>
      <c r="BA513" s="54" t="s">
        <v>11781</v>
      </c>
      <c r="BB513" s="54" t="s">
        <v>11784</v>
      </c>
      <c r="BC513" s="54" t="s">
        <v>11787</v>
      </c>
      <c r="BD513" s="54" t="s">
        <v>11775</v>
      </c>
      <c r="BE513" s="54" t="s">
        <v>11790</v>
      </c>
    </row>
    <row r="514" spans="1:57" hidden="1">
      <c r="A514" s="52"/>
      <c r="B514" s="53" t="s">
        <v>12702</v>
      </c>
      <c r="C514" s="66">
        <v>130</v>
      </c>
      <c r="D514" s="54" t="s">
        <v>430</v>
      </c>
      <c r="E514" s="54" t="s">
        <v>433</v>
      </c>
      <c r="F514" s="54" t="s">
        <v>436</v>
      </c>
      <c r="G514" s="54" t="s">
        <v>439</v>
      </c>
      <c r="H514" s="54" t="s">
        <v>427</v>
      </c>
      <c r="I514" s="54" t="s">
        <v>442</v>
      </c>
      <c r="J514" s="54" t="s">
        <v>1882</v>
      </c>
      <c r="K514" s="54" t="s">
        <v>1885</v>
      </c>
      <c r="L514" s="54" t="s">
        <v>1888</v>
      </c>
      <c r="M514" s="54" t="s">
        <v>1891</v>
      </c>
      <c r="N514" s="54" t="s">
        <v>1879</v>
      </c>
      <c r="O514" s="54" t="s">
        <v>1894</v>
      </c>
      <c r="P514" s="54" t="s">
        <v>3334</v>
      </c>
      <c r="Q514" s="54" t="s">
        <v>3337</v>
      </c>
      <c r="R514" s="54" t="s">
        <v>3340</v>
      </c>
      <c r="S514" s="54" t="s">
        <v>3343</v>
      </c>
      <c r="T514" s="54" t="s">
        <v>3331</v>
      </c>
      <c r="U514" s="54" t="s">
        <v>3346</v>
      </c>
      <c r="V514" s="54" t="s">
        <v>4786</v>
      </c>
      <c r="W514" s="54" t="s">
        <v>4789</v>
      </c>
      <c r="X514" s="54" t="s">
        <v>4792</v>
      </c>
      <c r="Y514" s="54" t="s">
        <v>4795</v>
      </c>
      <c r="Z514" s="54" t="s">
        <v>4783</v>
      </c>
      <c r="AA514" s="54" t="s">
        <v>4798</v>
      </c>
      <c r="AB514" s="54" t="s">
        <v>5988</v>
      </c>
      <c r="AC514" s="54" t="s">
        <v>5991</v>
      </c>
      <c r="AD514" s="54" t="s">
        <v>5994</v>
      </c>
      <c r="AE514" s="54" t="s">
        <v>5997</v>
      </c>
      <c r="AF514" s="54" t="s">
        <v>5985</v>
      </c>
      <c r="AG514" s="54" t="s">
        <v>6000</v>
      </c>
      <c r="AH514" s="54" t="s">
        <v>7440</v>
      </c>
      <c r="AI514" s="54" t="s">
        <v>7443</v>
      </c>
      <c r="AJ514" s="54" t="s">
        <v>7446</v>
      </c>
      <c r="AK514" s="54" t="s">
        <v>7449</v>
      </c>
      <c r="AL514" s="54" t="s">
        <v>7437</v>
      </c>
      <c r="AM514" s="54" t="s">
        <v>7452</v>
      </c>
      <c r="AN514" s="54" t="s">
        <v>8892</v>
      </c>
      <c r="AO514" s="54" t="s">
        <v>8895</v>
      </c>
      <c r="AP514" s="54" t="s">
        <v>8898</v>
      </c>
      <c r="AQ514" s="54" t="s">
        <v>8901</v>
      </c>
      <c r="AR514" s="54" t="s">
        <v>8889</v>
      </c>
      <c r="AS514" s="54" t="s">
        <v>8904</v>
      </c>
      <c r="AT514" s="54" t="s">
        <v>10344</v>
      </c>
      <c r="AU514" s="54" t="s">
        <v>10347</v>
      </c>
      <c r="AV514" s="54" t="s">
        <v>10350</v>
      </c>
      <c r="AW514" s="54" t="s">
        <v>10353</v>
      </c>
      <c r="AX514" s="54" t="s">
        <v>10341</v>
      </c>
      <c r="AY514" s="54" t="s">
        <v>10356</v>
      </c>
      <c r="AZ514" s="54" t="s">
        <v>11796</v>
      </c>
      <c r="BA514" s="54" t="s">
        <v>11799</v>
      </c>
      <c r="BB514" s="54" t="s">
        <v>11802</v>
      </c>
      <c r="BC514" s="54" t="s">
        <v>11805</v>
      </c>
      <c r="BD514" s="54" t="s">
        <v>11793</v>
      </c>
      <c r="BE514" s="54" t="s">
        <v>11808</v>
      </c>
    </row>
    <row r="515" spans="1:57" hidden="1">
      <c r="A515" s="48" t="s">
        <v>12703</v>
      </c>
      <c r="B515" s="55"/>
      <c r="C515" s="66">
        <v>131</v>
      </c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idden="1">
      <c r="A516" s="58"/>
      <c r="B516" s="53" t="s">
        <v>12704</v>
      </c>
      <c r="C516" s="66">
        <v>132</v>
      </c>
      <c r="D516" s="54" t="s">
        <v>448</v>
      </c>
      <c r="E516" s="54" t="s">
        <v>451</v>
      </c>
      <c r="F516" s="54" t="s">
        <v>454</v>
      </c>
      <c r="G516" s="54" t="s">
        <v>457</v>
      </c>
      <c r="H516" s="54" t="s">
        <v>445</v>
      </c>
      <c r="I516" s="54" t="s">
        <v>460</v>
      </c>
      <c r="J516" s="54" t="s">
        <v>1900</v>
      </c>
      <c r="K516" s="54" t="s">
        <v>1903</v>
      </c>
      <c r="L516" s="54" t="s">
        <v>1906</v>
      </c>
      <c r="M516" s="54" t="s">
        <v>1909</v>
      </c>
      <c r="N516" s="54" t="s">
        <v>1897</v>
      </c>
      <c r="O516" s="54" t="s">
        <v>1912</v>
      </c>
      <c r="P516" s="54" t="s">
        <v>3352</v>
      </c>
      <c r="Q516" s="54" t="s">
        <v>3355</v>
      </c>
      <c r="R516" s="54" t="s">
        <v>3358</v>
      </c>
      <c r="S516" s="54" t="s">
        <v>3361</v>
      </c>
      <c r="T516" s="54" t="s">
        <v>3349</v>
      </c>
      <c r="U516" s="54" t="s">
        <v>3364</v>
      </c>
      <c r="V516" s="54" t="s">
        <v>4804</v>
      </c>
      <c r="W516" s="54" t="s">
        <v>4807</v>
      </c>
      <c r="X516" s="54" t="s">
        <v>4810</v>
      </c>
      <c r="Y516" s="54" t="s">
        <v>4813</v>
      </c>
      <c r="Z516" s="54" t="s">
        <v>4801</v>
      </c>
      <c r="AA516" s="54" t="s">
        <v>4816</v>
      </c>
      <c r="AB516" s="54" t="s">
        <v>6006</v>
      </c>
      <c r="AC516" s="54" t="s">
        <v>6009</v>
      </c>
      <c r="AD516" s="54" t="s">
        <v>6012</v>
      </c>
      <c r="AE516" s="54" t="s">
        <v>6265</v>
      </c>
      <c r="AF516" s="54" t="s">
        <v>6003</v>
      </c>
      <c r="AG516" s="54" t="s">
        <v>6268</v>
      </c>
      <c r="AH516" s="54" t="s">
        <v>7458</v>
      </c>
      <c r="AI516" s="54" t="s">
        <v>7461</v>
      </c>
      <c r="AJ516" s="54" t="s">
        <v>7464</v>
      </c>
      <c r="AK516" s="54" t="s">
        <v>7467</v>
      </c>
      <c r="AL516" s="54" t="s">
        <v>7455</v>
      </c>
      <c r="AM516" s="54" t="s">
        <v>7470</v>
      </c>
      <c r="AN516" s="54" t="s">
        <v>8910</v>
      </c>
      <c r="AO516" s="54" t="s">
        <v>8913</v>
      </c>
      <c r="AP516" s="54" t="s">
        <v>8916</v>
      </c>
      <c r="AQ516" s="54" t="s">
        <v>8919</v>
      </c>
      <c r="AR516" s="54" t="s">
        <v>8907</v>
      </c>
      <c r="AS516" s="54" t="s">
        <v>8922</v>
      </c>
      <c r="AT516" s="54" t="s">
        <v>10362</v>
      </c>
      <c r="AU516" s="54" t="s">
        <v>10365</v>
      </c>
      <c r="AV516" s="54" t="s">
        <v>10368</v>
      </c>
      <c r="AW516" s="54" t="s">
        <v>10371</v>
      </c>
      <c r="AX516" s="54" t="s">
        <v>10359</v>
      </c>
      <c r="AY516" s="54" t="s">
        <v>10374</v>
      </c>
      <c r="AZ516" s="54" t="s">
        <v>11814</v>
      </c>
      <c r="BA516" s="54" t="s">
        <v>11817</v>
      </c>
      <c r="BB516" s="54" t="s">
        <v>11820</v>
      </c>
      <c r="BC516" s="54" t="s">
        <v>11823</v>
      </c>
      <c r="BD516" s="54" t="s">
        <v>11811</v>
      </c>
      <c r="BE516" s="54" t="s">
        <v>11826</v>
      </c>
    </row>
    <row r="517" spans="1:57" hidden="1">
      <c r="A517" s="58"/>
      <c r="B517" s="56" t="s">
        <v>12705</v>
      </c>
      <c r="C517" s="66">
        <v>133</v>
      </c>
      <c r="D517" s="54" t="s">
        <v>466</v>
      </c>
      <c r="E517" s="54" t="s">
        <v>469</v>
      </c>
      <c r="F517" s="54" t="s">
        <v>472</v>
      </c>
      <c r="G517" s="54" t="s">
        <v>475</v>
      </c>
      <c r="H517" s="54" t="s">
        <v>463</v>
      </c>
      <c r="I517" s="54" t="s">
        <v>478</v>
      </c>
      <c r="J517" s="54" t="s">
        <v>1918</v>
      </c>
      <c r="K517" s="54" t="s">
        <v>1921</v>
      </c>
      <c r="L517" s="54" t="s">
        <v>1924</v>
      </c>
      <c r="M517" s="54" t="s">
        <v>1927</v>
      </c>
      <c r="N517" s="54" t="s">
        <v>1915</v>
      </c>
      <c r="O517" s="54" t="s">
        <v>1930</v>
      </c>
      <c r="P517" s="54" t="s">
        <v>3370</v>
      </c>
      <c r="Q517" s="54" t="s">
        <v>3373</v>
      </c>
      <c r="R517" s="54" t="s">
        <v>3376</v>
      </c>
      <c r="S517" s="54" t="s">
        <v>3379</v>
      </c>
      <c r="T517" s="54" t="s">
        <v>3367</v>
      </c>
      <c r="U517" s="54" t="s">
        <v>3382</v>
      </c>
      <c r="V517" s="54" t="s">
        <v>4822</v>
      </c>
      <c r="W517" s="54" t="s">
        <v>4825</v>
      </c>
      <c r="X517" s="54" t="s">
        <v>4828</v>
      </c>
      <c r="Y517" s="54" t="s">
        <v>4831</v>
      </c>
      <c r="Z517" s="54" t="s">
        <v>4819</v>
      </c>
      <c r="AA517" s="54" t="s">
        <v>4834</v>
      </c>
      <c r="AB517" s="54" t="s">
        <v>6274</v>
      </c>
      <c r="AC517" s="54" t="s">
        <v>6277</v>
      </c>
      <c r="AD517" s="54" t="s">
        <v>6280</v>
      </c>
      <c r="AE517" s="54" t="s">
        <v>6283</v>
      </c>
      <c r="AF517" s="54" t="s">
        <v>6271</v>
      </c>
      <c r="AG517" s="54" t="s">
        <v>6286</v>
      </c>
      <c r="AH517" s="54" t="s">
        <v>7476</v>
      </c>
      <c r="AI517" s="54" t="s">
        <v>7479</v>
      </c>
      <c r="AJ517" s="54" t="s">
        <v>7482</v>
      </c>
      <c r="AK517" s="54" t="s">
        <v>7485</v>
      </c>
      <c r="AL517" s="54" t="s">
        <v>7473</v>
      </c>
      <c r="AM517" s="54" t="s">
        <v>7488</v>
      </c>
      <c r="AN517" s="54" t="s">
        <v>8928</v>
      </c>
      <c r="AO517" s="54" t="s">
        <v>8931</v>
      </c>
      <c r="AP517" s="54" t="s">
        <v>8934</v>
      </c>
      <c r="AQ517" s="54" t="s">
        <v>8937</v>
      </c>
      <c r="AR517" s="54" t="s">
        <v>8925</v>
      </c>
      <c r="AS517" s="54" t="s">
        <v>8940</v>
      </c>
      <c r="AT517" s="54" t="s">
        <v>10380</v>
      </c>
      <c r="AU517" s="54" t="s">
        <v>10383</v>
      </c>
      <c r="AV517" s="54" t="s">
        <v>10386</v>
      </c>
      <c r="AW517" s="54" t="s">
        <v>10389</v>
      </c>
      <c r="AX517" s="54" t="s">
        <v>10377</v>
      </c>
      <c r="AY517" s="54" t="s">
        <v>10392</v>
      </c>
      <c r="AZ517" s="54" t="s">
        <v>11832</v>
      </c>
      <c r="BA517" s="54" t="s">
        <v>11835</v>
      </c>
      <c r="BB517" s="54" t="s">
        <v>11838</v>
      </c>
      <c r="BC517" s="54" t="s">
        <v>11841</v>
      </c>
      <c r="BD517" s="54" t="s">
        <v>11829</v>
      </c>
      <c r="BE517" s="54" t="s">
        <v>11844</v>
      </c>
    </row>
    <row r="518" spans="1:57" hidden="1">
      <c r="A518" s="58"/>
      <c r="B518" s="57" t="s">
        <v>12706</v>
      </c>
      <c r="C518" s="66">
        <v>134</v>
      </c>
      <c r="D518" s="54" t="s">
        <v>484</v>
      </c>
      <c r="E518" s="54" t="s">
        <v>487</v>
      </c>
      <c r="F518" s="54" t="s">
        <v>490</v>
      </c>
      <c r="G518" s="54" t="s">
        <v>493</v>
      </c>
      <c r="H518" s="54" t="s">
        <v>481</v>
      </c>
      <c r="I518" s="54" t="s">
        <v>496</v>
      </c>
      <c r="J518" s="54" t="s">
        <v>1936</v>
      </c>
      <c r="K518" s="54" t="s">
        <v>1939</v>
      </c>
      <c r="L518" s="54" t="s">
        <v>1942</v>
      </c>
      <c r="M518" s="54" t="s">
        <v>1945</v>
      </c>
      <c r="N518" s="54" t="s">
        <v>1933</v>
      </c>
      <c r="O518" s="54" t="s">
        <v>1948</v>
      </c>
      <c r="P518" s="54" t="s">
        <v>3388</v>
      </c>
      <c r="Q518" s="54" t="s">
        <v>3391</v>
      </c>
      <c r="R518" s="54" t="s">
        <v>3394</v>
      </c>
      <c r="S518" s="54" t="s">
        <v>3397</v>
      </c>
      <c r="T518" s="54" t="s">
        <v>3385</v>
      </c>
      <c r="U518" s="54" t="s">
        <v>3400</v>
      </c>
      <c r="V518" s="54" t="s">
        <v>4840</v>
      </c>
      <c r="W518" s="54" t="s">
        <v>4843</v>
      </c>
      <c r="X518" s="54" t="s">
        <v>4846</v>
      </c>
      <c r="Y518" s="54" t="s">
        <v>4849</v>
      </c>
      <c r="Z518" s="54" t="s">
        <v>4837</v>
      </c>
      <c r="AA518" s="54" t="s">
        <v>4852</v>
      </c>
      <c r="AB518" s="54" t="s">
        <v>6292</v>
      </c>
      <c r="AC518" s="54" t="s">
        <v>6295</v>
      </c>
      <c r="AD518" s="54" t="s">
        <v>6298</v>
      </c>
      <c r="AE518" s="54" t="s">
        <v>6301</v>
      </c>
      <c r="AF518" s="54" t="s">
        <v>6289</v>
      </c>
      <c r="AG518" s="54" t="s">
        <v>6304</v>
      </c>
      <c r="AH518" s="54" t="s">
        <v>7494</v>
      </c>
      <c r="AI518" s="54" t="s">
        <v>7497</v>
      </c>
      <c r="AJ518" s="54" t="s">
        <v>7500</v>
      </c>
      <c r="AK518" s="54" t="s">
        <v>7503</v>
      </c>
      <c r="AL518" s="54" t="s">
        <v>7491</v>
      </c>
      <c r="AM518" s="54" t="s">
        <v>7506</v>
      </c>
      <c r="AN518" s="54" t="s">
        <v>8946</v>
      </c>
      <c r="AO518" s="54" t="s">
        <v>8949</v>
      </c>
      <c r="AP518" s="54" t="s">
        <v>8952</v>
      </c>
      <c r="AQ518" s="54" t="s">
        <v>8955</v>
      </c>
      <c r="AR518" s="54" t="s">
        <v>8943</v>
      </c>
      <c r="AS518" s="54" t="s">
        <v>8958</v>
      </c>
      <c r="AT518" s="54" t="s">
        <v>10398</v>
      </c>
      <c r="AU518" s="54" t="s">
        <v>10401</v>
      </c>
      <c r="AV518" s="54" t="s">
        <v>10404</v>
      </c>
      <c r="AW518" s="54" t="s">
        <v>10407</v>
      </c>
      <c r="AX518" s="54" t="s">
        <v>10395</v>
      </c>
      <c r="AY518" s="54" t="s">
        <v>10410</v>
      </c>
      <c r="AZ518" s="54" t="s">
        <v>11850</v>
      </c>
      <c r="BA518" s="54" t="s">
        <v>11853</v>
      </c>
      <c r="BB518" s="54" t="s">
        <v>11856</v>
      </c>
      <c r="BC518" s="54" t="s">
        <v>11859</v>
      </c>
      <c r="BD518" s="54" t="s">
        <v>11847</v>
      </c>
      <c r="BE518" s="54" t="s">
        <v>11862</v>
      </c>
    </row>
    <row r="519" spans="1:57" hidden="1">
      <c r="A519" s="58"/>
      <c r="B519" s="57" t="s">
        <v>12707</v>
      </c>
      <c r="C519" s="66">
        <v>135</v>
      </c>
      <c r="D519" s="54" t="s">
        <v>502</v>
      </c>
      <c r="E519" s="54" t="s">
        <v>505</v>
      </c>
      <c r="F519" s="54" t="s">
        <v>508</v>
      </c>
      <c r="G519" s="54" t="s">
        <v>511</v>
      </c>
      <c r="H519" s="54" t="s">
        <v>499</v>
      </c>
      <c r="I519" s="54" t="s">
        <v>764</v>
      </c>
      <c r="J519" s="54" t="s">
        <v>1954</v>
      </c>
      <c r="K519" s="54" t="s">
        <v>1957</v>
      </c>
      <c r="L519" s="54" t="s">
        <v>1960</v>
      </c>
      <c r="M519" s="54" t="s">
        <v>1963</v>
      </c>
      <c r="N519" s="54" t="s">
        <v>1951</v>
      </c>
      <c r="O519" s="54" t="s">
        <v>1966</v>
      </c>
      <c r="P519" s="54" t="s">
        <v>3406</v>
      </c>
      <c r="Q519" s="54" t="s">
        <v>3409</v>
      </c>
      <c r="R519" s="54" t="s">
        <v>3412</v>
      </c>
      <c r="S519" s="54" t="s">
        <v>3415</v>
      </c>
      <c r="T519" s="54" t="s">
        <v>3403</v>
      </c>
      <c r="U519" s="54" t="s">
        <v>3418</v>
      </c>
      <c r="V519" s="54" t="s">
        <v>4858</v>
      </c>
      <c r="W519" s="54" t="s">
        <v>4861</v>
      </c>
      <c r="X519" s="54" t="s">
        <v>4864</v>
      </c>
      <c r="Y519" s="54" t="s">
        <v>4867</v>
      </c>
      <c r="Z519" s="54" t="s">
        <v>4855</v>
      </c>
      <c r="AA519" s="54" t="s">
        <v>4870</v>
      </c>
      <c r="AB519" s="54" t="s">
        <v>6310</v>
      </c>
      <c r="AC519" s="54" t="s">
        <v>6313</v>
      </c>
      <c r="AD519" s="54" t="s">
        <v>6316</v>
      </c>
      <c r="AE519" s="54" t="s">
        <v>6319</v>
      </c>
      <c r="AF519" s="54" t="s">
        <v>6307</v>
      </c>
      <c r="AG519" s="54" t="s">
        <v>6322</v>
      </c>
      <c r="AH519" s="54" t="s">
        <v>7512</v>
      </c>
      <c r="AI519" s="54" t="s">
        <v>7765</v>
      </c>
      <c r="AJ519" s="54" t="s">
        <v>7768</v>
      </c>
      <c r="AK519" s="54" t="s">
        <v>7771</v>
      </c>
      <c r="AL519" s="54" t="s">
        <v>7509</v>
      </c>
      <c r="AM519" s="54" t="s">
        <v>7774</v>
      </c>
      <c r="AN519" s="54" t="s">
        <v>8964</v>
      </c>
      <c r="AO519" s="54" t="s">
        <v>8967</v>
      </c>
      <c r="AP519" s="54" t="s">
        <v>8970</v>
      </c>
      <c r="AQ519" s="54" t="s">
        <v>8973</v>
      </c>
      <c r="AR519" s="54" t="s">
        <v>8961</v>
      </c>
      <c r="AS519" s="54" t="s">
        <v>8976</v>
      </c>
      <c r="AT519" s="54" t="s">
        <v>10416</v>
      </c>
      <c r="AU519" s="54" t="s">
        <v>10419</v>
      </c>
      <c r="AV519" s="54" t="s">
        <v>10422</v>
      </c>
      <c r="AW519" s="54" t="s">
        <v>10425</v>
      </c>
      <c r="AX519" s="54" t="s">
        <v>10413</v>
      </c>
      <c r="AY519" s="54" t="s">
        <v>10428</v>
      </c>
      <c r="AZ519" s="54" t="s">
        <v>11868</v>
      </c>
      <c r="BA519" s="54" t="s">
        <v>11871</v>
      </c>
      <c r="BB519" s="54" t="s">
        <v>11874</v>
      </c>
      <c r="BC519" s="54" t="s">
        <v>11877</v>
      </c>
      <c r="BD519" s="54" t="s">
        <v>11865</v>
      </c>
      <c r="BE519" s="54" t="s">
        <v>11880</v>
      </c>
    </row>
    <row r="520" spans="1:57" hidden="1">
      <c r="A520" s="58"/>
      <c r="B520" s="56" t="s">
        <v>12708</v>
      </c>
      <c r="C520" s="66">
        <v>136</v>
      </c>
      <c r="D520" s="54" t="s">
        <v>770</v>
      </c>
      <c r="E520" s="54" t="s">
        <v>773</v>
      </c>
      <c r="F520" s="54" t="s">
        <v>776</v>
      </c>
      <c r="G520" s="54" t="s">
        <v>779</v>
      </c>
      <c r="H520" s="54" t="s">
        <v>767</v>
      </c>
      <c r="I520" s="54" t="s">
        <v>782</v>
      </c>
      <c r="J520" s="54" t="s">
        <v>1972</v>
      </c>
      <c r="K520" s="54" t="s">
        <v>1975</v>
      </c>
      <c r="L520" s="54" t="s">
        <v>1978</v>
      </c>
      <c r="M520" s="54" t="s">
        <v>1981</v>
      </c>
      <c r="N520" s="54" t="s">
        <v>1969</v>
      </c>
      <c r="O520" s="54" t="s">
        <v>1984</v>
      </c>
      <c r="P520" s="54" t="s">
        <v>3424</v>
      </c>
      <c r="Q520" s="54" t="s">
        <v>3427</v>
      </c>
      <c r="R520" s="54" t="s">
        <v>3430</v>
      </c>
      <c r="S520" s="54" t="s">
        <v>3433</v>
      </c>
      <c r="T520" s="54" t="s">
        <v>3421</v>
      </c>
      <c r="U520" s="54" t="s">
        <v>3436</v>
      </c>
      <c r="V520" s="54" t="s">
        <v>4876</v>
      </c>
      <c r="W520" s="54" t="s">
        <v>4879</v>
      </c>
      <c r="X520" s="54" t="s">
        <v>4882</v>
      </c>
      <c r="Y520" s="54" t="s">
        <v>4885</v>
      </c>
      <c r="Z520" s="54" t="s">
        <v>4873</v>
      </c>
      <c r="AA520" s="54" t="s">
        <v>4888</v>
      </c>
      <c r="AB520" s="54" t="s">
        <v>6328</v>
      </c>
      <c r="AC520" s="54" t="s">
        <v>6331</v>
      </c>
      <c r="AD520" s="54" t="s">
        <v>6334</v>
      </c>
      <c r="AE520" s="54" t="s">
        <v>6337</v>
      </c>
      <c r="AF520" s="54" t="s">
        <v>6325</v>
      </c>
      <c r="AG520" s="54" t="s">
        <v>6340</v>
      </c>
      <c r="AH520" s="54" t="s">
        <v>7780</v>
      </c>
      <c r="AI520" s="54" t="s">
        <v>7783</v>
      </c>
      <c r="AJ520" s="54" t="s">
        <v>7786</v>
      </c>
      <c r="AK520" s="54" t="s">
        <v>7789</v>
      </c>
      <c r="AL520" s="54" t="s">
        <v>7777</v>
      </c>
      <c r="AM520" s="54" t="s">
        <v>7792</v>
      </c>
      <c r="AN520" s="54" t="s">
        <v>8982</v>
      </c>
      <c r="AO520" s="54" t="s">
        <v>8985</v>
      </c>
      <c r="AP520" s="54" t="s">
        <v>8988</v>
      </c>
      <c r="AQ520" s="54" t="s">
        <v>8991</v>
      </c>
      <c r="AR520" s="54" t="s">
        <v>8979</v>
      </c>
      <c r="AS520" s="54" t="s">
        <v>8994</v>
      </c>
      <c r="AT520" s="54" t="s">
        <v>10434</v>
      </c>
      <c r="AU520" s="54" t="s">
        <v>10437</v>
      </c>
      <c r="AV520" s="54" t="s">
        <v>10440</v>
      </c>
      <c r="AW520" s="54" t="s">
        <v>10443</v>
      </c>
      <c r="AX520" s="54" t="s">
        <v>10431</v>
      </c>
      <c r="AY520" s="54" t="s">
        <v>10446</v>
      </c>
      <c r="AZ520" s="54" t="s">
        <v>11886</v>
      </c>
      <c r="BA520" s="54" t="s">
        <v>11889</v>
      </c>
      <c r="BB520" s="54" t="s">
        <v>11892</v>
      </c>
      <c r="BC520" s="54" t="s">
        <v>11895</v>
      </c>
      <c r="BD520" s="54" t="s">
        <v>11883</v>
      </c>
      <c r="BE520" s="54" t="s">
        <v>11898</v>
      </c>
    </row>
    <row r="521" spans="1:57" hidden="1">
      <c r="A521" s="58"/>
      <c r="B521" s="56" t="s">
        <v>12709</v>
      </c>
      <c r="C521" s="66">
        <v>137</v>
      </c>
      <c r="D521" s="54" t="s">
        <v>788</v>
      </c>
      <c r="E521" s="54" t="s">
        <v>791</v>
      </c>
      <c r="F521" s="54" t="s">
        <v>794</v>
      </c>
      <c r="G521" s="54" t="s">
        <v>797</v>
      </c>
      <c r="H521" s="54" t="s">
        <v>785</v>
      </c>
      <c r="I521" s="54" t="s">
        <v>800</v>
      </c>
      <c r="J521" s="54" t="s">
        <v>1990</v>
      </c>
      <c r="K521" s="54" t="s">
        <v>1993</v>
      </c>
      <c r="L521" s="54" t="s">
        <v>1996</v>
      </c>
      <c r="M521" s="54" t="s">
        <v>1999</v>
      </c>
      <c r="N521" s="54" t="s">
        <v>1987</v>
      </c>
      <c r="O521" s="54" t="s">
        <v>2002</v>
      </c>
      <c r="P521" s="54" t="s">
        <v>3442</v>
      </c>
      <c r="Q521" s="54" t="s">
        <v>3445</v>
      </c>
      <c r="R521" s="54" t="s">
        <v>3448</v>
      </c>
      <c r="S521" s="54" t="s">
        <v>3451</v>
      </c>
      <c r="T521" s="54" t="s">
        <v>3439</v>
      </c>
      <c r="U521" s="54" t="s">
        <v>3454</v>
      </c>
      <c r="V521" s="54" t="s">
        <v>4894</v>
      </c>
      <c r="W521" s="54" t="s">
        <v>4897</v>
      </c>
      <c r="X521" s="54" t="s">
        <v>4900</v>
      </c>
      <c r="Y521" s="54" t="s">
        <v>4903</v>
      </c>
      <c r="Z521" s="54" t="s">
        <v>4891</v>
      </c>
      <c r="AA521" s="54" t="s">
        <v>4906</v>
      </c>
      <c r="AB521" s="54" t="s">
        <v>6346</v>
      </c>
      <c r="AC521" s="54" t="s">
        <v>6349</v>
      </c>
      <c r="AD521" s="54" t="s">
        <v>6352</v>
      </c>
      <c r="AE521" s="54" t="s">
        <v>6355</v>
      </c>
      <c r="AF521" s="54" t="s">
        <v>6343</v>
      </c>
      <c r="AG521" s="54" t="s">
        <v>6358</v>
      </c>
      <c r="AH521" s="54" t="s">
        <v>7798</v>
      </c>
      <c r="AI521" s="54" t="s">
        <v>7801</v>
      </c>
      <c r="AJ521" s="54" t="s">
        <v>7804</v>
      </c>
      <c r="AK521" s="54" t="s">
        <v>7807</v>
      </c>
      <c r="AL521" s="54" t="s">
        <v>7795</v>
      </c>
      <c r="AM521" s="54" t="s">
        <v>7810</v>
      </c>
      <c r="AN521" s="54" t="s">
        <v>9000</v>
      </c>
      <c r="AO521" s="54" t="s">
        <v>9003</v>
      </c>
      <c r="AP521" s="54" t="s">
        <v>9006</v>
      </c>
      <c r="AQ521" s="54" t="s">
        <v>9009</v>
      </c>
      <c r="AR521" s="54" t="s">
        <v>8997</v>
      </c>
      <c r="AS521" s="54" t="s">
        <v>9012</v>
      </c>
      <c r="AT521" s="54" t="s">
        <v>10452</v>
      </c>
      <c r="AU521" s="54" t="s">
        <v>10455</v>
      </c>
      <c r="AV521" s="54" t="s">
        <v>10458</v>
      </c>
      <c r="AW521" s="54" t="s">
        <v>10461</v>
      </c>
      <c r="AX521" s="54" t="s">
        <v>10449</v>
      </c>
      <c r="AY521" s="54" t="s">
        <v>10464</v>
      </c>
      <c r="AZ521" s="54" t="s">
        <v>11904</v>
      </c>
      <c r="BA521" s="54" t="s">
        <v>11907</v>
      </c>
      <c r="BB521" s="54" t="s">
        <v>11910</v>
      </c>
      <c r="BC521" s="54" t="s">
        <v>11913</v>
      </c>
      <c r="BD521" s="54" t="s">
        <v>11901</v>
      </c>
      <c r="BE521" s="54" t="s">
        <v>11916</v>
      </c>
    </row>
    <row r="522" spans="1:57" hidden="1">
      <c r="A522" s="59"/>
      <c r="B522" s="56" t="s">
        <v>12710</v>
      </c>
      <c r="C522" s="66">
        <v>138</v>
      </c>
      <c r="D522" s="54" t="s">
        <v>806</v>
      </c>
      <c r="E522" s="54" t="s">
        <v>809</v>
      </c>
      <c r="F522" s="54" t="s">
        <v>812</v>
      </c>
      <c r="G522" s="54" t="s">
        <v>815</v>
      </c>
      <c r="H522" s="54" t="s">
        <v>803</v>
      </c>
      <c r="I522" s="54" t="s">
        <v>818</v>
      </c>
      <c r="J522" s="54" t="s">
        <v>2008</v>
      </c>
      <c r="K522" s="54" t="s">
        <v>2011</v>
      </c>
      <c r="L522" s="54" t="s">
        <v>2264</v>
      </c>
      <c r="M522" s="54" t="s">
        <v>2267</v>
      </c>
      <c r="N522" s="54" t="s">
        <v>2005</v>
      </c>
      <c r="O522" s="54" t="s">
        <v>2270</v>
      </c>
      <c r="P522" s="54" t="s">
        <v>3460</v>
      </c>
      <c r="Q522" s="54" t="s">
        <v>3463</v>
      </c>
      <c r="R522" s="54" t="s">
        <v>3466</v>
      </c>
      <c r="S522" s="54" t="s">
        <v>3469</v>
      </c>
      <c r="T522" s="54" t="s">
        <v>3457</v>
      </c>
      <c r="U522" s="54" t="s">
        <v>3472</v>
      </c>
      <c r="V522" s="54" t="s">
        <v>4912</v>
      </c>
      <c r="W522" s="54" t="s">
        <v>4915</v>
      </c>
      <c r="X522" s="54" t="s">
        <v>4918</v>
      </c>
      <c r="Y522" s="54" t="s">
        <v>4921</v>
      </c>
      <c r="Z522" s="54" t="s">
        <v>4909</v>
      </c>
      <c r="AA522" s="54" t="s">
        <v>4924</v>
      </c>
      <c r="AB522" s="54" t="s">
        <v>6364</v>
      </c>
      <c r="AC522" s="54" t="s">
        <v>6367</v>
      </c>
      <c r="AD522" s="54" t="s">
        <v>6370</v>
      </c>
      <c r="AE522" s="54" t="s">
        <v>6373</v>
      </c>
      <c r="AF522" s="54" t="s">
        <v>6361</v>
      </c>
      <c r="AG522" s="54" t="s">
        <v>6376</v>
      </c>
      <c r="AH522" s="54" t="s">
        <v>7816</v>
      </c>
      <c r="AI522" s="54" t="s">
        <v>7819</v>
      </c>
      <c r="AJ522" s="54" t="s">
        <v>7822</v>
      </c>
      <c r="AK522" s="54" t="s">
        <v>7825</v>
      </c>
      <c r="AL522" s="54" t="s">
        <v>7813</v>
      </c>
      <c r="AM522" s="54" t="s">
        <v>7828</v>
      </c>
      <c r="AN522" s="54" t="s">
        <v>9268</v>
      </c>
      <c r="AO522" s="54" t="s">
        <v>9271</v>
      </c>
      <c r="AP522" s="54" t="s">
        <v>9274</v>
      </c>
      <c r="AQ522" s="54" t="s">
        <v>9277</v>
      </c>
      <c r="AR522" s="54" t="s">
        <v>9265</v>
      </c>
      <c r="AS522" s="54" t="s">
        <v>9280</v>
      </c>
      <c r="AT522" s="54" t="s">
        <v>10470</v>
      </c>
      <c r="AU522" s="54" t="s">
        <v>10473</v>
      </c>
      <c r="AV522" s="54" t="s">
        <v>10476</v>
      </c>
      <c r="AW522" s="54" t="s">
        <v>10479</v>
      </c>
      <c r="AX522" s="54" t="s">
        <v>10467</v>
      </c>
      <c r="AY522" s="54" t="s">
        <v>10482</v>
      </c>
      <c r="AZ522" s="54" t="s">
        <v>11922</v>
      </c>
      <c r="BA522" s="54" t="s">
        <v>11925</v>
      </c>
      <c r="BB522" s="54" t="s">
        <v>11928</v>
      </c>
      <c r="BC522" s="54" t="s">
        <v>11931</v>
      </c>
      <c r="BD522" s="54" t="s">
        <v>11919</v>
      </c>
      <c r="BE522" s="54" t="s">
        <v>11934</v>
      </c>
    </row>
    <row r="523" spans="1:57" hidden="1">
      <c r="A523" s="58"/>
      <c r="B523" s="56" t="s">
        <v>12711</v>
      </c>
      <c r="C523" s="66">
        <v>139</v>
      </c>
      <c r="D523" s="54" t="s">
        <v>824</v>
      </c>
      <c r="E523" s="54" t="s">
        <v>827</v>
      </c>
      <c r="F523" s="54" t="s">
        <v>830</v>
      </c>
      <c r="G523" s="54" t="s">
        <v>833</v>
      </c>
      <c r="H523" s="54" t="s">
        <v>821</v>
      </c>
      <c r="I523" s="54" t="s">
        <v>836</v>
      </c>
      <c r="J523" s="54" t="s">
        <v>2276</v>
      </c>
      <c r="K523" s="54" t="s">
        <v>2279</v>
      </c>
      <c r="L523" s="54" t="s">
        <v>2282</v>
      </c>
      <c r="M523" s="54" t="s">
        <v>2285</v>
      </c>
      <c r="N523" s="54" t="s">
        <v>2273</v>
      </c>
      <c r="O523" s="54" t="s">
        <v>2288</v>
      </c>
      <c r="P523" s="54" t="s">
        <v>3478</v>
      </c>
      <c r="Q523" s="54" t="s">
        <v>3481</v>
      </c>
      <c r="R523" s="54" t="s">
        <v>3484</v>
      </c>
      <c r="S523" s="54" t="s">
        <v>3487</v>
      </c>
      <c r="T523" s="54" t="s">
        <v>3475</v>
      </c>
      <c r="U523" s="54" t="s">
        <v>3490</v>
      </c>
      <c r="V523" s="54" t="s">
        <v>4930</v>
      </c>
      <c r="W523" s="54" t="s">
        <v>4933</v>
      </c>
      <c r="X523" s="54" t="s">
        <v>4936</v>
      </c>
      <c r="Y523" s="54" t="s">
        <v>4939</v>
      </c>
      <c r="Z523" s="54" t="s">
        <v>4927</v>
      </c>
      <c r="AA523" s="54" t="s">
        <v>4942</v>
      </c>
      <c r="AB523" s="54" t="s">
        <v>6382</v>
      </c>
      <c r="AC523" s="54" t="s">
        <v>6385</v>
      </c>
      <c r="AD523" s="54" t="s">
        <v>6388</v>
      </c>
      <c r="AE523" s="54" t="s">
        <v>6391</v>
      </c>
      <c r="AF523" s="54" t="s">
        <v>6379</v>
      </c>
      <c r="AG523" s="54" t="s">
        <v>6394</v>
      </c>
      <c r="AH523" s="54" t="s">
        <v>7834</v>
      </c>
      <c r="AI523" s="54" t="s">
        <v>7837</v>
      </c>
      <c r="AJ523" s="54" t="s">
        <v>7840</v>
      </c>
      <c r="AK523" s="54" t="s">
        <v>7843</v>
      </c>
      <c r="AL523" s="54" t="s">
        <v>7831</v>
      </c>
      <c r="AM523" s="54" t="s">
        <v>7846</v>
      </c>
      <c r="AN523" s="54" t="s">
        <v>9286</v>
      </c>
      <c r="AO523" s="54" t="s">
        <v>9289</v>
      </c>
      <c r="AP523" s="54" t="s">
        <v>9292</v>
      </c>
      <c r="AQ523" s="54" t="s">
        <v>9295</v>
      </c>
      <c r="AR523" s="54" t="s">
        <v>9283</v>
      </c>
      <c r="AS523" s="54" t="s">
        <v>9298</v>
      </c>
      <c r="AT523" s="54" t="s">
        <v>10488</v>
      </c>
      <c r="AU523" s="54" t="s">
        <v>10491</v>
      </c>
      <c r="AV523" s="54" t="s">
        <v>10494</v>
      </c>
      <c r="AW523" s="54" t="s">
        <v>10497</v>
      </c>
      <c r="AX523" s="54" t="s">
        <v>10485</v>
      </c>
      <c r="AY523" s="54" t="s">
        <v>10500</v>
      </c>
      <c r="AZ523" s="54" t="s">
        <v>11940</v>
      </c>
      <c r="BA523" s="54" t="s">
        <v>11943</v>
      </c>
      <c r="BB523" s="54" t="s">
        <v>11946</v>
      </c>
      <c r="BC523" s="54" t="s">
        <v>11949</v>
      </c>
      <c r="BD523" s="54" t="s">
        <v>11937</v>
      </c>
      <c r="BE523" s="54" t="s">
        <v>11952</v>
      </c>
    </row>
    <row r="524" spans="1:57" hidden="1">
      <c r="A524" s="58"/>
      <c r="B524" s="53" t="s">
        <v>12712</v>
      </c>
      <c r="C524" s="66">
        <v>140</v>
      </c>
      <c r="D524" s="54" t="s">
        <v>842</v>
      </c>
      <c r="E524" s="54" t="s">
        <v>845</v>
      </c>
      <c r="F524" s="54" t="s">
        <v>848</v>
      </c>
      <c r="G524" s="54" t="s">
        <v>851</v>
      </c>
      <c r="H524" s="54" t="s">
        <v>839</v>
      </c>
      <c r="I524" s="54" t="s">
        <v>854</v>
      </c>
      <c r="J524" s="54" t="s">
        <v>2294</v>
      </c>
      <c r="K524" s="54" t="s">
        <v>2297</v>
      </c>
      <c r="L524" s="54" t="s">
        <v>2300</v>
      </c>
      <c r="M524" s="54" t="s">
        <v>2303</v>
      </c>
      <c r="N524" s="54" t="s">
        <v>2291</v>
      </c>
      <c r="O524" s="54" t="s">
        <v>2306</v>
      </c>
      <c r="P524" s="54" t="s">
        <v>3496</v>
      </c>
      <c r="Q524" s="54" t="s">
        <v>3499</v>
      </c>
      <c r="R524" s="54" t="s">
        <v>3502</v>
      </c>
      <c r="S524" s="54" t="s">
        <v>3505</v>
      </c>
      <c r="T524" s="54" t="s">
        <v>3493</v>
      </c>
      <c r="U524" s="54" t="s">
        <v>3508</v>
      </c>
      <c r="V524" s="54" t="s">
        <v>4948</v>
      </c>
      <c r="W524" s="54" t="s">
        <v>4951</v>
      </c>
      <c r="X524" s="54" t="s">
        <v>4954</v>
      </c>
      <c r="Y524" s="54" t="s">
        <v>4957</v>
      </c>
      <c r="Z524" s="54" t="s">
        <v>4945</v>
      </c>
      <c r="AA524" s="54" t="s">
        <v>4960</v>
      </c>
      <c r="AB524" s="54" t="s">
        <v>6400</v>
      </c>
      <c r="AC524" s="54" t="s">
        <v>6403</v>
      </c>
      <c r="AD524" s="54" t="s">
        <v>6406</v>
      </c>
      <c r="AE524" s="54" t="s">
        <v>6409</v>
      </c>
      <c r="AF524" s="54" t="s">
        <v>6397</v>
      </c>
      <c r="AG524" s="54" t="s">
        <v>6412</v>
      </c>
      <c r="AH524" s="54" t="s">
        <v>7852</v>
      </c>
      <c r="AI524" s="54" t="s">
        <v>7855</v>
      </c>
      <c r="AJ524" s="54" t="s">
        <v>7858</v>
      </c>
      <c r="AK524" s="54" t="s">
        <v>7861</v>
      </c>
      <c r="AL524" s="54" t="s">
        <v>7849</v>
      </c>
      <c r="AM524" s="54" t="s">
        <v>7864</v>
      </c>
      <c r="AN524" s="54" t="s">
        <v>9304</v>
      </c>
      <c r="AO524" s="54" t="s">
        <v>9307</v>
      </c>
      <c r="AP524" s="54" t="s">
        <v>9310</v>
      </c>
      <c r="AQ524" s="54" t="s">
        <v>9313</v>
      </c>
      <c r="AR524" s="54" t="s">
        <v>9301</v>
      </c>
      <c r="AS524" s="54" t="s">
        <v>9316</v>
      </c>
      <c r="AT524" s="54" t="s">
        <v>10506</v>
      </c>
      <c r="AU524" s="54" t="s">
        <v>10509</v>
      </c>
      <c r="AV524" s="54" t="s">
        <v>10512</v>
      </c>
      <c r="AW524" s="54" t="s">
        <v>10765</v>
      </c>
      <c r="AX524" s="54" t="s">
        <v>10503</v>
      </c>
      <c r="AY524" s="54" t="s">
        <v>10768</v>
      </c>
      <c r="AZ524" s="54" t="s">
        <v>11958</v>
      </c>
      <c r="BA524" s="54" t="s">
        <v>11961</v>
      </c>
      <c r="BB524" s="54" t="s">
        <v>11964</v>
      </c>
      <c r="BC524" s="54" t="s">
        <v>11967</v>
      </c>
      <c r="BD524" s="54" t="s">
        <v>11955</v>
      </c>
      <c r="BE524" s="54" t="s">
        <v>11970</v>
      </c>
    </row>
    <row r="525" spans="1:57" hidden="1">
      <c r="A525" s="58"/>
      <c r="B525" s="56" t="s">
        <v>12713</v>
      </c>
      <c r="C525" s="66">
        <v>141</v>
      </c>
      <c r="D525" s="54" t="s">
        <v>860</v>
      </c>
      <c r="E525" s="54" t="s">
        <v>863</v>
      </c>
      <c r="F525" s="54" t="s">
        <v>866</v>
      </c>
      <c r="G525" s="54" t="s">
        <v>869</v>
      </c>
      <c r="H525" s="54" t="s">
        <v>857</v>
      </c>
      <c r="I525" s="54" t="s">
        <v>872</v>
      </c>
      <c r="J525" s="54" t="s">
        <v>2312</v>
      </c>
      <c r="K525" s="54" t="s">
        <v>2315</v>
      </c>
      <c r="L525" s="54" t="s">
        <v>2318</v>
      </c>
      <c r="M525" s="54" t="s">
        <v>2321</v>
      </c>
      <c r="N525" s="54" t="s">
        <v>2309</v>
      </c>
      <c r="O525" s="54" t="s">
        <v>2324</v>
      </c>
      <c r="P525" s="54" t="s">
        <v>3764</v>
      </c>
      <c r="Q525" s="54" t="s">
        <v>3767</v>
      </c>
      <c r="R525" s="54" t="s">
        <v>3770</v>
      </c>
      <c r="S525" s="54" t="s">
        <v>3773</v>
      </c>
      <c r="T525" s="54" t="s">
        <v>3511</v>
      </c>
      <c r="U525" s="54" t="s">
        <v>3776</v>
      </c>
      <c r="V525" s="54" t="s">
        <v>4966</v>
      </c>
      <c r="W525" s="54" t="s">
        <v>4969</v>
      </c>
      <c r="X525" s="54" t="s">
        <v>4972</v>
      </c>
      <c r="Y525" s="54" t="s">
        <v>4975</v>
      </c>
      <c r="Z525" s="54" t="s">
        <v>4963</v>
      </c>
      <c r="AA525" s="54" t="s">
        <v>4978</v>
      </c>
      <c r="AB525" s="54" t="s">
        <v>6418</v>
      </c>
      <c r="AC525" s="54" t="s">
        <v>6421</v>
      </c>
      <c r="AD525" s="54" t="s">
        <v>6424</v>
      </c>
      <c r="AE525" s="54" t="s">
        <v>6427</v>
      </c>
      <c r="AF525" s="54" t="s">
        <v>6415</v>
      </c>
      <c r="AG525" s="54" t="s">
        <v>6430</v>
      </c>
      <c r="AH525" s="54" t="s">
        <v>7870</v>
      </c>
      <c r="AI525" s="54" t="s">
        <v>7873</v>
      </c>
      <c r="AJ525" s="54" t="s">
        <v>7876</v>
      </c>
      <c r="AK525" s="54" t="s">
        <v>7879</v>
      </c>
      <c r="AL525" s="54" t="s">
        <v>7867</v>
      </c>
      <c r="AM525" s="54" t="s">
        <v>7882</v>
      </c>
      <c r="AN525" s="54" t="s">
        <v>9322</v>
      </c>
      <c r="AO525" s="54" t="s">
        <v>9325</v>
      </c>
      <c r="AP525" s="54" t="s">
        <v>9328</v>
      </c>
      <c r="AQ525" s="54" t="s">
        <v>9331</v>
      </c>
      <c r="AR525" s="54" t="s">
        <v>9319</v>
      </c>
      <c r="AS525" s="54" t="s">
        <v>9334</v>
      </c>
      <c r="AT525" s="54" t="s">
        <v>10774</v>
      </c>
      <c r="AU525" s="54" t="s">
        <v>10777</v>
      </c>
      <c r="AV525" s="54" t="s">
        <v>10780</v>
      </c>
      <c r="AW525" s="54" t="s">
        <v>10783</v>
      </c>
      <c r="AX525" s="54" t="s">
        <v>10771</v>
      </c>
      <c r="AY525" s="54" t="s">
        <v>10786</v>
      </c>
      <c r="AZ525" s="54" t="s">
        <v>11976</v>
      </c>
      <c r="BA525" s="54" t="s">
        <v>11979</v>
      </c>
      <c r="BB525" s="54" t="s">
        <v>11982</v>
      </c>
      <c r="BC525" s="54" t="s">
        <v>11985</v>
      </c>
      <c r="BD525" s="54" t="s">
        <v>11973</v>
      </c>
      <c r="BE525" s="54" t="s">
        <v>11988</v>
      </c>
    </row>
    <row r="526" spans="1:57" hidden="1">
      <c r="A526" s="58"/>
      <c r="B526" s="56" t="s">
        <v>12714</v>
      </c>
      <c r="C526" s="66">
        <v>142</v>
      </c>
      <c r="D526" s="54" t="s">
        <v>878</v>
      </c>
      <c r="E526" s="54" t="s">
        <v>881</v>
      </c>
      <c r="F526" s="54" t="s">
        <v>884</v>
      </c>
      <c r="G526" s="54" t="s">
        <v>887</v>
      </c>
      <c r="H526" s="54" t="s">
        <v>875</v>
      </c>
      <c r="I526" s="54" t="s">
        <v>890</v>
      </c>
      <c r="J526" s="54" t="s">
        <v>2330</v>
      </c>
      <c r="K526" s="54" t="s">
        <v>2333</v>
      </c>
      <c r="L526" s="54" t="s">
        <v>2336</v>
      </c>
      <c r="M526" s="54" t="s">
        <v>2339</v>
      </c>
      <c r="N526" s="54" t="s">
        <v>2327</v>
      </c>
      <c r="O526" s="54" t="s">
        <v>2342</v>
      </c>
      <c r="P526" s="54" t="s">
        <v>3782</v>
      </c>
      <c r="Q526" s="54" t="s">
        <v>3785</v>
      </c>
      <c r="R526" s="54" t="s">
        <v>3788</v>
      </c>
      <c r="S526" s="54" t="s">
        <v>3791</v>
      </c>
      <c r="T526" s="54" t="s">
        <v>3779</v>
      </c>
      <c r="U526" s="54" t="s">
        <v>3794</v>
      </c>
      <c r="V526" s="54" t="s">
        <v>4984</v>
      </c>
      <c r="W526" s="54" t="s">
        <v>4987</v>
      </c>
      <c r="X526" s="54" t="s">
        <v>4990</v>
      </c>
      <c r="Y526" s="54" t="s">
        <v>4993</v>
      </c>
      <c r="Z526" s="54" t="s">
        <v>4981</v>
      </c>
      <c r="AA526" s="54" t="s">
        <v>4996</v>
      </c>
      <c r="AB526" s="54" t="s">
        <v>6436</v>
      </c>
      <c r="AC526" s="54" t="s">
        <v>6439</v>
      </c>
      <c r="AD526" s="54" t="s">
        <v>6442</v>
      </c>
      <c r="AE526" s="54" t="s">
        <v>6445</v>
      </c>
      <c r="AF526" s="54" t="s">
        <v>6433</v>
      </c>
      <c r="AG526" s="54" t="s">
        <v>6448</v>
      </c>
      <c r="AH526" s="54" t="s">
        <v>7888</v>
      </c>
      <c r="AI526" s="54" t="s">
        <v>7891</v>
      </c>
      <c r="AJ526" s="54" t="s">
        <v>7894</v>
      </c>
      <c r="AK526" s="54" t="s">
        <v>7897</v>
      </c>
      <c r="AL526" s="54" t="s">
        <v>7885</v>
      </c>
      <c r="AM526" s="54" t="s">
        <v>7900</v>
      </c>
      <c r="AN526" s="54" t="s">
        <v>9340</v>
      </c>
      <c r="AO526" s="54" t="s">
        <v>9343</v>
      </c>
      <c r="AP526" s="54" t="s">
        <v>9346</v>
      </c>
      <c r="AQ526" s="54" t="s">
        <v>9349</v>
      </c>
      <c r="AR526" s="54" t="s">
        <v>9337</v>
      </c>
      <c r="AS526" s="54" t="s">
        <v>9352</v>
      </c>
      <c r="AT526" s="54" t="s">
        <v>10792</v>
      </c>
      <c r="AU526" s="54" t="s">
        <v>10795</v>
      </c>
      <c r="AV526" s="54" t="s">
        <v>10798</v>
      </c>
      <c r="AW526" s="54" t="s">
        <v>10801</v>
      </c>
      <c r="AX526" s="54" t="s">
        <v>10789</v>
      </c>
      <c r="AY526" s="54" t="s">
        <v>10804</v>
      </c>
      <c r="AZ526" s="54" t="s">
        <v>11994</v>
      </c>
      <c r="BA526" s="54" t="s">
        <v>11997</v>
      </c>
      <c r="BB526" s="54" t="s">
        <v>12000</v>
      </c>
      <c r="BC526" s="54" t="s">
        <v>12003</v>
      </c>
      <c r="BD526" s="54" t="s">
        <v>11991</v>
      </c>
      <c r="BE526" s="54" t="s">
        <v>12006</v>
      </c>
    </row>
    <row r="527" spans="1:57" hidden="1">
      <c r="A527" s="58"/>
      <c r="B527" s="53" t="s">
        <v>12715</v>
      </c>
      <c r="C527" s="66">
        <v>143</v>
      </c>
      <c r="D527" s="54" t="s">
        <v>896</v>
      </c>
      <c r="E527" s="54" t="s">
        <v>899</v>
      </c>
      <c r="F527" s="54" t="s">
        <v>902</v>
      </c>
      <c r="G527" s="54" t="s">
        <v>905</v>
      </c>
      <c r="H527" s="54" t="s">
        <v>893</v>
      </c>
      <c r="I527" s="54" t="s">
        <v>908</v>
      </c>
      <c r="J527" s="54" t="s">
        <v>2348</v>
      </c>
      <c r="K527" s="54" t="s">
        <v>2351</v>
      </c>
      <c r="L527" s="54" t="s">
        <v>2354</v>
      </c>
      <c r="M527" s="54" t="s">
        <v>2357</v>
      </c>
      <c r="N527" s="54" t="s">
        <v>2345</v>
      </c>
      <c r="O527" s="54" t="s">
        <v>2360</v>
      </c>
      <c r="P527" s="54" t="s">
        <v>3800</v>
      </c>
      <c r="Q527" s="54" t="s">
        <v>3803</v>
      </c>
      <c r="R527" s="54" t="s">
        <v>3806</v>
      </c>
      <c r="S527" s="54" t="s">
        <v>3809</v>
      </c>
      <c r="T527" s="54" t="s">
        <v>3797</v>
      </c>
      <c r="U527" s="54" t="s">
        <v>3812</v>
      </c>
      <c r="V527" s="54" t="s">
        <v>5002</v>
      </c>
      <c r="W527" s="54" t="s">
        <v>5005</v>
      </c>
      <c r="X527" s="54" t="s">
        <v>5008</v>
      </c>
      <c r="Y527" s="54" t="s">
        <v>5011</v>
      </c>
      <c r="Z527" s="54" t="s">
        <v>4999</v>
      </c>
      <c r="AA527" s="54" t="s">
        <v>5264</v>
      </c>
      <c r="AB527" s="54" t="s">
        <v>6454</v>
      </c>
      <c r="AC527" s="54" t="s">
        <v>6457</v>
      </c>
      <c r="AD527" s="54" t="s">
        <v>6460</v>
      </c>
      <c r="AE527" s="54" t="s">
        <v>6463</v>
      </c>
      <c r="AF527" s="54" t="s">
        <v>6451</v>
      </c>
      <c r="AG527" s="54" t="s">
        <v>6466</v>
      </c>
      <c r="AH527" s="54" t="s">
        <v>7906</v>
      </c>
      <c r="AI527" s="54" t="s">
        <v>7909</v>
      </c>
      <c r="AJ527" s="54" t="s">
        <v>7912</v>
      </c>
      <c r="AK527" s="54" t="s">
        <v>7915</v>
      </c>
      <c r="AL527" s="54" t="s">
        <v>7903</v>
      </c>
      <c r="AM527" s="54" t="s">
        <v>7918</v>
      </c>
      <c r="AN527" s="54" t="s">
        <v>9358</v>
      </c>
      <c r="AO527" s="54" t="s">
        <v>9361</v>
      </c>
      <c r="AP527" s="54" t="s">
        <v>9364</v>
      </c>
      <c r="AQ527" s="54" t="s">
        <v>9367</v>
      </c>
      <c r="AR527" s="54" t="s">
        <v>9355</v>
      </c>
      <c r="AS527" s="54" t="s">
        <v>9370</v>
      </c>
      <c r="AT527" s="54" t="s">
        <v>10810</v>
      </c>
      <c r="AU527" s="54" t="s">
        <v>10813</v>
      </c>
      <c r="AV527" s="54" t="s">
        <v>10816</v>
      </c>
      <c r="AW527" s="54" t="s">
        <v>10819</v>
      </c>
      <c r="AX527" s="54" t="s">
        <v>10807</v>
      </c>
      <c r="AY527" s="54" t="s">
        <v>10822</v>
      </c>
      <c r="AZ527" s="54" t="s">
        <v>12012</v>
      </c>
      <c r="BA527" s="54" t="s">
        <v>12265</v>
      </c>
      <c r="BB527" s="54" t="s">
        <v>12268</v>
      </c>
      <c r="BC527" s="54" t="s">
        <v>12271</v>
      </c>
      <c r="BD527" s="54" t="s">
        <v>12009</v>
      </c>
      <c r="BE527" s="54" t="s">
        <v>12274</v>
      </c>
    </row>
    <row r="528" spans="1:57" hidden="1">
      <c r="A528" s="48" t="s">
        <v>12716</v>
      </c>
      <c r="B528" s="55"/>
      <c r="C528" s="66">
        <v>144</v>
      </c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</row>
    <row r="529" spans="1:57" hidden="1">
      <c r="A529" s="58"/>
      <c r="B529" s="53" t="s">
        <v>12717</v>
      </c>
      <c r="C529" s="66">
        <v>145</v>
      </c>
      <c r="D529" s="54" t="s">
        <v>914</v>
      </c>
      <c r="E529" s="54" t="s">
        <v>917</v>
      </c>
      <c r="F529" s="54" t="s">
        <v>920</v>
      </c>
      <c r="G529" s="54" t="s">
        <v>923</v>
      </c>
      <c r="H529" s="54" t="s">
        <v>911</v>
      </c>
      <c r="I529" s="54" t="s">
        <v>926</v>
      </c>
      <c r="J529" s="54" t="s">
        <v>2366</v>
      </c>
      <c r="K529" s="54" t="s">
        <v>2369</v>
      </c>
      <c r="L529" s="54" t="s">
        <v>2372</v>
      </c>
      <c r="M529" s="54" t="s">
        <v>2375</v>
      </c>
      <c r="N529" s="54" t="s">
        <v>2363</v>
      </c>
      <c r="O529" s="54" t="s">
        <v>2378</v>
      </c>
      <c r="P529" s="54" t="s">
        <v>3818</v>
      </c>
      <c r="Q529" s="54" t="s">
        <v>3821</v>
      </c>
      <c r="R529" s="54" t="s">
        <v>3824</v>
      </c>
      <c r="S529" s="54" t="s">
        <v>3827</v>
      </c>
      <c r="T529" s="54" t="s">
        <v>3815</v>
      </c>
      <c r="U529" s="54" t="s">
        <v>3830</v>
      </c>
      <c r="V529" s="54" t="s">
        <v>5270</v>
      </c>
      <c r="W529" s="54" t="s">
        <v>5273</v>
      </c>
      <c r="X529" s="54" t="s">
        <v>5276</v>
      </c>
      <c r="Y529" s="54" t="s">
        <v>5279</v>
      </c>
      <c r="Z529" s="54" t="s">
        <v>5267</v>
      </c>
      <c r="AA529" s="54" t="s">
        <v>5282</v>
      </c>
      <c r="AB529" s="54" t="s">
        <v>6472</v>
      </c>
      <c r="AC529" s="54" t="s">
        <v>6475</v>
      </c>
      <c r="AD529" s="54" t="s">
        <v>6478</v>
      </c>
      <c r="AE529" s="54" t="s">
        <v>6481</v>
      </c>
      <c r="AF529" s="54" t="s">
        <v>6469</v>
      </c>
      <c r="AG529" s="54" t="s">
        <v>6484</v>
      </c>
      <c r="AH529" s="54" t="s">
        <v>7924</v>
      </c>
      <c r="AI529" s="54" t="s">
        <v>7927</v>
      </c>
      <c r="AJ529" s="54" t="s">
        <v>7930</v>
      </c>
      <c r="AK529" s="54" t="s">
        <v>7933</v>
      </c>
      <c r="AL529" s="54" t="s">
        <v>7921</v>
      </c>
      <c r="AM529" s="54" t="s">
        <v>7936</v>
      </c>
      <c r="AN529" s="54" t="s">
        <v>9376</v>
      </c>
      <c r="AO529" s="54" t="s">
        <v>9379</v>
      </c>
      <c r="AP529" s="54" t="s">
        <v>9382</v>
      </c>
      <c r="AQ529" s="54" t="s">
        <v>9385</v>
      </c>
      <c r="AR529" s="54" t="s">
        <v>9373</v>
      </c>
      <c r="AS529" s="54" t="s">
        <v>9388</v>
      </c>
      <c r="AT529" s="54" t="s">
        <v>10828</v>
      </c>
      <c r="AU529" s="54" t="s">
        <v>10831</v>
      </c>
      <c r="AV529" s="54" t="s">
        <v>10834</v>
      </c>
      <c r="AW529" s="54" t="s">
        <v>10837</v>
      </c>
      <c r="AX529" s="54" t="s">
        <v>10825</v>
      </c>
      <c r="AY529" s="54" t="s">
        <v>10840</v>
      </c>
      <c r="AZ529" s="54" t="s">
        <v>12280</v>
      </c>
      <c r="BA529" s="54" t="s">
        <v>12283</v>
      </c>
      <c r="BB529" s="54" t="s">
        <v>12286</v>
      </c>
      <c r="BC529" s="54" t="s">
        <v>12289</v>
      </c>
      <c r="BD529" s="54" t="s">
        <v>12277</v>
      </c>
      <c r="BE529" s="54" t="s">
        <v>12292</v>
      </c>
    </row>
    <row r="530" spans="1:57" hidden="1">
      <c r="A530" s="58"/>
      <c r="B530" s="56" t="s">
        <v>12718</v>
      </c>
      <c r="C530" s="66">
        <v>146</v>
      </c>
      <c r="D530" s="54" t="s">
        <v>932</v>
      </c>
      <c r="E530" s="54" t="s">
        <v>935</v>
      </c>
      <c r="F530" s="54" t="s">
        <v>938</v>
      </c>
      <c r="G530" s="54" t="s">
        <v>941</v>
      </c>
      <c r="H530" s="54" t="s">
        <v>929</v>
      </c>
      <c r="I530" s="54" t="s">
        <v>944</v>
      </c>
      <c r="J530" s="54" t="s">
        <v>2384</v>
      </c>
      <c r="K530" s="54" t="s">
        <v>2387</v>
      </c>
      <c r="L530" s="54" t="s">
        <v>2390</v>
      </c>
      <c r="M530" s="54" t="s">
        <v>2393</v>
      </c>
      <c r="N530" s="54" t="s">
        <v>2381</v>
      </c>
      <c r="O530" s="54" t="s">
        <v>2396</v>
      </c>
      <c r="P530" s="54" t="s">
        <v>3836</v>
      </c>
      <c r="Q530" s="54" t="s">
        <v>3839</v>
      </c>
      <c r="R530" s="54" t="s">
        <v>3842</v>
      </c>
      <c r="S530" s="54" t="s">
        <v>3845</v>
      </c>
      <c r="T530" s="54" t="s">
        <v>3833</v>
      </c>
      <c r="U530" s="54" t="s">
        <v>3848</v>
      </c>
      <c r="V530" s="54" t="s">
        <v>5288</v>
      </c>
      <c r="W530" s="54" t="s">
        <v>5291</v>
      </c>
      <c r="X530" s="54" t="s">
        <v>5294</v>
      </c>
      <c r="Y530" s="54" t="s">
        <v>5297</v>
      </c>
      <c r="Z530" s="54" t="s">
        <v>5285</v>
      </c>
      <c r="AA530" s="54" t="s">
        <v>5300</v>
      </c>
      <c r="AB530" s="54" t="s">
        <v>6490</v>
      </c>
      <c r="AC530" s="54" t="s">
        <v>6493</v>
      </c>
      <c r="AD530" s="54" t="s">
        <v>6496</v>
      </c>
      <c r="AE530" s="54" t="s">
        <v>6499</v>
      </c>
      <c r="AF530" s="54" t="s">
        <v>6487</v>
      </c>
      <c r="AG530" s="54" t="s">
        <v>6502</v>
      </c>
      <c r="AH530" s="54" t="s">
        <v>7942</v>
      </c>
      <c r="AI530" s="54" t="s">
        <v>7945</v>
      </c>
      <c r="AJ530" s="54" t="s">
        <v>7948</v>
      </c>
      <c r="AK530" s="54" t="s">
        <v>7951</v>
      </c>
      <c r="AL530" s="54" t="s">
        <v>7939</v>
      </c>
      <c r="AM530" s="54" t="s">
        <v>7954</v>
      </c>
      <c r="AN530" s="54" t="s">
        <v>9394</v>
      </c>
      <c r="AO530" s="54" t="s">
        <v>9397</v>
      </c>
      <c r="AP530" s="54" t="s">
        <v>9400</v>
      </c>
      <c r="AQ530" s="54" t="s">
        <v>9403</v>
      </c>
      <c r="AR530" s="54" t="s">
        <v>9391</v>
      </c>
      <c r="AS530" s="54" t="s">
        <v>9406</v>
      </c>
      <c r="AT530" s="54" t="s">
        <v>10846</v>
      </c>
      <c r="AU530" s="54" t="s">
        <v>10849</v>
      </c>
      <c r="AV530" s="54" t="s">
        <v>10852</v>
      </c>
      <c r="AW530" s="54" t="s">
        <v>10855</v>
      </c>
      <c r="AX530" s="54" t="s">
        <v>10843</v>
      </c>
      <c r="AY530" s="54" t="s">
        <v>10858</v>
      </c>
      <c r="AZ530" s="54" t="s">
        <v>12298</v>
      </c>
      <c r="BA530" s="54" t="s">
        <v>12301</v>
      </c>
      <c r="BB530" s="54" t="s">
        <v>12304</v>
      </c>
      <c r="BC530" s="54" t="s">
        <v>12307</v>
      </c>
      <c r="BD530" s="54" t="s">
        <v>12295</v>
      </c>
      <c r="BE530" s="54" t="s">
        <v>12310</v>
      </c>
    </row>
    <row r="531" spans="1:57" hidden="1">
      <c r="A531" s="58"/>
      <c r="B531" s="56" t="s">
        <v>12719</v>
      </c>
      <c r="C531" s="66">
        <v>147</v>
      </c>
      <c r="D531" s="54" t="s">
        <v>950</v>
      </c>
      <c r="E531" s="54" t="s">
        <v>953</v>
      </c>
      <c r="F531" s="54" t="s">
        <v>956</v>
      </c>
      <c r="G531" s="54" t="s">
        <v>959</v>
      </c>
      <c r="H531" s="54" t="s">
        <v>947</v>
      </c>
      <c r="I531" s="54" t="s">
        <v>962</v>
      </c>
      <c r="J531" s="54" t="s">
        <v>2402</v>
      </c>
      <c r="K531" s="54" t="s">
        <v>2405</v>
      </c>
      <c r="L531" s="54" t="s">
        <v>2408</v>
      </c>
      <c r="M531" s="54" t="s">
        <v>2411</v>
      </c>
      <c r="N531" s="54" t="s">
        <v>2399</v>
      </c>
      <c r="O531" s="54" t="s">
        <v>2414</v>
      </c>
      <c r="P531" s="54" t="s">
        <v>3854</v>
      </c>
      <c r="Q531" s="54" t="s">
        <v>3857</v>
      </c>
      <c r="R531" s="54" t="s">
        <v>3860</v>
      </c>
      <c r="S531" s="54" t="s">
        <v>3863</v>
      </c>
      <c r="T531" s="54" t="s">
        <v>3851</v>
      </c>
      <c r="U531" s="54" t="s">
        <v>3866</v>
      </c>
      <c r="V531" s="54" t="s">
        <v>5306</v>
      </c>
      <c r="W531" s="54" t="s">
        <v>5309</v>
      </c>
      <c r="X531" s="54" t="s">
        <v>5312</v>
      </c>
      <c r="Y531" s="54" t="s">
        <v>5315</v>
      </c>
      <c r="Z531" s="54" t="s">
        <v>5303</v>
      </c>
      <c r="AA531" s="54" t="s">
        <v>5318</v>
      </c>
      <c r="AB531" s="54" t="s">
        <v>6508</v>
      </c>
      <c r="AC531" s="54" t="s">
        <v>6511</v>
      </c>
      <c r="AD531" s="54" t="s">
        <v>6764</v>
      </c>
      <c r="AE531" s="54" t="s">
        <v>6767</v>
      </c>
      <c r="AF531" s="54" t="s">
        <v>6505</v>
      </c>
      <c r="AG531" s="54" t="s">
        <v>6770</v>
      </c>
      <c r="AH531" s="54" t="s">
        <v>7960</v>
      </c>
      <c r="AI531" s="54" t="s">
        <v>7963</v>
      </c>
      <c r="AJ531" s="54" t="s">
        <v>7966</v>
      </c>
      <c r="AK531" s="54" t="s">
        <v>7969</v>
      </c>
      <c r="AL531" s="54" t="s">
        <v>7957</v>
      </c>
      <c r="AM531" s="54" t="s">
        <v>7972</v>
      </c>
      <c r="AN531" s="54" t="s">
        <v>9412</v>
      </c>
      <c r="AO531" s="54" t="s">
        <v>9415</v>
      </c>
      <c r="AP531" s="54" t="s">
        <v>9418</v>
      </c>
      <c r="AQ531" s="54" t="s">
        <v>9421</v>
      </c>
      <c r="AR531" s="54" t="s">
        <v>9409</v>
      </c>
      <c r="AS531" s="54" t="s">
        <v>9424</v>
      </c>
      <c r="AT531" s="54" t="s">
        <v>10864</v>
      </c>
      <c r="AU531" s="54" t="s">
        <v>10867</v>
      </c>
      <c r="AV531" s="54" t="s">
        <v>10870</v>
      </c>
      <c r="AW531" s="54" t="s">
        <v>10873</v>
      </c>
      <c r="AX531" s="54" t="s">
        <v>10861</v>
      </c>
      <c r="AY531" s="54" t="s">
        <v>10876</v>
      </c>
      <c r="AZ531" s="54" t="s">
        <v>12316</v>
      </c>
      <c r="BA531" s="54" t="s">
        <v>12319</v>
      </c>
      <c r="BB531" s="54" t="s">
        <v>12322</v>
      </c>
      <c r="BC531" s="54" t="s">
        <v>12325</v>
      </c>
      <c r="BD531" s="54" t="s">
        <v>12313</v>
      </c>
      <c r="BE531" s="54" t="s">
        <v>12328</v>
      </c>
    </row>
    <row r="532" spans="1:57" hidden="1">
      <c r="A532" s="58"/>
      <c r="B532" s="53" t="s">
        <v>12720</v>
      </c>
      <c r="C532" s="66">
        <v>148</v>
      </c>
      <c r="D532" s="54" t="s">
        <v>968</v>
      </c>
      <c r="E532" s="54" t="s">
        <v>971</v>
      </c>
      <c r="F532" s="54" t="s">
        <v>974</v>
      </c>
      <c r="G532" s="54" t="s">
        <v>977</v>
      </c>
      <c r="H532" s="54" t="s">
        <v>965</v>
      </c>
      <c r="I532" s="54" t="s">
        <v>980</v>
      </c>
      <c r="J532" s="54" t="s">
        <v>2420</v>
      </c>
      <c r="K532" s="54" t="s">
        <v>2423</v>
      </c>
      <c r="L532" s="54" t="s">
        <v>2426</v>
      </c>
      <c r="M532" s="54" t="s">
        <v>2429</v>
      </c>
      <c r="N532" s="54" t="s">
        <v>2417</v>
      </c>
      <c r="O532" s="54" t="s">
        <v>2432</v>
      </c>
      <c r="P532" s="54" t="s">
        <v>3872</v>
      </c>
      <c r="Q532" s="54" t="s">
        <v>3875</v>
      </c>
      <c r="R532" s="54" t="s">
        <v>3878</v>
      </c>
      <c r="S532" s="54" t="s">
        <v>3881</v>
      </c>
      <c r="T532" s="54" t="s">
        <v>3869</v>
      </c>
      <c r="U532" s="54" t="s">
        <v>3884</v>
      </c>
      <c r="V532" s="54" t="s">
        <v>5324</v>
      </c>
      <c r="W532" s="54" t="s">
        <v>5327</v>
      </c>
      <c r="X532" s="54" t="s">
        <v>5330</v>
      </c>
      <c r="Y532" s="54" t="s">
        <v>5333</v>
      </c>
      <c r="Z532" s="54" t="s">
        <v>5321</v>
      </c>
      <c r="AA532" s="54" t="s">
        <v>5336</v>
      </c>
      <c r="AB532" s="54" t="s">
        <v>6776</v>
      </c>
      <c r="AC532" s="54" t="s">
        <v>6779</v>
      </c>
      <c r="AD532" s="54" t="s">
        <v>6782</v>
      </c>
      <c r="AE532" s="54" t="s">
        <v>6785</v>
      </c>
      <c r="AF532" s="54" t="s">
        <v>6773</v>
      </c>
      <c r="AG532" s="54" t="s">
        <v>6788</v>
      </c>
      <c r="AH532" s="54" t="s">
        <v>7978</v>
      </c>
      <c r="AI532" s="54" t="s">
        <v>7981</v>
      </c>
      <c r="AJ532" s="54" t="s">
        <v>7984</v>
      </c>
      <c r="AK532" s="54" t="s">
        <v>7987</v>
      </c>
      <c r="AL532" s="54" t="s">
        <v>7975</v>
      </c>
      <c r="AM532" s="54" t="s">
        <v>7990</v>
      </c>
      <c r="AN532" s="54" t="s">
        <v>9430</v>
      </c>
      <c r="AO532" s="54" t="s">
        <v>9433</v>
      </c>
      <c r="AP532" s="54" t="s">
        <v>9436</v>
      </c>
      <c r="AQ532" s="54" t="s">
        <v>9439</v>
      </c>
      <c r="AR532" s="54" t="s">
        <v>9427</v>
      </c>
      <c r="AS532" s="54" t="s">
        <v>9442</v>
      </c>
      <c r="AT532" s="54" t="s">
        <v>10882</v>
      </c>
      <c r="AU532" s="54" t="s">
        <v>10885</v>
      </c>
      <c r="AV532" s="54" t="s">
        <v>10888</v>
      </c>
      <c r="AW532" s="54" t="s">
        <v>10891</v>
      </c>
      <c r="AX532" s="54" t="s">
        <v>10879</v>
      </c>
      <c r="AY532" s="54" t="s">
        <v>10894</v>
      </c>
      <c r="AZ532" s="54" t="s">
        <v>12334</v>
      </c>
      <c r="BA532" s="54" t="s">
        <v>12337</v>
      </c>
      <c r="BB532" s="54" t="s">
        <v>12340</v>
      </c>
      <c r="BC532" s="54" t="s">
        <v>12343</v>
      </c>
      <c r="BD532" s="54" t="s">
        <v>12331</v>
      </c>
      <c r="BE532" s="54" t="s">
        <v>12346</v>
      </c>
    </row>
    <row r="533" spans="1:57" hidden="1">
      <c r="A533" s="48" t="s">
        <v>12721</v>
      </c>
      <c r="B533" s="55"/>
      <c r="C533" s="66">
        <v>149</v>
      </c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</row>
    <row r="534" spans="1:57" hidden="1">
      <c r="A534" s="58"/>
      <c r="B534" s="53" t="s">
        <v>12722</v>
      </c>
      <c r="C534" s="66">
        <v>150</v>
      </c>
      <c r="D534" s="54" t="s">
        <v>986</v>
      </c>
      <c r="E534" s="54" t="s">
        <v>989</v>
      </c>
      <c r="F534" s="54" t="s">
        <v>992</v>
      </c>
      <c r="G534" s="54" t="s">
        <v>995</v>
      </c>
      <c r="H534" s="54" t="s">
        <v>983</v>
      </c>
      <c r="I534" s="54" t="s">
        <v>998</v>
      </c>
      <c r="J534" s="54" t="s">
        <v>2438</v>
      </c>
      <c r="K534" s="54" t="s">
        <v>2441</v>
      </c>
      <c r="L534" s="54" t="s">
        <v>2444</v>
      </c>
      <c r="M534" s="54" t="s">
        <v>2447</v>
      </c>
      <c r="N534" s="54" t="s">
        <v>2435</v>
      </c>
      <c r="O534" s="54" t="s">
        <v>2450</v>
      </c>
      <c r="P534" s="54" t="s">
        <v>3890</v>
      </c>
      <c r="Q534" s="54" t="s">
        <v>3893</v>
      </c>
      <c r="R534" s="54" t="s">
        <v>3896</v>
      </c>
      <c r="S534" s="54" t="s">
        <v>3899</v>
      </c>
      <c r="T534" s="54" t="s">
        <v>3887</v>
      </c>
      <c r="U534" s="54" t="s">
        <v>3902</v>
      </c>
      <c r="V534" s="54" t="s">
        <v>5342</v>
      </c>
      <c r="W534" s="54" t="s">
        <v>5345</v>
      </c>
      <c r="X534" s="54" t="s">
        <v>5348</v>
      </c>
      <c r="Y534" s="54" t="s">
        <v>5351</v>
      </c>
      <c r="Z534" s="54" t="s">
        <v>5339</v>
      </c>
      <c r="AA534" s="54" t="s">
        <v>5354</v>
      </c>
      <c r="AB534" s="54" t="s">
        <v>6794</v>
      </c>
      <c r="AC534" s="54" t="s">
        <v>6797</v>
      </c>
      <c r="AD534" s="54" t="s">
        <v>6800</v>
      </c>
      <c r="AE534" s="54" t="s">
        <v>6803</v>
      </c>
      <c r="AF534" s="54" t="s">
        <v>6791</v>
      </c>
      <c r="AG534" s="54" t="s">
        <v>6806</v>
      </c>
      <c r="AH534" s="54" t="s">
        <v>7996</v>
      </c>
      <c r="AI534" s="54" t="s">
        <v>7999</v>
      </c>
      <c r="AJ534" s="54" t="s">
        <v>8002</v>
      </c>
      <c r="AK534" s="54" t="s">
        <v>8005</v>
      </c>
      <c r="AL534" s="54" t="s">
        <v>7993</v>
      </c>
      <c r="AM534" s="54" t="s">
        <v>8008</v>
      </c>
      <c r="AN534" s="54" t="s">
        <v>9448</v>
      </c>
      <c r="AO534" s="54" t="s">
        <v>9451</v>
      </c>
      <c r="AP534" s="54" t="s">
        <v>9454</v>
      </c>
      <c r="AQ534" s="54" t="s">
        <v>9457</v>
      </c>
      <c r="AR534" s="54" t="s">
        <v>9445</v>
      </c>
      <c r="AS534" s="54" t="s">
        <v>9460</v>
      </c>
      <c r="AT534" s="54" t="s">
        <v>10900</v>
      </c>
      <c r="AU534" s="54" t="s">
        <v>10903</v>
      </c>
      <c r="AV534" s="54" t="s">
        <v>10906</v>
      </c>
      <c r="AW534" s="54" t="s">
        <v>10909</v>
      </c>
      <c r="AX534" s="54" t="s">
        <v>10897</v>
      </c>
      <c r="AY534" s="54" t="s">
        <v>10912</v>
      </c>
      <c r="AZ534" s="54" t="s">
        <v>12352</v>
      </c>
      <c r="BA534" s="54" t="s">
        <v>12355</v>
      </c>
      <c r="BB534" s="54" t="s">
        <v>12358</v>
      </c>
      <c r="BC534" s="54" t="s">
        <v>12361</v>
      </c>
      <c r="BD534" s="54" t="s">
        <v>12349</v>
      </c>
      <c r="BE534" s="54" t="s">
        <v>12364</v>
      </c>
    </row>
    <row r="535" spans="1:57" hidden="1">
      <c r="A535" s="58"/>
      <c r="B535" s="53" t="s">
        <v>12723</v>
      </c>
      <c r="C535" s="66">
        <v>151</v>
      </c>
      <c r="D535" s="54" t="s">
        <v>1004</v>
      </c>
      <c r="E535" s="54" t="s">
        <v>1007</v>
      </c>
      <c r="F535" s="54" t="s">
        <v>1010</v>
      </c>
      <c r="G535" s="54" t="s">
        <v>1263</v>
      </c>
      <c r="H535" s="54" t="s">
        <v>1001</v>
      </c>
      <c r="I535" s="54" t="s">
        <v>1266</v>
      </c>
      <c r="J535" s="54" t="s">
        <v>2456</v>
      </c>
      <c r="K535" s="54" t="s">
        <v>2459</v>
      </c>
      <c r="L535" s="54" t="s">
        <v>2462</v>
      </c>
      <c r="M535" s="54" t="s">
        <v>2465</v>
      </c>
      <c r="N535" s="54" t="s">
        <v>2453</v>
      </c>
      <c r="O535" s="54" t="s">
        <v>2468</v>
      </c>
      <c r="P535" s="54" t="s">
        <v>3908</v>
      </c>
      <c r="Q535" s="54" t="s">
        <v>3911</v>
      </c>
      <c r="R535" s="54" t="s">
        <v>3914</v>
      </c>
      <c r="S535" s="54" t="s">
        <v>3917</v>
      </c>
      <c r="T535" s="54" t="s">
        <v>3905</v>
      </c>
      <c r="U535" s="54" t="s">
        <v>3920</v>
      </c>
      <c r="V535" s="54" t="s">
        <v>5360</v>
      </c>
      <c r="W535" s="54" t="s">
        <v>5363</v>
      </c>
      <c r="X535" s="54" t="s">
        <v>5366</v>
      </c>
      <c r="Y535" s="54" t="s">
        <v>5369</v>
      </c>
      <c r="Z535" s="54" t="s">
        <v>5357</v>
      </c>
      <c r="AA535" s="54" t="s">
        <v>5372</v>
      </c>
      <c r="AB535" s="54" t="s">
        <v>6812</v>
      </c>
      <c r="AC535" s="54" t="s">
        <v>6815</v>
      </c>
      <c r="AD535" s="54" t="s">
        <v>6818</v>
      </c>
      <c r="AE535" s="54" t="s">
        <v>6821</v>
      </c>
      <c r="AF535" s="54" t="s">
        <v>6809</v>
      </c>
      <c r="AG535" s="54" t="s">
        <v>6824</v>
      </c>
      <c r="AH535" s="54" t="s">
        <v>8264</v>
      </c>
      <c r="AI535" s="54" t="s">
        <v>8267</v>
      </c>
      <c r="AJ535" s="54" t="s">
        <v>8270</v>
      </c>
      <c r="AK535" s="54" t="s">
        <v>8273</v>
      </c>
      <c r="AL535" s="54" t="s">
        <v>8011</v>
      </c>
      <c r="AM535" s="54" t="s">
        <v>8276</v>
      </c>
      <c r="AN535" s="54" t="s">
        <v>9466</v>
      </c>
      <c r="AO535" s="54" t="s">
        <v>9469</v>
      </c>
      <c r="AP535" s="54" t="s">
        <v>9472</v>
      </c>
      <c r="AQ535" s="54" t="s">
        <v>9475</v>
      </c>
      <c r="AR535" s="54" t="s">
        <v>9463</v>
      </c>
      <c r="AS535" s="54" t="s">
        <v>9478</v>
      </c>
      <c r="AT535" s="54" t="s">
        <v>10918</v>
      </c>
      <c r="AU535" s="54" t="s">
        <v>10921</v>
      </c>
      <c r="AV535" s="54" t="s">
        <v>10924</v>
      </c>
      <c r="AW535" s="54" t="s">
        <v>10927</v>
      </c>
      <c r="AX535" s="54" t="s">
        <v>10915</v>
      </c>
      <c r="AY535" s="54" t="s">
        <v>10930</v>
      </c>
      <c r="AZ535" s="54" t="s">
        <v>12370</v>
      </c>
      <c r="BA535" s="54" t="s">
        <v>12373</v>
      </c>
      <c r="BB535" s="54" t="s">
        <v>12376</v>
      </c>
      <c r="BC535" s="54" t="s">
        <v>12379</v>
      </c>
      <c r="BD535" s="54" t="s">
        <v>12367</v>
      </c>
      <c r="BE535" s="54" t="s">
        <v>12382</v>
      </c>
    </row>
    <row r="536" spans="1:57" hidden="1">
      <c r="A536" s="48" t="s">
        <v>12724</v>
      </c>
      <c r="B536" s="55"/>
      <c r="C536" s="66">
        <v>152</v>
      </c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idden="1">
      <c r="A537" s="58"/>
      <c r="B537" s="53" t="s">
        <v>12725</v>
      </c>
      <c r="C537" s="66">
        <v>153</v>
      </c>
      <c r="D537" s="54" t="s">
        <v>1272</v>
      </c>
      <c r="E537" s="54" t="s">
        <v>1275</v>
      </c>
      <c r="F537" s="54" t="s">
        <v>1278</v>
      </c>
      <c r="G537" s="54" t="s">
        <v>1281</v>
      </c>
      <c r="H537" s="54" t="s">
        <v>1269</v>
      </c>
      <c r="I537" s="54" t="s">
        <v>1284</v>
      </c>
      <c r="J537" s="54" t="s">
        <v>2474</v>
      </c>
      <c r="K537" s="54" t="s">
        <v>2477</v>
      </c>
      <c r="L537" s="54" t="s">
        <v>2480</v>
      </c>
      <c r="M537" s="54" t="s">
        <v>2483</v>
      </c>
      <c r="N537" s="54" t="s">
        <v>2471</v>
      </c>
      <c r="O537" s="54" t="s">
        <v>2486</v>
      </c>
      <c r="P537" s="54" t="s">
        <v>3926</v>
      </c>
      <c r="Q537" s="54" t="s">
        <v>3929</v>
      </c>
      <c r="R537" s="54" t="s">
        <v>3932</v>
      </c>
      <c r="S537" s="54" t="s">
        <v>3935</v>
      </c>
      <c r="T537" s="54" t="s">
        <v>3923</v>
      </c>
      <c r="U537" s="54" t="s">
        <v>3938</v>
      </c>
      <c r="V537" s="54" t="s">
        <v>5378</v>
      </c>
      <c r="W537" s="54" t="s">
        <v>5381</v>
      </c>
      <c r="X537" s="54" t="s">
        <v>5384</v>
      </c>
      <c r="Y537" s="54" t="s">
        <v>5387</v>
      </c>
      <c r="Z537" s="54" t="s">
        <v>5375</v>
      </c>
      <c r="AA537" s="54" t="s">
        <v>5390</v>
      </c>
      <c r="AB537" s="54" t="s">
        <v>6830</v>
      </c>
      <c r="AC537" s="54" t="s">
        <v>6833</v>
      </c>
      <c r="AD537" s="54" t="s">
        <v>6836</v>
      </c>
      <c r="AE537" s="54" t="s">
        <v>6839</v>
      </c>
      <c r="AF537" s="54" t="s">
        <v>6827</v>
      </c>
      <c r="AG537" s="54" t="s">
        <v>6842</v>
      </c>
      <c r="AH537" s="54" t="s">
        <v>8282</v>
      </c>
      <c r="AI537" s="54" t="s">
        <v>8285</v>
      </c>
      <c r="AJ537" s="54" t="s">
        <v>8288</v>
      </c>
      <c r="AK537" s="54" t="s">
        <v>8291</v>
      </c>
      <c r="AL537" s="54" t="s">
        <v>8279</v>
      </c>
      <c r="AM537" s="54" t="s">
        <v>8294</v>
      </c>
      <c r="AN537" s="54" t="s">
        <v>9484</v>
      </c>
      <c r="AO537" s="54" t="s">
        <v>9487</v>
      </c>
      <c r="AP537" s="54" t="s">
        <v>9490</v>
      </c>
      <c r="AQ537" s="54" t="s">
        <v>9493</v>
      </c>
      <c r="AR537" s="54" t="s">
        <v>9481</v>
      </c>
      <c r="AS537" s="54" t="s">
        <v>9496</v>
      </c>
      <c r="AT537" s="54" t="s">
        <v>10936</v>
      </c>
      <c r="AU537" s="54" t="s">
        <v>10939</v>
      </c>
      <c r="AV537" s="54" t="s">
        <v>10942</v>
      </c>
      <c r="AW537" s="54" t="s">
        <v>10945</v>
      </c>
      <c r="AX537" s="54" t="s">
        <v>10933</v>
      </c>
      <c r="AY537" s="54" t="s">
        <v>10948</v>
      </c>
      <c r="AZ537" s="54" t="s">
        <v>12388</v>
      </c>
      <c r="BA537" s="54" t="s">
        <v>12391</v>
      </c>
      <c r="BB537" s="54" t="s">
        <v>12394</v>
      </c>
      <c r="BC537" s="54" t="s">
        <v>12397</v>
      </c>
      <c r="BD537" s="54" t="s">
        <v>12385</v>
      </c>
      <c r="BE537" s="54" t="s">
        <v>12400</v>
      </c>
    </row>
    <row r="538" spans="1:57" hidden="1">
      <c r="A538" s="58"/>
      <c r="B538" s="53" t="s">
        <v>12726</v>
      </c>
      <c r="C538" s="66">
        <v>154</v>
      </c>
      <c r="D538" s="54" t="s">
        <v>1290</v>
      </c>
      <c r="E538" s="54" t="s">
        <v>1293</v>
      </c>
      <c r="F538" s="54" t="s">
        <v>1296</v>
      </c>
      <c r="G538" s="54" t="s">
        <v>1299</v>
      </c>
      <c r="H538" s="54" t="s">
        <v>1287</v>
      </c>
      <c r="I538" s="54" t="s">
        <v>1302</v>
      </c>
      <c r="J538" s="54" t="s">
        <v>2492</v>
      </c>
      <c r="K538" s="54" t="s">
        <v>2495</v>
      </c>
      <c r="L538" s="54" t="s">
        <v>2498</v>
      </c>
      <c r="M538" s="54" t="s">
        <v>2501</v>
      </c>
      <c r="N538" s="54" t="s">
        <v>2489</v>
      </c>
      <c r="O538" s="54" t="s">
        <v>2504</v>
      </c>
      <c r="P538" s="54" t="s">
        <v>3944</v>
      </c>
      <c r="Q538" s="54" t="s">
        <v>3947</v>
      </c>
      <c r="R538" s="54" t="s">
        <v>3950</v>
      </c>
      <c r="S538" s="54" t="s">
        <v>3953</v>
      </c>
      <c r="T538" s="54" t="s">
        <v>3941</v>
      </c>
      <c r="U538" s="54" t="s">
        <v>3956</v>
      </c>
      <c r="V538" s="54" t="s">
        <v>5396</v>
      </c>
      <c r="W538" s="54" t="s">
        <v>5399</v>
      </c>
      <c r="X538" s="54" t="s">
        <v>5402</v>
      </c>
      <c r="Y538" s="54" t="s">
        <v>5405</v>
      </c>
      <c r="Z538" s="54" t="s">
        <v>5393</v>
      </c>
      <c r="AA538" s="54" t="s">
        <v>5408</v>
      </c>
      <c r="AB538" s="54" t="s">
        <v>6848</v>
      </c>
      <c r="AC538" s="54" t="s">
        <v>6851</v>
      </c>
      <c r="AD538" s="54" t="s">
        <v>6854</v>
      </c>
      <c r="AE538" s="54" t="s">
        <v>6857</v>
      </c>
      <c r="AF538" s="54" t="s">
        <v>6845</v>
      </c>
      <c r="AG538" s="54" t="s">
        <v>6860</v>
      </c>
      <c r="AH538" s="54" t="s">
        <v>8300</v>
      </c>
      <c r="AI538" s="54" t="s">
        <v>8303</v>
      </c>
      <c r="AJ538" s="54" t="s">
        <v>8306</v>
      </c>
      <c r="AK538" s="54" t="s">
        <v>8309</v>
      </c>
      <c r="AL538" s="54" t="s">
        <v>8297</v>
      </c>
      <c r="AM538" s="54" t="s">
        <v>8312</v>
      </c>
      <c r="AN538" s="54" t="s">
        <v>9502</v>
      </c>
      <c r="AO538" s="54" t="s">
        <v>9505</v>
      </c>
      <c r="AP538" s="54" t="s">
        <v>9508</v>
      </c>
      <c r="AQ538" s="54" t="s">
        <v>9511</v>
      </c>
      <c r="AR538" s="54" t="s">
        <v>9499</v>
      </c>
      <c r="AS538" s="54" t="s">
        <v>9764</v>
      </c>
      <c r="AT538" s="54" t="s">
        <v>10954</v>
      </c>
      <c r="AU538" s="54" t="s">
        <v>10957</v>
      </c>
      <c r="AV538" s="54" t="s">
        <v>10960</v>
      </c>
      <c r="AW538" s="54" t="s">
        <v>10963</v>
      </c>
      <c r="AX538" s="54" t="s">
        <v>10951</v>
      </c>
      <c r="AY538" s="54" t="s">
        <v>10966</v>
      </c>
      <c r="AZ538" s="54" t="s">
        <v>12406</v>
      </c>
      <c r="BA538" s="54" t="s">
        <v>12409</v>
      </c>
      <c r="BB538" s="54" t="s">
        <v>12412</v>
      </c>
      <c r="BC538" s="54" t="s">
        <v>12415</v>
      </c>
      <c r="BD538" s="54" t="s">
        <v>12403</v>
      </c>
      <c r="BE538" s="54" t="s">
        <v>12418</v>
      </c>
    </row>
    <row r="539" spans="1:57" hidden="1">
      <c r="A539" s="58"/>
      <c r="B539" s="53" t="s">
        <v>12727</v>
      </c>
      <c r="C539" s="66">
        <v>155</v>
      </c>
      <c r="D539" s="54" t="s">
        <v>1308</v>
      </c>
      <c r="E539" s="54" t="s">
        <v>1311</v>
      </c>
      <c r="F539" s="54" t="s">
        <v>1314</v>
      </c>
      <c r="G539" s="54" t="s">
        <v>1317</v>
      </c>
      <c r="H539" s="54" t="s">
        <v>1305</v>
      </c>
      <c r="I539" s="54" t="s">
        <v>1320</v>
      </c>
      <c r="J539" s="54" t="s">
        <v>2510</v>
      </c>
      <c r="K539" s="54" t="s">
        <v>2763</v>
      </c>
      <c r="L539" s="54" t="s">
        <v>2766</v>
      </c>
      <c r="M539" s="54" t="s">
        <v>2769</v>
      </c>
      <c r="N539" s="54" t="s">
        <v>2507</v>
      </c>
      <c r="O539" s="54" t="s">
        <v>2772</v>
      </c>
      <c r="P539" s="54" t="s">
        <v>3962</v>
      </c>
      <c r="Q539" s="54" t="s">
        <v>3965</v>
      </c>
      <c r="R539" s="54" t="s">
        <v>3968</v>
      </c>
      <c r="S539" s="54" t="s">
        <v>3971</v>
      </c>
      <c r="T539" s="54" t="s">
        <v>3959</v>
      </c>
      <c r="U539" s="54" t="s">
        <v>3974</v>
      </c>
      <c r="V539" s="54" t="s">
        <v>5414</v>
      </c>
      <c r="W539" s="54" t="s">
        <v>5417</v>
      </c>
      <c r="X539" s="54" t="s">
        <v>5420</v>
      </c>
      <c r="Y539" s="54" t="s">
        <v>5423</v>
      </c>
      <c r="Z539" s="54" t="s">
        <v>5411</v>
      </c>
      <c r="AA539" s="54" t="s">
        <v>5426</v>
      </c>
      <c r="AB539" s="54" t="s">
        <v>6866</v>
      </c>
      <c r="AC539" s="54" t="s">
        <v>6869</v>
      </c>
      <c r="AD539" s="54" t="s">
        <v>6872</v>
      </c>
      <c r="AE539" s="54" t="s">
        <v>6875</v>
      </c>
      <c r="AF539" s="54" t="s">
        <v>6863</v>
      </c>
      <c r="AG539" s="54" t="s">
        <v>6878</v>
      </c>
      <c r="AH539" s="54" t="s">
        <v>8318</v>
      </c>
      <c r="AI539" s="54" t="s">
        <v>8321</v>
      </c>
      <c r="AJ539" s="54" t="s">
        <v>8324</v>
      </c>
      <c r="AK539" s="54" t="s">
        <v>8327</v>
      </c>
      <c r="AL539" s="54" t="s">
        <v>8315</v>
      </c>
      <c r="AM539" s="54" t="s">
        <v>8330</v>
      </c>
      <c r="AN539" s="54" t="s">
        <v>9770</v>
      </c>
      <c r="AO539" s="54" t="s">
        <v>9773</v>
      </c>
      <c r="AP539" s="54" t="s">
        <v>9776</v>
      </c>
      <c r="AQ539" s="54" t="s">
        <v>9779</v>
      </c>
      <c r="AR539" s="54" t="s">
        <v>9767</v>
      </c>
      <c r="AS539" s="54" t="s">
        <v>9782</v>
      </c>
      <c r="AT539" s="54" t="s">
        <v>10972</v>
      </c>
      <c r="AU539" s="54" t="s">
        <v>10975</v>
      </c>
      <c r="AV539" s="54" t="s">
        <v>10978</v>
      </c>
      <c r="AW539" s="54" t="s">
        <v>10981</v>
      </c>
      <c r="AX539" s="54" t="s">
        <v>10969</v>
      </c>
      <c r="AY539" s="54" t="s">
        <v>10984</v>
      </c>
      <c r="AZ539" s="54" t="s">
        <v>12424</v>
      </c>
      <c r="BA539" s="54" t="s">
        <v>12427</v>
      </c>
      <c r="BB539" s="54" t="s">
        <v>12430</v>
      </c>
      <c r="BC539" s="54" t="s">
        <v>12433</v>
      </c>
      <c r="BD539" s="54" t="s">
        <v>12421</v>
      </c>
      <c r="BE539" s="54" t="s">
        <v>12436</v>
      </c>
    </row>
    <row r="540" spans="1:57" hidden="1">
      <c r="A540" s="58"/>
      <c r="B540" s="53" t="s">
        <v>12728</v>
      </c>
      <c r="C540" s="66">
        <v>156</v>
      </c>
      <c r="D540" s="54" t="s">
        <v>1326</v>
      </c>
      <c r="E540" s="54" t="s">
        <v>1329</v>
      </c>
      <c r="F540" s="54" t="s">
        <v>1332</v>
      </c>
      <c r="G540" s="54" t="s">
        <v>1335</v>
      </c>
      <c r="H540" s="54" t="s">
        <v>1323</v>
      </c>
      <c r="I540" s="54" t="s">
        <v>1338</v>
      </c>
      <c r="J540" s="54" t="s">
        <v>2778</v>
      </c>
      <c r="K540" s="54" t="s">
        <v>2781</v>
      </c>
      <c r="L540" s="54" t="s">
        <v>2784</v>
      </c>
      <c r="M540" s="54" t="s">
        <v>2787</v>
      </c>
      <c r="N540" s="54" t="s">
        <v>2775</v>
      </c>
      <c r="O540" s="54" t="s">
        <v>2790</v>
      </c>
      <c r="P540" s="54" t="s">
        <v>3980</v>
      </c>
      <c r="Q540" s="54" t="s">
        <v>3983</v>
      </c>
      <c r="R540" s="54" t="s">
        <v>3986</v>
      </c>
      <c r="S540" s="54" t="s">
        <v>3989</v>
      </c>
      <c r="T540" s="54" t="s">
        <v>3977</v>
      </c>
      <c r="U540" s="54" t="s">
        <v>3992</v>
      </c>
      <c r="V540" s="54" t="s">
        <v>5432</v>
      </c>
      <c r="W540" s="54" t="s">
        <v>5435</v>
      </c>
      <c r="X540" s="54" t="s">
        <v>5438</v>
      </c>
      <c r="Y540" s="54" t="s">
        <v>5441</v>
      </c>
      <c r="Z540" s="54" t="s">
        <v>5429</v>
      </c>
      <c r="AA540" s="54" t="s">
        <v>5444</v>
      </c>
      <c r="AB540" s="54" t="s">
        <v>6884</v>
      </c>
      <c r="AC540" s="54" t="s">
        <v>6887</v>
      </c>
      <c r="AD540" s="54" t="s">
        <v>6890</v>
      </c>
      <c r="AE540" s="54" t="s">
        <v>6893</v>
      </c>
      <c r="AF540" s="54" t="s">
        <v>6881</v>
      </c>
      <c r="AG540" s="54" t="s">
        <v>6896</v>
      </c>
      <c r="AH540" s="54" t="s">
        <v>8336</v>
      </c>
      <c r="AI540" s="54" t="s">
        <v>8339</v>
      </c>
      <c r="AJ540" s="54" t="s">
        <v>8342</v>
      </c>
      <c r="AK540" s="54" t="s">
        <v>8345</v>
      </c>
      <c r="AL540" s="54" t="s">
        <v>8333</v>
      </c>
      <c r="AM540" s="54" t="s">
        <v>8348</v>
      </c>
      <c r="AN540" s="54" t="s">
        <v>9788</v>
      </c>
      <c r="AO540" s="54" t="s">
        <v>9791</v>
      </c>
      <c r="AP540" s="54" t="s">
        <v>9794</v>
      </c>
      <c r="AQ540" s="54" t="s">
        <v>9797</v>
      </c>
      <c r="AR540" s="54" t="s">
        <v>9785</v>
      </c>
      <c r="AS540" s="54" t="s">
        <v>9800</v>
      </c>
      <c r="AT540" s="54" t="s">
        <v>10990</v>
      </c>
      <c r="AU540" s="54" t="s">
        <v>10993</v>
      </c>
      <c r="AV540" s="54" t="s">
        <v>10996</v>
      </c>
      <c r="AW540" s="54" t="s">
        <v>10999</v>
      </c>
      <c r="AX540" s="54" t="s">
        <v>10987</v>
      </c>
      <c r="AY540" s="54" t="s">
        <v>11002</v>
      </c>
      <c r="AZ540" s="54" t="s">
        <v>12442</v>
      </c>
      <c r="BA540" s="54" t="s">
        <v>12445</v>
      </c>
      <c r="BB540" s="54" t="s">
        <v>12448</v>
      </c>
      <c r="BC540" s="54" t="s">
        <v>12451</v>
      </c>
      <c r="BD540" s="54" t="s">
        <v>12439</v>
      </c>
      <c r="BE540" s="54" t="s">
        <v>12454</v>
      </c>
    </row>
    <row r="541" spans="1:57" hidden="1">
      <c r="A541" s="48" t="s">
        <v>12729</v>
      </c>
      <c r="B541" s="55"/>
      <c r="C541" s="66">
        <v>157</v>
      </c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</row>
    <row r="542" spans="1:57" hidden="1">
      <c r="A542" s="58"/>
      <c r="B542" s="53" t="s">
        <v>12730</v>
      </c>
      <c r="C542" s="66">
        <v>158</v>
      </c>
      <c r="D542" s="54" t="s">
        <v>1344</v>
      </c>
      <c r="E542" s="54" t="s">
        <v>1347</v>
      </c>
      <c r="F542" s="54" t="s">
        <v>1350</v>
      </c>
      <c r="G542" s="54" t="s">
        <v>1353</v>
      </c>
      <c r="H542" s="54" t="s">
        <v>1341</v>
      </c>
      <c r="I542" s="54" t="s">
        <v>1356</v>
      </c>
      <c r="J542" s="54" t="s">
        <v>2796</v>
      </c>
      <c r="K542" s="54" t="s">
        <v>2799</v>
      </c>
      <c r="L542" s="54" t="s">
        <v>2802</v>
      </c>
      <c r="M542" s="54" t="s">
        <v>2805</v>
      </c>
      <c r="N542" s="54" t="s">
        <v>2793</v>
      </c>
      <c r="O542" s="54" t="s">
        <v>2808</v>
      </c>
      <c r="P542" s="54" t="s">
        <v>3998</v>
      </c>
      <c r="Q542" s="54" t="s">
        <v>4001</v>
      </c>
      <c r="R542" s="54" t="s">
        <v>4004</v>
      </c>
      <c r="S542" s="54" t="s">
        <v>4007</v>
      </c>
      <c r="T542" s="54" t="s">
        <v>3995</v>
      </c>
      <c r="U542" s="54" t="s">
        <v>4010</v>
      </c>
      <c r="V542" s="54" t="s">
        <v>5450</v>
      </c>
      <c r="W542" s="54" t="s">
        <v>5453</v>
      </c>
      <c r="X542" s="54" t="s">
        <v>5456</v>
      </c>
      <c r="Y542" s="54" t="s">
        <v>5459</v>
      </c>
      <c r="Z542" s="54" t="s">
        <v>5447</v>
      </c>
      <c r="AA542" s="54" t="s">
        <v>5462</v>
      </c>
      <c r="AB542" s="54" t="s">
        <v>6902</v>
      </c>
      <c r="AC542" s="54" t="s">
        <v>6905</v>
      </c>
      <c r="AD542" s="54" t="s">
        <v>6908</v>
      </c>
      <c r="AE542" s="54" t="s">
        <v>6911</v>
      </c>
      <c r="AF542" s="54" t="s">
        <v>6899</v>
      </c>
      <c r="AG542" s="54" t="s">
        <v>6914</v>
      </c>
      <c r="AH542" s="54" t="s">
        <v>8354</v>
      </c>
      <c r="AI542" s="54" t="s">
        <v>8357</v>
      </c>
      <c r="AJ542" s="54" t="s">
        <v>8360</v>
      </c>
      <c r="AK542" s="54" t="s">
        <v>8363</v>
      </c>
      <c r="AL542" s="54" t="s">
        <v>8351</v>
      </c>
      <c r="AM542" s="54" t="s">
        <v>8366</v>
      </c>
      <c r="AN542" s="54" t="s">
        <v>9806</v>
      </c>
      <c r="AO542" s="54" t="s">
        <v>9809</v>
      </c>
      <c r="AP542" s="54" t="s">
        <v>9812</v>
      </c>
      <c r="AQ542" s="54" t="s">
        <v>9815</v>
      </c>
      <c r="AR542" s="54" t="s">
        <v>9803</v>
      </c>
      <c r="AS542" s="54" t="s">
        <v>9818</v>
      </c>
      <c r="AT542" s="54" t="s">
        <v>11008</v>
      </c>
      <c r="AU542" s="54" t="s">
        <v>11011</v>
      </c>
      <c r="AV542" s="54" t="s">
        <v>11264</v>
      </c>
      <c r="AW542" s="54" t="s">
        <v>11267</v>
      </c>
      <c r="AX542" s="54" t="s">
        <v>11005</v>
      </c>
      <c r="AY542" s="54" t="s">
        <v>11270</v>
      </c>
      <c r="AZ542" s="54" t="s">
        <v>12460</v>
      </c>
      <c r="BA542" s="54" t="s">
        <v>12463</v>
      </c>
      <c r="BB542" s="54" t="s">
        <v>12466</v>
      </c>
      <c r="BC542" s="54" t="s">
        <v>12469</v>
      </c>
      <c r="BD542" s="54" t="s">
        <v>12457</v>
      </c>
      <c r="BE542" s="54" t="s">
        <v>12472</v>
      </c>
    </row>
    <row r="543" spans="1:57" hidden="1">
      <c r="A543" s="58"/>
      <c r="B543" s="53" t="s">
        <v>12731</v>
      </c>
      <c r="C543" s="66">
        <v>159</v>
      </c>
      <c r="D543" s="54" t="s">
        <v>1362</v>
      </c>
      <c r="E543" s="54" t="s">
        <v>1365</v>
      </c>
      <c r="F543" s="54" t="s">
        <v>1368</v>
      </c>
      <c r="G543" s="54" t="s">
        <v>1371</v>
      </c>
      <c r="H543" s="54" t="s">
        <v>1359</v>
      </c>
      <c r="I543" s="54" t="s">
        <v>1374</v>
      </c>
      <c r="J543" s="54" t="s">
        <v>2814</v>
      </c>
      <c r="K543" s="54" t="s">
        <v>2817</v>
      </c>
      <c r="L543" s="54" t="s">
        <v>2820</v>
      </c>
      <c r="M543" s="54" t="s">
        <v>2823</v>
      </c>
      <c r="N543" s="54" t="s">
        <v>2811</v>
      </c>
      <c r="O543" s="54" t="s">
        <v>2826</v>
      </c>
      <c r="P543" s="54" t="s">
        <v>4266</v>
      </c>
      <c r="Q543" s="54" t="s">
        <v>4269</v>
      </c>
      <c r="R543" s="54" t="s">
        <v>4272</v>
      </c>
      <c r="S543" s="54" t="s">
        <v>4275</v>
      </c>
      <c r="T543" s="54" t="s">
        <v>4263</v>
      </c>
      <c r="U543" s="54" t="s">
        <v>4278</v>
      </c>
      <c r="V543" s="54" t="s">
        <v>5468</v>
      </c>
      <c r="W543" s="54" t="s">
        <v>5471</v>
      </c>
      <c r="X543" s="54" t="s">
        <v>5474</v>
      </c>
      <c r="Y543" s="54" t="s">
        <v>5477</v>
      </c>
      <c r="Z543" s="54" t="s">
        <v>5465</v>
      </c>
      <c r="AA543" s="54" t="s">
        <v>5480</v>
      </c>
      <c r="AB543" s="54" t="s">
        <v>6920</v>
      </c>
      <c r="AC543" s="54" t="s">
        <v>6923</v>
      </c>
      <c r="AD543" s="54" t="s">
        <v>6926</v>
      </c>
      <c r="AE543" s="54" t="s">
        <v>6929</v>
      </c>
      <c r="AF543" s="54" t="s">
        <v>6917</v>
      </c>
      <c r="AG543" s="54" t="s">
        <v>6932</v>
      </c>
      <c r="AH543" s="54" t="s">
        <v>8372</v>
      </c>
      <c r="AI543" s="54" t="s">
        <v>8375</v>
      </c>
      <c r="AJ543" s="54" t="s">
        <v>8378</v>
      </c>
      <c r="AK543" s="54" t="s">
        <v>8381</v>
      </c>
      <c r="AL543" s="54" t="s">
        <v>8369</v>
      </c>
      <c r="AM543" s="54" t="s">
        <v>8384</v>
      </c>
      <c r="AN543" s="54" t="s">
        <v>9824</v>
      </c>
      <c r="AO543" s="54" t="s">
        <v>9827</v>
      </c>
      <c r="AP543" s="54" t="s">
        <v>9830</v>
      </c>
      <c r="AQ543" s="54" t="s">
        <v>9833</v>
      </c>
      <c r="AR543" s="54" t="s">
        <v>9821</v>
      </c>
      <c r="AS543" s="54" t="s">
        <v>9836</v>
      </c>
      <c r="AT543" s="54" t="s">
        <v>11276</v>
      </c>
      <c r="AU543" s="54" t="s">
        <v>11279</v>
      </c>
      <c r="AV543" s="54" t="s">
        <v>11282</v>
      </c>
      <c r="AW543" s="54" t="s">
        <v>11285</v>
      </c>
      <c r="AX543" s="54" t="s">
        <v>11273</v>
      </c>
      <c r="AY543" s="54" t="s">
        <v>11288</v>
      </c>
      <c r="AZ543" s="54" t="s">
        <v>12478</v>
      </c>
      <c r="BA543" s="54" t="s">
        <v>12481</v>
      </c>
      <c r="BB543" s="54" t="s">
        <v>12484</v>
      </c>
      <c r="BC543" s="54" t="s">
        <v>12487</v>
      </c>
      <c r="BD543" s="54" t="s">
        <v>12475</v>
      </c>
      <c r="BE543" s="54" t="s">
        <v>12490</v>
      </c>
    </row>
    <row r="544" spans="1:57" hidden="1">
      <c r="A544" s="58"/>
      <c r="B544" s="53" t="s">
        <v>12732</v>
      </c>
      <c r="C544" s="66">
        <v>160</v>
      </c>
      <c r="D544" s="54" t="s">
        <v>1380</v>
      </c>
      <c r="E544" s="54" t="s">
        <v>1383</v>
      </c>
      <c r="F544" s="54" t="s">
        <v>1386</v>
      </c>
      <c r="G544" s="54" t="s">
        <v>1389</v>
      </c>
      <c r="H544" s="54" t="s">
        <v>1377</v>
      </c>
      <c r="I544" s="54" t="s">
        <v>1392</v>
      </c>
      <c r="J544" s="54" t="s">
        <v>2832</v>
      </c>
      <c r="K544" s="54" t="s">
        <v>2835</v>
      </c>
      <c r="L544" s="54" t="s">
        <v>2838</v>
      </c>
      <c r="M544" s="54" t="s">
        <v>2841</v>
      </c>
      <c r="N544" s="54" t="s">
        <v>2829</v>
      </c>
      <c r="O544" s="54" t="s">
        <v>2844</v>
      </c>
      <c r="P544" s="54" t="s">
        <v>4284</v>
      </c>
      <c r="Q544" s="54" t="s">
        <v>4287</v>
      </c>
      <c r="R544" s="54" t="s">
        <v>4290</v>
      </c>
      <c r="S544" s="54" t="s">
        <v>4293</v>
      </c>
      <c r="T544" s="54" t="s">
        <v>4281</v>
      </c>
      <c r="U544" s="54" t="s">
        <v>4296</v>
      </c>
      <c r="V544" s="54" t="s">
        <v>5486</v>
      </c>
      <c r="W544" s="54" t="s">
        <v>5489</v>
      </c>
      <c r="X544" s="54" t="s">
        <v>5492</v>
      </c>
      <c r="Y544" s="54" t="s">
        <v>5495</v>
      </c>
      <c r="Z544" s="54" t="s">
        <v>5483</v>
      </c>
      <c r="AA544" s="54" t="s">
        <v>5498</v>
      </c>
      <c r="AB544" s="54" t="s">
        <v>6938</v>
      </c>
      <c r="AC544" s="54" t="s">
        <v>6941</v>
      </c>
      <c r="AD544" s="54" t="s">
        <v>6944</v>
      </c>
      <c r="AE544" s="54" t="s">
        <v>6947</v>
      </c>
      <c r="AF544" s="54" t="s">
        <v>6935</v>
      </c>
      <c r="AG544" s="54" t="s">
        <v>6950</v>
      </c>
      <c r="AH544" s="54" t="s">
        <v>8390</v>
      </c>
      <c r="AI544" s="54" t="s">
        <v>8393</v>
      </c>
      <c r="AJ544" s="54" t="s">
        <v>8396</v>
      </c>
      <c r="AK544" s="54" t="s">
        <v>8399</v>
      </c>
      <c r="AL544" s="54" t="s">
        <v>8387</v>
      </c>
      <c r="AM544" s="54" t="s">
        <v>8402</v>
      </c>
      <c r="AN544" s="54" t="s">
        <v>9842</v>
      </c>
      <c r="AO544" s="54" t="s">
        <v>9845</v>
      </c>
      <c r="AP544" s="54" t="s">
        <v>9848</v>
      </c>
      <c r="AQ544" s="54" t="s">
        <v>9851</v>
      </c>
      <c r="AR544" s="54" t="s">
        <v>9839</v>
      </c>
      <c r="AS544" s="54" t="s">
        <v>9854</v>
      </c>
      <c r="AT544" s="54" t="s">
        <v>11294</v>
      </c>
      <c r="AU544" s="54" t="s">
        <v>11297</v>
      </c>
      <c r="AV544" s="54" t="s">
        <v>11300</v>
      </c>
      <c r="AW544" s="54" t="s">
        <v>11303</v>
      </c>
      <c r="AX544" s="54" t="s">
        <v>11291</v>
      </c>
      <c r="AY544" s="54" t="s">
        <v>11306</v>
      </c>
      <c r="AZ544" s="54" t="s">
        <v>12496</v>
      </c>
      <c r="BA544" s="54" t="s">
        <v>12499</v>
      </c>
      <c r="BB544" s="54" t="s">
        <v>12502</v>
      </c>
      <c r="BC544" s="54" t="s">
        <v>12505</v>
      </c>
      <c r="BD544" s="54" t="s">
        <v>12493</v>
      </c>
      <c r="BE544" s="54" t="s">
        <v>12508</v>
      </c>
    </row>
    <row r="545" spans="1:57" hidden="1">
      <c r="A545" s="58"/>
      <c r="B545" s="53" t="s">
        <v>12733</v>
      </c>
      <c r="C545" s="66">
        <v>161</v>
      </c>
      <c r="D545" s="54" t="s">
        <v>1398</v>
      </c>
      <c r="E545" s="54" t="s">
        <v>1401</v>
      </c>
      <c r="F545" s="54" t="s">
        <v>1404</v>
      </c>
      <c r="G545" s="54" t="s">
        <v>1407</v>
      </c>
      <c r="H545" s="54" t="s">
        <v>1395</v>
      </c>
      <c r="I545" s="54" t="s">
        <v>1410</v>
      </c>
      <c r="J545" s="54" t="s">
        <v>2850</v>
      </c>
      <c r="K545" s="54" t="s">
        <v>2853</v>
      </c>
      <c r="L545" s="54" t="s">
        <v>2856</v>
      </c>
      <c r="M545" s="54" t="s">
        <v>2859</v>
      </c>
      <c r="N545" s="54" t="s">
        <v>2847</v>
      </c>
      <c r="O545" s="54" t="s">
        <v>2862</v>
      </c>
      <c r="P545" s="54" t="s">
        <v>4302</v>
      </c>
      <c r="Q545" s="54" t="s">
        <v>4305</v>
      </c>
      <c r="R545" s="54" t="s">
        <v>4308</v>
      </c>
      <c r="S545" s="54" t="s">
        <v>4311</v>
      </c>
      <c r="T545" s="54" t="s">
        <v>4299</v>
      </c>
      <c r="U545" s="54" t="s">
        <v>4314</v>
      </c>
      <c r="V545" s="54" t="s">
        <v>5504</v>
      </c>
      <c r="W545" s="54" t="s">
        <v>5507</v>
      </c>
      <c r="X545" s="54" t="s">
        <v>5510</v>
      </c>
      <c r="Y545" s="54" t="s">
        <v>5763</v>
      </c>
      <c r="Z545" s="54" t="s">
        <v>5501</v>
      </c>
      <c r="AA545" s="54" t="s">
        <v>5766</v>
      </c>
      <c r="AB545" s="54" t="s">
        <v>6956</v>
      </c>
      <c r="AC545" s="54" t="s">
        <v>6959</v>
      </c>
      <c r="AD545" s="54" t="s">
        <v>6962</v>
      </c>
      <c r="AE545" s="54" t="s">
        <v>6965</v>
      </c>
      <c r="AF545" s="54" t="s">
        <v>6953</v>
      </c>
      <c r="AG545" s="54" t="s">
        <v>6968</v>
      </c>
      <c r="AH545" s="54" t="s">
        <v>8408</v>
      </c>
      <c r="AI545" s="54" t="s">
        <v>8411</v>
      </c>
      <c r="AJ545" s="54" t="s">
        <v>8414</v>
      </c>
      <c r="AK545" s="54" t="s">
        <v>8417</v>
      </c>
      <c r="AL545" s="54" t="s">
        <v>8405</v>
      </c>
      <c r="AM545" s="54" t="s">
        <v>8420</v>
      </c>
      <c r="AN545" s="54" t="s">
        <v>9860</v>
      </c>
      <c r="AO545" s="54" t="s">
        <v>9863</v>
      </c>
      <c r="AP545" s="54" t="s">
        <v>9866</v>
      </c>
      <c r="AQ545" s="54" t="s">
        <v>9869</v>
      </c>
      <c r="AR545" s="54" t="s">
        <v>9857</v>
      </c>
      <c r="AS545" s="54" t="s">
        <v>9872</v>
      </c>
      <c r="AT545" s="54" t="s">
        <v>11312</v>
      </c>
      <c r="AU545" s="54" t="s">
        <v>11315</v>
      </c>
      <c r="AV545" s="54" t="s">
        <v>11318</v>
      </c>
      <c r="AW545" s="54" t="s">
        <v>11321</v>
      </c>
      <c r="AX545" s="54" t="s">
        <v>11309</v>
      </c>
      <c r="AY545" s="54" t="s">
        <v>11324</v>
      </c>
      <c r="AZ545" s="54" t="s">
        <v>12582</v>
      </c>
      <c r="BA545" s="54" t="s">
        <v>12585</v>
      </c>
      <c r="BB545" s="54" t="s">
        <v>12588</v>
      </c>
      <c r="BC545" s="54" t="s">
        <v>12591</v>
      </c>
      <c r="BD545" s="54" t="s">
        <v>12511</v>
      </c>
      <c r="BE545" s="54" t="s">
        <v>12594</v>
      </c>
    </row>
    <row r="546" spans="1:57" hidden="1">
      <c r="A546" s="48" t="s">
        <v>12734</v>
      </c>
      <c r="B546" s="55"/>
      <c r="C546" s="66">
        <v>162</v>
      </c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</row>
    <row r="547" spans="1:57" hidden="1">
      <c r="A547" s="52"/>
      <c r="B547" s="53" t="s">
        <v>12735</v>
      </c>
      <c r="C547" s="66">
        <v>163</v>
      </c>
      <c r="D547" s="54" t="s">
        <v>1416</v>
      </c>
      <c r="E547" s="54" t="s">
        <v>1419</v>
      </c>
      <c r="F547" s="54" t="s">
        <v>1422</v>
      </c>
      <c r="G547" s="54" t="s">
        <v>1425</v>
      </c>
      <c r="H547" s="54" t="s">
        <v>1413</v>
      </c>
      <c r="I547" s="54" t="s">
        <v>1428</v>
      </c>
      <c r="J547" s="54" t="s">
        <v>2868</v>
      </c>
      <c r="K547" s="54" t="s">
        <v>2871</v>
      </c>
      <c r="L547" s="54" t="s">
        <v>2874</v>
      </c>
      <c r="M547" s="54" t="s">
        <v>2877</v>
      </c>
      <c r="N547" s="54" t="s">
        <v>2865</v>
      </c>
      <c r="O547" s="54" t="s">
        <v>2880</v>
      </c>
      <c r="P547" s="54" t="s">
        <v>4320</v>
      </c>
      <c r="Q547" s="54" t="s">
        <v>4323</v>
      </c>
      <c r="R547" s="54" t="s">
        <v>4326</v>
      </c>
      <c r="S547" s="54" t="s">
        <v>4329</v>
      </c>
      <c r="T547" s="54" t="s">
        <v>4317</v>
      </c>
      <c r="U547" s="54" t="s">
        <v>4332</v>
      </c>
      <c r="V547" s="54" t="s">
        <v>5772</v>
      </c>
      <c r="W547" s="54" t="s">
        <v>5775</v>
      </c>
      <c r="X547" s="54" t="s">
        <v>5778</v>
      </c>
      <c r="Y547" s="54" t="s">
        <v>5781</v>
      </c>
      <c r="Z547" s="54" t="s">
        <v>5769</v>
      </c>
      <c r="AA547" s="54" t="s">
        <v>5784</v>
      </c>
      <c r="AB547" s="54" t="s">
        <v>6974</v>
      </c>
      <c r="AC547" s="54" t="s">
        <v>6977</v>
      </c>
      <c r="AD547" s="54" t="s">
        <v>6980</v>
      </c>
      <c r="AE547" s="54" t="s">
        <v>6983</v>
      </c>
      <c r="AF547" s="54" t="s">
        <v>6971</v>
      </c>
      <c r="AG547" s="54" t="s">
        <v>6986</v>
      </c>
      <c r="AH547" s="54" t="s">
        <v>8426</v>
      </c>
      <c r="AI547" s="54" t="s">
        <v>8429</v>
      </c>
      <c r="AJ547" s="54" t="s">
        <v>8432</v>
      </c>
      <c r="AK547" s="54" t="s">
        <v>8435</v>
      </c>
      <c r="AL547" s="54" t="s">
        <v>8423</v>
      </c>
      <c r="AM547" s="54" t="s">
        <v>8438</v>
      </c>
      <c r="AN547" s="54" t="s">
        <v>9878</v>
      </c>
      <c r="AO547" s="54" t="s">
        <v>9881</v>
      </c>
      <c r="AP547" s="54" t="s">
        <v>9884</v>
      </c>
      <c r="AQ547" s="54" t="s">
        <v>9887</v>
      </c>
      <c r="AR547" s="54" t="s">
        <v>9875</v>
      </c>
      <c r="AS547" s="54" t="s">
        <v>9890</v>
      </c>
      <c r="AT547" s="54" t="s">
        <v>11330</v>
      </c>
      <c r="AU547" s="54" t="s">
        <v>11333</v>
      </c>
      <c r="AV547" s="54" t="s">
        <v>11336</v>
      </c>
      <c r="AW547" s="54" t="s">
        <v>11339</v>
      </c>
      <c r="AX547" s="54" t="s">
        <v>11327</v>
      </c>
      <c r="AY547" s="54" t="s">
        <v>11342</v>
      </c>
      <c r="AZ547" s="54" t="s">
        <v>12600</v>
      </c>
      <c r="BA547" s="54" t="s">
        <v>12603</v>
      </c>
      <c r="BB547" s="54" t="s">
        <v>12606</v>
      </c>
      <c r="BC547" s="54" t="s">
        <v>12609</v>
      </c>
      <c r="BD547" s="54" t="s">
        <v>12597</v>
      </c>
      <c r="BE547" s="54" t="s">
        <v>12612</v>
      </c>
    </row>
    <row r="548" spans="1:57" hidden="1">
      <c r="A548" s="52"/>
      <c r="B548" s="53" t="s">
        <v>12736</v>
      </c>
      <c r="C548" s="66">
        <v>164</v>
      </c>
      <c r="D548" s="54" t="s">
        <v>1434</v>
      </c>
      <c r="E548" s="54" t="s">
        <v>1437</v>
      </c>
      <c r="F548" s="54" t="s">
        <v>1440</v>
      </c>
      <c r="G548" s="54" t="s">
        <v>1443</v>
      </c>
      <c r="H548" s="54" t="s">
        <v>1431</v>
      </c>
      <c r="I548" s="54" t="s">
        <v>1446</v>
      </c>
      <c r="J548" s="54" t="s">
        <v>2886</v>
      </c>
      <c r="K548" s="54" t="s">
        <v>2889</v>
      </c>
      <c r="L548" s="54" t="s">
        <v>2892</v>
      </c>
      <c r="M548" s="54" t="s">
        <v>2895</v>
      </c>
      <c r="N548" s="54" t="s">
        <v>2883</v>
      </c>
      <c r="O548" s="54" t="s">
        <v>2898</v>
      </c>
      <c r="P548" s="54" t="s">
        <v>4338</v>
      </c>
      <c r="Q548" s="54" t="s">
        <v>4341</v>
      </c>
      <c r="R548" s="54" t="s">
        <v>4344</v>
      </c>
      <c r="S548" s="54" t="s">
        <v>4347</v>
      </c>
      <c r="T548" s="54" t="s">
        <v>4335</v>
      </c>
      <c r="U548" s="54" t="s">
        <v>4350</v>
      </c>
      <c r="V548" s="54" t="s">
        <v>5790</v>
      </c>
      <c r="W548" s="54" t="s">
        <v>5793</v>
      </c>
      <c r="X548" s="54" t="s">
        <v>5796</v>
      </c>
      <c r="Y548" s="54" t="s">
        <v>5799</v>
      </c>
      <c r="Z548" s="54" t="s">
        <v>5787</v>
      </c>
      <c r="AA548" s="54" t="s">
        <v>5802</v>
      </c>
      <c r="AB548" s="54" t="s">
        <v>6992</v>
      </c>
      <c r="AC548" s="54" t="s">
        <v>6995</v>
      </c>
      <c r="AD548" s="54" t="s">
        <v>6998</v>
      </c>
      <c r="AE548" s="54" t="s">
        <v>7001</v>
      </c>
      <c r="AF548" s="54" t="s">
        <v>6989</v>
      </c>
      <c r="AG548" s="54" t="s">
        <v>7004</v>
      </c>
      <c r="AH548" s="54" t="s">
        <v>8444</v>
      </c>
      <c r="AI548" s="54" t="s">
        <v>8447</v>
      </c>
      <c r="AJ548" s="54" t="s">
        <v>8450</v>
      </c>
      <c r="AK548" s="54" t="s">
        <v>8453</v>
      </c>
      <c r="AL548" s="54" t="s">
        <v>8441</v>
      </c>
      <c r="AM548" s="54" t="s">
        <v>8456</v>
      </c>
      <c r="AN548" s="54" t="s">
        <v>9896</v>
      </c>
      <c r="AO548" s="54" t="s">
        <v>9899</v>
      </c>
      <c r="AP548" s="54" t="s">
        <v>9902</v>
      </c>
      <c r="AQ548" s="54" t="s">
        <v>9905</v>
      </c>
      <c r="AR548" s="54" t="s">
        <v>9893</v>
      </c>
      <c r="AS548" s="54" t="s">
        <v>9908</v>
      </c>
      <c r="AT548" s="54" t="s">
        <v>11348</v>
      </c>
      <c r="AU548" s="54" t="s">
        <v>11351</v>
      </c>
      <c r="AV548" s="54" t="s">
        <v>11354</v>
      </c>
      <c r="AW548" s="54" t="s">
        <v>11357</v>
      </c>
      <c r="AX548" s="54" t="s">
        <v>11345</v>
      </c>
      <c r="AY548" s="54" t="s">
        <v>11360</v>
      </c>
      <c r="AZ548" s="54" t="s">
        <v>12618</v>
      </c>
      <c r="BA548" s="54" t="s">
        <v>12621</v>
      </c>
      <c r="BB548" s="54" t="s">
        <v>12624</v>
      </c>
      <c r="BC548" s="54" t="s">
        <v>12627</v>
      </c>
      <c r="BD548" s="54" t="s">
        <v>12615</v>
      </c>
      <c r="BE548" s="54" t="s">
        <v>12630</v>
      </c>
    </row>
    <row r="549" spans="1:57" hidden="1">
      <c r="A549" s="52"/>
      <c r="B549" s="53" t="s">
        <v>12737</v>
      </c>
      <c r="C549" s="66">
        <v>165</v>
      </c>
      <c r="D549" s="54" t="s">
        <v>1452</v>
      </c>
      <c r="E549" s="54" t="s">
        <v>1455</v>
      </c>
      <c r="F549" s="54" t="s">
        <v>1458</v>
      </c>
      <c r="G549" s="54" t="s">
        <v>1461</v>
      </c>
      <c r="H549" s="54" t="s">
        <v>1449</v>
      </c>
      <c r="I549" s="54" t="s">
        <v>1464</v>
      </c>
      <c r="J549" s="54" t="s">
        <v>2904</v>
      </c>
      <c r="K549" s="54" t="s">
        <v>2907</v>
      </c>
      <c r="L549" s="54" t="s">
        <v>2910</v>
      </c>
      <c r="M549" s="54" t="s">
        <v>2913</v>
      </c>
      <c r="N549" s="54" t="s">
        <v>2901</v>
      </c>
      <c r="O549" s="54" t="s">
        <v>2916</v>
      </c>
      <c r="P549" s="54" t="s">
        <v>4356</v>
      </c>
      <c r="Q549" s="54" t="s">
        <v>4359</v>
      </c>
      <c r="R549" s="54" t="s">
        <v>4362</v>
      </c>
      <c r="S549" s="54" t="s">
        <v>4365</v>
      </c>
      <c r="T549" s="54" t="s">
        <v>4353</v>
      </c>
      <c r="U549" s="54" t="s">
        <v>4368</v>
      </c>
      <c r="V549" s="54" t="s">
        <v>5808</v>
      </c>
      <c r="W549" s="54" t="s">
        <v>5811</v>
      </c>
      <c r="X549" s="54" t="s">
        <v>5814</v>
      </c>
      <c r="Y549" s="54" t="s">
        <v>5817</v>
      </c>
      <c r="Z549" s="54" t="s">
        <v>5805</v>
      </c>
      <c r="AA549" s="54" t="s">
        <v>5820</v>
      </c>
      <c r="AB549" s="54" t="s">
        <v>7010</v>
      </c>
      <c r="AC549" s="54" t="s">
        <v>7263</v>
      </c>
      <c r="AD549" s="54" t="s">
        <v>7266</v>
      </c>
      <c r="AE549" s="54" t="s">
        <v>7269</v>
      </c>
      <c r="AF549" s="54" t="s">
        <v>7007</v>
      </c>
      <c r="AG549" s="54" t="s">
        <v>7272</v>
      </c>
      <c r="AH549" s="54" t="s">
        <v>8462</v>
      </c>
      <c r="AI549" s="54" t="s">
        <v>8465</v>
      </c>
      <c r="AJ549" s="54" t="s">
        <v>8468</v>
      </c>
      <c r="AK549" s="54" t="s">
        <v>8471</v>
      </c>
      <c r="AL549" s="54" t="s">
        <v>8459</v>
      </c>
      <c r="AM549" s="54" t="s">
        <v>8474</v>
      </c>
      <c r="AN549" s="54" t="s">
        <v>9914</v>
      </c>
      <c r="AO549" s="54" t="s">
        <v>9917</v>
      </c>
      <c r="AP549" s="54" t="s">
        <v>9920</v>
      </c>
      <c r="AQ549" s="54" t="s">
        <v>9923</v>
      </c>
      <c r="AR549" s="54" t="s">
        <v>9911</v>
      </c>
      <c r="AS549" s="54" t="s">
        <v>9926</v>
      </c>
      <c r="AT549" s="54" t="s">
        <v>11366</v>
      </c>
      <c r="AU549" s="54" t="s">
        <v>11369</v>
      </c>
      <c r="AV549" s="54" t="s">
        <v>11372</v>
      </c>
      <c r="AW549" s="54" t="s">
        <v>11375</v>
      </c>
      <c r="AX549" s="54" t="s">
        <v>11363</v>
      </c>
      <c r="AY549" s="54" t="s">
        <v>11378</v>
      </c>
      <c r="AZ549" s="54" t="s">
        <v>12636</v>
      </c>
      <c r="BA549" s="54" t="s">
        <v>12639</v>
      </c>
      <c r="BB549" s="54" t="s">
        <v>12642</v>
      </c>
      <c r="BC549" s="54" t="s">
        <v>12645</v>
      </c>
      <c r="BD549" s="54" t="s">
        <v>12633</v>
      </c>
      <c r="BE549" s="54" t="s">
        <v>12648</v>
      </c>
    </row>
    <row r="550" spans="1:57" hidden="1">
      <c r="A550" s="48" t="s">
        <v>12680</v>
      </c>
      <c r="B550" s="60"/>
      <c r="C550" s="66">
        <v>166</v>
      </c>
      <c r="D550" s="54" t="s">
        <v>267</v>
      </c>
      <c r="E550" s="54" t="s">
        <v>270</v>
      </c>
      <c r="F550" s="54" t="s">
        <v>273</v>
      </c>
      <c r="G550" s="54" t="s">
        <v>276</v>
      </c>
      <c r="H550" s="54" t="s">
        <v>264</v>
      </c>
      <c r="I550" s="54" t="s">
        <v>280</v>
      </c>
      <c r="J550" s="54" t="s">
        <v>1470</v>
      </c>
      <c r="K550" s="54" t="s">
        <v>1473</v>
      </c>
      <c r="L550" s="54" t="s">
        <v>1476</v>
      </c>
      <c r="M550" s="54" t="s">
        <v>1479</v>
      </c>
      <c r="N550" s="54" t="s">
        <v>1467</v>
      </c>
      <c r="O550" s="54" t="s">
        <v>1482</v>
      </c>
      <c r="P550" s="54" t="s">
        <v>2922</v>
      </c>
      <c r="Q550" s="54" t="s">
        <v>2925</v>
      </c>
      <c r="R550" s="54" t="s">
        <v>2928</v>
      </c>
      <c r="S550" s="54" t="s">
        <v>2931</v>
      </c>
      <c r="T550" s="54" t="s">
        <v>2919</v>
      </c>
      <c r="U550" s="54" t="s">
        <v>2934</v>
      </c>
      <c r="V550" s="54" t="s">
        <v>4374</v>
      </c>
      <c r="W550" s="54" t="s">
        <v>4377</v>
      </c>
      <c r="X550" s="54" t="s">
        <v>4380</v>
      </c>
      <c r="Y550" s="54" t="s">
        <v>4383</v>
      </c>
      <c r="Z550" s="54" t="s">
        <v>4371</v>
      </c>
      <c r="AA550" s="54" t="s">
        <v>4386</v>
      </c>
      <c r="AB550" s="54" t="s">
        <v>5826</v>
      </c>
      <c r="AC550" s="54" t="s">
        <v>5829</v>
      </c>
      <c r="AD550" s="54" t="s">
        <v>5832</v>
      </c>
      <c r="AE550" s="54" t="s">
        <v>5835</v>
      </c>
      <c r="AF550" s="54" t="s">
        <v>5823</v>
      </c>
      <c r="AG550" s="54" t="s">
        <v>5838</v>
      </c>
      <c r="AH550" s="54" t="s">
        <v>7278</v>
      </c>
      <c r="AI550" s="54" t="s">
        <v>7281</v>
      </c>
      <c r="AJ550" s="54" t="s">
        <v>7284</v>
      </c>
      <c r="AK550" s="54" t="s">
        <v>7287</v>
      </c>
      <c r="AL550" s="54" t="s">
        <v>7275</v>
      </c>
      <c r="AM550" s="54" t="s">
        <v>7290</v>
      </c>
      <c r="AN550" s="54" t="s">
        <v>8480</v>
      </c>
      <c r="AO550" s="54" t="s">
        <v>8483</v>
      </c>
      <c r="AP550" s="54" t="s">
        <v>8486</v>
      </c>
      <c r="AQ550" s="54" t="s">
        <v>8489</v>
      </c>
      <c r="AR550" s="54" t="s">
        <v>8477</v>
      </c>
      <c r="AS550" s="54" t="s">
        <v>8492</v>
      </c>
      <c r="AT550" s="54" t="s">
        <v>9932</v>
      </c>
      <c r="AU550" s="54" t="s">
        <v>9935</v>
      </c>
      <c r="AV550" s="54" t="s">
        <v>9938</v>
      </c>
      <c r="AW550" s="54" t="s">
        <v>9941</v>
      </c>
      <c r="AX550" s="54" t="s">
        <v>9929</v>
      </c>
      <c r="AY550" s="54" t="s">
        <v>9944</v>
      </c>
      <c r="AZ550" s="54" t="s">
        <v>11384</v>
      </c>
      <c r="BA550" s="54" t="s">
        <v>11387</v>
      </c>
      <c r="BB550" s="54" t="s">
        <v>11390</v>
      </c>
      <c r="BC550" s="54" t="s">
        <v>11393</v>
      </c>
      <c r="BD550" s="54" t="s">
        <v>11381</v>
      </c>
      <c r="BE550" s="54" t="s">
        <v>11396</v>
      </c>
    </row>
    <row r="551" spans="1:57" ht="15" hidden="1" customHeight="1"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</row>
    <row r="552" spans="1:57" ht="15" hidden="1" customHeight="1"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</row>
    <row r="553" spans="1:57" ht="15" customHeight="1"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</row>
    <row r="554" spans="1:57" ht="15" customHeight="1"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</row>
    <row r="555" spans="1:57" ht="15" customHeight="1"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</row>
    <row r="556" spans="1:57" ht="15" customHeight="1"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</row>
    <row r="557" spans="1:57" ht="15" customHeight="1"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</row>
    <row r="558" spans="1:57" ht="15" customHeight="1"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</row>
    <row r="559" spans="1:57" ht="15" customHeight="1"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</row>
    <row r="560" spans="1:57" ht="15" customHeight="1"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</row>
    <row r="561" spans="4:23" ht="15" customHeight="1"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</row>
    <row r="562" spans="4:23" ht="15" customHeight="1"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</row>
    <row r="563" spans="4:23" ht="15" customHeight="1"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</row>
    <row r="564" spans="4:23" ht="15" customHeight="1"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</row>
    <row r="565" spans="4:23" ht="15" customHeight="1"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</row>
    <row r="566" spans="4:23" ht="15" customHeight="1"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</row>
    <row r="567" spans="4:23" ht="15" customHeight="1"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</row>
    <row r="568" spans="4:23" ht="15" customHeight="1"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</row>
    <row r="569" spans="4:23" ht="15" customHeight="1"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</row>
    <row r="570" spans="4:23" ht="15" customHeight="1"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</row>
    <row r="571" spans="4:23" ht="15" customHeight="1"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</row>
    <row r="572" spans="4:23" ht="15" customHeight="1"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</row>
    <row r="573" spans="4:23" ht="15" customHeight="1"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</row>
    <row r="574" spans="4:23" ht="15" customHeight="1"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</row>
    <row r="575" spans="4:23" ht="15" customHeight="1"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</row>
    <row r="576" spans="4:23" ht="15" customHeight="1"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</row>
    <row r="577" spans="4:23" ht="15" customHeight="1"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</row>
    <row r="578" spans="4:23" ht="15" customHeight="1"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</row>
    <row r="579" spans="4:23" ht="15" customHeight="1"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</row>
    <row r="580" spans="4:23" ht="15" customHeight="1"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</row>
    <row r="581" spans="4:23" ht="15" customHeight="1"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</row>
    <row r="582" spans="4:23" ht="15" customHeight="1"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</row>
    <row r="583" spans="4:23" ht="15" customHeight="1"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</row>
    <row r="584" spans="4:23" ht="15" customHeight="1"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</row>
    <row r="585" spans="4:23" ht="15" customHeight="1"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</row>
    <row r="586" spans="4:23" ht="15" customHeight="1"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</row>
    <row r="587" spans="4:23" ht="15" customHeight="1"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</row>
    <row r="588" spans="4:23" ht="15" customHeight="1"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</row>
    <row r="589" spans="4:23" ht="15" customHeight="1"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</row>
    <row r="590" spans="4:23" ht="15" customHeight="1"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</row>
  </sheetData>
  <mergeCells count="65">
    <mergeCell ref="AH380:AL380"/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E5C4E003-98A4-464C-AAFF-E9FC4607026B}">
      <formula1>$B$186:$B$194</formula1>
    </dataValidation>
  </dataValidations>
  <hyperlinks>
    <hyperlink ref="A184" r:id="rId1" display="http://www.abs.gov.au/websitedbs/d3310114.nsf/Home/©+Copyright?OpenDocument" xr:uid="{BF2F9E83-8E34-4A6D-9FE0-7EC5F08326AD}"/>
    <hyperlink ref="H438" location="A125551320T" display="A125551320T" xr:uid="{2B7D48FF-71F4-4EF9-B88A-9D584E3021EE}"/>
    <hyperlink ref="H494" location="A125579400K" display="A125579400K" xr:uid="{C15904D1-5455-4531-978E-A101F926E8EC}"/>
    <hyperlink ref="H550" location="A125565360V" display="A125565360V" xr:uid="{04EB7BB2-6980-48D0-892C-481436A61FA6}"/>
    <hyperlink ref="D438" location="A125554128W" display="A125554128W" xr:uid="{B47F79E2-832A-45CE-83D3-EE5EB53A818F}"/>
    <hyperlink ref="D494" location="A125582208V" display="A125582208V" xr:uid="{ED43BC33-8A0F-4C88-8553-FD937ABF7632}"/>
    <hyperlink ref="D550" location="A125568168X" display="A125568168X" xr:uid="{DC4DE8EA-8795-4E79-AD9D-DE8D0AC58A3B}"/>
    <hyperlink ref="E438" location="A125548512A" display="A125548512A" xr:uid="{DE552C5B-07C5-4FD9-A485-059585A21FA2}"/>
    <hyperlink ref="E494" location="A125576592K" display="A125576592K" xr:uid="{32245F88-3633-4B23-8378-5FEF12EBFA49}"/>
    <hyperlink ref="E550" location="A125562552J" display="A125562552J" xr:uid="{D3DB2BB2-8DA1-437A-80C0-1623FE801ECA}"/>
    <hyperlink ref="F438" location="A125556936F" display="A125556936F" xr:uid="{7DF4BD3C-ABBA-4209-AE47-98AF5B08B2E8}"/>
    <hyperlink ref="F494" location="A125585016F" display="A125585016F" xr:uid="{1962B402-76A2-425A-84F1-0984FED8C16D}"/>
    <hyperlink ref="F550" location="A125570976L" display="A125570976L" xr:uid="{6D77F291-B4F8-48B8-92EB-6AC508C138ED}"/>
    <hyperlink ref="G438" location="A125559744T" display="A125559744T" xr:uid="{2DAB9726-AAD1-4EBF-AF4A-B46C591852D0}"/>
    <hyperlink ref="G494" location="A125587824R" display="A125587824R" xr:uid="{3DB42328-E862-4A9B-9B61-A97FB5A37147}"/>
    <hyperlink ref="G550" location="A125573784X" display="A125573784X" xr:uid="{5FF2EF3B-12F2-4B3E-A61C-315FE38020B5}"/>
    <hyperlink ref="I438" location="A125551321V" display="A125551321V" xr:uid="{EC616AB9-EE1F-462F-8F92-AEF2E138FF3E}"/>
    <hyperlink ref="I494" location="A125579401L" display="A125579401L" xr:uid="{449AE4EF-058B-450F-9E97-4943BE880035}"/>
    <hyperlink ref="I550" location="A125565361W" display="A125565361W" xr:uid="{984DD05B-5660-483E-B23F-0F55B6275C5F}"/>
    <hyperlink ref="H394" location="A125551528C" display="A125551528C" xr:uid="{542A91B9-D145-497A-8B51-5835FA7477D5}"/>
    <hyperlink ref="H450" location="A125579608W" display="A125579608W" xr:uid="{2FAFE505-32F9-40D5-9421-E2A74546495F}"/>
    <hyperlink ref="H506" location="A125565568F" display="A125565568F" xr:uid="{BF088A93-29AB-4457-A0D3-36C3A943CE6C}"/>
    <hyperlink ref="D394" location="A125554336R" display="A125554336R" xr:uid="{953091D3-2CD4-48C7-B772-16E453486ADE}"/>
    <hyperlink ref="D450" location="A125582416L" display="A125582416L" xr:uid="{6125EA09-C751-412C-BDEC-774A484AD0A0}"/>
    <hyperlink ref="D506" location="A125568376T" display="A125568376T" xr:uid="{E4458435-E0A6-48DC-A21C-1C4F682FA662}"/>
    <hyperlink ref="E394" location="A125548720V" display="A125548720V" xr:uid="{E92DE1EC-FFE2-4F82-8DA1-B13608837389}"/>
    <hyperlink ref="E450" location="A125576800T" display="A125576800T" xr:uid="{CC465067-97D2-4BA5-A307-EDA9D8156317}"/>
    <hyperlink ref="E506" location="A125562760A" display="A125562760A" xr:uid="{ED1B5458-CFE5-42E6-8AD8-4AEB3DBE9DBD}"/>
    <hyperlink ref="F394" location="A125557144A" display="A125557144A" xr:uid="{F6659DEC-E84F-4B1B-91F4-A78F46EDBF70}"/>
    <hyperlink ref="F450" location="A125585224X" display="A125585224X" xr:uid="{05D5B856-8401-4322-AB54-60DBDC772D52}"/>
    <hyperlink ref="F506" location="A125571184J" display="A125571184J" xr:uid="{4C98000C-1B22-43D0-A2AC-D5D878324366}"/>
    <hyperlink ref="G394" location="A125559952K" display="A125559952K" xr:uid="{A5146B98-87B4-4A43-A2CE-B70270EE3E09}"/>
    <hyperlink ref="G450" location="A125588032K" display="A125588032K" xr:uid="{5841D66F-7FE6-4B10-8E5C-61B498E1F0E1}"/>
    <hyperlink ref="G506" location="A125573992T" display="A125573992T" xr:uid="{6D3E1AAF-9510-4A22-98BE-F3E3A3D9B58D}"/>
    <hyperlink ref="I394" location="A125551529F" display="A125551529F" xr:uid="{82A7B94A-FFB8-4DCF-A209-25833341634F}"/>
    <hyperlink ref="I450" location="A125579609X" display="A125579609X" xr:uid="{3C220A05-5CB8-4336-B9F8-1FD5850D8C37}"/>
    <hyperlink ref="I506" location="A125565569J" display="A125565569J" xr:uid="{6C60410E-2EAA-48EF-AF86-5EDAB05BE32B}"/>
    <hyperlink ref="H395" location="A125551416K" display="A125551416K" xr:uid="{985C2393-73FD-489D-B5EE-D18AB3C08571}"/>
    <hyperlink ref="H451" location="A125579496R" display="A125579496R" xr:uid="{B62CA5B6-F55C-4B16-AACF-30603341F689}"/>
    <hyperlink ref="H507" location="A125565456L" display="A125565456L" xr:uid="{690334A3-D31C-428C-842C-BEC5B51D4258}"/>
    <hyperlink ref="D395" location="A125554224W" display="A125554224W" xr:uid="{35DA1769-225A-4237-9902-5F0A7C56A5B4}"/>
    <hyperlink ref="D451" location="A125582304V" display="A125582304V" xr:uid="{6463FED1-9F26-401E-A8F8-9387ACEE7936}"/>
    <hyperlink ref="D507" location="A125568264X" display="A125568264X" xr:uid="{4C41B119-79A2-4C94-A47F-F1A80771EA91}"/>
    <hyperlink ref="E395" location="A125548608V" display="A125548608V" xr:uid="{0AEE537D-E610-4128-ACEE-D0DB62D80EF4}"/>
    <hyperlink ref="E451" location="A125576688C" display="A125576688C" xr:uid="{1E11737E-A0F0-4CE6-9095-A7C3E2B119A8}"/>
    <hyperlink ref="E507" location="A125562648A" display="A125562648A" xr:uid="{A1B7068D-5BB3-47B9-8733-12D6CB847C3F}"/>
    <hyperlink ref="F395" location="A125557032J" display="A125557032J" xr:uid="{F6221504-7BE3-4203-81AF-73BDC0482653}"/>
    <hyperlink ref="F451" location="A125585112F" display="A125585112F" xr:uid="{E5EEFA48-023E-44AC-9077-618BCA7BF749}"/>
    <hyperlink ref="F507" location="A125571072R" display="A125571072R" xr:uid="{40EDEC89-6424-4E76-A61F-247F9C552AFB}"/>
    <hyperlink ref="G395" location="A125559840T" display="A125559840T" xr:uid="{7D35815E-F552-40E5-A5F8-2312D3713793}"/>
    <hyperlink ref="G451" location="A125587920R" display="A125587920R" xr:uid="{4B2428E0-5794-4AD8-884A-FA0ABA22443B}"/>
    <hyperlink ref="G507" location="A125573880X" display="A125573880X" xr:uid="{B18BCDB6-6FCF-43C8-8671-37B8AE1D0FDD}"/>
    <hyperlink ref="I395" location="A125551417L" display="A125551417L" xr:uid="{B5996BB2-FD67-47B9-A014-95B4AD6E7A55}"/>
    <hyperlink ref="I451" location="A125579497T" display="A125579497T" xr:uid="{E3BF7072-7A60-4E18-BE0F-42147E8F03AC}"/>
    <hyperlink ref="I507" location="A125565457R" display="A125565457R" xr:uid="{EE432133-EEBD-4EF7-97F7-299CB22DBA10}"/>
    <hyperlink ref="H396" location="A125551536C" display="A125551536C" xr:uid="{A9322FF3-1702-4075-BD0A-19BDAABBB783}"/>
    <hyperlink ref="H452" location="A125579616W" display="A125579616W" xr:uid="{BAC2E1C5-2855-4C7B-BE2E-8AB92CF5DE5C}"/>
    <hyperlink ref="H508" location="A125565576F" display="A125565576F" xr:uid="{6F96D469-7280-4076-8C74-2C8AC788FAB6}"/>
    <hyperlink ref="D396" location="A125554344R" display="A125554344R" xr:uid="{648FBB8D-A268-4F0A-BBE9-F27915A87C16}"/>
    <hyperlink ref="D452" location="A125582424L" display="A125582424L" xr:uid="{BFEA8249-C54B-4196-AC71-F54B57A70323}"/>
    <hyperlink ref="D508" location="A125568384T" display="A125568384T" xr:uid="{C65AFF7F-62BA-4A1C-AA5D-4A15A35CA532}"/>
    <hyperlink ref="E396" location="A125548728L" display="A125548728L" xr:uid="{D78C0037-1CE4-478D-BD9F-42786594886D}"/>
    <hyperlink ref="E452" location="A125576808K" display="A125576808K" xr:uid="{7C8F4CF3-712B-4D26-B446-86EF4773F77D}"/>
    <hyperlink ref="E508" location="A125562768V" display="A125562768V" xr:uid="{1C694B4B-86E7-4571-9B46-65FE2D907615}"/>
    <hyperlink ref="F396" location="A125557152A" display="A125557152A" xr:uid="{1F64FEC8-80FD-4339-B102-9C871CF40962}"/>
    <hyperlink ref="F452" location="A125585232X" display="A125585232X" xr:uid="{BDD7F203-BC79-47DB-9E9D-16E430268AA4}"/>
    <hyperlink ref="F508" location="A125571192J" display="A125571192J" xr:uid="{EBCC1CA9-6A15-4B11-A6A9-96BBC41C1516}"/>
    <hyperlink ref="G396" location="A125559960K" display="A125559960K" xr:uid="{FC5F44D0-6E6A-4C64-84AB-7E2898518B7C}"/>
    <hyperlink ref="G452" location="A125588040K" display="A125588040K" xr:uid="{C5BA79E8-84D1-4A7F-BAC5-150D3D8D365E}"/>
    <hyperlink ref="G508" location="A125574000J" display="A125574000J" xr:uid="{EA9DA258-8353-41A9-B656-E517A52ED372}"/>
    <hyperlink ref="I396" location="A125551537F" display="A125551537F" xr:uid="{33E052FC-F6E8-4DE5-B3D4-93C0119621C5}"/>
    <hyperlink ref="I452" location="A125579617X" display="A125579617X" xr:uid="{86E6B6EE-58FF-4633-B6C4-DFBBDA35D61C}"/>
    <hyperlink ref="I508" location="A125565577J" display="A125565577J" xr:uid="{6EC50579-CC99-4583-8A9A-730214DA2B29}"/>
    <hyperlink ref="H397" location="A125551544C" display="A125551544C" xr:uid="{87DF43FA-DB3A-4703-AFD4-4663DFC45AC6}"/>
    <hyperlink ref="H453" location="A125579624W" display="A125579624W" xr:uid="{79D51267-EF8E-416A-ABEE-365B02199F94}"/>
    <hyperlink ref="H509" location="A125565584F" display="A125565584F" xr:uid="{26202A19-F211-4221-B12E-413A767B3F8B}"/>
    <hyperlink ref="D397" location="A125554352R" display="A125554352R" xr:uid="{C3032469-D2D8-4541-97A3-30DEC9EBDE7C}"/>
    <hyperlink ref="D453" location="A125582432L" display="A125582432L" xr:uid="{389F0E62-A76B-4913-B245-5C7C1C2B6728}"/>
    <hyperlink ref="D509" location="A125568392T" display="A125568392T" xr:uid="{F86EEFDF-C1A5-45BF-AB72-7F2ACEB20AC4}"/>
    <hyperlink ref="E397" location="A125548736L" display="A125548736L" xr:uid="{8540415B-A192-48EB-88B7-0E079B2BFA30}"/>
    <hyperlink ref="E453" location="A125576816K" display="A125576816K" xr:uid="{ED0D6473-F1B3-4F22-B71D-A055AFACD2FF}"/>
    <hyperlink ref="E509" location="A125562776V" display="A125562776V" xr:uid="{5A769063-49A1-4F03-B0CF-E8F22968F208}"/>
    <hyperlink ref="F397" location="A125557160A" display="A125557160A" xr:uid="{053F5D44-4C96-4BFA-86D8-2ED9B3EB90F0}"/>
    <hyperlink ref="F453" location="A125585240X" display="A125585240X" xr:uid="{50A18004-BEF0-40F9-90E8-240E87C50569}"/>
    <hyperlink ref="F509" location="A125571200W" display="A125571200W" xr:uid="{766440F7-5185-4AC1-9D33-D13A3D95FDC8}"/>
    <hyperlink ref="G397" location="A125559968C" display="A125559968C" xr:uid="{77B67169-0F63-4636-A6E3-AD576BF17900}"/>
    <hyperlink ref="G453" location="A125588048C" display="A125588048C" xr:uid="{D9BD8339-EED9-40CF-9EEB-EE3963E47A2C}"/>
    <hyperlink ref="G509" location="A125574008A" display="A125574008A" xr:uid="{A13253F9-088B-491B-B11D-343CD3A6B927}"/>
    <hyperlink ref="I397" location="A125551545F" display="A125551545F" xr:uid="{8E2E28FA-5173-4683-AF4C-5EDCFDB66264}"/>
    <hyperlink ref="I453" location="A125579625X" display="A125579625X" xr:uid="{B54279C6-D96F-4879-8B32-57CCC7B95C28}"/>
    <hyperlink ref="I509" location="A125565585J" display="A125565585J" xr:uid="{88882C51-DA4F-4ECD-83C8-C98FC27DA716}"/>
    <hyperlink ref="H398" location="A125551424K" display="A125551424K" xr:uid="{73E9DC89-A3DD-4586-8294-14E2F55B383D}"/>
    <hyperlink ref="H454" location="A125579504C" display="A125579504C" xr:uid="{0145D66F-C310-4226-9DE4-BF2C96F6DAB7}"/>
    <hyperlink ref="H510" location="A125565464L" display="A125565464L" xr:uid="{D61148BC-3854-447A-9826-B6695DF0ACE6}"/>
    <hyperlink ref="D398" location="A125554232W" display="A125554232W" xr:uid="{D7A5A881-5913-440F-8CFE-E2A18EDB51F0}"/>
    <hyperlink ref="D454" location="A125582312V" display="A125582312V" xr:uid="{9F409771-2DAC-42D6-A174-9967BD8455FC}"/>
    <hyperlink ref="D510" location="A125568272X" display="A125568272X" xr:uid="{C797F3A7-C9F3-4BFF-9A96-C3B46D036B4A}"/>
    <hyperlink ref="E398" location="A125548616V" display="A125548616V" xr:uid="{7B36F2B2-842B-4A90-B3ED-7EC2A5885D78}"/>
    <hyperlink ref="E454" location="A125576696C" display="A125576696C" xr:uid="{25DA82B5-6785-466A-A80F-DCF59288278D}"/>
    <hyperlink ref="E510" location="A125562656A" display="A125562656A" xr:uid="{7B92194E-EE1C-406C-A9F3-F657EA216A91}"/>
    <hyperlink ref="F398" location="A125557040J" display="A125557040J" xr:uid="{0A7386BF-19C7-4072-80F8-1AE7C7CBCCB7}"/>
    <hyperlink ref="F454" location="A125585120F" display="A125585120F" xr:uid="{27B89741-0DF2-4CC7-857B-111AB9B73EAB}"/>
    <hyperlink ref="F510" location="A125571080R" display="A125571080R" xr:uid="{A056D909-873F-45E9-817C-61AAD181C7EA}"/>
    <hyperlink ref="G398" location="A125559848K" display="A125559848K" xr:uid="{3674DDDF-3244-4C4D-B702-F3DD90CE2181}"/>
    <hyperlink ref="G454" location="A125587928J" display="A125587928J" xr:uid="{7D39FEA1-87E5-46EB-B920-2D357ABAF839}"/>
    <hyperlink ref="G510" location="A125573888T" display="A125573888T" xr:uid="{1447EA2E-58E6-4BC3-9298-8451CC77D655}"/>
    <hyperlink ref="I398" location="A125551425L" display="A125551425L" xr:uid="{C5DE555C-773D-4792-80AD-A0EDBBC0A027}"/>
    <hyperlink ref="I454" location="A125579505F" display="A125579505F" xr:uid="{87808333-7622-44CE-8A8A-2898A0AE7129}"/>
    <hyperlink ref="I510" location="A125565465R" display="A125565465R" xr:uid="{3FCF39D9-0E7A-4F7E-A7E0-35945379B956}"/>
    <hyperlink ref="H399" location="A125551432K" display="A125551432K" xr:uid="{9710F8C5-A346-4E7C-A5E8-6816686507DC}"/>
    <hyperlink ref="H455" location="A125579512C" display="A125579512C" xr:uid="{34B7A774-3F55-4965-916B-06E03CC8FB92}"/>
    <hyperlink ref="H511" location="A125565472L" display="A125565472L" xr:uid="{9D39BE49-85FE-4951-B572-00EDD34CAD80}"/>
    <hyperlink ref="D399" location="A125554240W" display="A125554240W" xr:uid="{9DF71DFD-5B7F-42CD-B659-C519778F643D}"/>
    <hyperlink ref="D455" location="A125582320V" display="A125582320V" xr:uid="{B08927A7-B37B-4D23-8A19-D50C6ACC123B}"/>
    <hyperlink ref="D511" location="A125568280X" display="A125568280X" xr:uid="{2767957F-E476-42A6-AAA7-E3344F5D3626}"/>
    <hyperlink ref="E399" location="A125548624V" display="A125548624V" xr:uid="{32DD5FD4-01AE-4494-A1D2-909EF06BDB75}"/>
    <hyperlink ref="E455" location="A125576704T" display="A125576704T" xr:uid="{584460BD-620A-4D51-B6C7-53A7A146964F}"/>
    <hyperlink ref="E511" location="A125562664A" display="A125562664A" xr:uid="{036FF284-4D71-4852-84CF-ECA21575ACEF}"/>
    <hyperlink ref="F399" location="A125557048A" display="A125557048A" xr:uid="{5076426A-91E4-4327-9567-27DBB00EEC1B}"/>
    <hyperlink ref="F455" location="A125585128X" display="A125585128X" xr:uid="{84796542-05CB-411A-8C5F-D1C0F4F41ADB}"/>
    <hyperlink ref="F511" location="A125571088J" display="A125571088J" xr:uid="{C3D2AA2F-E3DE-4499-AF40-E7BC453010F4}"/>
    <hyperlink ref="G399" location="A125559856K" display="A125559856K" xr:uid="{7A343305-2657-43EB-A0DA-733C37AAED78}"/>
    <hyperlink ref="G455" location="A125587936J" display="A125587936J" xr:uid="{9970D594-F3E9-459B-894F-7901C350B840}"/>
    <hyperlink ref="G511" location="A125573896T" display="A125573896T" xr:uid="{2B24ED8B-2FA3-4B8A-9054-AEAA09519E77}"/>
    <hyperlink ref="I399" location="A125551433L" display="A125551433L" xr:uid="{3A38816B-8DCB-464D-BD10-99732B832AD1}"/>
    <hyperlink ref="I455" location="A125579513F" display="A125579513F" xr:uid="{BB7A0D55-6B98-4DE5-B07E-5AE6AE15C65C}"/>
    <hyperlink ref="I511" location="A125565473R" display="A125565473R" xr:uid="{FC5B7489-E42D-419F-B2D7-28E67E06FE6E}"/>
    <hyperlink ref="H400" location="A125551496W" display="A125551496W" xr:uid="{8C61A103-3666-44A5-B356-B9DCA4677283}"/>
    <hyperlink ref="H456" location="A125579576R" display="A125579576R" xr:uid="{2842F1BF-8D07-4263-80C7-2562729E5BDB}"/>
    <hyperlink ref="H512" location="A125565536L" display="A125565536L" xr:uid="{10DBAF2B-D9AA-4B69-B665-9EE61058304F}"/>
    <hyperlink ref="D400" location="A125554304W" display="A125554304W" xr:uid="{CAFC8463-44AB-4E0A-AA1F-7E68885D4199}"/>
    <hyperlink ref="D456" location="A125582384F" display="A125582384F" xr:uid="{4B63FC1A-3D43-41E9-8529-F50E584459BE}"/>
    <hyperlink ref="D512" location="A125568344X" display="A125568344X" xr:uid="{B739D838-3DFA-485C-A95C-71E374C8477C}"/>
    <hyperlink ref="E400" location="A125548688F" display="A125548688F" xr:uid="{C1BFA7FB-ED30-49CA-9DB0-A8CA36457910}"/>
    <hyperlink ref="E456" location="A125576768C" display="A125576768C" xr:uid="{421C2E5F-481F-4A5D-A497-D032449CAA8D}"/>
    <hyperlink ref="E512" location="A125562728A" display="A125562728A" xr:uid="{680DF98A-D9B4-4BF0-8778-2212B68829BF}"/>
    <hyperlink ref="F400" location="A125557112J" display="A125557112J" xr:uid="{D6784136-101A-41BF-ACA7-0394BECAF64A}"/>
    <hyperlink ref="F456" location="A125585192T" display="A125585192T" xr:uid="{30A84BF3-1019-44FE-BAE7-99FF4A411BA4}"/>
    <hyperlink ref="F512" location="A125571152R" display="A125571152R" xr:uid="{4C462BA5-79FC-413D-829A-008BC50A0EAF}"/>
    <hyperlink ref="G400" location="A125559920T" display="A125559920T" xr:uid="{1CBC397F-766A-4FC7-A12C-72DE000442AA}"/>
    <hyperlink ref="G456" location="A125588000T" display="A125588000T" xr:uid="{3B65F251-0B5E-4AB1-A2AE-CA8BFBE5D6C6}"/>
    <hyperlink ref="G512" location="A125573960X" display="A125573960X" xr:uid="{C906F8BB-1DE8-4596-A26A-A02CC7980B68}"/>
    <hyperlink ref="I400" location="A125551497X" display="A125551497X" xr:uid="{D39ADE6C-BEEE-46CE-9EB7-2615C0396606}"/>
    <hyperlink ref="I456" location="A125579577T" display="A125579577T" xr:uid="{5508FF99-3E14-41D0-9AB6-5834873AFD27}"/>
    <hyperlink ref="I512" location="A125565537R" display="A125565537R" xr:uid="{699F0B9C-2FF8-41D8-80B2-99FD2294E4CA}"/>
    <hyperlink ref="H401" location="A125551368C" display="A125551368C" xr:uid="{33A0472C-46F9-4478-BB33-29E72CD06265}"/>
    <hyperlink ref="H457" location="A125579448W" display="A125579448W" xr:uid="{764D29F5-BE2A-443E-9A56-50CBB70BBC10}"/>
    <hyperlink ref="H513" location="A125565408V" display="A125565408V" xr:uid="{B906B276-5150-4221-A62C-8CDBF5099714}"/>
    <hyperlink ref="D401" location="A125554176R" display="A125554176R" xr:uid="{E8C86F35-5DED-4B20-96C4-1DDEF95FBBE3}"/>
    <hyperlink ref="D457" location="A125582256L" display="A125582256L" xr:uid="{209A6213-99A8-4F34-9833-B3D35C346F45}"/>
    <hyperlink ref="D513" location="A125568216F" display="A125568216F" xr:uid="{5CBFCAC5-E1F7-4C74-9C10-F15410EE4F96}"/>
    <hyperlink ref="E401" location="A125548560V" display="A125548560V" xr:uid="{27D0BABF-A477-4AF9-88B4-02A7460B6E85}"/>
    <hyperlink ref="E457" location="A125576640T" display="A125576640T" xr:uid="{63188B93-11EB-42CE-BD58-7F084F20A385}"/>
    <hyperlink ref="E513" location="A125562600R" display="A125562600R" xr:uid="{9EF05CD5-D2F8-470B-BD12-9A3D722C380E}"/>
    <hyperlink ref="F401" location="A125556984X" display="A125556984X" xr:uid="{FB4D6906-B967-4D8A-8AB7-357D65C785E8}"/>
    <hyperlink ref="F457" location="A125585064X" display="A125585064X" xr:uid="{3CF0CDA8-6781-494B-A4D3-465343705324}"/>
    <hyperlink ref="F513" location="A125571024W" display="A125571024W" xr:uid="{A0C6EF4C-04B4-4A5E-B8D8-C41E8DB465B4}"/>
    <hyperlink ref="G401" location="A125559792K" display="A125559792K" xr:uid="{C4201708-1839-4DA2-A140-BA5B0BDAC5F0}"/>
    <hyperlink ref="G457" location="A125587872J" display="A125587872J" xr:uid="{33D19F98-18BD-4700-BDE6-0AC2514CAE27}"/>
    <hyperlink ref="G513" location="A125573832F" display="A125573832F" xr:uid="{34A701AE-DB5B-4158-BBB5-27004FF49E48}"/>
    <hyperlink ref="I401" location="A125551369F" display="A125551369F" xr:uid="{E89A0C84-2360-4088-9B84-2AA4D61BBC6E}"/>
    <hyperlink ref="I457" location="A125579449X" display="A125579449X" xr:uid="{CF2AA375-A5A5-4492-B32C-92ABCD154C8A}"/>
    <hyperlink ref="I513" location="A125565409W" display="A125565409W" xr:uid="{24D96C84-864F-4206-B769-786CBEF499C1}"/>
    <hyperlink ref="H402" location="A125551552C" display="A125551552C" xr:uid="{DE4B6410-1A65-4B52-9DE9-6F78D40E20B0}"/>
    <hyperlink ref="H458" location="A125579632W" display="A125579632W" xr:uid="{C15BC219-35CA-48B0-AF93-0D42AD02EA17}"/>
    <hyperlink ref="H514" location="A125565592F" display="A125565592F" xr:uid="{FD7AC31E-E9DC-44D9-9C9A-5C780C231AB4}"/>
    <hyperlink ref="D402" location="A125554360R" display="A125554360R" xr:uid="{337B1EFF-D387-480D-B7EF-634E5EB1F8F7}"/>
    <hyperlink ref="D458" location="A125582440L" display="A125582440L" xr:uid="{AD55B509-6858-4CDC-9FF8-FA0D34C04050}"/>
    <hyperlink ref="D514" location="A125568400F" display="A125568400F" xr:uid="{E4E18AFD-8C2B-4A14-8AF1-578E83A118CC}"/>
    <hyperlink ref="E402" location="A125548744L" display="A125548744L" xr:uid="{1625CF41-DC94-4749-B585-5621490FD30D}"/>
    <hyperlink ref="E458" location="A125576824K" display="A125576824K" xr:uid="{C0A8EA10-FDE3-4FC8-BBEA-1D11CDF3576A}"/>
    <hyperlink ref="E514" location="A125562784V" display="A125562784V" xr:uid="{605608E1-D199-4BDC-A10F-AC3669F7AA4A}"/>
    <hyperlink ref="F402" location="A125557168V" display="A125557168V" xr:uid="{EB6ECAB3-B956-48FB-BD83-E865C31FC1CF}"/>
    <hyperlink ref="F458" location="A125585248T" display="A125585248T" xr:uid="{1C9FDAE8-C88B-457E-8D61-437966F4CDBA}"/>
    <hyperlink ref="F514" location="A125571208R" display="A125571208R" xr:uid="{83FB2D09-C048-4B9C-A224-5E98B8EC3EAC}"/>
    <hyperlink ref="G402" location="A125559976C" display="A125559976C" xr:uid="{1874673F-7536-4796-97E3-654E87BA4455}"/>
    <hyperlink ref="G458" location="A125588056C" display="A125588056C" xr:uid="{EA07057C-96D4-4ABF-92CF-AB0AC3AA05A2}"/>
    <hyperlink ref="G514" location="A125574016A" display="A125574016A" xr:uid="{970FAF57-8975-4B05-9ABE-000F7026B1A8}"/>
    <hyperlink ref="I402" location="A125551553F" display="A125551553F" xr:uid="{E774032D-AAD3-4739-A55A-5B8E40DABF04}"/>
    <hyperlink ref="I458" location="A125579633X" display="A125579633X" xr:uid="{5836C34A-DC1C-431B-9AD6-7CDD8787842C}"/>
    <hyperlink ref="I514" location="A125565593J" display="A125565593J" xr:uid="{960F30F7-5F9B-4CB7-8F3A-D99E8B09D611}"/>
    <hyperlink ref="H404" location="A125551440K" display="A125551440K" xr:uid="{4E5B1DEE-4968-4A14-87B7-2A0EF3E9E7A9}"/>
    <hyperlink ref="H460" location="A125579520C" display="A125579520C" xr:uid="{AE297970-4743-439A-9EDD-5AC0AF63CC08}"/>
    <hyperlink ref="H516" location="A125565480L" display="A125565480L" xr:uid="{8DCBABB4-9D5E-426C-BD87-154C596693A5}"/>
    <hyperlink ref="D404" location="A125554248R" display="A125554248R" xr:uid="{A2F10A41-D59D-4EB5-9394-C87EF5D92E18}"/>
    <hyperlink ref="D460" location="A125582328L" display="A125582328L" xr:uid="{ED31A8E7-86A0-4629-AFCF-5C77EB083851}"/>
    <hyperlink ref="D516" location="A125568288T" display="A125568288T" xr:uid="{504661EF-D95C-42A0-B107-4D1188F429D1}"/>
    <hyperlink ref="E404" location="A125548632V" display="A125548632V" xr:uid="{04D03FAC-AE51-4003-A332-F137DE90E46C}"/>
    <hyperlink ref="E460" location="A125576712T" display="A125576712T" xr:uid="{4665692E-2B2F-4DB5-990A-94DBE446824D}"/>
    <hyperlink ref="E516" location="A125562672A" display="A125562672A" xr:uid="{4C3894FA-FAFE-4F14-9A99-EE2CED5BB3B4}"/>
    <hyperlink ref="F404" location="A125557056A" display="A125557056A" xr:uid="{2DC08671-FA7C-4DBF-A683-12E1E89EF5C9}"/>
    <hyperlink ref="F460" location="A125585136X" display="A125585136X" xr:uid="{E1E7AF6C-0237-4332-8C54-717EBC74E9CD}"/>
    <hyperlink ref="F516" location="A125571096J" display="A125571096J" xr:uid="{B38D94AC-5645-4DD7-9DDA-FC9A0ADA1687}"/>
    <hyperlink ref="G404" location="A125559864K" display="A125559864K" xr:uid="{31736FC7-206A-4EB4-BD4E-CCE61EAC854D}"/>
    <hyperlink ref="G460" location="A125587944J" display="A125587944J" xr:uid="{DB43324A-4D4A-4AC1-B056-CA01B42E8DE2}"/>
    <hyperlink ref="G516" location="A125573904F" display="A125573904F" xr:uid="{3EC3CB70-8C8A-406D-9CA8-67D06B9E5666}"/>
    <hyperlink ref="I404" location="A125551441L" display="A125551441L" xr:uid="{7FE191D1-5AA4-4BB9-BA6C-5C713C757CF9}"/>
    <hyperlink ref="I460" location="A125579521F" display="A125579521F" xr:uid="{1FD7C234-075B-47AC-B650-392F99B7B36C}"/>
    <hyperlink ref="I516" location="A125565481R" display="A125565481R" xr:uid="{699FBE2E-EC69-4BFC-B95F-1564D9C1D849}"/>
    <hyperlink ref="H405" location="A125551328K" display="A125551328K" xr:uid="{09589FAA-7525-4809-A21A-2770DACD3AEF}"/>
    <hyperlink ref="H461" location="A125579408C" display="A125579408C" xr:uid="{CD1DE5BC-73A3-4FD0-9CE6-CF0C2595DFA5}"/>
    <hyperlink ref="H517" location="A125565368L" display="A125565368L" xr:uid="{EA89D3FE-E5D2-4A4D-B451-986B96847433}"/>
    <hyperlink ref="D405" location="A125554136W" display="A125554136W" xr:uid="{58FD183C-D796-4663-BD33-8F80244E32BE}"/>
    <hyperlink ref="D461" location="A125582216V" display="A125582216V" xr:uid="{D8E7B7FA-4709-45E1-B484-7D59FB64F555}"/>
    <hyperlink ref="D517" location="A125568176X" display="A125568176X" xr:uid="{F10B9A30-009C-48EA-98FA-5832EE72D6F6}"/>
    <hyperlink ref="E405" location="A125548520A" display="A125548520A" xr:uid="{05DE0278-58F6-495E-BF7D-C2BC16D770CC}"/>
    <hyperlink ref="E461" location="A125576600X" display="A125576600X" xr:uid="{7B693834-372F-4643-BB4D-7749469141C2}"/>
    <hyperlink ref="E517" location="A125562560J" display="A125562560J" xr:uid="{206BF8D4-F531-483B-99D4-DC6F491EA015}"/>
    <hyperlink ref="F405" location="A125556944F" display="A125556944F" xr:uid="{CACB0E61-0BB1-4F16-83DE-88E230EF240F}"/>
    <hyperlink ref="F461" location="A125585024F" display="A125585024F" xr:uid="{0399C86C-7EB2-452B-A017-B034F9F8E666}"/>
    <hyperlink ref="F517" location="A125570984L" display="A125570984L" xr:uid="{2D6BA1FE-DF10-49D2-9E53-DF1564C9AEEC}"/>
    <hyperlink ref="G405" location="A125559752T" display="A125559752T" xr:uid="{CD7B8CBB-3110-43DF-ACE7-4FED2D3AC085}"/>
    <hyperlink ref="G461" location="A125587832R" display="A125587832R" xr:uid="{69481089-32C7-4FB9-BCDA-565407F59430}"/>
    <hyperlink ref="G517" location="A125573792X" display="A125573792X" xr:uid="{B4CAFABE-DE39-47DF-9ECC-BC15D97341F6}"/>
    <hyperlink ref="I405" location="A125551329L" display="A125551329L" xr:uid="{BE0B05CF-6559-4BDE-94E6-3901A6A4B84C}"/>
    <hyperlink ref="I461" location="A125579409F" display="A125579409F" xr:uid="{442ABAA6-2D85-45B9-90E2-E4E60C1E96F7}"/>
    <hyperlink ref="I517" location="A125565369R" display="A125565369R" xr:uid="{E16D66E5-D7AC-48AD-A7CA-60D51D2E7F8A}"/>
    <hyperlink ref="H406" location="A125551448C" display="A125551448C" xr:uid="{829A7CC1-BD26-4243-9B25-134F9B107212}"/>
    <hyperlink ref="H462" location="A125579528W" display="A125579528W" xr:uid="{E8EB5264-9706-40A5-B692-55B8404DDF38}"/>
    <hyperlink ref="H518" location="A125565488F" display="A125565488F" xr:uid="{13852A4E-978B-41D4-9926-49364A5CBA0C}"/>
    <hyperlink ref="D406" location="A125554256R" display="A125554256R" xr:uid="{1EA70F97-BB9D-401C-8A51-E8B6E8AA4887}"/>
    <hyperlink ref="D462" location="A125582336L" display="A125582336L" xr:uid="{AAEF4466-9737-41C4-B56B-3AF7373D6238}"/>
    <hyperlink ref="D518" location="A125568296T" display="A125568296T" xr:uid="{E218EBDD-4E3C-450C-AFEB-BA44118E6AE9}"/>
    <hyperlink ref="E406" location="A125548640V" display="A125548640V" xr:uid="{7174FB5A-DA8A-4BDD-B10D-AF0E349DB016}"/>
    <hyperlink ref="E462" location="A125576720T" display="A125576720T" xr:uid="{41E5D0EE-CD68-422F-8288-429D36A7BDDC}"/>
    <hyperlink ref="E518" location="A125562680A" display="A125562680A" xr:uid="{28A28ECD-4C76-4FC8-8150-16B15D036C17}"/>
    <hyperlink ref="F406" location="A125557064A" display="A125557064A" xr:uid="{D6C98766-7051-4F18-95AB-AF75EBFBB377}"/>
    <hyperlink ref="F462" location="A125585144X" display="A125585144X" xr:uid="{DAD6F8CD-5D7C-4928-A5D9-7EFA5D1D4265}"/>
    <hyperlink ref="F518" location="A125571104W" display="A125571104W" xr:uid="{C6F7B732-5882-41F9-9B77-53F533BF108A}"/>
    <hyperlink ref="G406" location="A125559872K" display="A125559872K" xr:uid="{59EB7C12-56C4-49AA-A693-2CAF276BB315}"/>
    <hyperlink ref="G462" location="A125587952J" display="A125587952J" xr:uid="{95D4568C-B43D-4BE2-937B-0B819EC71F27}"/>
    <hyperlink ref="G518" location="A125573912F" display="A125573912F" xr:uid="{E1FEF524-4D06-4C2D-9F17-A60AD83059BC}"/>
    <hyperlink ref="I406" location="A125551449F" display="A125551449F" xr:uid="{318933DB-0BA5-4704-932E-3D402B04FE69}"/>
    <hyperlink ref="I462" location="A125579529X" display="A125579529X" xr:uid="{11D42417-824B-45B5-9057-A5E82B59032E}"/>
    <hyperlink ref="I518" location="A125565489J" display="A125565489J" xr:uid="{28908C2C-14E0-4996-ACEC-05DC0DDBB77E}"/>
    <hyperlink ref="H407" location="A125551456C" display="A125551456C" xr:uid="{176B66B6-2975-442D-A895-39D93CBC094D}"/>
    <hyperlink ref="H463" location="A125579536W" display="A125579536W" xr:uid="{6D3A1729-90E8-4157-96DF-7E2886DD862A}"/>
    <hyperlink ref="H519" location="A125565496F" display="A125565496F" xr:uid="{CE51761F-51E9-4098-AE69-0CE8B2DA30A8}"/>
    <hyperlink ref="D407" location="A125554264R" display="A125554264R" xr:uid="{1139BF11-2C1E-4658-93B9-0F3B68F437CE}"/>
    <hyperlink ref="D463" location="A125582344L" display="A125582344L" xr:uid="{D903D032-59D6-4588-8013-A1043E443549}"/>
    <hyperlink ref="D519" location="A125568304F" display="A125568304F" xr:uid="{F1BE9069-1618-4162-B48B-1D48EDE7CDE7}"/>
    <hyperlink ref="E407" location="A125548648L" display="A125548648L" xr:uid="{B771D10C-B217-49F7-9729-7785BD816DE6}"/>
    <hyperlink ref="E463" location="A125576728K" display="A125576728K" xr:uid="{F6D364B4-D062-4236-90F1-2EDFCF81E1F0}"/>
    <hyperlink ref="E519" location="A125562688V" display="A125562688V" xr:uid="{AE80108B-842C-4BD4-B94D-76DBCD9348DE}"/>
    <hyperlink ref="F407" location="A125557072A" display="A125557072A" xr:uid="{757FC751-5EDA-4695-8E9E-27CF34F2F43D}"/>
    <hyperlink ref="F463" location="A125585152X" display="A125585152X" xr:uid="{5641F2E4-F358-4624-89BC-C2892A9E66B2}"/>
    <hyperlink ref="F519" location="A125571112W" display="A125571112W" xr:uid="{D7B4B20F-099B-46E8-9E7E-8AB0D357F5D8}"/>
    <hyperlink ref="G407" location="A125559880K" display="A125559880K" xr:uid="{6D47F429-C603-4052-B214-377322FE9B5A}"/>
    <hyperlink ref="G463" location="A125587960J" display="A125587960J" xr:uid="{B2E9EEE3-5AB7-4EA6-AD70-656A51CABCAA}"/>
    <hyperlink ref="G519" location="A125573920F" display="A125573920F" xr:uid="{6484E908-2FC4-449D-9C37-340AD76C8E15}"/>
    <hyperlink ref="I407" location="A125551457F" display="A125551457F" xr:uid="{641EE96F-BBD1-4CDD-8359-439E876216AB}"/>
    <hyperlink ref="I463" location="A125579537X" display="A125579537X" xr:uid="{6C8AEF1C-E19E-4C2C-9A4D-F42AB8AA4571}"/>
    <hyperlink ref="I519" location="A125565497J" display="A125565497J" xr:uid="{A99A1530-220F-4ED0-B99C-734DC5053922}"/>
    <hyperlink ref="H408" location="A125551576W" display="A125551576W" xr:uid="{F62AB5F4-7437-4C15-9AB5-37E50ABE60B7}"/>
    <hyperlink ref="H464" location="A125579656R" display="A125579656R" xr:uid="{6A84BC94-E80C-45D9-87D2-55C1DECB2490}"/>
    <hyperlink ref="H520" location="A125565616L" display="A125565616L" xr:uid="{72C1A725-DDAB-44BD-859A-3650986E588F}"/>
    <hyperlink ref="D408" location="A125554384J" display="A125554384J" xr:uid="{D59AAAE6-1436-4ACB-B688-5866ECF6875E}"/>
    <hyperlink ref="D464" location="A125582464F" display="A125582464F" xr:uid="{A319BA57-CECD-44BC-9ABA-8C675B478469}"/>
    <hyperlink ref="D520" location="A125568424X" display="A125568424X" xr:uid="{CC4F3B59-8ED4-482E-A972-AE60EE6A3D19}"/>
    <hyperlink ref="E408" location="A125548768F" display="A125548768F" xr:uid="{EE04E185-BFD9-4653-B113-938199504096}"/>
    <hyperlink ref="E464" location="A125576848C" display="A125576848C" xr:uid="{0979D323-3481-46B6-98A2-ED3635D2A922}"/>
    <hyperlink ref="E520" location="A125562808A" display="A125562808A" xr:uid="{7873D243-5A87-45F8-A858-3319AC507F5D}"/>
    <hyperlink ref="F408" location="A125557192V" display="A125557192V" xr:uid="{C7B648A8-DD5D-48BD-A580-CBF2E2A91A31}"/>
    <hyperlink ref="F464" location="A125585272T" display="A125585272T" xr:uid="{D3E921CF-4F08-4BA1-B1A2-545488910152}"/>
    <hyperlink ref="F520" location="A125571232R" display="A125571232R" xr:uid="{24C69711-6914-48A9-B177-B2F8CC5FDCAC}"/>
    <hyperlink ref="G408" location="A125560000X" display="A125560000X" xr:uid="{5C50FC06-7972-4A74-AE1C-72C57445416C}"/>
    <hyperlink ref="G464" location="A125588080C" display="A125588080C" xr:uid="{C65F62DD-E54E-44CB-B52B-BB3D9A6B25BF}"/>
    <hyperlink ref="G520" location="A125574040A" display="A125574040A" xr:uid="{F15A79E6-ACE1-41D2-B42A-637390B2D8AF}"/>
    <hyperlink ref="I408" location="A125551577X" display="A125551577X" xr:uid="{A5ECD792-E2DF-4A8C-8CAF-30509A7D9D7F}"/>
    <hyperlink ref="I464" location="A125579657T" display="A125579657T" xr:uid="{753AA1C2-FF46-4D42-8861-AC29B6441862}"/>
    <hyperlink ref="I520" location="A125565617R" display="A125565617R" xr:uid="{8601B459-B07B-41C4-AB79-C407BBBFC45F}"/>
    <hyperlink ref="H409" location="A125551288C" display="A125551288C" xr:uid="{0288F1CC-4709-4EC4-8440-E82BC987CBB3}"/>
    <hyperlink ref="H465" location="A125579368W" display="A125579368W" xr:uid="{4C769B4E-BC05-44C1-9FF2-EF55F50B63DB}"/>
    <hyperlink ref="H521" location="A125565328V" display="A125565328V" xr:uid="{BA0D072E-455B-451F-8389-5A1D886AC0A4}"/>
    <hyperlink ref="D409" location="A125554096R" display="A125554096R" xr:uid="{8784588C-8C6F-4DF0-8D89-17BCA62F1C32}"/>
    <hyperlink ref="D465" location="A125582176L" display="A125582176L" xr:uid="{109E4133-47E5-4675-9225-840B04478012}"/>
    <hyperlink ref="D521" location="A125568136F" display="A125568136F" xr:uid="{A0B69CBC-D62B-494B-B049-7C683D83B26C}"/>
    <hyperlink ref="E409" location="A125548480V" display="A125548480V" xr:uid="{A330FCA9-D248-4EB5-B061-B6F4FF647123}"/>
    <hyperlink ref="E465" location="A125576560T" display="A125576560T" xr:uid="{6AA050E9-9B54-4215-8FA8-7F8F3A2693DA}"/>
    <hyperlink ref="E521" location="A125562520R" display="A125562520R" xr:uid="{5B250576-8389-4763-A3ED-DBEF1D6451D9}"/>
    <hyperlink ref="F409" location="A125556904L" display="A125556904L" xr:uid="{520876A8-78F2-43C4-96DC-81F20F4F75FE}"/>
    <hyperlink ref="F465" location="A125584984W" display="A125584984W" xr:uid="{84F51CB4-1EB3-4192-810C-458ED0858B48}"/>
    <hyperlink ref="F521" location="A125570944V" display="A125570944V" xr:uid="{2CC47011-A9E0-46ED-A8F4-9BEE85ACAB80}"/>
    <hyperlink ref="G409" location="A125559712X" display="A125559712X" xr:uid="{4EC3D3DE-0E87-4B2F-A794-E7BFBE2619CB}"/>
    <hyperlink ref="G465" location="A125587792J" display="A125587792J" xr:uid="{B2367595-5C7A-4F07-ABDB-E8FE77B5554A}"/>
    <hyperlink ref="G521" location="A125573752F" display="A125573752F" xr:uid="{D4B4BCCB-6B61-479D-9F6F-A15A524A706E}"/>
    <hyperlink ref="I409" location="A125551289F" display="A125551289F" xr:uid="{CD022848-ED21-4E0F-A12E-200E62BF47E1}"/>
    <hyperlink ref="I465" location="A125579369X" display="A125579369X" xr:uid="{B312CBBD-AE1B-47B0-886E-FFBAB82319C7}"/>
    <hyperlink ref="I521" location="A125565329W" display="A125565329W" xr:uid="{5AEBB8FA-3619-4CCB-B881-162BF7AC1D11}"/>
    <hyperlink ref="H410" location="A125551560C" display="A125551560C" xr:uid="{738495DB-B803-4837-9999-8F123BC80B07}"/>
    <hyperlink ref="H466" location="A125579640W" display="A125579640W" xr:uid="{CC0457E4-9FA0-44D5-B01D-D69AAB018973}"/>
    <hyperlink ref="H522" location="A125565600V" display="A125565600V" xr:uid="{62DE89D0-40FF-46F0-8274-B891FBDB4ABC}"/>
    <hyperlink ref="D410" location="A125554368J" display="A125554368J" xr:uid="{A2EDF24E-7EB3-490D-B481-744306696C69}"/>
    <hyperlink ref="D466" location="A125582448F" display="A125582448F" xr:uid="{488D58A0-0DBD-4C7E-8CBE-6EF201D68A45}"/>
    <hyperlink ref="D522" location="A125568408X" display="A125568408X" xr:uid="{34BD5C78-41BB-46EF-A73C-DAA6BFD87748}"/>
    <hyperlink ref="E410" location="A125548752L" display="A125548752L" xr:uid="{BFA6BB83-5CCA-479D-A17A-FE5B4B8FC711}"/>
    <hyperlink ref="E466" location="A125576832K" display="A125576832K" xr:uid="{ACE3EEA3-A487-41D0-8E16-0CC4A2D0F2E4}"/>
    <hyperlink ref="E522" location="A125562792V" display="A125562792V" xr:uid="{25AF9EAE-0A29-4A6C-B11A-205E993DB93F}"/>
    <hyperlink ref="F410" location="A125557176V" display="A125557176V" xr:uid="{C62D419F-98BA-44CC-B59E-0C46E2498156}"/>
    <hyperlink ref="F466" location="A125585256T" display="A125585256T" xr:uid="{856ECE9C-9412-4218-BEFD-3545881D45BF}"/>
    <hyperlink ref="F522" location="A125571216R" display="A125571216R" xr:uid="{77173298-7DFA-42D9-B586-31A3A8F9DC22}"/>
    <hyperlink ref="G410" location="A125559984C" display="A125559984C" xr:uid="{6D7A07F0-8000-4414-867B-2744D46F5242}"/>
    <hyperlink ref="G466" location="A125588064C" display="A125588064C" xr:uid="{6CE800DB-7975-4622-991A-2201ED6E7630}"/>
    <hyperlink ref="G522" location="A125574024A" display="A125574024A" xr:uid="{400C428D-DA65-4DB6-9B9B-2FB2B2BD0495}"/>
    <hyperlink ref="I410" location="A125551561F" display="A125551561F" xr:uid="{4C5813F5-9C24-4D0E-BA7C-62F904309322}"/>
    <hyperlink ref="I466" location="A125579641X" display="A125579641X" xr:uid="{724E0D91-75FE-42A3-B361-A487CC9578BE}"/>
    <hyperlink ref="I522" location="A125565601W" display="A125565601W" xr:uid="{3CC6FE16-85BB-4DD5-A63A-1B1FCE2B60FD}"/>
    <hyperlink ref="H411" location="A125551568W" display="A125551568W" xr:uid="{83E69571-4FCB-4A5D-8250-2DE3CF56D408}"/>
    <hyperlink ref="H467" location="A125579648R" display="A125579648R" xr:uid="{8648188E-DACA-48D7-AB3E-5DA66679BF27}"/>
    <hyperlink ref="H523" location="A125565608L" display="A125565608L" xr:uid="{019D69A6-ACCB-4B6D-A589-212A14C501E4}"/>
    <hyperlink ref="D411" location="A125554376J" display="A125554376J" xr:uid="{13E8B7BA-649D-4ACD-9B26-7A7E96883213}"/>
    <hyperlink ref="D467" location="A125582456F" display="A125582456F" xr:uid="{0E9D3EB3-C0E4-4BC8-A9F7-994E5F38C1E1}"/>
    <hyperlink ref="D523" location="A125568416X" display="A125568416X" xr:uid="{CB48166E-E294-4B7B-9C92-5A0AB9766AA9}"/>
    <hyperlink ref="E411" location="A125548760L" display="A125548760L" xr:uid="{532DFE05-F223-46A6-A15E-51A9EC1CE038}"/>
    <hyperlink ref="E467" location="A125576840K" display="A125576840K" xr:uid="{0BB94C17-1A08-4470-AD94-1D842CCB129A}"/>
    <hyperlink ref="E523" location="A125562800J" display="A125562800J" xr:uid="{C20DF5F8-2302-4282-929C-E35ADE92F02C}"/>
    <hyperlink ref="F411" location="A125557184V" display="A125557184V" xr:uid="{FA5E4507-B38F-40A2-AEE4-ED1E6E4BC411}"/>
    <hyperlink ref="F467" location="A125585264T" display="A125585264T" xr:uid="{814CD474-9139-48D5-818F-4334EE8B4400}"/>
    <hyperlink ref="F523" location="A125571224R" display="A125571224R" xr:uid="{016CDF60-8004-4C71-9703-F468AC9C74A6}"/>
    <hyperlink ref="G411" location="A125559992C" display="A125559992C" xr:uid="{3A61000E-172D-4350-9BFF-5E9EF32A0ADD}"/>
    <hyperlink ref="G467" location="A125588072C" display="A125588072C" xr:uid="{004E9749-5D1A-43D7-9FCF-AF09C4B44397}"/>
    <hyperlink ref="G523" location="A125574032A" display="A125574032A" xr:uid="{74B98DE1-0E23-4117-A6D1-E1EA2089709A}"/>
    <hyperlink ref="I411" location="A125551569X" display="A125551569X" xr:uid="{AB1D8FEE-262E-44A7-B6CD-739B92A9643E}"/>
    <hyperlink ref="I467" location="A125579649T" display="A125579649T" xr:uid="{4704E6C5-162B-4927-9A07-BF6A745CA72C}"/>
    <hyperlink ref="I523" location="A125565609R" display="A125565609R" xr:uid="{9711F51B-70A2-4F04-AD21-45788133BFCD}"/>
    <hyperlink ref="H412" location="A125551296C" display="A125551296C" xr:uid="{FC493858-4C67-47C3-B068-8B7514CA9C78}"/>
    <hyperlink ref="H468" location="A125579376W" display="A125579376W" xr:uid="{FAAC9097-1CA8-48E6-8206-B3971DEC43D6}"/>
    <hyperlink ref="H524" location="A125565336V" display="A125565336V" xr:uid="{3B3CA210-B24D-4A91-B545-75BCC3449164}"/>
    <hyperlink ref="D412" location="A125554104C" display="A125554104C" xr:uid="{169E3B31-308E-4B8D-BCCF-D3C6DFF3A1F0}"/>
    <hyperlink ref="D468" location="A125582184L" display="A125582184L" xr:uid="{2A83A27E-F1B7-4D8D-8F3D-68E4BFA16655}"/>
    <hyperlink ref="D524" location="A125568144F" display="A125568144F" xr:uid="{147D4AA9-DC3F-4030-B2CA-8F62615C1A5C}"/>
    <hyperlink ref="E412" location="A125548488L" display="A125548488L" xr:uid="{89BCF752-6217-42AB-A86C-923660A081CD}"/>
    <hyperlink ref="E468" location="A125576568K" display="A125576568K" xr:uid="{9F61FC40-ED51-454F-8F65-A68200374466}"/>
    <hyperlink ref="E524" location="A125562528J" display="A125562528J" xr:uid="{A05B73B1-F8CE-415C-BA54-50818918A7B0}"/>
    <hyperlink ref="F412" location="A125556912L" display="A125556912L" xr:uid="{4FFB192D-2815-414C-839E-85D8BEFFEB3B}"/>
    <hyperlink ref="F468" location="A125584992W" display="A125584992W" xr:uid="{5D5AF13A-9F4E-435A-ADD0-0CA37AB2CA32}"/>
    <hyperlink ref="F524" location="A125570952V" display="A125570952V" xr:uid="{0419B278-0761-478F-ABA4-46DBA248B4E1}"/>
    <hyperlink ref="G412" location="A125559720X" display="A125559720X" xr:uid="{6BA399B7-F502-42F0-89ED-7EB22E4C9305}"/>
    <hyperlink ref="G468" location="A125587800W" display="A125587800W" xr:uid="{19B11762-BD31-4CF6-9A49-30B3A0630AEE}"/>
    <hyperlink ref="G524" location="A125573760F" display="A125573760F" xr:uid="{450C86F2-9A0C-4C03-8AEF-C9F18E118B8E}"/>
    <hyperlink ref="I412" location="A125551297F" display="A125551297F" xr:uid="{ED7875B3-AAB8-4FC9-BDC5-0AA6713C9410}"/>
    <hyperlink ref="I468" location="A125579377X" display="A125579377X" xr:uid="{82314CEF-CD11-495D-86CD-5BB5D82AD351}"/>
    <hyperlink ref="I524" location="A125565337W" display="A125565337W" xr:uid="{9CE89E60-E88B-4A23-87A5-1CE9C93BB743}"/>
    <hyperlink ref="H413" location="A125551376C" display="A125551376C" xr:uid="{7304E894-E051-45F5-A41A-C67E6C3FC98E}"/>
    <hyperlink ref="H469" location="A125579456W" display="A125579456W" xr:uid="{859EDB32-6631-4C48-8841-AB49D7379662}"/>
    <hyperlink ref="H525" location="A125565416V" display="A125565416V" xr:uid="{6BEDC4AD-C7BE-4FF0-8ECE-273E1F29B21A}"/>
    <hyperlink ref="D413" location="A125554184R" display="A125554184R" xr:uid="{9A7BB777-98C9-4EF8-AF38-300445BD0150}"/>
    <hyperlink ref="D469" location="A125582264L" display="A125582264L" xr:uid="{80A78FF8-9B49-4341-A003-8F0DA24A79A4}"/>
    <hyperlink ref="D525" location="A125568224F" display="A125568224F" xr:uid="{DE704C1B-4D07-4924-99A1-070216639A9F}"/>
    <hyperlink ref="E413" location="A125548568L" display="A125548568L" xr:uid="{224FF011-FAC9-4350-8D40-AD14A49B912F}"/>
    <hyperlink ref="E469" location="A125576648K" display="A125576648K" xr:uid="{2E8A265A-8A57-4B3F-97FC-7FE34FD04F45}"/>
    <hyperlink ref="E525" location="A125562608J" display="A125562608J" xr:uid="{1F94A929-84F7-47C0-A9FA-611B011CE63B}"/>
    <hyperlink ref="F413" location="A125556992X" display="A125556992X" xr:uid="{E7EBF61B-E6EF-480B-95BD-A6D0CFB8314D}"/>
    <hyperlink ref="F469" location="A125585072X" display="A125585072X" xr:uid="{CD1B2D9C-02BD-41E0-B95C-59C3A3BC7434}"/>
    <hyperlink ref="F525" location="A125571032W" display="A125571032W" xr:uid="{64ADF339-530B-4585-9DC8-63F7DAA0F497}"/>
    <hyperlink ref="G413" location="A125559800X" display="A125559800X" xr:uid="{31877C04-FA5A-4D2A-86C6-ADDBB44EAFF3}"/>
    <hyperlink ref="G469" location="A125587880J" display="A125587880J" xr:uid="{26796B8A-03B9-46E8-9F9B-D5E019F4E71E}"/>
    <hyperlink ref="G525" location="A125573840F" display="A125573840F" xr:uid="{B84E22CB-C8C0-4F3C-A724-B047D125E764}"/>
    <hyperlink ref="I413" location="A125551377F" display="A125551377F" xr:uid="{B3BB87BD-FEDD-4132-BDE2-B5FC7C5005A6}"/>
    <hyperlink ref="I469" location="A125579457X" display="A125579457X" xr:uid="{8D37E5D4-C4D4-42CD-91D3-11C182D74C02}"/>
    <hyperlink ref="I525" location="A125565417W" display="A125565417W" xr:uid="{8E2D32B6-15F5-4574-A3F1-2064F1378187}"/>
    <hyperlink ref="H414" location="A125551464C" display="A125551464C" xr:uid="{3FE80823-88EB-40D1-9CBD-6753600E748B}"/>
    <hyperlink ref="H470" location="A125579544W" display="A125579544W" xr:uid="{9AD45737-D702-408D-A2A7-03EA1BDBA3AC}"/>
    <hyperlink ref="H526" location="A125565504V" display="A125565504V" xr:uid="{1C6D8266-E568-4C18-8B4B-FB9457F73229}"/>
    <hyperlink ref="D414" location="A125554272R" display="A125554272R" xr:uid="{2C18269B-5294-4604-B8A3-FE1EF9D3FD40}"/>
    <hyperlink ref="D470" location="A125582352L" display="A125582352L" xr:uid="{EC2CCA23-76BD-4985-98F1-AB0A8E105733}"/>
    <hyperlink ref="D526" location="A125568312F" display="A125568312F" xr:uid="{B00FA550-54B6-4FBC-A839-0051D2ED2B29}"/>
    <hyperlink ref="E414" location="A125548656L" display="A125548656L" xr:uid="{EB42F925-A3D9-4CCD-9EFD-2E91B80D0212}"/>
    <hyperlink ref="E470" location="A125576736K" display="A125576736K" xr:uid="{F23DF45F-1C8D-4F8A-8EC0-5ECEC5BC55BF}"/>
    <hyperlink ref="E526" location="A125562696V" display="A125562696V" xr:uid="{E8500DE2-63A2-42E5-86D3-BD4DD4583911}"/>
    <hyperlink ref="F414" location="A125557080A" display="A125557080A" xr:uid="{1B3A6BC2-A2AE-449E-92EB-C8C49ED18798}"/>
    <hyperlink ref="F470" location="A125585160X" display="A125585160X" xr:uid="{7E2BB510-9A5C-4A55-BE11-A4F6B20D9365}"/>
    <hyperlink ref="F526" location="A125571120W" display="A125571120W" xr:uid="{2AAC9B45-BEB4-4F9B-AC38-F79FB6A08A76}"/>
    <hyperlink ref="G414" location="A125559888C" display="A125559888C" xr:uid="{A14659A4-2E4A-40FB-AE26-ACA4F5DB8E94}"/>
    <hyperlink ref="G470" location="A125587968A" display="A125587968A" xr:uid="{C9BAC0E9-3102-492D-8CD4-35E4D53E49FD}"/>
    <hyperlink ref="G526" location="A125573928X" display="A125573928X" xr:uid="{212F3378-8242-4774-A904-1F42FF8D36F5}"/>
    <hyperlink ref="I414" location="A125551465F" display="A125551465F" xr:uid="{6F8EFF52-5E9E-4746-9F6E-6F92C1D0108E}"/>
    <hyperlink ref="I470" location="A125579545X" display="A125579545X" xr:uid="{8E273856-5F8B-41D0-A9F7-DE3A21AD7194}"/>
    <hyperlink ref="I526" location="A125565505W" display="A125565505W" xr:uid="{8BEAAD88-DCC3-4184-8EDA-21E2898A2D91}"/>
    <hyperlink ref="H415" location="A125551584W" display="A125551584W" xr:uid="{EF1BD920-778D-4A8B-84EC-125AA44180F5}"/>
    <hyperlink ref="H471" location="A125579664R" display="A125579664R" xr:uid="{13FDD1B3-D6F2-43DA-A0A9-41BB234A66D7}"/>
    <hyperlink ref="H527" location="A125565624L" display="A125565624L" xr:uid="{2A3E6E10-45FE-43CC-90EE-5F1C139ECCD7}"/>
    <hyperlink ref="D415" location="A125554392J" display="A125554392J" xr:uid="{1EE8FBBB-CB8E-4ED7-AB6E-89C16F55875B}"/>
    <hyperlink ref="D471" location="A125582472F" display="A125582472F" xr:uid="{0942A6DC-6ADE-47CB-BDB7-63CA79C9A930}"/>
    <hyperlink ref="D527" location="A125568432X" display="A125568432X" xr:uid="{08EAA22F-A376-47D2-A6AE-D22A600F6C8D}"/>
    <hyperlink ref="E415" location="A125548776F" display="A125548776F" xr:uid="{29A8EE8A-1AE7-49E7-B6A3-17111D14043B}"/>
    <hyperlink ref="E471" location="A125576856C" display="A125576856C" xr:uid="{E3DE1B63-B6A5-41F7-9990-50681013B772}"/>
    <hyperlink ref="E527" location="A125562816A" display="A125562816A" xr:uid="{D5573A87-38DE-4946-83D2-D7F459C549B9}"/>
    <hyperlink ref="F415" location="A125557200J" display="A125557200J" xr:uid="{171B7EAE-CE94-4E40-A9FD-BCE10E653AEC}"/>
    <hyperlink ref="F471" location="A125585280T" display="A125585280T" xr:uid="{0E77556E-1311-44BE-A932-5D80259CB1D3}"/>
    <hyperlink ref="F527" location="A125571240R" display="A125571240R" xr:uid="{F2926C68-4476-4E3A-8EEA-C0381BEA8199}"/>
    <hyperlink ref="G415" location="A125560008T" display="A125560008T" xr:uid="{89321F63-AD1E-407E-B5A7-C5355A87EF24}"/>
    <hyperlink ref="G471" location="A125588088W" display="A125588088W" xr:uid="{4E7667FD-AD6A-4469-B8E1-8059B756216A}"/>
    <hyperlink ref="G527" location="A125574048V" display="A125574048V" xr:uid="{943B405C-AF6A-4F00-A53C-CD75475A3499}"/>
    <hyperlink ref="I415" location="A125551585X" display="A125551585X" xr:uid="{4EAA6073-88C2-41CB-A160-16A614D35E94}"/>
    <hyperlink ref="I471" location="A125579665T" display="A125579665T" xr:uid="{4EFC8D2C-743D-4D63-9F9E-B275CF505629}"/>
    <hyperlink ref="I527" location="A125565625R" display="A125565625R" xr:uid="{3B953D35-800A-4013-91BE-00CA07E6AD21}"/>
    <hyperlink ref="H417" location="A125551304T" display="A125551304T" xr:uid="{1FE7F746-B1C4-485B-A108-8FA6B6B02716}"/>
    <hyperlink ref="H473" location="A125579384W" display="A125579384W" xr:uid="{D9AB879E-C12C-4926-8D5B-932C12798E2B}"/>
    <hyperlink ref="H529" location="A125565344V" display="A125565344V" xr:uid="{4FD7F6D3-0B00-44E1-B658-C001E104A5E3}"/>
    <hyperlink ref="D417" location="A125554112C" display="A125554112C" xr:uid="{4C51571F-3DF5-44AF-863F-8D08FBD74288}"/>
    <hyperlink ref="D473" location="A125582192L" display="A125582192L" xr:uid="{D706EDE2-F161-48D1-9CCB-1C2F4BBBBD41}"/>
    <hyperlink ref="D529" location="A125568152F" display="A125568152F" xr:uid="{C054B40D-56A6-4004-952F-580B854ED384}"/>
    <hyperlink ref="E417" location="A125548496L" display="A125548496L" xr:uid="{820B7134-CB2F-45DC-A298-9BF64FFC8158}"/>
    <hyperlink ref="E473" location="A125576576K" display="A125576576K" xr:uid="{95D6389C-5A9E-4064-8DC9-26B96209185E}"/>
    <hyperlink ref="E529" location="A125562536J" display="A125562536J" xr:uid="{38C7CF24-B804-4F3C-8F2A-AB8A437D7688}"/>
    <hyperlink ref="F417" location="A125556920L" display="A125556920L" xr:uid="{FD14BF44-16E3-45C4-9765-C3DE686DCAC6}"/>
    <hyperlink ref="F473" location="A125585000L" display="A125585000L" xr:uid="{604C6ECF-B79E-4F7D-B819-46DA8991D25C}"/>
    <hyperlink ref="F529" location="A125570960V" display="A125570960V" xr:uid="{C5B964E3-B9A6-403B-BB4B-6265A47074F6}"/>
    <hyperlink ref="G417" location="A125559728T" display="A125559728T" xr:uid="{255118EA-59E8-465D-882E-B0CDCBA58D2E}"/>
    <hyperlink ref="G473" location="A125587808R" display="A125587808R" xr:uid="{7D2D57D8-C62A-43E2-9984-BC01B92D2F30}"/>
    <hyperlink ref="G529" location="A125573768X" display="A125573768X" xr:uid="{A691B038-CECB-493E-BB0E-B6EA5B819097}"/>
    <hyperlink ref="I417" location="A125551305V" display="A125551305V" xr:uid="{DC809423-621B-4A14-9C66-39BF8F3E4B83}"/>
    <hyperlink ref="I473" location="A125579385X" display="A125579385X" xr:uid="{108BF670-40F1-490B-A6E9-10E567BE1CCC}"/>
    <hyperlink ref="I529" location="A125565345W" display="A125565345W" xr:uid="{F8CCEB7F-2B33-46C0-91F7-A2D652E829FD}"/>
    <hyperlink ref="H418" location="A125551504K" display="A125551504K" xr:uid="{EF08EE86-3972-4C95-A2CA-7B9E3FE6BE6B}"/>
    <hyperlink ref="H474" location="A125579584R" display="A125579584R" xr:uid="{B5FAE1E5-DE0C-4541-B047-49496E92F745}"/>
    <hyperlink ref="H530" location="A125565544L" display="A125565544L" xr:uid="{40DD1478-6837-4B3C-88B7-C8F5DCFFAAFF}"/>
    <hyperlink ref="D418" location="A125554312W" display="A125554312W" xr:uid="{67893537-B70C-47ED-875D-E9A25F494AE6}"/>
    <hyperlink ref="D474" location="A125582392F" display="A125582392F" xr:uid="{C220EA22-A0B0-477C-8014-12CC091DA8B9}"/>
    <hyperlink ref="D530" location="A125568352X" display="A125568352X" xr:uid="{8D4D2FC7-172D-4C79-B911-A33E7C2D1662}"/>
    <hyperlink ref="E418" location="A125548696F" display="A125548696F" xr:uid="{35200C6C-F656-45C8-BF7A-321EA86458F1}"/>
    <hyperlink ref="E474" location="A125576776C" display="A125576776C" xr:uid="{237F7095-47F1-4E0B-B53B-8A2245E722E6}"/>
    <hyperlink ref="E530" location="A125562736A" display="A125562736A" xr:uid="{C9B15527-6021-4D94-A090-4EF9E44CD007}"/>
    <hyperlink ref="F418" location="A125557120J" display="A125557120J" xr:uid="{65956C42-5800-4239-9F44-395DA6353C6C}"/>
    <hyperlink ref="F474" location="A125585200F" display="A125585200F" xr:uid="{A710AEDB-ADF3-4C7B-850F-FBBF755D3CAD}"/>
    <hyperlink ref="F530" location="A125571160R" display="A125571160R" xr:uid="{158AF71B-583D-4E28-A788-DA6485E92653}"/>
    <hyperlink ref="G418" location="A125559928K" display="A125559928K" xr:uid="{695D1E7C-8086-4AA2-AFFB-95F2983181CF}"/>
    <hyperlink ref="G474" location="A125588008K" display="A125588008K" xr:uid="{5F421159-64C8-4DD4-AA5F-2FA93B6E543D}"/>
    <hyperlink ref="G530" location="A125573968T" display="A125573968T" xr:uid="{12E4B997-4B29-451C-98D8-32FE716D409C}"/>
    <hyperlink ref="I418" location="A125551505L" display="A125551505L" xr:uid="{98EFCE80-C3B9-43D2-A4A9-1ABA02757D1C}"/>
    <hyperlink ref="I474" location="A125579585T" display="A125579585T" xr:uid="{32BC246D-7EFD-4749-A477-7BDDF071818F}"/>
    <hyperlink ref="I530" location="A125565545R" display="A125565545R" xr:uid="{CDDB1EEB-F374-47F0-A3A4-713D5F7C4B87}"/>
    <hyperlink ref="H419" location="A125551512K" display="A125551512K" xr:uid="{60327C8D-9AB3-44AB-872A-29474C2B9616}"/>
    <hyperlink ref="H475" location="A125579592R" display="A125579592R" xr:uid="{D9D541C1-D6E7-4164-976A-DCF0A10FCDAA}"/>
    <hyperlink ref="H531" location="A125565552L" display="A125565552L" xr:uid="{6A631B5F-4B07-4B26-BD18-F3A5D4DA1E17}"/>
    <hyperlink ref="D419" location="A125554320W" display="A125554320W" xr:uid="{9592DCB9-3FE4-46BE-BF6E-8A8DD9CB0639}"/>
    <hyperlink ref="D475" location="A125582400V" display="A125582400V" xr:uid="{6A1AD253-B67C-498A-A8C5-F0117C3E173C}"/>
    <hyperlink ref="D531" location="A125568360X" display="A125568360X" xr:uid="{68B6243E-DBAC-4C82-8B77-4430024CEBC9}"/>
    <hyperlink ref="E419" location="A125548704V" display="A125548704V" xr:uid="{3921FA1E-0465-4F48-BC1F-8CFCE25095F0}"/>
    <hyperlink ref="E475" location="A125576784C" display="A125576784C" xr:uid="{5E260D7D-97A8-4A53-8805-14B731B3F1E2}"/>
    <hyperlink ref="E531" location="A125562744A" display="A125562744A" xr:uid="{0E06A1ED-EE01-421E-9A21-3B1FE6E8A976}"/>
    <hyperlink ref="F419" location="A125557128A" display="A125557128A" xr:uid="{BAEBAACE-E137-4C3C-866E-0CD38162997A}"/>
    <hyperlink ref="F475" location="A125585208X" display="A125585208X" xr:uid="{73F17E91-E13B-43BB-BD10-ABA9BF265B2C}"/>
    <hyperlink ref="F531" location="A125571168J" display="A125571168J" xr:uid="{5DD768E1-B015-4D72-9C93-041BB924E469}"/>
    <hyperlink ref="G419" location="A125559936K" display="A125559936K" xr:uid="{F9D96C24-98E1-44B7-9319-80EE2BEB5E59}"/>
    <hyperlink ref="G475" location="A125588016K" display="A125588016K" xr:uid="{78EEFFDD-D3E6-4E82-AB94-AADB152906D3}"/>
    <hyperlink ref="G531" location="A125573976T" display="A125573976T" xr:uid="{71A5D653-D82C-445F-B2CF-F0DE321C3C59}"/>
    <hyperlink ref="I419" location="A125551513L" display="A125551513L" xr:uid="{2470211E-18D6-4465-80BE-5A4773FBB454}"/>
    <hyperlink ref="I475" location="A125579593T" display="A125579593T" xr:uid="{03ADE444-6122-4FF4-97B8-967335A0E204}"/>
    <hyperlink ref="I531" location="A125565553R" display="A125565553R" xr:uid="{B27B28B8-02B2-445F-91EB-2239C8FC18B6}"/>
    <hyperlink ref="H420" location="A125551344K" display="A125551344K" xr:uid="{458CB2CA-3EDF-4582-9093-3DA29D7EE557}"/>
    <hyperlink ref="H476" location="A125579424C" display="A125579424C" xr:uid="{68418ADC-EA76-4E18-BF97-8E1B4755BD51}"/>
    <hyperlink ref="H532" location="A125565384L" display="A125565384L" xr:uid="{D228D2EE-4234-4305-A3DE-492F241FD65B}"/>
    <hyperlink ref="D420" location="A125554152W" display="A125554152W" xr:uid="{3DB6D4F5-DD61-4E1D-8601-1FA1ACF83992}"/>
    <hyperlink ref="D476" location="A125582232V" display="A125582232V" xr:uid="{B3252289-B641-452B-915A-94D953E7A0EA}"/>
    <hyperlink ref="D532" location="A125568192X" display="A125568192X" xr:uid="{C4859D6C-F1E6-49E0-85C8-C0FD5E068445}"/>
    <hyperlink ref="E420" location="A125548536V" display="A125548536V" xr:uid="{B3CC9C9D-B627-4631-9927-FA5A36BF2B69}"/>
    <hyperlink ref="E476" location="A125576616T" display="A125576616T" xr:uid="{7849E28C-09A8-4CBD-8062-0E5EF96F1EDF}"/>
    <hyperlink ref="E532" location="A125562576A" display="A125562576A" xr:uid="{8A084ADE-9F0C-440B-A0BC-0BC1FC79E88C}"/>
    <hyperlink ref="F420" location="A125556960F" display="A125556960F" xr:uid="{E72686A0-2F90-4772-8704-9DCBAC6AC816}"/>
    <hyperlink ref="F476" location="A125585040F" display="A125585040F" xr:uid="{1318D363-4AB2-43CB-84A8-7C6B37935773}"/>
    <hyperlink ref="F532" location="A125571000C" display="A125571000C" xr:uid="{5D26CA97-7DFA-4308-A678-A3D71997DC25}"/>
    <hyperlink ref="G420" location="A125559768K" display="A125559768K" xr:uid="{69E02643-1E23-4BBC-9146-BB7DD4591700}"/>
    <hyperlink ref="G476" location="A125587848J" display="A125587848J" xr:uid="{514CA4D2-5A56-4001-8839-1ADD29C4B4E4}"/>
    <hyperlink ref="G532" location="A125573808F" display="A125573808F" xr:uid="{1E64D8F4-84F7-480C-9B03-6CF6E2AAADDF}"/>
    <hyperlink ref="I420" location="A125551345L" display="A125551345L" xr:uid="{E8E1625F-BFF4-4B86-95B3-EA8A4A018497}"/>
    <hyperlink ref="I476" location="A125579425F" display="A125579425F" xr:uid="{6AB826FF-35C2-4C16-AF4F-B721DAED030E}"/>
    <hyperlink ref="I532" location="A125565385R" display="A125565385R" xr:uid="{54C687D9-62C5-446B-8966-6F8A173A515D}"/>
    <hyperlink ref="H422" location="A125551312T" display="A125551312T" xr:uid="{7BB0E0C4-2B16-493C-8B5F-F06A5B162F1C}"/>
    <hyperlink ref="H478" location="A125579392W" display="A125579392W" xr:uid="{ADDE67CB-98E5-493F-824F-881742B334FD}"/>
    <hyperlink ref="H534" location="A125565352V" display="A125565352V" xr:uid="{9CAB9539-9062-4E10-81D1-D65F5B39B926}"/>
    <hyperlink ref="D422" location="A125554120C" display="A125554120C" xr:uid="{26ECB09C-17F8-46FE-8C3C-E8D801250C81}"/>
    <hyperlink ref="D478" location="A125582200A" display="A125582200A" xr:uid="{FAB42AF9-ECD5-49F7-812F-BFDAB09DE1F5}"/>
    <hyperlink ref="D534" location="A125568160F" display="A125568160F" xr:uid="{AE126756-656F-4011-B8F6-B82049782B77}"/>
    <hyperlink ref="E422" location="A125548504A" display="A125548504A" xr:uid="{228F8187-7EEC-4B91-825B-B0F3922C0F02}"/>
    <hyperlink ref="E478" location="A125576584K" display="A125576584K" xr:uid="{4BD9A410-AFB1-4963-A697-C5F1888D7338}"/>
    <hyperlink ref="E534" location="A125562544J" display="A125562544J" xr:uid="{F2C09F6B-C9F2-4E26-AB7A-5AF44F7A1F4F}"/>
    <hyperlink ref="F422" location="A125556928F" display="A125556928F" xr:uid="{59CB2A3B-E58F-413B-A779-5E81265B1F47}"/>
    <hyperlink ref="F478" location="A125585008F" display="A125585008F" xr:uid="{F40A601B-F720-49FC-B446-718A9459CCA4}"/>
    <hyperlink ref="F534" location="A125570968L" display="A125570968L" xr:uid="{4D2BF620-C0D2-4ED8-8005-E98917CF417A}"/>
    <hyperlink ref="G422" location="A125559736T" display="A125559736T" xr:uid="{B7E5B56E-CD28-4177-B249-34FBEFBFA916}"/>
    <hyperlink ref="G478" location="A125587816R" display="A125587816R" xr:uid="{6BE3A28A-3236-4546-96BE-A4790CABB9CE}"/>
    <hyperlink ref="G534" location="A125573776X" display="A125573776X" xr:uid="{E7FC3716-608F-4DFC-8B17-82FC2A85D08C}"/>
    <hyperlink ref="I422" location="A125551313V" display="A125551313V" xr:uid="{9E0D6D01-CD88-4D43-9BCE-B67DF76A7C52}"/>
    <hyperlink ref="I478" location="A125579393X" display="A125579393X" xr:uid="{68E92327-9371-43A9-96CD-9096AA13EB52}"/>
    <hyperlink ref="I534" location="A125565353W" display="A125565353W" xr:uid="{4B040B1B-035D-4304-96C3-37251CE76266}"/>
    <hyperlink ref="H423" location="A125551384C" display="A125551384C" xr:uid="{58E7E1DD-498B-4365-B2C1-E70397463733}"/>
    <hyperlink ref="H479" location="A125579464W" display="A125579464W" xr:uid="{78DD0D42-DA94-421D-8C98-2F55AF5AB538}"/>
    <hyperlink ref="H535" location="A125565424V" display="A125565424V" xr:uid="{6D515CAE-2A05-469C-8011-F6E01D545181}"/>
    <hyperlink ref="D423" location="A125554192R" display="A125554192R" xr:uid="{6D285F74-D8C5-4780-9600-B807A3C16B90}"/>
    <hyperlink ref="D479" location="A125582272L" display="A125582272L" xr:uid="{6009CCC0-E540-4E47-9028-059542E65A3E}"/>
    <hyperlink ref="D535" location="A125568232F" display="A125568232F" xr:uid="{F3EE26EE-C9F1-47A1-837D-734D1D3E5D04}"/>
    <hyperlink ref="E423" location="A125548576L" display="A125548576L" xr:uid="{EBB539A5-BA3C-4C28-AF00-642B3037B2BF}"/>
    <hyperlink ref="E479" location="A125576656K" display="A125576656K" xr:uid="{76F2FA79-A39D-4C3C-B480-73545B95F5C8}"/>
    <hyperlink ref="E535" location="A125562616J" display="A125562616J" xr:uid="{54474219-7625-4D4A-9D4C-1F0A11EF90CF}"/>
    <hyperlink ref="F423" location="A125557000R" display="A125557000R" xr:uid="{17050DCB-B74D-4373-99AC-8E1A4CAC415D}"/>
    <hyperlink ref="F479" location="A125585080X" display="A125585080X" xr:uid="{9B955350-8135-43F1-94ED-92B1A78D389D}"/>
    <hyperlink ref="F535" location="A125571040W" display="A125571040W" xr:uid="{41DBE06E-3CA5-448D-8C21-B61F62A96A11}"/>
    <hyperlink ref="G423" location="A125559808T" display="A125559808T" xr:uid="{604BC4ED-B3E7-44C2-A10B-7B8CC8FCBAF4}"/>
    <hyperlink ref="G479" location="A125587888A" display="A125587888A" xr:uid="{225CD416-C71D-4B4C-A6F7-1CC8A8EF3EC9}"/>
    <hyperlink ref="G535" location="A125573848X" display="A125573848X" xr:uid="{99CA753E-07AC-4D7E-8419-A6F24BE33E7F}"/>
    <hyperlink ref="I423" location="A125551385F" display="A125551385F" xr:uid="{5038D06D-5CFE-47B1-95A6-62A3FB9DF99B}"/>
    <hyperlink ref="I479" location="A125579465X" display="A125579465X" xr:uid="{803BFBDA-3FEA-4323-BBD3-BF6741BB7877}"/>
    <hyperlink ref="I535" location="A125565425W" display="A125565425W" xr:uid="{CBF48908-B818-4F23-9073-974562236D12}"/>
    <hyperlink ref="H425" location="A125551336K" display="A125551336K" xr:uid="{A7C76140-74E7-4F43-9A94-0182946E22E4}"/>
    <hyperlink ref="H481" location="A125579416C" display="A125579416C" xr:uid="{84E640ED-B258-4F39-A1BD-460089249F8E}"/>
    <hyperlink ref="H537" location="A125565376L" display="A125565376L" xr:uid="{1869EA58-6DD2-482F-A1B0-DCA0FD6592FF}"/>
    <hyperlink ref="D425" location="A125554144W" display="A125554144W" xr:uid="{6711F9AE-76CF-4176-9662-9A9619629E55}"/>
    <hyperlink ref="D481" location="A125582224V" display="A125582224V" xr:uid="{2CA32BBB-7962-452C-A470-EE909F0ED176}"/>
    <hyperlink ref="D537" location="A125568184X" display="A125568184X" xr:uid="{6248E23B-7BBA-43C0-8DA0-AEA327467DFE}"/>
    <hyperlink ref="E425" location="A125548528V" display="A125548528V" xr:uid="{639D8B97-C95C-400C-AF09-7F4FA7B64684}"/>
    <hyperlink ref="E481" location="A125576608T" display="A125576608T" xr:uid="{D375E404-958D-4B5C-AA60-5D3E0DF46162}"/>
    <hyperlink ref="E537" location="A125562568A" display="A125562568A" xr:uid="{BE69EEDA-788C-44AA-AF42-C4ACDE1C169A}"/>
    <hyperlink ref="F425" location="A125556952F" display="A125556952F" xr:uid="{BE04E024-59FE-4379-AB48-1E4ACAD135D8}"/>
    <hyperlink ref="F481" location="A125585032F" display="A125585032F" xr:uid="{E6ED4B03-0E82-4E64-844C-FB11594158CA}"/>
    <hyperlink ref="F537" location="A125570992L" display="A125570992L" xr:uid="{4B0D9D2A-EDE8-46DF-8F63-3430EDA65B53}"/>
    <hyperlink ref="G425" location="A125559760T" display="A125559760T" xr:uid="{E90681E9-6260-460D-B9B7-D1406700EDA9}"/>
    <hyperlink ref="G481" location="A125587840R" display="A125587840R" xr:uid="{473CB400-435A-4C84-9A19-F75C2EC25BDB}"/>
    <hyperlink ref="G537" location="A125573800L" display="A125573800L" xr:uid="{E6B993C4-A1DC-4813-BB86-A6681647EFA1}"/>
    <hyperlink ref="I425" location="A125551337L" display="A125551337L" xr:uid="{DD8F0E00-04D1-44BD-AB62-54DA5833F2FB}"/>
    <hyperlink ref="I481" location="A125579417F" display="A125579417F" xr:uid="{DE1C7995-0042-4D18-867E-B4A3B933307A}"/>
    <hyperlink ref="I537" location="A125565377R" display="A125565377R" xr:uid="{8BCC1629-6CA2-432E-B9D9-9619F53798B7}"/>
    <hyperlink ref="H426" location="A125551392C" display="A125551392C" xr:uid="{334BA053-6162-4951-A588-54CB88A9E03E}"/>
    <hyperlink ref="H482" location="A125579472W" display="A125579472W" xr:uid="{4608FB59-9FF1-4F74-8144-408ABCC19EEA}"/>
    <hyperlink ref="H538" location="A125565432V" display="A125565432V" xr:uid="{ADCC4C3D-1527-4F54-AF20-38D4F97F91CF}"/>
    <hyperlink ref="D426" location="A125554200C" display="A125554200C" xr:uid="{745FBA23-7E4E-4D11-83FD-A6EB243E9177}"/>
    <hyperlink ref="D482" location="A125582280L" display="A125582280L" xr:uid="{7024EEF6-4AF6-44D8-BF9D-FFCB23F4FB79}"/>
    <hyperlink ref="D538" location="A125568240F" display="A125568240F" xr:uid="{331975D9-381D-4539-B617-643A7D7ACA55}"/>
    <hyperlink ref="E426" location="A125548584L" display="A125548584L" xr:uid="{0F7D4ED5-6752-4786-9F77-08902A41659B}"/>
    <hyperlink ref="E482" location="A125576664K" display="A125576664K" xr:uid="{7DC5DA37-B96F-4588-B146-9EFC849EFE5D}"/>
    <hyperlink ref="E538" location="A125562624J" display="A125562624J" xr:uid="{A7E23FF6-6B93-4CA6-BD68-0BC47574A3FC}"/>
    <hyperlink ref="F426" location="A125557008J" display="A125557008J" xr:uid="{8A91C3FF-652F-4A87-B8D8-23FF3571DBE2}"/>
    <hyperlink ref="F482" location="A125585088T" display="A125585088T" xr:uid="{329480BF-7B4F-452E-8DCF-F3530671BE79}"/>
    <hyperlink ref="F538" location="A125571048R" display="A125571048R" xr:uid="{0DDCF3A8-4C96-48F1-AA80-FFA16D9B9751}"/>
    <hyperlink ref="G426" location="A125559816T" display="A125559816T" xr:uid="{5C5B1898-A702-4EB1-B079-FF54E6FFA1E4}"/>
    <hyperlink ref="G482" location="A125587896A" display="A125587896A" xr:uid="{4EEBDD2C-2E5D-4670-9D55-2E2C01BD3B14}"/>
    <hyperlink ref="G538" location="A125573856X" display="A125573856X" xr:uid="{B486FA79-AAB8-4FC0-8DB2-384CAFC5D361}"/>
    <hyperlink ref="I426" location="A125551393F" display="A125551393F" xr:uid="{20CAA3A5-ABA7-492C-B78D-C0C7D5FEB014}"/>
    <hyperlink ref="I482" location="A125579473X" display="A125579473X" xr:uid="{38572ED3-46DE-4030-A62F-22460C538F60}"/>
    <hyperlink ref="I538" location="A125565433W" display="A125565433W" xr:uid="{D29D5BE7-46FB-4DE2-88E7-0AAEC8B6245D}"/>
    <hyperlink ref="H427" location="A125551352K" display="A125551352K" xr:uid="{57536D53-3EB4-4F02-AC96-5FABC7C5572A}"/>
    <hyperlink ref="H483" location="A125579432C" display="A125579432C" xr:uid="{79387C4D-4011-4047-AED7-A9406D873D66}"/>
    <hyperlink ref="H539" location="A125565392L" display="A125565392L" xr:uid="{BCE812F9-91D3-49FB-A359-485E77C308E0}"/>
    <hyperlink ref="D427" location="A125554160W" display="A125554160W" xr:uid="{402CFD60-0BA6-448C-A1CE-19AC01921B97}"/>
    <hyperlink ref="D483" location="A125582240V" display="A125582240V" xr:uid="{FB145E7A-5FDF-4D83-B8B8-D17B134A92CC}"/>
    <hyperlink ref="D539" location="A125568200L" display="A125568200L" xr:uid="{777A328A-AD12-482C-A060-D00621142FE5}"/>
    <hyperlink ref="E427" location="A125548544V" display="A125548544V" xr:uid="{D5F44BBB-5A37-4184-AC0E-17B8F3032A79}"/>
    <hyperlink ref="E483" location="A125576624T" display="A125576624T" xr:uid="{B171BF16-1EBE-4159-BE22-80C9B3C1C808}"/>
    <hyperlink ref="E539" location="A125562584A" display="A125562584A" xr:uid="{0B0462F2-F614-4D24-8E17-AF378B8DF6DE}"/>
    <hyperlink ref="F427" location="A125556968X" display="A125556968X" xr:uid="{43B19937-A557-4D84-A902-DCFE6FE50BAD}"/>
    <hyperlink ref="F483" location="A125585048X" display="A125585048X" xr:uid="{F9650E69-CA1F-4249-9F2D-E76EF6C2FB12}"/>
    <hyperlink ref="F539" location="A125571008W" display="A125571008W" xr:uid="{C8C17770-FBA0-4E67-A5B1-3A7FBF9A0ED6}"/>
    <hyperlink ref="G427" location="A125559776K" display="A125559776K" xr:uid="{A946D579-04D9-46D9-B5CA-A25ECE4279DE}"/>
    <hyperlink ref="G483" location="A125587856J" display="A125587856J" xr:uid="{9F46F8C5-9C90-4F61-AB16-2ABD31F20C78}"/>
    <hyperlink ref="G539" location="A125573816F" display="A125573816F" xr:uid="{23F68A62-DAD6-4944-8286-604CE28FDE17}"/>
    <hyperlink ref="I427" location="A125551353L" display="A125551353L" xr:uid="{14B8658C-6904-4EEC-9F7A-29721AFE1EB4}"/>
    <hyperlink ref="I483" location="A125579433F" display="A125579433F" xr:uid="{24C248CE-94D6-4BA8-BABF-2DF2F6166AE3}"/>
    <hyperlink ref="I539" location="A125565393R" display="A125565393R" xr:uid="{D64B21C4-13A6-418F-89B9-90C3F6CE7757}"/>
    <hyperlink ref="H428" location="A125551400T" display="A125551400T" xr:uid="{BE835FD5-5CB2-408A-A634-3458994EA332}"/>
    <hyperlink ref="H484" location="A125579480W" display="A125579480W" xr:uid="{F272AC11-E13C-45F8-93E4-296A679350A1}"/>
    <hyperlink ref="H540" location="A125565440V" display="A125565440V" xr:uid="{89CF2810-7EDA-41E1-82C3-390A3251CEC1}"/>
    <hyperlink ref="D428" location="A125554208W" display="A125554208W" xr:uid="{BDCFD956-BB60-43B2-A3E4-23DAA6B1A801}"/>
    <hyperlink ref="D484" location="A125582288F" display="A125582288F" xr:uid="{0589EADB-6E75-4DC6-B4F3-F97A34A4EA49}"/>
    <hyperlink ref="D540" location="A125568248X" display="A125568248X" xr:uid="{76D3CEA3-17CC-404F-8D6E-75896A909BF6}"/>
    <hyperlink ref="E428" location="A125548592L" display="A125548592L" xr:uid="{E218F5E7-96B9-4A10-88BB-12E805D05EAE}"/>
    <hyperlink ref="E484" location="A125576672K" display="A125576672K" xr:uid="{C07B6E8B-F8CA-4CA2-AD3F-B20778B48517}"/>
    <hyperlink ref="E540" location="A125562632J" display="A125562632J" xr:uid="{E3E04E96-775E-4B77-A19F-4D9A12B2D163}"/>
    <hyperlink ref="F428" location="A125557016J" display="A125557016J" xr:uid="{8A74B626-FCA5-4673-A6B1-C03F794A297B}"/>
    <hyperlink ref="F484" location="A125585096T" display="A125585096T" xr:uid="{0FD57F08-1D42-43A2-ABFB-2107A63F6A4C}"/>
    <hyperlink ref="F540" location="A125571056R" display="A125571056R" xr:uid="{2377ECEF-A264-4A72-A409-588E6BE2AA61}"/>
    <hyperlink ref="G428" location="A125559824T" display="A125559824T" xr:uid="{26F12C12-46F6-403D-9A96-C927DBDABF3F}"/>
    <hyperlink ref="G484" location="A125587904R" display="A125587904R" xr:uid="{9A2D4F44-088A-41B6-8B8F-AE702DF70B14}"/>
    <hyperlink ref="G540" location="A125573864X" display="A125573864X" xr:uid="{BC780F87-BC23-46D4-99D9-2E6B0641108D}"/>
    <hyperlink ref="I428" location="A125551401V" display="A125551401V" xr:uid="{B916FC21-42FA-4ABE-831C-555BD2322226}"/>
    <hyperlink ref="I484" location="A125579481X" display="A125579481X" xr:uid="{5280B857-BFCD-4FE7-B101-AFB92DFFBEAC}"/>
    <hyperlink ref="I540" location="A125565441W" display="A125565441W" xr:uid="{B7C3AEC9-9712-499F-925B-BB1FAF0A81E1}"/>
    <hyperlink ref="H430" location="A125551472C" display="A125551472C" xr:uid="{9722A7FA-6EB9-4B4A-B4D2-951F1907421E}"/>
    <hyperlink ref="H486" location="A125579552W" display="A125579552W" xr:uid="{87611114-DA2C-4537-B71C-F0E5D67C0D27}"/>
    <hyperlink ref="H542" location="A125565512V" display="A125565512V" xr:uid="{4DEDB1AD-340C-4DB6-83AC-2349151A54EA}"/>
    <hyperlink ref="D430" location="A125554280R" display="A125554280R" xr:uid="{ECA392EF-1631-4930-8D44-6B3140A72E75}"/>
    <hyperlink ref="D486" location="A125582360L" display="A125582360L" xr:uid="{492F0858-5E5B-4280-A770-82A65F58A96A}"/>
    <hyperlink ref="D542" location="A125568320F" display="A125568320F" xr:uid="{20C45043-A09D-4852-83AC-61C6D31A8DD4}"/>
    <hyperlink ref="E430" location="A125548664L" display="A125548664L" xr:uid="{2F1C8A77-E15F-4BE0-8B38-60ADA8BF27E9}"/>
    <hyperlink ref="E486" location="A125576744K" display="A125576744K" xr:uid="{CE6D015A-708D-4C9B-8BC8-4C43C6DC6186}"/>
    <hyperlink ref="E542" location="A125562704J" display="A125562704J" xr:uid="{6C43EEE6-F4A5-4C05-86F7-E1A2D9CF3397}"/>
    <hyperlink ref="F430" location="A125557088V" display="A125557088V" xr:uid="{2F071208-F01A-4A3A-8E73-7793543D5567}"/>
    <hyperlink ref="F486" location="A125585168T" display="A125585168T" xr:uid="{523DBFC2-D735-47EE-8148-8BAD42D4B15D}"/>
    <hyperlink ref="F542" location="A125571128R" display="A125571128R" xr:uid="{EE899371-EF13-4C27-B0DE-B090B2969BF9}"/>
    <hyperlink ref="G430" location="A125559896C" display="A125559896C" xr:uid="{10260C87-9B0E-436C-B984-0E7FF8AB9EB9}"/>
    <hyperlink ref="G486" location="A125587976A" display="A125587976A" xr:uid="{A9A9B87B-5BB0-4B6A-95AA-934BD55F48A5}"/>
    <hyperlink ref="G542" location="A125573936X" display="A125573936X" xr:uid="{A7EACF73-4D0F-45EB-BE29-B81197AA2EEF}"/>
    <hyperlink ref="I430" location="A125551473F" display="A125551473F" xr:uid="{53A8790A-FFDE-4F6C-8E7E-7B9325C14250}"/>
    <hyperlink ref="I486" location="A125579553X" display="A125579553X" xr:uid="{1FC87006-95E1-45AA-B279-9A453BA7B412}"/>
    <hyperlink ref="I542" location="A125565513W" display="A125565513W" xr:uid="{87A1325E-1E24-4BFF-A00D-8C039838553C}"/>
    <hyperlink ref="H431" location="A125551408K" display="A125551408K" xr:uid="{4353FFF2-A449-4C6B-8074-AB30212ED83B}"/>
    <hyperlink ref="H487" location="A125579488R" display="A125579488R" xr:uid="{6A3A2840-06E8-4FF5-B8C0-276470DEAFE3}"/>
    <hyperlink ref="H543" location="A125565448L" display="A125565448L" xr:uid="{03D93B32-79BA-4487-A586-6B6F357E7062}"/>
    <hyperlink ref="D431" location="A125554216W" display="A125554216W" xr:uid="{4DDC8578-BB98-4B6D-AB4D-381EDAA02710}"/>
    <hyperlink ref="D487" location="A125582296F" display="A125582296F" xr:uid="{55EEC82C-8C78-4F61-8DE4-FA1608189CC9}"/>
    <hyperlink ref="D543" location="A125568256X" display="A125568256X" xr:uid="{A9C87DD1-3B6B-437F-9A75-8F6813E57FBD}"/>
    <hyperlink ref="E431" location="A125548600A" display="A125548600A" xr:uid="{CD858916-A3A1-44A5-A24B-AD22001E4579}"/>
    <hyperlink ref="E487" location="A125576680K" display="A125576680K" xr:uid="{C9E397FB-0F27-4BE7-A030-8C1F07EFA1DD}"/>
    <hyperlink ref="E543" location="A125562640J" display="A125562640J" xr:uid="{569A39AB-E3FB-4663-99E7-32C1EDDE9F42}"/>
    <hyperlink ref="F431" location="A125557024J" display="A125557024J" xr:uid="{D3760109-F8A8-4B0F-A103-139629EDA6D1}"/>
    <hyperlink ref="F487" location="A125585104F" display="A125585104F" xr:uid="{4E705439-BC3D-4236-8301-CCCAF5D5DB7A}"/>
    <hyperlink ref="F543" location="A125571064R" display="A125571064R" xr:uid="{249E6395-4164-4DD5-B3A1-D3B15C3A610C}"/>
    <hyperlink ref="G431" location="A125559832T" display="A125559832T" xr:uid="{54FF8E57-26F4-4686-9851-DDDC4A87D63C}"/>
    <hyperlink ref="G487" location="A125587912R" display="A125587912R" xr:uid="{BFA164D2-22E6-4453-B92E-F0B0D12933B9}"/>
    <hyperlink ref="G543" location="A125573872X" display="A125573872X" xr:uid="{FEE9A8A6-78DF-4113-936E-01003E0F91D0}"/>
    <hyperlink ref="I431" location="A125551409L" display="A125551409L" xr:uid="{831D24CF-CF4C-439E-BA43-F4A50D54B8A5}"/>
    <hyperlink ref="I487" location="A125579489T" display="A125579489T" xr:uid="{169C9D7A-CF02-48A8-A139-D5A93A009C61}"/>
    <hyperlink ref="I543" location="A125565449R" display="A125565449R" xr:uid="{DBB990B6-1BF8-48A2-A240-C77CBC663262}"/>
    <hyperlink ref="H432" location="A125551360K" display="A125551360K" xr:uid="{B3277538-79CD-4D76-A0A2-013650F35946}"/>
    <hyperlink ref="H488" location="A125579440C" display="A125579440C" xr:uid="{3CDAB9BC-E1E7-426E-B837-C6FFA474A557}"/>
    <hyperlink ref="H544" location="A125565400A" display="A125565400A" xr:uid="{BB2C1406-8089-4554-8035-D528A5AFE8EC}"/>
    <hyperlink ref="D432" location="A125554168R" display="A125554168R" xr:uid="{9F2F0477-F7CB-4219-BDA5-6B6CFF1ECDBF}"/>
    <hyperlink ref="D488" location="A125582248L" display="A125582248L" xr:uid="{FEC6789E-5DFA-42C1-B0D5-5773FF74B625}"/>
    <hyperlink ref="D544" location="A125568208F" display="A125568208F" xr:uid="{87863AE7-1DF1-4599-8533-4E043A384D3E}"/>
    <hyperlink ref="E432" location="A125548552V" display="A125548552V" xr:uid="{956990F5-6CB4-44CD-B814-623278288F4B}"/>
    <hyperlink ref="E488" location="A125576632T" display="A125576632T" xr:uid="{ED7E36D0-D13D-4AEE-BA46-CB5159A5A1F9}"/>
    <hyperlink ref="E544" location="A125562592A" display="A125562592A" xr:uid="{35CC2F02-F8E4-40F4-8485-066D161263FF}"/>
    <hyperlink ref="F432" location="A125556976X" display="A125556976X" xr:uid="{E37D13AD-48A4-4B80-BCD7-5EF062D1F53B}"/>
    <hyperlink ref="F488" location="A125585056X" display="A125585056X" xr:uid="{6587635D-2F81-47E7-B3B2-4E238226C970}"/>
    <hyperlink ref="F544" location="A125571016W" display="A125571016W" xr:uid="{F9EEA9D2-D932-428C-851C-43C14D5EEDAB}"/>
    <hyperlink ref="G432" location="A125559784K" display="A125559784K" xr:uid="{C85F961A-53A5-4B6E-962C-620F9967062B}"/>
    <hyperlink ref="G488" location="A125587864J" display="A125587864J" xr:uid="{E1FF0001-9031-4E27-A3AF-23A1FF98B3B5}"/>
    <hyperlink ref="G544" location="A125573824F" display="A125573824F" xr:uid="{52EC132F-A31D-433B-9D58-16A59ADFCE21}"/>
    <hyperlink ref="I432" location="A125551361L" display="A125551361L" xr:uid="{603E7AA8-E32F-4FC1-94CD-DD07A556B0C8}"/>
    <hyperlink ref="I488" location="A125579441F" display="A125579441F" xr:uid="{3EC9B950-7F77-4364-BACE-9D956C129ABF}"/>
    <hyperlink ref="I544" location="A125565401C" display="A125565401C" xr:uid="{0BA55AEB-A3B8-4BA5-BE91-CA74D7384DC3}"/>
    <hyperlink ref="H433" location="A125551520K" display="A125551520K" xr:uid="{495712F1-383F-4949-8C5C-D44710C0951F}"/>
    <hyperlink ref="H489" location="A125579600C" display="A125579600C" xr:uid="{91D1F337-1170-4F5B-AB38-867EF18B3824}"/>
    <hyperlink ref="H545" location="A125565560L" display="A125565560L" xr:uid="{95FA2182-A2D0-43BB-A732-9DE54B13348F}"/>
    <hyperlink ref="D433" location="A125554328R" display="A125554328R" xr:uid="{2B11D6B2-1022-43F2-B4DC-740E7DEB5D05}"/>
    <hyperlink ref="D489" location="A125582408L" display="A125582408L" xr:uid="{CA6C6D9D-F9B4-4142-BB9B-3BB98BFD82EB}"/>
    <hyperlink ref="D545" location="A125568368T" display="A125568368T" xr:uid="{9BC4265E-3700-4052-93A8-BDA67214B698}"/>
    <hyperlink ref="E433" location="A125548712V" display="A125548712V" xr:uid="{5E24B60C-704C-4DC9-91D4-5761A63BA126}"/>
    <hyperlink ref="E489" location="A125576792C" display="A125576792C" xr:uid="{8C5663B3-7552-4C87-84D8-28F0613CC7A6}"/>
    <hyperlink ref="E545" location="A125562752A" display="A125562752A" xr:uid="{88CE929B-EB49-4149-B44F-8BBDB2CD807B}"/>
    <hyperlink ref="F433" location="A125557136A" display="A125557136A" xr:uid="{89F2051F-FBF1-4463-9978-01784E013B52}"/>
    <hyperlink ref="F489" location="A125585216X" display="A125585216X" xr:uid="{1F6D7794-F888-48C1-8795-5178857B67F9}"/>
    <hyperlink ref="F545" location="A125571176J" display="A125571176J" xr:uid="{CDF7724D-1EC2-414F-A31F-FB85749037C7}"/>
    <hyperlink ref="G433" location="A125559944K" display="A125559944K" xr:uid="{80192328-7F50-472D-8529-CAA4C85312C0}"/>
    <hyperlink ref="G489" location="A125588024K" display="A125588024K" xr:uid="{2A8612ED-6EDA-4CFB-8475-E4D30EC25133}"/>
    <hyperlink ref="G545" location="A125573984T" display="A125573984T" xr:uid="{25EBB5E8-84F2-4DA3-9282-A4B52E5BBC2C}"/>
    <hyperlink ref="I433" location="A125551521L" display="A125551521L" xr:uid="{B6DC88FE-CE07-4D5A-8E0C-76F4E7E06506}"/>
    <hyperlink ref="I489" location="A125579601F" display="A125579601F" xr:uid="{B7542F79-7930-4A59-8BDA-AE983B555B39}"/>
    <hyperlink ref="I545" location="A125565561R" display="A125565561R" xr:uid="{44A332D8-AEDD-4C12-B655-FF55E942CAC3}"/>
    <hyperlink ref="H435" location="A125551480C" display="A125551480C" xr:uid="{26561C07-5267-48FA-A4D0-4565313EF7F3}"/>
    <hyperlink ref="H491" location="A125579560W" display="A125579560W" xr:uid="{FC5A2883-C99D-445F-ACC6-E1D34C003D0B}"/>
    <hyperlink ref="H547" location="A125565520V" display="A125565520V" xr:uid="{4C7ABA80-8C4A-4A05-8733-0E13ED7BF7D3}"/>
    <hyperlink ref="D435" location="A125554288J" display="A125554288J" xr:uid="{5FAD8843-1C70-45C3-82CC-BE2D44EBFE1B}"/>
    <hyperlink ref="D491" location="A125582368F" display="A125582368F" xr:uid="{AE96B3C0-E2BC-41C5-99FE-91AB48D37453}"/>
    <hyperlink ref="D547" location="A125568328X" display="A125568328X" xr:uid="{738497E0-AD15-41CF-90B8-81AE69CC4727}"/>
    <hyperlink ref="E435" location="A125548672L" display="A125548672L" xr:uid="{72E8BC25-97F2-45C3-954E-272D3C2FE710}"/>
    <hyperlink ref="E491" location="A125576752K" display="A125576752K" xr:uid="{4193A091-7D31-4B7E-BBFE-8115DAF85BCE}"/>
    <hyperlink ref="E547" location="A125562712J" display="A125562712J" xr:uid="{1E22BA3B-E5D3-4940-AC6D-19C6C8302A1F}"/>
    <hyperlink ref="F435" location="A125557096V" display="A125557096V" xr:uid="{86DD80EF-17F3-47D8-A0E8-D368506A0A34}"/>
    <hyperlink ref="F491" location="A125585176T" display="A125585176T" xr:uid="{943D720B-907D-4C63-8F8D-48F580DA270F}"/>
    <hyperlink ref="F547" location="A125571136R" display="A125571136R" xr:uid="{C6A1F356-A05C-425D-BF45-57B9F7FF45FE}"/>
    <hyperlink ref="G435" location="A125559904T" display="A125559904T" xr:uid="{EB6F216F-CFFB-43D5-8A7D-375F0A281401}"/>
    <hyperlink ref="G491" location="A125587984A" display="A125587984A" xr:uid="{2250CC7E-247F-4189-A236-DC33B3B54F51}"/>
    <hyperlink ref="G547" location="A125573944X" display="A125573944X" xr:uid="{A7252599-DC00-4839-8142-D01B255B6D20}"/>
    <hyperlink ref="I435" location="A125551481F" display="A125551481F" xr:uid="{E10995AC-B741-4C7A-83BC-F2637B1E3054}"/>
    <hyperlink ref="I491" location="A125579561X" display="A125579561X" xr:uid="{5D8552E7-98B3-4051-97A9-687C3DC5B8D5}"/>
    <hyperlink ref="I547" location="A125565521W" display="A125565521W" xr:uid="{7EE2A2FD-AABE-4BDF-9DD5-6428C39C3999}"/>
    <hyperlink ref="H436" location="A125551488W" display="A125551488W" xr:uid="{485CEE44-E468-471C-9D96-2B16A3BF1D31}"/>
    <hyperlink ref="H492" location="A125579568R" display="A125579568R" xr:uid="{404D2784-BDBF-45C3-8A3D-C8758D7A4E8B}"/>
    <hyperlink ref="H548" location="A125565528L" display="A125565528L" xr:uid="{05783B3C-5A37-40BD-84E8-CCD67165B236}"/>
    <hyperlink ref="D436" location="A125554296J" display="A125554296J" xr:uid="{7A49E8A8-8CEE-4888-B67F-7CF973FF5B76}"/>
    <hyperlink ref="D492" location="A125582376F" display="A125582376F" xr:uid="{20FC37B4-CBA8-4ABD-96FB-0927906A7C7B}"/>
    <hyperlink ref="D548" location="A125568336X" display="A125568336X" xr:uid="{785F3CB3-02F0-4E15-AB66-F405F32839CD}"/>
    <hyperlink ref="E436" location="A125548680L" display="A125548680L" xr:uid="{19C6C316-DF5D-41B9-8C2F-70093200B90D}"/>
    <hyperlink ref="E492" location="A125576760K" display="A125576760K" xr:uid="{8F30A73E-B9F9-406B-9CCE-FE5CD2D6C883}"/>
    <hyperlink ref="E548" location="A125562720J" display="A125562720J" xr:uid="{FCA5FF86-019D-4142-982B-6EFA643980E9}"/>
    <hyperlink ref="F436" location="A125557104J" display="A125557104J" xr:uid="{0F7D4C0A-4688-4AC9-854A-CCA3475624F7}"/>
    <hyperlink ref="F492" location="A125585184T" display="A125585184T" xr:uid="{D2EAC19A-8248-4B47-B7D7-588F65260135}"/>
    <hyperlink ref="F548" location="A125571144R" display="A125571144R" xr:uid="{BC5C7343-D150-4FB6-906A-3A19E81CD349}"/>
    <hyperlink ref="G436" location="A125559912T" display="A125559912T" xr:uid="{EA31A40B-223C-4639-AD69-F3A8A6B0A0CB}"/>
    <hyperlink ref="G492" location="A125587992A" display="A125587992A" xr:uid="{4270E7B0-AEE8-4438-8241-1315E6D10EE6}"/>
    <hyperlink ref="G548" location="A125573952X" display="A125573952X" xr:uid="{557914D6-9983-4E16-9965-F4ACB36DF60A}"/>
    <hyperlink ref="I436" location="A125551489X" display="A125551489X" xr:uid="{DB968D72-5631-4861-9D4C-37B636BE08AB}"/>
    <hyperlink ref="I492" location="A125579569T" display="A125579569T" xr:uid="{8A1AABC2-02DF-4C56-AEE3-5F54BEA11946}"/>
    <hyperlink ref="I548" location="A125565529R" display="A125565529R" xr:uid="{92689737-9465-4E74-ACC1-AA4BD8C9F253}"/>
    <hyperlink ref="H437" location="A125551592W" display="A125551592W" xr:uid="{A756D197-0217-435F-92A0-F1F7208C67F2}"/>
    <hyperlink ref="H493" location="A125579672R" display="A125579672R" xr:uid="{5DBAB05D-2031-4011-9443-CA9E78366DE6}"/>
    <hyperlink ref="H549" location="A125565632L" display="A125565632L" xr:uid="{7AB47B46-369E-4EE0-99B3-781B8DD936B6}"/>
    <hyperlink ref="D437" location="A125554400W" display="A125554400W" xr:uid="{7BF8D89F-C020-4ADD-9243-CDC723126AA0}"/>
    <hyperlink ref="D493" location="A125582480F" display="A125582480F" xr:uid="{CBFB0492-EC7F-4F78-B3F9-A194B1C0269C}"/>
    <hyperlink ref="D549" location="A125568440X" display="A125568440X" xr:uid="{63185427-2489-4F98-A5B5-2EB3CA53EB21}"/>
    <hyperlink ref="E437" location="A125548784F" display="A125548784F" xr:uid="{397C8012-BF11-44D9-9109-2DF4B0465D6A}"/>
    <hyperlink ref="E493" location="A125576864C" display="A125576864C" xr:uid="{A704A09F-AEAF-4399-A50F-0F6FA7158334}"/>
    <hyperlink ref="E549" location="A125562824A" display="A125562824A" xr:uid="{40DF53B9-8403-4671-A696-B8EF3DE1BCB0}"/>
    <hyperlink ref="F437" location="A125557208A" display="A125557208A" xr:uid="{D194DB00-A773-4816-80E2-C0C4A6777D30}"/>
    <hyperlink ref="F493" location="A125585288K" display="A125585288K" xr:uid="{DFCF6D32-98BC-42AC-A031-7470DB08BFA1}"/>
    <hyperlink ref="F549" location="A125571248J" display="A125571248J" xr:uid="{EBA9F88E-A7E6-4C4F-A9EF-50D982230166}"/>
    <hyperlink ref="G437" location="A125560016T" display="A125560016T" xr:uid="{B1A47549-C7B7-40FD-9F05-A459FE7D2A30}"/>
    <hyperlink ref="G493" location="A125588096W" display="A125588096W" xr:uid="{83490179-5300-4218-B1D1-426F129D012C}"/>
    <hyperlink ref="G549" location="A125574056V" display="A125574056V" xr:uid="{A46030BE-CFAA-4181-9D5B-E8C5A7903733}"/>
    <hyperlink ref="I437" location="A125551593X" display="A125551593X" xr:uid="{D702DB6D-1973-4B36-B5D7-229658828403}"/>
    <hyperlink ref="I493" location="A125579673T" display="A125579673T" xr:uid="{59D17FDE-02EB-4F7A-85F0-9937BFCFD5BF}"/>
    <hyperlink ref="I549" location="A125565633R" display="A125565633R" xr:uid="{A63C8B58-6042-43E4-BE16-38CAAD4AB4EB}"/>
    <hyperlink ref="N438" location="A125553192W" display="A125553192W" xr:uid="{45EDE14E-1D57-450F-AABE-E2E3C23F0F30}"/>
    <hyperlink ref="N494" location="A125581272V" display="A125581272V" xr:uid="{EBC8053D-6C01-49AD-8307-DB2A3951B025}"/>
    <hyperlink ref="N550" location="A125567232L" display="A125567232L" xr:uid="{E0A5C57E-131A-4AA9-B42A-35313FC6635C}"/>
    <hyperlink ref="J438" location="A125556000W" display="A125556000W" xr:uid="{AE5FBD5E-4B52-4A7E-9D61-5C375D45CD5C}"/>
    <hyperlink ref="J494" location="A125584080F" display="A125584080F" xr:uid="{92B00C2D-09CD-40E0-B635-5EFE21023CEF}"/>
    <hyperlink ref="J550" location="A125570040C" display="A125570040C" xr:uid="{E8FD1996-93DE-4641-8ECB-F366B5CE2A7D}"/>
    <hyperlink ref="K438" location="A125550384K" display="A125550384K" xr:uid="{7B9D51F5-FD2F-4BA3-82BD-39C4129490E6}"/>
    <hyperlink ref="K494" location="A125578464C" display="A125578464C" xr:uid="{1C6C7001-C4AC-4A9C-AE36-D2815D6D69CA}"/>
    <hyperlink ref="K550" location="A125564424A" display="A125564424A" xr:uid="{49216CB7-82E5-4867-BC57-955A4292E329}"/>
    <hyperlink ref="L438" location="A125558808X" display="A125558808X" xr:uid="{8D816367-A7A9-4055-9AF1-906D0E5726B2}"/>
    <hyperlink ref="L494" location="A125586888J" display="A125586888J" xr:uid="{F5386C81-3763-4B61-AD49-319899962CDB}"/>
    <hyperlink ref="L550" location="A125572848F" display="A125572848F" xr:uid="{BC9B5A4A-187D-407B-95D1-166FAB0B002A}"/>
    <hyperlink ref="M438" location="A125561616R" display="A125561616R" xr:uid="{67A18D71-8354-49C2-A898-7904DF09FDDA}"/>
    <hyperlink ref="M494" location="A125589696V" display="A125589696V" xr:uid="{194F300B-DD96-4CBB-939E-D114E4F37CCE}"/>
    <hyperlink ref="M550" location="A125575656T" display="A125575656T" xr:uid="{F77049F1-C88C-4ECE-AE4F-CF9FC820D3DE}"/>
    <hyperlink ref="O438" location="A125553193X" display="A125553193X" xr:uid="{1D85DA1F-A02C-497E-9C70-943B2F3DB526}"/>
    <hyperlink ref="O494" location="A125581273W" display="A125581273W" xr:uid="{B84DFB9D-AECC-4C57-9B8C-E71855CCA43B}"/>
    <hyperlink ref="O550" location="A125567233R" display="A125567233R" xr:uid="{EEC7D2D5-4294-4B78-839F-0E3A8D1B9E5E}"/>
    <hyperlink ref="N394" location="A125553400C" display="A125553400C" xr:uid="{27FDB117-EA88-4E7C-9402-CA9622A18AFF}"/>
    <hyperlink ref="N450" location="A125581480L" display="A125581480L" xr:uid="{027AE47B-2748-4DC2-9109-0D1AC3284E65}"/>
    <hyperlink ref="N506" location="A125567440F" display="A125567440F" xr:uid="{CC24DF25-4638-41BE-BCD1-F84BF58385A9}"/>
    <hyperlink ref="J394" location="A125556208J" display="A125556208J" xr:uid="{CC1011D6-44CE-4C37-AF7C-EF109F79540D}"/>
    <hyperlink ref="J450" location="A125584288T" display="A125584288T" xr:uid="{175CDC8E-7534-4309-99E5-E5F70C5B2474}"/>
    <hyperlink ref="J506" location="A125570248R" display="A125570248R" xr:uid="{9BD8BF4A-3A24-4202-A4C0-BA81412A71AA}"/>
    <hyperlink ref="K394" location="A125550592C" display="A125550592C" xr:uid="{82BEE41A-2FB4-4647-9D9A-06EA3136AAAC}"/>
    <hyperlink ref="K450" location="A125578672W" display="A125578672W" xr:uid="{A2239135-8FB5-4117-BB25-739D51098258}"/>
    <hyperlink ref="K506" location="A125564632V" display="A125564632V" xr:uid="{0C4EED1D-E6D1-49D0-8F41-D636FEB629F0}"/>
    <hyperlink ref="L394" location="A125559016V" display="A125559016V" xr:uid="{49BB5C8F-C414-4403-9C5D-32388726B001}"/>
    <hyperlink ref="L450" location="A125587096C" display="A125587096C" xr:uid="{EDB3C391-47CD-4EBA-84FF-6D0639A21D1D}"/>
    <hyperlink ref="L506" location="A125573056A" display="A125573056A" xr:uid="{751610DF-0BB6-43C2-BCE4-91229C8E3725}"/>
    <hyperlink ref="M394" location="A125561824J" display="A125561824J" xr:uid="{2F8C7EC6-1F7A-4C2B-A03E-4D79172D7F72}"/>
    <hyperlink ref="M450" location="A125589904A" display="A125589904A" xr:uid="{A4603256-F209-470F-BC45-672B6D184256}"/>
    <hyperlink ref="M506" location="A125575864K" display="A125575864K" xr:uid="{AA1AB1BD-EE4F-49D5-8DBD-452C20A843EB}"/>
    <hyperlink ref="O394" location="A125553401F" display="A125553401F" xr:uid="{64E8CC0E-1D01-4DB9-8220-86C96F56DB08}"/>
    <hyperlink ref="O450" location="A125581481R" display="A125581481R" xr:uid="{627B12B4-C0D0-437B-B261-CBD7406AD2E0}"/>
    <hyperlink ref="O506" location="A125567441J" display="A125567441J" xr:uid="{A15FFF46-5571-4C4E-8F3C-6B356B7BB51A}"/>
    <hyperlink ref="N395" location="A125553288R" display="A125553288R" xr:uid="{EBAD5588-0782-4F96-9719-940455CDDA86}"/>
    <hyperlink ref="N451" location="A125581368L" display="A125581368L" xr:uid="{027577D7-6895-4969-BEB9-BA659D87FB58}"/>
    <hyperlink ref="N507" location="A125567328F" display="A125567328F" xr:uid="{02DBFD6F-2E55-44E9-A5FC-DB29643AACC7}"/>
    <hyperlink ref="J395" location="A125556096A" display="A125556096A" xr:uid="{C5569B1E-AD85-48D9-A3B0-72E109E3F403}"/>
    <hyperlink ref="J451" location="A125584176X" display="A125584176X" xr:uid="{2B5CEFA4-307C-401D-BE00-F0C716F095CC}"/>
    <hyperlink ref="J507" location="A125570136W" display="A125570136W" xr:uid="{71BD16E1-854B-4AA0-8C6F-D5EEE2996634}"/>
    <hyperlink ref="K395" location="A125550480K" display="A125550480K" xr:uid="{3216DF8D-D860-4DFB-A81F-CBF12900240B}"/>
    <hyperlink ref="K451" location="A125578560C" display="A125578560C" xr:uid="{C7832A9D-40E1-4BDB-AAA7-6885863BCC32}"/>
    <hyperlink ref="K507" location="A125564520A" display="A125564520A" xr:uid="{15BE35A0-9A90-41D7-8AE7-9B171D7DFFE6}"/>
    <hyperlink ref="L395" location="A125558904X" display="A125558904X" xr:uid="{ED8C4F4B-B244-43B1-9F79-9D53AB8A6D9B}"/>
    <hyperlink ref="L451" location="A125586984J" display="A125586984J" xr:uid="{9430B430-8C72-4C51-AA56-D69AA818DA85}"/>
    <hyperlink ref="L507" location="A125572944F" display="A125572944F" xr:uid="{0BB73CDC-E13F-46C2-B785-38594325055D}"/>
    <hyperlink ref="M395" location="A125561712R" display="A125561712R" xr:uid="{F4289A54-A9F8-4B64-915A-88491A8642F1}"/>
    <hyperlink ref="M451" location="A125589792V" display="A125589792V" xr:uid="{11BF0165-95E8-40B9-9D7B-0C1E321A556B}"/>
    <hyperlink ref="M507" location="A125575752T" display="A125575752T" xr:uid="{9616D90D-E3B5-4C6F-BAAB-82187948315D}"/>
    <hyperlink ref="O395" location="A125553289T" display="A125553289T" xr:uid="{86E9A496-4EFB-4E7F-89C9-61162F69F74B}"/>
    <hyperlink ref="O451" location="A125581369R" display="A125581369R" xr:uid="{F6DDEA1C-BD55-4213-8BD1-272C06E735C4}"/>
    <hyperlink ref="O507" location="A125567329J" display="A125567329J" xr:uid="{2BCFACA8-80C0-450E-A0C5-0CDE270A2F2F}"/>
    <hyperlink ref="N396" location="A125553408W" display="A125553408W" xr:uid="{E1372F6E-A839-4DFE-9D0D-6F16AB7F449D}"/>
    <hyperlink ref="N452" location="A125581488F" display="A125581488F" xr:uid="{5CBE14D9-9DA1-4777-AB65-229248993346}"/>
    <hyperlink ref="N508" location="A125567448X" display="A125567448X" xr:uid="{877973B9-67C4-4628-8358-2D535A85B0EA}"/>
    <hyperlink ref="J396" location="A125556216J" display="A125556216J" xr:uid="{8B014FF6-CF22-4272-B67F-5FFF6C8B6D85}"/>
    <hyperlink ref="J452" location="A125584296T" display="A125584296T" xr:uid="{8AD3D150-BD89-4FE4-9A1C-266D87BC07C9}"/>
    <hyperlink ref="J508" location="A125570256R" display="A125570256R" xr:uid="{5C0E6073-D7C8-40D3-BFA7-B859B8851E11}"/>
    <hyperlink ref="K396" location="A125550600T" display="A125550600T" xr:uid="{F0935FDF-7088-4885-8C0F-AACC901AC3FB}"/>
    <hyperlink ref="K452" location="A125578680W" display="A125578680W" xr:uid="{0E58E89F-C7C8-40E7-8BCE-18D03BDADD10}"/>
    <hyperlink ref="K508" location="A125564640V" display="A125564640V" xr:uid="{36C89A03-4345-487B-BC13-A5E5C30FCFD6}"/>
    <hyperlink ref="L396" location="A125559024V" display="A125559024V" xr:uid="{0B89AD10-950F-4B1B-93F5-151A2C39C4AF}"/>
    <hyperlink ref="L452" location="A125587104T" display="A125587104T" xr:uid="{8780E65B-13C5-441D-9C04-50E9DEC3E229}"/>
    <hyperlink ref="L508" location="A125573064A" display="A125573064A" xr:uid="{95DDE3BC-15D2-466D-BF3B-1D791630BF08}"/>
    <hyperlink ref="M396" location="A125561832J" display="A125561832J" xr:uid="{B7A46C33-DF48-4068-8AC1-4F83672B0398}"/>
    <hyperlink ref="M452" location="A125589912A" display="A125589912A" xr:uid="{DD8C0493-99BC-45A7-B3FF-30714CECFD95}"/>
    <hyperlink ref="M508" location="A125575872K" display="A125575872K" xr:uid="{C6C16A74-492C-4D82-8F93-5F3D06E7E85D}"/>
    <hyperlink ref="O396" location="A125553409X" display="A125553409X" xr:uid="{16E2EBE7-BDD6-4EB6-BA9E-D1874A574959}"/>
    <hyperlink ref="O452" location="A125581489J" display="A125581489J" xr:uid="{22D8D55C-4D0B-4F7E-ACE1-C0B37DC7AFE9}"/>
    <hyperlink ref="O508" location="A125567449A" display="A125567449A" xr:uid="{B822461B-7105-423A-9495-E937A600D629}"/>
    <hyperlink ref="N397" location="A125553416W" display="A125553416W" xr:uid="{B6EECD4F-4ACC-4B67-A159-4DC6D9B02AC8}"/>
    <hyperlink ref="N453" location="A125581496F" display="A125581496F" xr:uid="{95812544-69FC-43D4-B895-C157127C5799}"/>
    <hyperlink ref="N509" location="A125567456X" display="A125567456X" xr:uid="{0165A26C-28ED-4702-B93D-A59784B6B1EA}"/>
    <hyperlink ref="J397" location="A125556224J" display="A125556224J" xr:uid="{77F006AD-92B8-4C36-9177-AFD5E5C04F20}"/>
    <hyperlink ref="J453" location="A125584304F" display="A125584304F" xr:uid="{97153A7E-FD32-4C40-A4E1-FF3AB3977DEE}"/>
    <hyperlink ref="J509" location="A125570264R" display="A125570264R" xr:uid="{1A8C9EB3-1ECE-4E01-A669-759447C8E49D}"/>
    <hyperlink ref="K397" location="A125550608K" display="A125550608K" xr:uid="{57C72F91-068D-45DB-8C2F-E03DE092615B}"/>
    <hyperlink ref="K453" location="A125578688R" display="A125578688R" xr:uid="{DF650FE6-9454-4CC3-8D13-9A18A7953639}"/>
    <hyperlink ref="K509" location="A125564648L" display="A125564648L" xr:uid="{D820C966-C9AB-46CB-A726-EFE422808342}"/>
    <hyperlink ref="L397" location="A125559032V" display="A125559032V" xr:uid="{D0B4CBE8-EDBC-4217-8622-54232208ACA2}"/>
    <hyperlink ref="L453" location="A125587112T" display="A125587112T" xr:uid="{5DEEAE3C-B672-43F8-9425-3BCBA8C69A2E}"/>
    <hyperlink ref="L509" location="A125573072A" display="A125573072A" xr:uid="{C012991A-6C50-4C55-8669-8B65D75ADEE2}"/>
    <hyperlink ref="M397" location="A125561840J" display="A125561840J" xr:uid="{7F6AAAF4-4F43-4EFC-8008-31AA6C9DC345}"/>
    <hyperlink ref="M453" location="A125589920A" display="A125589920A" xr:uid="{77D8704D-733C-4405-B3A8-146EDA1F0473}"/>
    <hyperlink ref="M509" location="A125575880K" display="A125575880K" xr:uid="{C134E4DE-7EC7-4736-B43A-63D643D2748B}"/>
    <hyperlink ref="O397" location="A125553417X" display="A125553417X" xr:uid="{B0B40843-8457-45C5-B832-96DAB620A357}"/>
    <hyperlink ref="O453" location="A125581497J" display="A125581497J" xr:uid="{057097FF-1715-46C7-8331-CDBDAE737D31}"/>
    <hyperlink ref="O509" location="A125567457A" display="A125567457A" xr:uid="{9046E377-7CBB-433A-971E-8A6684D64A57}"/>
    <hyperlink ref="N398" location="A125553296R" display="A125553296R" xr:uid="{9C781708-3E17-4F4A-8212-671378D105DF}"/>
    <hyperlink ref="N454" location="A125581376L" display="A125581376L" xr:uid="{7D4D3BEA-45F8-4049-B260-45E7D9FDED0A}"/>
    <hyperlink ref="N510" location="A125567336F" display="A125567336F" xr:uid="{A3C930B8-18C7-48E0-80E3-8D8F79DD0D8C}"/>
    <hyperlink ref="J398" location="A125556104R" display="A125556104R" xr:uid="{3B570C0E-026E-4C3A-A4FE-D490625225A4}"/>
    <hyperlink ref="J454" location="A125584184X" display="A125584184X" xr:uid="{5DA02422-E2CD-4DE3-8CF2-A2C24AA10933}"/>
    <hyperlink ref="J510" location="A125570144W" display="A125570144W" xr:uid="{73D17AF1-512C-4AB6-99E3-BDCE4D55B749}"/>
    <hyperlink ref="K398" location="A125550488C" display="A125550488C" xr:uid="{AD21FA7F-04F1-4967-88FE-C6087DC74407}"/>
    <hyperlink ref="K454" location="A125578568W" display="A125578568W" xr:uid="{57E00183-5A4A-4532-B37C-80365FCBDDFD}"/>
    <hyperlink ref="K510" location="A125564528V" display="A125564528V" xr:uid="{8E3EEFBC-F4FE-4927-8998-1DDEDF0E1E92}"/>
    <hyperlink ref="L398" location="A125558912X" display="A125558912X" xr:uid="{76478F51-338B-4991-B001-41DDB2D72C9C}"/>
    <hyperlink ref="L454" location="A125586992J" display="A125586992J" xr:uid="{F5559853-B26C-48FC-9A62-9DD02D14A611}"/>
    <hyperlink ref="L510" location="A125572952F" display="A125572952F" xr:uid="{87F7620E-5CB5-4CFE-8AEC-AE022E9F165B}"/>
    <hyperlink ref="M398" location="A125561720R" display="A125561720R" xr:uid="{F5DA989E-7440-4ED2-80CA-B9776921869D}"/>
    <hyperlink ref="M454" location="A125589800J" display="A125589800J" xr:uid="{AE3A8D94-7433-4D63-853F-7AB128F50F4C}"/>
    <hyperlink ref="M510" location="A125575760T" display="A125575760T" xr:uid="{950A761D-A98A-43AD-8C14-52C7DD36BB29}"/>
    <hyperlink ref="O398" location="A125553297T" display="A125553297T" xr:uid="{276765A3-4DAB-4FD4-A1BC-ACAE5388AF61}"/>
    <hyperlink ref="O454" location="A125581377R" display="A125581377R" xr:uid="{C391566C-BA8F-4CDB-825A-C9EDA146F735}"/>
    <hyperlink ref="O510" location="A125567337J" display="A125567337J" xr:uid="{FE21002C-C1D1-40D0-A77B-24641B18C700}"/>
    <hyperlink ref="N399" location="A125553304C" display="A125553304C" xr:uid="{A4483B7C-1204-4B98-AD9B-9BB6DC7DA8F8}"/>
    <hyperlink ref="N455" location="A125581384L" display="A125581384L" xr:uid="{58766529-CAE2-44C5-A005-EFC7F1939338}"/>
    <hyperlink ref="N511" location="A125567344F" display="A125567344F" xr:uid="{B5D3A25B-CFEA-4411-A408-41B0CF8E9FFA}"/>
    <hyperlink ref="J399" location="A125556112R" display="A125556112R" xr:uid="{18AB981B-1A4F-4C7A-A0E1-E4D51839313F}"/>
    <hyperlink ref="J455" location="A125584192X" display="A125584192X" xr:uid="{4B2FD4D6-5B6D-4149-9D6E-2AC2A8283D7C}"/>
    <hyperlink ref="J511" location="A125570152W" display="A125570152W" xr:uid="{6F9E238C-ECFE-4C56-8E39-EBB96D6C7F26}"/>
    <hyperlink ref="K399" location="A125550496C" display="A125550496C" xr:uid="{D8938189-FF40-41F7-ABA6-618C0D29C5BF}"/>
    <hyperlink ref="K455" location="A125578576W" display="A125578576W" xr:uid="{E1D7332A-F7C2-485B-BD5A-026F6FCAC70A}"/>
    <hyperlink ref="K511" location="A125564536V" display="A125564536V" xr:uid="{5EE88E2B-22A9-4784-8D46-3F25CE48260B}"/>
    <hyperlink ref="L399" location="A125558920X" display="A125558920X" xr:uid="{D58F4E39-B062-4C55-9CE3-BAC58839727A}"/>
    <hyperlink ref="L455" location="A125587000X" display="A125587000X" xr:uid="{3F367DC8-3568-4EEB-844D-693FAE4B305F}"/>
    <hyperlink ref="L511" location="A125572960F" display="A125572960F" xr:uid="{DD8B8905-BB79-4822-9236-3B9CF553DDC7}"/>
    <hyperlink ref="M399" location="A125561728J" display="A125561728J" xr:uid="{A10F979E-F0A7-4050-B11E-E80FF816490A}"/>
    <hyperlink ref="M455" location="A125589808A" display="A125589808A" xr:uid="{7ED29C1C-BA61-4E60-9BB5-6C4ACA3DE36B}"/>
    <hyperlink ref="M511" location="A125575768K" display="A125575768K" xr:uid="{0F1C5C65-A46C-4AAD-9925-B78F91A172ED}"/>
    <hyperlink ref="O399" location="A125553305F" display="A125553305F" xr:uid="{E65357DE-5DC1-4A2B-BC26-3439E44281EA}"/>
    <hyperlink ref="O455" location="A125581385R" display="A125581385R" xr:uid="{9ED65642-A889-4F74-AEB5-787322846080}"/>
    <hyperlink ref="O511" location="A125567345J" display="A125567345J" xr:uid="{3DE6220D-92A9-4D93-9A1A-C822A17DB00F}"/>
    <hyperlink ref="N400" location="A125553368R" display="A125553368R" xr:uid="{92D46A00-9F91-4ECC-88E2-C558838D5DF7}"/>
    <hyperlink ref="N456" location="A125581448L" display="A125581448L" xr:uid="{EEC822E5-B63E-422A-9EE1-970BDD9E6921}"/>
    <hyperlink ref="N512" location="A125567408F" display="A125567408F" xr:uid="{E77AF8DB-8EA1-4295-BBA9-CF6DF65C209C}"/>
    <hyperlink ref="J400" location="A125556176A" display="A125556176A" xr:uid="{5FCBBE53-E222-4A15-9648-2286C7E5BE4E}"/>
    <hyperlink ref="J456" location="A125584256X" display="A125584256X" xr:uid="{962121E5-9EA2-45EB-BD5C-8F9691927E95}"/>
    <hyperlink ref="J512" location="A125570216W" display="A125570216W" xr:uid="{AB928F5A-D7E6-41EC-B959-830A7DE51FA1}"/>
    <hyperlink ref="K400" location="A125550560K" display="A125550560K" xr:uid="{07606BF8-7ADA-4DC7-BB34-F0434C4CE656}"/>
    <hyperlink ref="K456" location="A125578640C" display="A125578640C" xr:uid="{A323D0A1-BC14-41EF-B855-840B6B371486}"/>
    <hyperlink ref="K512" location="A125564600A" display="A125564600A" xr:uid="{C9FE3054-038B-4265-BC9B-E008B89EDBD4}"/>
    <hyperlink ref="L400" location="A125558984K" display="A125558984K" xr:uid="{ADBF9E63-06E4-48EB-95DB-BA773FA6FCF6}"/>
    <hyperlink ref="L456" location="A125587064K" display="A125587064K" xr:uid="{839B3211-D3D7-4D7F-B098-E55666441C31}"/>
    <hyperlink ref="L512" location="A125573024J" display="A125573024J" xr:uid="{9DC169F1-9688-4E10-9D5B-16958E684AE0}"/>
    <hyperlink ref="M400" location="A125561792A" display="A125561792A" xr:uid="{1D783AED-2CEC-4A94-8DBF-B2FFDAF88651}"/>
    <hyperlink ref="M456" location="A125589872V" display="A125589872V" xr:uid="{6CAE8DD3-AC84-4FD2-A65F-183AAEA7A3C1}"/>
    <hyperlink ref="M512" location="A125575832T" display="A125575832T" xr:uid="{FEF815EF-AF49-4B0B-B5DC-87AD1293630F}"/>
    <hyperlink ref="O400" location="A125553369T" display="A125553369T" xr:uid="{0C4637C6-E67E-41CF-80BD-98818C5207A4}"/>
    <hyperlink ref="O456" location="A125581449R" display="A125581449R" xr:uid="{D5228A36-7063-4528-90D8-BB0DD57897B2}"/>
    <hyperlink ref="O512" location="A125567409J" display="A125567409J" xr:uid="{8FE1209C-D4F2-4F40-931A-FB4285A67D6E}"/>
    <hyperlink ref="N401" location="A125553240C" display="A125553240C" xr:uid="{5EC077A9-FD59-42AF-B099-F77D16B333EF}"/>
    <hyperlink ref="N457" location="A125581320A" display="A125581320A" xr:uid="{81A01838-BF49-4566-8300-1ED430805DD6}"/>
    <hyperlink ref="N513" location="A125567280F" display="A125567280F" xr:uid="{28B2C253-3389-4B90-B575-A59F83FC7239}"/>
    <hyperlink ref="J401" location="A125556048J" display="A125556048J" xr:uid="{295BE071-B616-48F6-885A-C7B76594877A}"/>
    <hyperlink ref="J457" location="A125584128F" display="A125584128F" xr:uid="{60578FB9-070D-4D98-A811-29130F7640D5}"/>
    <hyperlink ref="J513" location="A125570088R" display="A125570088R" xr:uid="{C3693558-7084-4B3F-BAF4-A3958FCA006B}"/>
    <hyperlink ref="K401" location="A125550432T" display="A125550432T" xr:uid="{FF023878-A918-4254-988E-209A349449E9}"/>
    <hyperlink ref="K457" location="A125578512K" display="A125578512K" xr:uid="{C3A44AFA-9C7F-43E2-AA18-F242EB5CBA82}"/>
    <hyperlink ref="K513" location="A125564472V" display="A125564472V" xr:uid="{CB67F8E2-9BAD-42DF-BC90-E2B8F9194DF6}"/>
    <hyperlink ref="L401" location="A125558856T" display="A125558856T" xr:uid="{E70DBDDC-4288-49E3-8CA1-F6699071C222}"/>
    <hyperlink ref="L457" location="A125586936R" display="A125586936R" xr:uid="{EFF81DC0-4F28-4FC6-9FBC-E6D2D8BD184A}"/>
    <hyperlink ref="L513" location="A125572896X" display="A125572896X" xr:uid="{2B1C2703-1CC8-4EE0-B08B-B9266B91F27E}"/>
    <hyperlink ref="M401" location="A125561664J" display="A125561664J" xr:uid="{C01E8B41-3AFB-436D-B1FF-F15CECD16ADE}"/>
    <hyperlink ref="M457" location="A125589744A" display="A125589744A" xr:uid="{A021C015-32C1-4183-99D5-7393C3763477}"/>
    <hyperlink ref="M513" location="A125575704X" display="A125575704X" xr:uid="{11A9F2ED-872E-4AA5-ADCC-4412BD1EDBD0}"/>
    <hyperlink ref="O401" location="A125553241F" display="A125553241F" xr:uid="{CC29EAAE-9EC6-4E9E-B3F8-27AC35C5CECB}"/>
    <hyperlink ref="O457" location="A125581321C" display="A125581321C" xr:uid="{F8689396-0051-47A8-AFA3-5F4C8C5B6069}"/>
    <hyperlink ref="O513" location="A125567281J" display="A125567281J" xr:uid="{FB3005DB-FF33-45AF-AA1E-832E6FF24F81}"/>
    <hyperlink ref="N402" location="A125553424W" display="A125553424W" xr:uid="{8E8B27BB-4C38-4509-B5FA-421A8CAA10B1}"/>
    <hyperlink ref="N458" location="A125581504V" display="A125581504V" xr:uid="{10B2845E-BD36-4D21-8AE3-1EC714E78008}"/>
    <hyperlink ref="N514" location="A125567464X" display="A125567464X" xr:uid="{E9B9B280-1E63-44EA-A05E-9B175224D7DB}"/>
    <hyperlink ref="J402" location="A125556232J" display="A125556232J" xr:uid="{76FC6EAC-4997-454D-BC59-400695457678}"/>
    <hyperlink ref="J458" location="A125584312F" display="A125584312F" xr:uid="{C0998C45-80C6-479A-A511-4CB65C71048C}"/>
    <hyperlink ref="J514" location="A125570272R" display="A125570272R" xr:uid="{E5124225-A4E7-48D0-8A7F-CF80B4BC306F}"/>
    <hyperlink ref="K402" location="A125550616K" display="A125550616K" xr:uid="{EA6D6C2D-94B1-4A33-8352-02EBF2AD9988}"/>
    <hyperlink ref="K458" location="A125578696R" display="A125578696R" xr:uid="{ABE81D0F-F647-42E3-BAD5-0AF80E96CDDA}"/>
    <hyperlink ref="K514" location="A125564656L" display="A125564656L" xr:uid="{6A1863C2-D064-46BF-97A3-A2B748A24E70}"/>
    <hyperlink ref="L402" location="A125559040V" display="A125559040V" xr:uid="{A8699710-7712-4318-9297-5F86D5A915B5}"/>
    <hyperlink ref="L458" location="A125587120T" display="A125587120T" xr:uid="{251CAF1D-5CF5-438E-9AAC-5A7435B7AA01}"/>
    <hyperlink ref="L514" location="A125573080A" display="A125573080A" xr:uid="{A51B2AF4-A4E3-49D6-B3CE-43573DCB0815}"/>
    <hyperlink ref="M402" location="A125561848A" display="A125561848A" xr:uid="{6C7C2A76-DBFE-4494-AE2C-9088B4349CE9}"/>
    <hyperlink ref="M458" location="A125589928V" display="A125589928V" xr:uid="{A6C11BA1-6F90-424D-A18D-195EE2FEA25C}"/>
    <hyperlink ref="M514" location="A125575888C" display="A125575888C" xr:uid="{44579C04-A50F-4F6F-B7C0-A2EBA17560A5}"/>
    <hyperlink ref="O402" location="A125553425X" display="A125553425X" xr:uid="{D658910F-6C5C-4469-B211-37E3F2F18870}"/>
    <hyperlink ref="O458" location="A125581505W" display="A125581505W" xr:uid="{A71BC4A5-484D-4D88-B843-F4E5CD1BBD61}"/>
    <hyperlink ref="O514" location="A125567465A" display="A125567465A" xr:uid="{F7299C2D-0EF0-4855-B108-EC71E32500AB}"/>
    <hyperlink ref="N404" location="A125553312C" display="A125553312C" xr:uid="{A7F11E87-6000-4DBB-9FFD-880665C994D8}"/>
    <hyperlink ref="N460" location="A125581392L" display="A125581392L" xr:uid="{BCDF4366-6B16-4044-AE8D-DA9979749D09}"/>
    <hyperlink ref="N516" location="A125567352F" display="A125567352F" xr:uid="{033881C7-9288-4DE9-A4E1-B7AF8E34538D}"/>
    <hyperlink ref="J404" location="A125556120R" display="A125556120R" xr:uid="{BC0786B0-E715-4822-B31F-1A142C0D3B78}"/>
    <hyperlink ref="J460" location="A125584200L" display="A125584200L" xr:uid="{7F9578F6-E9A8-4105-A35F-BD33E479202B}"/>
    <hyperlink ref="J516" location="A125570160W" display="A125570160W" xr:uid="{9CD23AED-18B5-40D5-82D7-EDD2E549D831}"/>
    <hyperlink ref="K404" location="A125550504T" display="A125550504T" xr:uid="{47C97873-4E86-4346-8770-AADE93D04A84}"/>
    <hyperlink ref="K460" location="A125578584W" display="A125578584W" xr:uid="{A0AA0CB8-16BC-44DD-9E73-37BBBF251F71}"/>
    <hyperlink ref="K516" location="A125564544V" display="A125564544V" xr:uid="{00903237-669E-40E1-84CD-22B1C167340D}"/>
    <hyperlink ref="L404" location="A125558928T" display="A125558928T" xr:uid="{2C07E725-DE2A-459E-9235-52F994BB07C0}"/>
    <hyperlink ref="L460" location="A125587008T" display="A125587008T" xr:uid="{9F211F9E-5C7C-48AE-97EC-F3702F5B4877}"/>
    <hyperlink ref="L516" location="A125572968X" display="A125572968X" xr:uid="{F1638C58-CF63-45A1-BDFF-451FE01B1805}"/>
    <hyperlink ref="M404" location="A125561736J" display="A125561736J" xr:uid="{801567F8-BEA9-4A78-A26C-0B3B00E89865}"/>
    <hyperlink ref="M460" location="A125589816A" display="A125589816A" xr:uid="{8FE7C30F-08A0-4560-A919-F96539253202}"/>
    <hyperlink ref="M516" location="A125575776K" display="A125575776K" xr:uid="{3B20F752-61CE-4BA8-A27E-54E67A051D7F}"/>
    <hyperlink ref="O404" location="A125553313F" display="A125553313F" xr:uid="{01B6FED9-2731-4B14-B1AA-9071E95B7BDE}"/>
    <hyperlink ref="O460" location="A125581393R" display="A125581393R" xr:uid="{AD7AD55F-F903-47A5-8235-793C58C2AFE1}"/>
    <hyperlink ref="O516" location="A125567353J" display="A125567353J" xr:uid="{9868B1DE-78B7-4650-B51A-D662C3D07E2E}"/>
    <hyperlink ref="N405" location="A125553200K" display="A125553200K" xr:uid="{EBD189BD-408B-4EA3-B346-D5569DA3A454}"/>
    <hyperlink ref="N461" location="A125581280V" display="A125581280V" xr:uid="{A4CBBF2B-A5C0-4201-8F46-D27927E3981B}"/>
    <hyperlink ref="N517" location="A125567240L" display="A125567240L" xr:uid="{D81753ED-AC45-4AE9-8E6E-1EB1E847051A}"/>
    <hyperlink ref="J405" location="A125556008R" display="A125556008R" xr:uid="{07340081-5660-4691-BFE4-6FA285C13582}"/>
    <hyperlink ref="J461" location="A125584088X" display="A125584088X" xr:uid="{5365F8E3-9955-44A9-8E08-45041FE476B9}"/>
    <hyperlink ref="J517" location="A125570048W" display="A125570048W" xr:uid="{660E9C9A-3FEC-4F9E-8B6A-E0A25FD8BD45}"/>
    <hyperlink ref="K405" location="A125550392K" display="A125550392K" xr:uid="{835A970F-A47A-40EA-8938-08A423F041DB}"/>
    <hyperlink ref="K461" location="A125578472C" display="A125578472C" xr:uid="{DB40A0DC-5C90-4DD0-9FD0-5378E1C3F2F7}"/>
    <hyperlink ref="K517" location="A125564432A" display="A125564432A" xr:uid="{BE8748B2-7210-4AD1-9477-5592C2A06741}"/>
    <hyperlink ref="L405" location="A125558816X" display="A125558816X" xr:uid="{094E92DA-EC92-44CA-91F8-ACBD06DA0D84}"/>
    <hyperlink ref="L461" location="A125586896J" display="A125586896J" xr:uid="{7C71F8CC-AE74-4972-B5F9-73A7DA59FD94}"/>
    <hyperlink ref="L517" location="A125572856F" display="A125572856F" xr:uid="{F5F9CD0F-010D-4D87-8205-FCAB6EE508DA}"/>
    <hyperlink ref="M405" location="A125561624R" display="A125561624R" xr:uid="{23AA5A7E-F937-4590-BC56-36F9FFFD454E}"/>
    <hyperlink ref="M461" location="A125589704J" display="A125589704J" xr:uid="{1E3B2544-C5AE-40E9-BF79-0249DFCCA10D}"/>
    <hyperlink ref="M517" location="A125575664T" display="A125575664T" xr:uid="{D6775A71-16F0-45C0-A76B-605363D85B99}"/>
    <hyperlink ref="O405" location="A125553201L" display="A125553201L" xr:uid="{6AD96DFF-7B81-4A53-B54A-5DD8278C5BD1}"/>
    <hyperlink ref="O461" location="A125581281W" display="A125581281W" xr:uid="{661C7B91-72B3-4447-81F8-CB6296D4991F}"/>
    <hyperlink ref="O517" location="A125567241R" display="A125567241R" xr:uid="{606E1C4E-2EFF-4F0B-A26F-F4E2C4D93622}"/>
    <hyperlink ref="N406" location="A125553320C" display="A125553320C" xr:uid="{79130BFE-D7D1-4CC8-BA08-FDE37C24B4B2}"/>
    <hyperlink ref="N462" location="A125581400A" display="A125581400A" xr:uid="{AD0D710A-3FA8-4E63-AD88-57CDFD405377}"/>
    <hyperlink ref="N518" location="A125567360F" display="A125567360F" xr:uid="{3B3146A6-F205-48CD-A29C-E51BA6E9E0DB}"/>
    <hyperlink ref="J406" location="A125556128J" display="A125556128J" xr:uid="{E6BBAD21-938C-4944-AB8C-B70642A1A1CD}"/>
    <hyperlink ref="J462" location="A125584208F" display="A125584208F" xr:uid="{0B708B14-5C48-4D29-ACE1-EE13D49298C8}"/>
    <hyperlink ref="J518" location="A125570168R" display="A125570168R" xr:uid="{46D0F6CC-7DAB-4D2D-8167-8132CB653857}"/>
    <hyperlink ref="K406" location="A125550512T" display="A125550512T" xr:uid="{E60940BA-A460-4EE9-BFDF-EAC1D1AA99B4}"/>
    <hyperlink ref="K462" location="A125578592W" display="A125578592W" xr:uid="{E7F6A293-1640-43DF-BF5A-E6DFC86B6192}"/>
    <hyperlink ref="K518" location="A125564552V" display="A125564552V" xr:uid="{AEB947C4-D282-43FF-B3AD-73242F66F60F}"/>
    <hyperlink ref="L406" location="A125558936T" display="A125558936T" xr:uid="{D7897C61-1E43-4B4C-86A6-3F725134B74F}"/>
    <hyperlink ref="L462" location="A125587016T" display="A125587016T" xr:uid="{9E831FAD-7207-4D4C-985D-0FCC6AFB7783}"/>
    <hyperlink ref="L518" location="A125572976X" display="A125572976X" xr:uid="{DCBB2B4A-B5DA-4E5F-AE65-E83DC94179E7}"/>
    <hyperlink ref="M406" location="A125561744J" display="A125561744J" xr:uid="{6604A784-F927-436D-8C82-8BE883439299}"/>
    <hyperlink ref="M462" location="A125589824A" display="A125589824A" xr:uid="{59BC629F-6B23-47B5-BCAE-4C64E500896E}"/>
    <hyperlink ref="M518" location="A125575784K" display="A125575784K" xr:uid="{D8156FD2-1D78-46B9-85ED-C87FA8C246B8}"/>
    <hyperlink ref="O406" location="A125553321F" display="A125553321F" xr:uid="{73F37965-46B7-4E86-A51A-8BD4DA759383}"/>
    <hyperlink ref="O462" location="A125581401C" display="A125581401C" xr:uid="{20AEF58E-6C45-4590-800A-9513BBC8733D}"/>
    <hyperlink ref="O518" location="A125567361J" display="A125567361J" xr:uid="{19BD3E6F-5D40-4605-BFE3-1379F0552097}"/>
    <hyperlink ref="N407" location="A125553328W" display="A125553328W" xr:uid="{2D98EB22-212A-4D99-8703-D96EEA6DC1E9}"/>
    <hyperlink ref="N463" location="A125581408V" display="A125581408V" xr:uid="{875BB7AA-99B6-4F32-A301-8CF5BA512FE4}"/>
    <hyperlink ref="N519" location="A125567368X" display="A125567368X" xr:uid="{3D3FD0C7-B515-401D-A4DC-51FC490C62EE}"/>
    <hyperlink ref="J407" location="A125556136J" display="A125556136J" xr:uid="{44DDAD7C-E309-46A8-8C09-98E22A4FD383}"/>
    <hyperlink ref="J463" location="A125584216F" display="A125584216F" xr:uid="{54FF3AE2-F9E4-4E31-BB30-EC4D93FAA8C6}"/>
    <hyperlink ref="J519" location="A125570176R" display="A125570176R" xr:uid="{45B90A33-0392-4FA7-B752-64BBB1B07827}"/>
    <hyperlink ref="K407" location="A125550520T" display="A125550520T" xr:uid="{AFDD294D-5656-4705-959D-334678CD7059}"/>
    <hyperlink ref="K463" location="A125578600K" display="A125578600K" xr:uid="{9BB247BD-981C-4515-B6FF-71AB0134B778}"/>
    <hyperlink ref="K519" location="A125564560V" display="A125564560V" xr:uid="{8D7EBA32-5681-4DD8-9E99-A85D33D1E223}"/>
    <hyperlink ref="L407" location="A125558944T" display="A125558944T" xr:uid="{B97F4E1B-6E39-4278-BF90-3F4E11587C60}"/>
    <hyperlink ref="L463" location="A125587024T" display="A125587024T" xr:uid="{CA011430-8D28-425B-B427-59E208524568}"/>
    <hyperlink ref="L519" location="A125572984X" display="A125572984X" xr:uid="{55E607DE-967F-4E4F-93C6-E87FEE05F6F3}"/>
    <hyperlink ref="M407" location="A125561752J" display="A125561752J" xr:uid="{EF968489-ED8E-43A1-AB87-F1BA53A4BDFA}"/>
    <hyperlink ref="M463" location="A125589832A" display="A125589832A" xr:uid="{0539194E-9AE7-44A5-A6B7-AA69756EB9BC}"/>
    <hyperlink ref="M519" location="A125575792K" display="A125575792K" xr:uid="{2B7FCA21-86AD-42B7-82CE-0F81BAA28DEE}"/>
    <hyperlink ref="O407" location="A125553329X" display="A125553329X" xr:uid="{1F43C050-A16B-4935-A7A1-48B09815F8A2}"/>
    <hyperlink ref="O463" location="A125581409W" display="A125581409W" xr:uid="{AC974AE4-3156-462F-83D5-D6F466A2655A}"/>
    <hyperlink ref="O519" location="A125567369A" display="A125567369A" xr:uid="{CCC3A230-AB60-4EBA-A366-F54164EB72DF}"/>
    <hyperlink ref="N408" location="A125553448R" display="A125553448R" xr:uid="{4EFA55C1-D615-4473-9A9E-B5F9D805C6BC}"/>
    <hyperlink ref="N464" location="A125581528L" display="A125581528L" xr:uid="{A29AB6A5-F59E-4269-94A6-47F07D65A595}"/>
    <hyperlink ref="N520" location="A125567488T" display="A125567488T" xr:uid="{7E82FCD4-4E49-48FE-B013-A063C9AF82D3}"/>
    <hyperlink ref="J408" location="A125556256A" display="A125556256A" xr:uid="{CE75E176-58B5-4C85-ADC2-B3E8A20C8B66}"/>
    <hyperlink ref="J464" location="A125584336X" display="A125584336X" xr:uid="{27240826-F7A2-49D6-9A67-5AFB544943DD}"/>
    <hyperlink ref="J520" location="A125570296J" display="A125570296J" xr:uid="{CE6DD811-8945-4FC0-A292-C7CFA0719ED4}"/>
    <hyperlink ref="K408" location="A125550640K" display="A125550640K" xr:uid="{5F088B0C-FF41-4A28-A6B1-F1C91CF52436}"/>
    <hyperlink ref="K464" location="A125578720C" display="A125578720C" xr:uid="{0DC8514B-B4B2-4137-AEFE-F662EB16CB82}"/>
    <hyperlink ref="K520" location="A125564680L" display="A125564680L" xr:uid="{9C5D760A-88E6-4322-AEF3-DF68AD81E29C}"/>
    <hyperlink ref="L408" location="A125559064L" display="A125559064L" xr:uid="{58C1F064-A8CD-4E83-8DD0-61B6B364DCEF}"/>
    <hyperlink ref="L464" location="A125587144K" display="A125587144K" xr:uid="{A508D06B-B0E5-4575-A1AE-83E860E8E55E}"/>
    <hyperlink ref="L520" location="A125573104J" display="A125573104J" xr:uid="{1B20A807-4CF2-4898-AF81-FC4511197384}"/>
    <hyperlink ref="M408" location="A125561872A" display="A125561872A" xr:uid="{B564FFA8-060C-4401-9CB9-E3C01BC159A3}"/>
    <hyperlink ref="M464" location="A125589952V" display="A125589952V" xr:uid="{F0751468-3D6E-43B9-B18E-3E418EA19C0F}"/>
    <hyperlink ref="M520" location="A125575912T" display="A125575912T" xr:uid="{99C35A24-7443-4178-9FB6-482AFDF3F820}"/>
    <hyperlink ref="O408" location="A125553449T" display="A125553449T" xr:uid="{FF77AF81-EDB8-4FB9-A64A-83DDE3111C57}"/>
    <hyperlink ref="O464" location="A125581529R" display="A125581529R" xr:uid="{E7AD46BF-ECB2-4A09-9129-1961D103BEA4}"/>
    <hyperlink ref="O520" location="A125567489V" display="A125567489V" xr:uid="{C49E86E6-2ADA-495B-8276-8ED5EE6D6BF6}"/>
    <hyperlink ref="N409" location="A125553160C" display="A125553160C" xr:uid="{43E8EF60-3E24-41D6-A017-07B7FA163BA9}"/>
    <hyperlink ref="N465" location="A125581240A" display="A125581240A" xr:uid="{3F5D6D12-D8E3-4269-8AB8-C2768FE5EA5A}"/>
    <hyperlink ref="N521" location="A125567200V" display="A125567200V" xr:uid="{92F5CE42-4C56-43DA-AF1B-CB433C6A4BF6}"/>
    <hyperlink ref="J409" location="A125555968F" display="A125555968F" xr:uid="{61C846E9-8F85-4EEA-88F7-5166E09A23A3}"/>
    <hyperlink ref="J465" location="A125584048F" display="A125584048F" xr:uid="{1B7FD0F5-E226-46A7-8C6F-4D94983CB901}"/>
    <hyperlink ref="J521" location="A125570008C" display="A125570008C" xr:uid="{B3D85A94-B4CB-43B4-8C47-8106C40521DF}"/>
    <hyperlink ref="K409" location="A125550352T" display="A125550352T" xr:uid="{69078249-8EC4-49F9-A8E9-499AA33CDF24}"/>
    <hyperlink ref="K465" location="A125578432K" display="A125578432K" xr:uid="{E0300189-F2FF-448E-AF98-9FFEBF8844FE}"/>
    <hyperlink ref="K521" location="A125564392V" display="A125564392V" xr:uid="{EF3F8658-BAE4-4CDC-BCA7-DF5F632A3361}"/>
    <hyperlink ref="L409" location="A125558776T" display="A125558776T" xr:uid="{7588A6B8-9EFB-495B-96EB-3556BF76ACE7}"/>
    <hyperlink ref="L465" location="A125586856R" display="A125586856R" xr:uid="{75C1BD90-C768-43DA-883E-79F93F83FEE4}"/>
    <hyperlink ref="L521" location="A125572816L" display="A125572816L" xr:uid="{3A2CB1E0-2AB3-464B-A44E-606CA99F51E3}"/>
    <hyperlink ref="M409" location="A125561584J" display="A125561584J" xr:uid="{69D5508E-4D9C-4750-92CE-2C7A29FC04AA}"/>
    <hyperlink ref="M465" location="A125589664A" display="A125589664A" xr:uid="{C0061F20-50D6-47CE-9E19-DB2D8FA302D2}"/>
    <hyperlink ref="M521" location="A125575624X" display="A125575624X" xr:uid="{EAE7AE8F-7748-4665-873D-0349441DCE28}"/>
    <hyperlink ref="O409" location="A125553161F" display="A125553161F" xr:uid="{ACDFAB17-16CC-4DBE-9D59-6ECB24C97EDB}"/>
    <hyperlink ref="O465" location="A125581241C" display="A125581241C" xr:uid="{8C7B1ED3-48B7-4A52-850D-8055CA07F260}"/>
    <hyperlink ref="O521" location="A125567201W" display="A125567201W" xr:uid="{89C5B5A0-5958-41C9-8DA6-45B5C9DEBBA1}"/>
    <hyperlink ref="N410" location="A125553432W" display="A125553432W" xr:uid="{67CED45A-29C2-45BB-A665-E5A9412E5847}"/>
    <hyperlink ref="N466" location="A125581512V" display="A125581512V" xr:uid="{2237DD2E-499B-495F-8D8A-B74ABA056F0D}"/>
    <hyperlink ref="N522" location="A125567472X" display="A125567472X" xr:uid="{47E08983-7C96-4F8B-9E76-B287BD9B035E}"/>
    <hyperlink ref="J410" location="A125556240J" display="A125556240J" xr:uid="{91B3D747-73FF-4150-82E3-B2B99C4FF36F}"/>
    <hyperlink ref="J466" location="A125584320F" display="A125584320F" xr:uid="{1C65EAF4-8445-45CD-873F-66827CF44592}"/>
    <hyperlink ref="J522" location="A125570280R" display="A125570280R" xr:uid="{1259F7CA-9464-4566-82A8-047A24FCB40C}"/>
    <hyperlink ref="K410" location="A125550624K" display="A125550624K" xr:uid="{9C01EA77-522F-415A-B507-90E9A58CEBE2}"/>
    <hyperlink ref="K466" location="A125578704C" display="A125578704C" xr:uid="{BB86070D-A16D-4503-8957-B389C6B522D9}"/>
    <hyperlink ref="K522" location="A125564664L" display="A125564664L" xr:uid="{69C27F56-F1D9-40A4-A89D-DC31FCEF8213}"/>
    <hyperlink ref="L410" location="A125559048L" display="A125559048L" xr:uid="{9BCC360A-B2E3-43B3-8204-74EE02940B50}"/>
    <hyperlink ref="L466" location="A125587128K" display="A125587128K" xr:uid="{B30E5754-4CAB-42D0-ABD2-10BE43919267}"/>
    <hyperlink ref="L522" location="A125573088V" display="A125573088V" xr:uid="{C8AD89B7-11ED-42CC-A2C6-21839993A6C3}"/>
    <hyperlink ref="M410" location="A125561856A" display="A125561856A" xr:uid="{F8F864EC-EC1A-494A-BE00-0D7229D5555A}"/>
    <hyperlink ref="M466" location="A125589936V" display="A125589936V" xr:uid="{8531874D-994C-46C0-9D9D-DC2180818D5D}"/>
    <hyperlink ref="M522" location="A125575896C" display="A125575896C" xr:uid="{F1D77DE6-102C-4033-9132-442F39C26CEC}"/>
    <hyperlink ref="O410" location="A125553433X" display="A125553433X" xr:uid="{8F856A49-18E4-45DD-9641-2BD90EC8ED8C}"/>
    <hyperlink ref="O466" location="A125581513W" display="A125581513W" xr:uid="{BF1F4327-F0B4-46D4-A30D-707EAE65257B}"/>
    <hyperlink ref="O522" location="A125567473A" display="A125567473A" xr:uid="{63AC1788-D68C-43E0-8563-DBE1A7892A22}"/>
    <hyperlink ref="N411" location="A125553440W" display="A125553440W" xr:uid="{28EE122D-5F14-4274-A597-0EDF3D1D9DFB}"/>
    <hyperlink ref="N467" location="A125581520V" display="A125581520V" xr:uid="{1F191DEF-A806-48F0-BDC0-75592DBD7175}"/>
    <hyperlink ref="N523" location="A125567480X" display="A125567480X" xr:uid="{C927A28A-A671-4490-9CE3-4A6327273CAD}"/>
    <hyperlink ref="J411" location="A125556248A" display="A125556248A" xr:uid="{3F2F1A39-CA03-4C6A-BA52-2301A1A0D2D5}"/>
    <hyperlink ref="J467" location="A125584328X" display="A125584328X" xr:uid="{68E6CD42-707F-4337-A7A4-A8A525070D2A}"/>
    <hyperlink ref="J523" location="A125570288J" display="A125570288J" xr:uid="{C8FD6D78-B7C9-4B0A-8982-3C397F7DE0A8}"/>
    <hyperlink ref="K411" location="A125550632K" display="A125550632K" xr:uid="{51233D5D-51EA-4D22-A3D0-D7003DD023AC}"/>
    <hyperlink ref="K467" location="A125578712C" display="A125578712C" xr:uid="{C86641D6-F1F1-4194-A5D2-59724274F891}"/>
    <hyperlink ref="K523" location="A125564672L" display="A125564672L" xr:uid="{F539B550-1ACC-44D8-B312-94B3F145296B}"/>
    <hyperlink ref="L411" location="A125559056L" display="A125559056L" xr:uid="{3B3718E6-97A7-4FB8-B656-337E39352DD4}"/>
    <hyperlink ref="L467" location="A125587136K" display="A125587136K" xr:uid="{D1AF1A41-822D-4E3B-9287-F18651C9C89C}"/>
    <hyperlink ref="L523" location="A125573096V" display="A125573096V" xr:uid="{57CE95FA-904E-4E5F-AD16-22A0B213C8F0}"/>
    <hyperlink ref="M411" location="A125561864A" display="A125561864A" xr:uid="{07F7761D-7D35-4094-9853-1A7E82BF010B}"/>
    <hyperlink ref="M467" location="A125589944V" display="A125589944V" xr:uid="{E776219D-167D-4A08-AD72-DEFDB40043F9}"/>
    <hyperlink ref="M523" location="A125575904T" display="A125575904T" xr:uid="{F5284787-84E6-4AD3-BD7E-27AC1A079DCC}"/>
    <hyperlink ref="O411" location="A125553441X" display="A125553441X" xr:uid="{052BC054-1589-4AC5-937C-07F98AE93DCD}"/>
    <hyperlink ref="O467" location="A125581521W" display="A125581521W" xr:uid="{EDBCF79E-F814-4822-881E-ECFD0F7C68E9}"/>
    <hyperlink ref="O523" location="A125567481A" display="A125567481A" xr:uid="{90E3AEF0-CE6A-4EF4-9AD1-1D42A34A95B4}"/>
    <hyperlink ref="N412" location="A125553168W" display="A125553168W" xr:uid="{879AD48D-8133-477F-B2D0-7D238B7007D7}"/>
    <hyperlink ref="N468" location="A125581248V" display="A125581248V" xr:uid="{D0D16A34-1383-43DE-B2E9-AC85961B4FEE}"/>
    <hyperlink ref="N524" location="A125567208L" display="A125567208L" xr:uid="{F62B7945-35CA-4919-9711-61D3C5B6655A}"/>
    <hyperlink ref="J412" location="A125555976F" display="A125555976F" xr:uid="{9DD5BCBF-6FE5-4AD5-8534-6485812EF337}"/>
    <hyperlink ref="J468" location="A125584056F" display="A125584056F" xr:uid="{88FC11B4-637F-4386-8E28-E84B45DE5243}"/>
    <hyperlink ref="J524" location="A125570016C" display="A125570016C" xr:uid="{FD69969E-001E-4D53-8A5B-A581292241D3}"/>
    <hyperlink ref="K412" location="A125550360T" display="A125550360T" xr:uid="{992117AA-4596-4746-ABB2-6D866FA085C0}"/>
    <hyperlink ref="K468" location="A125578440K" display="A125578440K" xr:uid="{F85ADBE9-6611-490D-AE03-F4B4E6EA6240}"/>
    <hyperlink ref="K524" location="A125564400J" display="A125564400J" xr:uid="{CEF7CC0F-7C3D-44A3-9683-974F9599FE7D}"/>
    <hyperlink ref="L412" location="A125558784T" display="A125558784T" xr:uid="{CD78D544-1B49-4033-920A-885202C9DF7D}"/>
    <hyperlink ref="L468" location="A125586864R" display="A125586864R" xr:uid="{CAA6E205-3B5A-4CA8-88B5-7D7BA5848952}"/>
    <hyperlink ref="L524" location="A125572824L" display="A125572824L" xr:uid="{FAC1931C-1841-4F67-881F-A9A1284BD308}"/>
    <hyperlink ref="M412" location="A125561592J" display="A125561592J" xr:uid="{32C67D5D-F77B-42A1-836C-01122C20FAC2}"/>
    <hyperlink ref="M468" location="A125589672A" display="A125589672A" xr:uid="{EA147973-BCEF-4A21-9A18-432506CCC8D4}"/>
    <hyperlink ref="M524" location="A125575632X" display="A125575632X" xr:uid="{51BBF8B7-54A1-422D-A6C1-99217425E7EC}"/>
    <hyperlink ref="O412" location="A125553169X" display="A125553169X" xr:uid="{C3DC4130-B69B-4827-B659-DC806D5D8271}"/>
    <hyperlink ref="O468" location="A125581249W" display="A125581249W" xr:uid="{E4F73E8D-0FF6-4E5B-B0F0-D4C05ECB82A2}"/>
    <hyperlink ref="O524" location="A125567209R" display="A125567209R" xr:uid="{6EB9D654-F87F-463B-A4D6-9E7DB4547582}"/>
    <hyperlink ref="N413" location="A125553248W" display="A125553248W" xr:uid="{D84CEC32-B6CB-4BF7-93F5-CB8283E8C672}"/>
    <hyperlink ref="N469" location="A125581328V" display="A125581328V" xr:uid="{5E7824D1-48D5-4334-8800-62F8F31A3DBB}"/>
    <hyperlink ref="N525" location="A125567288X" display="A125567288X" xr:uid="{0252FB28-AF76-47F1-AA41-2BF1AFADE4EF}"/>
    <hyperlink ref="J413" location="A125556056J" display="A125556056J" xr:uid="{92E3E2A3-809F-44CC-A691-1A692903C197}"/>
    <hyperlink ref="J469" location="A125584136F" display="A125584136F" xr:uid="{B0B980C6-B05F-43D4-8F03-BE9913D66EEC}"/>
    <hyperlink ref="J525" location="A125570096R" display="A125570096R" xr:uid="{0F8ED5F9-FC84-4836-AEC6-EBF524C40C4A}"/>
    <hyperlink ref="K413" location="A125550440T" display="A125550440T" xr:uid="{B36E49E6-E819-4FAF-A980-0F6E5E92CD38}"/>
    <hyperlink ref="K469" location="A125578520K" display="A125578520K" xr:uid="{0AB293F3-A996-444C-85F9-DF05BEA3EF15}"/>
    <hyperlink ref="K525" location="A125564480V" display="A125564480V" xr:uid="{186E4DBF-40FA-4201-9EC7-9E2FB6DDD863}"/>
    <hyperlink ref="L413" location="A125558864T" display="A125558864T" xr:uid="{06C89F1F-1A06-4D5C-9963-9E077BF54117}"/>
    <hyperlink ref="L469" location="A125586944R" display="A125586944R" xr:uid="{285D59B6-5942-4EBC-B45A-0685832D79F0}"/>
    <hyperlink ref="L525" location="A125572904L" display="A125572904L" xr:uid="{089A2738-EB44-4A3B-A8BB-B810BE6261C9}"/>
    <hyperlink ref="M413" location="A125561672J" display="A125561672J" xr:uid="{6578FF29-0298-44D6-8352-3BF9F59A06A3}"/>
    <hyperlink ref="M469" location="A125589752A" display="A125589752A" xr:uid="{D6ABBEE6-F6B9-48E0-9C94-52E495524B0A}"/>
    <hyperlink ref="M525" location="A125575712X" display="A125575712X" xr:uid="{270A61B4-64BE-4B89-B197-02BC154CF404}"/>
    <hyperlink ref="O413" location="A125553249X" display="A125553249X" xr:uid="{5A888482-FD53-47C4-95C2-1619CF4B8A16}"/>
    <hyperlink ref="O469" location="A125581329W" display="A125581329W" xr:uid="{E5B3D7D4-2D86-4B13-A5F2-AF14A641697A}"/>
    <hyperlink ref="O525" location="A125567289A" display="A125567289A" xr:uid="{A857E89D-9A10-4FBF-9C04-381D0AF84511}"/>
    <hyperlink ref="N414" location="A125553336W" display="A125553336W" xr:uid="{6BEDBCF6-1FE9-4A12-B2A8-E3E2941CB6FD}"/>
    <hyperlink ref="N470" location="A125581416V" display="A125581416V" xr:uid="{FE485CD0-1968-41B4-BCF5-3A358DFEC685}"/>
    <hyperlink ref="N526" location="A125567376X" display="A125567376X" xr:uid="{E41D1330-26E0-4048-9894-B6B4A88C2B5B}"/>
    <hyperlink ref="J414" location="A125556144J" display="A125556144J" xr:uid="{652397BA-844D-4FF0-9355-C88040872AE4}"/>
    <hyperlink ref="J470" location="A125584224F" display="A125584224F" xr:uid="{C72154D6-DDEA-4F58-AF37-0A7936092F87}"/>
    <hyperlink ref="J526" location="A125570184R" display="A125570184R" xr:uid="{6107DB37-7144-4E15-B820-19ED9FAA6771}"/>
    <hyperlink ref="K414" location="A125550528K" display="A125550528K" xr:uid="{039FF66B-18CB-4E5E-BE94-1E682FB884BB}"/>
    <hyperlink ref="K470" location="A125578608C" display="A125578608C" xr:uid="{4ED77592-4ECC-4170-BD95-D34ACD1B6379}"/>
    <hyperlink ref="K526" location="A125564568L" display="A125564568L" xr:uid="{B15ABA67-05BF-45AA-83C3-B31C4399FC4B}"/>
    <hyperlink ref="L414" location="A125558952T" display="A125558952T" xr:uid="{D10D0785-EB16-4D55-BA6E-0617B24A0B14}"/>
    <hyperlink ref="L470" location="A125587032T" display="A125587032T" xr:uid="{C560D51A-A4DF-40ED-81D8-A5EDD2E7F746}"/>
    <hyperlink ref="L526" location="A125572992X" display="A125572992X" xr:uid="{D80C29CB-0373-49E0-BFC0-314B8CD4E682}"/>
    <hyperlink ref="M414" location="A125561760J" display="A125561760J" xr:uid="{A3462CDA-07CD-49C6-BFEE-68D5851FBBD1}"/>
    <hyperlink ref="M470" location="A125589840A" display="A125589840A" xr:uid="{1306377A-E201-4304-B016-FFCE57F8CC31}"/>
    <hyperlink ref="M526" location="A125575800X" display="A125575800X" xr:uid="{FB20E744-3D01-435B-8F3C-8643F0FFB4D6}"/>
    <hyperlink ref="O414" location="A125553337X" display="A125553337X" xr:uid="{FE3131BB-FE1D-4839-89C3-C9B77CF1A197}"/>
    <hyperlink ref="O470" location="A125581417W" display="A125581417W" xr:uid="{E6F7D7F0-A07A-4D07-96E9-6FB1C526B4B5}"/>
    <hyperlink ref="O526" location="A125567377A" display="A125567377A" xr:uid="{59E6EA26-FB8D-40D4-B5BA-5B3587CD216E}"/>
    <hyperlink ref="N415" location="A125553456R" display="A125553456R" xr:uid="{2918C0A2-CFD0-456D-93D3-9EB4819BAB58}"/>
    <hyperlink ref="N471" location="A125581536L" display="A125581536L" xr:uid="{75B62B9E-2912-4344-9F02-85B7E4D0945E}"/>
    <hyperlink ref="N527" location="A125567496T" display="A125567496T" xr:uid="{B9766EAC-3F84-4EB9-A3A0-CFD3E1FF31AD}"/>
    <hyperlink ref="J415" location="A125556264A" display="A125556264A" xr:uid="{CAF93336-C21F-44E4-A136-C3C37B1723EB}"/>
    <hyperlink ref="J471" location="A125584344X" display="A125584344X" xr:uid="{3B53C440-E785-49A2-A75D-E362B69C210E}"/>
    <hyperlink ref="J527" location="A125570304W" display="A125570304W" xr:uid="{10B24B5C-6960-4434-B795-65336F375CA3}"/>
    <hyperlink ref="K415" location="A125550648C" display="A125550648C" xr:uid="{3BA099D4-286A-4B8A-81AB-F4DEB5715994}"/>
    <hyperlink ref="K471" location="A125578728W" display="A125578728W" xr:uid="{2D76BB46-A2DD-48E0-B051-12F9B6DD44B3}"/>
    <hyperlink ref="K527" location="A125564688F" display="A125564688F" xr:uid="{9259FF7F-0669-4B9A-955D-F6DE18F83F67}"/>
    <hyperlink ref="L415" location="A125559072L" display="A125559072L" xr:uid="{D1A21627-2E77-4BD4-8793-62458048A731}"/>
    <hyperlink ref="L471" location="A125587152K" display="A125587152K" xr:uid="{F27CE066-E8E8-492B-A64F-7B2BF2926B6F}"/>
    <hyperlink ref="L527" location="A125573112J" display="A125573112J" xr:uid="{61265B8E-EEBC-4FDD-B04F-26C328A6BA31}"/>
    <hyperlink ref="M415" location="A125561880A" display="A125561880A" xr:uid="{131B1F04-FBCE-4862-BE6B-F44FE05752F5}"/>
    <hyperlink ref="M471" location="A125589960V" display="A125589960V" xr:uid="{4D4EC852-6AAD-4B87-BDC0-20CF3F998D1F}"/>
    <hyperlink ref="M527" location="A125575920T" display="A125575920T" xr:uid="{8BA1F2E8-2715-4B6A-8D43-B30B7D451C09}"/>
    <hyperlink ref="O415" location="A125553457T" display="A125553457T" xr:uid="{B1BCED0B-EB65-4BE9-9ACD-A0A03CCEAC81}"/>
    <hyperlink ref="O471" location="A125581537R" display="A125581537R" xr:uid="{16B5C6B7-CF3D-4261-9883-6FCF321A2A95}"/>
    <hyperlink ref="O527" location="A125567497V" display="A125567497V" xr:uid="{600375F6-44E8-414A-8EFA-BB88AED69D26}"/>
    <hyperlink ref="N417" location="A125553176W" display="A125553176W" xr:uid="{3D284B2C-3F73-4783-856E-AE0D751188F8}"/>
    <hyperlink ref="N473" location="A125581256V" display="A125581256V" xr:uid="{106C6556-213D-4B48-8662-604B2B8F28E3}"/>
    <hyperlink ref="N529" location="A125567216L" display="A125567216L" xr:uid="{7FD972AC-254E-4C6B-B7DE-A70395B3D29E}"/>
    <hyperlink ref="J417" location="A125555984F" display="A125555984F" xr:uid="{8239252D-21D2-4D5B-B075-8763A3890DC0}"/>
    <hyperlink ref="J473" location="A125584064F" display="A125584064F" xr:uid="{43D19AEB-5FA5-4D55-BC4A-B2167EAB3F94}"/>
    <hyperlink ref="J529" location="A125570024C" display="A125570024C" xr:uid="{78F661E4-B786-4B4D-9644-2CF0A6299287}"/>
    <hyperlink ref="K417" location="A125550368K" display="A125550368K" xr:uid="{11FC707B-C903-4336-9EF2-2DA898FB76D4}"/>
    <hyperlink ref="K473" location="A125578448C" display="A125578448C" xr:uid="{6B5A3B8B-C277-45FC-ABAA-42FDD74D3FE0}"/>
    <hyperlink ref="K529" location="A125564408A" display="A125564408A" xr:uid="{4515A9E0-0F5E-45C1-BCDB-C3363C313255}"/>
    <hyperlink ref="L417" location="A125558792T" display="A125558792T" xr:uid="{66A4495E-5080-4BC5-9DAC-131326CBD851}"/>
    <hyperlink ref="L473" location="A125586872R" display="A125586872R" xr:uid="{387823A0-020E-4D35-980A-14286EBEE416}"/>
    <hyperlink ref="L529" location="A125572832L" display="A125572832L" xr:uid="{0A22AC3A-45A4-4227-A566-C3E879E0713B}"/>
    <hyperlink ref="M417" location="A125561600W" display="A125561600W" xr:uid="{480BB5A6-2061-4677-9047-272E5315F1A9}"/>
    <hyperlink ref="M473" location="A125589680A" display="A125589680A" xr:uid="{A79EEB36-B8A4-4CC3-9924-945E9E6D0B39}"/>
    <hyperlink ref="M529" location="A125575640X" display="A125575640X" xr:uid="{F573CA5A-F33E-4F54-885C-84130B46501C}"/>
    <hyperlink ref="O417" location="A125553177X" display="A125553177X" xr:uid="{65DF4047-FDAE-46E2-8915-EE9E340CF6A3}"/>
    <hyperlink ref="O473" location="A125581257W" display="A125581257W" xr:uid="{91BDCCB3-9A3B-44FF-AEDC-E6061167CD27}"/>
    <hyperlink ref="O529" location="A125567217R" display="A125567217R" xr:uid="{7335103E-5863-42E3-A40E-C1144C4FB708}"/>
    <hyperlink ref="N418" location="A125553376R" display="A125553376R" xr:uid="{9D70654F-0BDB-40CB-835F-C132D22F9B31}"/>
    <hyperlink ref="N474" location="A125581456L" display="A125581456L" xr:uid="{097418B7-B432-48C8-B84F-6257C9649579}"/>
    <hyperlink ref="N530" location="A125567416F" display="A125567416F" xr:uid="{9D03AEAC-3858-4B86-A3F1-A1889B3FA2C5}"/>
    <hyperlink ref="J418" location="A125556184A" display="A125556184A" xr:uid="{87F34AA5-D6F3-4D43-9CF2-EAE6F82663A7}"/>
    <hyperlink ref="J474" location="A125584264X" display="A125584264X" xr:uid="{F2FE9C3C-2B3B-441A-A2DD-A7AA40A1DE74}"/>
    <hyperlink ref="J530" location="A125570224W" display="A125570224W" xr:uid="{2DFE8503-20A8-44AB-8DF9-BC785D780844}"/>
    <hyperlink ref="K418" location="A125550568C" display="A125550568C" xr:uid="{A4EE8F20-1BB9-4BE8-8C07-BEBEEE53322B}"/>
    <hyperlink ref="K474" location="A125578648W" display="A125578648W" xr:uid="{BDCC2353-C302-4B7B-A8FB-7F2A2F199D47}"/>
    <hyperlink ref="K530" location="A125564608V" display="A125564608V" xr:uid="{6728A899-F3EE-4412-B7B2-7DE7A861F6FF}"/>
    <hyperlink ref="L418" location="A125558992K" display="A125558992K" xr:uid="{3D3AC0D7-6A5F-4225-AFEC-8810F3EFD0B2}"/>
    <hyperlink ref="L474" location="A125587072K" display="A125587072K" xr:uid="{1B1D4B33-5AAC-465D-8984-3596F82FA3B4}"/>
    <hyperlink ref="L530" location="A125573032J" display="A125573032J" xr:uid="{EA1D565F-F22D-4E79-A691-B5DB61FC0884}"/>
    <hyperlink ref="M418" location="A125561800R" display="A125561800R" xr:uid="{B3AC710F-933D-476D-B014-1392B3BE7D27}"/>
    <hyperlink ref="M474" location="A125589880V" display="A125589880V" xr:uid="{EC54D4A2-9BC6-45CA-9ABB-65B7172E7A8E}"/>
    <hyperlink ref="M530" location="A125575840T" display="A125575840T" xr:uid="{9116A95E-E214-495A-A67D-5E1D17CF21E1}"/>
    <hyperlink ref="O418" location="A125553377T" display="A125553377T" xr:uid="{DB06B054-2FFE-46DD-A6E1-1505EB1D42C2}"/>
    <hyperlink ref="O474" location="A125581457R" display="A125581457R" xr:uid="{DC4AFFE1-7BA0-4FB2-8629-4B8E3F0C1DC1}"/>
    <hyperlink ref="O530" location="A125567417J" display="A125567417J" xr:uid="{0F6F9C7F-B90E-4F72-975F-B131870085A3}"/>
    <hyperlink ref="N419" location="A125553384R" display="A125553384R" xr:uid="{A9319756-1EDD-4F18-8397-E9E9CF0667D5}"/>
    <hyperlink ref="N475" location="A125581464L" display="A125581464L" xr:uid="{C8B4E70A-E00A-4813-AEAB-F9DE2CE23280}"/>
    <hyperlink ref="N531" location="A125567424F" display="A125567424F" xr:uid="{DA336430-C040-433D-A213-16041F1BB25E}"/>
    <hyperlink ref="J419" location="A125556192A" display="A125556192A" xr:uid="{E65B59E0-0722-4287-9BA7-6C4EA490B05F}"/>
    <hyperlink ref="J475" location="A125584272X" display="A125584272X" xr:uid="{30A17CB5-2766-417B-A99D-D81A161AB8A6}"/>
    <hyperlink ref="J531" location="A125570232W" display="A125570232W" xr:uid="{9C3B7E3B-C5F7-4BC6-A57B-D323A93DD5B5}"/>
    <hyperlink ref="K419" location="A125550576C" display="A125550576C" xr:uid="{3E143ACE-086D-45E7-BB27-C67722709DC6}"/>
    <hyperlink ref="K475" location="A125578656W" display="A125578656W" xr:uid="{AC0E3A5F-5CC6-4C5E-A757-211503D713DA}"/>
    <hyperlink ref="K531" location="A125564616V" display="A125564616V" xr:uid="{069C65DD-CB1D-4A0E-BCEA-47720F3DCB9D}"/>
    <hyperlink ref="L419" location="A125559000A" display="A125559000A" xr:uid="{F1DB2710-AE2D-440F-9B3B-CACF3DCC24BA}"/>
    <hyperlink ref="L475" location="A125587080K" display="A125587080K" xr:uid="{43D17B81-E93F-440D-943B-5FC9FC53FF88}"/>
    <hyperlink ref="L531" location="A125573040J" display="A125573040J" xr:uid="{A70722E2-5B1A-4F8B-85AB-052A01D20CD5}"/>
    <hyperlink ref="M419" location="A125561808J" display="A125561808J" xr:uid="{FBCA419E-50DA-444D-AF2D-495BCF7B4C71}"/>
    <hyperlink ref="M475" location="A125589888L" display="A125589888L" xr:uid="{2218851D-168D-44AF-AB60-90F4AA11DBA4}"/>
    <hyperlink ref="M531" location="A125575848K" display="A125575848K" xr:uid="{7E535A30-2E20-4D8D-B258-33F8192C8F2E}"/>
    <hyperlink ref="O419" location="A125553385T" display="A125553385T" xr:uid="{E3E2F5EE-C666-4B6F-9437-B149E57FF024}"/>
    <hyperlink ref="O475" location="A125581465R" display="A125581465R" xr:uid="{885C18AB-B42B-44AB-8801-4F2C5B495F63}"/>
    <hyperlink ref="O531" location="A125567425J" display="A125567425J" xr:uid="{81EE6CBD-BBDD-438B-9928-F0A96BA97795}"/>
    <hyperlink ref="N420" location="A125553216C" display="A125553216C" xr:uid="{9C719483-3ACC-45D7-BADC-D93D24E50AF3}"/>
    <hyperlink ref="N476" location="A125581296L" display="A125581296L" xr:uid="{D3D137F0-1F9C-43C0-A58C-13D525A85BCF}"/>
    <hyperlink ref="N532" location="A125567256F" display="A125567256F" xr:uid="{168D646E-602A-4F22-B999-4E57F14C59B4}"/>
    <hyperlink ref="J420" location="A125556024R" display="A125556024R" xr:uid="{9351A8CE-DB59-4C9E-A295-C6B4564B0C6A}"/>
    <hyperlink ref="J476" location="A125584104L" display="A125584104L" xr:uid="{3AB2F568-5B69-41EF-8158-C6BFB3ED4B46}"/>
    <hyperlink ref="J532" location="A125570064W" display="A125570064W" xr:uid="{8151E632-50A5-4598-9DBD-DD913E4A1844}"/>
    <hyperlink ref="K420" location="A125550408T" display="A125550408T" xr:uid="{85104836-BD11-41FA-A288-8D2A2BAAC398}"/>
    <hyperlink ref="K476" location="A125578488W" display="A125578488W" xr:uid="{BF184B40-8D8A-4D42-A3C0-2BEDADAF346B}"/>
    <hyperlink ref="K532" location="A125564448V" display="A125564448V" xr:uid="{24A92CEA-98AF-4758-9898-20769E1FB6A4}"/>
    <hyperlink ref="L420" location="A125558832X" display="A125558832X" xr:uid="{AF5AEBE6-35CA-475A-859F-FBE6E7F19218}"/>
    <hyperlink ref="L476" location="A125586912W" display="A125586912W" xr:uid="{2E78DD14-250D-451E-B3D9-644FEC728764}"/>
    <hyperlink ref="L532" location="A125572872F" display="A125572872F" xr:uid="{ED5E8AAC-D98B-4403-AB5D-71DEC3273E3E}"/>
    <hyperlink ref="M420" location="A125561640R" display="A125561640R" xr:uid="{A877FE13-C972-4DB2-849B-D4FB85E333DE}"/>
    <hyperlink ref="M476" location="A125589720J" display="A125589720J" xr:uid="{EC524AE9-61C3-4189-B032-620CB5B916D6}"/>
    <hyperlink ref="M532" location="A125575680T" display="A125575680T" xr:uid="{C9774EC1-77C1-45E1-806C-283E81A5588C}"/>
    <hyperlink ref="O420" location="A125553217F" display="A125553217F" xr:uid="{B8E2B6B3-888C-47C7-9D78-EC6F318580CC}"/>
    <hyperlink ref="O476" location="A125581297R" display="A125581297R" xr:uid="{24FAB87C-06F2-4960-9532-271D15682A8E}"/>
    <hyperlink ref="O532" location="A125567257J" display="A125567257J" xr:uid="{8D75C456-F2D2-4429-87EE-42E24A1778A1}"/>
    <hyperlink ref="N422" location="A125553184W" display="A125553184W" xr:uid="{869AD4B3-A49D-4B4A-A7AC-0282BF0D3480}"/>
    <hyperlink ref="N478" location="A125581264V" display="A125581264V" xr:uid="{3A9149D9-1299-47EA-A557-5A04BD947500}"/>
    <hyperlink ref="N534" location="A125567224L" display="A125567224L" xr:uid="{AC3057F1-F66D-4BE7-B67F-6765204E584A}"/>
    <hyperlink ref="J422" location="A125555992F" display="A125555992F" xr:uid="{AEEF053C-B71A-42F0-B009-A91C2BFB20C5}"/>
    <hyperlink ref="J478" location="A125584072F" display="A125584072F" xr:uid="{240E35C7-F2E4-4531-B0CB-2F818B5AED2B}"/>
    <hyperlink ref="J534" location="A125570032C" display="A125570032C" xr:uid="{9093524A-6F24-435A-A84C-A958F8C6CFAE}"/>
    <hyperlink ref="K422" location="A125550376K" display="A125550376K" xr:uid="{96327089-7F51-41E5-B67E-6CAA608C6BE8}"/>
    <hyperlink ref="K478" location="A125578456C" display="A125578456C" xr:uid="{CDDBCB6A-8D21-4E2C-BC8D-A63F047BDBC7}"/>
    <hyperlink ref="K534" location="A125564416A" display="A125564416A" xr:uid="{CBCB3845-4A20-4F0D-BD31-219B2F85C19A}"/>
    <hyperlink ref="L422" location="A125558800F" display="A125558800F" xr:uid="{CFC803B2-8F6A-4CB5-8864-EB1920A1E1C1}"/>
    <hyperlink ref="L478" location="A125586880R" display="A125586880R" xr:uid="{76BA57C7-A505-4F51-B728-21A9DC2B9FDF}"/>
    <hyperlink ref="L534" location="A125572840L" display="A125572840L" xr:uid="{DEB98C15-D0AD-4FAD-95FD-0673EA804F9B}"/>
    <hyperlink ref="M422" location="A125561608R" display="A125561608R" xr:uid="{E1F21C72-A5C4-4996-8871-5C29B3A7C591}"/>
    <hyperlink ref="M478" location="A125589688V" display="A125589688V" xr:uid="{86F0458B-B03B-43BC-BADF-20ECFAAAA02E}"/>
    <hyperlink ref="M534" location="A125575648T" display="A125575648T" xr:uid="{616ECD8B-FF8A-4EF1-AE34-2C94D77569B3}"/>
    <hyperlink ref="O422" location="A125553185X" display="A125553185X" xr:uid="{057D3150-6CFC-409C-8C5A-E697CE75D5A8}"/>
    <hyperlink ref="O478" location="A125581265W" display="A125581265W" xr:uid="{87DA8365-0FE7-4D27-B56D-880F74762CD5}"/>
    <hyperlink ref="O534" location="A125567225R" display="A125567225R" xr:uid="{688C9A8C-D6F5-4607-83E1-C569BDDA80C9}"/>
    <hyperlink ref="N423" location="A125553256W" display="A125553256W" xr:uid="{490C0ADC-216A-4E91-990F-833001FA938E}"/>
    <hyperlink ref="N479" location="A125581336V" display="A125581336V" xr:uid="{BB44EF00-AA7C-4C27-9663-B2ABB8C0D5F7}"/>
    <hyperlink ref="N535" location="A125567296X" display="A125567296X" xr:uid="{294D8465-F710-4F0F-8CE6-438794B1D486}"/>
    <hyperlink ref="J423" location="A125556064J" display="A125556064J" xr:uid="{7E5C4D6C-01AE-4D79-B1A2-977621E4FFE7}"/>
    <hyperlink ref="J479" location="A125584144F" display="A125584144F" xr:uid="{A7B4054F-FC57-4712-9A96-E49D6180840C}"/>
    <hyperlink ref="J535" location="A125570104C" display="A125570104C" xr:uid="{798D1C54-D24F-4E4D-8C8C-D02008EE2680}"/>
    <hyperlink ref="K423" location="A125550448K" display="A125550448K" xr:uid="{0A3101EE-47A4-4962-878F-53E5D3C378E3}"/>
    <hyperlink ref="K479" location="A125578528C" display="A125578528C" xr:uid="{807D9C9C-9C18-4EE0-BAE4-7968C9C0335C}"/>
    <hyperlink ref="K535" location="A125564488L" display="A125564488L" xr:uid="{C6CAA182-9A91-4368-B104-683DEBA11643}"/>
    <hyperlink ref="L423" location="A125558872T" display="A125558872T" xr:uid="{9940A493-960E-47C2-B2B7-7C7AD4D38BF3}"/>
    <hyperlink ref="L479" location="A125586952R" display="A125586952R" xr:uid="{5C466979-99C0-47C8-8BDA-969FCC03D762}"/>
    <hyperlink ref="L535" location="A125572912L" display="A125572912L" xr:uid="{1E5F08F6-DD43-452D-A069-90C3FB885809}"/>
    <hyperlink ref="M423" location="A125561680J" display="A125561680J" xr:uid="{7CEF8899-D2CD-452F-9C68-D7C93F9122CC}"/>
    <hyperlink ref="M479" location="A125589760A" display="A125589760A" xr:uid="{B4C1917A-C488-4527-995D-4FDF7CDBD4E0}"/>
    <hyperlink ref="M535" location="A125575720X" display="A125575720X" xr:uid="{70DAA6FB-B3EE-470A-8A20-7D2D5B5A5D29}"/>
    <hyperlink ref="O423" location="A125553257X" display="A125553257X" xr:uid="{D814DBD8-69A5-4A0F-9B2E-7F4472EC6D90}"/>
    <hyperlink ref="O479" location="A125581337W" display="A125581337W" xr:uid="{0C654C8B-06F2-47FF-BD25-295B7A1A8C7B}"/>
    <hyperlink ref="O535" location="A125567297A" display="A125567297A" xr:uid="{2FDC4F22-817B-4E0A-86C6-C3DCD1DF2C9A}"/>
    <hyperlink ref="N425" location="A125553208C" display="A125553208C" xr:uid="{64BBD354-0EF9-4BDD-B0C7-BD63DBDF09E7}"/>
    <hyperlink ref="N481" location="A125581288L" display="A125581288L" xr:uid="{D4029F73-330A-4535-B01A-3E174CACCC47}"/>
    <hyperlink ref="N537" location="A125567248F" display="A125567248F" xr:uid="{7CE14CD1-0D52-49AB-8AFF-4F2BD9C55E0C}"/>
    <hyperlink ref="J425" location="A125556016R" display="A125556016R" xr:uid="{27DA96FD-8A52-4B43-BF02-EF28F7EF35FE}"/>
    <hyperlink ref="J481" location="A125584096X" display="A125584096X" xr:uid="{FE72F124-5310-4BB4-80FE-781499B51DDB}"/>
    <hyperlink ref="J537" location="A125570056W" display="A125570056W" xr:uid="{914F625B-A741-45EF-B42E-4930CE108331}"/>
    <hyperlink ref="K425" location="A125550400X" display="A125550400X" xr:uid="{FA49F104-CC6B-4E56-9DC6-1C8CDC300E6A}"/>
    <hyperlink ref="K481" location="A125578480C" display="A125578480C" xr:uid="{91BE9A27-A6AB-42D7-828C-54E6250A0534}"/>
    <hyperlink ref="K537" location="A125564440A" display="A125564440A" xr:uid="{F094EB05-F4C2-4A03-81CD-436378A2595C}"/>
    <hyperlink ref="L425" location="A125558824X" display="A125558824X" xr:uid="{83C50916-955E-496F-8A00-38DF16582AAE}"/>
    <hyperlink ref="L481" location="A125586904W" display="A125586904W" xr:uid="{2B5EC9E9-AE8C-4F83-9F74-23F84CCAB170}"/>
    <hyperlink ref="L537" location="A125572864F" display="A125572864F" xr:uid="{E24A04E9-CA5B-486F-A69A-593E4263C48D}"/>
    <hyperlink ref="M425" location="A125561632R" display="A125561632R" xr:uid="{270F815C-5947-4731-8D87-C700565071C9}"/>
    <hyperlink ref="M481" location="A125589712J" display="A125589712J" xr:uid="{33FB7F0E-87CC-4598-BEE8-380E002ACE6A}"/>
    <hyperlink ref="M537" location="A125575672T" display="A125575672T" xr:uid="{8D1E3A4B-CDC1-4F98-91F8-36BCCD8B8CC6}"/>
    <hyperlink ref="O425" location="A125553209F" display="A125553209F" xr:uid="{660ABCDA-0084-4A7C-AD85-F1F73E048DBA}"/>
    <hyperlink ref="O481" location="A125581289R" display="A125581289R" xr:uid="{92508566-E2FF-4C05-A907-78FCB8430B36}"/>
    <hyperlink ref="O537" location="A125567249J" display="A125567249J" xr:uid="{257D418F-BFEB-4C70-8F15-FD1BB0A7527A}"/>
    <hyperlink ref="N426" location="A125553264W" display="A125553264W" xr:uid="{C9A5D1DF-D361-4A6C-B4A6-3BA6672394EC}"/>
    <hyperlink ref="N482" location="A125581344V" display="A125581344V" xr:uid="{521BDE4B-4D91-4C64-A524-DAFE770F10E6}"/>
    <hyperlink ref="N538" location="A125567304L" display="A125567304L" xr:uid="{BE84BC7D-5AC2-4D1A-9AFD-820E9DAA009F}"/>
    <hyperlink ref="J426" location="A125556072J" display="A125556072J" xr:uid="{D6198EB2-610E-4C8E-8EFD-BF0CDC4FFB41}"/>
    <hyperlink ref="J482" location="A125584152F" display="A125584152F" xr:uid="{EEEA596C-7EF5-4A7A-A88E-58EF5B091828}"/>
    <hyperlink ref="J538" location="A125570112C" display="A125570112C" xr:uid="{7F427074-1C08-42AB-B2FE-EFF3A6943ACD}"/>
    <hyperlink ref="K426" location="A125550456K" display="A125550456K" xr:uid="{493E76C1-A0FE-46AA-AFB6-3FC24F1F613B}"/>
    <hyperlink ref="K482" location="A125578536C" display="A125578536C" xr:uid="{F176AAF2-9DAD-4196-AAA4-2F9C1E8A7A91}"/>
    <hyperlink ref="K538" location="A125564496L" display="A125564496L" xr:uid="{4740D478-36DC-445C-8946-5B0119D6326F}"/>
    <hyperlink ref="L426" location="A125558880T" display="A125558880T" xr:uid="{F3CE36BA-9A22-495A-BA56-054A3BAE9BB9}"/>
    <hyperlink ref="L482" location="A125586960R" display="A125586960R" xr:uid="{C3ED0459-C4F3-4F6D-90EB-FF95C75BBCD1}"/>
    <hyperlink ref="L538" location="A125572920L" display="A125572920L" xr:uid="{5E498340-0AD3-4216-BB2B-BCFA71E5152C}"/>
    <hyperlink ref="M426" location="A125561688A" display="A125561688A" xr:uid="{98E0C4B7-DEBF-4CDF-BFFE-04B95D3F1763}"/>
    <hyperlink ref="M482" location="A125589768V" display="A125589768V" xr:uid="{C8127632-503F-4258-9362-F5EA3D066B2F}"/>
    <hyperlink ref="M538" location="A125575728T" display="A125575728T" xr:uid="{B1614F0B-A7A7-4F59-BE68-2BB458A04C52}"/>
    <hyperlink ref="O426" location="A125553265X" display="A125553265X" xr:uid="{D251CF8D-C8EC-402B-AC72-1182DC0A6F13}"/>
    <hyperlink ref="O482" location="A125581345W" display="A125581345W" xr:uid="{A4A509D3-0904-43AA-87B8-AF45A20736F6}"/>
    <hyperlink ref="O538" location="A125567305R" display="A125567305R" xr:uid="{DB31BC94-B917-4934-8B03-C2BA6779E942}"/>
    <hyperlink ref="N427" location="A125553224C" display="A125553224C" xr:uid="{28167381-D479-4AAC-8865-210B33760A67}"/>
    <hyperlink ref="N483" location="A125581304A" display="A125581304A" xr:uid="{6F48273F-2B67-426B-A00D-C2ED0AD19855}"/>
    <hyperlink ref="N539" location="A125567264F" display="A125567264F" xr:uid="{91FB19ED-C4D9-4DEF-A1A0-D3867445B8B0}"/>
    <hyperlink ref="J427" location="A125556032R" display="A125556032R" xr:uid="{3E027917-E6FD-4623-99F7-6D5B4CF7ED32}"/>
    <hyperlink ref="J483" location="A125584112L" display="A125584112L" xr:uid="{B503F9CE-5BBB-409A-A9C1-F2A242227E97}"/>
    <hyperlink ref="J539" location="A125570072W" display="A125570072W" xr:uid="{2DAF56F4-3102-44D7-A521-9CB18CB52549}"/>
    <hyperlink ref="K427" location="A125550416T" display="A125550416T" xr:uid="{85789AEF-B466-45A0-B942-992312104077}"/>
    <hyperlink ref="K483" location="A125578496W" display="A125578496W" xr:uid="{B9FF7953-E774-434D-AA95-8D179C16CBA6}"/>
    <hyperlink ref="K539" location="A125564456V" display="A125564456V" xr:uid="{B5C4550A-388F-4EE8-A237-BDA22827C31B}"/>
    <hyperlink ref="L427" location="A125558840X" display="A125558840X" xr:uid="{6562A831-DD10-4246-A098-B7945FAA3278}"/>
    <hyperlink ref="L483" location="A125586920W" display="A125586920W" xr:uid="{D927E156-5926-4638-95EC-FD92FA80A2EE}"/>
    <hyperlink ref="L539" location="A125572880F" display="A125572880F" xr:uid="{FF87E497-D819-41CA-973A-875310E06B92}"/>
    <hyperlink ref="M427" location="A125561648J" display="A125561648J" xr:uid="{04C2B1B2-77FE-455E-B8BD-0D6360D6BD1A}"/>
    <hyperlink ref="M483" location="A125589728A" display="A125589728A" xr:uid="{B52985E1-7D82-4D6B-B7BA-ADA15A9674F2}"/>
    <hyperlink ref="M539" location="A125575688K" display="A125575688K" xr:uid="{1914026B-0A08-42A2-9DD1-B91D744D4F64}"/>
    <hyperlink ref="O427" location="A125553225F" display="A125553225F" xr:uid="{1C746EA4-0E2C-405C-8A1D-878B8B013D7C}"/>
    <hyperlink ref="O483" location="A125581305C" display="A125581305C" xr:uid="{008DFFD7-4698-4E46-855E-DBCD62A0FC05}"/>
    <hyperlink ref="O539" location="A125567265J" display="A125567265J" xr:uid="{A160FDEF-CFE2-44B8-B3F6-AEF1167411E3}"/>
    <hyperlink ref="N428" location="A125553272W" display="A125553272W" xr:uid="{05C103A2-3F7B-4B65-8A70-1695AD6A91D7}"/>
    <hyperlink ref="N484" location="A125581352V" display="A125581352V" xr:uid="{15AFBF91-01FF-4C90-9FF5-E9FC7D40A843}"/>
    <hyperlink ref="N540" location="A125567312L" display="A125567312L" xr:uid="{ADD7263B-B61E-4F97-999B-846B523B4DE5}"/>
    <hyperlink ref="J428" location="A125556080J" display="A125556080J" xr:uid="{03F69B33-D2CC-4F6F-9474-2AB708988F18}"/>
    <hyperlink ref="J484" location="A125584160F" display="A125584160F" xr:uid="{400568F0-F000-40BC-8B06-0C2D1AF903D7}"/>
    <hyperlink ref="J540" location="A125570120C" display="A125570120C" xr:uid="{F9AEF37D-C933-4F1C-919D-ECDC66AC8383}"/>
    <hyperlink ref="K428" location="A125550464K" display="A125550464K" xr:uid="{A60FAFAB-D5E7-4048-BFE3-2F757BEFB91D}"/>
    <hyperlink ref="K484" location="A125578544C" display="A125578544C" xr:uid="{20F2C974-617B-4B69-B22E-6907484F3DD1}"/>
    <hyperlink ref="K540" location="A125564504A" display="A125564504A" xr:uid="{32AEBB5E-017F-4BDC-9114-D03A453F570D}"/>
    <hyperlink ref="L428" location="A125558888K" display="A125558888K" xr:uid="{72501B08-5460-48B3-AA50-C10728FAE53D}"/>
    <hyperlink ref="L484" location="A125586968J" display="A125586968J" xr:uid="{2D50AB80-96E1-4022-8A09-C548F68CCEE0}"/>
    <hyperlink ref="L540" location="A125572928F" display="A125572928F" xr:uid="{F5DE7643-E36E-4D4F-B0D1-B34F83CCF284}"/>
    <hyperlink ref="M428" location="A125561696A" display="A125561696A" xr:uid="{93920872-501A-4785-B20C-DF056FBDBF8A}"/>
    <hyperlink ref="M484" location="A125589776V" display="A125589776V" xr:uid="{E5CA8F80-0125-442B-9318-7335B84D0D14}"/>
    <hyperlink ref="M540" location="A125575736T" display="A125575736T" xr:uid="{E76F84EF-0627-4519-A5F0-BD57C9E86057}"/>
    <hyperlink ref="O428" location="A125553273X" display="A125553273X" xr:uid="{96366DC9-84BA-4EF9-B250-3FEA8FAF58AF}"/>
    <hyperlink ref="O484" location="A125581353W" display="A125581353W" xr:uid="{BA1D12DE-1A34-4779-BD9C-12EB282AEF5A}"/>
    <hyperlink ref="O540" location="A125567313R" display="A125567313R" xr:uid="{82AF86E2-3605-4804-8668-F5C172F5C1A0}"/>
    <hyperlink ref="N430" location="A125553344W" display="A125553344W" xr:uid="{3F1889F0-C478-4F2A-8967-2A63DA94B5D9}"/>
    <hyperlink ref="N486" location="A125581424V" display="A125581424V" xr:uid="{720060FC-06F5-42BB-8BBB-970AEB960C6C}"/>
    <hyperlink ref="N542" location="A125567384X" display="A125567384X" xr:uid="{A8E2AFE9-F848-49E3-9D4B-ADA6DBEF2DA5}"/>
    <hyperlink ref="J430" location="A125556152J" display="A125556152J" xr:uid="{20C16710-4CA1-4B70-839E-07BEF03F8EF0}"/>
    <hyperlink ref="J486" location="A125584232F" display="A125584232F" xr:uid="{6CAA7043-B5C0-493A-98C3-B01958514D29}"/>
    <hyperlink ref="J542" location="A125570192R" display="A125570192R" xr:uid="{5BE928C3-BF67-43D2-82B1-DB4B9767E88E}"/>
    <hyperlink ref="K430" location="A125550536K" display="A125550536K" xr:uid="{F310C308-CD15-433F-AEE3-D35D835B2BF8}"/>
    <hyperlink ref="K486" location="A125578616C" display="A125578616C" xr:uid="{F44E9F45-B75D-4030-A05F-0D71B771A32C}"/>
    <hyperlink ref="K542" location="A125564576L" display="A125564576L" xr:uid="{94D07059-3B38-496B-A483-F9E84CFEB1FB}"/>
    <hyperlink ref="L430" location="A125558960T" display="A125558960T" xr:uid="{102007D9-F6E7-4D84-A5E5-D73389E19592}"/>
    <hyperlink ref="L486" location="A125587040T" display="A125587040T" xr:uid="{4F6CC5E7-D2E0-430A-955F-9997B32E2CDA}"/>
    <hyperlink ref="L542" location="A125573000R" display="A125573000R" xr:uid="{BB5818F4-81BD-40C3-9FAD-F50C9CCB2B51}"/>
    <hyperlink ref="M430" location="A125561768A" display="A125561768A" xr:uid="{B2481DC9-D089-4A67-93E2-C0FA97942D96}"/>
    <hyperlink ref="M486" location="A125589848V" display="A125589848V" xr:uid="{6792A16B-325C-456E-B396-EE0A6FB6FE85}"/>
    <hyperlink ref="M542" location="A125575808T" display="A125575808T" xr:uid="{9CE95472-85F0-40C5-BA1F-B91C579D8320}"/>
    <hyperlink ref="O430" location="A125553345X" display="A125553345X" xr:uid="{29A8B300-C3D5-41AB-84CB-6FB9B1F62812}"/>
    <hyperlink ref="O486" location="A125581425W" display="A125581425W" xr:uid="{0F59C9C9-1E10-4ED7-86A5-B4466EFB23AB}"/>
    <hyperlink ref="O542" location="A125567385A" display="A125567385A" xr:uid="{9A545259-BF22-4BE4-A2AE-738F8E688B1B}"/>
    <hyperlink ref="N431" location="A125553280W" display="A125553280W" xr:uid="{180102B8-EA5B-4EB8-B254-0A4F940DC605}"/>
    <hyperlink ref="N487" location="A125581360V" display="A125581360V" xr:uid="{95651BCF-A4B4-4733-AC16-8E987461DE84}"/>
    <hyperlink ref="N543" location="A125567320L" display="A125567320L" xr:uid="{9B49E74C-F785-4B3E-8455-AA871CF78833}"/>
    <hyperlink ref="J431" location="A125556088A" display="A125556088A" xr:uid="{05004504-57DA-4ED4-8F7D-10215C51356E}"/>
    <hyperlink ref="J487" location="A125584168X" display="A125584168X" xr:uid="{1FC3F4CC-0634-450A-91E4-94AFBEAF3353}"/>
    <hyperlink ref="J543" location="A125570128W" display="A125570128W" xr:uid="{DD1D5C41-C169-4A3C-9C99-B98852F8CFA0}"/>
    <hyperlink ref="K431" location="A125550472K" display="A125550472K" xr:uid="{3DA5E979-619D-4DDA-97E2-E2DD6E56930D}"/>
    <hyperlink ref="K487" location="A125578552C" display="A125578552C" xr:uid="{8A132EB5-BBD3-4460-85D9-E0EE46366DD8}"/>
    <hyperlink ref="K543" location="A125564512A" display="A125564512A" xr:uid="{E47CE61F-C391-4204-AE1D-AC8B03DAE11C}"/>
    <hyperlink ref="L431" location="A125558896K" display="A125558896K" xr:uid="{619B36FE-D228-4A5D-93EC-D6EF683D0C52}"/>
    <hyperlink ref="L487" location="A125586976J" display="A125586976J" xr:uid="{7A86DA95-482E-402A-84DC-7FF49F48CA13}"/>
    <hyperlink ref="L543" location="A125572936F" display="A125572936F" xr:uid="{D8D30E18-F1DC-4C74-8F33-2D3F03884D88}"/>
    <hyperlink ref="M431" location="A125561704R" display="A125561704R" xr:uid="{0BF8D01A-9DC7-49B6-8999-7A41F6EF247F}"/>
    <hyperlink ref="M487" location="A125589784V" display="A125589784V" xr:uid="{1A240536-2A07-48B5-AEC2-3E2DAB9D2741}"/>
    <hyperlink ref="M543" location="A125575744T" display="A125575744T" xr:uid="{C35D5A8B-6C11-4819-9C29-759E664945DB}"/>
    <hyperlink ref="O431" location="A125553281X" display="A125553281X" xr:uid="{989A7F6C-9227-4D73-9A76-F62E5224A601}"/>
    <hyperlink ref="O487" location="A125581361W" display="A125581361W" xr:uid="{00E9C740-56E0-436E-939F-9CD4FC043A26}"/>
    <hyperlink ref="O543" location="A125567321R" display="A125567321R" xr:uid="{8F5FBBAA-CB26-4FFB-9562-A70A11359601}"/>
    <hyperlink ref="N432" location="A125553232C" display="A125553232C" xr:uid="{6E65EEC3-AC6C-4D0B-96C1-1A5D74212DD4}"/>
    <hyperlink ref="N488" location="A125581312A" display="A125581312A" xr:uid="{33EF9A87-E544-457C-9438-D70F9FA1CBC4}"/>
    <hyperlink ref="N544" location="A125567272F" display="A125567272F" xr:uid="{3E9F46EE-0157-443C-8A8E-AFE46E83E365}"/>
    <hyperlink ref="J432" location="A125556040R" display="A125556040R" xr:uid="{1C48F42E-78DB-4583-8C98-8725B73DA4B0}"/>
    <hyperlink ref="J488" location="A125584120L" display="A125584120L" xr:uid="{1A180592-47B4-4DB9-B675-4A50B913EED6}"/>
    <hyperlink ref="J544" location="A125570080W" display="A125570080W" xr:uid="{2C43AEB6-3A25-4EE9-ADE6-C3D0E20FB866}"/>
    <hyperlink ref="K432" location="A125550424T" display="A125550424T" xr:uid="{1A32A695-ED6D-424E-BB4B-9C2202FCFA52}"/>
    <hyperlink ref="K488" location="A125578504K" display="A125578504K" xr:uid="{5C928469-0FED-4DFC-9DBB-24DC88732619}"/>
    <hyperlink ref="K544" location="A125564464V" display="A125564464V" xr:uid="{E69EAF64-925E-4DE3-9CC6-00EF75B2A939}"/>
    <hyperlink ref="L432" location="A125558848T" display="A125558848T" xr:uid="{214BE363-EF48-43E1-AAFC-400B7CC7D166}"/>
    <hyperlink ref="L488" location="A125586928R" display="A125586928R" xr:uid="{D7AF9D7C-CA52-41ED-A452-CDC646FAF8E7}"/>
    <hyperlink ref="L544" location="A125572888X" display="A125572888X" xr:uid="{EAB98846-233D-4597-91C8-29BD20580888}"/>
    <hyperlink ref="M432" location="A125561656J" display="A125561656J" xr:uid="{4A7006DC-7A32-4F50-9FAE-345E6F8DE484}"/>
    <hyperlink ref="M488" location="A125589736A" display="A125589736A" xr:uid="{D459AB45-C684-4C46-B1AD-BCF6F0134646}"/>
    <hyperlink ref="M544" location="A125575696K" display="A125575696K" xr:uid="{EE01F886-9FAA-4002-B16A-70CCC6757853}"/>
    <hyperlink ref="O432" location="A125553233F" display="A125553233F" xr:uid="{675F1B04-6E29-429E-A2E4-0A62EB1F1CFE}"/>
    <hyperlink ref="O488" location="A125581313C" display="A125581313C" xr:uid="{8D49BA26-D548-4123-8DCD-D1103456AAD0}"/>
    <hyperlink ref="O544" location="A125567273J" display="A125567273J" xr:uid="{58EDFFFC-B9EE-4E60-81C1-B88958AEA7E4}"/>
    <hyperlink ref="N433" location="A125553392R" display="A125553392R" xr:uid="{5A99B45E-5F44-461E-81CE-DACDAE743654}"/>
    <hyperlink ref="N489" location="A125581472L" display="A125581472L" xr:uid="{8F944C20-3AA6-4B1B-A64A-980586942409}"/>
    <hyperlink ref="N545" location="A125567432F" display="A125567432F" xr:uid="{E2A0B64C-460D-417A-A0CF-9B574D8AE184}"/>
    <hyperlink ref="J433" location="A125556200R" display="A125556200R" xr:uid="{735C1EFE-EDF6-4FD1-8F14-89739AF3574E}"/>
    <hyperlink ref="J489" location="A125584280X" display="A125584280X" xr:uid="{FFAAFB5D-411C-4F3F-B92A-AF9FB44B9CCA}"/>
    <hyperlink ref="J545" location="A125570240W" display="A125570240W" xr:uid="{83A29F77-45EC-49C9-999F-6D94E3FB3C9D}"/>
    <hyperlink ref="K433" location="A125550584C" display="A125550584C" xr:uid="{04ABDACD-6D59-427F-8BCA-0C6183FC7140}"/>
    <hyperlink ref="K489" location="A125578664W" display="A125578664W" xr:uid="{8E589D69-79DC-4F4E-910D-2EA371B90BF0}"/>
    <hyperlink ref="K545" location="A125564624V" display="A125564624V" xr:uid="{D7F77ED2-C3F9-4617-8F06-D08E7B935C44}"/>
    <hyperlink ref="L433" location="A125559008V" display="A125559008V" xr:uid="{E63F1026-3963-4438-B318-3BB85B9B9432}"/>
    <hyperlink ref="L489" location="A125587088C" display="A125587088C" xr:uid="{50BE5DD1-E4B7-4EF7-A7D3-EE80C3DEE50B}"/>
    <hyperlink ref="L545" location="A125573048A" display="A125573048A" xr:uid="{E634A480-2F8F-4680-A1B4-669FD17F2D64}"/>
    <hyperlink ref="M433" location="A125561816J" display="A125561816J" xr:uid="{82B65BD9-4BA6-4CFC-A788-2E865AB7D062}"/>
    <hyperlink ref="M489" location="A125589896L" display="A125589896L" xr:uid="{560EF200-D8EE-403B-BBAB-03CD1B38EB11}"/>
    <hyperlink ref="M545" location="A125575856K" display="A125575856K" xr:uid="{8E053735-6EAD-4A0A-80DA-C9A7CC4A005F}"/>
    <hyperlink ref="O433" location="A125553393T" display="A125553393T" xr:uid="{8678C32F-F6C3-4EEE-A3F8-FB0D907CBA63}"/>
    <hyperlink ref="O489" location="A125581473R" display="A125581473R" xr:uid="{22958038-7172-4835-B84E-FD073F0AF000}"/>
    <hyperlink ref="O545" location="A125567433J" display="A125567433J" xr:uid="{20375095-8813-4B5B-80E9-D33FF199012F}"/>
    <hyperlink ref="N435" location="A125553352W" display="A125553352W" xr:uid="{560F81CD-3806-476E-ABA6-BA4653AD6DE8}"/>
    <hyperlink ref="N491" location="A125581432V" display="A125581432V" xr:uid="{89FFE9EB-DB30-49C9-820E-29C672D4AF73}"/>
    <hyperlink ref="N547" location="A125567392X" display="A125567392X" xr:uid="{9586FF52-622B-496F-A4A3-42407722912D}"/>
    <hyperlink ref="J435" location="A125556160J" display="A125556160J" xr:uid="{504355A9-D944-4677-AB89-AFC27AB8189E}"/>
    <hyperlink ref="J491" location="A125584240F" display="A125584240F" xr:uid="{E2CD8F4D-355C-4782-83FC-4EFAB88B4502}"/>
    <hyperlink ref="J547" location="A125570200C" display="A125570200C" xr:uid="{8F9EA950-6B02-4BB4-9F9B-D42C34973B6A}"/>
    <hyperlink ref="K435" location="A125550544K" display="A125550544K" xr:uid="{B5BCCF56-31C0-4745-BFFC-C12DA6604C14}"/>
    <hyperlink ref="K491" location="A125578624C" display="A125578624C" xr:uid="{4BBE5BF3-8468-469C-AE49-FF92768F2810}"/>
    <hyperlink ref="K547" location="A125564584L" display="A125564584L" xr:uid="{29C3F449-C841-4AAD-8AD9-A03F8CD94BE0}"/>
    <hyperlink ref="L435" location="A125558968K" display="A125558968K" xr:uid="{756E11CA-F7FE-4281-A56D-477C8B13DABB}"/>
    <hyperlink ref="L491" location="A125587048K" display="A125587048K" xr:uid="{28888F62-F873-48B0-9759-B9D5A5C89095}"/>
    <hyperlink ref="L547" location="A125573008J" display="A125573008J" xr:uid="{59E1D059-2FC8-4134-B2FC-526E07AA0CFA}"/>
    <hyperlink ref="M435" location="A125561776A" display="A125561776A" xr:uid="{BF1185D3-7C6B-4EFE-B75A-5FE01653A64D}"/>
    <hyperlink ref="M491" location="A125589856V" display="A125589856V" xr:uid="{B981C483-F270-450D-B0BB-BEA8FACDA141}"/>
    <hyperlink ref="M547" location="A125575816T" display="A125575816T" xr:uid="{9ED033F1-30E0-4222-879C-CAD32E997D1D}"/>
    <hyperlink ref="O435" location="A125553353X" display="A125553353X" xr:uid="{0D329A6D-109B-47BF-984F-D368349F8BAD}"/>
    <hyperlink ref="O491" location="A125581433W" display="A125581433W" xr:uid="{C9122A5D-F1A8-4E8A-98A3-3B89634909CF}"/>
    <hyperlink ref="O547" location="A125567393A" display="A125567393A" xr:uid="{DCA46EF5-7B33-456E-AD5E-36A9FD4782CA}"/>
    <hyperlink ref="N436" location="A125553360W" display="A125553360W" xr:uid="{2A3C24D9-EFC0-444F-B613-12CA6CF92695}"/>
    <hyperlink ref="N492" location="A125581440V" display="A125581440V" xr:uid="{ED9A48D0-3DC0-46B7-B631-5B8FAF94C483}"/>
    <hyperlink ref="N548" location="A125567400L" display="A125567400L" xr:uid="{694947E6-AE17-4E5B-ACE7-8931EE3E420F}"/>
    <hyperlink ref="J436" location="A125556168A" display="A125556168A" xr:uid="{4A06AE40-9130-498F-859A-B746CEB972DF}"/>
    <hyperlink ref="J492" location="A125584248X" display="A125584248X" xr:uid="{D8407C37-F851-4F29-9DC7-7AAB7CF49436}"/>
    <hyperlink ref="J548" location="A125570208W" display="A125570208W" xr:uid="{C6F52754-E365-47C1-B3FD-C778885235F9}"/>
    <hyperlink ref="K436" location="A125550552K" display="A125550552K" xr:uid="{6836D145-D63E-4296-A460-84706C67B9BA}"/>
    <hyperlink ref="K492" location="A125578632C" display="A125578632C" xr:uid="{FE3EB215-E6FD-4BF0-8872-243FA107659D}"/>
    <hyperlink ref="K548" location="A125564592L" display="A125564592L" xr:uid="{B0B2C9D1-F71A-495B-881C-E258C667471C}"/>
    <hyperlink ref="L436" location="A125558976K" display="A125558976K" xr:uid="{9DE036FB-3157-4EAC-8017-9478596F88C4}"/>
    <hyperlink ref="L492" location="A125587056K" display="A125587056K" xr:uid="{8855AA1B-9456-4973-B768-9B8CB7B00792}"/>
    <hyperlink ref="L548" location="A125573016J" display="A125573016J" xr:uid="{EFEF869B-18A8-4827-A688-FDB85094F6AA}"/>
    <hyperlink ref="M436" location="A125561784A" display="A125561784A" xr:uid="{53847163-B62D-4A49-8F91-A7F1924056A4}"/>
    <hyperlink ref="M492" location="A125589864V" display="A125589864V" xr:uid="{122F22BC-6D62-45D1-AC8D-9F6F3563A405}"/>
    <hyperlink ref="M548" location="A125575824T" display="A125575824T" xr:uid="{1D88C950-6601-4C82-9540-5487FD68260C}"/>
    <hyperlink ref="O436" location="A125553361X" display="A125553361X" xr:uid="{39694A8F-E923-4CB6-885A-17EE6C5114BE}"/>
    <hyperlink ref="O492" location="A125581441W" display="A125581441W" xr:uid="{54024435-FAD9-4543-B5EA-5758E5E7EED4}"/>
    <hyperlink ref="O548" location="A125567401R" display="A125567401R" xr:uid="{71011C99-A007-4E73-BA17-5C4CCAD1BF27}"/>
    <hyperlink ref="N437" location="A125553464R" display="A125553464R" xr:uid="{207FF783-5A28-4C2B-8B6C-D86495176BAB}"/>
    <hyperlink ref="N493" location="A125581544L" display="A125581544L" xr:uid="{74ECB4E6-3566-4548-9763-0B889003F3B6}"/>
    <hyperlink ref="N549" location="A125567504F" display="A125567504F" xr:uid="{75014531-A4CE-4387-9EBD-0C255D9B2E57}"/>
    <hyperlink ref="J437" location="A125556272A" display="A125556272A" xr:uid="{EC172489-7497-4C4F-A2C9-E29BCD48CC7D}"/>
    <hyperlink ref="J493" location="A125584352X" display="A125584352X" xr:uid="{5D31F17B-E8CC-4ABB-B47E-5187106ADD0A}"/>
    <hyperlink ref="J549" location="A125570312W" display="A125570312W" xr:uid="{50F29B64-A3D4-432B-A622-D065355E41A8}"/>
    <hyperlink ref="K437" location="A125550656C" display="A125550656C" xr:uid="{5B46BD72-FDFD-4F33-9A3E-13177AC6CDC5}"/>
    <hyperlink ref="K493" location="A125578736W" display="A125578736W" xr:uid="{8625A23F-16AD-47EC-8ED0-7DC73548EB3C}"/>
    <hyperlink ref="K549" location="A125564696F" display="A125564696F" xr:uid="{840909B4-2BA8-4386-B9F0-3CD3D227E240}"/>
    <hyperlink ref="L437" location="A125559080L" display="A125559080L" xr:uid="{CEC069CB-3BA7-4FD4-9645-60B40EAB5EE4}"/>
    <hyperlink ref="L493" location="A125587160K" display="A125587160K" xr:uid="{9B3DC48D-59AA-4CB7-87DC-A209DD075D0D}"/>
    <hyperlink ref="L549" location="A125573120J" display="A125573120J" xr:uid="{292F4DEB-8B89-41FC-B985-3566B6B54214}"/>
    <hyperlink ref="M437" location="A125561888V" display="A125561888V" xr:uid="{D30F8EC8-A314-4DB0-A308-5539C26C2789}"/>
    <hyperlink ref="M493" location="A125589968L" display="A125589968L" xr:uid="{735A2165-3D88-494C-ACE0-3D284E9C17E3}"/>
    <hyperlink ref="M549" location="A125575928K" display="A125575928K" xr:uid="{49ACF2DD-A88B-41B8-BA1F-4B085E978321}"/>
    <hyperlink ref="O437" location="A125553465T" display="A125553465T" xr:uid="{DD5B0017-BF39-401C-8A16-0A6672D06A30}"/>
    <hyperlink ref="O493" location="A125581545R" display="A125581545R" xr:uid="{46A4A601-FAFA-4EEE-A853-1E1A5FE12C4E}"/>
    <hyperlink ref="O549" location="A125567505J" display="A125567505J" xr:uid="{6D15B350-3651-4B8B-85CB-998DD7EEA050}"/>
    <hyperlink ref="T438" location="A125551944R" display="A125551944R" xr:uid="{C4D8DA92-B2ED-412F-BA14-487743201A26}"/>
    <hyperlink ref="T494" location="A125580024R" display="A125580024R" xr:uid="{F6C76D6C-7B79-49F8-8EAA-79B57C18AEF1}"/>
    <hyperlink ref="T550" location="A125565984T" display="A125565984T" xr:uid="{AC24787F-5308-4910-812B-C2E93F75FD9F}"/>
    <hyperlink ref="P438" location="A125554752A" display="A125554752A" xr:uid="{E8517359-0D80-4049-B676-13489679B6D0}"/>
    <hyperlink ref="P494" location="A125582832X" display="A125582832X" xr:uid="{16CC1D5C-7902-4FD4-AC9C-C226D0F74975}"/>
    <hyperlink ref="P550" location="A125568792C" display="A125568792C" xr:uid="{721E3E72-E580-40CB-A5B0-7BF62DFEF024}"/>
    <hyperlink ref="Q438" location="A125549136A" display="A125549136A" xr:uid="{54681D1A-951C-4D8B-881C-A71D300B2D43}"/>
    <hyperlink ref="Q494" location="A125577216X" display="A125577216X" xr:uid="{D720D049-C0C5-49DF-8C08-0EDB5CC80D29}"/>
    <hyperlink ref="Q550" location="A125563176J" display="A125563176J" xr:uid="{E5E8DDD6-64BB-42A2-A0E3-E5F6B8B3EF18}"/>
    <hyperlink ref="R438" location="A125557560L" display="A125557560L" xr:uid="{CA9C4162-CE59-43F7-9A73-8DCCD0140D60}"/>
    <hyperlink ref="R494" location="A125585640K" display="A125585640K" xr:uid="{382A9B06-C769-44DB-948F-40B5F015989C}"/>
    <hyperlink ref="R550" location="A125571600J" display="A125571600J" xr:uid="{F3D8AEE0-112F-4ED0-BF27-3CB72FDA7E00}"/>
    <hyperlink ref="S438" location="A125560368W" display="A125560368W" xr:uid="{39C18B66-5683-4A78-A039-505B4B27D2C8}"/>
    <hyperlink ref="S494" location="A125588448R" display="A125588448R" xr:uid="{88560A25-E58C-48F2-826F-83F3BEBDEC8F}"/>
    <hyperlink ref="S550" location="A125574408L" display="A125574408L" xr:uid="{14DC4455-06B0-430D-8516-85BEE30BEC1C}"/>
    <hyperlink ref="U438" location="A125551945T" display="A125551945T" xr:uid="{D24E062F-4C93-44E1-8EE1-E9B908002B54}"/>
    <hyperlink ref="U494" location="A125580025T" display="A125580025T" xr:uid="{428E15BE-B978-434D-96E5-4931F78D2908}"/>
    <hyperlink ref="U550" location="A125565985V" display="A125565985V" xr:uid="{5F9878D2-365A-4740-A0BF-B786A39A27A7}"/>
    <hyperlink ref="T394" location="A125552152K" display="A125552152K" xr:uid="{828099FB-980E-4B0F-AE96-5882EB99CAB0}"/>
    <hyperlink ref="T450" location="A125580232J" display="A125580232J" xr:uid="{290AAC75-6F0F-4209-B04F-5B1CE4D8B09D}"/>
    <hyperlink ref="T506" location="A125566192L" display="A125566192L" xr:uid="{A7DADCA0-6450-403B-A04D-86B025B15A13}"/>
    <hyperlink ref="P394" location="A125554960V" display="A125554960V" xr:uid="{8703832C-92AE-4A84-8867-A8F776D05953}"/>
    <hyperlink ref="P450" location="A125583040V" display="A125583040V" xr:uid="{1522B75C-E5EE-4383-9AD4-0B0A415363B7}"/>
    <hyperlink ref="P506" location="A125569000L" display="A125569000L" xr:uid="{2EFDD207-CD51-46C6-A970-04D9E847D169}"/>
    <hyperlink ref="Q394" location="A125549344V" display="A125549344V" xr:uid="{8943EF67-FE2A-4532-A732-10D43ECFF205}"/>
    <hyperlink ref="Q450" location="A125577424T" display="A125577424T" xr:uid="{D0800EAF-DEF0-4211-8F46-CD00EAEBD63C}"/>
    <hyperlink ref="Q506" location="A125563384A" display="A125563384A" xr:uid="{F54EBB91-FE07-4D23-A52C-BDB8BFBAC51F}"/>
    <hyperlink ref="R394" location="A125557768X" display="A125557768X" xr:uid="{3E823E46-BE31-4CB5-9CFA-7D7A055ACF63}"/>
    <hyperlink ref="R450" location="A125585848W" display="A125585848W" xr:uid="{E2AE1CF1-1639-47E4-9B6B-6FBEA50F9672}"/>
    <hyperlink ref="R506" location="A125571808V" display="A125571808V" xr:uid="{1BE50FFE-0A65-480D-B740-6505FDC44D21}"/>
    <hyperlink ref="S394" location="A125560576R" display="A125560576R" xr:uid="{01F61809-B0AE-41D5-8784-10CDF3616876}"/>
    <hyperlink ref="S450" location="A125588656J" display="A125588656J" xr:uid="{91240091-7DBF-4D2D-A81A-5FE4A0E750F9}"/>
    <hyperlink ref="S506" location="A125574616F" display="A125574616F" xr:uid="{53471A28-3130-42CA-9D4B-71C12C0095B9}"/>
    <hyperlink ref="U394" location="A125552153L" display="A125552153L" xr:uid="{4217353D-B517-4F47-8601-E3BC19502A1C}"/>
    <hyperlink ref="U450" location="A125580233K" display="A125580233K" xr:uid="{3415EFD6-C68C-468A-B156-1C9BB189F20F}"/>
    <hyperlink ref="U506" location="A125566193R" display="A125566193R" xr:uid="{DF47C966-3732-4924-BEF7-7A1309AC9519}"/>
    <hyperlink ref="T395" location="A125552040T" display="A125552040T" xr:uid="{BB1768FA-45B1-4451-AC60-3DB3201E4B2D}"/>
    <hyperlink ref="T451" location="A125580120R" display="A125580120R" xr:uid="{0F6BAD53-E7CA-4109-B465-C572C5EBBB30}"/>
    <hyperlink ref="T507" location="A125566080V" display="A125566080V" xr:uid="{CEF5B9A3-659A-4334-8479-CCB2240C751E}"/>
    <hyperlink ref="P395" location="A125554848V" display="A125554848V" xr:uid="{A60C53C3-A557-448B-96EE-0A081AA2B432}"/>
    <hyperlink ref="P451" location="A125582928T" display="A125582928T" xr:uid="{266EF96B-ACCF-4CAD-90AF-A156D204EE1B}"/>
    <hyperlink ref="P507" location="A125568888W" display="A125568888W" xr:uid="{95AA800F-CB53-4B14-9495-6DFB85833E68}"/>
    <hyperlink ref="Q395" location="A125549232A" display="A125549232A" xr:uid="{6A61CC5F-1250-4AD4-97FB-B1DB939F10BA}"/>
    <hyperlink ref="Q451" location="A125577312X" display="A125577312X" xr:uid="{B108AB2D-AB0D-4497-A719-6C2B84A6A061}"/>
    <hyperlink ref="Q507" location="A125563272J" display="A125563272J" xr:uid="{80336101-0094-4F18-A967-F35A7192F265}"/>
    <hyperlink ref="R395" location="A125557656F" display="A125557656F" xr:uid="{A72A21BC-CDE5-4B9E-AB07-62C3B5A6ACE4}"/>
    <hyperlink ref="R451" location="A125585736C" display="A125585736C" xr:uid="{283C3B0A-2FF9-4FC2-8E1C-83F4D2ECE648}"/>
    <hyperlink ref="R507" location="A125571696L" display="A125571696L" xr:uid="{F85710F7-85A2-4C83-AD25-894676DF112F}"/>
    <hyperlink ref="S395" location="A125560464W" display="A125560464W" xr:uid="{CBD8320B-2285-4D79-AF5C-40DE9866C63B}"/>
    <hyperlink ref="S451" location="A125588544R" display="A125588544R" xr:uid="{72542F33-4962-44E7-896C-6398EE68D654}"/>
    <hyperlink ref="S507" location="A125574504L" display="A125574504L" xr:uid="{CDD75F28-A6CF-4F8E-ADA2-05BD681EC45F}"/>
    <hyperlink ref="U395" location="A125552041V" display="A125552041V" xr:uid="{08AA1610-9332-4479-93EA-650F0B4CDE95}"/>
    <hyperlink ref="U451" location="A125580121T" display="A125580121T" xr:uid="{BD3A84B2-A3FA-482C-A66E-638F7C6458D7}"/>
    <hyperlink ref="U507" location="A125566081W" display="A125566081W" xr:uid="{8B8B220E-5D38-4E5D-A089-3FC537A6522E}"/>
    <hyperlink ref="T396" location="A125552160K" display="A125552160K" xr:uid="{2D318498-4CD5-4F99-8CAD-1CCD19DF5840}"/>
    <hyperlink ref="T452" location="A125580240J" display="A125580240J" xr:uid="{B23E32E3-14CA-45A1-81B2-62F2646DE149}"/>
    <hyperlink ref="T508" location="A125566200A" display="A125566200A" xr:uid="{CEC13254-92DF-48BA-9033-3FB13586C09B}"/>
    <hyperlink ref="P396" location="A125554968L" display="A125554968L" xr:uid="{CCD7899F-2549-4AE3-99A7-777C1C66EA25}"/>
    <hyperlink ref="P452" location="A125583048L" display="A125583048L" xr:uid="{9B74C35A-F84D-4ACE-9EF9-A4D8E236E5CE}"/>
    <hyperlink ref="P508" location="A125569008F" display="A125569008F" xr:uid="{8054F4A4-0463-4048-9A13-1688F3E75E08}"/>
    <hyperlink ref="Q396" location="A125549352V" display="A125549352V" xr:uid="{C3E1CD1B-005B-4232-8816-D314D810D508}"/>
    <hyperlink ref="Q452" location="A125577432T" display="A125577432T" xr:uid="{64F106A6-C561-4C5D-BCDF-CA32AC011081}"/>
    <hyperlink ref="Q508" location="A125563392A" display="A125563392A" xr:uid="{8D52077D-C7A8-4D3E-8D18-48FDBEFFB996}"/>
    <hyperlink ref="R396" location="A125557776X" display="A125557776X" xr:uid="{8F11FF7F-F43F-4675-A550-A89767803437}"/>
    <hyperlink ref="R452" location="A125585856W" display="A125585856W" xr:uid="{04D98F24-882A-442E-8059-843A5FD33585}"/>
    <hyperlink ref="R508" location="A125571816V" display="A125571816V" xr:uid="{544A735B-EDBF-48D8-9BAE-B714577538AC}"/>
    <hyperlink ref="S396" location="A125560584R" display="A125560584R" xr:uid="{83E1CABE-0396-404D-99FF-0B4A3F3E7661}"/>
    <hyperlink ref="S452" location="A125588664J" display="A125588664J" xr:uid="{B506CBB3-E60B-4424-A5E3-E2F026DA4797}"/>
    <hyperlink ref="S508" location="A125574624F" display="A125574624F" xr:uid="{6F2AFD6A-56CC-4AE9-AC87-B64C1501272C}"/>
    <hyperlink ref="U396" location="A125552161L" display="A125552161L" xr:uid="{38F6E38E-7427-4581-B0E9-A0467651B0E4}"/>
    <hyperlink ref="U452" location="A125580241K" display="A125580241K" xr:uid="{A34ECEC4-2BFD-4B49-9707-7DFF5880DD7A}"/>
    <hyperlink ref="U508" location="A125566201C" display="A125566201C" xr:uid="{6C5A8121-AD91-47C3-B0EC-D6C3CE1F6871}"/>
    <hyperlink ref="T397" location="A125552168C" display="A125552168C" xr:uid="{8B95AA0C-7803-4BA0-AE3E-9024C8C65481}"/>
    <hyperlink ref="T453" location="A125580248A" display="A125580248A" xr:uid="{E42C3AE1-9D2D-4763-BF27-3D2447680588}"/>
    <hyperlink ref="T509" location="A125566208V" display="A125566208V" xr:uid="{24340495-1448-4752-A4F0-AB3A20266947}"/>
    <hyperlink ref="P397" location="A125554976L" display="A125554976L" xr:uid="{C37C9740-15C6-46B1-8012-EF1C5486055B}"/>
    <hyperlink ref="P453" location="A125583056L" display="A125583056L" xr:uid="{1940ADCF-723F-4EFD-A339-3B8BC44E8447}"/>
    <hyperlink ref="P509" location="A125569016F" display="A125569016F" xr:uid="{DEF7934E-1F3D-4E48-8A9A-A89DC53A3519}"/>
    <hyperlink ref="Q397" location="A125549360V" display="A125549360V" xr:uid="{A35EB869-814D-4A6A-8E48-6634A2F9F52B}"/>
    <hyperlink ref="Q453" location="A125577440T" display="A125577440T" xr:uid="{55E25ABA-6FF1-4377-86F7-1AC5330625EE}"/>
    <hyperlink ref="Q509" location="A125563400R" display="A125563400R" xr:uid="{293026F9-4786-436B-BE52-30BCAB1F3E64}"/>
    <hyperlink ref="R397" location="A125557784X" display="A125557784X" xr:uid="{4DFDFB8C-F96A-4E34-AB7B-8AC8CB224812}"/>
    <hyperlink ref="R453" location="A125585864W" display="A125585864W" xr:uid="{A3A4C363-6798-44DA-9A34-F9A46C856817}"/>
    <hyperlink ref="R509" location="A125571824V" display="A125571824V" xr:uid="{E484BC7E-4951-471F-AA0A-E9E5BA15C646}"/>
    <hyperlink ref="S397" location="A125560592R" display="A125560592R" xr:uid="{2CE7ED93-0287-43C1-9275-EFA07E172891}"/>
    <hyperlink ref="S453" location="A125588672J" display="A125588672J" xr:uid="{FC59D957-E303-47FC-A454-BDB5885FBF4C}"/>
    <hyperlink ref="S509" location="A125574632F" display="A125574632F" xr:uid="{5D4F8A4E-8EC7-4517-8608-F61A6231A536}"/>
    <hyperlink ref="U397" location="A125552169F" display="A125552169F" xr:uid="{FCF728DB-F7CC-43AC-A9A2-B1325365DBC4}"/>
    <hyperlink ref="U453" location="A125580249C" display="A125580249C" xr:uid="{EEFE61AB-366C-4F51-975F-8684320A6FCA}"/>
    <hyperlink ref="U509" location="A125566209W" display="A125566209W" xr:uid="{EBE9E6F2-078F-49C1-9755-F5BE061E8BF2}"/>
    <hyperlink ref="T398" location="A125552048K" display="A125552048K" xr:uid="{E23B93AE-5C4D-448D-AA09-080335D05258}"/>
    <hyperlink ref="T454" location="A125580128J" display="A125580128J" xr:uid="{C30876DE-262C-4D05-87A8-319B8205828C}"/>
    <hyperlink ref="T510" location="A125566088L" display="A125566088L" xr:uid="{EE0AA6AB-2D02-4382-8F58-3B24C2666E76}"/>
    <hyperlink ref="P398" location="A125554856V" display="A125554856V" xr:uid="{27A6168E-7498-44F8-9CD7-DA949D3D88C0}"/>
    <hyperlink ref="P454" location="A125582936T" display="A125582936T" xr:uid="{F89240A9-4673-44D2-AF03-0F96C19330E0}"/>
    <hyperlink ref="P510" location="A125568896W" display="A125568896W" xr:uid="{33ACE4BA-5D02-4C51-9F22-25973BD3D4F8}"/>
    <hyperlink ref="Q398" location="A125549240A" display="A125549240A" xr:uid="{3695EFD8-49B9-45E1-AA09-931A96EDB309}"/>
    <hyperlink ref="Q454" location="A125577320X" display="A125577320X" xr:uid="{2E672F4D-7C96-497D-8097-5ABD7DCEA5FE}"/>
    <hyperlink ref="Q510" location="A125563280J" display="A125563280J" xr:uid="{6ADDCC49-6606-421C-B5D2-1F30BC480BE5}"/>
    <hyperlink ref="R398" location="A125557664F" display="A125557664F" xr:uid="{4F44E221-B52C-44D9-80CF-2141AC91EFE1}"/>
    <hyperlink ref="R454" location="A125585744C" display="A125585744C" xr:uid="{941B4898-C414-4772-8898-59AA28ABBB3C}"/>
    <hyperlink ref="R510" location="A125571704A" display="A125571704A" xr:uid="{4FCD6DBA-CCCF-4064-8D2E-D79A50669352}"/>
    <hyperlink ref="S398" location="A125560472W" display="A125560472W" xr:uid="{42814FFE-9D4F-46F1-8657-50926E318385}"/>
    <hyperlink ref="S454" location="A125588552R" display="A125588552R" xr:uid="{9680BB3E-7B0A-4A6F-8602-6DB51D4D9B48}"/>
    <hyperlink ref="S510" location="A125574512L" display="A125574512L" xr:uid="{62EA8F5F-7F78-4B11-A094-38225F014564}"/>
    <hyperlink ref="U398" location="A125552049L" display="A125552049L" xr:uid="{B7F63D9F-85F8-4EEF-B6C1-9FF24BB5EA36}"/>
    <hyperlink ref="U454" location="A125580129K" display="A125580129K" xr:uid="{286687B2-4569-4FE9-9AC3-2D08271E59FC}"/>
    <hyperlink ref="U510" location="A125566089R" display="A125566089R" xr:uid="{97FE7A9D-9FBE-4A7B-AF21-83F81007ED14}"/>
    <hyperlink ref="T399" location="A125552056K" display="A125552056K" xr:uid="{2FDFB31A-4F9E-4402-A729-24EE2994547B}"/>
    <hyperlink ref="T455" location="A125580136J" display="A125580136J" xr:uid="{4930B963-2559-41B4-BA9A-A030DD80265C}"/>
    <hyperlink ref="T511" location="A125566096L" display="A125566096L" xr:uid="{B95EBA66-C157-4594-9CB4-394619E71BC9}"/>
    <hyperlink ref="P399" location="A125554864V" display="A125554864V" xr:uid="{3C7F87AA-4831-4F76-B529-A6B69F9BE010}"/>
    <hyperlink ref="P455" location="A125582944T" display="A125582944T" xr:uid="{02553B36-7422-46B2-863E-D46251FDA9A6}"/>
    <hyperlink ref="P511" location="A125568904K" display="A125568904K" xr:uid="{99534C2E-47B2-40EE-A3B3-D2C9C2BEFAAD}"/>
    <hyperlink ref="Q399" location="A125549248V" display="A125549248V" xr:uid="{FAE94AB5-688D-420F-954E-75145FD0B48C}"/>
    <hyperlink ref="Q455" location="A125577328T" display="A125577328T" xr:uid="{6BDA45F0-D82A-402E-9873-BE77BB7C25FD}"/>
    <hyperlink ref="Q511" location="A125563288A" display="A125563288A" xr:uid="{B0F36594-C511-41D0-8BD7-D5DFFB3A5AC1}"/>
    <hyperlink ref="R399" location="A125557672F" display="A125557672F" xr:uid="{A7E46172-C66A-41BB-825B-9DAB35BC779F}"/>
    <hyperlink ref="R455" location="A125585752C" display="A125585752C" xr:uid="{1A5385D6-2870-42DB-B405-E40B5607429E}"/>
    <hyperlink ref="R511" location="A125571712A" display="A125571712A" xr:uid="{0DD66BB6-F8CA-4B21-80F0-842969195D27}"/>
    <hyperlink ref="S399" location="A125560480W" display="A125560480W" xr:uid="{8D25559D-1A8A-4334-B244-FB383E06A5F0}"/>
    <hyperlink ref="S455" location="A125588560R" display="A125588560R" xr:uid="{4F8407FD-328C-46AC-8CED-7FA140389294}"/>
    <hyperlink ref="S511" location="A125574520L" display="A125574520L" xr:uid="{C1426609-B9DA-419C-A268-CA2FE67C2B95}"/>
    <hyperlink ref="U399" location="A125552057L" display="A125552057L" xr:uid="{5D38AE54-5FE4-4467-ACD3-D8B4B6B166CF}"/>
    <hyperlink ref="U455" location="A125580137K" display="A125580137K" xr:uid="{523C2158-CD86-4179-B66C-36BA8A4291ED}"/>
    <hyperlink ref="U511" location="A125566097R" display="A125566097R" xr:uid="{AD2883E5-17B7-4C8D-A1EC-585D19AC6D67}"/>
    <hyperlink ref="T400" location="A125552120T" display="A125552120T" xr:uid="{D7E5D887-2BBB-4065-BBC5-1F625371F60B}"/>
    <hyperlink ref="T456" location="A125580200R" display="A125580200R" xr:uid="{2759FAFF-B5C4-4A8D-A903-F06B08377E1F}"/>
    <hyperlink ref="T512" location="A125566160V" display="A125566160V" xr:uid="{C452A718-B7B8-49B8-A0E8-108FAD48C3F9}"/>
    <hyperlink ref="P400" location="A125554928V" display="A125554928V" xr:uid="{54D0EB84-4707-4B67-AEBF-F7C84A264454}"/>
    <hyperlink ref="P456" location="A125583008V" display="A125583008V" xr:uid="{626E71CE-31DD-46EC-B8FE-E104FF356B2D}"/>
    <hyperlink ref="P512" location="A125568968W" display="A125568968W" xr:uid="{F1EBD857-D0BE-4D2B-95CF-982085346782}"/>
    <hyperlink ref="Q400" location="A125549312A" display="A125549312A" xr:uid="{A859DF17-965B-4045-B416-371422DCD5A8}"/>
    <hyperlink ref="Q456" location="A125577392K" display="A125577392K" xr:uid="{AC339222-F231-4905-88EE-9487FA67DE9E}"/>
    <hyperlink ref="Q512" location="A125563352J" display="A125563352J" xr:uid="{E4259446-4AB3-4632-AA7C-82E3460578C9}"/>
    <hyperlink ref="R400" location="A125557736F" display="A125557736F" xr:uid="{C30B2EF4-E999-4A6B-8FDC-D00AD0D2BBEB}"/>
    <hyperlink ref="R456" location="A125585816C" display="A125585816C" xr:uid="{AE107AB2-2C67-45B4-9D5A-76CDD57734D6}"/>
    <hyperlink ref="R512" location="A125571776L" display="A125571776L" xr:uid="{89BB4556-9C5A-4496-953A-6C0031379690}"/>
    <hyperlink ref="S400" location="A125560544W" display="A125560544W" xr:uid="{25984693-FC8E-44DD-98E8-EA9CBFEFF296}"/>
    <hyperlink ref="S456" location="A125588624R" display="A125588624R" xr:uid="{7851B46D-C38E-49AC-A3DB-2008E55C0DE9}"/>
    <hyperlink ref="S512" location="A125574584X" display="A125574584X" xr:uid="{C5F59683-424F-4E66-AE99-C6118BBC3E39}"/>
    <hyperlink ref="U400" location="A125552121V" display="A125552121V" xr:uid="{BEAB5253-CC63-4EA5-8149-C768BBCE2DF6}"/>
    <hyperlink ref="U456" location="A125580201T" display="A125580201T" xr:uid="{66C7457C-1843-4E6E-BB83-7A1E39E54A4F}"/>
    <hyperlink ref="U512" location="A125566161W" display="A125566161W" xr:uid="{03D3A706-DAAD-46A0-BA96-DA060B6007E8}"/>
    <hyperlink ref="T401" location="A125551992J" display="A125551992J" xr:uid="{F7966D60-48DC-4DEF-8707-71A7DD8FEB69}"/>
    <hyperlink ref="T457" location="A125580072J" display="A125580072J" xr:uid="{27D9900D-C976-49CD-96C6-947EE240C3CC}"/>
    <hyperlink ref="T513" location="A125566032A" display="A125566032A" xr:uid="{84604E76-87F0-4849-B82C-E9EE442F5501}"/>
    <hyperlink ref="P401" location="A125554800J" display="A125554800J" xr:uid="{02CD3EB4-BE22-4FD9-9D31-1FBB12B5A6B2}"/>
    <hyperlink ref="P457" location="A125582880T" display="A125582880T" xr:uid="{6877AD32-063D-4D35-BC0F-F214831E8AA9}"/>
    <hyperlink ref="P513" location="A125568840K" display="A125568840K" xr:uid="{15CD4966-4C09-4793-B492-FDEB9E0F66D3}"/>
    <hyperlink ref="Q401" location="A125549184V" display="A125549184V" xr:uid="{C287797C-9C5C-4064-B714-E8E64C2787EB}"/>
    <hyperlink ref="Q457" location="A125577264T" display="A125577264T" xr:uid="{761978EF-4D79-47CB-B24C-B103995D31F5}"/>
    <hyperlink ref="Q513" location="A125563224R" display="A125563224R" xr:uid="{B7DB9CCB-3440-4A78-8C09-18117CDA4FC6}"/>
    <hyperlink ref="R401" location="A125557608L" display="A125557608L" xr:uid="{E8884378-B3F6-4F29-B54A-2CC833AAB8D3}"/>
    <hyperlink ref="R457" location="A125585688W" display="A125585688W" xr:uid="{30A90A3C-26BA-4C35-869C-9B51A80131DB}"/>
    <hyperlink ref="R513" location="A125571648V" display="A125571648V" xr:uid="{51E1F662-DB91-434F-89C1-7530266F27D1}"/>
    <hyperlink ref="S401" location="A125560416C" display="A125560416C" xr:uid="{A8594DF9-2033-4250-BC4E-EE5C3BB27A37}"/>
    <hyperlink ref="S457" location="A125588496J" display="A125588496J" xr:uid="{982B8B79-8DCA-486C-96D1-F9058342EF4C}"/>
    <hyperlink ref="S513" location="A125574456F" display="A125574456F" xr:uid="{49767DA0-17CB-40F4-9E5C-C749F86867FA}"/>
    <hyperlink ref="U401" location="A125551993K" display="A125551993K" xr:uid="{D0900945-6F52-4E0B-BBC2-C4C2DF5F8E16}"/>
    <hyperlink ref="U457" location="A125580073K" display="A125580073K" xr:uid="{1A81EB09-EBFB-4C25-ACA1-D02F361629E1}"/>
    <hyperlink ref="U513" location="A125566033C" display="A125566033C" xr:uid="{63A3FF83-0C9C-4701-9724-DEDD11909081}"/>
    <hyperlink ref="T402" location="A125552176C" display="A125552176C" xr:uid="{5879CDD7-5A71-4A4D-AAE0-1626EC5C90A2}"/>
    <hyperlink ref="T458" location="A125580256A" display="A125580256A" xr:uid="{81816CA5-E73A-4D27-9A9B-3480DB3681C1}"/>
    <hyperlink ref="T514" location="A125566216V" display="A125566216V" xr:uid="{E2D6D4C1-E25C-4F4C-93F3-5B1652D1EB77}"/>
    <hyperlink ref="P402" location="A125554984L" display="A125554984L" xr:uid="{A536CC60-4730-42D5-ACA7-105F00141669}"/>
    <hyperlink ref="P458" location="A125583064L" display="A125583064L" xr:uid="{2FA94D62-7BAF-4FDA-9A00-5362A28F669F}"/>
    <hyperlink ref="P514" location="A125569024F" display="A125569024F" xr:uid="{E9AC306B-4ED1-4814-8C2F-066289903E8B}"/>
    <hyperlink ref="Q402" location="A125549368L" display="A125549368L" xr:uid="{455FFE45-1700-4EAF-BD4F-31606B0FBECC}"/>
    <hyperlink ref="Q458" location="A125577448K" display="A125577448K" xr:uid="{AA9AC624-8DED-46B6-B6CB-B03B2364DEE7}"/>
    <hyperlink ref="Q514" location="A125563408J" display="A125563408J" xr:uid="{32EBC806-5A82-4ABA-AB20-814378FD4618}"/>
    <hyperlink ref="R402" location="A125557792X" display="A125557792X" xr:uid="{25AE2DBC-E3D2-4BAB-BD8E-85E217FFAF3D}"/>
    <hyperlink ref="R458" location="A125585872W" display="A125585872W" xr:uid="{D0F14E36-AD93-46BF-BAC2-59D9A255417A}"/>
    <hyperlink ref="R514" location="A125571832V" display="A125571832V" xr:uid="{5BD9D422-2E49-44A1-91C3-33B168F9D810}"/>
    <hyperlink ref="S402" location="A125560600C" display="A125560600C" xr:uid="{8FB9AFFB-0974-4EAA-9E47-D9249B5E8586}"/>
    <hyperlink ref="S458" location="A125588680J" display="A125588680J" xr:uid="{FE1FDFBC-D8DE-4A3F-85FF-7F664EDCE674}"/>
    <hyperlink ref="S514" location="A125574640F" display="A125574640F" xr:uid="{20D97CAC-1B55-4C15-B97A-7D2D24663539}"/>
    <hyperlink ref="U402" location="A125552177F" display="A125552177F" xr:uid="{78F3EB3D-0EA5-4AB2-86D4-4B94B58A3EDE}"/>
    <hyperlink ref="U458" location="A125580257C" display="A125580257C" xr:uid="{FF0D4C66-E634-4EB8-B5A3-D73AB10381AD}"/>
    <hyperlink ref="U514" location="A125566217W" display="A125566217W" xr:uid="{C56F0264-1723-4F00-BD15-BA340D6624EC}"/>
    <hyperlink ref="T404" location="A125552064K" display="A125552064K" xr:uid="{954D3231-9A2C-468F-83EB-9D7EE50E2EA3}"/>
    <hyperlink ref="T460" location="A125580144J" display="A125580144J" xr:uid="{E106982F-EB45-4351-B2DF-3CD96B9361F7}"/>
    <hyperlink ref="T516" location="A125566104A" display="A125566104A" xr:uid="{5AC9BF22-4A09-4864-A7D7-5E22C26062A5}"/>
    <hyperlink ref="P404" location="A125554872V" display="A125554872V" xr:uid="{E4F5D417-B7E5-4C1F-998B-CACD4A63AEC7}"/>
    <hyperlink ref="P460" location="A125582952T" display="A125582952T" xr:uid="{88D8262D-B729-42BE-A964-55829D2786A7}"/>
    <hyperlink ref="P516" location="A125568912K" display="A125568912K" xr:uid="{BB3E08C8-8B98-4887-B913-8E54A8BB1383}"/>
    <hyperlink ref="Q404" location="A125549256V" display="A125549256V" xr:uid="{7790CF68-B1CE-49EC-9830-3D7CD978FC83}"/>
    <hyperlink ref="Q460" location="A125577336T" display="A125577336T" xr:uid="{1F34C791-19CC-4226-A65E-94F950350452}"/>
    <hyperlink ref="Q516" location="A125563296A" display="A125563296A" xr:uid="{A7F2A708-A606-46C6-B0D5-113831F601B6}"/>
    <hyperlink ref="R404" location="A125557680F" display="A125557680F" xr:uid="{4B83D328-4B80-4792-994C-7957E65C90DF}"/>
    <hyperlink ref="R460" location="A125585760C" display="A125585760C" xr:uid="{0B3B36E4-A1AB-4E6B-9EF1-4DCCEA2C03B3}"/>
    <hyperlink ref="R516" location="A125571720A" display="A125571720A" xr:uid="{10F096E2-21C6-440A-AE4A-2FF0F27295EB}"/>
    <hyperlink ref="S404" location="A125560488R" display="A125560488R" xr:uid="{CE10AB2E-FC07-4343-A124-B131EE8A23E5}"/>
    <hyperlink ref="S460" location="A125588568J" display="A125588568J" xr:uid="{B3FEDC32-0E40-45BD-8F6D-CBD9EE534566}"/>
    <hyperlink ref="S516" location="A125574528F" display="A125574528F" xr:uid="{564F0EC6-0C70-459D-AE9B-51B43CD10519}"/>
    <hyperlink ref="U404" location="A125552065L" display="A125552065L" xr:uid="{74B3214D-3425-4010-A8D4-E8AF4D90094C}"/>
    <hyperlink ref="U460" location="A125580145K" display="A125580145K" xr:uid="{E0582FF5-367E-488B-B7B2-1CB448E80FC6}"/>
    <hyperlink ref="U516" location="A125566105C" display="A125566105C" xr:uid="{A4C0489C-27C6-4F97-B0A0-A3F6B7190337}"/>
    <hyperlink ref="T405" location="A125551952R" display="A125551952R" xr:uid="{2BFEFD24-23D8-43B0-81DE-532987CD1BF1}"/>
    <hyperlink ref="T461" location="A125580032R" display="A125580032R" xr:uid="{B9BFF27B-8B69-4936-8BFE-02FFDA7F8932}"/>
    <hyperlink ref="T517" location="A125565992T" display="A125565992T" xr:uid="{A09A8D3E-EA74-433B-B3B2-23B349075CF5}"/>
    <hyperlink ref="P405" location="A125554760A" display="A125554760A" xr:uid="{85B9F5A9-1BAA-4B0F-B2AE-01EC6544D461}"/>
    <hyperlink ref="P461" location="A125582840X" display="A125582840X" xr:uid="{CBF497FB-0B6A-4ADF-BBB9-840AB0AC39C0}"/>
    <hyperlink ref="P517" location="A125568800T" display="A125568800T" xr:uid="{D4CF43C1-823E-4A15-BD9A-9166E7C23D73}"/>
    <hyperlink ref="Q405" location="A125549144A" display="A125549144A" xr:uid="{C478100B-C3F9-41A0-A685-4FE1EACFB785}"/>
    <hyperlink ref="Q461" location="A125577224X" display="A125577224X" xr:uid="{2E77C11A-773E-4469-B7DC-78A0CA3A6AA1}"/>
    <hyperlink ref="Q517" location="A125563184J" display="A125563184J" xr:uid="{091578FB-716E-4B68-B83B-E63CDFC7E914}"/>
    <hyperlink ref="R405" location="A125557568F" display="A125557568F" xr:uid="{70367287-80BC-4AED-A8C2-74FFDF3A7A90}"/>
    <hyperlink ref="R461" location="A125585648C" display="A125585648C" xr:uid="{CAFC19AC-D17A-42CB-91AE-7454D2827546}"/>
    <hyperlink ref="R517" location="A125571608A" display="A125571608A" xr:uid="{91F1C047-067F-440B-B354-DE0D0FB88DAE}"/>
    <hyperlink ref="S405" location="A125560376W" display="A125560376W" xr:uid="{0525493A-43E2-47C3-8922-C713AE3747C5}"/>
    <hyperlink ref="S461" location="A125588456R" display="A125588456R" xr:uid="{20AEC883-EAF1-4556-A5A6-A0B5B18638E0}"/>
    <hyperlink ref="S517" location="A125574416L" display="A125574416L" xr:uid="{2AA943EB-3961-4EC5-A39C-F4A14B477C59}"/>
    <hyperlink ref="U405" location="A125551953T" display="A125551953T" xr:uid="{FE1BBF5D-932F-484B-A8A6-9BC8FDA4FC16}"/>
    <hyperlink ref="U461" location="A125580033T" display="A125580033T" xr:uid="{85B6BF43-479D-48DA-989C-0C9015EF1C17}"/>
    <hyperlink ref="U517" location="A125565993V" display="A125565993V" xr:uid="{D7D11EFF-EC44-43C6-B3BC-BC4CB27D2F0A}"/>
    <hyperlink ref="T406" location="A125552072K" display="A125552072K" xr:uid="{B4042A4B-D7AB-44FB-AF66-28B9FFF0D151}"/>
    <hyperlink ref="T462" location="A125580152J" display="A125580152J" xr:uid="{255C178F-1219-47E2-8EA3-0CF1F0643699}"/>
    <hyperlink ref="T518" location="A125566112A" display="A125566112A" xr:uid="{12E65DEF-A497-43B2-A60D-1A3448F0508A}"/>
    <hyperlink ref="P406" location="A125554880V" display="A125554880V" xr:uid="{DDF0B3FD-3840-439E-A0B9-5F19974527AD}"/>
    <hyperlink ref="P462" location="A125582960T" display="A125582960T" xr:uid="{A0DD65DC-1E63-4F75-A0E2-B03A2796DC8F}"/>
    <hyperlink ref="P518" location="A125568920K" display="A125568920K" xr:uid="{3115E020-B326-4E3F-9B4E-5173749D6F62}"/>
    <hyperlink ref="Q406" location="A125549264V" display="A125549264V" xr:uid="{133BB42A-01FF-4F37-A66C-DFDFC1A695B0}"/>
    <hyperlink ref="Q462" location="A125577344T" display="A125577344T" xr:uid="{D4C89EB8-122A-45C5-8542-591AECB4840E}"/>
    <hyperlink ref="Q518" location="A125563304R" display="A125563304R" xr:uid="{022450ED-EC32-434F-8AF1-936571336923}"/>
    <hyperlink ref="R406" location="A125557688X" display="A125557688X" xr:uid="{4C1B31BC-FAA8-47A3-B273-556751B33BAC}"/>
    <hyperlink ref="R462" location="A125585768W" display="A125585768W" xr:uid="{9497754C-EEB8-44EB-86B8-7F8015CFFD50}"/>
    <hyperlink ref="R518" location="A125571728V" display="A125571728V" xr:uid="{9849B17F-2CD6-4A5D-8AF1-86B67102B166}"/>
    <hyperlink ref="S406" location="A125560496R" display="A125560496R" xr:uid="{8CD233BD-0DD3-4F6B-9C53-A83EB093DBA5}"/>
    <hyperlink ref="S462" location="A125588576J" display="A125588576J" xr:uid="{91A943EF-CC15-4882-B566-FFD610EBD165}"/>
    <hyperlink ref="S518" location="A125574536F" display="A125574536F" xr:uid="{A2B4D4EA-67E7-41E1-83F1-D8E2F5D93E07}"/>
    <hyperlink ref="U406" location="A125552073L" display="A125552073L" xr:uid="{CCD7EA8E-DAB1-4B63-8A66-F628D7F3485A}"/>
    <hyperlink ref="U462" location="A125580153K" display="A125580153K" xr:uid="{AB8EC3E5-4441-4AE8-9A0C-1DC97134D72A}"/>
    <hyperlink ref="U518" location="A125566113C" display="A125566113C" xr:uid="{2BFC39C5-624B-4572-B55B-D3C1024B002F}"/>
    <hyperlink ref="T407" location="A125552080K" display="A125552080K" xr:uid="{2F7BC186-CF91-404D-964D-56C5B8020340}"/>
    <hyperlink ref="T463" location="A125580160J" display="A125580160J" xr:uid="{ED669095-1418-4A89-B242-7018B1C30E11}"/>
    <hyperlink ref="T519" location="A125566120A" display="A125566120A" xr:uid="{3FA78642-AE23-47FD-9A70-40FD3730ECC6}"/>
    <hyperlink ref="P407" location="A125554888L" display="A125554888L" xr:uid="{19735150-857D-496C-89BF-789A87C6ECA8}"/>
    <hyperlink ref="P463" location="A125582968K" display="A125582968K" xr:uid="{EEFC2909-D893-4525-A65B-3141BED59B88}"/>
    <hyperlink ref="P519" location="A125568928C" display="A125568928C" xr:uid="{D7376660-9591-4FF3-B1C3-47944D0C2A2C}"/>
    <hyperlink ref="Q407" location="A125549272V" display="A125549272V" xr:uid="{34C7E8D3-9FC2-4487-B29A-FC9755DD4CA1}"/>
    <hyperlink ref="Q463" location="A125577352T" display="A125577352T" xr:uid="{3EF73301-C366-4E47-B5C2-00DF9CB511EF}"/>
    <hyperlink ref="Q519" location="A125563312R" display="A125563312R" xr:uid="{12461E0A-B4FA-471C-AAA6-7A6ED8CF3A26}"/>
    <hyperlink ref="R407" location="A125557696X" display="A125557696X" xr:uid="{253B0147-2113-4809-A925-B726A8CCBDED}"/>
    <hyperlink ref="R463" location="A125585776W" display="A125585776W" xr:uid="{5BD111CE-3BE2-4A73-8A11-8D4FD8924B21}"/>
    <hyperlink ref="R519" location="A125571736V" display="A125571736V" xr:uid="{EB785129-0769-4659-BF34-C4151C606066}"/>
    <hyperlink ref="S407" location="A125560504C" display="A125560504C" xr:uid="{BEEF6860-695C-4E0A-B20B-A2ECFB7F737E}"/>
    <hyperlink ref="S463" location="A125588584J" display="A125588584J" xr:uid="{B2C944E3-A3EC-459C-9F50-6B9415485FD3}"/>
    <hyperlink ref="S519" location="A125574544F" display="A125574544F" xr:uid="{55751B9E-8FA6-4413-8D1D-B905864AE0D6}"/>
    <hyperlink ref="U407" location="A125552081L" display="A125552081L" xr:uid="{798A9A2F-15F7-45CF-AB9F-CA0540048301}"/>
    <hyperlink ref="U463" location="A125580161K" display="A125580161K" xr:uid="{04D3CEF6-B7FA-46E5-9B8B-AD827287476E}"/>
    <hyperlink ref="U519" location="A125566121C" display="A125566121C" xr:uid="{9EC0313A-7512-443E-8532-552B038D1FDB}"/>
    <hyperlink ref="T408" location="A125552200T" display="A125552200T" xr:uid="{925D4009-DF05-43AC-96E7-058B022F68EF}"/>
    <hyperlink ref="T464" location="A125580280A" display="A125580280A" xr:uid="{F403248B-BA15-4214-AA6C-65C948C7D734}"/>
    <hyperlink ref="T520" location="A125566240V" display="A125566240V" xr:uid="{3B02F41B-614D-49C0-B7DD-E6402ED8E7DA}"/>
    <hyperlink ref="P408" location="A125555008W" display="A125555008W" xr:uid="{71F01396-8849-4E32-A3B7-654805265692}"/>
    <hyperlink ref="P464" location="A125583088F" display="A125583088F" xr:uid="{49B3D87F-D2BD-4BAA-8693-C748A2297653}"/>
    <hyperlink ref="P520" location="A125569048X" display="A125569048X" xr:uid="{EDECB7EB-F73F-4359-A111-A4F4C0C0910B}"/>
    <hyperlink ref="Q408" location="A125549392L" display="A125549392L" xr:uid="{2C72D5B9-5607-443D-A0AD-DD733BE9B497}"/>
    <hyperlink ref="Q464" location="A125577472K" display="A125577472K" xr:uid="{0ED5559F-2B4A-4870-BF05-E7DE82085EAF}"/>
    <hyperlink ref="Q520" location="A125563432J" display="A125563432J" xr:uid="{D05E1F62-7CF8-4223-B7FD-4447B9748F35}"/>
    <hyperlink ref="R408" location="A125557816F" display="A125557816F" xr:uid="{A80CE9DB-0B34-40B5-BFDB-D4009813485A}"/>
    <hyperlink ref="R464" location="A125585896R" display="A125585896R" xr:uid="{EE25716A-7BFD-4D1B-835C-91F3CB143A25}"/>
    <hyperlink ref="R520" location="A125571856L" display="A125571856L" xr:uid="{F6F462CC-9D99-4690-8366-9B22A3E53CD4}"/>
    <hyperlink ref="S408" location="A125560624W" display="A125560624W" xr:uid="{76730AB8-9DAC-47CE-B122-09F537EA9798}"/>
    <hyperlink ref="S464" location="A125588704R" display="A125588704R" xr:uid="{9C6B7611-843A-4043-BD72-C338F270EF06}"/>
    <hyperlink ref="S520" location="A125574664X" display="A125574664X" xr:uid="{95A9E7EC-3E0B-4A4E-B50A-55722FBC7185}"/>
    <hyperlink ref="U408" location="A125552201V" display="A125552201V" xr:uid="{84DFDCE3-39B2-4B5C-A372-F10D80D96E3F}"/>
    <hyperlink ref="U464" location="A125580281C" display="A125580281C" xr:uid="{5DED2A3D-947E-44D9-8EA1-C0A1E296060A}"/>
    <hyperlink ref="U520" location="A125566241W" display="A125566241W" xr:uid="{4E88DF02-A3C6-43A1-9AF5-3CA3172326EB}"/>
    <hyperlink ref="T409" location="A125551912W" display="A125551912W" xr:uid="{80619558-6622-48E0-8360-2B22DB9482E9}"/>
    <hyperlink ref="T465" location="A125579992A" display="A125579992A" xr:uid="{D4DC358E-47E1-411A-A148-BE58E241A7B8}"/>
    <hyperlink ref="T521" location="A125565952X" display="A125565952X" xr:uid="{1F57A48B-6928-4853-BD01-C1F856F1D204}"/>
    <hyperlink ref="P409" location="A125554720J" display="A125554720J" xr:uid="{52121CA3-2035-4B55-A3BD-A506A0BCAF3B}"/>
    <hyperlink ref="P465" location="A125582800F" display="A125582800F" xr:uid="{596A6E59-65FC-438E-8689-5C28D8B98F8E}"/>
    <hyperlink ref="P521" location="A125568760K" display="A125568760K" xr:uid="{C6F94F1A-14CD-4B74-BC36-DB9BB95C2A49}"/>
    <hyperlink ref="Q409" location="A125549104J" display="A125549104J" xr:uid="{41F9F7D6-C182-4B88-B643-2EBF33B93638}"/>
    <hyperlink ref="Q465" location="A125577184T" display="A125577184T" xr:uid="{9DDD9290-0A6F-4764-B710-C59B0B15B59B}"/>
    <hyperlink ref="Q521" location="A125563144R" display="A125563144R" xr:uid="{00C7CE49-D551-4430-9C20-B96FF10371E0}"/>
    <hyperlink ref="R409" location="A125557528L" display="A125557528L" xr:uid="{1EE501CA-07E1-4D5A-BAA6-43DA745AE54F}"/>
    <hyperlink ref="R465" location="A125585608K" display="A125585608K" xr:uid="{BD9CDB44-8E05-486F-B89C-ABDA5BBDC7EA}"/>
    <hyperlink ref="R521" location="A125571568V" display="A125571568V" xr:uid="{D11D73EE-4B5B-48E2-9D41-7EC9455B24F0}"/>
    <hyperlink ref="S409" location="A125560336C" display="A125560336C" xr:uid="{8DB3524B-BDC5-4876-B137-15BC60379304}"/>
    <hyperlink ref="S465" location="A125588416W" display="A125588416W" xr:uid="{B05E6484-73BB-481D-8283-5A00A9CB8579}"/>
    <hyperlink ref="S521" location="A125574376F" display="A125574376F" xr:uid="{B8FB6DAE-1285-4CD8-AC9B-38DDBE7FF6E9}"/>
    <hyperlink ref="U409" location="A125551913X" display="A125551913X" xr:uid="{88185CA9-C2D8-4280-BABE-9B48706527B6}"/>
    <hyperlink ref="U465" location="A125579993C" display="A125579993C" xr:uid="{D1B060E7-C257-4EFA-A621-919BDE25ADD8}"/>
    <hyperlink ref="U521" location="A125565953A" display="A125565953A" xr:uid="{286DE1D3-DBD8-4FF1-8AAA-93059103432B}"/>
    <hyperlink ref="T410" location="A125552184C" display="A125552184C" xr:uid="{1DD6E71D-54DA-4755-AB09-635EF9DBE8D0}"/>
    <hyperlink ref="T466" location="A125580264A" display="A125580264A" xr:uid="{8B770421-4BEF-4DC2-A40B-30381F207595}"/>
    <hyperlink ref="T522" location="A125566224V" display="A125566224V" xr:uid="{44E5966F-53B2-4487-9DB1-B212BC414E58}"/>
    <hyperlink ref="P410" location="A125554992L" display="A125554992L" xr:uid="{0EE9B51E-C0D8-49F0-84A4-FAA655B1D455}"/>
    <hyperlink ref="P466" location="A125583072L" display="A125583072L" xr:uid="{44C72D51-948A-41A9-A56E-5A813561ABB1}"/>
    <hyperlink ref="P522" location="A125569032F" display="A125569032F" xr:uid="{40F961F4-00B8-4935-AEBB-108B2D1DE214}"/>
    <hyperlink ref="Q410" location="A125549376L" display="A125549376L" xr:uid="{F2B66348-DC1B-4DE3-945B-15E5AA3B7AC8}"/>
    <hyperlink ref="Q466" location="A125577456K" display="A125577456K" xr:uid="{40FFAF12-5E81-42F3-AB71-63DE950391E5}"/>
    <hyperlink ref="Q522" location="A125563416J" display="A125563416J" xr:uid="{0A652FA1-818D-4A9B-8122-F7EEE446F13D}"/>
    <hyperlink ref="R410" location="A125557800L" display="A125557800L" xr:uid="{35D78EF4-298A-4EB7-807D-C627CC2CA025}"/>
    <hyperlink ref="R466" location="A125585880W" display="A125585880W" xr:uid="{04409902-BB0A-4570-ADF2-973B256E4C2B}"/>
    <hyperlink ref="R522" location="A125571840V" display="A125571840V" xr:uid="{67C517B3-68D8-499A-9863-B171D2943243}"/>
    <hyperlink ref="S410" location="A125560608W" display="A125560608W" xr:uid="{796F02F7-DCDC-4EED-8793-044A391A8FA7}"/>
    <hyperlink ref="S466" location="A125588688A" display="A125588688A" xr:uid="{D4E5E8EB-BD54-47EC-9869-41ACF4DA059C}"/>
    <hyperlink ref="S522" location="A125574648X" display="A125574648X" xr:uid="{E857FDF6-EB70-4BFF-BE9A-498BCA3508BC}"/>
    <hyperlink ref="U410" location="A125552185F" display="A125552185F" xr:uid="{9D3C2995-ABA5-42B0-8C11-133A3AA998AB}"/>
    <hyperlink ref="U466" location="A125580265C" display="A125580265C" xr:uid="{AB89A85D-2504-4D62-9DBF-1E4BAFD40361}"/>
    <hyperlink ref="U522" location="A125566225W" display="A125566225W" xr:uid="{F7831993-F737-42F3-90DF-FAB22CC89CA9}"/>
    <hyperlink ref="T411" location="A125552192C" display="A125552192C" xr:uid="{A1BA477A-78B9-40BE-8D79-2A2F3E06F47D}"/>
    <hyperlink ref="T467" location="A125580272A" display="A125580272A" xr:uid="{9F00E78D-0544-4107-93DB-E56809D525DC}"/>
    <hyperlink ref="T523" location="A125566232V" display="A125566232V" xr:uid="{B460802A-E16C-487F-91C9-44A2BE122930}"/>
    <hyperlink ref="P411" location="A125555000C" display="A125555000C" xr:uid="{AA74AF62-A1CA-4110-BCA3-361D0CC28CEA}"/>
    <hyperlink ref="P467" location="A125583080L" display="A125583080L" xr:uid="{E44CCCAF-0E74-4F69-A1F8-FAD77FA3D689}"/>
    <hyperlink ref="P523" location="A125569040F" display="A125569040F" xr:uid="{FB9516F0-62A3-4557-AF0D-9A1B94ACB4E0}"/>
    <hyperlink ref="Q411" location="A125549384L" display="A125549384L" xr:uid="{581B5E56-1EB2-4FDC-95B8-F74F6AEB2FE6}"/>
    <hyperlink ref="Q467" location="A125577464K" display="A125577464K" xr:uid="{34654C4C-7953-4C46-9B68-A311936CB9BF}"/>
    <hyperlink ref="Q523" location="A125563424J" display="A125563424J" xr:uid="{D5E9BE09-A64C-4772-9808-FC83790E1386}"/>
    <hyperlink ref="R411" location="A125557808F" display="A125557808F" xr:uid="{241AE9D1-6D27-4025-87F9-8FA9C503FBD5}"/>
    <hyperlink ref="R467" location="A125585888R" display="A125585888R" xr:uid="{FA02FBCE-2E48-485C-91F8-F29F41FE1B7F}"/>
    <hyperlink ref="R523" location="A125571848L" display="A125571848L" xr:uid="{2461A160-8580-4A78-901F-9BF07FC89038}"/>
    <hyperlink ref="S411" location="A125560616W" display="A125560616W" xr:uid="{EE33D1BC-90B3-43BF-A39C-22C5041E69D7}"/>
    <hyperlink ref="S467" location="A125588696A" display="A125588696A" xr:uid="{E3D9F153-DE2E-4AF3-AE5E-EDD069FE8D47}"/>
    <hyperlink ref="S523" location="A125574656X" display="A125574656X" xr:uid="{E33D80CC-C41A-47F4-9B79-6A9FF2343030}"/>
    <hyperlink ref="U411" location="A125552193F" display="A125552193F" xr:uid="{1B94AA3F-86BB-40A2-8D3F-E825965CB77F}"/>
    <hyperlink ref="U467" location="A125580273C" display="A125580273C" xr:uid="{457DF378-EFC7-40EE-8F4D-D2089DE12CAA}"/>
    <hyperlink ref="U523" location="A125566233W" display="A125566233W" xr:uid="{45F3EA69-7A58-4BDD-81EA-96839485467B}"/>
    <hyperlink ref="T412" location="A125551920W" display="A125551920W" xr:uid="{649027BD-CFC8-45D5-8FCA-BAAE3B01A475}"/>
    <hyperlink ref="T468" location="A125580000W" display="A125580000W" xr:uid="{040E7565-15C0-40C8-9F40-45E855EBAB13}"/>
    <hyperlink ref="T524" location="A125565960X" display="A125565960X" xr:uid="{7BA35B31-EDE0-4D2E-A968-10EC8DDE237A}"/>
    <hyperlink ref="P412" location="A125554728A" display="A125554728A" xr:uid="{EB51A092-211C-498F-8C8E-49C42919EF1E}"/>
    <hyperlink ref="P468" location="A125582808X" display="A125582808X" xr:uid="{63AA83C7-AF22-47A3-ACD1-3036A382DBA4}"/>
    <hyperlink ref="P524" location="A125568768C" display="A125568768C" xr:uid="{512F5922-5339-4CA3-9539-C1D91CFC9ACF}"/>
    <hyperlink ref="Q412" location="A125549112J" display="A125549112J" xr:uid="{18F2055F-E072-4FCE-A4A9-36022127C87E}"/>
    <hyperlink ref="Q468" location="A125577192T" display="A125577192T" xr:uid="{BCF55E9E-A87E-4ACF-8DCE-B481433F41BA}"/>
    <hyperlink ref="Q524" location="A125563152R" display="A125563152R" xr:uid="{7745569B-3DAE-4A87-84DE-7DD3593C599D}"/>
    <hyperlink ref="R412" location="A125557536L" display="A125557536L" xr:uid="{08CA2268-DFB4-44E2-827C-E1FA40656B67}"/>
    <hyperlink ref="R468" location="A125585616K" display="A125585616K" xr:uid="{65C65F91-A226-495F-881F-901C9335B41A}"/>
    <hyperlink ref="R524" location="A125571576V" display="A125571576V" xr:uid="{2BC919EE-58E2-4059-B461-DE27421D6C90}"/>
    <hyperlink ref="S412" location="A125560344C" display="A125560344C" xr:uid="{E821D7EC-E78D-4EA3-8F13-A74482203BF9}"/>
    <hyperlink ref="S468" location="A125588424W" display="A125588424W" xr:uid="{0A015291-7779-4F14-945D-6C776FF90BF8}"/>
    <hyperlink ref="S524" location="A125574384F" display="A125574384F" xr:uid="{EA0FA349-EF66-421F-A8E6-BAEFB4911686}"/>
    <hyperlink ref="U412" location="A125551921X" display="A125551921X" xr:uid="{1E3777F3-CB1D-40CC-9696-BCDC8D61CB56}"/>
    <hyperlink ref="U468" location="A125580001X" display="A125580001X" xr:uid="{6EACB025-2434-47BB-932A-FB8963767565}"/>
    <hyperlink ref="U524" location="A125565961A" display="A125565961A" xr:uid="{6F8AF369-BE8A-487B-A73E-E5EA17EAEB82}"/>
    <hyperlink ref="T413" location="A125552000X" display="A125552000X" xr:uid="{113CD008-4B5F-4713-98A2-15C51A047914}"/>
    <hyperlink ref="T469" location="A125580080J" display="A125580080J" xr:uid="{06757DF2-8885-491B-A3BD-86D721C6A30E}"/>
    <hyperlink ref="T525" location="A125566040A" display="A125566040A" xr:uid="{08C903AF-68CB-4F8F-AE6F-D6043A8A2D65}"/>
    <hyperlink ref="P413" location="A125554808A" display="A125554808A" xr:uid="{31DA57E2-7EE9-4F08-AAF9-90DD99536578}"/>
    <hyperlink ref="P469" location="A125582888K" display="A125582888K" xr:uid="{6BB3E092-4297-439B-B690-6A45609D0484}"/>
    <hyperlink ref="P525" location="A125568848C" display="A125568848C" xr:uid="{BD2DFA3B-A785-4281-80BE-90EA09E1EA01}"/>
    <hyperlink ref="Q413" location="A125549192V" display="A125549192V" xr:uid="{73479FB3-EAD3-481C-A278-FC61545CB84B}"/>
    <hyperlink ref="Q469" location="A125577272T" display="A125577272T" xr:uid="{72365ABC-8A85-4049-91BB-98D2CF80A74D}"/>
    <hyperlink ref="Q525" location="A125563232R" display="A125563232R" xr:uid="{460BAD88-233C-43C2-A390-DA1AF3AC7EAC}"/>
    <hyperlink ref="R413" location="A125557616L" display="A125557616L" xr:uid="{A5DFBA96-E692-40F5-9B86-7EC5949A1059}"/>
    <hyperlink ref="R469" location="A125585696W" display="A125585696W" xr:uid="{4E2ACD4A-8D05-4E29-8E91-0DF8C9F93663}"/>
    <hyperlink ref="R525" location="A125571656V" display="A125571656V" xr:uid="{D5C18CB3-F269-44F3-850B-E4E582526118}"/>
    <hyperlink ref="S413" location="A125560424C" display="A125560424C" xr:uid="{CEFD394C-A6E1-4777-A0FB-1ED8BCE0AC3E}"/>
    <hyperlink ref="S469" location="A125588504W" display="A125588504W" xr:uid="{14B0666A-9278-46F6-B6C1-98D282BD418A}"/>
    <hyperlink ref="S525" location="A125574464F" display="A125574464F" xr:uid="{AE68482F-DE23-423B-BF80-C06FDF081201}"/>
    <hyperlink ref="U413" location="A125552001A" display="A125552001A" xr:uid="{2FAD5C12-5973-4B79-8E98-1D4C020CA74A}"/>
    <hyperlink ref="U469" location="A125580081K" display="A125580081K" xr:uid="{0339438D-E1B7-431D-A319-91635795FB9C}"/>
    <hyperlink ref="U525" location="A125566041C" display="A125566041C" xr:uid="{98C0B9FF-3E43-469A-A367-32F20DFF1577}"/>
    <hyperlink ref="T414" location="A125552088C" display="A125552088C" xr:uid="{B7765A75-3F0C-41DA-9B8F-7FC12D3B8D8A}"/>
    <hyperlink ref="T470" location="A125580168A" display="A125580168A" xr:uid="{8CF35691-E622-4C3C-B0D4-44B0AF0C0B98}"/>
    <hyperlink ref="T526" location="A125566128V" display="A125566128V" xr:uid="{2060D62E-0637-456F-BE14-B7352FA43DC6}"/>
    <hyperlink ref="P414" location="A125554896L" display="A125554896L" xr:uid="{BC537D3E-51A5-430E-83D8-30C49C5A72B0}"/>
    <hyperlink ref="P470" location="A125582976K" display="A125582976K" xr:uid="{34BB573F-8FD2-4E05-8928-7AC05FD7ACD6}"/>
    <hyperlink ref="P526" location="A125568936C" display="A125568936C" xr:uid="{32E144EF-16B5-4C64-80FA-A97E5FB9108A}"/>
    <hyperlink ref="Q414" location="A125549280V" display="A125549280V" xr:uid="{9E64DC19-DB95-4C87-ACCD-262A2EF86C08}"/>
    <hyperlink ref="Q470" location="A125577360T" display="A125577360T" xr:uid="{1EA10B14-7793-4B35-9F3A-0936FE9F138F}"/>
    <hyperlink ref="Q526" location="A125563320R" display="A125563320R" xr:uid="{C9F39DAF-4D52-4C4E-AFB0-D4162E80B7C3}"/>
    <hyperlink ref="R414" location="A125557704L" display="A125557704L" xr:uid="{F09F817B-3F5A-46CB-BE52-1071869ADD5D}"/>
    <hyperlink ref="R470" location="A125585784W" display="A125585784W" xr:uid="{A2A6476E-4BDA-4AF4-80AE-CA0479B5C5FA}"/>
    <hyperlink ref="R526" location="A125571744V" display="A125571744V" xr:uid="{49D04979-1196-4CB2-87ED-E238B8A44571}"/>
    <hyperlink ref="S414" location="A125560512C" display="A125560512C" xr:uid="{C28D4AFE-E4D1-4642-911D-CE60AD42A21C}"/>
    <hyperlink ref="S470" location="A125588592J" display="A125588592J" xr:uid="{DBCE6E73-0D2E-48B6-AA09-BA5F7A8AABE0}"/>
    <hyperlink ref="S526" location="A125574552F" display="A125574552F" xr:uid="{ED1185DA-16D8-466B-95AF-5444494237A0}"/>
    <hyperlink ref="U414" location="A125552089F" display="A125552089F" xr:uid="{1D4925C1-3A6F-4F3F-83D7-44FCD33B0221}"/>
    <hyperlink ref="U470" location="A125580169C" display="A125580169C" xr:uid="{27ED1C10-9B0F-4FF8-B049-326F8FDBB441}"/>
    <hyperlink ref="U526" location="A125566129W" display="A125566129W" xr:uid="{881E715D-61DF-464D-8CC7-CDD425D8D5FE}"/>
    <hyperlink ref="T415" location="A125552208K" display="A125552208K" xr:uid="{1F02EA4B-B279-4202-BC92-3DA366EF0234}"/>
    <hyperlink ref="T471" location="A125580288V" display="A125580288V" xr:uid="{89A5900E-4F31-46BE-AB0B-77B505F75A95}"/>
    <hyperlink ref="T527" location="A125566248L" display="A125566248L" xr:uid="{72753B1F-17A7-473B-B31C-B17028660AAD}"/>
    <hyperlink ref="P415" location="A125555016W" display="A125555016W" xr:uid="{716E999C-DEC0-45E8-935C-271A8EB165FD}"/>
    <hyperlink ref="P471" location="A125583096F" display="A125583096F" xr:uid="{107DECD5-87AE-4D63-9EC8-20A499704D92}"/>
    <hyperlink ref="P527" location="A125569056X" display="A125569056X" xr:uid="{B7E25017-2839-4234-8E65-7F4B031D4FD2}"/>
    <hyperlink ref="Q415" location="A125549400A" display="A125549400A" xr:uid="{5042DF66-718A-4ECF-A804-056F56F0EF3B}"/>
    <hyperlink ref="Q471" location="A125577480K" display="A125577480K" xr:uid="{FF92B830-56E6-4963-8A80-9C37A950B43D}"/>
    <hyperlink ref="Q527" location="A125563440J" display="A125563440J" xr:uid="{CB590016-47C7-42A5-BB56-9DA7B2BA37EA}"/>
    <hyperlink ref="R415" location="A125557824F" display="A125557824F" xr:uid="{3C7CC3EC-25FF-4BE4-8145-37806DDEA7CE}"/>
    <hyperlink ref="R471" location="A125585904C" display="A125585904C" xr:uid="{CE125CED-87D0-4222-B857-8ABF48CA910A}"/>
    <hyperlink ref="R527" location="A125571864L" display="A125571864L" xr:uid="{071AD616-050F-4CEC-AC84-8550FC29FC5B}"/>
    <hyperlink ref="S415" location="A125560632W" display="A125560632W" xr:uid="{30B926D0-48C5-4E45-94E7-13FDFCA91AC1}"/>
    <hyperlink ref="S471" location="A125588712R" display="A125588712R" xr:uid="{AA917470-87EE-46FA-9C21-FFDE68185AB0}"/>
    <hyperlink ref="S527" location="A125574672X" display="A125574672X" xr:uid="{922DC6C3-EB12-4D84-B33B-5A622AD0A3F7}"/>
    <hyperlink ref="U415" location="A125552209L" display="A125552209L" xr:uid="{9327FF27-3602-484C-9BE3-11A915FAA6E5}"/>
    <hyperlink ref="U471" location="A125580289W" display="A125580289W" xr:uid="{1F67929C-75B7-4029-A36D-5FE50BA65AFE}"/>
    <hyperlink ref="U527" location="A125566249R" display="A125566249R" xr:uid="{A6C90C3E-640E-4AD4-BC3B-CE9C8B597864}"/>
    <hyperlink ref="T417" location="A125551928R" display="A125551928R" xr:uid="{3BAD2F84-970D-4125-B1D3-A36CD80FFBE2}"/>
    <hyperlink ref="T473" location="A125580008R" display="A125580008R" xr:uid="{B4A6B75D-55FD-4AFC-AA1F-2686E6B5BBE6}"/>
    <hyperlink ref="T529" location="A125565968T" display="A125565968T" xr:uid="{CE6D2F94-44AB-4733-A4E9-E6DCC03C333A}"/>
    <hyperlink ref="P417" location="A125554736A" display="A125554736A" xr:uid="{B99D5906-8E5D-48C7-8B04-622F12749B5E}"/>
    <hyperlink ref="P473" location="A125582816X" display="A125582816X" xr:uid="{0061589A-5D79-4008-8843-8A6B6BA80A9B}"/>
    <hyperlink ref="P529" location="A125568776C" display="A125568776C" xr:uid="{1B0911E8-1BC0-47AC-9685-56492945A0A4}"/>
    <hyperlink ref="Q417" location="A125549120J" display="A125549120J" xr:uid="{612952D8-3DB7-498D-8B60-6A229F609017}"/>
    <hyperlink ref="Q473" location="A125577200F" display="A125577200F" xr:uid="{D70BD10C-BDA9-43C2-A650-E387625B8BFB}"/>
    <hyperlink ref="Q529" location="A125563160R" display="A125563160R" xr:uid="{85ED73D6-C9AC-4B2D-A195-19834A17D502}"/>
    <hyperlink ref="R417" location="A125557544L" display="A125557544L" xr:uid="{2A081CC6-B66B-402A-A36D-662D1592D3E5}"/>
    <hyperlink ref="R473" location="A125585624K" display="A125585624K" xr:uid="{408415EC-41E6-4191-9151-E31900BDE0DA}"/>
    <hyperlink ref="R529" location="A125571584V" display="A125571584V" xr:uid="{37D9F794-E03D-4B83-B5FA-0D57D0ECBFCF}"/>
    <hyperlink ref="S417" location="A125560352C" display="A125560352C" xr:uid="{717C344D-58D3-4293-AC97-E72F4B186D18}"/>
    <hyperlink ref="S473" location="A125588432W" display="A125588432W" xr:uid="{52D87B71-365E-4EFD-B847-DEEAA2F37085}"/>
    <hyperlink ref="S529" location="A125574392F" display="A125574392F" xr:uid="{2AE26DA5-AC15-4263-A6BE-6D2B937F9EEF}"/>
    <hyperlink ref="U417" location="A125551929T" display="A125551929T" xr:uid="{E3723394-2C69-4487-B272-E7B70313681D}"/>
    <hyperlink ref="U473" location="A125580009T" display="A125580009T" xr:uid="{3A4147DC-9557-4A41-B9CE-B1A1C2670731}"/>
    <hyperlink ref="U529" location="A125565969V" display="A125565969V" xr:uid="{96DF1ACA-7CD7-416E-B92A-62E08C55574B}"/>
    <hyperlink ref="T418" location="A125552128K" display="A125552128K" xr:uid="{8E80B0A2-0410-4F97-9320-041A0D015E1D}"/>
    <hyperlink ref="T474" location="A125580208J" display="A125580208J" xr:uid="{2806B495-5CE6-4024-9E54-A5E4BF23AC18}"/>
    <hyperlink ref="T530" location="A125566168L" display="A125566168L" xr:uid="{EC2D0B46-C13A-44C8-923B-D33ECFF96775}"/>
    <hyperlink ref="P418" location="A125554936V" display="A125554936V" xr:uid="{E3815CE3-58EF-4BD1-A9A5-EA37A69EC113}"/>
    <hyperlink ref="P474" location="A125583016V" display="A125583016V" xr:uid="{794721C5-ADB5-4DBF-9352-CF47F7607327}"/>
    <hyperlink ref="P530" location="A125568976W" display="A125568976W" xr:uid="{E15E62E8-1E37-4C50-A728-56B3752CC852}"/>
    <hyperlink ref="Q418" location="A125549320A" display="A125549320A" xr:uid="{79CB3352-5BF1-451D-8F74-020A781A020D}"/>
    <hyperlink ref="Q474" location="A125577400X" display="A125577400X" xr:uid="{FF27EC9F-17CE-4CED-ACC2-FF14D3B990EC}"/>
    <hyperlink ref="Q530" location="A125563360J" display="A125563360J" xr:uid="{B0390968-D9DF-4FE1-9184-5DD8A5CCFFBD}"/>
    <hyperlink ref="R418" location="A125557744F" display="A125557744F" xr:uid="{4A98E723-12C6-4729-9F93-6B38A2651339}"/>
    <hyperlink ref="R474" location="A125585824C" display="A125585824C" xr:uid="{CC927671-161F-4324-8206-0D5A5CF0709A}"/>
    <hyperlink ref="R530" location="A125571784L" display="A125571784L" xr:uid="{C2780916-8287-4362-ACB0-F55C41C315A6}"/>
    <hyperlink ref="S418" location="A125560552W" display="A125560552W" xr:uid="{887E1E27-AB69-417D-B763-C18835968A7D}"/>
    <hyperlink ref="S474" location="A125588632R" display="A125588632R" xr:uid="{0EA2AB80-C4CF-40EF-BE7F-A7B67C9AC217}"/>
    <hyperlink ref="S530" location="A125574592X" display="A125574592X" xr:uid="{218103C8-3FE1-4702-A68D-56BD12BA4674}"/>
    <hyperlink ref="U418" location="A125552129L" display="A125552129L" xr:uid="{E101BD81-C8A9-45B4-9F39-942F53733002}"/>
    <hyperlink ref="U474" location="A125580209K" display="A125580209K" xr:uid="{1A8B5C94-B7BF-4025-B321-462DD631F8FB}"/>
    <hyperlink ref="U530" location="A125566169R" display="A125566169R" xr:uid="{D83B51E1-1BEE-4C8B-A396-D64DCB9ACC55}"/>
    <hyperlink ref="T419" location="A125552136K" display="A125552136K" xr:uid="{92BDAD02-F2E6-4C96-A0A7-C90A500612C7}"/>
    <hyperlink ref="T475" location="A125580216J" display="A125580216J" xr:uid="{484CEC22-3699-4150-84A3-63C32551D9DA}"/>
    <hyperlink ref="T531" location="A125566176L" display="A125566176L" xr:uid="{E59A747C-CE82-43B9-9D46-94084D510558}"/>
    <hyperlink ref="P419" location="A125554944V" display="A125554944V" xr:uid="{3A32107D-00F9-4D83-918E-C7667818C04A}"/>
    <hyperlink ref="P475" location="A125583024V" display="A125583024V" xr:uid="{3A3331B9-1F6F-456F-86C3-0691F3E320FF}"/>
    <hyperlink ref="P531" location="A125568984W" display="A125568984W" xr:uid="{898AD4E8-7189-4A95-A2C9-2C0E06EA1CA5}"/>
    <hyperlink ref="Q419" location="A125549328V" display="A125549328V" xr:uid="{C02896EF-941A-4268-BB48-A72E7F9636E3}"/>
    <hyperlink ref="Q475" location="A125577408T" display="A125577408T" xr:uid="{55EABE3F-7F94-4D5C-A7C6-086DB1B8F85E}"/>
    <hyperlink ref="Q531" location="A125563368A" display="A125563368A" xr:uid="{FCBFAF7E-F117-40A6-B847-573D3225AF0E}"/>
    <hyperlink ref="R419" location="A125557752F" display="A125557752F" xr:uid="{22B32CB5-B0A3-468F-A5F4-500F058FDEF5}"/>
    <hyperlink ref="R475" location="A125585832C" display="A125585832C" xr:uid="{0CFAE09F-279B-465B-9D3D-3F5DBAA42641}"/>
    <hyperlink ref="R531" location="A125571792L" display="A125571792L" xr:uid="{777018B6-BBF7-4A1D-8F6A-8DDF48ACD07C}"/>
    <hyperlink ref="S419" location="A125560560W" display="A125560560W" xr:uid="{E715B2E9-2C99-4395-A594-9BF6858A0D58}"/>
    <hyperlink ref="S475" location="A125588640R" display="A125588640R" xr:uid="{468D4073-CA28-48CE-9CC5-5C4045659E4C}"/>
    <hyperlink ref="S531" location="A125574600L" display="A125574600L" xr:uid="{4D559225-F5B7-4E9D-97B8-AEE8A849A108}"/>
    <hyperlink ref="U419" location="A125552137L" display="A125552137L" xr:uid="{1E80D041-FF26-462D-984C-77A01DF5B668}"/>
    <hyperlink ref="U475" location="A125580217K" display="A125580217K" xr:uid="{D5991BB4-F2A4-4DDE-910D-CACA0C0DC857}"/>
    <hyperlink ref="U531" location="A125566177R" display="A125566177R" xr:uid="{79CE8FE2-7801-41F1-B326-63DCC677785B}"/>
    <hyperlink ref="T420" location="A125551968J" display="A125551968J" xr:uid="{00194A39-D37C-4AF9-B230-EDB28A7C4623}"/>
    <hyperlink ref="T476" location="A125580048J" display="A125580048J" xr:uid="{44585AFD-41CF-4E8E-9D7F-DDE848E5D869}"/>
    <hyperlink ref="T532" location="A125566008A" display="A125566008A" xr:uid="{9C2ADBCE-DFE5-41BE-AB04-F41885303C9B}"/>
    <hyperlink ref="P420" location="A125554776V" display="A125554776V" xr:uid="{460B89B7-C796-4577-9097-F0C546CA0CC7}"/>
    <hyperlink ref="P476" location="A125582856T" display="A125582856T" xr:uid="{8CAF7710-6FA2-4A83-A15D-47A4A3D7D903}"/>
    <hyperlink ref="P532" location="A125568816K" display="A125568816K" xr:uid="{952427E9-9D33-4266-B743-FCEC1E79FEB1}"/>
    <hyperlink ref="Q420" location="A125549160A" display="A125549160A" xr:uid="{95550659-ABD0-4FD0-850F-E6FFF62FF856}"/>
    <hyperlink ref="Q476" location="A125577240X" display="A125577240X" xr:uid="{858AF674-D6BD-4693-8E3C-5FD84A3D7632}"/>
    <hyperlink ref="Q532" location="A125563200W" display="A125563200W" xr:uid="{3584E5CA-AC55-4BC4-9310-50CBD3CB2FB9}"/>
    <hyperlink ref="R420" location="A125557584F" display="A125557584F" xr:uid="{7EFDDA67-7009-4204-9A6B-A564EBB686E2}"/>
    <hyperlink ref="R476" location="A125585664C" display="A125585664C" xr:uid="{94740BD1-C7C2-4557-96B8-EEDC47C2CCC6}"/>
    <hyperlink ref="R532" location="A125571624A" display="A125571624A" xr:uid="{BCF03985-8971-47EC-AA37-19865573241A}"/>
    <hyperlink ref="S420" location="A125560392W" display="A125560392W" xr:uid="{180A38D9-0D31-4C69-B0E7-269A0F03A71A}"/>
    <hyperlink ref="S476" location="A125588472R" display="A125588472R" xr:uid="{614EBF27-A204-4D57-8635-6E4787B1BAE0}"/>
    <hyperlink ref="S532" location="A125574432L" display="A125574432L" xr:uid="{A6641C7C-6538-4C1A-BA48-1D9CF1447ADF}"/>
    <hyperlink ref="U420" location="A125551969K" display="A125551969K" xr:uid="{6B67C9A2-A1BC-4303-A129-81F76DAF7CCB}"/>
    <hyperlink ref="U476" location="A125580049K" display="A125580049K" xr:uid="{6C8C4B2F-F4AE-49B9-B046-DAB623F0C7A1}"/>
    <hyperlink ref="U532" location="A125566009C" display="A125566009C" xr:uid="{947997F1-8B1E-4275-9BBB-FBCFDDC1311B}"/>
    <hyperlink ref="T422" location="A125551936R" display="A125551936R" xr:uid="{DBD0E46E-8CE3-48FC-88D1-3ACBA7931EAE}"/>
    <hyperlink ref="T478" location="A125580016R" display="A125580016R" xr:uid="{3345AF5C-F4E4-430E-A248-C2C5CE227F0C}"/>
    <hyperlink ref="T534" location="A125565976T" display="A125565976T" xr:uid="{33722FA7-8AD1-4836-9F17-B9521CF52D68}"/>
    <hyperlink ref="P422" location="A125554744A" display="A125554744A" xr:uid="{ABE9BB1E-FB24-4B45-B047-09EFFBF17C4C}"/>
    <hyperlink ref="P478" location="A125582824X" display="A125582824X" xr:uid="{2B8B33A9-0A30-4977-88E3-0B90B3242936}"/>
    <hyperlink ref="P534" location="A125568784C" display="A125568784C" xr:uid="{2BCA5186-BEE3-4C98-8A45-243634977877}"/>
    <hyperlink ref="Q422" location="A125549128A" display="A125549128A" xr:uid="{CDFCE8A9-F38F-441F-BB0A-33AF125BC6D9}"/>
    <hyperlink ref="Q478" location="A125577208X" display="A125577208X" xr:uid="{AB5D9F69-94DB-42E7-903F-5DBD8DA27D5E}"/>
    <hyperlink ref="Q534" location="A125563168J" display="A125563168J" xr:uid="{9FEE5649-31F6-4FFB-8307-D8957AEEDE9B}"/>
    <hyperlink ref="R422" location="A125557552L" display="A125557552L" xr:uid="{1A531543-8C83-4EEE-91F9-6E6BEEE78B03}"/>
    <hyperlink ref="R478" location="A125585632K" display="A125585632K" xr:uid="{0B3316C3-E7A3-4A92-AA5E-92A89887353D}"/>
    <hyperlink ref="R534" location="A125571592V" display="A125571592V" xr:uid="{3A6E1143-6C5F-4B1A-A1A7-F0B49A42D463}"/>
    <hyperlink ref="S422" location="A125560360C" display="A125560360C" xr:uid="{C63482E8-DD8B-4298-8722-706E884D43DE}"/>
    <hyperlink ref="S478" location="A125588440W" display="A125588440W" xr:uid="{57C3DF7C-841B-44F0-A82D-961ADB5A6510}"/>
    <hyperlink ref="S534" location="A125574400V" display="A125574400V" xr:uid="{22944693-F00A-4C80-94C4-CB55177134DC}"/>
    <hyperlink ref="U422" location="A125551937T" display="A125551937T" xr:uid="{18AA8F26-71DB-4F23-B917-36E7CFB61744}"/>
    <hyperlink ref="U478" location="A125580017T" display="A125580017T" xr:uid="{7E2866BD-A89C-4B33-95F2-619745CAD2A9}"/>
    <hyperlink ref="U534" location="A125565977V" display="A125565977V" xr:uid="{661B42B6-6170-4892-87C0-F337155C7817}"/>
    <hyperlink ref="T423" location="A125552008T" display="A125552008T" xr:uid="{5F022D58-2354-4437-9291-7138EB19F2B3}"/>
    <hyperlink ref="T479" location="A125580088A" display="A125580088A" xr:uid="{03D30864-0DF8-4EB4-9AD3-DC91634CB6B0}"/>
    <hyperlink ref="T535" location="A125566048V" display="A125566048V" xr:uid="{211EADAD-E7A1-4FB2-8551-F42B3A9F8A21}"/>
    <hyperlink ref="P423" location="A125554816A" display="A125554816A" xr:uid="{462318DB-4CBB-4BFA-BF17-9B8D4A221B15}"/>
    <hyperlink ref="P479" location="A125582896K" display="A125582896K" xr:uid="{0C8BD7DC-B6D6-464D-A5B1-10286C43E836}"/>
    <hyperlink ref="P535" location="A125568856C" display="A125568856C" xr:uid="{70461A92-0602-46C2-82C6-7F0FBB7EE3D3}"/>
    <hyperlink ref="Q423" location="A125549200J" display="A125549200J" xr:uid="{2EAAE0E0-0977-4418-A9E8-15A768088024}"/>
    <hyperlink ref="Q479" location="A125577280T" display="A125577280T" xr:uid="{17C1DEDD-D73E-4164-A4E0-7E6C39062402}"/>
    <hyperlink ref="Q535" location="A125563240R" display="A125563240R" xr:uid="{FD72C5CD-63F7-443C-BF6D-C86E539DFE81}"/>
    <hyperlink ref="R423" location="A125557624L" display="A125557624L" xr:uid="{82E65804-19E4-4362-96A3-44FAADEF28BA}"/>
    <hyperlink ref="R479" location="A125585704K" display="A125585704K" xr:uid="{5468CAA0-01D8-4BC2-B490-818C1C355DE5}"/>
    <hyperlink ref="R535" location="A125571664V" display="A125571664V" xr:uid="{4C1545E5-1B9E-47C9-8287-0513B196813F}"/>
    <hyperlink ref="S423" location="A125560432C" display="A125560432C" xr:uid="{4C999D70-6382-4DC8-B8F7-B004DEA161AE}"/>
    <hyperlink ref="S479" location="A125588512W" display="A125588512W" xr:uid="{B7A039AF-F351-4391-BEB4-1A76C02D0DBB}"/>
    <hyperlink ref="S535" location="A125574472F" display="A125574472F" xr:uid="{69748C50-C876-4472-8B58-F69C17DA0241}"/>
    <hyperlink ref="U423" location="A125552009V" display="A125552009V" xr:uid="{3D850584-C6B9-4E0A-B6BA-144B46945006}"/>
    <hyperlink ref="U479" location="A125580089C" display="A125580089C" xr:uid="{0E12246C-E7DF-43D2-AC83-A542D4587EF0}"/>
    <hyperlink ref="U535" location="A125566049W" display="A125566049W" xr:uid="{F0C16D2F-3496-462B-B1B8-D2F7D1508EB2}"/>
    <hyperlink ref="T425" location="A125551960R" display="A125551960R" xr:uid="{8B98D1FF-A0AF-4DC9-8784-38F45EECB037}"/>
    <hyperlink ref="T481" location="A125580040R" display="A125580040R" xr:uid="{644B9267-3AF0-415E-A305-045F243CC1E8}"/>
    <hyperlink ref="T537" location="A125566000J" display="A125566000J" xr:uid="{BA4CD791-DBAE-4C11-966E-18DB746A427C}"/>
    <hyperlink ref="P425" location="A125554768V" display="A125554768V" xr:uid="{0FEA3C41-1798-416A-8CC7-3AD33465DDAB}"/>
    <hyperlink ref="P481" location="A125582848T" display="A125582848T" xr:uid="{0692AC56-F219-4F48-8B32-1AC58B401550}"/>
    <hyperlink ref="P537" location="A125568808K" display="A125568808K" xr:uid="{19F287E6-0D73-45A0-937C-50E7B922F8C8}"/>
    <hyperlink ref="Q425" location="A125549152A" display="A125549152A" xr:uid="{E291CA2A-0F6C-4E76-B851-F5BF42073018}"/>
    <hyperlink ref="Q481" location="A125577232X" display="A125577232X" xr:uid="{066F1074-702E-4864-A1AA-575C68DC8090}"/>
    <hyperlink ref="Q537" location="A125563192J" display="A125563192J" xr:uid="{50D4D578-0EE4-49F2-A48E-D1C31A789B5D}"/>
    <hyperlink ref="R425" location="A125557576F" display="A125557576F" xr:uid="{E50C8D94-62FD-4FFB-9B0B-0F05C1CBCBA9}"/>
    <hyperlink ref="R481" location="A125585656C" display="A125585656C" xr:uid="{A6965925-5BC6-4B06-99DB-1AD0FF656F06}"/>
    <hyperlink ref="R537" location="A125571616A" display="A125571616A" xr:uid="{13AB1DC3-5A63-42FC-AFB5-8C0927AFFD74}"/>
    <hyperlink ref="S425" location="A125560384W" display="A125560384W" xr:uid="{8635FCBF-8DE4-4A7A-976F-CDD428019F33}"/>
    <hyperlink ref="S481" location="A125588464R" display="A125588464R" xr:uid="{11304E60-CBF8-45B4-B26F-C99308CE3DD5}"/>
    <hyperlink ref="S537" location="A125574424L" display="A125574424L" xr:uid="{42B5872C-5E99-44C0-9294-6213744B4F78}"/>
    <hyperlink ref="U425" location="A125551961T" display="A125551961T" xr:uid="{C1C646DD-EACB-402A-800D-E0E925251D5E}"/>
    <hyperlink ref="U481" location="A125580041T" display="A125580041T" xr:uid="{557CAB62-A935-49FD-B0B7-24664929B1FE}"/>
    <hyperlink ref="U537" location="A125566001K" display="A125566001K" xr:uid="{1B26AFFD-99A3-44D3-9798-3D3840ABF004}"/>
    <hyperlink ref="T426" location="A125552016T" display="A125552016T" xr:uid="{9BDC91AF-94E3-4ED4-BF14-EC85E2BF8255}"/>
    <hyperlink ref="T482" location="A125580096A" display="A125580096A" xr:uid="{A59F3331-35E5-48F0-A3F0-680E91EE79B6}"/>
    <hyperlink ref="T538" location="A125566056V" display="A125566056V" xr:uid="{75B6DA7D-3ED0-4496-8AD6-DF5981765B55}"/>
    <hyperlink ref="P426" location="A125554824A" display="A125554824A" xr:uid="{93887B73-52C6-4002-85D0-E2004264B7BE}"/>
    <hyperlink ref="P482" location="A125582904X" display="A125582904X" xr:uid="{90FEA40B-0C8C-4096-B8A1-21FCA2503AC8}"/>
    <hyperlink ref="P538" location="A125568864C" display="A125568864C" xr:uid="{2AA787F2-3AE4-4A9A-BA4F-183A42DA9EC6}"/>
    <hyperlink ref="Q426" location="A125549208A" display="A125549208A" xr:uid="{FCEEA0E6-D75D-45FC-B4C0-3DA76C4A6D1C}"/>
    <hyperlink ref="Q482" location="A125577288K" display="A125577288K" xr:uid="{257B6925-572E-4F9D-A460-64713731F419}"/>
    <hyperlink ref="Q538" location="A125563248J" display="A125563248J" xr:uid="{45477337-F4B4-4301-842B-C29BDA2A3D78}"/>
    <hyperlink ref="R426" location="A125557632L" display="A125557632L" xr:uid="{C0BBC668-59B3-4AA5-B01F-0D18F0C55A53}"/>
    <hyperlink ref="R482" location="A125585712K" display="A125585712K" xr:uid="{8711D1C6-7F22-489B-8A42-B772D6B1B907}"/>
    <hyperlink ref="R538" location="A125571672V" display="A125571672V" xr:uid="{D20D345D-F03E-43DF-ADAB-823F0F4B339F}"/>
    <hyperlink ref="S426" location="A125560440C" display="A125560440C" xr:uid="{5A034D63-7FDC-4ACB-AA76-5AA55D4DDFB7}"/>
    <hyperlink ref="S482" location="A125588520W" display="A125588520W" xr:uid="{03F2E14F-DC86-441A-8E04-8C6C99E8F87A}"/>
    <hyperlink ref="S538" location="A125574480F" display="A125574480F" xr:uid="{3222A56F-337E-4683-B2F5-CBE64D2CAD45}"/>
    <hyperlink ref="U426" location="A125552017V" display="A125552017V" xr:uid="{6A61EB17-9741-4211-BF78-9A86B50E4B09}"/>
    <hyperlink ref="U482" location="A125580097C" display="A125580097C" xr:uid="{1C53EBED-38BC-4DB8-87D4-1D7885FE9CD1}"/>
    <hyperlink ref="U538" location="A125566057W" display="A125566057W" xr:uid="{0CF91343-6F21-421E-A8F2-B9A9D892839F}"/>
    <hyperlink ref="T427" location="A125551976J" display="A125551976J" xr:uid="{20646350-F9C2-458C-A19A-F8896F498228}"/>
    <hyperlink ref="T483" location="A125580056J" display="A125580056J" xr:uid="{9E815332-FEBE-487B-BA16-76723E6DF7C0}"/>
    <hyperlink ref="T539" location="A125566016A" display="A125566016A" xr:uid="{6FC32D4F-7E8D-42F9-A905-F3AF0C5C9FB7}"/>
    <hyperlink ref="P427" location="A125554784V" display="A125554784V" xr:uid="{426CD194-EBA9-49DF-86EE-A95D3C6DDFD6}"/>
    <hyperlink ref="P483" location="A125582864T" display="A125582864T" xr:uid="{D1F88C43-84B6-46CA-9AFE-37DED8933C43}"/>
    <hyperlink ref="P539" location="A125568824K" display="A125568824K" xr:uid="{476BEA96-0CC1-49BD-B232-E79CCF490F67}"/>
    <hyperlink ref="Q427" location="A125549168V" display="A125549168V" xr:uid="{AB38D898-256D-4917-9EFB-BE04DF9CE575}"/>
    <hyperlink ref="Q483" location="A125577248T" display="A125577248T" xr:uid="{8851DDEA-795E-4FAE-8157-4FE6547FBA56}"/>
    <hyperlink ref="Q539" location="A125563208R" display="A125563208R" xr:uid="{C5F7DAD5-6BE7-457C-A3E0-0DCE9BA9F26D}"/>
    <hyperlink ref="R427" location="A125557592F" display="A125557592F" xr:uid="{B9A54F9C-F3FA-47CE-B766-5BEC509E8760}"/>
    <hyperlink ref="R483" location="A125585672C" display="A125585672C" xr:uid="{1BF87DCD-1272-42A6-B654-57F9BBD47F3E}"/>
    <hyperlink ref="R539" location="A125571632A" display="A125571632A" xr:uid="{317C2C14-4C7D-4351-8259-34AD4CE3E6FA}"/>
    <hyperlink ref="S427" location="A125560400K" display="A125560400K" xr:uid="{E3E6E09A-21F4-4B0D-BF8D-F1AD7CBAD93F}"/>
    <hyperlink ref="S483" location="A125588480R" display="A125588480R" xr:uid="{F1BEC49B-CCAD-4859-A890-365014CFB280}"/>
    <hyperlink ref="S539" location="A125574440L" display="A125574440L" xr:uid="{0B101444-5A20-4D71-AD58-767425AB87DA}"/>
    <hyperlink ref="U427" location="A125551977K" display="A125551977K" xr:uid="{D91785A9-3DE9-4612-9961-CD9A3C19986E}"/>
    <hyperlink ref="U483" location="A125580057K" display="A125580057K" xr:uid="{1AA3105E-CFC7-4B3E-A7DC-CB2543877BD4}"/>
    <hyperlink ref="U539" location="A125566017C" display="A125566017C" xr:uid="{C0E0A5D5-AF57-4F8D-B87E-5F66C465F136}"/>
    <hyperlink ref="T428" location="A125552024T" display="A125552024T" xr:uid="{DA387A90-6F11-44D6-A32E-0A62B8C43222}"/>
    <hyperlink ref="T484" location="A125580104R" display="A125580104R" xr:uid="{C1FBD4FD-666B-4DE4-85E3-2632B432D0D3}"/>
    <hyperlink ref="T540" location="A125566064V" display="A125566064V" xr:uid="{14AD2D5A-ADD3-4F09-AFDF-A934E344CE90}"/>
    <hyperlink ref="P428" location="A125554832A" display="A125554832A" xr:uid="{A1D6C9FA-C3CB-4C27-8C0C-5FF3BDCDC340}"/>
    <hyperlink ref="P484" location="A125582912X" display="A125582912X" xr:uid="{4C5B2F97-515B-42E1-BFE1-ACE3BFD817A6}"/>
    <hyperlink ref="P540" location="A125568872C" display="A125568872C" xr:uid="{6EEC5B73-06AB-43C1-BD37-241F16FCE6EE}"/>
    <hyperlink ref="Q428" location="A125549216A" display="A125549216A" xr:uid="{8DDAD49E-FDD8-4603-89B1-C754CD736CE0}"/>
    <hyperlink ref="Q484" location="A125577296K" display="A125577296K" xr:uid="{32EBFB63-AD69-47EA-B337-D2AF3361B435}"/>
    <hyperlink ref="Q540" location="A125563256J" display="A125563256J" xr:uid="{68149C04-DE4C-47F0-A2B1-491B83DB8BBE}"/>
    <hyperlink ref="R428" location="A125557640L" display="A125557640L" xr:uid="{C60BDCA7-CA5A-459C-8A23-ED12E7AFA352}"/>
    <hyperlink ref="R484" location="A125585720K" display="A125585720K" xr:uid="{97F5160C-D73B-4EBF-BC7C-0BB1CE2E41C3}"/>
    <hyperlink ref="R540" location="A125571680V" display="A125571680V" xr:uid="{57304E51-2F40-4401-9179-B3F4181BA2D3}"/>
    <hyperlink ref="S428" location="A125560448W" display="A125560448W" xr:uid="{5089E7DC-1C33-46AE-98E8-66C9FF7422C5}"/>
    <hyperlink ref="S484" location="A125588528R" display="A125588528R" xr:uid="{DE035485-F493-47B7-82FD-EFD9FF47AE90}"/>
    <hyperlink ref="S540" location="A125574488X" display="A125574488X" xr:uid="{53440A41-3D10-4135-8A1C-218B9DBEFBA5}"/>
    <hyperlink ref="U428" location="A125552025V" display="A125552025V" xr:uid="{4328DECB-58D4-48FA-B019-884EA28B32CE}"/>
    <hyperlink ref="U484" location="A125580105T" display="A125580105T" xr:uid="{2C938634-FB9F-4DFB-88FD-CED9D2E1961E}"/>
    <hyperlink ref="U540" location="A125566065W" display="A125566065W" xr:uid="{330F514A-B41C-43D2-B1CC-D1D887ED0445}"/>
    <hyperlink ref="T430" location="A125552096C" display="A125552096C" xr:uid="{E64E8651-BEE5-4D95-BAF3-52387963D5F6}"/>
    <hyperlink ref="T486" location="A125580176A" display="A125580176A" xr:uid="{DB448321-3576-46B6-B833-67152A206F35}"/>
    <hyperlink ref="T542" location="A125566136V" display="A125566136V" xr:uid="{FF54A2B7-F1A1-4A78-8088-A9DACC804A50}"/>
    <hyperlink ref="P430" location="A125554904A" display="A125554904A" xr:uid="{EA130A61-02D2-4089-BA49-C03DFE1CE56F}"/>
    <hyperlink ref="P486" location="A125582984K" display="A125582984K" xr:uid="{CB74F667-968E-480D-A3A6-7C4822457F1C}"/>
    <hyperlink ref="P542" location="A125568944C" display="A125568944C" xr:uid="{35F20A73-C357-48A4-8185-55FA85AB8038}"/>
    <hyperlink ref="Q430" location="A125549288L" display="A125549288L" xr:uid="{B98AC25A-6A4C-4143-8224-477E88C9D3A8}"/>
    <hyperlink ref="Q486" location="A125577368K" display="A125577368K" xr:uid="{E6721ACB-B572-444F-8C90-8D36EE688B5D}"/>
    <hyperlink ref="Q542" location="A125563328J" display="A125563328J" xr:uid="{E37C91C1-90CE-4567-9058-8C115A884B0B}"/>
    <hyperlink ref="R430" location="A125557712L" display="A125557712L" xr:uid="{7FDA78E5-9C37-4D2F-BA53-137F4462FE2A}"/>
    <hyperlink ref="R486" location="A125585792W" display="A125585792W" xr:uid="{36925A4E-1D05-41B6-88A9-224833DFD385}"/>
    <hyperlink ref="R542" location="A125571752V" display="A125571752V" xr:uid="{F1647880-F55E-4AB8-BE01-CCE73B24DE1D}"/>
    <hyperlink ref="S430" location="A125560520C" display="A125560520C" xr:uid="{7234D200-9C49-494C-840C-3ADC1844B557}"/>
    <hyperlink ref="S486" location="A125588600W" display="A125588600W" xr:uid="{BEA9D6E7-8FD5-4B93-858E-5FA64EEB671C}"/>
    <hyperlink ref="S542" location="A125574560F" display="A125574560F" xr:uid="{7712A27B-0DF8-43EE-AB6E-128802C73C89}"/>
    <hyperlink ref="U430" location="A125552097F" display="A125552097F" xr:uid="{51E538AC-BDDE-42B3-A630-98D158EA809A}"/>
    <hyperlink ref="U486" location="A125580177C" display="A125580177C" xr:uid="{F165ABC8-681F-49B4-9772-6B8340A4DE30}"/>
    <hyperlink ref="U542" location="A125566137W" display="A125566137W" xr:uid="{0300E7A6-F015-4AB7-A229-27A002214F3A}"/>
    <hyperlink ref="T431" location="A125552032T" display="A125552032T" xr:uid="{991283BC-C999-464D-9F01-1E249FE815A9}"/>
    <hyperlink ref="T487" location="A125580112R" display="A125580112R" xr:uid="{CAF58D27-1800-41A2-93E8-EEE6C8CA2D3E}"/>
    <hyperlink ref="T543" location="A125566072V" display="A125566072V" xr:uid="{C6005B11-20BD-4D9A-9409-95CDBF92CDC0}"/>
    <hyperlink ref="P431" location="A125554840A" display="A125554840A" xr:uid="{ADD00BE5-B14F-4B8A-AB06-A13B4E6D8849}"/>
    <hyperlink ref="P487" location="A125582920X" display="A125582920X" xr:uid="{35D540F0-5A44-40FF-BC22-776FBEAC1E8F}"/>
    <hyperlink ref="P543" location="A125568880C" display="A125568880C" xr:uid="{E1EE0957-5D93-4CF4-99A8-35CA588B16DD}"/>
    <hyperlink ref="Q431" location="A125549224A" display="A125549224A" xr:uid="{211478DF-AF5F-4D97-BB83-38DFBA263825}"/>
    <hyperlink ref="Q487" location="A125577304X" display="A125577304X" xr:uid="{C7A40B57-B03A-4523-B0B8-0FD56FCEA46D}"/>
    <hyperlink ref="Q543" location="A125563264J" display="A125563264J" xr:uid="{BBD73E2A-C2CC-48F1-BB75-DDEBF141A561}"/>
    <hyperlink ref="R431" location="A125557648F" display="A125557648F" xr:uid="{794DD204-AC87-4B27-8475-D186FDBC7D8D}"/>
    <hyperlink ref="R487" location="A125585728C" display="A125585728C" xr:uid="{8F446090-AF3A-4DDF-94F3-5EAB01C028E2}"/>
    <hyperlink ref="R543" location="A125571688L" display="A125571688L" xr:uid="{413626E5-46FF-46BC-B6C3-6AA8017E51C9}"/>
    <hyperlink ref="S431" location="A125560456W" display="A125560456W" xr:uid="{E628B124-87AF-47F7-9B4D-83F490AFB74A}"/>
    <hyperlink ref="S487" location="A125588536R" display="A125588536R" xr:uid="{9CD8DEB0-8EDE-47EF-89B7-CE8E86663E9B}"/>
    <hyperlink ref="S543" location="A125574496X" display="A125574496X" xr:uid="{A14D6583-284B-4176-8587-7E67B12545BF}"/>
    <hyperlink ref="U431" location="A125552033V" display="A125552033V" xr:uid="{93E8FB41-8FA8-4B06-88F0-A0ED4EC8A239}"/>
    <hyperlink ref="U487" location="A125580113T" display="A125580113T" xr:uid="{0761BBF6-A16E-44C2-83D5-242E4A060086}"/>
    <hyperlink ref="U543" location="A125566073W" display="A125566073W" xr:uid="{A04CDCF6-A46C-4EAF-B712-69D8610808C8}"/>
    <hyperlink ref="T432" location="A125551984J" display="A125551984J" xr:uid="{39010375-3CB3-4C8E-B287-056485C03CE3}"/>
    <hyperlink ref="T488" location="A125580064J" display="A125580064J" xr:uid="{DBFFB4BC-826E-4026-A429-E2A2E988934A}"/>
    <hyperlink ref="T544" location="A125566024A" display="A125566024A" xr:uid="{9EA9DE0C-EBC3-46ED-93A7-8651AA37597E}"/>
    <hyperlink ref="P432" location="A125554792V" display="A125554792V" xr:uid="{5ABA1D17-52F5-4703-87D6-969B53039311}"/>
    <hyperlink ref="P488" location="A125582872T" display="A125582872T" xr:uid="{F1F3CAF8-18E7-4AA0-B6E3-668BA6409F09}"/>
    <hyperlink ref="P544" location="A125568832K" display="A125568832K" xr:uid="{A8AD44C3-C6C1-4464-96B1-D8A6022D242D}"/>
    <hyperlink ref="Q432" location="A125549176V" display="A125549176V" xr:uid="{44EB378E-C09B-44CA-9D35-F2586324E57C}"/>
    <hyperlink ref="Q488" location="A125577256T" display="A125577256T" xr:uid="{48584147-5AAC-489E-9B28-56BB5150DDEE}"/>
    <hyperlink ref="Q544" location="A125563216R" display="A125563216R" xr:uid="{BC02DBA8-77B2-4CEA-9DD1-8D4644E90AAF}"/>
    <hyperlink ref="R432" location="A125557600V" display="A125557600V" xr:uid="{641F16E8-B719-4B04-B349-EA24F946D038}"/>
    <hyperlink ref="R488" location="A125585680C" display="A125585680C" xr:uid="{D0E816B0-B18E-4224-A8D7-A940E01B3263}"/>
    <hyperlink ref="R544" location="A125571640A" display="A125571640A" xr:uid="{6BF074F6-CA98-4E00-894C-CA0C9998F86F}"/>
    <hyperlink ref="S432" location="A125560408C" display="A125560408C" xr:uid="{8B9A0D1B-CE37-41A1-9B42-9F92508CDDBC}"/>
    <hyperlink ref="S488" location="A125588488J" display="A125588488J" xr:uid="{3A360B07-9ECD-4355-A8E7-B65AC5D926A1}"/>
    <hyperlink ref="S544" location="A125574448F" display="A125574448F" xr:uid="{6DF72F76-68FE-4A33-AD84-9AE931AE8E9E}"/>
    <hyperlink ref="U432" location="A125551985K" display="A125551985K" xr:uid="{53224646-5067-43DB-B166-0022CE233810}"/>
    <hyperlink ref="U488" location="A125580065K" display="A125580065K" xr:uid="{122FAB2D-A1F8-44FC-BB1F-4B24317DAC3F}"/>
    <hyperlink ref="U544" location="A125566025C" display="A125566025C" xr:uid="{5573997B-646B-487C-9597-26C5B6DFB4CE}"/>
    <hyperlink ref="T433" location="A125552144K" display="A125552144K" xr:uid="{B4FA79FC-B973-458E-B526-0BE4BABC07EC}"/>
    <hyperlink ref="T489" location="A125580224J" display="A125580224J" xr:uid="{5F874ACA-853E-496A-BADD-8CEBF38E45B7}"/>
    <hyperlink ref="T545" location="A125566184L" display="A125566184L" xr:uid="{AC6B7405-135B-4122-95F4-151736B5FDEB}"/>
    <hyperlink ref="P433" location="A125554952V" display="A125554952V" xr:uid="{709B8245-5861-49E6-A4EE-5B06678A3830}"/>
    <hyperlink ref="P489" location="A125583032V" display="A125583032V" xr:uid="{4BC0588C-048F-4BAD-A838-A3E880DF6239}"/>
    <hyperlink ref="P545" location="A125568992W" display="A125568992W" xr:uid="{741EE5C4-05E6-43EA-A71C-27B8D4DA9072}"/>
    <hyperlink ref="Q433" location="A125549336V" display="A125549336V" xr:uid="{C6983EF6-94D0-440B-AE4C-3FF5B43700EE}"/>
    <hyperlink ref="Q489" location="A125577416T" display="A125577416T" xr:uid="{E56E9CD5-2E5B-4FAD-AA78-B017A840FE13}"/>
    <hyperlink ref="Q545" location="A125563376A" display="A125563376A" xr:uid="{586A9E18-CE45-4B30-84A1-B70984ABAF53}"/>
    <hyperlink ref="R433" location="A125557760F" display="A125557760F" xr:uid="{7E6DA3C5-BA0A-40A6-9F92-5FF965F3EEFC}"/>
    <hyperlink ref="R489" location="A125585840C" display="A125585840C" xr:uid="{86442EB5-BAC7-4469-A11E-0A6480E260DD}"/>
    <hyperlink ref="R545" location="A125571800A" display="A125571800A" xr:uid="{B4A72A47-3A69-4D6A-937A-ED3B3B1C0186}"/>
    <hyperlink ref="S433" location="A125560568R" display="A125560568R" xr:uid="{43BDB253-364C-4ECC-88A0-FCBB8D7BA369}"/>
    <hyperlink ref="S489" location="A125588648J" display="A125588648J" xr:uid="{8C37700F-63EC-45E6-995D-31B852C323F8}"/>
    <hyperlink ref="S545" location="A125574608F" display="A125574608F" xr:uid="{FD03FADE-58B0-4558-BF9C-FC3477E53B31}"/>
    <hyperlink ref="U433" location="A125552145L" display="A125552145L" xr:uid="{9AA8810B-D2CC-4FF4-B96C-3BC20054F501}"/>
    <hyperlink ref="U489" location="A125580225K" display="A125580225K" xr:uid="{10048413-9246-46C7-AE06-84DEC7C52112}"/>
    <hyperlink ref="U545" location="A125566185R" display="A125566185R" xr:uid="{2FE2A492-3430-465D-BFEE-2E3EBAD57F87}"/>
    <hyperlink ref="T435" location="A125552104T" display="A125552104T" xr:uid="{23A55C13-2686-49A4-A512-6CCD3CFEE6BA}"/>
    <hyperlink ref="T491" location="A125580184A" display="A125580184A" xr:uid="{FA4CD624-CD63-4745-A749-10D0AC1E6FEB}"/>
    <hyperlink ref="T547" location="A125566144V" display="A125566144V" xr:uid="{C3C6CCF1-6656-46E5-B5D7-2DB9ACCE990E}"/>
    <hyperlink ref="P435" location="A125554912A" display="A125554912A" xr:uid="{8CE389EB-DAB0-4E94-998C-A56E3E976915}"/>
    <hyperlink ref="P491" location="A125582992K" display="A125582992K" xr:uid="{4C04FA08-7D4D-4EF7-9712-905AB4603E53}"/>
    <hyperlink ref="P547" location="A125568952C" display="A125568952C" xr:uid="{E4C7AAAC-AADE-452C-9A99-EDDDA796AED9}"/>
    <hyperlink ref="Q435" location="A125549296L" display="A125549296L" xr:uid="{75ECCFDD-B8D6-4F50-AAA5-79C4FE4FFEB7}"/>
    <hyperlink ref="Q491" location="A125577376K" display="A125577376K" xr:uid="{D1163733-2CC6-4840-9755-22C40F5588FC}"/>
    <hyperlink ref="Q547" location="A125563336J" display="A125563336J" xr:uid="{9EFD7D78-9C95-4BBB-88AE-207273B3FD58}"/>
    <hyperlink ref="R435" location="A125557720L" display="A125557720L" xr:uid="{5228A1B6-6365-43FF-BD39-4B399F771A60}"/>
    <hyperlink ref="R491" location="A125585800K" display="A125585800K" xr:uid="{5AE24914-891C-4939-A265-F054C2EFF00A}"/>
    <hyperlink ref="R547" location="A125571760V" display="A125571760V" xr:uid="{A59529E6-C243-485E-8B67-A17CD5FA8950}"/>
    <hyperlink ref="S435" location="A125560528W" display="A125560528W" xr:uid="{9A23AE44-85D7-4277-BF54-53D46D637AC8}"/>
    <hyperlink ref="S491" location="A125588608R" display="A125588608R" xr:uid="{E9849644-0565-4B95-8A24-527BF1FEDDA2}"/>
    <hyperlink ref="S547" location="A125574568X" display="A125574568X" xr:uid="{F18C9B23-6298-4821-A136-1BFA7846B9BF}"/>
    <hyperlink ref="U435" location="A125552105V" display="A125552105V" xr:uid="{47800F7F-6B47-4869-A5A7-5FA2A80A57F7}"/>
    <hyperlink ref="U491" location="A125580185C" display="A125580185C" xr:uid="{D4D26B96-1CC6-4203-B8FE-410C10E1E60E}"/>
    <hyperlink ref="U547" location="A125566145W" display="A125566145W" xr:uid="{734832F0-DECD-426A-87C4-9BDF078ED509}"/>
    <hyperlink ref="T436" location="A125552112T" display="A125552112T" xr:uid="{931DE5EB-35D1-4D17-86AD-0A44140B3E73}"/>
    <hyperlink ref="T492" location="A125580192A" display="A125580192A" xr:uid="{EE6A456B-A239-42D2-8712-8DE0476B944F}"/>
    <hyperlink ref="T548" location="A125566152V" display="A125566152V" xr:uid="{2C7B07D9-FF6B-4CF5-86D2-3EFFA74AD1EE}"/>
    <hyperlink ref="P436" location="A125554920A" display="A125554920A" xr:uid="{6EC489DF-154C-4A1E-B322-C2A4E80BFB45}"/>
    <hyperlink ref="P492" location="A125583000A" display="A125583000A" xr:uid="{92CB0466-07EC-4C8B-B4B8-D4E69D837C28}"/>
    <hyperlink ref="P548" location="A125568960C" display="A125568960C" xr:uid="{FB254D3B-2A70-4048-8734-3E1229CBAB65}"/>
    <hyperlink ref="Q436" location="A125549304A" display="A125549304A" xr:uid="{86E87071-7CA3-47FF-A3C9-409296317959}"/>
    <hyperlink ref="Q492" location="A125577384K" display="A125577384K" xr:uid="{95A2D908-38AC-4C52-8757-BBB02781F2B8}"/>
    <hyperlink ref="Q548" location="A125563344J" display="A125563344J" xr:uid="{3EE8A908-58F1-4A86-B22F-BEBA8DB28C0B}"/>
    <hyperlink ref="R436" location="A125557728F" display="A125557728F" xr:uid="{72AB18AE-C66D-4F40-A070-1C377BF7D3C4}"/>
    <hyperlink ref="R492" location="A125585808C" display="A125585808C" xr:uid="{CEAAD3A1-E538-40DD-A13A-2A91E3564057}"/>
    <hyperlink ref="R548" location="A125571768L" display="A125571768L" xr:uid="{6C1A730E-94B2-4D6A-80C8-4DA8BAD1767D}"/>
    <hyperlink ref="S436" location="A125560536W" display="A125560536W" xr:uid="{68FA4A6F-46A2-431A-A928-7F1D6FB5F80D}"/>
    <hyperlink ref="S492" location="A125588616R" display="A125588616R" xr:uid="{A04B1699-142F-4EA9-96CF-3526E378019F}"/>
    <hyperlink ref="S548" location="A125574576X" display="A125574576X" xr:uid="{B6ECA688-3D2F-4D96-BFB2-EAA45134FC30}"/>
    <hyperlink ref="U436" location="A125552113V" display="A125552113V" xr:uid="{F27266CD-D101-4DA4-934F-5D7CF754089E}"/>
    <hyperlink ref="U492" location="A125580193C" display="A125580193C" xr:uid="{5AC38A30-7F6C-417C-A444-5CC88FB89533}"/>
    <hyperlink ref="U548" location="A125566153W" display="A125566153W" xr:uid="{AF734DA8-2642-4C07-B86D-7A60CD3A1DF4}"/>
    <hyperlink ref="T437" location="A125552216K" display="A125552216K" xr:uid="{B604A290-8243-4742-83FD-074EB38F831A}"/>
    <hyperlink ref="T493" location="A125580296V" display="A125580296V" xr:uid="{D4C21E2A-E347-412F-AB98-D7A88880CF22}"/>
    <hyperlink ref="T549" location="A125566256L" display="A125566256L" xr:uid="{B307850A-C5F4-4709-8832-96FE08659F31}"/>
    <hyperlink ref="P437" location="A125555024W" display="A125555024W" xr:uid="{FE1F9F2E-D50A-4FD4-882B-6F62E104B49E}"/>
    <hyperlink ref="P493" location="A125583104V" display="A125583104V" xr:uid="{407BD180-5FED-46D8-9305-F3A2F8661369}"/>
    <hyperlink ref="P549" location="A125569064X" display="A125569064X" xr:uid="{39732C4C-E1BF-4D20-9A72-56AE3BAFD8AA}"/>
    <hyperlink ref="Q437" location="A125549408V" display="A125549408V" xr:uid="{B3BBC45E-530D-4012-8102-6331A1814398}"/>
    <hyperlink ref="Q493" location="A125577488C" display="A125577488C" xr:uid="{83A12821-86D8-4D09-9BF1-FE6D93254E51}"/>
    <hyperlink ref="Q549" location="A125563448A" display="A125563448A" xr:uid="{14745EE4-9329-4127-AF6B-F20178440043}"/>
    <hyperlink ref="R437" location="A125557832F" display="A125557832F" xr:uid="{F9D55A71-E01D-4595-AB1E-96FEF21F2EFE}"/>
    <hyperlink ref="R493" location="A125585912C" display="A125585912C" xr:uid="{580A10A7-23DD-4678-A593-237F23086146}"/>
    <hyperlink ref="R549" location="A125571872L" display="A125571872L" xr:uid="{4524DDDA-B166-4084-AC8D-A32E768C1AEA}"/>
    <hyperlink ref="S437" location="A125560640W" display="A125560640W" xr:uid="{CDD1EDBC-4316-4724-B009-6EDDF7D158DF}"/>
    <hyperlink ref="S493" location="A125588720R" display="A125588720R" xr:uid="{A7CA9709-C9FF-4343-8DE6-72FCCB07A4F8}"/>
    <hyperlink ref="S549" location="A125574680X" display="A125574680X" xr:uid="{9E5E4490-E649-4218-A0B2-D8B3DC5C1E08}"/>
    <hyperlink ref="U437" location="A125552217L" display="A125552217L" xr:uid="{F50BF237-A4EA-4A33-A21E-F825AD34573D}"/>
    <hyperlink ref="U493" location="A125580297W" display="A125580297W" xr:uid="{00421FC5-7811-4632-B85E-4D9C5011663A}"/>
    <hyperlink ref="U549" location="A125566257R" display="A125566257R" xr:uid="{73BA0EC0-BBB9-420A-A9C9-0D2BF1351A91}"/>
    <hyperlink ref="Z438" location="A125553504W" display="A125553504W" xr:uid="{B1C70544-8FE8-4789-867B-E6B66137DDE2}"/>
    <hyperlink ref="Z494" location="A125581584F" display="A125581584F" xr:uid="{EBEE87DC-3642-4477-A677-A562831D43A7}"/>
    <hyperlink ref="Z550" location="A125567544X" display="A125567544X" xr:uid="{179315ED-72EA-4FD4-86FA-62DE28FBC868}"/>
    <hyperlink ref="V438" location="A125556312J" display="A125556312J" xr:uid="{FB434FC4-0DEA-47EC-AA07-85DE20D4455E}"/>
    <hyperlink ref="V494" location="A125584392T" display="A125584392T" xr:uid="{6BEDA037-9082-4FAC-8609-1975C6CAABE0}"/>
    <hyperlink ref="V550" location="A125570352R" display="A125570352R" xr:uid="{285BEB88-3945-438A-8A19-000AFDF09945}"/>
    <hyperlink ref="W438" location="A125550696W" display="A125550696W" xr:uid="{9A162619-FD20-4C6E-B5BB-392B4AFAC007}"/>
    <hyperlink ref="W494" location="A125578776R" display="A125578776R" xr:uid="{B9AD0740-9E2F-4D5A-A29C-1A5AA1DEE2FD}"/>
    <hyperlink ref="W550" location="A125564736L" display="A125564736L" xr:uid="{1663BC70-B6A2-4020-BBC6-822CC460446E}"/>
    <hyperlink ref="X438" location="A125559120V" display="A125559120V" xr:uid="{166D0395-20FA-4318-ABEE-1ABA47599BA5}"/>
    <hyperlink ref="X494" location="A125587200T" display="A125587200T" xr:uid="{748752F4-A42E-485F-887A-CF8185F51668}"/>
    <hyperlink ref="X550" location="A125573160A" display="A125573160A" xr:uid="{D57F9136-457A-406F-AF00-A6B327172BF1}"/>
    <hyperlink ref="Y438" location="A125561928A" display="A125561928A" xr:uid="{ECC54241-C53C-4373-B89D-488200A287F4}"/>
    <hyperlink ref="Y494" location="A125590008A" display="A125590008A" xr:uid="{A40F2906-C14C-4ADA-800D-CEBFDDE2B5F9}"/>
    <hyperlink ref="Y550" location="A125575968C" display="A125575968C" xr:uid="{BD726242-27E6-46F8-AF73-5391E863AE28}"/>
    <hyperlink ref="AA438" location="A125553505X" display="A125553505X" xr:uid="{179E0C48-2A05-4692-A25F-14D197085E0A}"/>
    <hyperlink ref="AA494" location="A125581585J" display="A125581585J" xr:uid="{3B036D37-7BFF-43AC-94DC-0BFD87D08754}"/>
    <hyperlink ref="AA550" location="A125567545A" display="A125567545A" xr:uid="{30571E9B-9F85-4AC0-AD72-4F790E58AD80}"/>
    <hyperlink ref="Z394" location="A125553712R" display="A125553712R" xr:uid="{B774AA90-95A5-4184-AC71-D8EA19CE478A}"/>
    <hyperlink ref="Z450" location="A125581792X" display="A125581792X" xr:uid="{BBF5FAE9-41F4-45D0-95C3-470E2A124A08}"/>
    <hyperlink ref="Z506" location="A125567752T" display="A125567752T" xr:uid="{B81C862B-EE04-466C-843B-5D7A91B31912}"/>
    <hyperlink ref="V394" location="A125556520A" display="A125556520A" xr:uid="{91E9C7ED-C03A-4945-A57C-2901A6AA44BC}"/>
    <hyperlink ref="V450" location="A125584600X" display="A125584600X" xr:uid="{76123E4E-1E8E-4524-904B-1699C9207F7E}"/>
    <hyperlink ref="V506" location="A125570560J" display="A125570560J" xr:uid="{D99819CE-5986-4D68-BB16-68A01F5E0466}"/>
    <hyperlink ref="W394" location="A125550904C" display="A125550904C" xr:uid="{CE29BAAD-88D5-442B-B1A7-F3FA662640AC}"/>
    <hyperlink ref="W450" location="A125578984J" display="A125578984J" xr:uid="{FCD2751E-DD81-40AC-A82A-C5C87016A963}"/>
    <hyperlink ref="W506" location="A125564944F" display="A125564944F" xr:uid="{CFFF1137-8B9D-432C-8476-A59EDA1C9FF8}"/>
    <hyperlink ref="X394" location="A125559328F" display="A125559328F" xr:uid="{C30DC983-9668-46A3-A6D9-B28804B3D65F}"/>
    <hyperlink ref="X450" location="A125587408C" display="A125587408C" xr:uid="{55ABE8F6-516F-47D2-9E90-45670DE8D5C1}"/>
    <hyperlink ref="X506" location="A125573368L" display="A125573368L" xr:uid="{70C7D47A-55C1-477C-8163-4B455616A67C}"/>
    <hyperlink ref="Y394" location="A125562136W" display="A125562136W" xr:uid="{904A26FD-DFB7-41DF-AA67-7B3E699A6592}"/>
    <hyperlink ref="Y450" location="A125590216V" display="A125590216V" xr:uid="{96D356A6-9132-4A72-B4F4-C083F43A1C2B}"/>
    <hyperlink ref="Y506" location="A125576176X" display="A125576176X" xr:uid="{48D48057-F175-43BF-8C2E-07B135E0C783}"/>
    <hyperlink ref="AA394" location="A125553713T" display="A125553713T" xr:uid="{3E9C3255-D834-496E-B2B2-98A8703BE442}"/>
    <hyperlink ref="AA450" location="A125581793A" display="A125581793A" xr:uid="{E830EF21-8EA5-4EAC-9324-FAD6E9C974FD}"/>
    <hyperlink ref="AA506" location="A125567753V" display="A125567753V" xr:uid="{312A129E-769F-4CA2-8A03-639A93427798}"/>
    <hyperlink ref="Z395" location="A125553600W" display="A125553600W" xr:uid="{6789FD49-5D28-4A73-8FF7-9291DD6E0A21}"/>
    <hyperlink ref="Z451" location="A125581680F" display="A125581680F" xr:uid="{076DB131-F7A7-4A98-BCC5-8E086D7A63D7}"/>
    <hyperlink ref="Z507" location="A125567640X" display="A125567640X" xr:uid="{452B2BB5-5825-4884-9A9C-1AF98A8B6D3B}"/>
    <hyperlink ref="V395" location="A125556408A" display="A125556408A" xr:uid="{DC38B750-9C43-4D5E-8176-3B77F432D074}"/>
    <hyperlink ref="V451" location="A125584488K" display="A125584488K" xr:uid="{D75AA8F4-6362-44A1-A201-EE199C3C8A9D}"/>
    <hyperlink ref="V507" location="A125570448J" display="A125570448J" xr:uid="{CE1F9689-4F92-43AB-8C98-0A2AA110779B}"/>
    <hyperlink ref="W395" location="A125550792W" display="A125550792W" xr:uid="{E8C8C75E-D619-46DD-8BE7-EA723A608B61}"/>
    <hyperlink ref="W451" location="A125578872R" display="A125578872R" xr:uid="{7B248376-8C10-459A-80E2-ACE620032C48}"/>
    <hyperlink ref="W507" location="A125564832L" display="A125564832L" xr:uid="{6B2DDF78-8C70-4704-A7A6-D650ACF859FD}"/>
    <hyperlink ref="X395" location="A125559216L" display="A125559216L" xr:uid="{1B5ECA43-E721-4991-9EC7-81141BE4EB2C}"/>
    <hyperlink ref="X451" location="A125587296W" display="A125587296W" xr:uid="{27B22ACA-DBC4-4E02-AEC2-704868988FD6}"/>
    <hyperlink ref="X507" location="A125573256V" display="A125573256V" xr:uid="{DB77C234-3952-4DC3-B097-AD03FCB7FB9B}"/>
    <hyperlink ref="Y395" location="A125562024C" display="A125562024C" xr:uid="{C1F12C37-2B1C-4FD5-8424-33FC89837526}"/>
    <hyperlink ref="Y451" location="A125590104A" display="A125590104A" xr:uid="{1F93259F-DC62-4347-8DA2-8514C82E3516}"/>
    <hyperlink ref="Y507" location="A125576064F" display="A125576064F" xr:uid="{D37A20C0-A8B0-4B34-92D3-4C13DEA4E9CD}"/>
    <hyperlink ref="AA395" location="A125553601X" display="A125553601X" xr:uid="{ABDED2A8-B873-44B9-BC8D-DF531D34483D}"/>
    <hyperlink ref="AA451" location="A125581681J" display="A125581681J" xr:uid="{DC937F39-E49D-40BA-8CC5-D6AD247FF996}"/>
    <hyperlink ref="AA507" location="A125567641A" display="A125567641A" xr:uid="{7DAD0115-087B-49CF-84B1-11589206826D}"/>
    <hyperlink ref="Z396" location="A125553720R" display="A125553720R" xr:uid="{90BED26C-DAAA-4DE0-9D73-5AF593B9EE5D}"/>
    <hyperlink ref="Z452" location="A125581800L" display="A125581800L" xr:uid="{6E1BCD18-548F-42F4-A7C7-A06F8597F9AE}"/>
    <hyperlink ref="Z508" location="A125567760T" display="A125567760T" xr:uid="{681E7DCB-5A1C-4E6D-B2E2-533E4604FC2A}"/>
    <hyperlink ref="V396" location="A125556528V" display="A125556528V" xr:uid="{E1832CAF-B8DC-43BF-A0CD-3CDF58BC6698}"/>
    <hyperlink ref="V452" location="A125584608T" display="A125584608T" xr:uid="{6D132789-F3C6-4A39-9E35-567C51F85C42}"/>
    <hyperlink ref="V508" location="A125570568A" display="A125570568A" xr:uid="{4100BD07-BCF2-447F-A30E-11812E7B05AD}"/>
    <hyperlink ref="W396" location="A125550912C" display="A125550912C" xr:uid="{416009FE-D6BD-483B-BC8C-7F66B871BF55}"/>
    <hyperlink ref="W452" location="A125578992J" display="A125578992J" xr:uid="{EF9A5CD7-A435-422A-B55C-B5938F8A8D51}"/>
    <hyperlink ref="W508" location="A125564952F" display="A125564952F" xr:uid="{E66CC187-1D8D-433F-9270-07EEBA5033E5}"/>
    <hyperlink ref="X396" location="A125559336F" display="A125559336F" xr:uid="{20576933-33CD-4FF8-AB75-038E1134A879}"/>
    <hyperlink ref="X452" location="A125587416C" display="A125587416C" xr:uid="{1181E135-EC6D-4206-ACEC-221137FC4877}"/>
    <hyperlink ref="X508" location="A125573376L" display="A125573376L" xr:uid="{DDC10C41-7B41-4231-BA54-F9E9C90C498F}"/>
    <hyperlink ref="Y396" location="A125562144W" display="A125562144W" xr:uid="{376B013C-7FE7-4842-87F3-5D514EBB3FEB}"/>
    <hyperlink ref="Y452" location="A125590224V" display="A125590224V" xr:uid="{A05CC36C-394F-43F1-9F86-A2E6757B22C0}"/>
    <hyperlink ref="Y508" location="A125576184X" display="A125576184X" xr:uid="{C037A8A5-7E0B-4DD0-BC25-12AFCDC8A5AA}"/>
    <hyperlink ref="AA396" location="A125553721T" display="A125553721T" xr:uid="{BC0B69A1-386D-4050-8D54-92A2ACC3C1D3}"/>
    <hyperlink ref="AA452" location="A125581801R" display="A125581801R" xr:uid="{E9C6E12F-3D49-49B2-960F-D0F2CA257ADC}"/>
    <hyperlink ref="AA508" location="A125567761V" display="A125567761V" xr:uid="{33C0151B-BA82-4832-85CE-0B6382F0DE17}"/>
    <hyperlink ref="Z397" location="A125553728J" display="A125553728J" xr:uid="{5D6B7645-225A-4E73-B877-8A55736E0B57}"/>
    <hyperlink ref="Z453" location="A125581808F" display="A125581808F" xr:uid="{5E88363E-DBEB-4E91-8B42-46ADDE44FF7B}"/>
    <hyperlink ref="Z509" location="A125567768K" display="A125567768K" xr:uid="{BA93C254-6355-4BA2-A96F-11FE3C1223A8}"/>
    <hyperlink ref="V397" location="A125556536V" display="A125556536V" xr:uid="{E626D372-710B-44A3-8EB3-1306B8AB1A8F}"/>
    <hyperlink ref="V453" location="A125584616T" display="A125584616T" xr:uid="{7121A1E6-A2B5-4DD2-9169-A0AAD2E1E507}"/>
    <hyperlink ref="V509" location="A125570576A" display="A125570576A" xr:uid="{E881F15A-223A-48AC-ACB4-216A3FA38BDE}"/>
    <hyperlink ref="W397" location="A125550920C" display="A125550920C" xr:uid="{EAC45DB4-DCFF-47DB-9EB7-6C5B7DA0241D}"/>
    <hyperlink ref="W453" location="A125579000X" display="A125579000X" xr:uid="{E8F59DF3-1427-466E-9DF2-C7D7253C0C96}"/>
    <hyperlink ref="W509" location="A125564960F" display="A125564960F" xr:uid="{B4E1B0C5-DB44-493A-B4C2-225CC73E8EBE}"/>
    <hyperlink ref="X397" location="A125559344F" display="A125559344F" xr:uid="{23F77D81-928C-4916-BD35-D399A8EFC5CF}"/>
    <hyperlink ref="X453" location="A125587424C" display="A125587424C" xr:uid="{A7700D1C-9624-47DE-B774-9A1145D9FFE7}"/>
    <hyperlink ref="X509" location="A125573384L" display="A125573384L" xr:uid="{D65CBC30-AD81-4C47-9B87-F5DDFDC8942E}"/>
    <hyperlink ref="Y397" location="A125562152W" display="A125562152W" xr:uid="{86C9D7C9-2D5E-4288-ACC5-9BBA499C4493}"/>
    <hyperlink ref="Y453" location="A125590232V" display="A125590232V" xr:uid="{DCBFA605-0676-4E52-BEE2-D51F9B4E7A01}"/>
    <hyperlink ref="Y509" location="A125576192X" display="A125576192X" xr:uid="{48296DBC-9EEE-41BA-B0AF-075D40F21D09}"/>
    <hyperlink ref="AA397" location="A125553729K" display="A125553729K" xr:uid="{C783F1A4-5CD3-4390-B0A3-41495C085EC5}"/>
    <hyperlink ref="AA453" location="A125581809J" display="A125581809J" xr:uid="{1882CF35-7EA6-4DEF-94FB-48590FD4B14B}"/>
    <hyperlink ref="AA509" location="A125567769L" display="A125567769L" xr:uid="{C58FE77F-938A-48F7-A684-555E254853AA}"/>
    <hyperlink ref="Z398" location="A125553608R" display="A125553608R" xr:uid="{42FFECE4-5B79-4514-A0A6-17B536E9EE35}"/>
    <hyperlink ref="Z454" location="A125581688X" display="A125581688X" xr:uid="{53E8B668-9389-4A1F-88AE-EBD3B6D9E97E}"/>
    <hyperlink ref="Z510" location="A125567648T" display="A125567648T" xr:uid="{154B76C3-9818-4FA9-B685-326B245C58CE}"/>
    <hyperlink ref="V398" location="A125556416A" display="A125556416A" xr:uid="{5998A066-A019-4EC0-8D08-6AE8624B315C}"/>
    <hyperlink ref="V454" location="A125584496K" display="A125584496K" xr:uid="{AEB3AE4B-B0FB-4355-ABBD-401604AA1DC8}"/>
    <hyperlink ref="V510" location="A125570456J" display="A125570456J" xr:uid="{A30F389A-AA09-43EA-AD64-EDD5455E4F30}"/>
    <hyperlink ref="W398" location="A125550800K" display="A125550800K" xr:uid="{912C4608-3460-4251-9561-AA2E9DF63BA4}"/>
    <hyperlink ref="W454" location="A125578880R" display="A125578880R" xr:uid="{492497CC-8C49-44E3-8B70-757EDCA54D4F}"/>
    <hyperlink ref="W510" location="A125564840L" display="A125564840L" xr:uid="{77A061FD-FFB6-4F12-B0AD-C92318D7A954}"/>
    <hyperlink ref="X398" location="A125559224L" display="A125559224L" xr:uid="{0269A6FC-122B-47A4-BE63-9BBFB16D77BC}"/>
    <hyperlink ref="X454" location="A125587304K" display="A125587304K" xr:uid="{B12C93EB-DABC-426B-9E17-D569076A2DA3}"/>
    <hyperlink ref="X510" location="A125573264V" display="A125573264V" xr:uid="{C0293082-6102-47F6-88E1-5E9E5B0693CF}"/>
    <hyperlink ref="Y398" location="A125562032C" display="A125562032C" xr:uid="{A4D8C334-49E9-428A-B63D-583C83D7B164}"/>
    <hyperlink ref="Y454" location="A125590112A" display="A125590112A" xr:uid="{70363183-558D-4831-851C-9FEFF5EC22EC}"/>
    <hyperlink ref="Y510" location="A125576072F" display="A125576072F" xr:uid="{EF8FD5F3-B415-44C8-BB9B-0AEE2723214D}"/>
    <hyperlink ref="AA398" location="A125553609T" display="A125553609T" xr:uid="{C5657E22-791E-44C3-8D93-EAFE15FCF05D}"/>
    <hyperlink ref="AA454" location="A125581689A" display="A125581689A" xr:uid="{3452BAEA-179F-4CF2-9EC1-2012EF1C05B4}"/>
    <hyperlink ref="AA510" location="A125567649V" display="A125567649V" xr:uid="{81C7B91D-6994-4DCA-943C-0541FA2EE00F}"/>
    <hyperlink ref="Z399" location="A125553616R" display="A125553616R" xr:uid="{17E2C6C5-7796-48D1-8484-5AD8C2549038}"/>
    <hyperlink ref="Z455" location="A125581696X" display="A125581696X" xr:uid="{D3304BDD-787D-4647-80FC-9E4E6B0F7031}"/>
    <hyperlink ref="Z511" location="A125567656T" display="A125567656T" xr:uid="{95082987-66F3-40CB-9670-F0E0A8E204D7}"/>
    <hyperlink ref="V399" location="A125556424A" display="A125556424A" xr:uid="{CE3F28B1-C302-4682-98B5-5B3462323D6A}"/>
    <hyperlink ref="V455" location="A125584504X" display="A125584504X" xr:uid="{4E46EA34-68A0-4CA9-8F24-15FD081A6EC0}"/>
    <hyperlink ref="V511" location="A125570464J" display="A125570464J" xr:uid="{48834919-7830-4AA1-812E-5EA380E578D9}"/>
    <hyperlink ref="W399" location="A125550808C" display="A125550808C" xr:uid="{990213F0-1731-48EA-B55F-5F19267D5056}"/>
    <hyperlink ref="W455" location="A125578888J" display="A125578888J" xr:uid="{F898F79A-AAB4-4A03-869E-84983A3247FE}"/>
    <hyperlink ref="W511" location="A125564848F" display="A125564848F" xr:uid="{E3EEB83B-6DF6-4FE4-B920-9ADC02DE5D9E}"/>
    <hyperlink ref="X399" location="A125559232L" display="A125559232L" xr:uid="{E425DA3F-DE58-4EE8-A313-98D83C4704F5}"/>
    <hyperlink ref="X455" location="A125587312K" display="A125587312K" xr:uid="{FDDA85CB-D8C6-4CBF-8DF9-CC2EE7F8B0F2}"/>
    <hyperlink ref="X511" location="A125573272V" display="A125573272V" xr:uid="{D7869E1A-9113-4AC0-971A-17F844535746}"/>
    <hyperlink ref="Y399" location="A125562040C" display="A125562040C" xr:uid="{82DC408E-1225-48C8-BA63-DB107CF4CFD4}"/>
    <hyperlink ref="Y455" location="A125590120A" display="A125590120A" xr:uid="{7E77F9E4-4769-4C6D-B1C9-2E2AA6213486}"/>
    <hyperlink ref="Y511" location="A125576080F" display="A125576080F" xr:uid="{79B5B2C9-7A1E-4325-8E96-7DE61C4ABAA1}"/>
    <hyperlink ref="AA399" location="A125553617T" display="A125553617T" xr:uid="{02CE8FEE-5FA8-4501-9F00-86A8C296441D}"/>
    <hyperlink ref="AA455" location="A125581697A" display="A125581697A" xr:uid="{20D8206C-317E-403A-8E60-0829E85B5AE8}"/>
    <hyperlink ref="AA511" location="A125567657V" display="A125567657V" xr:uid="{CFB77CB6-0C91-4CFB-8A17-FCDCA05C35FC}"/>
    <hyperlink ref="Z400" location="A125553680J" display="A125553680J" xr:uid="{2E970DEC-DA5A-4EC4-8067-52BE6145C042}"/>
    <hyperlink ref="Z456" location="A125581760F" display="A125581760F" xr:uid="{28FD4356-262E-4E19-8A7D-9BD565C4D225}"/>
    <hyperlink ref="Z512" location="A125567720X" display="A125567720X" xr:uid="{94B1A2A8-2839-4856-BE08-BFF91BFE39EB}"/>
    <hyperlink ref="V400" location="A125556488L" display="A125556488L" xr:uid="{992498FB-2E8D-4CCA-A1D6-467F947AFCA8}"/>
    <hyperlink ref="V456" location="A125584568K" display="A125584568K" xr:uid="{098EE81B-5CEB-4128-B1D0-47E82B04D55F}"/>
    <hyperlink ref="V512" location="A125570528J" display="A125570528J" xr:uid="{BC101C35-2E35-4CE5-8BF9-32E9BE4D6591}"/>
    <hyperlink ref="W400" location="A125550872W" display="A125550872W" xr:uid="{47F0C3DC-E121-4E96-ABFD-9088A284AB89}"/>
    <hyperlink ref="W456" location="A125578952R" display="A125578952R" xr:uid="{BF1AC721-B8FD-418F-9354-DA6F3BE88657}"/>
    <hyperlink ref="W512" location="A125564912L" display="A125564912L" xr:uid="{0185BA18-3A9A-46FB-BC07-0FB948FE0968}"/>
    <hyperlink ref="X400" location="A125559296X" display="A125559296X" xr:uid="{528FE872-F0DE-49E1-BF72-AD11BCF15F3F}"/>
    <hyperlink ref="X456" location="A125587376W" display="A125587376W" xr:uid="{736328AE-83C0-40D6-879A-6A60551005C5}"/>
    <hyperlink ref="X512" location="A125573336V" display="A125573336V" xr:uid="{FDB9989C-CD62-45F6-9325-2AB15A814C64}"/>
    <hyperlink ref="Y400" location="A125562104C" display="A125562104C" xr:uid="{D397985C-FA17-41C7-BD54-F70E8E2286E4}"/>
    <hyperlink ref="Y456" location="A125590184L" display="A125590184L" xr:uid="{472A49FD-09DE-4542-8EF9-B266F5011C02}"/>
    <hyperlink ref="Y512" location="A125576144F" display="A125576144F" xr:uid="{21D614D7-F651-4980-95EE-7D48620C53B2}"/>
    <hyperlink ref="AA400" location="A125553681K" display="A125553681K" xr:uid="{945A4645-6BD1-4E8A-BB61-A507C3C86E13}"/>
    <hyperlink ref="AA456" location="A125581761J" display="A125581761J" xr:uid="{95F7EE4D-B91F-49DF-A9F3-611E17E98D0E}"/>
    <hyperlink ref="AA512" location="A125567721A" display="A125567721A" xr:uid="{4B1A85F9-E7E7-4FCE-B208-801BAF24F750}"/>
    <hyperlink ref="Z401" location="A125553552R" display="A125553552R" xr:uid="{45C6BE49-4B52-432A-B9B9-A57B805C506C}"/>
    <hyperlink ref="Z457" location="A125581632L" display="A125581632L" xr:uid="{040B406A-FC52-4E4E-81F1-8C7DCE4A1629}"/>
    <hyperlink ref="Z513" location="A125567592T" display="A125567592T" xr:uid="{17DE1FF4-B6AA-436C-B663-F2D2D71ED74B}"/>
    <hyperlink ref="V401" location="A125556360A" display="A125556360A" xr:uid="{3468FCEA-1B1A-4E9C-9C21-385914A8E3C1}"/>
    <hyperlink ref="V457" location="A125584440X" display="A125584440X" xr:uid="{9DB02D94-D646-40C9-8926-33C4143673BD}"/>
    <hyperlink ref="V513" location="A125570400W" display="A125570400W" xr:uid="{53A2A959-1F18-4D55-9DE8-39A5F7259A91}"/>
    <hyperlink ref="W401" location="A125550744C" display="A125550744C" xr:uid="{2E490EB0-413E-4625-A74B-7023889AAC43}"/>
    <hyperlink ref="W457" location="A125578824W" display="A125578824W" xr:uid="{D9905E2A-D422-4C1D-9356-7D8F52EFF23F}"/>
    <hyperlink ref="W513" location="A125564784F" display="A125564784F" xr:uid="{F0B5D9BF-2295-406F-A410-AB6D22EF39A2}"/>
    <hyperlink ref="X401" location="A125559168F" display="A125559168F" xr:uid="{5332EFA7-0CD5-4CD3-893C-426386AF5FA9}"/>
    <hyperlink ref="X457" location="A125587248C" display="A125587248C" xr:uid="{91CF4A8E-4BCF-4E35-983C-5BA87BF5A253}"/>
    <hyperlink ref="X513" location="A125573208A" display="A125573208A" xr:uid="{B181B5A5-4B73-41E4-B837-53243FB192AE}"/>
    <hyperlink ref="Y401" location="A125561976V" display="A125561976V" xr:uid="{ED8127A5-0932-47BC-9157-948066D8019F}"/>
    <hyperlink ref="Y457" location="A125590056V" display="A125590056V" xr:uid="{BA773C4B-2F2A-4B31-87A9-3877E1C64AB8}"/>
    <hyperlink ref="Y513" location="A125576016L" display="A125576016L" xr:uid="{C491662A-7F38-4742-9942-0C6BAE6B7D97}"/>
    <hyperlink ref="AA401" location="A125553553T" display="A125553553T" xr:uid="{D54DB220-D933-4722-B8C0-DF2A6E257275}"/>
    <hyperlink ref="AA457" location="A125581633R" display="A125581633R" xr:uid="{BFAA2118-CC88-4777-8E5A-8AA7BE6BE7BD}"/>
    <hyperlink ref="AA513" location="A125567593V" display="A125567593V" xr:uid="{779E3822-888B-47EC-87DB-4B9E70CEAAC7}"/>
    <hyperlink ref="Z402" location="A125553736J" display="A125553736J" xr:uid="{C940D85A-7D44-4AA7-A9AE-BD90D2474ED9}"/>
    <hyperlink ref="Z458" location="A125581816F" display="A125581816F" xr:uid="{15E7EC0E-5DC0-4A65-9A11-36ADBB63C8D9}"/>
    <hyperlink ref="Z514" location="A125567776K" display="A125567776K" xr:uid="{1CAF7F98-27B0-4B8E-A896-3D5BAA8C1C3D}"/>
    <hyperlink ref="V402" location="A125556544V" display="A125556544V" xr:uid="{1399B26B-F7A8-4DCF-A302-2FA10838CBC5}"/>
    <hyperlink ref="V458" location="A125584624T" display="A125584624T" xr:uid="{BF8B7C2D-7B67-49FE-BBD1-B09CF25B81A6}"/>
    <hyperlink ref="V514" location="A125570584A" display="A125570584A" xr:uid="{5D6702C0-61D8-4344-B6EB-1720909E9461}"/>
    <hyperlink ref="W402" location="A125550928W" display="A125550928W" xr:uid="{16D02DC6-948E-4F89-BCE3-FF454C0732EF}"/>
    <hyperlink ref="W458" location="A125579008T" display="A125579008T" xr:uid="{F6DACE64-90EE-4BC6-A1FD-72740EEFE794}"/>
    <hyperlink ref="W514" location="A125564968X" display="A125564968X" xr:uid="{E128EAFD-01C3-4C17-BDE4-F213D9BAD75A}"/>
    <hyperlink ref="X402" location="A125559352F" display="A125559352F" xr:uid="{0D0B803B-F2BD-4FA9-A10B-D90BB217FC16}"/>
    <hyperlink ref="X458" location="A125587432C" display="A125587432C" xr:uid="{4A2037DC-4661-4B0B-A8C7-DB9FB411A073}"/>
    <hyperlink ref="X514" location="A125573392L" display="A125573392L" xr:uid="{0051044E-68C4-49BD-B7BF-86005ED97E4E}"/>
    <hyperlink ref="Y402" location="A125562160W" display="A125562160W" xr:uid="{44D31655-94A7-4DEE-9FBA-0D86CC6CE4F2}"/>
    <hyperlink ref="Y458" location="A125590240V" display="A125590240V" xr:uid="{4813F17E-84F2-49EE-8052-50B4751D1286}"/>
    <hyperlink ref="Y514" location="A125576200L" display="A125576200L" xr:uid="{2DE53A56-6C3E-4A89-A457-119202B56936}"/>
    <hyperlink ref="AA402" location="A125553737K" display="A125553737K" xr:uid="{832C9079-3C5D-4439-851F-A4AAF28DC945}"/>
    <hyperlink ref="AA458" location="A125581817J" display="A125581817J" xr:uid="{8AE58BC1-4829-4E44-A5EB-E580949B072A}"/>
    <hyperlink ref="AA514" location="A125567777L" display="A125567777L" xr:uid="{BA9895F8-D932-4AE8-9A79-211CB00F8A9D}"/>
    <hyperlink ref="Z404" location="A125553624R" display="A125553624R" xr:uid="{C64A1CE1-799C-4876-8A25-41D9B79A6F1B}"/>
    <hyperlink ref="Z460" location="A125581704L" display="A125581704L" xr:uid="{ECA45650-91F5-4630-A136-C393238AB0A9}"/>
    <hyperlink ref="Z516" location="A125567664T" display="A125567664T" xr:uid="{4B7BA5CF-CEF0-4A0A-A08C-E388AA4B4F49}"/>
    <hyperlink ref="V404" location="A125556432A" display="A125556432A" xr:uid="{838563D1-0F89-4A30-A1CB-71C02A85E383}"/>
    <hyperlink ref="V460" location="A125584512X" display="A125584512X" xr:uid="{905005C5-EBFF-4040-BAF4-D1A905EE5CBD}"/>
    <hyperlink ref="V516" location="A125570472J" display="A125570472J" xr:uid="{580EC0A5-50B5-4A64-B396-79D5084F6454}"/>
    <hyperlink ref="W404" location="A125550816C" display="A125550816C" xr:uid="{C44018EB-8575-4F82-A096-5224487550B2}"/>
    <hyperlink ref="W460" location="A125578896J" display="A125578896J" xr:uid="{40564AC7-B580-4EC9-A9C3-7E94FE1FE3D2}"/>
    <hyperlink ref="W516" location="A125564856F" display="A125564856F" xr:uid="{89330B36-F4AE-4C27-81D0-70CB95FB32FB}"/>
    <hyperlink ref="X404" location="A125559240L" display="A125559240L" xr:uid="{90B70B9A-ADF3-4BCA-9CB5-F667B6B714A4}"/>
    <hyperlink ref="X460" location="A125587320K" display="A125587320K" xr:uid="{5889444E-8109-4AEF-8445-96CD339C2CC2}"/>
    <hyperlink ref="X516" location="A125573280V" display="A125573280V" xr:uid="{4FCCFB88-F51A-4FBC-9DBB-93619DF833C6}"/>
    <hyperlink ref="Y404" location="A125562048W" display="A125562048W" xr:uid="{FE214CC1-118A-4A75-B0AF-DEA5F6B228E1}"/>
    <hyperlink ref="Y460" location="A125590128V" display="A125590128V" xr:uid="{73DF30B6-9FE3-4320-9C8A-07D0E28E3AA5}"/>
    <hyperlink ref="Y516" location="A125576088X" display="A125576088X" xr:uid="{369C5E4E-B44B-4AE0-81CA-104668F50E81}"/>
    <hyperlink ref="AA404" location="A125553625T" display="A125553625T" xr:uid="{3711609F-4DC3-4757-8C5B-71F520B279D9}"/>
    <hyperlink ref="AA460" location="A125581705R" display="A125581705R" xr:uid="{67548DD9-C47B-4F9B-8D0C-B07F257F35A4}"/>
    <hyperlink ref="AA516" location="A125567665V" display="A125567665V" xr:uid="{4BA61999-8645-4B9D-9D23-CF60AE17C1A0}"/>
    <hyperlink ref="Z405" location="A125553512W" display="A125553512W" xr:uid="{AC5658CB-9F94-4B53-8D97-B59145FAC282}"/>
    <hyperlink ref="Z461" location="A125581592F" display="A125581592F" xr:uid="{7BAAF9E7-BAAE-4D0C-A6DE-DB33F1476D62}"/>
    <hyperlink ref="Z517" location="A125567552X" display="A125567552X" xr:uid="{BCF97E23-47CF-4F2B-A90A-AE48E67A2922}"/>
    <hyperlink ref="V405" location="A125556320J" display="A125556320J" xr:uid="{4143B9BD-FFE7-4212-8B0F-76BCD1DFB383}"/>
    <hyperlink ref="V461" location="A125584400F" display="A125584400F" xr:uid="{14BB02DD-3B5A-4F27-A41D-44D1078F4A71}"/>
    <hyperlink ref="V517" location="A125570360R" display="A125570360R" xr:uid="{62BD2F21-CFC7-45B4-9231-61DCA5393620}"/>
    <hyperlink ref="W405" location="A125550704K" display="A125550704K" xr:uid="{4DBC4F51-C744-458E-8919-825B6D2D1B2A}"/>
    <hyperlink ref="W461" location="A125578784R" display="A125578784R" xr:uid="{594D411F-439A-401E-907D-400EF6CBBD42}"/>
    <hyperlink ref="W517" location="A125564744L" display="A125564744L" xr:uid="{71CAC795-B355-4911-82F4-B40AA3A3BFEB}"/>
    <hyperlink ref="X405" location="A125559128L" display="A125559128L" xr:uid="{E816D4F7-32E5-4ADF-AB5F-C8FCB81AE88D}"/>
    <hyperlink ref="X461" location="A125587208K" display="A125587208K" xr:uid="{102EC800-4AED-4A71-AAA5-7F391F913090}"/>
    <hyperlink ref="X517" location="A125573168V" display="A125573168V" xr:uid="{E5CDEE28-3367-4308-AAE5-9C3A59A39C9A}"/>
    <hyperlink ref="Y405" location="A125561936A" display="A125561936A" xr:uid="{6405DDE0-2B75-4FEA-B437-45FBCAE4DF3F}"/>
    <hyperlink ref="Y461" location="A125590016A" display="A125590016A" xr:uid="{F0799170-3B01-41BF-943A-A44438DCB7DE}"/>
    <hyperlink ref="Y517" location="A125575976C" display="A125575976C" xr:uid="{338E8B28-9AA1-47AA-95F0-18CDFD2ADE23}"/>
    <hyperlink ref="AA405" location="A125553513X" display="A125553513X" xr:uid="{D85CC297-D18F-4B94-B675-5778F395360C}"/>
    <hyperlink ref="AA461" location="A125581593J" display="A125581593J" xr:uid="{AA7BA608-D039-49DB-A006-44E48981E172}"/>
    <hyperlink ref="AA517" location="A125567553A" display="A125567553A" xr:uid="{999DF783-AED2-441D-9B70-7943B789AD4F}"/>
    <hyperlink ref="Z406" location="A125553632R" display="A125553632R" xr:uid="{B4F3251E-59B7-4A47-9DE9-85B761527D73}"/>
    <hyperlink ref="Z462" location="A125581712L" display="A125581712L" xr:uid="{512E2254-F06A-46D9-9C62-35EA0767AA87}"/>
    <hyperlink ref="Z518" location="A125567672T" display="A125567672T" xr:uid="{5C8A5DFE-BEC3-45C5-AFA7-74D7E0711D8B}"/>
    <hyperlink ref="V406" location="A125556440A" display="A125556440A" xr:uid="{A5677696-287D-4748-9D39-3BFBBB47BF10}"/>
    <hyperlink ref="V462" location="A125584520X" display="A125584520X" xr:uid="{58AE1B94-12F0-4FB4-A5DE-AA58A6098944}"/>
    <hyperlink ref="V518" location="A125570480J" display="A125570480J" xr:uid="{95A0BE84-9697-4C24-902A-D9122D7C1132}"/>
    <hyperlink ref="W406" location="A125550824C" display="A125550824C" xr:uid="{A3F71DFE-B274-45DB-96A7-C7B17416B615}"/>
    <hyperlink ref="W462" location="A125578904W" display="A125578904W" xr:uid="{B34AAADC-3394-4AAE-8A7D-CDB526D1265E}"/>
    <hyperlink ref="W518" location="A125564864F" display="A125564864F" xr:uid="{E6292BE7-7BB5-4D1F-8F8B-2D640CC2E021}"/>
    <hyperlink ref="X406" location="A125559248F" display="A125559248F" xr:uid="{6550C754-66F6-4FC3-AD94-E54C0A25BC3B}"/>
    <hyperlink ref="X462" location="A125587328C" display="A125587328C" xr:uid="{6D3FDDE1-B994-49C8-8C28-06284D942379}"/>
    <hyperlink ref="X518" location="A125573288L" display="A125573288L" xr:uid="{823BC956-196C-4794-8BD3-BEC415E535F0}"/>
    <hyperlink ref="Y406" location="A125562056W" display="A125562056W" xr:uid="{825A6CF6-316E-4D17-81E5-765316FB6010}"/>
    <hyperlink ref="Y462" location="A125590136V" display="A125590136V" xr:uid="{9F2D609E-D9C5-4919-9AC7-520EEE350AF7}"/>
    <hyperlink ref="Y518" location="A125576096X" display="A125576096X" xr:uid="{850B58D8-0D4D-49B9-B027-A5067862B3E5}"/>
    <hyperlink ref="AA406" location="A125553633T" display="A125553633T" xr:uid="{113C4D0C-D347-4FEF-A449-EA142128E8FC}"/>
    <hyperlink ref="AA462" location="A125581713R" display="A125581713R" xr:uid="{27942A02-A8CE-44AF-990A-BD586C6BC52D}"/>
    <hyperlink ref="AA518" location="A125567673V" display="A125567673V" xr:uid="{E3BB3EB1-010A-4006-AA98-2A86F8395D35}"/>
    <hyperlink ref="Z407" location="A125553640R" display="A125553640R" xr:uid="{CA28EF62-DF06-4496-A782-C7B16314F491}"/>
    <hyperlink ref="Z463" location="A125581720L" display="A125581720L" xr:uid="{A79E88D4-4723-4E45-80C9-0108B4EA9B30}"/>
    <hyperlink ref="Z519" location="A125567680T" display="A125567680T" xr:uid="{A72D1398-D634-45CC-9957-A60E92565BD2}"/>
    <hyperlink ref="V407" location="A125556448V" display="A125556448V" xr:uid="{26E43F03-C8C2-4AD8-B80C-0AC500290A56}"/>
    <hyperlink ref="V463" location="A125584528T" display="A125584528T" xr:uid="{A6862FB1-4C2A-4EFD-8873-D8ADAB3E8789}"/>
    <hyperlink ref="V519" location="A125570488A" display="A125570488A" xr:uid="{1C842BF4-9840-47D1-B2F1-940D20C26BE3}"/>
    <hyperlink ref="W407" location="A125550832C" display="A125550832C" xr:uid="{A1F6C8CE-D6C1-432F-8802-F588185D3109}"/>
    <hyperlink ref="W463" location="A125578912W" display="A125578912W" xr:uid="{D7DD82AE-1E2F-4114-A97C-4698EBEE6610}"/>
    <hyperlink ref="W519" location="A125564872F" display="A125564872F" xr:uid="{6EC4BAE5-2534-4E1D-8F2D-58F7D2E1CBA7}"/>
    <hyperlink ref="X407" location="A125559256F" display="A125559256F" xr:uid="{2582F8CF-EB2A-4403-8D63-B674A8C7BFC0}"/>
    <hyperlink ref="X463" location="A125587336C" display="A125587336C" xr:uid="{6B5241C9-2F22-422E-B461-924A445A27A4}"/>
    <hyperlink ref="X519" location="A125573296L" display="A125573296L" xr:uid="{AC9466C0-4D4A-43B4-AF99-F833A4BE28E2}"/>
    <hyperlink ref="Y407" location="A125562064W" display="A125562064W" xr:uid="{017F7174-C4DC-4B03-99BD-22CBE7179583}"/>
    <hyperlink ref="Y463" location="A125590144V" display="A125590144V" xr:uid="{5EB560D0-3FEB-40DF-A3EF-8A9EAFB73C57}"/>
    <hyperlink ref="Y519" location="A125576104L" display="A125576104L" xr:uid="{17318E78-2490-4958-86A6-3EA7A37D05F1}"/>
    <hyperlink ref="AA407" location="A125553641T" display="A125553641T" xr:uid="{A4EA2D1D-069A-457E-A282-B41C5D555A8F}"/>
    <hyperlink ref="AA463" location="A125581721R" display="A125581721R" xr:uid="{FB234C51-538A-44EA-B231-0A7E6521836D}"/>
    <hyperlink ref="AA519" location="A125567681V" display="A125567681V" xr:uid="{D626BAD1-58AA-4374-8A73-32904801492A}"/>
    <hyperlink ref="Z408" location="A125553760J" display="A125553760J" xr:uid="{F27890BC-E29D-4ADE-BE79-38BE5FD4EB36}"/>
    <hyperlink ref="Z464" location="A125581840F" display="A125581840F" xr:uid="{4184A5D2-695E-442A-9697-1201AD1509A2}"/>
    <hyperlink ref="Z520" location="A125567800X" display="A125567800X" xr:uid="{DC68158D-0905-4844-97CA-44054B125DB5}"/>
    <hyperlink ref="V408" location="A125556568L" display="A125556568L" xr:uid="{DA763DB1-D4F5-43F5-B8BA-53A0394750DE}"/>
    <hyperlink ref="V464" location="A125584648K" display="A125584648K" xr:uid="{CB84BB0F-B524-45C5-8522-548438231890}"/>
    <hyperlink ref="V520" location="A125570608J" display="A125570608J" xr:uid="{20FEBB0D-2F02-4017-928C-DB01E35DC887}"/>
    <hyperlink ref="W408" location="A125550952W" display="A125550952W" xr:uid="{7A207D05-EF9E-4A91-87FC-F06FA1035CEE}"/>
    <hyperlink ref="W464" location="A125579032T" display="A125579032T" xr:uid="{96DD964B-F05D-4EA6-AF32-8192E1D9DFE1}"/>
    <hyperlink ref="W520" location="A125564992X" display="A125564992X" xr:uid="{D4292137-D524-4A41-BCFA-A2F4D7979D46}"/>
    <hyperlink ref="X408" location="A125559376X" display="A125559376X" xr:uid="{8B17EAC4-6243-484E-8CB3-2DA7CCC2A457}"/>
    <hyperlink ref="X464" location="A125587456W" display="A125587456W" xr:uid="{D8923A2A-70BD-4CE9-8231-F83E24719273}"/>
    <hyperlink ref="X520" location="A125573416V" display="A125573416V" xr:uid="{C251BBCD-CC67-4D8C-B25A-B29425493E81}"/>
    <hyperlink ref="Y408" location="A125562184R" display="A125562184R" xr:uid="{323521BF-EB5E-4DDD-AF7C-99198852B764}"/>
    <hyperlink ref="Y464" location="A125590264L" display="A125590264L" xr:uid="{CCE3FEFC-7025-4A34-ABDC-B439E82B12E9}"/>
    <hyperlink ref="Y520" location="A125576224F" display="A125576224F" xr:uid="{2802C29B-28E8-480B-8309-BA0D79FDAEC8}"/>
    <hyperlink ref="AA408" location="A125553761K" display="A125553761K" xr:uid="{B8D9107F-456B-46EB-9CB4-6885B187374B}"/>
    <hyperlink ref="AA464" location="A125581841J" display="A125581841J" xr:uid="{15CD97C9-40F2-45AF-95DD-BAB3C53D0AB0}"/>
    <hyperlink ref="AA520" location="A125567801A" display="A125567801A" xr:uid="{8C73A6DC-5197-47F6-8D56-BB220FB27564}"/>
    <hyperlink ref="Z409" location="A125553472R" display="A125553472R" xr:uid="{B152F7DD-0CF7-4E8A-9E04-A2B5648721B8}"/>
    <hyperlink ref="Z465" location="A125581552L" display="A125581552L" xr:uid="{7D6D5E29-490B-4B03-8454-10AD9C53FD0A}"/>
    <hyperlink ref="Z521" location="A125567512F" display="A125567512F" xr:uid="{79561DEF-A106-4663-B38D-151895BD0686}"/>
    <hyperlink ref="V409" location="A125556280A" display="A125556280A" xr:uid="{846916E1-F8EB-44D6-A2ED-9DA92485D1A4}"/>
    <hyperlink ref="V465" location="A125584360X" display="A125584360X" xr:uid="{4B740779-EA81-4C0E-A96E-CE0E85B792C8}"/>
    <hyperlink ref="V521" location="A125570320W" display="A125570320W" xr:uid="{C870E150-0134-4301-B1B0-FE81A0293725}"/>
    <hyperlink ref="W409" location="A125550664C" display="A125550664C" xr:uid="{F384BD40-C42A-41E5-9884-B746CABED5E9}"/>
    <hyperlink ref="W465" location="A125578744W" display="A125578744W" xr:uid="{AA303181-F966-4867-9F17-D33199188C6E}"/>
    <hyperlink ref="W521" location="A125564704V" display="A125564704V" xr:uid="{45788440-3855-43F1-BE67-F917EE1E7404}"/>
    <hyperlink ref="X409" location="A125559088F" display="A125559088F" xr:uid="{CAC5B7AA-8726-4130-9059-4FD3A9CD4BF9}"/>
    <hyperlink ref="X465" location="A125587168C" display="A125587168C" xr:uid="{075B2563-B5C6-4B28-973B-E21D9EBD42AB}"/>
    <hyperlink ref="X521" location="A125573128A" display="A125573128A" xr:uid="{94DD2238-CFA3-4EB5-ADA8-AAAD3DD9786F}"/>
    <hyperlink ref="Y409" location="A125561896V" display="A125561896V" xr:uid="{7AAC1A40-58B8-4905-A84E-B79C7027DB4D}"/>
    <hyperlink ref="Y465" location="A125589976L" display="A125589976L" xr:uid="{BDD63FD6-83F6-49CF-AEDD-5DA8569D42BA}"/>
    <hyperlink ref="Y521" location="A125575936K" display="A125575936K" xr:uid="{A2AC7DED-434A-4BF4-85B8-CC5241A95FE9}"/>
    <hyperlink ref="AA409" location="A125553473T" display="A125553473T" xr:uid="{024A4376-FFB2-409A-86E5-C779F6AC4149}"/>
    <hyperlink ref="AA465" location="A125581553R" display="A125581553R" xr:uid="{A2A8EEF7-84F9-4B03-AF8D-837096A73185}"/>
    <hyperlink ref="AA521" location="A125567513J" display="A125567513J" xr:uid="{A8FF6A4C-D644-4101-A18B-AC3334B96CCC}"/>
    <hyperlink ref="Z410" location="A125553744J" display="A125553744J" xr:uid="{9B893FCC-B66A-41FF-919D-28B281AA84E0}"/>
    <hyperlink ref="Z466" location="A125581824F" display="A125581824F" xr:uid="{30CD47FB-A358-4DA9-AA7A-A98D754B5F1D}"/>
    <hyperlink ref="Z522" location="A125567784K" display="A125567784K" xr:uid="{3D15F0FC-CABE-46BA-B667-7558248FBC86}"/>
    <hyperlink ref="V410" location="A125556552V" display="A125556552V" xr:uid="{A3940901-7499-4CAF-9B17-8D9751B3DF74}"/>
    <hyperlink ref="V466" location="A125584632T" display="A125584632T" xr:uid="{79A047A0-E010-49FB-B0ED-41A431F5C96B}"/>
    <hyperlink ref="V522" location="A125570592A" display="A125570592A" xr:uid="{C5489796-ADA0-43F0-B410-DAA1F889217D}"/>
    <hyperlink ref="W410" location="A125550936W" display="A125550936W" xr:uid="{86AB97C0-7B5C-4D87-89D2-8116671A82FA}"/>
    <hyperlink ref="W466" location="A125579016T" display="A125579016T" xr:uid="{2F545A91-8AA8-45F1-82DE-B06F56C773AC}"/>
    <hyperlink ref="W522" location="A125564976X" display="A125564976X" xr:uid="{BCE7E627-7884-49F6-A164-D8FFD87882D6}"/>
    <hyperlink ref="X410" location="A125559360F" display="A125559360F" xr:uid="{3A42700A-E251-4525-9E79-8E0AD767E109}"/>
    <hyperlink ref="X466" location="A125587440C" display="A125587440C" xr:uid="{607388FE-B061-4AC4-9C2A-1CFBD05BD6FE}"/>
    <hyperlink ref="X522" location="A125573400A" display="A125573400A" xr:uid="{5CA22B88-6E68-4084-ACFC-F0283D3911E5}"/>
    <hyperlink ref="Y410" location="A125562168R" display="A125562168R" xr:uid="{57BB7E05-E6F2-4E01-82B7-8C295B41EC55}"/>
    <hyperlink ref="Y466" location="A125590248L" display="A125590248L" xr:uid="{59B2531C-086C-4913-9A77-7DAF4DAE5B95}"/>
    <hyperlink ref="Y522" location="A125576208F" display="A125576208F" xr:uid="{C6CC1A08-F86C-40F0-B8AD-ECCAC67AD16F}"/>
    <hyperlink ref="AA410" location="A125553745K" display="A125553745K" xr:uid="{F4EC12A0-078F-4950-92F2-1B0DBB7D92A0}"/>
    <hyperlink ref="AA466" location="A125581825J" display="A125581825J" xr:uid="{2FEBF73D-BF3E-4DB6-A7D0-17B40AC907DF}"/>
    <hyperlink ref="AA522" location="A125567785L" display="A125567785L" xr:uid="{99B57660-09C5-43BB-AE0D-DFFCBBD5D080}"/>
    <hyperlink ref="Z411" location="A125553752J" display="A125553752J" xr:uid="{964C9797-ECCE-4F40-B448-5DCB8B75C17B}"/>
    <hyperlink ref="Z467" location="A125581832F" display="A125581832F" xr:uid="{A61190EE-CE98-46DC-B376-79CCB51F1FDB}"/>
    <hyperlink ref="Z523" location="A125567792K" display="A125567792K" xr:uid="{30BCFFE0-A741-441B-BB0E-7EEADE238221}"/>
    <hyperlink ref="V411" location="A125556560V" display="A125556560V" xr:uid="{E4FFF893-1026-4B57-BFA4-325F9A3C437B}"/>
    <hyperlink ref="V467" location="A125584640T" display="A125584640T" xr:uid="{550F2D57-DA7D-4A28-86F4-DB959E1715B0}"/>
    <hyperlink ref="V523" location="A125570600R" display="A125570600R" xr:uid="{C83D3402-4D6C-42DD-8624-232C70C27801}"/>
    <hyperlink ref="W411" location="A125550944W" display="A125550944W" xr:uid="{58330A96-0A0E-463A-BC6A-8A5D0DD30F29}"/>
    <hyperlink ref="W467" location="A125579024T" display="A125579024T" xr:uid="{C2878DEE-82FA-4F08-B32F-3420B69AE791}"/>
    <hyperlink ref="W523" location="A125564984X" display="A125564984X" xr:uid="{B345055C-453F-40D1-A32F-00193737AA3B}"/>
    <hyperlink ref="X411" location="A125559368X" display="A125559368X" xr:uid="{57F56673-5DB0-46EE-BE06-5026FD3A1A8D}"/>
    <hyperlink ref="X467" location="A125587448W" display="A125587448W" xr:uid="{15600A28-C1C8-437D-A0E1-A8E06BE8F128}"/>
    <hyperlink ref="X523" location="A125573408V" display="A125573408V" xr:uid="{A4B948F5-25AC-43F4-8C9B-838F13117355}"/>
    <hyperlink ref="Y411" location="A125562176R" display="A125562176R" xr:uid="{C2A766D5-A088-43A2-BDD2-2F1850BE632C}"/>
    <hyperlink ref="Y467" location="A125590256L" display="A125590256L" xr:uid="{AF5C2FD2-D79A-47A3-8E91-4EBA0A13AE0B}"/>
    <hyperlink ref="Y523" location="A125576216F" display="A125576216F" xr:uid="{107439DC-2D04-4F51-8CEF-ABD9FACFBFB3}"/>
    <hyperlink ref="AA411" location="A125553753K" display="A125553753K" xr:uid="{840FA5A8-DD12-44C8-B00D-EC993258EEFB}"/>
    <hyperlink ref="AA467" location="A125581833J" display="A125581833J" xr:uid="{720BD160-B581-4D01-A94B-057B8CFCF4AA}"/>
    <hyperlink ref="AA523" location="A125567793L" display="A125567793L" xr:uid="{D7D8077D-65E7-49D1-AC08-F22606323154}"/>
    <hyperlink ref="Z412" location="A125553480R" display="A125553480R" xr:uid="{FB94C205-3785-440A-9EF3-F2CEC025BC5E}"/>
    <hyperlink ref="Z468" location="A125581560L" display="A125581560L" xr:uid="{6362F8C8-13BB-4564-9B58-4CC9472EDCBA}"/>
    <hyperlink ref="Z524" location="A125567520F" display="A125567520F" xr:uid="{304EB9A5-0581-48AC-B79C-EC38485FF3AD}"/>
    <hyperlink ref="V412" location="A125556288V" display="A125556288V" xr:uid="{A524AAA3-0B8B-4797-AC23-6C5FFF38224F}"/>
    <hyperlink ref="V468" location="A125584368T" display="A125584368T" xr:uid="{3EBCA0BB-2E4A-4443-9A7A-ACB7D367DA20}"/>
    <hyperlink ref="V524" location="A125570328R" display="A125570328R" xr:uid="{085F0C64-B1BF-40EF-B688-7E9481D452CE}"/>
    <hyperlink ref="W412" location="A125550672C" display="A125550672C" xr:uid="{518F60BA-6562-4E0F-A863-30F4D2B77D85}"/>
    <hyperlink ref="W468" location="A125578752W" display="A125578752W" xr:uid="{A598990E-25D6-4F9D-AFE3-8CA2E674D53E}"/>
    <hyperlink ref="W524" location="A125564712V" display="A125564712V" xr:uid="{AA4BE36C-E02D-4DED-A014-CC1B4DF644B1}"/>
    <hyperlink ref="X412" location="A125559096F" display="A125559096F" xr:uid="{AB84BA34-A2E0-40FD-893F-E64843D8BDFF}"/>
    <hyperlink ref="X468" location="A125587176C" display="A125587176C" xr:uid="{C389D7CE-E98B-42DF-9CE5-9BD96731DE81}"/>
    <hyperlink ref="X524" location="A125573136A" display="A125573136A" xr:uid="{4B453561-B465-424C-9BAD-00D68B3F78F4}"/>
    <hyperlink ref="Y412" location="A125561904J" display="A125561904J" xr:uid="{15B31C67-A528-45E9-9226-930CC35D4E3F}"/>
    <hyperlink ref="Y468" location="A125589984L" display="A125589984L" xr:uid="{36DCF9E8-BAD6-44FD-BD89-46C39D93BE96}"/>
    <hyperlink ref="Y524" location="A125575944K" display="A125575944K" xr:uid="{D4B430EE-07DB-478C-B30C-720C93978AF4}"/>
    <hyperlink ref="AA412" location="A125553481T" display="A125553481T" xr:uid="{2B221240-8EEC-4AD1-809C-63449430AF13}"/>
    <hyperlink ref="AA468" location="A125581561R" display="A125581561R" xr:uid="{80982A29-749C-4B99-A220-486BCB81499E}"/>
    <hyperlink ref="AA524" location="A125567521J" display="A125567521J" xr:uid="{FB6F8A4E-DE04-4E62-8E8D-C3E3B8F4C37A}"/>
    <hyperlink ref="Z413" location="A125553560R" display="A125553560R" xr:uid="{1C717481-D17B-4D9B-B9F5-83CD2E83615F}"/>
    <hyperlink ref="Z469" location="A125581640L" display="A125581640L" xr:uid="{1551119A-CA00-4E4C-B631-6B32F4422BB0}"/>
    <hyperlink ref="Z525" location="A125567600F" display="A125567600F" xr:uid="{47BD9900-5D82-45B7-8F7E-55C34DD0C68B}"/>
    <hyperlink ref="V413" location="A125556368V" display="A125556368V" xr:uid="{7E51F28C-F0B8-4F6F-9F84-D4C9D51FF86A}"/>
    <hyperlink ref="V469" location="A125584448T" display="A125584448T" xr:uid="{D421573E-33C6-4B6D-9BE9-623AE1ABEFB3}"/>
    <hyperlink ref="V525" location="A125570408R" display="A125570408R" xr:uid="{E9AAE6A1-DB23-4646-B724-55D7B12E0049}"/>
    <hyperlink ref="W413" location="A125550752C" display="A125550752C" xr:uid="{2932C042-0B5C-4DE2-BE89-C9464661D91F}"/>
    <hyperlink ref="W469" location="A125578832W" display="A125578832W" xr:uid="{A0177A7C-A3B9-4173-88C1-5BDA4AB123D6}"/>
    <hyperlink ref="W525" location="A125564792F" display="A125564792F" xr:uid="{E5DB2B2D-AE93-4875-90A8-D9245CBD9BC0}"/>
    <hyperlink ref="X413" location="A125559176F" display="A125559176F" xr:uid="{192F466C-9880-4653-87FB-D458DC5DC4D9}"/>
    <hyperlink ref="X469" location="A125587256C" display="A125587256C" xr:uid="{DAB3E3A1-D341-4C09-838B-A7475618D042}"/>
    <hyperlink ref="X525" location="A125573216A" display="A125573216A" xr:uid="{C88CC49B-751B-4C13-956F-8CA53203D2C7}"/>
    <hyperlink ref="Y413" location="A125561984V" display="A125561984V" xr:uid="{6A0C3F1E-7A4D-459D-8A55-9955A30C154C}"/>
    <hyperlink ref="Y469" location="A125590064V" display="A125590064V" xr:uid="{195A7061-C571-4C86-AE5D-3D0A712CAA77}"/>
    <hyperlink ref="Y525" location="A125576024L" display="A125576024L" xr:uid="{3E801528-91F2-4B9A-BEE0-795BE99D8E57}"/>
    <hyperlink ref="AA413" location="A125553561T" display="A125553561T" xr:uid="{1FE088AC-02A6-4B7F-83CB-0385154C5445}"/>
    <hyperlink ref="AA469" location="A125581641R" display="A125581641R" xr:uid="{FF542536-AF8B-4173-AA7C-39299B1A5821}"/>
    <hyperlink ref="AA525" location="A125567601J" display="A125567601J" xr:uid="{AC8D1D04-44DE-42E8-A5E7-B13AEBB586A8}"/>
    <hyperlink ref="Z414" location="A125553648J" display="A125553648J" xr:uid="{24A0A37A-148E-4413-924E-257274BF65EB}"/>
    <hyperlink ref="Z470" location="A125581728F" display="A125581728F" xr:uid="{510783C6-5380-4C9A-88B5-59D86ED28D80}"/>
    <hyperlink ref="Z526" location="A125567688K" display="A125567688K" xr:uid="{225DBE0C-550C-48C7-BC57-C431B95BC933}"/>
    <hyperlink ref="V414" location="A125556456V" display="A125556456V" xr:uid="{047EE443-C4A9-498A-A2EB-E1639B81102F}"/>
    <hyperlink ref="V470" location="A125584536T" display="A125584536T" xr:uid="{97EC01A2-70BB-4963-904C-B636E46B5F2B}"/>
    <hyperlink ref="V526" location="A125570496A" display="A125570496A" xr:uid="{DE555B45-3A36-4401-ACF6-119885D4E8AA}"/>
    <hyperlink ref="W414" location="A125550840C" display="A125550840C" xr:uid="{84045C29-1235-47EB-B141-FB050A131287}"/>
    <hyperlink ref="W470" location="A125578920W" display="A125578920W" xr:uid="{B36410A3-4D3E-49E5-A4CF-972A358D726A}"/>
    <hyperlink ref="W526" location="A125564880F" display="A125564880F" xr:uid="{C7FD677E-079C-4810-847E-1D65A5186EA5}"/>
    <hyperlink ref="X414" location="A125559264F" display="A125559264F" xr:uid="{A78713AA-38BE-4F17-887E-7464C23B55FA}"/>
    <hyperlink ref="X470" location="A125587344C" display="A125587344C" xr:uid="{A187010F-F07D-4941-917F-7BF8784EB019}"/>
    <hyperlink ref="X526" location="A125573304A" display="A125573304A" xr:uid="{4086D266-230B-4A64-9711-ADD4C36B9E96}"/>
    <hyperlink ref="Y414" location="A125562072W" display="A125562072W" xr:uid="{5BA42BA7-D8FF-439D-BF3F-757AC80262C1}"/>
    <hyperlink ref="Y470" location="A125590152V" display="A125590152V" xr:uid="{A23A51BE-8AE6-47AB-B9B5-BC1FE3494AF9}"/>
    <hyperlink ref="Y526" location="A125576112L" display="A125576112L" xr:uid="{CA0CEA2F-8A83-4339-8397-63ADC9824606}"/>
    <hyperlink ref="AA414" location="A125553649K" display="A125553649K" xr:uid="{CC74B4C8-27E0-4526-9AEB-820CE70F88A5}"/>
    <hyperlink ref="AA470" location="A125581729J" display="A125581729J" xr:uid="{A9260C20-4068-4122-822A-0DAA4601AA2F}"/>
    <hyperlink ref="AA526" location="A125567689L" display="A125567689L" xr:uid="{5548568B-976E-4816-AC53-D6F75BCAAB85}"/>
    <hyperlink ref="Z415" location="A125553768A" display="A125553768A" xr:uid="{E3554CDD-0459-4C08-9CEC-F046C2740B6F}"/>
    <hyperlink ref="Z471" location="A125581848X" display="A125581848X" xr:uid="{15CE6FA4-1CB2-4D69-BD2F-3E895895D474}"/>
    <hyperlink ref="Z527" location="A125567808T" display="A125567808T" xr:uid="{A6DE355B-6B02-4EBA-8A11-BF8AA2CDA2C3}"/>
    <hyperlink ref="V415" location="A125556576L" display="A125556576L" xr:uid="{1012FC78-59FF-411D-B9B7-938792D0F9F5}"/>
    <hyperlink ref="V471" location="A125584656K" display="A125584656K" xr:uid="{79DD48BC-8C10-47ED-A200-9D97AA22F884}"/>
    <hyperlink ref="V527" location="A125570616J" display="A125570616J" xr:uid="{557B15D7-A933-4B88-AA63-DDD9EED359F7}"/>
    <hyperlink ref="W415" location="A125550960W" display="A125550960W" xr:uid="{6AB6198E-E8D3-40B7-BF7A-A3FD3FD9C983}"/>
    <hyperlink ref="W471" location="A125579040T" display="A125579040T" xr:uid="{CEABBBD6-E3A2-4DE9-97F4-B19924267846}"/>
    <hyperlink ref="W527" location="A125565000R" display="A125565000R" xr:uid="{3A2CA7A8-CA27-4CFD-BF24-E902A8059AE0}"/>
    <hyperlink ref="X415" location="A125559384X" display="A125559384X" xr:uid="{AF1D23E6-656A-4BB1-91EE-45734F7ECE8E}"/>
    <hyperlink ref="X471" location="A125587464W" display="A125587464W" xr:uid="{5537D4F5-36A9-4602-8DD4-2A382A6F53CA}"/>
    <hyperlink ref="X527" location="A125573424V" display="A125573424V" xr:uid="{06183D20-96B7-44F8-B89D-88C7621C3963}"/>
    <hyperlink ref="Y415" location="A125562192R" display="A125562192R" xr:uid="{B247707E-D6C5-4656-ADF6-02A939702731}"/>
    <hyperlink ref="Y471" location="A125590272L" display="A125590272L" xr:uid="{B9C2FD91-194C-4F30-A468-3CFA9682C4DA}"/>
    <hyperlink ref="Y527" location="A125576232F" display="A125576232F" xr:uid="{25CC820C-FC9A-4103-96A9-81F913A2E273}"/>
    <hyperlink ref="AA415" location="A125553769C" display="A125553769C" xr:uid="{C9850E35-3500-47CC-B8CA-46F4BF8ADF43}"/>
    <hyperlink ref="AA471" location="A125581849A" display="A125581849A" xr:uid="{1B3EE15A-7C41-4397-94DC-4B5CCB222FF8}"/>
    <hyperlink ref="AA527" location="A125567809V" display="A125567809V" xr:uid="{E72A9D87-188B-4512-B36E-51C0D5CA646E}"/>
    <hyperlink ref="Z417" location="A125553488J" display="A125553488J" xr:uid="{67BA16EB-EC53-4375-8273-35114701D790}"/>
    <hyperlink ref="Z473" location="A125581568F" display="A125581568F" xr:uid="{768F565E-89D3-44A2-AD7B-747CB5D5B368}"/>
    <hyperlink ref="Z529" location="A125567528X" display="A125567528X" xr:uid="{BE3271BC-1413-4656-95E2-1B774AAC835E}"/>
    <hyperlink ref="V417" location="A125556296V" display="A125556296V" xr:uid="{08DE5946-5527-4CB6-9B27-94EF1EEFEBB1}"/>
    <hyperlink ref="V473" location="A125584376T" display="A125584376T" xr:uid="{DF61D977-46FB-4499-BE5D-BA37022E3F37}"/>
    <hyperlink ref="V529" location="A125570336R" display="A125570336R" xr:uid="{3F0A78CA-F8C3-4C63-80FA-312F973FF623}"/>
    <hyperlink ref="W417" location="A125550680C" display="A125550680C" xr:uid="{D95A7C42-50FB-46D7-ABD7-0A3765789339}"/>
    <hyperlink ref="W473" location="A125578760W" display="A125578760W" xr:uid="{69A71CA4-247C-44E8-A5DA-678223B878C3}"/>
    <hyperlink ref="W529" location="A125564720V" display="A125564720V" xr:uid="{0692353A-4DD6-4483-8471-661687E084FD}"/>
    <hyperlink ref="X417" location="A125559104V" display="A125559104V" xr:uid="{6FFD1AF8-9A34-4DA9-AF82-B01054C34682}"/>
    <hyperlink ref="X473" location="A125587184C" display="A125587184C" xr:uid="{AC06732E-7453-4A38-A0FD-00B0BE646743}"/>
    <hyperlink ref="X529" location="A125573144A" display="A125573144A" xr:uid="{1D73F530-5400-4ED6-87D5-512FD72997C2}"/>
    <hyperlink ref="Y417" location="A125561912J" display="A125561912J" xr:uid="{F8A3E130-0669-463D-976D-39733DB71C07}"/>
    <hyperlink ref="Y473" location="A125589992L" display="A125589992L" xr:uid="{86590EE3-DA66-46C7-940E-B05DE5ED2DD1}"/>
    <hyperlink ref="Y529" location="A125575952K" display="A125575952K" xr:uid="{A04E2FAF-5FC4-4B06-B033-92F67C76C46D}"/>
    <hyperlink ref="AA417" location="A125553489K" display="A125553489K" xr:uid="{58BF8AC9-0DC6-4159-BF88-F211FA542E93}"/>
    <hyperlink ref="AA473" location="A125581569J" display="A125581569J" xr:uid="{5E11B534-8DFF-4194-B0B6-2D48FEBCCE70}"/>
    <hyperlink ref="AA529" location="A125567529A" display="A125567529A" xr:uid="{C209B84E-1D72-4818-BD5D-BE5862578C9A}"/>
    <hyperlink ref="Z418" location="A125553688A" display="A125553688A" xr:uid="{CCC5437E-4661-4C42-8795-E804682F225B}"/>
    <hyperlink ref="Z474" location="A125581768X" display="A125581768X" xr:uid="{BF829876-74EE-4E84-8965-0A5C3E1F4E6F}"/>
    <hyperlink ref="Z530" location="A125567728T" display="A125567728T" xr:uid="{06A03556-4641-40B8-A2ED-DE282EB2B6B6}"/>
    <hyperlink ref="V418" location="A125556496L" display="A125556496L" xr:uid="{385BA054-A547-43AA-A85A-16086420140E}"/>
    <hyperlink ref="V474" location="A125584576K" display="A125584576K" xr:uid="{DAAA8BA6-2834-4D29-90FE-18C097B61F0F}"/>
    <hyperlink ref="V530" location="A125570536J" display="A125570536J" xr:uid="{EF7AE81E-04B3-4DE1-A0D7-AB50CFD3D4B4}"/>
    <hyperlink ref="W418" location="A125550880W" display="A125550880W" xr:uid="{A13758F6-511F-4581-ABB8-5482F1A86EB1}"/>
    <hyperlink ref="W474" location="A125578960R" display="A125578960R" xr:uid="{BCCF4FA9-38D5-4898-807A-CB67219D5E5C}"/>
    <hyperlink ref="W530" location="A125564920L" display="A125564920L" xr:uid="{E08BB9E7-994E-4982-999C-437EE4826A6F}"/>
    <hyperlink ref="X418" location="A125559304L" display="A125559304L" xr:uid="{BADD9C4A-C069-42E5-BC23-686512A4A9AD}"/>
    <hyperlink ref="X474" location="A125587384W" display="A125587384W" xr:uid="{8DCC6529-AD7A-4BD3-8C01-35EF532B524F}"/>
    <hyperlink ref="X530" location="A125573344V" display="A125573344V" xr:uid="{A3BE7E05-709E-49CD-ACAA-462E9AA47CC2}"/>
    <hyperlink ref="Y418" location="A125562112C" display="A125562112C" xr:uid="{90F48A95-5F73-411C-BFE3-2719E04B0E0B}"/>
    <hyperlink ref="Y474" location="A125590192L" display="A125590192L" xr:uid="{C2727910-30A5-423F-82F1-BAB6EE6FDE27}"/>
    <hyperlink ref="Y530" location="A125576152F" display="A125576152F" xr:uid="{41B7C79D-EE33-4ABA-8832-25199211AAA3}"/>
    <hyperlink ref="AA418" location="A125553689C" display="A125553689C" xr:uid="{26538275-0A85-4AF4-8396-EB6875C84479}"/>
    <hyperlink ref="AA474" location="A125581769A" display="A125581769A" xr:uid="{2D246A69-788D-4A8F-83D3-8C6CABB78E59}"/>
    <hyperlink ref="AA530" location="A125567729V" display="A125567729V" xr:uid="{247AAF16-4662-45FA-A9BB-26C94481410D}"/>
    <hyperlink ref="Z419" location="A125553696A" display="A125553696A" xr:uid="{9BF8E96D-E634-437D-A921-AAD4B3B4F0F8}"/>
    <hyperlink ref="Z475" location="A125581776X" display="A125581776X" xr:uid="{6BA1EA71-EB6C-41D1-A17D-93D0D4C27254}"/>
    <hyperlink ref="Z531" location="A125567736T" display="A125567736T" xr:uid="{D5B42505-4908-4BAB-B038-F1EF839EBDEB}"/>
    <hyperlink ref="V419" location="A125556504A" display="A125556504A" xr:uid="{BCAD3C53-5F87-4DE1-8203-270BAAE6C264}"/>
    <hyperlink ref="V475" location="A125584584K" display="A125584584K" xr:uid="{E22EEA39-957C-462A-A67F-8C8F644897E6}"/>
    <hyperlink ref="V531" location="A125570544J" display="A125570544J" xr:uid="{FE768B0D-3B7C-4EC5-82B2-C7D92EC33E35}"/>
    <hyperlink ref="W419" location="A125550888R" display="A125550888R" xr:uid="{B4B2186D-E125-46B1-B7ED-410488026F5D}"/>
    <hyperlink ref="W475" location="A125578968J" display="A125578968J" xr:uid="{49E2D37E-2DA3-446F-BDD1-A40C065AF87C}"/>
    <hyperlink ref="W531" location="A125564928F" display="A125564928F" xr:uid="{3301A351-391B-48D4-8B6E-87A177737288}"/>
    <hyperlink ref="X419" location="A125559312L" display="A125559312L" xr:uid="{C293ADC1-67C1-4803-95FA-472D724F19B7}"/>
    <hyperlink ref="X475" location="A125587392W" display="A125587392W" xr:uid="{E212AAA8-C5D7-40A7-85B6-5658017B3CFB}"/>
    <hyperlink ref="X531" location="A125573352V" display="A125573352V" xr:uid="{CC5658B8-0013-4C8F-A056-1984EA5E0D9D}"/>
    <hyperlink ref="Y419" location="A125562120C" display="A125562120C" xr:uid="{DC0D0FD8-98E7-40F1-BC2C-3F977BCCDCC7}"/>
    <hyperlink ref="Y475" location="A125590200A" display="A125590200A" xr:uid="{EDF2502D-C768-47EF-BC0F-EBC32F6A9638}"/>
    <hyperlink ref="Y531" location="A125576160F" display="A125576160F" xr:uid="{8213A4F5-4C3A-4FA0-BCCA-DDE08078285C}"/>
    <hyperlink ref="AA419" location="A125553697C" display="A125553697C" xr:uid="{9DD47E2A-32CD-4B49-A980-F3F8B022F148}"/>
    <hyperlink ref="AA475" location="A125581777A" display="A125581777A" xr:uid="{0F0A7187-DB04-4367-8B8C-0CF4686BF83C}"/>
    <hyperlink ref="AA531" location="A125567737V" display="A125567737V" xr:uid="{285789D1-59BB-4790-AE6A-9073AE7E8028}"/>
    <hyperlink ref="Z420" location="A125553528R" display="A125553528R" xr:uid="{3610D580-566E-4152-BE05-70B1DB84F822}"/>
    <hyperlink ref="Z476" location="A125581608L" display="A125581608L" xr:uid="{70D6CB6C-3709-41B7-AE66-E629AF1279A2}"/>
    <hyperlink ref="Z532" location="A125567568T" display="A125567568T" xr:uid="{3B8ACF47-C7D1-455D-A7D8-56632D218FC8}"/>
    <hyperlink ref="V420" location="A125556336A" display="A125556336A" xr:uid="{41E71CCE-CE65-4D1B-8FD6-0D321B3C8B18}"/>
    <hyperlink ref="V476" location="A125584416X" display="A125584416X" xr:uid="{05297D34-2AE7-425D-A97C-E021E6C0A7FF}"/>
    <hyperlink ref="V532" location="A125570376J" display="A125570376J" xr:uid="{90913577-E414-459B-A1A4-5BEDC7DE6B3A}"/>
    <hyperlink ref="W420" location="A125550720K" display="A125550720K" xr:uid="{6FA07CF4-58BB-4B4D-8FE1-C77C8824B469}"/>
    <hyperlink ref="W476" location="A125578800C" display="A125578800C" xr:uid="{6155CE59-44BD-4F81-9321-A9D552D3754A}"/>
    <hyperlink ref="W532" location="A125564760L" display="A125564760L" xr:uid="{CA4CBA57-ADDC-4CE0-B617-EDD6D9F4F39D}"/>
    <hyperlink ref="X420" location="A125559144L" display="A125559144L" xr:uid="{39050659-76E8-4AE5-95FA-930AB4072E7D}"/>
    <hyperlink ref="X476" location="A125587224K" display="A125587224K" xr:uid="{55ADDDC4-9F0D-4EE7-A1D3-A92F51B13667}"/>
    <hyperlink ref="X532" location="A125573184V" display="A125573184V" xr:uid="{1C9AD386-CDE9-4232-891C-65F91E195F43}"/>
    <hyperlink ref="Y420" location="A125561952A" display="A125561952A" xr:uid="{1B3472F2-33CA-4247-81BE-D1246C065B45}"/>
    <hyperlink ref="Y476" location="A125590032A" display="A125590032A" xr:uid="{CE251E8A-7A21-49AC-8F59-BC480B4DAD81}"/>
    <hyperlink ref="Y532" location="A125575992C" display="A125575992C" xr:uid="{BFF8A9E8-ADD1-4B21-8098-AC991C8D4464}"/>
    <hyperlink ref="AA420" location="A125553529T" display="A125553529T" xr:uid="{4E323DB3-060E-4A2E-A888-5594859F5669}"/>
    <hyperlink ref="AA476" location="A125581609R" display="A125581609R" xr:uid="{CEB81C57-F4CC-4863-8279-BBCAE800365F}"/>
    <hyperlink ref="AA532" location="A125567569V" display="A125567569V" xr:uid="{896DF0A7-719E-488C-AF9A-96F37C759C46}"/>
    <hyperlink ref="Z422" location="A125553496J" display="A125553496J" xr:uid="{7A9FA3A2-D6D8-4D23-AF30-EF875B41DD36}"/>
    <hyperlink ref="Z478" location="A125581576F" display="A125581576F" xr:uid="{CC780867-84C1-45EC-8BE9-0027AA7D7580}"/>
    <hyperlink ref="Z534" location="A125567536X" display="A125567536X" xr:uid="{C2854E71-A7CA-4E44-B524-37C117C46F93}"/>
    <hyperlink ref="V422" location="A125556304J" display="A125556304J" xr:uid="{1222DDBB-44E0-4E46-9C8E-300DB8DAEC15}"/>
    <hyperlink ref="V478" location="A125584384T" display="A125584384T" xr:uid="{CB753148-2694-4E59-B248-2441ECAE2340}"/>
    <hyperlink ref="V534" location="A125570344R" display="A125570344R" xr:uid="{E311FE14-C126-4B57-9281-D7005FB73123}"/>
    <hyperlink ref="W422" location="A125550688W" display="A125550688W" xr:uid="{45A38192-D3D4-4044-A3F1-3250ECC992B4}"/>
    <hyperlink ref="W478" location="A125578768R" display="A125578768R" xr:uid="{D230EF7A-A17C-4C32-BAD0-D63344F1F7F3}"/>
    <hyperlink ref="W534" location="A125564728L" display="A125564728L" xr:uid="{FE88185F-B94B-4D4C-A85B-F673A46025A2}"/>
    <hyperlink ref="X422" location="A125559112V" display="A125559112V" xr:uid="{F5410C1A-14AF-49BE-96DB-464B38039E71}"/>
    <hyperlink ref="X478" location="A125587192C" display="A125587192C" xr:uid="{81AA5277-A5AB-49A1-97E2-F9FEA1F7B69D}"/>
    <hyperlink ref="X534" location="A125573152A" display="A125573152A" xr:uid="{04107BBB-962C-48F3-981F-97B178B3968A}"/>
    <hyperlink ref="Y422" location="A125561920J" display="A125561920J" xr:uid="{6F2C3B7B-EA77-4735-B447-5A888186747A}"/>
    <hyperlink ref="Y478" location="A125590000J" display="A125590000J" xr:uid="{35DAF7EB-753A-4D69-9BBF-D5066D3848EB}"/>
    <hyperlink ref="Y534" location="A125575960K" display="A125575960K" xr:uid="{D231E49E-8874-4FF4-B513-0A140D0CFE9B}"/>
    <hyperlink ref="AA422" location="A125553497K" display="A125553497K" xr:uid="{D39006F8-7EFC-4589-87D4-B19D9B21015D}"/>
    <hyperlink ref="AA478" location="A125581577J" display="A125581577J" xr:uid="{37AF8A9B-8D36-4D79-899B-A59E02B3A523}"/>
    <hyperlink ref="AA534" location="A125567537A" display="A125567537A" xr:uid="{F12E1A87-A006-4471-8B16-21E62836440A}"/>
    <hyperlink ref="Z423" location="A125553568J" display="A125553568J" xr:uid="{1D16A8DE-A3F3-470C-BAAF-FDD6EE914331}"/>
    <hyperlink ref="Z479" location="A125581648F" display="A125581648F" xr:uid="{D91A336D-BFB4-47A7-A0FA-D6B52A7AF47F}"/>
    <hyperlink ref="Z535" location="A125567608X" display="A125567608X" xr:uid="{46E9EDC9-92C8-4437-8081-B624C60F0748}"/>
    <hyperlink ref="V423" location="A125556376V" display="A125556376V" xr:uid="{711DE5C2-29AE-4626-A397-9D09A7428946}"/>
    <hyperlink ref="V479" location="A125584456T" display="A125584456T" xr:uid="{949534CF-6173-40AF-8191-AAB4AADB0DEB}"/>
    <hyperlink ref="V535" location="A125570416R" display="A125570416R" xr:uid="{EE86DAB3-6493-46C5-8E8C-6FC3122A532E}"/>
    <hyperlink ref="W423" location="A125550760C" display="A125550760C" xr:uid="{93A95DBF-920A-4728-844A-8C0542DC96F8}"/>
    <hyperlink ref="W479" location="A125578840W" display="A125578840W" xr:uid="{0089B6AC-6C49-4D2E-8431-E6381F3F7022}"/>
    <hyperlink ref="W535" location="A125564800V" display="A125564800V" xr:uid="{99A286CE-A3CB-48AE-8708-96DD1C73A64E}"/>
    <hyperlink ref="X423" location="A125559184F" display="A125559184F" xr:uid="{D76857DF-2370-4408-A7CF-6C86EB630966}"/>
    <hyperlink ref="X479" location="A125587264C" display="A125587264C" xr:uid="{B52ECC55-104C-4AEA-AEE0-EA748E873F7D}"/>
    <hyperlink ref="X535" location="A125573224A" display="A125573224A" xr:uid="{FCA041E8-C7C3-4CD1-B7F1-00B7F7713DB8}"/>
    <hyperlink ref="Y423" location="A125561992V" display="A125561992V" xr:uid="{17BB1428-D57E-47A0-B38E-222FE78E3F47}"/>
    <hyperlink ref="Y479" location="A125590072V" display="A125590072V" xr:uid="{4A9E6331-6A73-4E5C-A36E-84774179912E}"/>
    <hyperlink ref="Y535" location="A125576032L" display="A125576032L" xr:uid="{1D6B1DF6-C4E0-4B28-84D3-9A81937BDD32}"/>
    <hyperlink ref="AA423" location="A125553569K" display="A125553569K" xr:uid="{CCF6778C-EFA4-4762-A395-EFF93D017B16}"/>
    <hyperlink ref="AA479" location="A125581649J" display="A125581649J" xr:uid="{2C978229-F1A8-4A8E-AD60-D421EF7BDFEC}"/>
    <hyperlink ref="AA535" location="A125567609A" display="A125567609A" xr:uid="{81F7A964-6C06-486B-B535-47176229C7C0}"/>
    <hyperlink ref="Z425" location="A125553520W" display="A125553520W" xr:uid="{E2BDA2A7-D929-4435-94FF-61B59DAA5805}"/>
    <hyperlink ref="Z481" location="A125581600V" display="A125581600V" xr:uid="{3203C323-A6BA-4F3A-B24D-FF2EF7E69CBC}"/>
    <hyperlink ref="Z537" location="A125567560X" display="A125567560X" xr:uid="{87D876BD-02F5-407B-BF74-A88D5C34E917}"/>
    <hyperlink ref="V425" location="A125556328A" display="A125556328A" xr:uid="{34BB20F7-C866-4DC6-908D-52BEBDD2794E}"/>
    <hyperlink ref="V481" location="A125584408X" display="A125584408X" xr:uid="{DE58C7D2-979D-4CFD-977C-45A58698ECED}"/>
    <hyperlink ref="V537" location="A125570368J" display="A125570368J" xr:uid="{AF131E99-D3B8-415E-9ACD-B3C55995EC40}"/>
    <hyperlink ref="W425" location="A125550712K" display="A125550712K" xr:uid="{1D60F9A0-E2B1-496C-91E3-0FF57EEE2979}"/>
    <hyperlink ref="W481" location="A125578792R" display="A125578792R" xr:uid="{0F314CA5-457F-4DC2-B7B4-EAEC0D6BAFBD}"/>
    <hyperlink ref="W537" location="A125564752L" display="A125564752L" xr:uid="{F3512F89-0542-4970-9A25-A9C7A8821463}"/>
    <hyperlink ref="X425" location="A125559136L" display="A125559136L" xr:uid="{F7052491-1303-443D-BBA9-3AE402895373}"/>
    <hyperlink ref="X481" location="A125587216K" display="A125587216K" xr:uid="{7323ECCA-DBD6-4339-83AA-63AB5DA77C3C}"/>
    <hyperlink ref="X537" location="A125573176V" display="A125573176V" xr:uid="{F0794E36-3CC4-4E80-A4A3-474A9CAC2EE5}"/>
    <hyperlink ref="Y425" location="A125561944A" display="A125561944A" xr:uid="{AC7C65D8-EA92-429B-AFCD-EFA78B579F91}"/>
    <hyperlink ref="Y481" location="A125590024A" display="A125590024A" xr:uid="{8BDD14B3-E175-45FB-BFFC-D46DE53DE741}"/>
    <hyperlink ref="Y537" location="A125575984C" display="A125575984C" xr:uid="{DA8545B9-B35E-4D04-9AA8-8B706A11E27F}"/>
    <hyperlink ref="AA425" location="A125553521X" display="A125553521X" xr:uid="{A733FB6B-D602-4CE3-B201-2B0FDA7CDCD4}"/>
    <hyperlink ref="AA481" location="A125581601W" display="A125581601W" xr:uid="{BECBA889-3995-45B1-BAB1-EB6EFE18E8A3}"/>
    <hyperlink ref="AA537" location="A125567561A" display="A125567561A" xr:uid="{98BC9B3B-46DC-4113-A24C-28148B593AE4}"/>
    <hyperlink ref="Z426" location="A125553576J" display="A125553576J" xr:uid="{3C04B04F-E6B1-4117-81A5-CC66871850B3}"/>
    <hyperlink ref="Z482" location="A125581656F" display="A125581656F" xr:uid="{2EFB404A-FD95-44D2-A8AD-4A592336B631}"/>
    <hyperlink ref="Z538" location="A125567616X" display="A125567616X" xr:uid="{10F5B9C9-AB0A-41C6-8996-034023AA489D}"/>
    <hyperlink ref="V426" location="A125556384V" display="A125556384V" xr:uid="{68084735-1E5B-440C-A2E3-CB1E29E0CF3F}"/>
    <hyperlink ref="V482" location="A125584464T" display="A125584464T" xr:uid="{CBD1A883-3A2C-4871-8AB3-6CF1605FFCFB}"/>
    <hyperlink ref="V538" location="A125570424R" display="A125570424R" xr:uid="{FE75989E-31B7-4182-BAE1-B6CAAEEAC58F}"/>
    <hyperlink ref="W426" location="A125550768W" display="A125550768W" xr:uid="{350BA699-2072-4B6A-A821-430B1650195A}"/>
    <hyperlink ref="W482" location="A125578848R" display="A125578848R" xr:uid="{C7EDA821-73B4-438A-903F-A16B8319B474}"/>
    <hyperlink ref="W538" location="A125564808L" display="A125564808L" xr:uid="{C1EE5FDE-E329-46C5-9D68-452A0570A3C5}"/>
    <hyperlink ref="X426" location="A125559192F" display="A125559192F" xr:uid="{A20D3284-C7EE-4595-8300-0D95F0AF9163}"/>
    <hyperlink ref="X482" location="A125587272C" display="A125587272C" xr:uid="{20C0B35F-200D-4444-8EE2-CB1228D0E9BF}"/>
    <hyperlink ref="X538" location="A125573232A" display="A125573232A" xr:uid="{FC3A11F9-801C-43E8-91A8-37EA626DBFBA}"/>
    <hyperlink ref="Y426" location="A125562000K" display="A125562000K" xr:uid="{98655F9D-26CB-4667-9E9B-ED9B0DB4AE7C}"/>
    <hyperlink ref="Y482" location="A125590080V" display="A125590080V" xr:uid="{F7299CB5-AEA3-4FA8-9BDC-154466C34E72}"/>
    <hyperlink ref="Y538" location="A125576040L" display="A125576040L" xr:uid="{E1918C5C-77ED-44B3-A4DB-FFC69D06B6CE}"/>
    <hyperlink ref="AA426" location="A125553577K" display="A125553577K" xr:uid="{92946191-5B72-4DC9-B325-8ADCCFFBCBC3}"/>
    <hyperlink ref="AA482" location="A125581657J" display="A125581657J" xr:uid="{41833862-0384-422C-8A30-8BB97F299AB9}"/>
    <hyperlink ref="AA538" location="A125567617A" display="A125567617A" xr:uid="{1BA48DFC-73E5-4B7C-B54C-47CD3BEF430C}"/>
    <hyperlink ref="Z427" location="A125553536R" display="A125553536R" xr:uid="{2DC2FB3B-6B85-4C34-8761-761E4453B458}"/>
    <hyperlink ref="Z483" location="A125581616L" display="A125581616L" xr:uid="{F420793F-437D-4F43-B7AD-8E43C4E3598C}"/>
    <hyperlink ref="Z539" location="A125567576T" display="A125567576T" xr:uid="{4A5E19D7-AA41-469F-945B-BE066956096E}"/>
    <hyperlink ref="V427" location="A125556344A" display="A125556344A" xr:uid="{10C07927-791A-4309-9AF1-B238F881AD99}"/>
    <hyperlink ref="V483" location="A125584424X" display="A125584424X" xr:uid="{E1C96295-3B8A-4947-B9E4-F984F3B4A1AE}"/>
    <hyperlink ref="V539" location="A125570384J" display="A125570384J" xr:uid="{21BC1C8A-4FC5-420A-9FCE-166D036BE345}"/>
    <hyperlink ref="W427" location="A125550728C" display="A125550728C" xr:uid="{7C73B01B-457C-41B7-BA58-E78A91963B4C}"/>
    <hyperlink ref="W483" location="A125578808W" display="A125578808W" xr:uid="{7C57D928-3756-4FB6-BC97-994A0C157FA5}"/>
    <hyperlink ref="W539" location="A125564768F" display="A125564768F" xr:uid="{931A3945-C92C-4A7B-959B-56D454D96B17}"/>
    <hyperlink ref="X427" location="A125559152L" display="A125559152L" xr:uid="{9C569732-0461-4516-8D63-52AE49666D2D}"/>
    <hyperlink ref="X483" location="A125587232K" display="A125587232K" xr:uid="{E4856656-9B9E-4CE2-B9C9-0D9999C47976}"/>
    <hyperlink ref="X539" location="A125573192V" display="A125573192V" xr:uid="{0747FDDD-9896-4094-8E77-EA58F6885039}"/>
    <hyperlink ref="Y427" location="A125561960A" display="A125561960A" xr:uid="{01FEA0AF-3AD5-4263-9683-C9C63EE5D3B8}"/>
    <hyperlink ref="Y483" location="A125590040A" display="A125590040A" xr:uid="{F45CC9DD-8A03-4B3A-9488-3373187A988F}"/>
    <hyperlink ref="Y539" location="A125576000V" display="A125576000V" xr:uid="{8F569841-4378-4749-97C7-0AE9D15D9825}"/>
    <hyperlink ref="AA427" location="A125553537T" display="A125553537T" xr:uid="{54A92B6B-8FA1-465F-B5A9-85786849489A}"/>
    <hyperlink ref="AA483" location="A125581617R" display="A125581617R" xr:uid="{522C1830-6D77-499C-8CCF-7E94B24B40A5}"/>
    <hyperlink ref="AA539" location="A125567577V" display="A125567577V" xr:uid="{99F123E7-11A3-4176-A208-CEC71C0764A5}"/>
    <hyperlink ref="Z428" location="A125553584J" display="A125553584J" xr:uid="{328466AE-0055-49B2-91B2-BFBE10B9E07C}"/>
    <hyperlink ref="Z484" location="A125581664F" display="A125581664F" xr:uid="{441445A2-13C6-4575-B208-AB00252B186B}"/>
    <hyperlink ref="Z540" location="A125567624X" display="A125567624X" xr:uid="{5AF20322-526D-4AA0-AE04-86590DE00C3C}"/>
    <hyperlink ref="V428" location="A125556392V" display="A125556392V" xr:uid="{47339BA2-07CE-4E64-A097-F49998714C35}"/>
    <hyperlink ref="V484" location="A125584472T" display="A125584472T" xr:uid="{9C3B5F07-142A-429A-A006-6FAD209E0BAE}"/>
    <hyperlink ref="V540" location="A125570432R" display="A125570432R" xr:uid="{794B8DCB-498A-46D1-BD65-C31CAEC97B55}"/>
    <hyperlink ref="W428" location="A125550776W" display="A125550776W" xr:uid="{D7A005EF-7204-45BF-9EAD-F2C356DEF592}"/>
    <hyperlink ref="W484" location="A125578856R" display="A125578856R" xr:uid="{A91267F2-3EFF-4BA5-8DC6-660079BF3F4D}"/>
    <hyperlink ref="W540" location="A125564816L" display="A125564816L" xr:uid="{A1C0DF65-B6CC-4DBB-986B-38706C14648B}"/>
    <hyperlink ref="X428" location="A125559200V" display="A125559200V" xr:uid="{F98D70D6-443E-4B3E-BFE0-92315E5EF10E}"/>
    <hyperlink ref="X484" location="A125587280C" display="A125587280C" xr:uid="{50194DEC-E896-43AC-8590-D17FF2CC6970}"/>
    <hyperlink ref="X540" location="A125573240A" display="A125573240A" xr:uid="{510B0881-BB75-4759-AAE2-81A60DE8CF33}"/>
    <hyperlink ref="Y428" location="A125562008C" display="A125562008C" xr:uid="{AA58A152-8DE2-4952-AAD7-49F49C2BEF27}"/>
    <hyperlink ref="Y484" location="A125590088L" display="A125590088L" xr:uid="{47E824FB-2E4C-405F-AD59-03370B0BE2E6}"/>
    <hyperlink ref="Y540" location="A125576048F" display="A125576048F" xr:uid="{732BE2DF-A07F-4F88-B983-9E1F6BAD4259}"/>
    <hyperlink ref="AA428" location="A125553585K" display="A125553585K" xr:uid="{74B1D307-4ECF-4801-B6FF-509BDC9FF916}"/>
    <hyperlink ref="AA484" location="A125581665J" display="A125581665J" xr:uid="{DE27DC17-AE5F-4814-98FD-FF96F08ECE29}"/>
    <hyperlink ref="AA540" location="A125567625A" display="A125567625A" xr:uid="{0A9A0714-6794-430C-BB5C-60AECC90D1DA}"/>
    <hyperlink ref="Z430" location="A125553656J" display="A125553656J" xr:uid="{4723BB91-85A1-4035-A72D-C7B7EC410F84}"/>
    <hyperlink ref="Z486" location="A125581736F" display="A125581736F" xr:uid="{3928BCFD-B0AE-42BB-84DC-12DFA32E0671}"/>
    <hyperlink ref="Z542" location="A125567696K" display="A125567696K" xr:uid="{5179F83F-FACA-45F1-8151-2BB1A9AAD36C}"/>
    <hyperlink ref="V430" location="A125556464V" display="A125556464V" xr:uid="{79897857-2A12-46B3-8E1A-467B6E0B6789}"/>
    <hyperlink ref="V486" location="A125584544T" display="A125584544T" xr:uid="{7EAD7F3A-AF11-4FB7-84B2-83DC700C8776}"/>
    <hyperlink ref="V542" location="A125570504R" display="A125570504R" xr:uid="{5957267E-E55A-4AB1-9BE8-69DA023F1631}"/>
    <hyperlink ref="W430" location="A125550848W" display="A125550848W" xr:uid="{C7430378-ED4D-4849-8AF0-3C088C1D7352}"/>
    <hyperlink ref="W486" location="A125578928R" display="A125578928R" xr:uid="{F493BFE3-C751-4543-8C4D-A8624E589DA5}"/>
    <hyperlink ref="W542" location="A125564888X" display="A125564888X" xr:uid="{A27DC50B-02FD-4B29-9E64-B8A233D02EE2}"/>
    <hyperlink ref="X430" location="A125559272F" display="A125559272F" xr:uid="{86856F8E-30CA-492E-9399-564160E85A3E}"/>
    <hyperlink ref="X486" location="A125587352C" display="A125587352C" xr:uid="{E6E23852-E41D-41F6-9B58-45EDE75CA2E9}"/>
    <hyperlink ref="X542" location="A125573312A" display="A125573312A" xr:uid="{05792DE7-7C10-42D1-AF5A-5B57BD6A3244}"/>
    <hyperlink ref="Y430" location="A125562080W" display="A125562080W" xr:uid="{AB366D64-A94F-479E-8417-DA3594A537A6}"/>
    <hyperlink ref="Y486" location="A125590160V" display="A125590160V" xr:uid="{F47F4D3C-631B-4E18-B984-22E7A06699B3}"/>
    <hyperlink ref="Y542" location="A125576120L" display="A125576120L" xr:uid="{4BBC8A95-33BD-4852-84DA-2C8867B7365F}"/>
    <hyperlink ref="AA430" location="A125553657K" display="A125553657K" xr:uid="{C2207B22-D1DE-44AF-9FD1-1E9745828E11}"/>
    <hyperlink ref="AA486" location="A125581737J" display="A125581737J" xr:uid="{BDD2423A-7EC4-45C9-B26E-559F0567749C}"/>
    <hyperlink ref="AA542" location="A125567697L" display="A125567697L" xr:uid="{CB8F22EE-FBF2-442B-89AF-A037E61C600E}"/>
    <hyperlink ref="Z431" location="A125553592J" display="A125553592J" xr:uid="{86A89185-2684-45AA-93D2-CCAE250C7135}"/>
    <hyperlink ref="Z487" location="A125581672F" display="A125581672F" xr:uid="{BEE8B858-AF4C-4EDC-9B30-EFA238774F5F}"/>
    <hyperlink ref="Z543" location="A125567632X" display="A125567632X" xr:uid="{F11486B9-3CC6-44DA-B050-43598964FCE8}"/>
    <hyperlink ref="V431" location="A125556400J" display="A125556400J" xr:uid="{C6951083-1F35-40F0-87F9-BA059B0A4874}"/>
    <hyperlink ref="V487" location="A125584480T" display="A125584480T" xr:uid="{CF8A923D-B796-420B-AA20-5F159492AE48}"/>
    <hyperlink ref="V543" location="A125570440R" display="A125570440R" xr:uid="{751B6179-65C7-45F3-813E-F5ED2DD8220E}"/>
    <hyperlink ref="W431" location="A125550784W" display="A125550784W" xr:uid="{6248128F-8617-473B-A267-3AFB83275E24}"/>
    <hyperlink ref="W487" location="A125578864R" display="A125578864R" xr:uid="{54E0631A-C894-4131-9A44-06856FB2800E}"/>
    <hyperlink ref="W543" location="A125564824L" display="A125564824L" xr:uid="{2FBAE225-893B-46DC-8949-BDB71DEC1C5D}"/>
    <hyperlink ref="X431" location="A125559208L" display="A125559208L" xr:uid="{B9E907FE-51D0-45F8-B8C3-207F1F945545}"/>
    <hyperlink ref="X487" location="A125587288W" display="A125587288W" xr:uid="{661DB3DE-CA30-4BA1-89C4-470F9D2E0556}"/>
    <hyperlink ref="X543" location="A125573248V" display="A125573248V" xr:uid="{8178237B-9414-48A3-AC57-F2532C87A5E8}"/>
    <hyperlink ref="Y431" location="A125562016C" display="A125562016C" xr:uid="{EAF47A74-915D-404C-9B06-B7361788BD5E}"/>
    <hyperlink ref="Y487" location="A125590096L" display="A125590096L" xr:uid="{891EE74F-E596-4B50-8DC6-96C30C9F75B2}"/>
    <hyperlink ref="Y543" location="A125576056F" display="A125576056F" xr:uid="{DAC06B22-DCEE-40D7-85DB-A939C5EBD847}"/>
    <hyperlink ref="AA431" location="A125553593K" display="A125553593K" xr:uid="{8CB7810D-D46D-44A5-9FF4-C6BF0E8FEF6F}"/>
    <hyperlink ref="AA487" location="A125581673J" display="A125581673J" xr:uid="{6D776BEE-7006-4FFB-9588-17AFF8081D74}"/>
    <hyperlink ref="AA543" location="A125567633A" display="A125567633A" xr:uid="{0F2AA7EB-BD72-40C4-A94E-584947C42103}"/>
    <hyperlink ref="Z432" location="A125553544R" display="A125553544R" xr:uid="{40924A05-7B2F-4119-9D54-E3F8B85598DA}"/>
    <hyperlink ref="Z488" location="A125581624L" display="A125581624L" xr:uid="{46022F7C-ACF6-47FC-BA01-BAB49E2D286B}"/>
    <hyperlink ref="Z544" location="A125567584T" display="A125567584T" xr:uid="{E370CDDE-3DAA-4E28-83B3-1FDF5A9666D3}"/>
    <hyperlink ref="V432" location="A125556352A" display="A125556352A" xr:uid="{8E46A36B-5DC9-4D2F-A4AB-45F3E81FB9B2}"/>
    <hyperlink ref="V488" location="A125584432X" display="A125584432X" xr:uid="{A08CB69D-9B35-4482-83D3-CC6CC2EF1AB6}"/>
    <hyperlink ref="V544" location="A125570392J" display="A125570392J" xr:uid="{630FD22D-DBC0-4B80-B524-9A997C8D7777}"/>
    <hyperlink ref="W432" location="A125550736C" display="A125550736C" xr:uid="{B59249DA-2DA7-4FB3-B28D-20BEB769C4EF}"/>
    <hyperlink ref="W488" location="A125578816W" display="A125578816W" xr:uid="{F1DE0626-E94E-4606-BC07-E2FD4866C8C5}"/>
    <hyperlink ref="W544" location="A125564776F" display="A125564776F" xr:uid="{F09796B7-44BE-4628-9060-42C96A87F4DA}"/>
    <hyperlink ref="X432" location="A125559160L" display="A125559160L" xr:uid="{F37B3707-28C5-4B17-A7A4-08EFEDD96EB4}"/>
    <hyperlink ref="X488" location="A125587240K" display="A125587240K" xr:uid="{311F463C-7D46-4B9E-B71D-4A11648FB84D}"/>
    <hyperlink ref="X544" location="A125573200J" display="A125573200J" xr:uid="{0ADC1050-7313-43AC-8FC5-B9EC4C48FA14}"/>
    <hyperlink ref="Y432" location="A125561968V" display="A125561968V" xr:uid="{4EE0FCE1-AC74-4923-AF07-51EC7C09A115}"/>
    <hyperlink ref="Y488" location="A125590048V" display="A125590048V" xr:uid="{278E3CDB-0286-4F9F-9B49-DD800D27BDBC}"/>
    <hyperlink ref="Y544" location="A125576008L" display="A125576008L" xr:uid="{1534BAEF-86F6-4666-99B9-E97635AF9F3F}"/>
    <hyperlink ref="AA432" location="A125553545T" display="A125553545T" xr:uid="{4062F7FF-7CA3-47F8-BD66-E32E2D2998A0}"/>
    <hyperlink ref="AA488" location="A125581625R" display="A125581625R" xr:uid="{5B085AD1-5C63-4C8E-947C-FAA49B9AA30D}"/>
    <hyperlink ref="AA544" location="A125567585V" display="A125567585V" xr:uid="{F0194C79-8B67-451E-845E-9A728C3567D4}"/>
    <hyperlink ref="Z433" location="A125553704R" display="A125553704R" xr:uid="{31918548-00C9-46A5-8210-072BB9A9C949}"/>
    <hyperlink ref="Z489" location="A125581784X" display="A125581784X" xr:uid="{B58D74E9-9228-4BB6-A137-C3DBC2010DD0}"/>
    <hyperlink ref="Z545" location="A125567744T" display="A125567744T" xr:uid="{D0D51CD8-94C3-45F4-B336-63161F25E2E8}"/>
    <hyperlink ref="V433" location="A125556512A" display="A125556512A" xr:uid="{52FF5B88-3D4A-45D0-A97E-D5EB01FFD83C}"/>
    <hyperlink ref="V489" location="A125584592K" display="A125584592K" xr:uid="{3713384E-B7BD-4A88-8648-EF65404C655E}"/>
    <hyperlink ref="V545" location="A125570552J" display="A125570552J" xr:uid="{AB6104FF-96D8-4313-8371-2B05F2EA3CA9}"/>
    <hyperlink ref="W433" location="A125550896R" display="A125550896R" xr:uid="{3F1A7434-5C96-4835-A50D-28ABA9B300AD}"/>
    <hyperlink ref="W489" location="A125578976J" display="A125578976J" xr:uid="{60DE99B2-8E8C-4880-A78E-8D9A5598D89A}"/>
    <hyperlink ref="W545" location="A125564936F" display="A125564936F" xr:uid="{0236C209-B7A5-45DD-A20D-7BA1C1A190C6}"/>
    <hyperlink ref="X433" location="A125559320L" display="A125559320L" xr:uid="{24B89DCA-528D-4D46-B5BC-A6A0D5FA78C2}"/>
    <hyperlink ref="X489" location="A125587400K" display="A125587400K" xr:uid="{D90237CB-6ADA-435B-937A-B5AD59A914A1}"/>
    <hyperlink ref="X545" location="A125573360V" display="A125573360V" xr:uid="{53A420A2-6F36-4074-BFB3-531D0DEB4208}"/>
    <hyperlink ref="Y433" location="A125562128W" display="A125562128W" xr:uid="{63672B3D-12D0-4C4E-8EF3-61E78D80D73E}"/>
    <hyperlink ref="Y489" location="A125590208V" display="A125590208V" xr:uid="{74DDF70A-28E1-4B5E-9B0A-67ECCCD11AA2}"/>
    <hyperlink ref="Y545" location="A125576168X" display="A125576168X" xr:uid="{C54C3E21-3A28-4ADB-B113-C49DC749BBE2}"/>
    <hyperlink ref="AA433" location="A125553705T" display="A125553705T" xr:uid="{33AB4853-3131-4576-A109-4750605310C6}"/>
    <hyperlink ref="AA489" location="A125581785A" display="A125581785A" xr:uid="{E9F02B8F-8B8A-498D-82A7-5DA3698550B6}"/>
    <hyperlink ref="AA545" location="A125567745V" display="A125567745V" xr:uid="{5F810264-01C5-4D65-B04A-9ECA98253C81}"/>
    <hyperlink ref="Z435" location="A125553664J" display="A125553664J" xr:uid="{79552E07-42F8-41F8-8932-DE2C669942C8}"/>
    <hyperlink ref="Z491" location="A125581744F" display="A125581744F" xr:uid="{99F8EAC9-0F53-498E-83E0-75770013E8F4}"/>
    <hyperlink ref="Z547" location="A125567704X" display="A125567704X" xr:uid="{65CC8803-F8BE-498E-B551-3D13A4D0D77A}"/>
    <hyperlink ref="V435" location="A125556472V" display="A125556472V" xr:uid="{3E80D4C8-9131-4288-A018-A50FA8B572BB}"/>
    <hyperlink ref="V491" location="A125584552T" display="A125584552T" xr:uid="{33CCDEF9-C7FE-405C-B46D-A5E917EB1C0C}"/>
    <hyperlink ref="V547" location="A125570512R" display="A125570512R" xr:uid="{BF6BA204-0336-4335-B4E1-3FF13A24CEDC}"/>
    <hyperlink ref="W435" location="A125550856W" display="A125550856W" xr:uid="{7C6317DE-40EA-4FD5-B3A0-CBD3F520B673}"/>
    <hyperlink ref="W491" location="A125578936R" display="A125578936R" xr:uid="{E592D67C-546C-485A-95BA-45ACEFBFD672}"/>
    <hyperlink ref="W547" location="A125564896X" display="A125564896X" xr:uid="{2CEBC06C-9AEF-4C86-88CE-D9D29F76E12D}"/>
    <hyperlink ref="X435" location="A125559280F" display="A125559280F" xr:uid="{37CAD434-D5BA-4B0A-A481-E9B3D91F65FE}"/>
    <hyperlink ref="X491" location="A125587360C" display="A125587360C" xr:uid="{064C7233-54A2-456D-BEC0-5830ED54F984}"/>
    <hyperlink ref="X547" location="A125573320A" display="A125573320A" xr:uid="{212624DF-3575-4F91-914B-5C2E0FEC4305}"/>
    <hyperlink ref="Y435" location="A125562088R" display="A125562088R" xr:uid="{9CBC6391-1590-49EC-9C30-5FD7BC6F659B}"/>
    <hyperlink ref="Y491" location="A125590168L" display="A125590168L" xr:uid="{0528FB76-A218-4BF9-B9DE-A1A030F6A13E}"/>
    <hyperlink ref="Y547" location="A125576128F" display="A125576128F" xr:uid="{AD674E2A-44E9-4AEC-890C-0DBDBF061EC2}"/>
    <hyperlink ref="AA435" location="A125553665K" display="A125553665K" xr:uid="{FCC8D9EF-0FE2-48D8-A4D0-EDFA4E448387}"/>
    <hyperlink ref="AA491" location="A125581745J" display="A125581745J" xr:uid="{F07742B6-BCB8-43D0-B596-F934CDEE3231}"/>
    <hyperlink ref="AA547" location="A125567705A" display="A125567705A" xr:uid="{6A50B728-0304-43AB-8AC7-5E1E9A8D2ADC}"/>
    <hyperlink ref="Z436" location="A125553672J" display="A125553672J" xr:uid="{D2A9F2A7-FE54-41AB-B75E-5254ACCC9F1C}"/>
    <hyperlink ref="Z492" location="A125581752F" display="A125581752F" xr:uid="{2804E343-ACA1-4255-8AD4-7A77DC972506}"/>
    <hyperlink ref="Z548" location="A125567712X" display="A125567712X" xr:uid="{0E337CAF-DA26-4011-9920-7CB8E17023B3}"/>
    <hyperlink ref="V436" location="A125556480V" display="A125556480V" xr:uid="{5358ACC2-CA99-4A23-AFAF-CC0D0AA79473}"/>
    <hyperlink ref="V492" location="A125584560T" display="A125584560T" xr:uid="{810000E4-8534-40F8-B1F3-73739AE452A3}"/>
    <hyperlink ref="V548" location="A125570520R" display="A125570520R" xr:uid="{CBDEB01C-BB6B-42A5-B53C-F04B5D9DA205}"/>
    <hyperlink ref="W436" location="A125550864W" display="A125550864W" xr:uid="{3FC88AC1-EC58-4E3A-A1BD-023ACE17685D}"/>
    <hyperlink ref="W492" location="A125578944R" display="A125578944R" xr:uid="{A825E010-D959-4C9C-8C00-16718BBA6052}"/>
    <hyperlink ref="W548" location="A125564904L" display="A125564904L" xr:uid="{D899ED34-21C4-446F-9210-FE20B1CDC2AB}"/>
    <hyperlink ref="X436" location="A125559288X" display="A125559288X" xr:uid="{41FE84E1-6D75-49D3-A2B3-3DAD6C14D04A}"/>
    <hyperlink ref="X492" location="A125587368W" display="A125587368W" xr:uid="{A080E23B-F474-4583-AC7C-B45CE2071F59}"/>
    <hyperlink ref="X548" location="A125573328V" display="A125573328V" xr:uid="{80ACBDA7-C537-4FDE-89ED-F0E9F2EA86E7}"/>
    <hyperlink ref="Y436" location="A125562096R" display="A125562096R" xr:uid="{F337C0CB-AFC2-40E6-9DE8-6FFC1DD3C97E}"/>
    <hyperlink ref="Y492" location="A125590176L" display="A125590176L" xr:uid="{F8A161DA-1362-4315-B69E-4E459166D188}"/>
    <hyperlink ref="Y548" location="A125576136F" display="A125576136F" xr:uid="{F06110D7-0196-4624-B93A-2A16EEFAB98E}"/>
    <hyperlink ref="AA436" location="A125553673K" display="A125553673K" xr:uid="{1E698398-3EF0-4132-BA4D-20CFEFF0D7BF}"/>
    <hyperlink ref="AA492" location="A125581753J" display="A125581753J" xr:uid="{94230340-9D8A-4AA9-B849-F191B4BF4831}"/>
    <hyperlink ref="AA548" location="A125567713A" display="A125567713A" xr:uid="{43D24EE4-0792-4327-926D-38A2A1490480}"/>
    <hyperlink ref="Z437" location="A125553776A" display="A125553776A" xr:uid="{1D8F7439-89B3-4E24-B39D-2C917BCE4920}"/>
    <hyperlink ref="Z493" location="A125581856X" display="A125581856X" xr:uid="{6E4120B9-AE85-4B13-91D4-05C8BC0D2C23}"/>
    <hyperlink ref="Z549" location="A125567816T" display="A125567816T" xr:uid="{97390C9D-C241-4B3E-A9CF-199F15A13249}"/>
    <hyperlink ref="V437" location="A125556584L" display="A125556584L" xr:uid="{43E8D927-5E15-4882-B9EB-C5C4D62128BC}"/>
    <hyperlink ref="V493" location="A125584664K" display="A125584664K" xr:uid="{B6C916E2-9D1E-436D-B136-AAB6EE9C240D}"/>
    <hyperlink ref="V549" location="A125570624J" display="A125570624J" xr:uid="{ADAFEC42-4753-47B0-B575-9E2F8CD3F291}"/>
    <hyperlink ref="W437" location="A125550968R" display="A125550968R" xr:uid="{0C4E88EE-07CD-40F7-953B-8E2EEF1E582F}"/>
    <hyperlink ref="W493" location="A125579048K" display="A125579048K" xr:uid="{5BB693AD-AAE4-45B3-AE65-CBACBE795040}"/>
    <hyperlink ref="W549" location="A125565008J" display="A125565008J" xr:uid="{DC850E31-D929-4462-BC7C-1247B9D14E51}"/>
    <hyperlink ref="X437" location="A125559392X" display="A125559392X" xr:uid="{57899060-CD79-4061-AB4A-D48A507F510F}"/>
    <hyperlink ref="X493" location="A125587472W" display="A125587472W" xr:uid="{62CAB0D6-239B-49F5-8DAA-A1DCFD0ADC7B}"/>
    <hyperlink ref="X549" location="A125573432V" display="A125573432V" xr:uid="{26263B6B-ECEE-4B05-95DA-04881F81B396}"/>
    <hyperlink ref="Y437" location="A125562200C" display="A125562200C" xr:uid="{AF63E0AB-1D4E-4154-B14D-C4285C2D8E4B}"/>
    <hyperlink ref="Y493" location="A125590280L" display="A125590280L" xr:uid="{FE2DDC95-59A4-4855-80BE-0478D7358D21}"/>
    <hyperlink ref="Y549" location="A125576240F" display="A125576240F" xr:uid="{BB3F583F-50E4-4293-8996-A23209EEAB1E}"/>
    <hyperlink ref="AA437" location="A125553777C" display="A125553777C" xr:uid="{6105698D-AF32-4F09-A901-C15F0EAE7DBA}"/>
    <hyperlink ref="AA493" location="A125581857A" display="A125581857A" xr:uid="{6EE274A4-ADDB-449D-AB9B-9A290D115176}"/>
    <hyperlink ref="AA549" location="A125567817V" display="A125567817V" xr:uid="{D620393B-CDF4-401C-B309-A91A0A9F4D7A}"/>
    <hyperlink ref="AF438" location="A125553816J" display="A125553816J" xr:uid="{6709B37C-F96F-48CB-8C51-87D6077FE621}"/>
    <hyperlink ref="AF494" location="A125581896T" display="A125581896T" xr:uid="{07FEC24E-33AC-43CE-84A5-E7F059AF2746}"/>
    <hyperlink ref="AF550" location="A125567856K" display="A125567856K" xr:uid="{0DC6E3BF-F8E2-420C-8BAF-09E2CD93E2E4}"/>
    <hyperlink ref="AB438" location="A125556624V" display="A125556624V" xr:uid="{CB973605-53CA-48C4-B4F6-D967561EEC05}"/>
    <hyperlink ref="AB494" location="A125584704T" display="A125584704T" xr:uid="{40250032-7525-45DC-8F9E-52CD0BCE5CA6}"/>
    <hyperlink ref="AB550" location="A125570664A" display="A125570664A" xr:uid="{18A9D62B-4427-4DA3-A766-7251B07FAB6E}"/>
    <hyperlink ref="AC438" location="A125551008X" display="A125551008X" xr:uid="{DA624220-3DF1-4699-AB76-F59CB50CEA2B}"/>
    <hyperlink ref="AC494" location="A125579088C" display="A125579088C" xr:uid="{5B2D9EA3-A23B-4E5D-B439-0834B063BC0B}"/>
    <hyperlink ref="AC550" location="A125565048A" display="A125565048A" xr:uid="{BB502B2D-BF9A-40CA-99A5-5EF007F25763}"/>
    <hyperlink ref="AD438" location="A125559432F" display="A125559432F" xr:uid="{A709CEB9-59B5-470F-867D-4B3C8BA2F27C}"/>
    <hyperlink ref="AD494" location="A125587512C" display="A125587512C" xr:uid="{E6E3F8FC-CD6D-4078-B2A0-C2D8E1F00844}"/>
    <hyperlink ref="AD550" location="A125573472L" display="A125573472L" xr:uid="{937BD614-CB67-4DB7-AB20-1BD614ABC1EA}"/>
    <hyperlink ref="AE438" location="A125562240W" display="A125562240W" xr:uid="{4DBF3EFE-8668-412E-95A9-3376FBA0C656}"/>
    <hyperlink ref="AE494" location="A125590320V" display="A125590320V" xr:uid="{31F07964-383F-4132-AD53-DD7E58FF5E2A}"/>
    <hyperlink ref="AE550" location="A125576280X" display="A125576280X" xr:uid="{2CE23EE1-7B12-4DA5-9253-70EE3911B2A3}"/>
    <hyperlink ref="AG438" location="A125553817K" display="A125553817K" xr:uid="{04D1E744-9880-4C4F-8C16-7FFB0D5FCF6A}"/>
    <hyperlink ref="AG494" location="A125581897V" display="A125581897V" xr:uid="{905E8910-BE3B-4BA0-AB04-AF7542805B9F}"/>
    <hyperlink ref="AG550" location="A125567857L" display="A125567857L" xr:uid="{89364469-E243-4B1A-BD53-A27C68A6BD19}"/>
    <hyperlink ref="AF394" location="A125554024C" display="A125554024C" xr:uid="{C60AAC0E-22A9-483B-9E62-AB8FAE267C93}"/>
    <hyperlink ref="AF450" location="A125582104A" display="A125582104A" xr:uid="{1D5F415E-B6EC-4286-92F2-A4FA1ED3BFAF}"/>
    <hyperlink ref="AF506" location="A125568064F" display="A125568064F" xr:uid="{C2B6B67E-1C9D-4AF3-9B0C-1537A4A58259}"/>
    <hyperlink ref="AB394" location="A125556832L" display="A125556832L" xr:uid="{5D6FD49F-B8E9-4753-B011-22557280EC6B}"/>
    <hyperlink ref="AB450" location="A125584912K" display="A125584912K" xr:uid="{06015220-690D-407A-AAAB-D1C7EDFD7535}"/>
    <hyperlink ref="AB506" location="A125570872V" display="A125570872V" xr:uid="{E16E209B-9A44-4DA1-8582-EBE8E3AECE5F}"/>
    <hyperlink ref="AC394" location="A125551216T" display="A125551216T" xr:uid="{A0E32E03-6071-40BA-8A64-B28111CA34F9}"/>
    <hyperlink ref="AC450" location="A125579296W" display="A125579296W" xr:uid="{828871CE-7675-4FFD-8E0F-7029C9B1A22A}"/>
    <hyperlink ref="AC506" location="A125565256V" display="A125565256V" xr:uid="{09E050CE-7D11-40A8-92A5-CC051B126B1E}"/>
    <hyperlink ref="AD394" location="A125559640X" display="A125559640X" xr:uid="{DCFBC282-EE70-4B5A-B208-FBED9C2C8893}"/>
    <hyperlink ref="AD450" location="A125587720W" display="A125587720W" xr:uid="{08B40402-2376-4440-9AE0-FA27D3C03E08}"/>
    <hyperlink ref="AD506" location="A125573680F" display="A125573680F" xr:uid="{0698040B-A687-4A56-9E39-CEA89B34F9EC}"/>
    <hyperlink ref="AE394" location="A125562448J" display="A125562448J" xr:uid="{A3352294-14E2-41BA-8789-1813F96C3829}"/>
    <hyperlink ref="AE450" location="A125590528F" display="A125590528F" xr:uid="{01BAC8F4-F934-4592-ABBD-CE6EECADC00A}"/>
    <hyperlink ref="AE506" location="A125576488K" display="A125576488K" xr:uid="{32DE7C6C-9A32-4DE3-83A7-32AD4185C3AC}"/>
    <hyperlink ref="AG394" location="A125554025F" display="A125554025F" xr:uid="{BC36E738-7610-4D3E-8B64-6A35B894EEFA}"/>
    <hyperlink ref="AG450" location="A125582105C" display="A125582105C" xr:uid="{BD83BF54-B523-46EB-A6F9-DCC923EECD36}"/>
    <hyperlink ref="AG506" location="A125568065J" display="A125568065J" xr:uid="{71F046CC-A281-4C57-A5B5-A690F92EC298}"/>
    <hyperlink ref="AF395" location="A125553912J" display="A125553912J" xr:uid="{FD32B6D2-1BDE-4D6F-BB5E-F3F3C419651E}"/>
    <hyperlink ref="AF451" location="A125581992T" display="A125581992T" xr:uid="{D305D03B-8EA5-49FB-A42F-023105BD4AF6}"/>
    <hyperlink ref="AF507" location="A125567952K" display="A125567952K" xr:uid="{91A7E30A-478B-4543-91E8-46D69BA20455}"/>
    <hyperlink ref="AB395" location="A125556720V" display="A125556720V" xr:uid="{83FB46B5-A913-43A7-A51A-7B83C105DE12}"/>
    <hyperlink ref="AB451" location="A125584800T" display="A125584800T" xr:uid="{4D7211B7-95A0-4148-8126-848DAB885FD3}"/>
    <hyperlink ref="AB507" location="A125570760A" display="A125570760A" xr:uid="{DCBE3460-38F7-4B09-85A0-358BBD2A4582}"/>
    <hyperlink ref="AC395" location="A125551104X" display="A125551104X" xr:uid="{D174FE78-1DAB-43EE-97F3-210B82E7DA1A}"/>
    <hyperlink ref="AC451" location="A125579184C" display="A125579184C" xr:uid="{95332010-7F63-4F93-93A8-988B9BD1DC07}"/>
    <hyperlink ref="AC507" location="A125565144A" display="A125565144A" xr:uid="{2A2F1212-4BA6-4351-89F2-4AD761DAFEBB}"/>
    <hyperlink ref="AD395" location="A125559528X" display="A125559528X" xr:uid="{7400A4E1-F8A9-4474-B279-3011C64FB5DE}"/>
    <hyperlink ref="AD451" location="A125587608W" display="A125587608W" xr:uid="{5E37390F-40F1-4BB5-87A2-7B488FA0E88B}"/>
    <hyperlink ref="AD507" location="A125573568F" display="A125573568F" xr:uid="{206E4FC7-EA2D-44E8-AFD1-34284E7A3168}"/>
    <hyperlink ref="AE395" location="A125562336R" display="A125562336R" xr:uid="{AD06433F-2AEC-4F44-B504-CE16BB6D324D}"/>
    <hyperlink ref="AE451" location="A125590416L" display="A125590416L" xr:uid="{EDF1EAB7-120D-44D5-828E-375948093D54}"/>
    <hyperlink ref="AE507" location="A125576376T" display="A125576376T" xr:uid="{3196CBB6-ED34-4322-ABB6-7EF64BD84A1A}"/>
    <hyperlink ref="AG395" location="A125553913K" display="A125553913K" xr:uid="{A02AFAE7-17D9-46F2-87A9-396AC474E6DE}"/>
    <hyperlink ref="AG451" location="A125581993V" display="A125581993V" xr:uid="{89DBAC24-9F48-40B3-B9A4-1C5F7ACDD0D0}"/>
    <hyperlink ref="AG507" location="A125567953L" display="A125567953L" xr:uid="{75E41064-49C2-4BDC-B290-0E812B3CEC55}"/>
    <hyperlink ref="AF396" location="A125554032C" display="A125554032C" xr:uid="{8176ED1D-38D5-4BB6-8418-FF160E412C98}"/>
    <hyperlink ref="AF452" location="A125582112A" display="A125582112A" xr:uid="{751AB8B0-4E20-4FBA-AFA9-5D1FE178C938}"/>
    <hyperlink ref="AF508" location="A125568072F" display="A125568072F" xr:uid="{6557328D-54D1-473D-B0F2-65911D6C551C}"/>
    <hyperlink ref="AB396" location="A125556840L" display="A125556840L" xr:uid="{8A963625-8FE8-4497-A3C7-C42097D4940E}"/>
    <hyperlink ref="AB452" location="A125584920K" display="A125584920K" xr:uid="{23D9BDA6-18BF-4721-B740-BA3E7264F2CF}"/>
    <hyperlink ref="AB508" location="A125570880V" display="A125570880V" xr:uid="{DAB3EFF2-8E1C-4358-AFD5-BC678866AF66}"/>
    <hyperlink ref="AC396" location="A125551224T" display="A125551224T" xr:uid="{9B5A497D-562A-422A-80AA-84A1E672ECA0}"/>
    <hyperlink ref="AC452" location="A125579304K" display="A125579304K" xr:uid="{1DCBA075-B2EC-4AA5-817C-4B98A3B74308}"/>
    <hyperlink ref="AC508" location="A125565264V" display="A125565264V" xr:uid="{F53E916E-5069-4C5D-AA2C-F28ECC9B5718}"/>
    <hyperlink ref="AD396" location="A125559648T" display="A125559648T" xr:uid="{516D56DA-7E82-43C9-B76D-63E01778AACE}"/>
    <hyperlink ref="AD452" location="A125587728R" display="A125587728R" xr:uid="{301F7B3C-DF90-4CBB-B668-1064817A4054}"/>
    <hyperlink ref="AD508" location="A125573688X" display="A125573688X" xr:uid="{375608C0-5543-496D-80B4-AEB928C21C03}"/>
    <hyperlink ref="AE396" location="A125562456J" display="A125562456J" xr:uid="{DA2F1F6D-DDF5-4589-9D00-533B25A96AB9}"/>
    <hyperlink ref="AE452" location="A125590536F" display="A125590536F" xr:uid="{2AE1581E-79B3-40A9-9B80-892115903174}"/>
    <hyperlink ref="AE508" location="A125576496K" display="A125576496K" xr:uid="{2FA65042-AA94-4388-9C33-79B247C48747}"/>
    <hyperlink ref="AG396" location="A125554033F" display="A125554033F" xr:uid="{6074E697-3FCE-467F-9BBA-7EEC1478927C}"/>
    <hyperlink ref="AG452" location="A125582113C" display="A125582113C" xr:uid="{9E90838E-F3ED-45B7-BB44-42534EC8F14D}"/>
    <hyperlink ref="AG508" location="A125568073J" display="A125568073J" xr:uid="{53AF6946-6378-4875-91B3-77EB88EF05E1}"/>
    <hyperlink ref="AF397" location="A125554040C" display="A125554040C" xr:uid="{2C2A6558-9EEE-4C45-AE95-85A974F0FA10}"/>
    <hyperlink ref="AF453" location="A125582120A" display="A125582120A" xr:uid="{8954C270-53C7-4E7E-94A0-B2E7DFC9368C}"/>
    <hyperlink ref="AF509" location="A125568080F" display="A125568080F" xr:uid="{66B75831-D353-494B-915B-862641E30EA5}"/>
    <hyperlink ref="AB397" location="A125556848F" display="A125556848F" xr:uid="{9E27BBE6-BD66-4844-8A25-C73A68C3AD58}"/>
    <hyperlink ref="AB453" location="A125584928C" display="A125584928C" xr:uid="{C5CAA04A-E2BE-483F-98A4-460FEF72E456}"/>
    <hyperlink ref="AB509" location="A125570888L" display="A125570888L" xr:uid="{7CAA1CDC-3BED-4A15-B195-4A10064FEC83}"/>
    <hyperlink ref="AC397" location="A125551232T" display="A125551232T" xr:uid="{F4CC13E6-ABAA-4E48-BAB8-C8A533E382FA}"/>
    <hyperlink ref="AC453" location="A125579312K" display="A125579312K" xr:uid="{B254321B-FA5F-401A-A463-EC104B3D6A0D}"/>
    <hyperlink ref="AC509" location="A125565272V" display="A125565272V" xr:uid="{C8BEFD02-E4E7-427F-AC12-0F7B7A00E295}"/>
    <hyperlink ref="AD397" location="A125559656T" display="A125559656T" xr:uid="{CC8833A5-2D06-4E96-AF40-FEA652937838}"/>
    <hyperlink ref="AD453" location="A125587736R" display="A125587736R" xr:uid="{6106B6D4-CC11-469A-9D5C-74C311D0D1C1}"/>
    <hyperlink ref="AD509" location="A125573696X" display="A125573696X" xr:uid="{F5294A64-2890-4FFF-AF38-ACF7C13EE823}"/>
    <hyperlink ref="AE397" location="A125562464J" display="A125562464J" xr:uid="{2AF5CF1A-3941-4E16-836D-AE6551A20F3B}"/>
    <hyperlink ref="AE453" location="A125590544F" display="A125590544F" xr:uid="{492946F5-BEEB-4F0E-943D-46747146D896}"/>
    <hyperlink ref="AE509" location="A125576504X" display="A125576504X" xr:uid="{CB9922A2-2101-4A4B-BCFD-2530ABD0DACE}"/>
    <hyperlink ref="AG397" location="A125554041F" display="A125554041F" xr:uid="{97BAA9DF-7E22-47DD-9DA2-BBAB5B33745C}"/>
    <hyperlink ref="AG453" location="A125582121C" display="A125582121C" xr:uid="{B31A49FB-F3B2-4FAB-BF1B-6EDFF8AFE644}"/>
    <hyperlink ref="AG509" location="A125568081J" display="A125568081J" xr:uid="{F721820F-BC19-4417-B202-4CE2C0D86FA5}"/>
    <hyperlink ref="AF398" location="A125553920J" display="A125553920J" xr:uid="{8726B781-4F38-4AF5-9232-BE80E8591BEE}"/>
    <hyperlink ref="AF454" location="A125582000J" display="A125582000J" xr:uid="{BC9197CC-ADF9-45B1-AC57-CF6BA5AA39EC}"/>
    <hyperlink ref="AF510" location="A125567960K" display="A125567960K" xr:uid="{9C8085DC-6774-43F6-8BB5-A393AD835A4C}"/>
    <hyperlink ref="AB398" location="A125556728L" display="A125556728L" xr:uid="{284041BB-DA52-415B-9239-6023A7622AC6}"/>
    <hyperlink ref="AB454" location="A125584808K" display="A125584808K" xr:uid="{AEF23AA6-4E66-4536-BA8E-8C2ADD8035A1}"/>
    <hyperlink ref="AB510" location="A125570768V" display="A125570768V" xr:uid="{FEC14F10-912A-46EC-992D-E42C4BFC4309}"/>
    <hyperlink ref="AC398" location="A125551112X" display="A125551112X" xr:uid="{33F055CE-AC6D-4BAD-8D42-067145B6A4D9}"/>
    <hyperlink ref="AC454" location="A125579192C" display="A125579192C" xr:uid="{A4841F05-82C5-4E1B-A6C4-4D6ADD8B0117}"/>
    <hyperlink ref="AC510" location="A125565152A" display="A125565152A" xr:uid="{F2452BAB-CEFD-400D-8B11-7299F53D61CB}"/>
    <hyperlink ref="AD398" location="A125559536X" display="A125559536X" xr:uid="{4327DAE5-8044-4FD6-8765-565B473F0973}"/>
    <hyperlink ref="AD454" location="A125587616W" display="A125587616W" xr:uid="{EF446F29-C719-4AE3-A908-EBF7317F5868}"/>
    <hyperlink ref="AD510" location="A125573576F" display="A125573576F" xr:uid="{B322F70D-3FD0-4EA6-9FEE-30C04B057DEE}"/>
    <hyperlink ref="AE398" location="A125562344R" display="A125562344R" xr:uid="{D28F178A-1F01-47C8-9865-080C54331E99}"/>
    <hyperlink ref="AE454" location="A125590424L" display="A125590424L" xr:uid="{9BB68A4C-4B67-4B88-AD6D-2CD421900F79}"/>
    <hyperlink ref="AE510" location="A125576384T" display="A125576384T" xr:uid="{400CAD5C-66CF-43B2-AB25-3A205C1AA963}"/>
    <hyperlink ref="AG398" location="A125553921K" display="A125553921K" xr:uid="{2A16C952-0D8E-4F52-B204-4CF24B3F3F56}"/>
    <hyperlink ref="AG454" location="A125582001K" display="A125582001K" xr:uid="{52D34205-A2FD-4BCE-B497-318E0FD55386}"/>
    <hyperlink ref="AG510" location="A125567961L" display="A125567961L" xr:uid="{1A64DC79-5B61-486B-877A-2621E8F2332F}"/>
    <hyperlink ref="AF399" location="A125553928A" display="A125553928A" xr:uid="{72357E94-6313-4A3E-ACAC-B426BA050A89}"/>
    <hyperlink ref="AF455" location="A125582008A" display="A125582008A" xr:uid="{95DDA1E3-C309-43F4-B630-9A783A9C5581}"/>
    <hyperlink ref="AF511" location="A125567968C" display="A125567968C" xr:uid="{2E037C3E-6D21-4912-B810-949641098C7F}"/>
    <hyperlink ref="AB399" location="A125556736L" display="A125556736L" xr:uid="{824C553B-241F-443D-87A7-D948048CAE6D}"/>
    <hyperlink ref="AB455" location="A125584816K" display="A125584816K" xr:uid="{C23FA891-04BF-4756-8617-4531055C8D7A}"/>
    <hyperlink ref="AB511" location="A125570776V" display="A125570776V" xr:uid="{8FD449A0-06C7-427A-9794-E2493C9539A0}"/>
    <hyperlink ref="AC399" location="A125551120X" display="A125551120X" xr:uid="{C8403960-F366-4792-96A9-131270BB979A}"/>
    <hyperlink ref="AC455" location="A125579200T" display="A125579200T" xr:uid="{4BD08472-3EE6-4B35-8B6A-DF6B1227B42A}"/>
    <hyperlink ref="AC511" location="A125565160A" display="A125565160A" xr:uid="{D786C168-2253-4C60-B1AC-35825569BED9}"/>
    <hyperlink ref="AD399" location="A125559544X" display="A125559544X" xr:uid="{542795E9-FB02-4AE1-A30D-2ED4F7763FED}"/>
    <hyperlink ref="AD455" location="A125587624W" display="A125587624W" xr:uid="{86158107-CF4B-4329-AAD4-A82C4D485EC7}"/>
    <hyperlink ref="AD511" location="A125573584F" display="A125573584F" xr:uid="{37CBBBFF-B6EA-4F09-B8ED-C4D8AA080686}"/>
    <hyperlink ref="AE399" location="A125562352R" display="A125562352R" xr:uid="{77A811D7-D7A1-4DE8-88C5-7D438DEC4919}"/>
    <hyperlink ref="AE455" location="A125590432L" display="A125590432L" xr:uid="{E5F588E5-502E-4911-BE1E-24F05F9D8A05}"/>
    <hyperlink ref="AE511" location="A125576392T" display="A125576392T" xr:uid="{EDD6904C-4810-486E-96CB-07812C58B515}"/>
    <hyperlink ref="AG399" location="A125553929C" display="A125553929C" xr:uid="{1596EC28-013F-4C05-97F7-23B0E7729912}"/>
    <hyperlink ref="AG455" location="A125582009C" display="A125582009C" xr:uid="{6026CEF7-6DC4-4584-A661-AF7D1F17D715}"/>
    <hyperlink ref="AG511" location="A125567969F" display="A125567969F" xr:uid="{BBA1F4AD-A481-410E-B193-0D8C119CDCEE}"/>
    <hyperlink ref="AF400" location="A125553992V" display="A125553992V" xr:uid="{AE268FF6-078E-473E-9379-D0BBC6297130}"/>
    <hyperlink ref="AF456" location="A125582072V" display="A125582072V" xr:uid="{2AA1098F-9578-4F5B-93FF-B784E03EC903}"/>
    <hyperlink ref="AF512" location="A125568032L" display="A125568032L" xr:uid="{826BF146-8781-49E8-876E-F450BF7E8999}"/>
    <hyperlink ref="AB400" location="A125556800V" display="A125556800V" xr:uid="{12945C58-89F0-4B15-9043-CACDAA1CEB2A}"/>
    <hyperlink ref="AB456" location="A125584880C" display="A125584880C" xr:uid="{067768F3-3F2F-49F7-AC0B-5422B6193D2A}"/>
    <hyperlink ref="AB512" location="A125570840A" display="A125570840A" xr:uid="{C248D101-A9EE-4014-9A10-F2A74660C276}"/>
    <hyperlink ref="AC400" location="A125551184K" display="A125551184K" xr:uid="{01380789-B09A-44A2-AE67-4E1A511E80BD}"/>
    <hyperlink ref="AC456" location="A125579264C" display="A125579264C" xr:uid="{61451B07-AA03-4704-9EEE-49DE0F7B5489}"/>
    <hyperlink ref="AC512" location="A125565224A" display="A125565224A" xr:uid="{8800E31C-76F4-461D-A48E-C7D703C311F1}"/>
    <hyperlink ref="AD400" location="A125559608X" display="A125559608X" xr:uid="{A0D719B0-7B85-4CC4-97B0-657CF68A448A}"/>
    <hyperlink ref="AD456" location="A125587688J" display="A125587688J" xr:uid="{CBF8319C-62A7-46BA-8E77-5E30F905D128}"/>
    <hyperlink ref="AD512" location="A125573648F" display="A125573648F" xr:uid="{9A7FA87F-3DD2-44FD-974B-6BD9D98F5DF4}"/>
    <hyperlink ref="AE400" location="A125562416R" display="A125562416R" xr:uid="{49B43BB0-A875-41C3-B00B-42D6D2E629E9}"/>
    <hyperlink ref="AE456" location="A125590496X" display="A125590496X" xr:uid="{415DD8C4-5D5D-4F1B-A2FF-C26836A32D73}"/>
    <hyperlink ref="AE512" location="A125576456T" display="A125576456T" xr:uid="{F1D49431-1CB3-4646-98A2-680D93DA99D3}"/>
    <hyperlink ref="AG400" location="A125553993W" display="A125553993W" xr:uid="{E770EAD3-AF7B-4FD0-81B6-FA3033EF611D}"/>
    <hyperlink ref="AG456" location="A125582073W" display="A125582073W" xr:uid="{2C916F21-D284-4EBF-891A-EF378AC23B21}"/>
    <hyperlink ref="AG512" location="A125568033R" display="A125568033R" xr:uid="{A72FBD21-EAF8-4FBC-8D92-621BF556B7A1}"/>
    <hyperlink ref="AF401" location="A125553864A" display="A125553864A" xr:uid="{2A7315F8-4991-4713-82C6-5CB14A6279FF}"/>
    <hyperlink ref="AF457" location="A125581944X" display="A125581944X" xr:uid="{E2684220-8911-4998-88AD-85E1DD66D340}"/>
    <hyperlink ref="AF513" location="A125567904T" display="A125567904T" xr:uid="{169DCF43-F2B1-4E4E-853E-20F491420522}"/>
    <hyperlink ref="AB401" location="A125556672L" display="A125556672L" xr:uid="{DBAC78BC-4D13-4191-81A7-E6FA36C1812F}"/>
    <hyperlink ref="AB457" location="A125584752K" display="A125584752K" xr:uid="{6A7ABB46-89CF-4DD6-9C40-DF2306F22718}"/>
    <hyperlink ref="AB513" location="A125570712J" display="A125570712J" xr:uid="{204A99A4-F541-46BF-9BB0-14F0A579D708}"/>
    <hyperlink ref="AC401" location="A125551056T" display="A125551056T" xr:uid="{E7972162-30B7-4906-B8BD-4EB72746E65E}"/>
    <hyperlink ref="AC457" location="A125579136K" display="A125579136K" xr:uid="{88B81D65-D8C7-4EBD-8D56-425FDF48A11B}"/>
    <hyperlink ref="AC513" location="A125565096V" display="A125565096V" xr:uid="{9962C7B7-D15B-4F7C-AED4-F3B06CD413E3}"/>
    <hyperlink ref="AD401" location="A125559480X" display="A125559480X" xr:uid="{9A61D51D-8241-4C4D-AC7A-A9A65599E8CC}"/>
    <hyperlink ref="AD457" location="A125587560W" display="A125587560W" xr:uid="{BB9B0B73-4FE7-47CE-B5AB-E682C690E51E}"/>
    <hyperlink ref="AD513" location="A125573520V" display="A125573520V" xr:uid="{3EC36A25-C516-474B-A536-C317774D6D46}"/>
    <hyperlink ref="AE401" location="A125562288J" display="A125562288J" xr:uid="{8133B394-370C-4105-8D26-FC48276BC228}"/>
    <hyperlink ref="AE457" location="A125590368F" display="A125590368F" xr:uid="{9B3AF48C-6599-4D03-BDD7-BB6CC1A7356F}"/>
    <hyperlink ref="AE513" location="A125576328X" display="A125576328X" xr:uid="{362D2FE2-7A4A-4B4F-A368-438097B8295E}"/>
    <hyperlink ref="AG401" location="A125553865C" display="A125553865C" xr:uid="{B9758C81-BD31-4ADC-8339-082AFDF553E0}"/>
    <hyperlink ref="AG457" location="A125581945A" display="A125581945A" xr:uid="{ABF3DC68-B33F-4B07-B971-3E45A6E45452}"/>
    <hyperlink ref="AG513" location="A125567905V" display="A125567905V" xr:uid="{F4D3E30C-3ADD-4313-BDA1-E473354C2CB9}"/>
    <hyperlink ref="AF402" location="A125554048W" display="A125554048W" xr:uid="{3DCB959C-D02C-4130-BB6B-907956D6C8F1}"/>
    <hyperlink ref="AF458" location="A125582128V" display="A125582128V" xr:uid="{AFD7405E-FA39-456D-A1F7-F4C58BD5FAB5}"/>
    <hyperlink ref="AF514" location="A125568088X" display="A125568088X" xr:uid="{E55508CA-A6C6-48EA-B721-EBD534C71540}"/>
    <hyperlink ref="AB402" location="A125556856F" display="A125556856F" xr:uid="{0D7F8DB9-59F4-46A9-983B-9E3A9243B45D}"/>
    <hyperlink ref="AB458" location="A125584936C" display="A125584936C" xr:uid="{0E397E4A-C864-4D5A-B07A-9B46EB96500D}"/>
    <hyperlink ref="AB514" location="A125570896L" display="A125570896L" xr:uid="{E5F2BE7E-08AD-48E9-BE09-6F745E546244}"/>
    <hyperlink ref="AC402" location="A125551240T" display="A125551240T" xr:uid="{99DFD51B-2546-4AC0-B08C-F20820D85968}"/>
    <hyperlink ref="AC458" location="A125579320K" display="A125579320K" xr:uid="{CCAFCB78-60EE-4CD9-915E-98BAC65E2DF6}"/>
    <hyperlink ref="AC514" location="A125565280V" display="A125565280V" xr:uid="{62D0E42A-2992-4136-9982-97E11EA70EC6}"/>
    <hyperlink ref="AD402" location="A125559664T" display="A125559664T" xr:uid="{BB84BB07-45E2-4B59-805C-BCE72ECAAC6B}"/>
    <hyperlink ref="AD458" location="A125587744R" display="A125587744R" xr:uid="{5B965316-985D-451C-90C2-193EE318E187}"/>
    <hyperlink ref="AD514" location="A125573704L" display="A125573704L" xr:uid="{99CA61F7-BD3F-4466-B450-2B2959CF9498}"/>
    <hyperlink ref="AE402" location="A125562472J" display="A125562472J" xr:uid="{749A9CB9-4A05-42CE-ADB3-E535FC7BF846}"/>
    <hyperlink ref="AE458" location="A125590552F" display="A125590552F" xr:uid="{70688820-1E3B-4E90-9D08-4570A9A6BE30}"/>
    <hyperlink ref="AE514" location="A125576512X" display="A125576512X" xr:uid="{02FAFE37-0A6B-4913-A864-0942D75036C0}"/>
    <hyperlink ref="AG402" location="A125554049X" display="A125554049X" xr:uid="{E6D43A65-284C-43B4-8DF9-520E7AA2293A}"/>
    <hyperlink ref="AG458" location="A125582129W" display="A125582129W" xr:uid="{38691CC5-90EB-4211-9DA7-BBC53550E38B}"/>
    <hyperlink ref="AG514" location="A125568089A" display="A125568089A" xr:uid="{278882E8-83D3-4C5E-B920-3FAC03DEE09B}"/>
    <hyperlink ref="AF404" location="A125553936A" display="A125553936A" xr:uid="{37196649-97F6-4922-83FA-5DA055275C64}"/>
    <hyperlink ref="AF460" location="A125582016A" display="A125582016A" xr:uid="{8DA0D680-7CAE-4302-9BED-3B2FB7046004}"/>
    <hyperlink ref="AF516" location="A125567976C" display="A125567976C" xr:uid="{0A165D8A-67C8-4884-8D68-B57EDAC39BC7}"/>
    <hyperlink ref="AB404" location="A125556744L" display="A125556744L" xr:uid="{867B989C-B5A8-4E98-8C13-EC4C0323397D}"/>
    <hyperlink ref="AB460" location="A125584824K" display="A125584824K" xr:uid="{DE430F15-B377-4678-A344-1A96F46BF52E}"/>
    <hyperlink ref="AB516" location="A125570784V" display="A125570784V" xr:uid="{BFADC997-8441-4319-9FA6-094D0FB4CAF1}"/>
    <hyperlink ref="AC404" location="A125551128T" display="A125551128T" xr:uid="{84D9EA90-77C9-4648-B786-BBF25ECCC8D6}"/>
    <hyperlink ref="AC460" location="A125579208K" display="A125579208K" xr:uid="{D0EAFFEA-20DB-47DA-9FBC-7459050C3C0F}"/>
    <hyperlink ref="AC516" location="A125565168V" display="A125565168V" xr:uid="{B99B9053-B0A4-4AF4-9CDA-26EFE73475E2}"/>
    <hyperlink ref="AD404" location="A125559552X" display="A125559552X" xr:uid="{1B7B1A95-AD22-488B-A48A-44325B9F7863}"/>
    <hyperlink ref="AD460" location="A125587632W" display="A125587632W" xr:uid="{9281AB3B-DFB9-437C-9B96-5E4EAB80C5F7}"/>
    <hyperlink ref="AD516" location="A125573592F" display="A125573592F" xr:uid="{4414938B-8310-4A1E-AC24-A5F5B691F250}"/>
    <hyperlink ref="AE404" location="A125562360R" display="A125562360R" xr:uid="{367ABAE6-D318-417F-899F-CCC7AA4F2AFC}"/>
    <hyperlink ref="AE460" location="A125590440L" display="A125590440L" xr:uid="{267465F2-44D3-4A2C-A37B-716E66E1DBD9}"/>
    <hyperlink ref="AE516" location="A125576400F" display="A125576400F" xr:uid="{0F61FDC3-7A00-4312-A4DD-F00B50E99CA1}"/>
    <hyperlink ref="AG404" location="A125553937C" display="A125553937C" xr:uid="{78E80B68-4929-469A-9949-5F02216CF700}"/>
    <hyperlink ref="AG460" location="A125582017C" display="A125582017C" xr:uid="{87CA6C51-BC45-4C0F-BEF7-4684493F15CF}"/>
    <hyperlink ref="AG516" location="A125567977F" display="A125567977F" xr:uid="{25B707BF-52C9-4C39-ACB1-1D725A4DA328}"/>
    <hyperlink ref="AF405" location="A125553824J" display="A125553824J" xr:uid="{824666AF-2D9B-4910-A8E5-830C5E3E1B8D}"/>
    <hyperlink ref="AF461" location="A125581904F" display="A125581904F" xr:uid="{9DEC6390-54D7-4668-86BE-5461AE8AD16B}"/>
    <hyperlink ref="AF517" location="A125567864K" display="A125567864K" xr:uid="{2C1972CD-92DC-4138-AB5A-5A813DC50A81}"/>
    <hyperlink ref="AB405" location="A125556632V" display="A125556632V" xr:uid="{4B19E7C8-B742-4206-BC18-9CF222A182F6}"/>
    <hyperlink ref="AB461" location="A125584712T" display="A125584712T" xr:uid="{0AA99C09-136F-4D09-98AA-20FEFE0D2BA4}"/>
    <hyperlink ref="AB517" location="A125570672A" display="A125570672A" xr:uid="{5150EF1F-35D4-40FD-B727-5BC03C04BC5F}"/>
    <hyperlink ref="AC405" location="A125551016X" display="A125551016X" xr:uid="{9F5A3A59-F643-4919-9A34-9B7FB35B40CC}"/>
    <hyperlink ref="AC461" location="A125579096C" display="A125579096C" xr:uid="{96B5D51A-AABF-4611-A080-E550B3B28EAE}"/>
    <hyperlink ref="AC517" location="A125565056A" display="A125565056A" xr:uid="{AF4827EF-A8C9-4822-A1E9-7F1AA4ED9BEC}"/>
    <hyperlink ref="AD405" location="A125559440F" display="A125559440F" xr:uid="{7A5DC088-8336-42EE-ABF3-5405C9A35E96}"/>
    <hyperlink ref="AD461" location="A125587520C" display="A125587520C" xr:uid="{B0ED383F-3024-47BC-8459-AC58F3CA98F6}"/>
    <hyperlink ref="AD517" location="A125573480L" display="A125573480L" xr:uid="{459D36D0-86BC-4780-A0F4-B1591E1A73D2}"/>
    <hyperlink ref="AE405" location="A125562248R" display="A125562248R" xr:uid="{EDC38708-30FF-41BB-88C6-B4B7A3AC2DC5}"/>
    <hyperlink ref="AE461" location="A125590328L" display="A125590328L" xr:uid="{B2AD2CA9-6B47-441A-B45A-8CD7EFBCCD9C}"/>
    <hyperlink ref="AE517" location="A125576288T" display="A125576288T" xr:uid="{1D28A79C-AF5A-4A21-ABC1-3AB45F383B8C}"/>
    <hyperlink ref="AG405" location="A125553825K" display="A125553825K" xr:uid="{E1C1D474-7C63-4466-946C-94A868609DC3}"/>
    <hyperlink ref="AG461" location="A125581905J" display="A125581905J" xr:uid="{773DDFD0-8707-4522-B747-B3D2C758A819}"/>
    <hyperlink ref="AG517" location="A125567865L" display="A125567865L" xr:uid="{39DF3D53-CFDC-4037-A822-8300E40F6C61}"/>
    <hyperlink ref="AF406" location="A125553944A" display="A125553944A" xr:uid="{D879C493-1F54-4F3C-8F93-91BBDE3E38B0}"/>
    <hyperlink ref="AF462" location="A125582024A" display="A125582024A" xr:uid="{1ADFC8E7-292D-4771-BC1B-DEC84D123534}"/>
    <hyperlink ref="AF518" location="A125567984C" display="A125567984C" xr:uid="{3DD075D2-878E-43F6-AAB8-84AA7765C7D4}"/>
    <hyperlink ref="AB406" location="A125556752L" display="A125556752L" xr:uid="{89F69E6F-75A9-4B71-AF84-0C6AD7C6F5FB}"/>
    <hyperlink ref="AB462" location="A125584832K" display="A125584832K" xr:uid="{327A1D23-29CA-4BFD-A0BA-FF6B3493BDA1}"/>
    <hyperlink ref="AB518" location="A125570792V" display="A125570792V" xr:uid="{7422394A-98B6-41AC-A5ED-3B4D4A75EE76}"/>
    <hyperlink ref="AC406" location="A125551136T" display="A125551136T" xr:uid="{FB8C2806-1588-4761-A85B-79951E98C2A1}"/>
    <hyperlink ref="AC462" location="A125579216K" display="A125579216K" xr:uid="{D9F67489-83B3-43DA-861A-A859980C1721}"/>
    <hyperlink ref="AC518" location="A125565176V" display="A125565176V" xr:uid="{13829BB8-C89B-4920-B3AF-2601FEE83923}"/>
    <hyperlink ref="AD406" location="A125559560X" display="A125559560X" xr:uid="{84FEAE60-6B3A-4699-BFA8-C9AC8D71B831}"/>
    <hyperlink ref="AD462" location="A125587640W" display="A125587640W" xr:uid="{C676E2C0-01E4-4262-A16F-A2A4630191D4}"/>
    <hyperlink ref="AD518" location="A125573600V" display="A125573600V" xr:uid="{97481A7B-CB2A-42CB-9628-DB9FA0D21C2F}"/>
    <hyperlink ref="AE406" location="A125562368J" display="A125562368J" xr:uid="{47F6E92E-6D57-41FA-BF18-9A89B37478D4}"/>
    <hyperlink ref="AE462" location="A125590448F" display="A125590448F" xr:uid="{624BC383-E2A7-4EEA-B450-893898B753B2}"/>
    <hyperlink ref="AE518" location="A125576408X" display="A125576408X" xr:uid="{114C0571-3A1F-4A1C-89FA-03A660566AD9}"/>
    <hyperlink ref="AG406" location="A125553945C" display="A125553945C" xr:uid="{1E4E0967-0721-4B59-B842-9FE3D1E9CD96}"/>
    <hyperlink ref="AG462" location="A125582025C" display="A125582025C" xr:uid="{BBFB8B12-E6AF-4593-9CF0-33A6D6707727}"/>
    <hyperlink ref="AG518" location="A125567985F" display="A125567985F" xr:uid="{AFF95CAB-26A1-4B13-B6EB-040A3FE5F8EF}"/>
    <hyperlink ref="AF407" location="A125553952A" display="A125553952A" xr:uid="{21D63F23-6695-471F-9363-A707837043F6}"/>
    <hyperlink ref="AF463" location="A125582032A" display="A125582032A" xr:uid="{1EDFF28B-8206-47FA-95F4-56142100C56D}"/>
    <hyperlink ref="AF519" location="A125567992C" display="A125567992C" xr:uid="{67DC091B-3481-48A5-B7DC-C25470F435EC}"/>
    <hyperlink ref="AB407" location="A125556760L" display="A125556760L" xr:uid="{1A4D75EC-316C-4DE2-978C-D042196AD180}"/>
    <hyperlink ref="AB463" location="A125584840K" display="A125584840K" xr:uid="{AB7D8B9C-EC8F-43DB-ADA3-F3566F0A25B1}"/>
    <hyperlink ref="AB519" location="A125570800J" display="A125570800J" xr:uid="{490FD463-09DF-45DF-B73C-B90C5C4CC1F7}"/>
    <hyperlink ref="AC407" location="A125551144T" display="A125551144T" xr:uid="{6F2C45DE-081C-48C1-AEBF-BD43E1F475CA}"/>
    <hyperlink ref="AC463" location="A125579224K" display="A125579224K" xr:uid="{138E0E5E-687B-49A5-925C-773DFAD20627}"/>
    <hyperlink ref="AC519" location="A125565184V" display="A125565184V" xr:uid="{45354DC2-F26B-4D83-890E-7439B8A8CAB3}"/>
    <hyperlink ref="AD407" location="A125559568T" display="A125559568T" xr:uid="{7F186316-12FD-4ADD-966A-BA52E99D9783}"/>
    <hyperlink ref="AD463" location="A125587648R" display="A125587648R" xr:uid="{AD83B4ED-CFDA-4A22-9F28-1CE2B05D55E6}"/>
    <hyperlink ref="AD519" location="A125573608L" display="A125573608L" xr:uid="{4B561C36-5922-4A47-B7D2-D20C896E3AE2}"/>
    <hyperlink ref="AE407" location="A125562376J" display="A125562376J" xr:uid="{CD8600E7-2CAE-49B9-8DD9-ADC9536CFCB1}"/>
    <hyperlink ref="AE463" location="A125590456F" display="A125590456F" xr:uid="{EAF6F06A-2598-41ED-B384-C35E8628FCF7}"/>
    <hyperlink ref="AE519" location="A125576416X" display="A125576416X" xr:uid="{448B9984-98E6-48E4-B225-36C6A5DEC30C}"/>
    <hyperlink ref="AG407" location="A125553953C" display="A125553953C" xr:uid="{B99D6807-C9F0-472C-9F36-CEB94147C0AC}"/>
    <hyperlink ref="AG463" location="A125582033C" display="A125582033C" xr:uid="{3D7A8C5A-52C3-43D4-AECD-F3975698D638}"/>
    <hyperlink ref="AG519" location="A125567993F" display="A125567993F" xr:uid="{328A8C42-C964-42A4-8D5D-885B5C994922}"/>
    <hyperlink ref="AF408" location="A125554072W" display="A125554072W" xr:uid="{C57EAB3C-7A26-4B76-B705-10D2C589C03C}"/>
    <hyperlink ref="AF464" location="A125582152V" display="A125582152V" xr:uid="{46B1752A-F28B-4126-8227-12E689D69E37}"/>
    <hyperlink ref="AF520" location="A125568112L" display="A125568112L" xr:uid="{23E0C679-A970-4C36-936A-764597EFE745}"/>
    <hyperlink ref="AB408" location="A125556880F" display="A125556880F" xr:uid="{1975CC53-6495-4EEF-B436-FEB94A35DFEE}"/>
    <hyperlink ref="AB464" location="A125584960C" display="A125584960C" xr:uid="{CA94E940-A95D-4A74-BB42-D9E05F03817E}"/>
    <hyperlink ref="AB520" location="A125570920A" display="A125570920A" xr:uid="{E33DCA49-67D9-430B-8811-EDDEC3440E51}"/>
    <hyperlink ref="AC408" location="A125551264K" display="A125551264K" xr:uid="{58454488-E5EA-4CD5-89DB-65DBDA00644E}"/>
    <hyperlink ref="AC464" location="A125579344C" display="A125579344C" xr:uid="{5C8029E5-3F52-4812-98DB-118C37EE4CFA}"/>
    <hyperlink ref="AC520" location="A125565304A" display="A125565304A" xr:uid="{8FBD116F-D3D4-4D30-BDF5-3551ABD4F4F6}"/>
    <hyperlink ref="AD408" location="A125559688K" display="A125559688K" xr:uid="{5FB20834-3869-40CD-9A71-EACC6CB257D7}"/>
    <hyperlink ref="AD464" location="A125587768J" display="A125587768J" xr:uid="{723FC8CE-B57C-42A0-9CDF-D447957ED418}"/>
    <hyperlink ref="AD520" location="A125573728F" display="A125573728F" xr:uid="{158A1C6A-937B-4BD3-AB80-7EAD8013461A}"/>
    <hyperlink ref="AE408" location="A125562496A" display="A125562496A" xr:uid="{67C6179B-4177-4FAA-851E-292F9C0D8950}"/>
    <hyperlink ref="AE464" location="A125590576X" display="A125590576X" xr:uid="{D461E348-782A-4D7B-8B16-88D74C88BDC9}"/>
    <hyperlink ref="AE520" location="A125576536T" display="A125576536T" xr:uid="{2B855F5C-4CA2-42DD-9794-EECA1095BF74}"/>
    <hyperlink ref="AG408" location="A125554073X" display="A125554073X" xr:uid="{1376A022-9ABF-495D-A5E4-4111E35F821D}"/>
    <hyperlink ref="AG464" location="A125582153W" display="A125582153W" xr:uid="{0B031C22-E4AC-4452-A329-254C76151DB6}"/>
    <hyperlink ref="AG520" location="A125568113R" display="A125568113R" xr:uid="{8675E1E5-6B92-45BF-A1AF-DCC7BFA4F540}"/>
    <hyperlink ref="AF409" location="A125553784A" display="A125553784A" xr:uid="{69B7BA0B-34FA-4504-971A-1654057CB81B}"/>
    <hyperlink ref="AF465" location="A125581864X" display="A125581864X" xr:uid="{AF82A517-FB7A-43A2-83CC-46B3774F1AF8}"/>
    <hyperlink ref="AF521" location="A125567824T" display="A125567824T" xr:uid="{261A42A6-9D2E-4C34-A413-511B333AB269}"/>
    <hyperlink ref="AB409" location="A125556592L" display="A125556592L" xr:uid="{033B7774-BCD7-4D20-AA59-03F05EF72051}"/>
    <hyperlink ref="AB465" location="A125584672K" display="A125584672K" xr:uid="{238BD1F4-7FDC-45DB-B845-94BEF2804A4A}"/>
    <hyperlink ref="AB521" location="A125570632J" display="A125570632J" xr:uid="{2B1DAB6C-FB9D-41BB-9C1F-1D3F6D58818C}"/>
    <hyperlink ref="AC409" location="A125550976R" display="A125550976R" xr:uid="{F0A8118E-73D8-4D8D-8FE5-1899FFF4816C}"/>
    <hyperlink ref="AC465" location="A125579056K" display="A125579056K" xr:uid="{99964952-0380-4F44-8939-E97EAA696215}"/>
    <hyperlink ref="AC521" location="A125565016J" display="A125565016J" xr:uid="{8AED328C-1064-46BB-B7E7-1FB88D4FC942}"/>
    <hyperlink ref="AD409" location="A125559400L" display="A125559400L" xr:uid="{01CBFEB1-F39B-45D7-9037-2827FFFB265A}"/>
    <hyperlink ref="AD465" location="A125587480W" display="A125587480W" xr:uid="{0E7A54D3-9AAA-485A-9563-EC3E1757831A}"/>
    <hyperlink ref="AD521" location="A125573440V" display="A125573440V" xr:uid="{02EBC90C-80BD-4E32-B04B-1F61FF89771B}"/>
    <hyperlink ref="AE409" location="A125562208W" display="A125562208W" xr:uid="{86C8111D-9A30-4B7B-9722-6ABF9414C680}"/>
    <hyperlink ref="AE465" location="A125590288F" display="A125590288F" xr:uid="{7FFD4127-64B4-405C-9DAE-B0908943AC97}"/>
    <hyperlink ref="AE521" location="A125576248X" display="A125576248X" xr:uid="{4212F065-2889-4BD1-8DB8-DA2392A9AB78}"/>
    <hyperlink ref="AG409" location="A125553785C" display="A125553785C" xr:uid="{E0676C7D-1994-4F64-886A-B2723A77A6D0}"/>
    <hyperlink ref="AG465" location="A125581865A" display="A125581865A" xr:uid="{DF76FEE1-7A65-449D-8798-5A748E555719}"/>
    <hyperlink ref="AG521" location="A125567825V" display="A125567825V" xr:uid="{9B95F2A0-450F-446E-8212-0C0E1D2A3113}"/>
    <hyperlink ref="AF410" location="A125554056W" display="A125554056W" xr:uid="{0E2BC2BB-DBDA-44B1-8888-A29608D3BEA7}"/>
    <hyperlink ref="AF466" location="A125582136V" display="A125582136V" xr:uid="{A17D88E6-42C0-420F-B94F-1F3C2ACEF392}"/>
    <hyperlink ref="AF522" location="A125568096X" display="A125568096X" xr:uid="{C1FB7106-9622-472C-AB4E-860A5D97B55E}"/>
    <hyperlink ref="AB410" location="A125556864F" display="A125556864F" xr:uid="{41B43938-1B09-4F6B-98ED-47DD948C20FB}"/>
    <hyperlink ref="AB466" location="A125584944C" display="A125584944C" xr:uid="{3BAC1468-4017-4818-AE5E-687BCB5E1DEE}"/>
    <hyperlink ref="AB522" location="A125570904A" display="A125570904A" xr:uid="{D1C003F6-0404-4571-97AC-7B2AAE1D908B}"/>
    <hyperlink ref="AC410" location="A125551248K" display="A125551248K" xr:uid="{DC79FBEB-5B0A-43BE-A64A-22D7AFA168F7}"/>
    <hyperlink ref="AC466" location="A125579328C" display="A125579328C" xr:uid="{FFC9B5B9-F68D-43C5-8062-8F49ABDEDD6B}"/>
    <hyperlink ref="AC522" location="A125565288L" display="A125565288L" xr:uid="{3C5AA02D-1BB9-4D5C-A308-D85E2CC5338D}"/>
    <hyperlink ref="AD410" location="A125559672T" display="A125559672T" xr:uid="{158A7771-2314-4C4F-87F9-469D5F56104B}"/>
    <hyperlink ref="AD466" location="A125587752R" display="A125587752R" xr:uid="{1CBD6AB9-6448-4E32-B8F2-A792ABF4C7A9}"/>
    <hyperlink ref="AD522" location="A125573712L" display="A125573712L" xr:uid="{7FACC931-1ABC-479D-98C7-AA297850D806}"/>
    <hyperlink ref="AE410" location="A125562480J" display="A125562480J" xr:uid="{407977E7-8173-4659-92B2-5E675581BDB3}"/>
    <hyperlink ref="AE466" location="A125590560F" display="A125590560F" xr:uid="{873649ED-C6A9-4D91-A7EE-5CAEEDB38565}"/>
    <hyperlink ref="AE522" location="A125576520X" display="A125576520X" xr:uid="{60C5D248-4BC9-4EB9-BC85-B370B2F0A935}"/>
    <hyperlink ref="AG410" location="A125554057X" display="A125554057X" xr:uid="{E463091C-E001-447F-90AF-B19F318F231E}"/>
    <hyperlink ref="AG466" location="A125582137W" display="A125582137W" xr:uid="{E11518F2-4BEB-4C5C-B1F1-F1DB9D87E69D}"/>
    <hyperlink ref="AG522" location="A125568097A" display="A125568097A" xr:uid="{0D83EFC9-FA0B-48E3-85BF-F1191F6ADD31}"/>
    <hyperlink ref="AF411" location="A125554064W" display="A125554064W" xr:uid="{17DAB825-1673-45A1-8C0B-EC7ED2DA7691}"/>
    <hyperlink ref="AF467" location="A125582144V" display="A125582144V" xr:uid="{8D32335B-EF1E-4424-A565-EEB46FA1E8F7}"/>
    <hyperlink ref="AF523" location="A125568104L" display="A125568104L" xr:uid="{AC3AD0DD-ED54-4C23-8A1C-C4E1484E9544}"/>
    <hyperlink ref="AB411" location="A125556872F" display="A125556872F" xr:uid="{45A4582C-739A-411E-ADF2-E6ACF307E62C}"/>
    <hyperlink ref="AB467" location="A125584952C" display="A125584952C" xr:uid="{EC91B790-1E44-4F9E-BFB5-B1371781DEEE}"/>
    <hyperlink ref="AB523" location="A125570912A" display="A125570912A" xr:uid="{5A50C86B-5E6C-4ECC-8D29-B29E9570348F}"/>
    <hyperlink ref="AC411" location="A125551256K" display="A125551256K" xr:uid="{7B79F78C-975B-4C12-8776-57F83863B2CC}"/>
    <hyperlink ref="AC467" location="A125579336C" display="A125579336C" xr:uid="{BB75DD53-13B6-436D-A0CC-6A3829D67785}"/>
    <hyperlink ref="AC523" location="A125565296L" display="A125565296L" xr:uid="{179174BF-CC1A-447C-AD2F-42021BA76D55}"/>
    <hyperlink ref="AD411" location="A125559680T" display="A125559680T" xr:uid="{58E12809-1A4E-449C-8EF6-EA4CF140DA51}"/>
    <hyperlink ref="AD467" location="A125587760R" display="A125587760R" xr:uid="{3B0C8443-F555-48C3-8731-25BEE2FF14AC}"/>
    <hyperlink ref="AD523" location="A125573720L" display="A125573720L" xr:uid="{61C92ABD-C79A-4926-A69C-2041227976A0}"/>
    <hyperlink ref="AE411" location="A125562488A" display="A125562488A" xr:uid="{6BFF83C7-FC30-4160-8402-EFBFE5431A52}"/>
    <hyperlink ref="AE467" location="A125590568X" display="A125590568X" xr:uid="{C5451AE7-E805-48B1-9759-8AD4A049A7D0}"/>
    <hyperlink ref="AE523" location="A125576528T" display="A125576528T" xr:uid="{25C14FD8-5395-4EA0-B353-9CC7E483D8E1}"/>
    <hyperlink ref="AG411" location="A125554065X" display="A125554065X" xr:uid="{8BB5554C-51DB-4EDB-9F57-3F3A03664F6A}"/>
    <hyperlink ref="AG467" location="A125582145W" display="A125582145W" xr:uid="{7C053D0B-6C39-4C51-8A90-C15EA45F767E}"/>
    <hyperlink ref="AG523" location="A125568105R" display="A125568105R" xr:uid="{C2D545FB-5B43-4580-AC48-6A42DDCC4C55}"/>
    <hyperlink ref="AF412" location="A125553792A" display="A125553792A" xr:uid="{43D15DD3-4649-4144-918A-0DFB579D6337}"/>
    <hyperlink ref="AF468" location="A125581872X" display="A125581872X" xr:uid="{B9B1DB9F-88B6-4796-ADA4-D53B978385BC}"/>
    <hyperlink ref="AF524" location="A125567832T" display="A125567832T" xr:uid="{BCA5BBC4-A9C4-42A4-8616-02D98CF81223}"/>
    <hyperlink ref="AB412" location="A125556600A" display="A125556600A" xr:uid="{261B3786-E777-4829-87E4-93EAE8266E5C}"/>
    <hyperlink ref="AB468" location="A125584680K" display="A125584680K" xr:uid="{BC895920-D757-4B61-B96A-054B1D05F7F3}"/>
    <hyperlink ref="AB524" location="A125570640J" display="A125570640J" xr:uid="{AC445B25-1F69-4447-A2E4-7128C56AEAE7}"/>
    <hyperlink ref="AC412" location="A125550984R" display="A125550984R" xr:uid="{09B3AB87-8E13-4BCB-9E7F-B3541A84B747}"/>
    <hyperlink ref="AC468" location="A125579064K" display="A125579064K" xr:uid="{AA046F71-C411-48D7-AB65-A47F437FCE66}"/>
    <hyperlink ref="AC524" location="A125565024J" display="A125565024J" xr:uid="{E6AFF25E-1720-43F6-B65E-8CBE1882409D}"/>
    <hyperlink ref="AD412" location="A125559408F" display="A125559408F" xr:uid="{8C88E59D-A4BA-48D3-80A2-DA932BE66BEA}"/>
    <hyperlink ref="AD468" location="A125587488R" display="A125587488R" xr:uid="{598EDFCB-D7BF-4440-A190-921EBA2D6663}"/>
    <hyperlink ref="AD524" location="A125573448L" display="A125573448L" xr:uid="{CA0606E4-038E-4A0D-BCB1-51C33E7B68A8}"/>
    <hyperlink ref="AE412" location="A125562216W" display="A125562216W" xr:uid="{1316C063-4FB1-4061-9DD1-A1F42B0029F1}"/>
    <hyperlink ref="AE468" location="A125590296F" display="A125590296F" xr:uid="{D7A5BD02-6D7F-41BB-91E0-BD71C34310ED}"/>
    <hyperlink ref="AE524" location="A125576256X" display="A125576256X" xr:uid="{7A59A3C4-213C-48D9-BBB9-889B74F277D2}"/>
    <hyperlink ref="AG412" location="A125553793C" display="A125553793C" xr:uid="{813B4908-EEA5-4DB2-ADB4-3DB1CCCF9A7B}"/>
    <hyperlink ref="AG468" location="A125581873A" display="A125581873A" xr:uid="{3223981F-5138-423B-A8EF-99161B33047C}"/>
    <hyperlink ref="AG524" location="A125567833V" display="A125567833V" xr:uid="{5B326765-2BA3-4D82-A197-29F9140252EF}"/>
    <hyperlink ref="AF413" location="A125553872A" display="A125553872A" xr:uid="{C5E41AE0-F6B0-4BDF-A778-3BE2AA3082B2}"/>
    <hyperlink ref="AF469" location="A125581952X" display="A125581952X" xr:uid="{477C818B-812F-4979-B6F4-692DDCF06191}"/>
    <hyperlink ref="AF525" location="A125567912T" display="A125567912T" xr:uid="{7B8531BC-B229-4AA8-B0CD-59183CEAD094}"/>
    <hyperlink ref="AB413" location="A125556680L" display="A125556680L" xr:uid="{B23B680C-FA6C-4DCC-83D4-CEB5B7CCC5E4}"/>
    <hyperlink ref="AB469" location="A125584760K" display="A125584760K" xr:uid="{4B819C84-C96C-4AB5-B482-42D5CA2C5BC0}"/>
    <hyperlink ref="AB525" location="A125570720J" display="A125570720J" xr:uid="{AA7B4611-E9CE-46DA-89D8-39F8F266A634}"/>
    <hyperlink ref="AC413" location="A125551064T" display="A125551064T" xr:uid="{039F4254-D6FA-4E2A-8E2C-8754312EAC32}"/>
    <hyperlink ref="AC469" location="A125579144K" display="A125579144K" xr:uid="{A8E6CECD-BA2A-41B4-BCFF-C441F2FA56EA}"/>
    <hyperlink ref="AC525" location="A125565104J" display="A125565104J" xr:uid="{4492F715-9116-4F0E-98F5-D5FC61EEB273}"/>
    <hyperlink ref="AD413" location="A125559488T" display="A125559488T" xr:uid="{4DC82083-F294-48CB-9D52-1D17A319BB3D}"/>
    <hyperlink ref="AD469" location="A125587568R" display="A125587568R" xr:uid="{6980D9DF-C8F9-4234-8BEB-E4F7D5F738D8}"/>
    <hyperlink ref="AD525" location="A125573528L" display="A125573528L" xr:uid="{494B7653-2B3A-49A6-8F9C-3BFF811D38A5}"/>
    <hyperlink ref="AE413" location="A125562296J" display="A125562296J" xr:uid="{F0AC5335-9761-44BA-BC2D-7E082B53BF6F}"/>
    <hyperlink ref="AE469" location="A125590376F" display="A125590376F" xr:uid="{E958AE37-2115-49B4-BC0A-8541A0DE93EC}"/>
    <hyperlink ref="AE525" location="A125576336X" display="A125576336X" xr:uid="{9F924086-6B72-48CB-86C5-1628F56EC192}"/>
    <hyperlink ref="AG413" location="A125553873C" display="A125553873C" xr:uid="{183513A1-AF62-4A22-93FE-C972C2003105}"/>
    <hyperlink ref="AG469" location="A125581953A" display="A125581953A" xr:uid="{5392C4B0-59FD-4CCA-9FC5-27EF5261B5A4}"/>
    <hyperlink ref="AG525" location="A125567913V" display="A125567913V" xr:uid="{933EEEA5-B273-4A9E-922D-59405237D3D7}"/>
    <hyperlink ref="AF414" location="A125553960A" display="A125553960A" xr:uid="{275E745D-C22C-476C-B1DC-A36BD667E14E}"/>
    <hyperlink ref="AF470" location="A125582040A" display="A125582040A" xr:uid="{20AE794E-A9D5-42D8-9A7A-796BC243BF39}"/>
    <hyperlink ref="AF526" location="A125568000V" display="A125568000V" xr:uid="{0A5D440D-B571-40F3-90ED-06A47FEF6BA5}"/>
    <hyperlink ref="AB414" location="A125556768F" display="A125556768F" xr:uid="{FE7A23FD-0223-4BC8-AA85-9D46B5BED9D0}"/>
    <hyperlink ref="AB470" location="A125584848C" display="A125584848C" xr:uid="{F07BC0A8-789D-48C2-BC48-B8396958EDF6}"/>
    <hyperlink ref="AB526" location="A125570808A" display="A125570808A" xr:uid="{55B94A6D-02CE-4086-AB40-76F4C705B69F}"/>
    <hyperlink ref="AC414" location="A125551152T" display="A125551152T" xr:uid="{D2956345-0474-42ED-8E49-78401702D083}"/>
    <hyperlink ref="AC470" location="A125579232K" display="A125579232K" xr:uid="{74336777-09CF-44FD-8B06-D2B067D17259}"/>
    <hyperlink ref="AC526" location="A125565192V" display="A125565192V" xr:uid="{118458C4-080D-41FE-BE42-1BF47BF9310A}"/>
    <hyperlink ref="AD414" location="A125559576T" display="A125559576T" xr:uid="{371D4E31-0D1D-4F8D-9C93-66A68B2A78F7}"/>
    <hyperlink ref="AD470" location="A125587656R" display="A125587656R" xr:uid="{AC98242E-61E6-490C-BA5A-DCE23E4A499A}"/>
    <hyperlink ref="AD526" location="A125573616L" display="A125573616L" xr:uid="{6B8BE3D9-4202-445F-A79D-FDD766FC04A9}"/>
    <hyperlink ref="AE414" location="A125562384J" display="A125562384J" xr:uid="{F849438F-B66A-4458-869F-2C3D2569BD77}"/>
    <hyperlink ref="AE470" location="A125590464F" display="A125590464F" xr:uid="{71A6FE78-B1F3-4D02-838F-719C15940DFF}"/>
    <hyperlink ref="AE526" location="A125576424X" display="A125576424X" xr:uid="{F5195551-BEBE-4FCD-B3A8-12FBB4F75C29}"/>
    <hyperlink ref="AG414" location="A125553961C" display="A125553961C" xr:uid="{7B3F22AD-4365-4287-B913-99539B732938}"/>
    <hyperlink ref="AG470" location="A125582041C" display="A125582041C" xr:uid="{2E701648-FB7E-4553-BCBA-6B1A8FA46117}"/>
    <hyperlink ref="AG526" location="A125568001W" display="A125568001W" xr:uid="{0B3C056D-0D8C-41FF-9840-C71CCBF4A281}"/>
    <hyperlink ref="AF415" location="A125554080W" display="A125554080W" xr:uid="{515E442F-67DB-4819-A3C0-1E11C1EF99DA}"/>
    <hyperlink ref="AF471" location="A125582160V" display="A125582160V" xr:uid="{B8442C2B-22DC-4C69-9EF8-86DEF682B763}"/>
    <hyperlink ref="AF527" location="A125568120L" display="A125568120L" xr:uid="{A8E7CBA8-0435-4BE2-8208-CA746328B296}"/>
    <hyperlink ref="AB415" location="A125556888X" display="A125556888X" xr:uid="{0DE3BE2B-6625-45EC-922B-A9D08866DB92}"/>
    <hyperlink ref="AB471" location="A125584968W" display="A125584968W" xr:uid="{E795409D-15B1-4FFF-ABD4-FE0817067C28}"/>
    <hyperlink ref="AB527" location="A125570928V" display="A125570928V" xr:uid="{5CD6B45B-83AE-4DCC-BFD7-5BB32D3A46E1}"/>
    <hyperlink ref="AC415" location="A125551272K" display="A125551272K" xr:uid="{F0C44EAE-57A5-42E0-B002-F00F6AA941B4}"/>
    <hyperlink ref="AC471" location="A125579352C" display="A125579352C" xr:uid="{2F72B05D-6EBD-448B-BAA1-D204E754BF82}"/>
    <hyperlink ref="AC527" location="A125565312A" display="A125565312A" xr:uid="{9CA6E1E3-220F-4541-A896-090E19B9337C}"/>
    <hyperlink ref="AD415" location="A125559696K" display="A125559696K" xr:uid="{98AA492D-10BC-4BC3-8B34-C535806AEB9D}"/>
    <hyperlink ref="AD471" location="A125587776J" display="A125587776J" xr:uid="{44CAB4B7-D55E-4F7E-BD14-812B85334896}"/>
    <hyperlink ref="AD527" location="A125573736F" display="A125573736F" xr:uid="{6FB74770-66B2-4691-8C8E-5E0BD675EC84}"/>
    <hyperlink ref="AE415" location="A125562504R" display="A125562504R" xr:uid="{DF80621F-94D8-4C59-8699-36AD39A926A9}"/>
    <hyperlink ref="AE471" location="A125590584X" display="A125590584X" xr:uid="{DDBAF2AC-1C90-4F0F-A353-528E4B1C3BE1}"/>
    <hyperlink ref="AE527" location="A125576544T" display="A125576544T" xr:uid="{491823D0-A57F-4133-BCDC-15E090AD8ACE}"/>
    <hyperlink ref="AG415" location="A125554081X" display="A125554081X" xr:uid="{F37DAFD1-4481-4100-AF25-F519DEA4DA36}"/>
    <hyperlink ref="AG471" location="A125582161W" display="A125582161W" xr:uid="{E3593B7A-DFEE-4632-8ED0-ADFFA7E1EFD3}"/>
    <hyperlink ref="AG527" location="A125568121R" display="A125568121R" xr:uid="{AAED0200-DC7A-45F8-8113-2B768F74CDA6}"/>
    <hyperlink ref="AF417" location="A125553800R" display="A125553800R" xr:uid="{B095CCF9-9B09-4BE6-8CEA-4C024F137113}"/>
    <hyperlink ref="AF473" location="A125581880X" display="A125581880X" xr:uid="{8EA5F2E6-68CA-4917-A468-AB2A97687E40}"/>
    <hyperlink ref="AF529" location="A125567840T" display="A125567840T" xr:uid="{596B24DE-884C-4F72-A1F9-A0B6F23EA661}"/>
    <hyperlink ref="AB417" location="A125556608V" display="A125556608V" xr:uid="{F8DCD1BA-45C2-4793-9E43-E88F47C5A2B0}"/>
    <hyperlink ref="AB473" location="A125584688C" display="A125584688C" xr:uid="{376B5EBB-D34D-4E8C-BD89-B49DBCDECA06}"/>
    <hyperlink ref="AB529" location="A125570648A" display="A125570648A" xr:uid="{940EB3FA-EEDE-4B1E-A395-18A177AF8ED5}"/>
    <hyperlink ref="AC417" location="A125550992R" display="A125550992R" xr:uid="{159B7027-4A19-4D4D-992D-D76298E8202A}"/>
    <hyperlink ref="AC473" location="A125579072K" display="A125579072K" xr:uid="{F72F45C7-2797-4913-932E-FD305C5239A2}"/>
    <hyperlink ref="AC529" location="A125565032J" display="A125565032J" xr:uid="{D48EBC74-BC34-474F-A960-D14228C30E42}"/>
    <hyperlink ref="AD417" location="A125559416F" display="A125559416F" xr:uid="{62EF5645-5AA5-4FC8-9F82-325F1D0107A9}"/>
    <hyperlink ref="AD473" location="A125587496R" display="A125587496R" xr:uid="{2136F574-96F5-4ADF-8B9B-2D00E65E8A7E}"/>
    <hyperlink ref="AD529" location="A125573456L" display="A125573456L" xr:uid="{5130F5D7-5DDC-4DEE-9EFD-4EB33A76FDC3}"/>
    <hyperlink ref="AE417" location="A125562224W" display="A125562224W" xr:uid="{7E67C85D-A009-4AB0-B265-9A715288BD94}"/>
    <hyperlink ref="AE473" location="A125590304V" display="A125590304V" xr:uid="{F31DB10F-E4FD-4378-9AF9-74CC465E3D60}"/>
    <hyperlink ref="AE529" location="A125576264X" display="A125576264X" xr:uid="{9C1BD760-5513-4E2C-A7BE-AADEAF23871F}"/>
    <hyperlink ref="AG417" location="A125553801T" display="A125553801T" xr:uid="{DDF19496-425F-4400-8D1C-5BA600E2B2BD}"/>
    <hyperlink ref="AG473" location="A125581881A" display="A125581881A" xr:uid="{19195686-1D8F-4968-A3BD-3FE4FEC42AE2}"/>
    <hyperlink ref="AG529" location="A125567841V" display="A125567841V" xr:uid="{293BCC5A-19F6-4A49-AF3D-C77B99077D99}"/>
    <hyperlink ref="AF418" location="A125554000K" display="A125554000K" xr:uid="{356A9263-BD6A-4119-8D3D-F40E93B84054}"/>
    <hyperlink ref="AF474" location="A125582080V" display="A125582080V" xr:uid="{69FAECE1-1401-415E-88C6-47E158781FD2}"/>
    <hyperlink ref="AF530" location="A125568040L" display="A125568040L" xr:uid="{09859C69-A56F-415A-809A-FDAB9D802117}"/>
    <hyperlink ref="AB418" location="A125556808L" display="A125556808L" xr:uid="{BF4C1916-34BF-4489-A369-F317AE0A6184}"/>
    <hyperlink ref="AB474" location="A125584888W" display="A125584888W" xr:uid="{C5C11C15-AE8C-4BDA-AF32-DBD6D4B1BE76}"/>
    <hyperlink ref="AB530" location="A125570848V" display="A125570848V" xr:uid="{8CBC6FE8-6E71-4AEE-B4B2-AA3AC67E84BD}"/>
    <hyperlink ref="AC418" location="A125551192K" display="A125551192K" xr:uid="{715EC02A-802A-4DD6-942B-2AB71470C69D}"/>
    <hyperlink ref="AC474" location="A125579272C" display="A125579272C" xr:uid="{9DE51DDF-BBB4-498C-9854-9216FD02FB35}"/>
    <hyperlink ref="AC530" location="A125565232A" display="A125565232A" xr:uid="{52ECCDB2-5133-4EA3-85A2-C20C6DBDD2EC}"/>
    <hyperlink ref="AD418" location="A125559616X" display="A125559616X" xr:uid="{5B684587-5B1B-4F48-821C-9652BF36298E}"/>
    <hyperlink ref="AD474" location="A125587696J" display="A125587696J" xr:uid="{71A29EE8-83D4-4B2C-AB6A-A223B26D8A2D}"/>
    <hyperlink ref="AD530" location="A125573656F" display="A125573656F" xr:uid="{03860FBF-D851-49A8-91FF-05CCE2AC1266}"/>
    <hyperlink ref="AE418" location="A125562424R" display="A125562424R" xr:uid="{1B7442B6-802C-434A-8E58-B5B69CF183C3}"/>
    <hyperlink ref="AE474" location="A125590504L" display="A125590504L" xr:uid="{15299449-3595-4165-AB26-B9E219258A52}"/>
    <hyperlink ref="AE530" location="A125576464T" display="A125576464T" xr:uid="{81B0F9D1-9251-4180-9765-66A4F0CF5CFA}"/>
    <hyperlink ref="AG418" location="A125554001L" display="A125554001L" xr:uid="{957CEB04-F2B9-44B0-B505-3E44DCC148A0}"/>
    <hyperlink ref="AG474" location="A125582081W" display="A125582081W" xr:uid="{D8B0ABCC-A262-4761-9542-AE874ED6F311}"/>
    <hyperlink ref="AG530" location="A125568041R" display="A125568041R" xr:uid="{757D473C-80A3-42DF-851A-5694790D3525}"/>
    <hyperlink ref="AF419" location="A125554008C" display="A125554008C" xr:uid="{20020350-EFED-4C2F-B7A9-F2AFF1C5D38E}"/>
    <hyperlink ref="AF475" location="A125582088L" display="A125582088L" xr:uid="{79638B4F-F915-46A3-B305-FB5F3DBDF75E}"/>
    <hyperlink ref="AF531" location="A125568048F" display="A125568048F" xr:uid="{6DB9B1EE-92DB-45F2-A468-5D9BE2F53C3B}"/>
    <hyperlink ref="AB419" location="A125556816L" display="A125556816L" xr:uid="{2B5A8A59-F1A7-48C8-A9EC-3664AF3DD7C1}"/>
    <hyperlink ref="AB475" location="A125584896W" display="A125584896W" xr:uid="{1C6F31C0-9FE8-473C-86BC-0CD9959D8F62}"/>
    <hyperlink ref="AB531" location="A125570856V" display="A125570856V" xr:uid="{6CC0C342-A6F1-40DD-AC08-40A5A74675C0}"/>
    <hyperlink ref="AC419" location="A125551200X" display="A125551200X" xr:uid="{102AE15C-6425-487B-974A-871A02D101A7}"/>
    <hyperlink ref="AC475" location="A125579280C" display="A125579280C" xr:uid="{2A087BB5-BC58-4767-AB30-F42F82D11498}"/>
    <hyperlink ref="AC531" location="A125565240A" display="A125565240A" xr:uid="{3E9935C9-6EF1-4D2B-9FBB-D829D024C347}"/>
    <hyperlink ref="AD419" location="A125559624X" display="A125559624X" xr:uid="{3FD168E8-2878-4394-8028-2C9DDEC2D95B}"/>
    <hyperlink ref="AD475" location="A125587704W" display="A125587704W" xr:uid="{957FF825-ECB4-458E-B8A1-1D0D4501B577}"/>
    <hyperlink ref="AD531" location="A125573664F" display="A125573664F" xr:uid="{04862A7F-D858-4E8A-8C31-9C8F5EA5C9C7}"/>
    <hyperlink ref="AE419" location="A125562432R" display="A125562432R" xr:uid="{C8123C66-5943-4F93-871C-F0A9CE6C46AD}"/>
    <hyperlink ref="AE475" location="A125590512L" display="A125590512L" xr:uid="{F0A20281-0B93-4493-A097-B94A85F143FF}"/>
    <hyperlink ref="AE531" location="A125576472T" display="A125576472T" xr:uid="{1D26A9C3-58DD-458A-A154-20151D51DC3B}"/>
    <hyperlink ref="AG419" location="A125554009F" display="A125554009F" xr:uid="{83E59F5E-96C7-405B-8ABA-BB355FB1B420}"/>
    <hyperlink ref="AG475" location="A125582089R" display="A125582089R" xr:uid="{2953A625-5AD4-4458-A140-AE10D78334EE}"/>
    <hyperlink ref="AG531" location="A125568049J" display="A125568049J" xr:uid="{53466E9A-102E-438B-BA93-41C7E4538432}"/>
    <hyperlink ref="AF420" location="A125553840J" display="A125553840J" xr:uid="{EE094791-9406-425A-87C4-32DC94E93365}"/>
    <hyperlink ref="AF476" location="A125581920F" display="A125581920F" xr:uid="{E325F06D-1E5C-4CA6-868D-1555549E20D2}"/>
    <hyperlink ref="AF532" location="A125567880K" display="A125567880K" xr:uid="{C3AEB284-3694-41ED-B3C9-D6DCF576DE36}"/>
    <hyperlink ref="AB420" location="A125556648L" display="A125556648L" xr:uid="{60D3B88F-5E23-4F59-A709-56CD693D1D8B}"/>
    <hyperlink ref="AB476" location="A125584728K" display="A125584728K" xr:uid="{02887DC8-3716-47E3-8F4B-28AB8BE26936}"/>
    <hyperlink ref="AB532" location="A125570688V" display="A125570688V" xr:uid="{01B15A30-4A07-4F45-A2EF-140F4D3EAB3E}"/>
    <hyperlink ref="AC420" location="A125551032X" display="A125551032X" xr:uid="{7A2FD7D5-8503-4A09-A869-5864B1F5ADDD}"/>
    <hyperlink ref="AC476" location="A125579112T" display="A125579112T" xr:uid="{DDE6C75F-ECDB-4447-8EFB-36CF9521BF6E}"/>
    <hyperlink ref="AC532" location="A125565072A" display="A125565072A" xr:uid="{6925A9D9-9E1C-4374-83A2-D6B81798266C}"/>
    <hyperlink ref="AD420" location="A125559456X" display="A125559456X" xr:uid="{D4809A51-A0EC-4740-A85F-8F46253088CA}"/>
    <hyperlink ref="AD476" location="A125587536W" display="A125587536W" xr:uid="{FA0A509C-5222-4AB7-8177-19F9C28D9E61}"/>
    <hyperlink ref="AD532" location="A125573496F" display="A125573496F" xr:uid="{40C20DD6-A22A-4CFC-AAB6-BE8D04E8AD31}"/>
    <hyperlink ref="AE420" location="A125562264R" display="A125562264R" xr:uid="{302C6DF6-5D01-465D-9825-40DC8EB43C8C}"/>
    <hyperlink ref="AE476" location="A125590344L" display="A125590344L" xr:uid="{90D93B48-F35E-4A6F-B353-55491A60BE67}"/>
    <hyperlink ref="AE532" location="A125576304F" display="A125576304F" xr:uid="{58BAC1A2-4999-4943-8C90-9AFAA299E3BE}"/>
    <hyperlink ref="AG420" location="A125553841K" display="A125553841K" xr:uid="{FA1D2E04-39FD-4D8C-A623-577463FBE1BE}"/>
    <hyperlink ref="AG476" location="A125581921J" display="A125581921J" xr:uid="{1101AA5D-4542-488F-9F4C-2D504693428B}"/>
    <hyperlink ref="AG532" location="A125567881L" display="A125567881L" xr:uid="{3965E392-CB64-423E-B0C6-1C045E9C8FFD}"/>
    <hyperlink ref="AF422" location="A125553808J" display="A125553808J" xr:uid="{8AC2B99E-E76C-4882-8898-807066CB26DD}"/>
    <hyperlink ref="AF478" location="A125581888T" display="A125581888T" xr:uid="{36FB944A-F09A-4F26-A43B-A149014FDCC6}"/>
    <hyperlink ref="AF534" location="A125567848K" display="A125567848K" xr:uid="{28C9BD1D-96AE-469C-9B65-AC4DF86943B6}"/>
    <hyperlink ref="AB422" location="A125556616V" display="A125556616V" xr:uid="{F659C50A-FCCD-49F0-B0F0-1C20B8B124E5}"/>
    <hyperlink ref="AB478" location="A125584696C" display="A125584696C" xr:uid="{E10DDBE7-20C0-44A6-B470-824322E4ACBD}"/>
    <hyperlink ref="AB534" location="A125570656A" display="A125570656A" xr:uid="{77D6768B-A7F7-40B8-BB55-71BD7CE1B72E}"/>
    <hyperlink ref="AC422" location="A125551000F" display="A125551000F" xr:uid="{9A0992FB-B5C6-4FC4-ADE9-3B024EA86EAA}"/>
    <hyperlink ref="AC478" location="A125579080K" display="A125579080K" xr:uid="{5A7B5599-6CEE-4DC6-9962-F9A567CEAF37}"/>
    <hyperlink ref="AC534" location="A125565040J" display="A125565040J" xr:uid="{9550C6DB-06A6-4A68-8976-A13B7086FE62}"/>
    <hyperlink ref="AD422" location="A125559424F" display="A125559424F" xr:uid="{C16C3636-DDC4-4420-8C61-DE67F30EB1F1}"/>
    <hyperlink ref="AD478" location="A125587504C" display="A125587504C" xr:uid="{8F31C028-24B3-4275-91EC-753E307E87DB}"/>
    <hyperlink ref="AD534" location="A125573464L" display="A125573464L" xr:uid="{D3DCCC6C-C8F8-41DB-9CBF-6833324BA28D}"/>
    <hyperlink ref="AE422" location="A125562232W" display="A125562232W" xr:uid="{6A25681F-D0C9-4805-B813-4AC4C88843B5}"/>
    <hyperlink ref="AE478" location="A125590312V" display="A125590312V" xr:uid="{6720F358-1E05-47BE-A7A5-331AA36CBBE1}"/>
    <hyperlink ref="AE534" location="A125576272X" display="A125576272X" xr:uid="{FFD6069C-A940-4734-BD7B-CED1D968F17B}"/>
    <hyperlink ref="AG422" location="A125553809K" display="A125553809K" xr:uid="{88A409F4-889F-4BE0-AC40-483A814A6071}"/>
    <hyperlink ref="AG478" location="A125581889V" display="A125581889V" xr:uid="{1BFBE00F-2458-4104-85A1-5D43DACEFB54}"/>
    <hyperlink ref="AG534" location="A125567849L" display="A125567849L" xr:uid="{92F7344F-1F99-4DD9-B43E-DD76EEDC8CA3}"/>
    <hyperlink ref="AF423" location="A125553880A" display="A125553880A" xr:uid="{AFAC3760-22CA-4702-A435-F4466A52F2AE}"/>
    <hyperlink ref="AF479" location="A125581960X" display="A125581960X" xr:uid="{BE17C219-2A08-4420-8898-EA9ADAA88C95}"/>
    <hyperlink ref="AF535" location="A125567920T" display="A125567920T" xr:uid="{826FF429-92F6-4C55-9237-610DF9F0FF61}"/>
    <hyperlink ref="AB423" location="A125556688F" display="A125556688F" xr:uid="{DCC09711-F797-4F2E-A24D-BE917C824C63}"/>
    <hyperlink ref="AB479" location="A125584768C" display="A125584768C" xr:uid="{95F07273-7753-4986-88EF-E4C3DA2C8EF0}"/>
    <hyperlink ref="AB535" location="A125570728A" display="A125570728A" xr:uid="{5EDB893C-F743-4D2A-8BA3-DFB70D74E60A}"/>
    <hyperlink ref="AC423" location="A125551072T" display="A125551072T" xr:uid="{2784BFCC-1276-46E0-AEB5-3E418E329304}"/>
    <hyperlink ref="AC479" location="A125579152K" display="A125579152K" xr:uid="{BD90A5CF-5C26-425D-9460-B2E69247EA5A}"/>
    <hyperlink ref="AC535" location="A125565112J" display="A125565112J" xr:uid="{1EFEAFB5-AB89-4643-BED2-76CADA5A85F3}"/>
    <hyperlink ref="AD423" location="A125559496T" display="A125559496T" xr:uid="{71FBE3C5-5D38-47F2-B77F-28E00422E229}"/>
    <hyperlink ref="AD479" location="A125587576R" display="A125587576R" xr:uid="{CAF5812A-8C7B-42D3-B7C7-D9A0DC57E484}"/>
    <hyperlink ref="AD535" location="A125573536L" display="A125573536L" xr:uid="{623946D2-8463-4552-BD19-ECA533A0536B}"/>
    <hyperlink ref="AE423" location="A125562304W" display="A125562304W" xr:uid="{D42BC025-0ECE-4AF0-919F-A7484D60F001}"/>
    <hyperlink ref="AE479" location="A125590384F" display="A125590384F" xr:uid="{7FA6B271-8EFE-49E3-ACEC-61D8350F2D2A}"/>
    <hyperlink ref="AE535" location="A125576344X" display="A125576344X" xr:uid="{6ACAC8D8-9D19-4681-A1E5-9E1CB0425469}"/>
    <hyperlink ref="AG423" location="A125553881C" display="A125553881C" xr:uid="{1D72170B-3CA3-4EAD-BC0B-AE34BB6EB35A}"/>
    <hyperlink ref="AG479" location="A125581961A" display="A125581961A" xr:uid="{DA7C4A2B-C9DA-410B-AAC4-458952B57FA7}"/>
    <hyperlink ref="AG535" location="A125567921V" display="A125567921V" xr:uid="{B581BAAA-1B86-4710-9DB4-B373D3EA3722}"/>
    <hyperlink ref="AF425" location="A125553832J" display="A125553832J" xr:uid="{C1E40577-2D23-4CF4-99BF-63A41203147B}"/>
    <hyperlink ref="AF481" location="A125581912F" display="A125581912F" xr:uid="{C6E1B4F3-A86F-4D8C-96CC-6E4D902FAEB0}"/>
    <hyperlink ref="AF537" location="A125567872K" display="A125567872K" xr:uid="{2682D6A9-ACB0-4019-9118-1D67F378A6C0}"/>
    <hyperlink ref="AB425" location="A125556640V" display="A125556640V" xr:uid="{6D437CBB-EFF1-4A45-AD9F-0BCD66CAE374}"/>
    <hyperlink ref="AB481" location="A125584720T" display="A125584720T" xr:uid="{35D5D783-0152-40F2-A28B-31F7EFF7C3BE}"/>
    <hyperlink ref="AB537" location="A125570680A" display="A125570680A" xr:uid="{8AC6C88F-0420-46E2-A8DC-79FDF88782C9}"/>
    <hyperlink ref="AC425" location="A125551024X" display="A125551024X" xr:uid="{1ABEF844-077A-4A75-AB0C-9F5034D129B4}"/>
    <hyperlink ref="AC481" location="A125579104T" display="A125579104T" xr:uid="{6C2C5073-0C32-4350-A356-D220498A5B1C}"/>
    <hyperlink ref="AC537" location="A125565064A" display="A125565064A" xr:uid="{7A47F17C-C004-438D-B5EA-66C3391450AE}"/>
    <hyperlink ref="AD425" location="A125559448X" display="A125559448X" xr:uid="{92B81D91-D272-4DC3-AA4D-56984724CBEE}"/>
    <hyperlink ref="AD481" location="A125587528W" display="A125587528W" xr:uid="{A418C40E-280D-49E7-87FC-2BE09FD7648C}"/>
    <hyperlink ref="AD537" location="A125573488F" display="A125573488F" xr:uid="{991466E5-3CF6-49BF-A3D9-24E928833C3F}"/>
    <hyperlink ref="AE425" location="A125562256R" display="A125562256R" xr:uid="{6E37E622-5A74-457E-9AC7-F8CBE8446E18}"/>
    <hyperlink ref="AE481" location="A125590336L" display="A125590336L" xr:uid="{A4D46E00-4D6B-449A-BE69-621772E5CD40}"/>
    <hyperlink ref="AE537" location="A125576296T" display="A125576296T" xr:uid="{679E9371-4338-4990-B8A3-2F29447E20DC}"/>
    <hyperlink ref="AG425" location="A125553833K" display="A125553833K" xr:uid="{2C1E147E-4496-4AA0-BB31-B300C8568E9D}"/>
    <hyperlink ref="AG481" location="A125581913J" display="A125581913J" xr:uid="{52BA4828-491C-41A0-89DB-15E8C9615BE0}"/>
    <hyperlink ref="AG537" location="A125567873L" display="A125567873L" xr:uid="{757859DD-3BE0-4B01-B321-4AA7F6494C59}"/>
    <hyperlink ref="AF426" location="A125553888V" display="A125553888V" xr:uid="{757217A5-FE88-49C0-A33F-E9DBC3E4D271}"/>
    <hyperlink ref="AF482" location="A125581968T" display="A125581968T" xr:uid="{6DC348A7-05E2-4014-9B35-D1B5D4E9C2AB}"/>
    <hyperlink ref="AF538" location="A125567928K" display="A125567928K" xr:uid="{85A8D83D-C0CC-4C51-B455-A82736DCF94B}"/>
    <hyperlink ref="AB426" location="A125556696F" display="A125556696F" xr:uid="{4561C4B0-3828-4C28-AA11-B6A5EA1F754E}"/>
    <hyperlink ref="AB482" location="A125584776C" display="A125584776C" xr:uid="{54F133E7-FC51-4B1B-9A9A-1DA7B915004F}"/>
    <hyperlink ref="AB538" location="A125570736A" display="A125570736A" xr:uid="{15D4E6CF-6B48-4014-ACDF-B57C4514E1A6}"/>
    <hyperlink ref="AC426" location="A125551080T" display="A125551080T" xr:uid="{749021AB-34F2-469D-BEEB-789E3324F200}"/>
    <hyperlink ref="AC482" location="A125579160K" display="A125579160K" xr:uid="{0183A3F3-08CA-446B-9A80-2D9AD0A7B1AE}"/>
    <hyperlink ref="AC538" location="A125565120J" display="A125565120J" xr:uid="{EB6B027D-E8D2-4E1E-9336-D8DEDD349DD9}"/>
    <hyperlink ref="AD426" location="A125559504F" display="A125559504F" xr:uid="{81628C0C-76CE-4081-A2CC-5583E878EDBE}"/>
    <hyperlink ref="AD482" location="A125587584R" display="A125587584R" xr:uid="{A054428F-50F1-4551-AF7E-22FC0D8A36BB}"/>
    <hyperlink ref="AD538" location="A125573544L" display="A125573544L" xr:uid="{D18B06F6-3B9D-4816-973B-9A4680EB2501}"/>
    <hyperlink ref="AE426" location="A125562312W" display="A125562312W" xr:uid="{602EC6D5-2DCE-4E45-BAFC-F85C7B037BDC}"/>
    <hyperlink ref="AE482" location="A125590392F" display="A125590392F" xr:uid="{85F32959-F578-4F50-839A-9D058CFA2592}"/>
    <hyperlink ref="AE538" location="A125576352X" display="A125576352X" xr:uid="{92EE88E5-7ECD-49E8-8AED-09AE924E93DB}"/>
    <hyperlink ref="AG426" location="A125553889W" display="A125553889W" xr:uid="{ABD21639-7B3A-4569-A5BF-D70444E9E179}"/>
    <hyperlink ref="AG482" location="A125581969V" display="A125581969V" xr:uid="{CA45E8EA-45BE-4892-93FF-00CDC39AE976}"/>
    <hyperlink ref="AG538" location="A125567929L" display="A125567929L" xr:uid="{7E3302FD-EEDC-4A1A-82D6-74EC3465ACA7}"/>
    <hyperlink ref="AF427" location="A125553848A" display="A125553848A" xr:uid="{AC72E893-2669-47A8-8DCE-4B6540FD9394}"/>
    <hyperlink ref="AF483" location="A125581928X" display="A125581928X" xr:uid="{33970113-35AF-42B4-9230-CB808964CFDD}"/>
    <hyperlink ref="AF539" location="A125567888C" display="A125567888C" xr:uid="{87AB4A68-2AB8-4C2B-9063-4712198FEF11}"/>
    <hyperlink ref="AB427" location="A125556656L" display="A125556656L" xr:uid="{0FD6B8FD-9BE6-4C70-9E76-7A2126BB4D12}"/>
    <hyperlink ref="AB483" location="A125584736K" display="A125584736K" xr:uid="{D94A9470-2992-4B72-A3E7-16975D047531}"/>
    <hyperlink ref="AB539" location="A125570696V" display="A125570696V" xr:uid="{D4CC9E46-75BA-435E-AD39-9AD0DC3F7670}"/>
    <hyperlink ref="AC427" location="A125551040X" display="A125551040X" xr:uid="{DE8FDC05-C4AF-4C1A-8056-8C1ACB0941F1}"/>
    <hyperlink ref="AC483" location="A125579120T" display="A125579120T" xr:uid="{C5258644-5B68-4177-A98E-566284E3A378}"/>
    <hyperlink ref="AC539" location="A125565080A" display="A125565080A" xr:uid="{E8B926F8-4743-4BC9-92ED-2DAC5CF1C7B9}"/>
    <hyperlink ref="AD427" location="A125559464X" display="A125559464X" xr:uid="{0CADEDCA-4D0F-474A-BBCD-8480CD170BF7}"/>
    <hyperlink ref="AD483" location="A125587544W" display="A125587544W" xr:uid="{89BE06BE-5FDF-4249-AD4D-E769BCD9FDC4}"/>
    <hyperlink ref="AD539" location="A125573504V" display="A125573504V" xr:uid="{7B3B3987-EB00-4E6B-9EAD-7DE59761882E}"/>
    <hyperlink ref="AE427" location="A125562272R" display="A125562272R" xr:uid="{34982E18-998B-4FBC-8DE8-C777411AB14A}"/>
    <hyperlink ref="AE483" location="A125590352L" display="A125590352L" xr:uid="{B9613279-9C57-4BED-9699-638440C37F22}"/>
    <hyperlink ref="AE539" location="A125576312F" display="A125576312F" xr:uid="{A5FE5F18-F206-4D83-AC5B-604CF2CBAF19}"/>
    <hyperlink ref="AG427" location="A125553849C" display="A125553849C" xr:uid="{BB547D11-00C1-4424-A403-5C88D083DB0B}"/>
    <hyperlink ref="AG483" location="A125581929A" display="A125581929A" xr:uid="{277AC6C9-185F-4DF6-B98C-3B246F1F20A9}"/>
    <hyperlink ref="AG539" location="A125567889F" display="A125567889F" xr:uid="{0931BA5B-C87E-4120-AB25-4B60C78BAB97}"/>
    <hyperlink ref="AF428" location="A125553896V" display="A125553896V" xr:uid="{5543BDD9-BA81-4E17-B0A7-818DD35C44AC}"/>
    <hyperlink ref="AF484" location="A125581976T" display="A125581976T" xr:uid="{59373A2D-7EA5-47F5-A777-AD58B049E0DB}"/>
    <hyperlink ref="AF540" location="A125567936K" display="A125567936K" xr:uid="{1676CB03-20C6-425D-BF15-90CABD7DDD64}"/>
    <hyperlink ref="AB428" location="A125556704V" display="A125556704V" xr:uid="{33FE3F76-002D-4FE9-8ED7-B2894076877A}"/>
    <hyperlink ref="AB484" location="A125584784C" display="A125584784C" xr:uid="{45007F3F-C284-4036-8556-D548E1D26F16}"/>
    <hyperlink ref="AB540" location="A125570744A" display="A125570744A" xr:uid="{A11C2DF8-3890-4D99-B8BF-766189EC7975}"/>
    <hyperlink ref="AC428" location="A125551088K" display="A125551088K" xr:uid="{9DB1DC14-A680-4815-80ED-B51954A9BB17}"/>
    <hyperlink ref="AC484" location="A125579168C" display="A125579168C" xr:uid="{5E2FC064-556B-4B1F-8CC5-2F4AEB40FB88}"/>
    <hyperlink ref="AC540" location="A125565128A" display="A125565128A" xr:uid="{F10AA824-1EE8-442E-A427-F16A0CB9A9B0}"/>
    <hyperlink ref="AD428" location="A125559512F" display="A125559512F" xr:uid="{775E6B71-CD81-490C-9630-FE39E2925E68}"/>
    <hyperlink ref="AD484" location="A125587592R" display="A125587592R" xr:uid="{F322E43B-A396-4D61-B64C-5D436D7FEACA}"/>
    <hyperlink ref="AD540" location="A125573552L" display="A125573552L" xr:uid="{223A14B4-43F1-4ECA-9189-DAF085C77250}"/>
    <hyperlink ref="AE428" location="A125562320W" display="A125562320W" xr:uid="{BDD9A286-27F3-4E19-B7CD-55501E4E6686}"/>
    <hyperlink ref="AE484" location="A125590400V" display="A125590400V" xr:uid="{8B0EFE97-79D9-49BF-8E59-AA5BFA35E2E0}"/>
    <hyperlink ref="AE540" location="A125576360X" display="A125576360X" xr:uid="{FA640D78-29DB-4918-8CD0-A2AB5F5D1291}"/>
    <hyperlink ref="AG428" location="A125553897W" display="A125553897W" xr:uid="{CBCBB5D3-1917-4A5F-BCCA-52CC0F5B4591}"/>
    <hyperlink ref="AG484" location="A125581977V" display="A125581977V" xr:uid="{27435599-F4ED-46C4-BA28-57B681D7A864}"/>
    <hyperlink ref="AG540" location="A125567937L" display="A125567937L" xr:uid="{BC4E832A-1E20-4931-B13F-A6D0CEE8D4C7}"/>
    <hyperlink ref="AF430" location="A125553968V" display="A125553968V" xr:uid="{EA80A63F-08FC-48EC-A62D-C59CDF4F1514}"/>
    <hyperlink ref="AF486" location="A125582048V" display="A125582048V" xr:uid="{8A1F031C-4105-4EA3-A126-DD49CA8F1AE9}"/>
    <hyperlink ref="AF542" location="A125568008L" display="A125568008L" xr:uid="{EEEA9C9D-884D-4A24-A9B0-70FACCFCD6C9}"/>
    <hyperlink ref="AB430" location="A125556776F" display="A125556776F" xr:uid="{2D100CC4-98A6-4037-AEF7-73D5DAF05227}"/>
    <hyperlink ref="AB486" location="A125584856C" display="A125584856C" xr:uid="{F347A040-3D83-46F1-88C0-CD97A959E81E}"/>
    <hyperlink ref="AB542" location="A125570816A" display="A125570816A" xr:uid="{F3A8B2AE-5225-4FF5-AE63-5531C1889B5B}"/>
    <hyperlink ref="AC430" location="A125551160T" display="A125551160T" xr:uid="{47340291-0A3E-4A71-9F70-E1F8AE5DC4C8}"/>
    <hyperlink ref="AC486" location="A125579240K" display="A125579240K" xr:uid="{E3204ED1-90E7-4AF9-9DEB-6D05B457E458}"/>
    <hyperlink ref="AC542" location="A125565200J" display="A125565200J" xr:uid="{0861116D-7920-4913-BA01-0A0A368427BB}"/>
    <hyperlink ref="AD430" location="A125559584T" display="A125559584T" xr:uid="{43F73B97-2D24-4C6E-91A5-927E74DA0B5D}"/>
    <hyperlink ref="AD486" location="A125587664R" display="A125587664R" xr:uid="{BC204F90-CCEA-43A4-B637-4F7C6BE37909}"/>
    <hyperlink ref="AD542" location="A125573624L" display="A125573624L" xr:uid="{AA1155EC-03C5-40B8-9B2F-9CDFB03C5444}"/>
    <hyperlink ref="AE430" location="A125562392J" display="A125562392J" xr:uid="{2F23F706-13CF-46D4-8C8C-E0286492D7FC}"/>
    <hyperlink ref="AE486" location="A125590472F" display="A125590472F" xr:uid="{5E7F1DAC-3157-4E8A-9D87-1EAC4501685C}"/>
    <hyperlink ref="AE542" location="A125576432X" display="A125576432X" xr:uid="{27B942B8-DC37-4E6E-9A83-B041E3DC4826}"/>
    <hyperlink ref="AG430" location="A125553969W" display="A125553969W" xr:uid="{496B1887-8938-4BCC-AD40-28C5EB8E15AC}"/>
    <hyperlink ref="AG486" location="A125582049W" display="A125582049W" xr:uid="{D9D89ACE-5BC9-4C86-BF1C-C1BB1EB2FD38}"/>
    <hyperlink ref="AG542" location="A125568009R" display="A125568009R" xr:uid="{A166449C-D1CA-487C-A2CA-E1D1170A04E6}"/>
    <hyperlink ref="AF431" location="A125553904J" display="A125553904J" xr:uid="{5A4DED9F-0201-4A22-8D62-85C15AD09F51}"/>
    <hyperlink ref="AF487" location="A125581984T" display="A125581984T" xr:uid="{2FD60733-5B13-4EC9-9E8B-FC5AB4433B3C}"/>
    <hyperlink ref="AF543" location="A125567944K" display="A125567944K" xr:uid="{5A3B3DA0-A4B6-42E6-8AC4-AF772B2BF58A}"/>
    <hyperlink ref="AB431" location="A125556712V" display="A125556712V" xr:uid="{E98F96D4-7393-4150-A817-5E7F7FA7C9DA}"/>
    <hyperlink ref="AB487" location="A125584792C" display="A125584792C" xr:uid="{F449FF25-02A8-4396-8873-86A9B6C1B729}"/>
    <hyperlink ref="AB543" location="A125570752A" display="A125570752A" xr:uid="{4E8A8589-021A-407C-9169-272286F2EA8A}"/>
    <hyperlink ref="AC431" location="A125551096K" display="A125551096K" xr:uid="{DBBB1351-997C-441D-9068-8EF6E882E3D1}"/>
    <hyperlink ref="AC487" location="A125579176C" display="A125579176C" xr:uid="{2399E61D-51F9-4573-A33C-EAEB199513B0}"/>
    <hyperlink ref="AC543" location="A125565136A" display="A125565136A" xr:uid="{DF910D98-4644-4F6D-AF71-9BEF024B3A86}"/>
    <hyperlink ref="AD431" location="A125559520F" display="A125559520F" xr:uid="{D5FD4C8D-5675-4928-8862-5F883BFEEEA6}"/>
    <hyperlink ref="AD487" location="A125587600C" display="A125587600C" xr:uid="{AAA71AC4-5F1B-437B-87F1-8A71AA74912E}"/>
    <hyperlink ref="AD543" location="A125573560L" display="A125573560L" xr:uid="{A6B5E11A-DB59-4B67-AEB3-57403E9DBC19}"/>
    <hyperlink ref="AE431" location="A125562328R" display="A125562328R" xr:uid="{18DBC04A-705C-4F54-B589-3C240FF6C648}"/>
    <hyperlink ref="AE487" location="A125590408L" display="A125590408L" xr:uid="{156C3DCF-EE6A-4F2E-9B1B-E3E94537525C}"/>
    <hyperlink ref="AE543" location="A125576368T" display="A125576368T" xr:uid="{83AE7C82-FAB9-4652-8692-08B33139DE48}"/>
    <hyperlink ref="AG431" location="A125553905K" display="A125553905K" xr:uid="{AB64181F-1656-4981-89EB-2C022EB7EF1D}"/>
    <hyperlink ref="AG487" location="A125581985V" display="A125581985V" xr:uid="{B4637D99-D472-4653-898C-37B6801E9937}"/>
    <hyperlink ref="AG543" location="A125567945L" display="A125567945L" xr:uid="{5BC5AE3C-3DE1-4EFD-875A-9CD5E7D469D9}"/>
    <hyperlink ref="AF432" location="A125553856A" display="A125553856A" xr:uid="{FE156D28-406B-419F-A53E-2E61E075A2A5}"/>
    <hyperlink ref="AF488" location="A125581936X" display="A125581936X" xr:uid="{092E5CCE-515B-4BAD-888A-415FEAE8676C}"/>
    <hyperlink ref="AF544" location="A125567896C" display="A125567896C" xr:uid="{FC24B679-8348-41CC-A26F-BCD9DA21FAB7}"/>
    <hyperlink ref="AB432" location="A125556664L" display="A125556664L" xr:uid="{7984E34C-C5B5-439E-8D5D-1E504CB82614}"/>
    <hyperlink ref="AB488" location="A125584744K" display="A125584744K" xr:uid="{80FE4B0B-03BC-4452-B4B4-3660404DADA8}"/>
    <hyperlink ref="AB544" location="A125570704J" display="A125570704J" xr:uid="{96F13280-7544-49DE-8FCD-46158A993091}"/>
    <hyperlink ref="AC432" location="A125551048T" display="A125551048T" xr:uid="{2165E9FD-FB4E-4578-8A23-5DAEB0339F8E}"/>
    <hyperlink ref="AC488" location="A125579128K" display="A125579128K" xr:uid="{2C7250FF-0E45-4329-A6CD-F7EBD64EC328}"/>
    <hyperlink ref="AC544" location="A125565088V" display="A125565088V" xr:uid="{661B9FAA-B28B-42E5-8286-1A7A4602A810}"/>
    <hyperlink ref="AD432" location="A125559472X" display="A125559472X" xr:uid="{2201208F-B8CE-44F5-A725-61C00C666E69}"/>
    <hyperlink ref="AD488" location="A125587552W" display="A125587552W" xr:uid="{638C840D-951F-474A-B282-93C877C3AD55}"/>
    <hyperlink ref="AD544" location="A125573512V" display="A125573512V" xr:uid="{59458AFC-8416-47B0-B033-CE4365AAA502}"/>
    <hyperlink ref="AE432" location="A125562280R" display="A125562280R" xr:uid="{9577930C-B8E2-4664-9657-0BFECFF66896}"/>
    <hyperlink ref="AE488" location="A125590360L" display="A125590360L" xr:uid="{402D083B-C3CC-4BBA-9A4D-9B24C417F6E3}"/>
    <hyperlink ref="AE544" location="A125576320F" display="A125576320F" xr:uid="{97F05E98-79F4-406F-A6D8-9998DF98201B}"/>
    <hyperlink ref="AG432" location="A125553857C" display="A125553857C" xr:uid="{424AB580-4F55-4DC1-816B-C29F221FACF8}"/>
    <hyperlink ref="AG488" location="A125581937A" display="A125581937A" xr:uid="{293037CC-1D76-4F19-8CE8-ABF8B1DD89D6}"/>
    <hyperlink ref="AG544" location="A125567897F" display="A125567897F" xr:uid="{43E4E415-2BBF-40B3-897E-12DF0C1B3131}"/>
    <hyperlink ref="AF433" location="A125554016C" display="A125554016C" xr:uid="{06490D2A-DE9E-4E84-AECC-8BB08244B8FD}"/>
    <hyperlink ref="AF489" location="A125582096L" display="A125582096L" xr:uid="{571CCAEB-B94B-45AA-8C85-9AE274ED9F75}"/>
    <hyperlink ref="AF545" location="A125568056F" display="A125568056F" xr:uid="{6CC96869-67C3-443E-813E-6EDEEF39137F}"/>
    <hyperlink ref="AB433" location="A125556824L" display="A125556824L" xr:uid="{7F5F3941-8834-4AD7-934F-13D9800617D1}"/>
    <hyperlink ref="AB489" location="A125584904K" display="A125584904K" xr:uid="{5B224C58-9C2B-4F43-A290-D3072FFBF959}"/>
    <hyperlink ref="AB545" location="A125570864V" display="A125570864V" xr:uid="{5BF90644-8A19-43D4-B8D1-E16B3E03FC1D}"/>
    <hyperlink ref="AC433" location="A125551208T" display="A125551208T" xr:uid="{C6AC3D3B-8969-4635-B4DB-776E4926864D}"/>
    <hyperlink ref="AC489" location="A125579288W" display="A125579288W" xr:uid="{680E08AC-B4BD-4EFB-8B44-DEF212CD1149}"/>
    <hyperlink ref="AC545" location="A125565248V" display="A125565248V" xr:uid="{3E038C94-7A01-4CDA-98B9-9C6335078441}"/>
    <hyperlink ref="AD433" location="A125559632X" display="A125559632X" xr:uid="{A765A83F-05F6-41C0-99B5-ED3C1D499CFC}"/>
    <hyperlink ref="AD489" location="A125587712W" display="A125587712W" xr:uid="{A1DB1270-9687-4EDC-9157-B2AD2CBF4C86}"/>
    <hyperlink ref="AD545" location="A125573672F" display="A125573672F" xr:uid="{0F11B266-2FEE-4463-889D-CE2A66E113D4}"/>
    <hyperlink ref="AE433" location="A125562440R" display="A125562440R" xr:uid="{A80BD305-89D2-4BFD-BE23-E3902A877FA6}"/>
    <hyperlink ref="AE489" location="A125590520L" display="A125590520L" xr:uid="{D883FA6C-BC60-474E-ADEB-CCE2F749D17B}"/>
    <hyperlink ref="AE545" location="A125576480T" display="A125576480T" xr:uid="{1E6FA8BA-4CE6-4D24-AD5B-92CB6837479D}"/>
    <hyperlink ref="AG433" location="A125554017F" display="A125554017F" xr:uid="{B728A831-A75B-45B5-8DA8-73BB84C8C9F5}"/>
    <hyperlink ref="AG489" location="A125582097R" display="A125582097R" xr:uid="{F737A33C-9E73-4F06-AE03-CE7B18B7E30A}"/>
    <hyperlink ref="AG545" location="A125568057J" display="A125568057J" xr:uid="{9797B84D-0DAE-4914-A07C-6B0A98200F4D}"/>
    <hyperlink ref="AF435" location="A125553976V" display="A125553976V" xr:uid="{FD0AF07D-8289-41FB-BA33-9654D08FCB7D}"/>
    <hyperlink ref="AF491" location="A125582056V" display="A125582056V" xr:uid="{FCBD9E12-1912-4220-9144-32A8F11EA7F5}"/>
    <hyperlink ref="AF547" location="A125568016L" display="A125568016L" xr:uid="{9F296530-B190-45D7-BF21-AD871E9188D7}"/>
    <hyperlink ref="AB435" location="A125556784F" display="A125556784F" xr:uid="{56F46106-D47E-4EF5-82EB-079B5007E3AC}"/>
    <hyperlink ref="AB491" location="A125584864C" display="A125584864C" xr:uid="{3BEEE8DB-1D62-40BC-A566-528C276E133C}"/>
    <hyperlink ref="AB547" location="A125570824A" display="A125570824A" xr:uid="{0F43E67B-D523-4801-A784-05FFAF5E6B1C}"/>
    <hyperlink ref="AC435" location="A125551168K" display="A125551168K" xr:uid="{24FA3F28-7E7C-4765-BAE8-D1D283197F28}"/>
    <hyperlink ref="AC491" location="A125579248C" display="A125579248C" xr:uid="{0330AB0F-F266-4775-9EE6-11915AB5D049}"/>
    <hyperlink ref="AC547" location="A125565208A" display="A125565208A" xr:uid="{AC97D186-E0F5-448D-AF09-49BAF258654A}"/>
    <hyperlink ref="AD435" location="A125559592T" display="A125559592T" xr:uid="{BE2A2B21-E73B-4E8E-B741-5EE67BDA9045}"/>
    <hyperlink ref="AD491" location="A125587672R" display="A125587672R" xr:uid="{ECE196AB-EE99-4FCF-83F8-789009CD266D}"/>
    <hyperlink ref="AD547" location="A125573632L" display="A125573632L" xr:uid="{8E7D6DCE-517E-4B7E-9E1A-CB30A337E8AF}"/>
    <hyperlink ref="AE435" location="A125562400W" display="A125562400W" xr:uid="{C1096CE2-F96E-49C5-B6AD-1456ED744DC9}"/>
    <hyperlink ref="AE491" location="A125590480F" display="A125590480F" xr:uid="{50B70235-C3C8-45E2-8189-DD1328444790}"/>
    <hyperlink ref="AE547" location="A125576440X" display="A125576440X" xr:uid="{74AE858E-ABE9-492E-B1A1-D80A122AB9AA}"/>
    <hyperlink ref="AG435" location="A125553977W" display="A125553977W" xr:uid="{5FE02DE7-E1C3-43B0-8FA1-9411885BFF06}"/>
    <hyperlink ref="AG491" location="A125582057W" display="A125582057W" xr:uid="{B4A6B8D5-C9D4-4DCE-BAEC-2900C2CD5B28}"/>
    <hyperlink ref="AG547" location="A125568017R" display="A125568017R" xr:uid="{9753AE0A-758A-4B36-A01F-C0EEB54DC99C}"/>
    <hyperlink ref="AF436" location="A125553984V" display="A125553984V" xr:uid="{544850E1-C70B-4C2B-B930-28005C81975D}"/>
    <hyperlink ref="AF492" location="A125582064V" display="A125582064V" xr:uid="{EF4CA30E-394C-4ACF-BF50-D63E137B8327}"/>
    <hyperlink ref="AF548" location="A125568024L" display="A125568024L" xr:uid="{5AFE1E22-0B47-440C-A99C-9F59EF088672}"/>
    <hyperlink ref="AB436" location="A125556792F" display="A125556792F" xr:uid="{9C8B7AD9-F367-4636-AFEA-AD50FF3EB857}"/>
    <hyperlink ref="AB492" location="A125584872C" display="A125584872C" xr:uid="{1A7C9866-5150-4877-BDFA-DF255094C56C}"/>
    <hyperlink ref="AB548" location="A125570832A" display="A125570832A" xr:uid="{D0DE0320-FEE2-4475-9394-63F92A9913E4}"/>
    <hyperlink ref="AC436" location="A125551176K" display="A125551176K" xr:uid="{F1E02E90-2D71-4D86-B288-B3F65DAD51D5}"/>
    <hyperlink ref="AC492" location="A125579256C" display="A125579256C" xr:uid="{A0801FDD-D58F-460D-BCA2-72F9A6DC6E47}"/>
    <hyperlink ref="AC548" location="A125565216A" display="A125565216A" xr:uid="{1D1204E0-F32A-42C0-981A-398A4EB4006C}"/>
    <hyperlink ref="AD436" location="A125559600F" display="A125559600F" xr:uid="{EC1D4714-EBC0-4685-B6EE-C96C4F109DE6}"/>
    <hyperlink ref="AD492" location="A125587680R" display="A125587680R" xr:uid="{7687ED80-DA77-4750-B689-1B15D4C5D43B}"/>
    <hyperlink ref="AD548" location="A125573640L" display="A125573640L" xr:uid="{E0C5D496-3A31-4D9E-85E7-C1BF872341A1}"/>
    <hyperlink ref="AE436" location="A125562408R" display="A125562408R" xr:uid="{8155228E-D587-445B-A75B-28016258D13E}"/>
    <hyperlink ref="AE492" location="A125590488X" display="A125590488X" xr:uid="{9A41CF60-E805-47DA-8E85-FB49804AE7E0}"/>
    <hyperlink ref="AE548" location="A125576448T" display="A125576448T" xr:uid="{A172F482-2A2E-4605-A321-C03156A87C59}"/>
    <hyperlink ref="AG436" location="A125553985W" display="A125553985W" xr:uid="{E094126D-0135-48D1-A107-DAC8AF7EE4C9}"/>
    <hyperlink ref="AG492" location="A125582065W" display="A125582065W" xr:uid="{38EC00B1-D12B-401D-838D-41EBAC46FA91}"/>
    <hyperlink ref="AG548" location="A125568025R" display="A125568025R" xr:uid="{621847DC-F0F4-4A1D-BE6E-39D62B8CE6F1}"/>
    <hyperlink ref="AF437" location="A125554088R" display="A125554088R" xr:uid="{FFB01662-B896-468F-AA2C-287556C8AEA6}"/>
    <hyperlink ref="AF493" location="A125582168L" display="A125582168L" xr:uid="{63AB483E-C9E5-4258-8EBC-170777811649}"/>
    <hyperlink ref="AF549" location="A125568128F" display="A125568128F" xr:uid="{7828EDE6-7421-4677-9743-62616485E3C6}"/>
    <hyperlink ref="AB437" location="A125556896X" display="A125556896X" xr:uid="{96B94E2A-1CF5-431B-A423-4C8764D7D9BB}"/>
    <hyperlink ref="AB493" location="A125584976W" display="A125584976W" xr:uid="{D13D5F77-BA6D-400D-9A2C-D55782624956}"/>
    <hyperlink ref="AB549" location="A125570936V" display="A125570936V" xr:uid="{D3FEE472-E448-42BE-AF97-A078EEC6D9FC}"/>
    <hyperlink ref="AC437" location="A125551280K" display="A125551280K" xr:uid="{9EB69200-7158-415C-B729-7AF660562317}"/>
    <hyperlink ref="AC493" location="A125579360C" display="A125579360C" xr:uid="{050C36F5-1335-46E7-BEE8-1B9619AB9E82}"/>
    <hyperlink ref="AC549" location="A125565320A" display="A125565320A" xr:uid="{D072A7C4-8FFB-48D2-8DF3-BFAA4BC5BE9D}"/>
    <hyperlink ref="AD437" location="A125559704X" display="A125559704X" xr:uid="{8F6918D9-CD06-43DF-98F7-3A760FBD0529}"/>
    <hyperlink ref="AD493" location="A125587784J" display="A125587784J" xr:uid="{FE4C4FC0-D690-49B6-A34F-2CD56DA5B9D4}"/>
    <hyperlink ref="AD549" location="A125573744F" display="A125573744F" xr:uid="{9770F0F4-C703-4FB4-B821-99FE7B91FFA7}"/>
    <hyperlink ref="AE437" location="A125562512R" display="A125562512R" xr:uid="{C472E5F3-7798-4B99-A1BD-2732A5FA6A6E}"/>
    <hyperlink ref="AE493" location="A125590592X" display="A125590592X" xr:uid="{0D65DEA6-9997-4B61-8C6F-802F26F9A59E}"/>
    <hyperlink ref="AE549" location="A125576552T" display="A125576552T" xr:uid="{67272F85-1804-4B13-8A9C-5F873CADEF78}"/>
    <hyperlink ref="AG437" location="A125554089T" display="A125554089T" xr:uid="{5A4E09C4-A7F4-437C-974B-D9F778FC9374}"/>
    <hyperlink ref="AG493" location="A125582169R" display="A125582169R" xr:uid="{77A9B8F5-DC27-4E0A-B459-0E4E920A4B84}"/>
    <hyperlink ref="AG549" location="A125568129J" display="A125568129J" xr:uid="{039EEED0-1149-4447-8CF1-DBF4993EF32E}"/>
    <hyperlink ref="AL438" location="A125552256C" display="A125552256C" xr:uid="{B40CD139-FB83-4EF9-9298-DF9C6D4E6D9C}"/>
    <hyperlink ref="AL494" location="A125580336A" display="A125580336A" xr:uid="{B69B8734-7F04-4684-810A-E41E3E7FEDE0}"/>
    <hyperlink ref="AL550" location="A125566296F" display="A125566296F" xr:uid="{4DC42078-B65B-4187-BDCF-8E089900C6C4}"/>
    <hyperlink ref="AH438" location="A125555064R" display="A125555064R" xr:uid="{902B7D0C-182D-462F-B515-00CF4FE50B6A}"/>
    <hyperlink ref="AH494" location="A125583144L" display="A125583144L" xr:uid="{6B263D20-2AEC-4BCD-A126-8D209F13E834}"/>
    <hyperlink ref="AH550" location="A125569104F" display="A125569104F" xr:uid="{F943439B-F653-49E1-91F6-85F8FC363CEB}"/>
    <hyperlink ref="AI438" location="A125549448L" display="A125549448L" xr:uid="{6ED2D86A-8C93-4659-9815-511575DDC331}"/>
    <hyperlink ref="AI494" location="A125577528K" display="A125577528K" xr:uid="{779D42FD-2EE5-4AE3-8E24-A867EFE6FD17}"/>
    <hyperlink ref="AI550" location="A125563488V" display="A125563488V" xr:uid="{D14D769F-A577-4E61-B1DC-FEF7CC437C14}"/>
    <hyperlink ref="AJ438" location="A125557872X" display="A125557872X" xr:uid="{43C83CD4-87DE-45BF-A8AF-1E8655D01281}"/>
    <hyperlink ref="AJ494" location="A125585952W" display="A125585952W" xr:uid="{E68834B8-C258-44E5-AF2E-F751A97F85FA}"/>
    <hyperlink ref="AJ550" location="A125571912V" display="A125571912V" xr:uid="{AA44E7E2-ABD0-4803-AD12-E21194C8F355}"/>
    <hyperlink ref="AK438" location="A125560680R" display="A125560680R" xr:uid="{B6B4F906-16BC-474A-BC1A-802C48D93D80}"/>
    <hyperlink ref="AK494" location="A125588760J" display="A125588760J" xr:uid="{59436DB3-7AA1-47CD-944E-493DF96BE7AB}"/>
    <hyperlink ref="AK550" location="A125574720F" display="A125574720F" xr:uid="{EBD402C3-862D-4BB0-9A4D-1471BCD97340}"/>
    <hyperlink ref="AM438" location="A125552257F" display="A125552257F" xr:uid="{643371B7-E732-4083-A90D-B572C7C667CC}"/>
    <hyperlink ref="AM494" location="A125580337C" display="A125580337C" xr:uid="{20ED6276-0CAF-446B-B121-6B757D51E16A}"/>
    <hyperlink ref="AM550" location="A125566297J" display="A125566297J" xr:uid="{E30A847D-E80F-44B3-8FFF-88D2A27E143F}"/>
    <hyperlink ref="AL394" location="A125552464W" display="A125552464W" xr:uid="{D83A5332-1921-481B-BC72-D05FD568569A}"/>
    <hyperlink ref="AL450" location="A125580544V" display="A125580544V" xr:uid="{08840AEB-71AA-40C8-9A28-2E5D0DEAD46E}"/>
    <hyperlink ref="AL506" location="A125566504L" display="A125566504L" xr:uid="{C440EC80-AED9-4611-8567-D254454C6D72}"/>
    <hyperlink ref="AH394" location="A125555272J" display="A125555272J" xr:uid="{FBDD776F-5CF6-485F-B350-E5F5AD50B0AB}"/>
    <hyperlink ref="AH450" location="A125583352F" display="A125583352F" xr:uid="{CDB2C7F7-8FBB-4192-BD9F-0B33F133E5D5}"/>
    <hyperlink ref="AH506" location="A125569312X" display="A125569312X" xr:uid="{517C782F-06AF-4F44-BF10-F834FD8B3EB5}"/>
    <hyperlink ref="AI394" location="A125549656F" display="A125549656F" xr:uid="{25AB7797-2FDD-4B45-88F8-972409D0C49F}"/>
    <hyperlink ref="AI450" location="A125577736C" display="A125577736C" xr:uid="{E286F709-1F51-4684-8BE3-9B4384D21D91}"/>
    <hyperlink ref="AI506" location="A125563696L" display="A125563696L" xr:uid="{53910942-50BE-4743-9772-9B6549740A77}"/>
    <hyperlink ref="AJ394" location="A125558080V" display="A125558080V" xr:uid="{37561E14-C655-4D0D-A6BE-5DB3506C8CF9}"/>
    <hyperlink ref="AJ450" location="A125586160T" display="A125586160T" xr:uid="{6D09A6CF-8006-4D7E-81CA-CB3F50A670D9}"/>
    <hyperlink ref="AJ506" location="A125572120R" display="A125572120R" xr:uid="{29BE9F86-8073-4541-BEA1-B4514CA9DBCA}"/>
    <hyperlink ref="AK394" location="A125560888A" display="A125560888A" xr:uid="{24F0F529-74B9-4B37-897D-5D0770498D3C}"/>
    <hyperlink ref="AK450" location="A125588968V" display="A125588968V" xr:uid="{DDEEDA09-0C59-4655-80F1-BEC4E7962369}"/>
    <hyperlink ref="AK506" location="A125574928T" display="A125574928T" xr:uid="{18705C77-5D43-4165-9582-98FED880F649}"/>
    <hyperlink ref="AM394" location="A125552465X" display="A125552465X" xr:uid="{799B2E9C-4748-4A21-BEA4-CE8FE3805B8C}"/>
    <hyperlink ref="AM450" location="A125580545W" display="A125580545W" xr:uid="{06535F06-0437-4A3C-A8F8-FD86FD5CB846}"/>
    <hyperlink ref="AM506" location="A125566505R" display="A125566505R" xr:uid="{49D8F95D-BBFD-45A9-AB88-50221A5BE7FC}"/>
    <hyperlink ref="AL395" location="A125552352C" display="A125552352C" xr:uid="{90A4B051-C13A-4811-A2B9-F25DE200BD12}"/>
    <hyperlink ref="AL451" location="A125580432A" display="A125580432A" xr:uid="{E0B38FD0-A827-49B0-BE21-BBA6E4CC157C}"/>
    <hyperlink ref="AL507" location="A125566392F" display="A125566392F" xr:uid="{311AE51C-6885-4E0B-AE7F-3B753E017E89}"/>
    <hyperlink ref="AH395" location="A125555160R" display="A125555160R" xr:uid="{6A08B373-5653-4923-B60F-4552B0717042}"/>
    <hyperlink ref="AH451" location="A125583240L" display="A125583240L" xr:uid="{253CE09D-3439-48C1-9B23-E2DE221F53BA}"/>
    <hyperlink ref="AH507" location="A125569200F" display="A125569200F" xr:uid="{5E535D29-ED46-43C1-B778-F00F279DE061}"/>
    <hyperlink ref="AI395" location="A125549544L" display="A125549544L" xr:uid="{7B6506D4-D958-4062-8947-22F03F9DC6E7}"/>
    <hyperlink ref="AI451" location="A125577624K" display="A125577624K" xr:uid="{21E8382E-DD66-4F25-BA4D-95D584D56AF5}"/>
    <hyperlink ref="AI507" location="A125563584V" display="A125563584V" xr:uid="{F10B3671-624C-42E7-AC47-F1CCD96E84EB}"/>
    <hyperlink ref="AJ395" location="A125557968T" display="A125557968T" xr:uid="{5F7BFB8B-9923-4513-A04C-475CA02ADBE0}"/>
    <hyperlink ref="AJ451" location="A125586048T" display="A125586048T" xr:uid="{61B577D8-BF89-44FA-8C6E-DCC5F22EA853}"/>
    <hyperlink ref="AJ507" location="A125572008R" display="A125572008R" xr:uid="{64A46041-C053-42F0-A6A8-E8B4CBD6B765}"/>
    <hyperlink ref="AK395" location="A125560776J" display="A125560776J" xr:uid="{6C7C8BD5-E56E-42B8-BC78-26873026B694}"/>
    <hyperlink ref="AK451" location="A125588856A" display="A125588856A" xr:uid="{98EA29D7-C638-44EC-87C8-31D4312FCD12}"/>
    <hyperlink ref="AK507" location="A125574816X" display="A125574816X" xr:uid="{04BF4FEC-5A32-4B90-8C03-D7DA2491B8BD}"/>
    <hyperlink ref="AM395" location="A125552353F" display="A125552353F" xr:uid="{05E7729F-A5FF-4DFD-A4F6-759753F08C46}"/>
    <hyperlink ref="AM451" location="A125580433C" display="A125580433C" xr:uid="{C9A6CF08-1DF8-41CC-9D29-FFBCDBCAF02D}"/>
    <hyperlink ref="AM507" location="A125566393J" display="A125566393J" xr:uid="{D97D0C60-F826-4D83-8621-31BC31F73420}"/>
    <hyperlink ref="AL396" location="A125552472W" display="A125552472W" xr:uid="{9EBB34FD-2DD9-48F8-A5CB-713DB39BB6E9}"/>
    <hyperlink ref="AL452" location="A125580552V" display="A125580552V" xr:uid="{B093A0DD-6A47-4833-A69A-1B0D4B64EFE9}"/>
    <hyperlink ref="AL508" location="A125566512L" display="A125566512L" xr:uid="{459CA083-054C-4E3A-8563-E5AA112FAA4D}"/>
    <hyperlink ref="AH396" location="A125555280J" display="A125555280J" xr:uid="{07CA0EB6-935C-4C82-A307-2738DF19931D}"/>
    <hyperlink ref="AH452" location="A125583360F" display="A125583360F" xr:uid="{215EA101-EC45-4C0C-A6B7-8735C68BFCBD}"/>
    <hyperlink ref="AH508" location="A125569320X" display="A125569320X" xr:uid="{9ADD5114-4FA3-4539-853C-A249ABB01EF2}"/>
    <hyperlink ref="AI396" location="A125549664F" display="A125549664F" xr:uid="{DEAF3DEA-C5D2-49F0-A8E6-5114FE8D203F}"/>
    <hyperlink ref="AI452" location="A125577744C" display="A125577744C" xr:uid="{2C1B9EB8-A646-4440-88CE-68A598361A2E}"/>
    <hyperlink ref="AI508" location="A125563704A" display="A125563704A" xr:uid="{1D02920B-FEFA-475E-B612-BCBFE72BA193}"/>
    <hyperlink ref="AJ396" location="A125558088L" display="A125558088L" xr:uid="{1FDE4331-110D-41AF-864E-648BEDFB1710}"/>
    <hyperlink ref="AJ452" location="A125586168K" display="A125586168K" xr:uid="{A08660CE-8FEA-4EF1-9DE3-A4F0CF9DABA1}"/>
    <hyperlink ref="AJ508" location="A125572128J" display="A125572128J" xr:uid="{C65C87D2-0E38-4497-A3D6-F2EE46C65A48}"/>
    <hyperlink ref="AK396" location="A125560896A" display="A125560896A" xr:uid="{A2199B8B-8FA6-4EEB-8B3A-0535A9078AB2}"/>
    <hyperlink ref="AK452" location="A125588976V" display="A125588976V" xr:uid="{0CDF2265-3834-4CA0-BF3A-84E3E43AB0FF}"/>
    <hyperlink ref="AK508" location="A125574936T" display="A125574936T" xr:uid="{22EEE70C-ABCB-4B17-A3FC-53565553214F}"/>
    <hyperlink ref="AM396" location="A125552473X" display="A125552473X" xr:uid="{F16C8ADC-089E-4BDB-9D54-5F2F89748E9C}"/>
    <hyperlink ref="AM452" location="A125580553W" display="A125580553W" xr:uid="{BF6E3FEA-6F6C-4931-B279-6CD4D7B83E0C}"/>
    <hyperlink ref="AM508" location="A125566513R" display="A125566513R" xr:uid="{5D84C651-5861-4F7A-9AF9-0340BAC3CFED}"/>
    <hyperlink ref="AL397" location="A125552480W" display="A125552480W" xr:uid="{7D6D55BC-98B9-47D8-A2BA-E14616B8D252}"/>
    <hyperlink ref="AL453" location="A125580560V" display="A125580560V" xr:uid="{52286BAF-7F85-493A-AFB0-35BEED79EB0C}"/>
    <hyperlink ref="AL509" location="A125566520L" display="A125566520L" xr:uid="{19AEEF8A-A2A9-4622-A407-8FFA41380413}"/>
    <hyperlink ref="AH397" location="A125555288A" display="A125555288A" xr:uid="{00B8E087-D369-4EB3-ADCB-8D8DEEEE25FE}"/>
    <hyperlink ref="AH453" location="A125583368X" display="A125583368X" xr:uid="{1A39DA4A-A7EC-41FC-B05A-94A685B9FB91}"/>
    <hyperlink ref="AH509" location="A125569328T" display="A125569328T" xr:uid="{B5F25A7B-1C18-4FE9-A699-2CDAAA10D0FE}"/>
    <hyperlink ref="AI397" location="A125549672F" display="A125549672F" xr:uid="{E97D521F-481B-40BB-8727-8D3348FE0353}"/>
    <hyperlink ref="AI453" location="A125577752C" display="A125577752C" xr:uid="{B1A72C7B-C002-4FC9-83A4-70B80BE6FF3D}"/>
    <hyperlink ref="AI509" location="A125563712A" display="A125563712A" xr:uid="{BB9213B7-D1CE-4913-B149-6FEFB609D64F}"/>
    <hyperlink ref="AJ397" location="A125558096L" display="A125558096L" xr:uid="{CDB41677-61FF-41DB-A1FD-B873CB07976E}"/>
    <hyperlink ref="AJ453" location="A125586176K" display="A125586176K" xr:uid="{AE4036E5-695B-43F6-A0D2-411D086C481C}"/>
    <hyperlink ref="AJ509" location="A125572136J" display="A125572136J" xr:uid="{B9E49B5C-FE69-4CA2-9F60-8FE048DC0197}"/>
    <hyperlink ref="AK397" location="A125560904R" display="A125560904R" xr:uid="{A9E3DB66-6512-4EE7-B200-F65457C9390E}"/>
    <hyperlink ref="AK453" location="A125588984V" display="A125588984V" xr:uid="{CF721DED-00CD-4316-85C6-7808217041DE}"/>
    <hyperlink ref="AK509" location="A125574944T" display="A125574944T" xr:uid="{4975A871-6670-46F1-A736-7182A312CA99}"/>
    <hyperlink ref="AM397" location="A125552481X" display="A125552481X" xr:uid="{831EA338-A0FE-4DB0-9AC5-06862C299267}"/>
    <hyperlink ref="AM453" location="A125580561W" display="A125580561W" xr:uid="{A3EB7C41-4190-49E3-BBCE-DC6D282730AF}"/>
    <hyperlink ref="AM509" location="A125566521R" display="A125566521R" xr:uid="{CB34173C-8889-4723-9CDB-07B2688AA185}"/>
    <hyperlink ref="AL398" location="A125552360C" display="A125552360C" xr:uid="{3D81D23B-069A-4708-B6D8-822C41295444}"/>
    <hyperlink ref="AL454" location="A125580440A" display="A125580440A" xr:uid="{B001A241-9EEF-41F4-8741-BEF8A3DDB1B8}"/>
    <hyperlink ref="AL510" location="A125566400V" display="A125566400V" xr:uid="{BC00547A-B93E-4101-A4C2-F18A88F8105D}"/>
    <hyperlink ref="AH398" location="A125555168J" display="A125555168J" xr:uid="{75583306-6F5D-49B0-A1DA-80FD44EF4BDA}"/>
    <hyperlink ref="AH454" location="A125583248F" display="A125583248F" xr:uid="{E2A52F53-E081-4B7A-AFE0-8C490D664FED}"/>
    <hyperlink ref="AH510" location="A125569208X" display="A125569208X" xr:uid="{2DF7486E-036F-4888-AD5E-65E4DCCECE0B}"/>
    <hyperlink ref="AI398" location="A125549552L" display="A125549552L" xr:uid="{792EB46A-A36F-4065-8A5F-DD042BCBDB10}"/>
    <hyperlink ref="AI454" location="A125577632K" display="A125577632K" xr:uid="{0BCBEFE5-2BE8-4FEE-969B-3494CE8D4287}"/>
    <hyperlink ref="AI510" location="A125563592V" display="A125563592V" xr:uid="{3131D1E0-8971-477F-ADF2-3BD4247323C9}"/>
    <hyperlink ref="AJ398" location="A125557976T" display="A125557976T" xr:uid="{CF7E95A0-CF49-4EDF-B6F4-A0098B89CD08}"/>
    <hyperlink ref="AJ454" location="A125586056T" display="A125586056T" xr:uid="{1ACEB59E-FE3F-4CDF-A2F5-4E231A7991AC}"/>
    <hyperlink ref="AJ510" location="A125572016R" display="A125572016R" xr:uid="{15D45B32-3292-409C-8914-A6508D4DD002}"/>
    <hyperlink ref="AK398" location="A125560784J" display="A125560784J" xr:uid="{25F09AB8-25BB-442D-88B1-8195C340C386}"/>
    <hyperlink ref="AK454" location="A125588864A" display="A125588864A" xr:uid="{AE80939C-9AD7-4583-858E-CF66DCD89EA1}"/>
    <hyperlink ref="AK510" location="A125574824X" display="A125574824X" xr:uid="{CCE8DFF0-90E0-4FF7-900D-6F6B814F26F4}"/>
    <hyperlink ref="AM398" location="A125552361F" display="A125552361F" xr:uid="{27844507-65F8-4D52-8893-AFD226EAD3DE}"/>
    <hyperlink ref="AM454" location="A125580441C" display="A125580441C" xr:uid="{ECEB984D-6BCB-4F57-A550-C8EE26C966C4}"/>
    <hyperlink ref="AM510" location="A125566401W" display="A125566401W" xr:uid="{B57CBD69-7DA1-45B7-8BD4-383C77A8A7E0}"/>
    <hyperlink ref="AL399" location="A125552368W" display="A125552368W" xr:uid="{F1645706-8F30-4199-A80B-BF854BFF64A4}"/>
    <hyperlink ref="AL455" location="A125580448V" display="A125580448V" xr:uid="{E7587FA8-CC87-4CC1-9D6D-278D37543FF6}"/>
    <hyperlink ref="AL511" location="A125566408L" display="A125566408L" xr:uid="{DF145001-7F7B-4C11-89DD-E9B715B5B57A}"/>
    <hyperlink ref="AH399" location="A125555176J" display="A125555176J" xr:uid="{65245956-1D76-4362-8B7D-3AC438877693}"/>
    <hyperlink ref="AH455" location="A125583256F" display="A125583256F" xr:uid="{D5F3560B-1B99-4FCB-81CE-76B9AFC85BF3}"/>
    <hyperlink ref="AH511" location="A125569216X" display="A125569216X" xr:uid="{60D472C6-24EC-45D4-A7B8-3AAA50A8DEAA}"/>
    <hyperlink ref="AI399" location="A125549560L" display="A125549560L" xr:uid="{8B464396-F74B-4CB8-807B-DEFA9C233973}"/>
    <hyperlink ref="AI455" location="A125577640K" display="A125577640K" xr:uid="{8FBEF96D-67C2-499E-B717-5CC51D68F9FE}"/>
    <hyperlink ref="AI511" location="A125563600J" display="A125563600J" xr:uid="{D7173F4A-8788-4CA8-8336-9343C9766F44}"/>
    <hyperlink ref="AJ399" location="A125557984T" display="A125557984T" xr:uid="{55177DFA-FCF5-44CD-A769-E890296D14DD}"/>
    <hyperlink ref="AJ455" location="A125586064T" display="A125586064T" xr:uid="{7AF9B284-54C6-4F65-ADEB-7A17C16B06F5}"/>
    <hyperlink ref="AJ511" location="A125572024R" display="A125572024R" xr:uid="{6B974896-5496-42E2-94A5-4E3B3113A653}"/>
    <hyperlink ref="AK399" location="A125560792J" display="A125560792J" xr:uid="{9531839C-E3C0-439D-8E88-C3826704CB0D}"/>
    <hyperlink ref="AK455" location="A125588872A" display="A125588872A" xr:uid="{C0E99BDC-BFC5-4DB3-8C9C-AF845069370A}"/>
    <hyperlink ref="AK511" location="A125574832X" display="A125574832X" xr:uid="{DEF2BC92-332C-469E-901C-CC5D50A406FD}"/>
    <hyperlink ref="AM399" location="A125552369X" display="A125552369X" xr:uid="{C281E257-8985-4810-897A-C14243CFC377}"/>
    <hyperlink ref="AM455" location="A125580449W" display="A125580449W" xr:uid="{3624A733-BC06-42EE-9314-B9191D7FAD30}"/>
    <hyperlink ref="AM511" location="A125566409R" display="A125566409R" xr:uid="{BFDB19C0-D533-407D-BA33-B013D54783E4}"/>
    <hyperlink ref="AL400" location="A125552432C" display="A125552432C" xr:uid="{3BB6AD74-FA7C-4EE8-B92A-F84D2454F1AC}"/>
    <hyperlink ref="AL456" location="A125580512A" display="A125580512A" xr:uid="{DD0D1B8C-C1FF-4B2E-A937-E4E16DF4DD89}"/>
    <hyperlink ref="AL512" location="A125566472F" display="A125566472F" xr:uid="{AFB02915-B2A4-49DD-9BC7-E2C0867C96F4}"/>
    <hyperlink ref="AH400" location="A125555240R" display="A125555240R" xr:uid="{BA2E6313-2B60-4522-BAD4-15EB0520BB88}"/>
    <hyperlink ref="AH456" location="A125583320L" display="A125583320L" xr:uid="{6EDA334A-41AD-4895-A0D8-7DB7E7F574E5}"/>
    <hyperlink ref="AH512" location="A125569280T" display="A125569280T" xr:uid="{C7D9F7C2-E728-49F1-8E69-9295B2F8A66D}"/>
    <hyperlink ref="AI400" location="A125549624L" display="A125549624L" xr:uid="{59DF3986-6AF4-4A65-B5A9-F0E9BB5409ED}"/>
    <hyperlink ref="AI456" location="A125577704K" display="A125577704K" xr:uid="{436988C8-2420-40D3-870D-874637B26102}"/>
    <hyperlink ref="AI512" location="A125563664V" display="A125563664V" xr:uid="{A9320EB2-C06B-4B0E-B137-5E844EC310DC}"/>
    <hyperlink ref="AJ400" location="A125558048V" display="A125558048V" xr:uid="{9D7920FE-CC0D-4482-A690-07C0EE2732A1}"/>
    <hyperlink ref="AJ456" location="A125586128T" display="A125586128T" xr:uid="{E90B0EA4-2068-41B7-9324-F4867E5304BE}"/>
    <hyperlink ref="AJ512" location="A125572088A" display="A125572088A" xr:uid="{0D96CBC4-ADBC-4737-8586-BD7A031C4078}"/>
    <hyperlink ref="AK400" location="A125560856J" display="A125560856J" xr:uid="{E03D839C-4D0E-4476-A573-1862EA56549A}"/>
    <hyperlink ref="AK456" location="A125588936A" display="A125588936A" xr:uid="{DE92A728-B288-4BD8-9F62-FE2B366DE9C0}"/>
    <hyperlink ref="AK512" location="A125574896K" display="A125574896K" xr:uid="{4AB01EE5-B441-43B0-ADA5-2D9922B4F003}"/>
    <hyperlink ref="AM400" location="A125552433F" display="A125552433F" xr:uid="{DA1C6E15-3FB5-4563-A25C-823217D36426}"/>
    <hyperlink ref="AM456" location="A125580513C" display="A125580513C" xr:uid="{3E9246B8-8B3B-4CF5-8A97-9DB3969208B4}"/>
    <hyperlink ref="AM512" location="A125566473J" display="A125566473J" xr:uid="{981460AF-547A-4A08-81FE-9336262FC941}"/>
    <hyperlink ref="AL401" location="A125552304K" display="A125552304K" xr:uid="{6058B124-5631-42C0-9409-1AFC1201432A}"/>
    <hyperlink ref="AL457" location="A125580384V" display="A125580384V" xr:uid="{FAB58F89-B3A4-4AD2-8588-DE5473DFC11A}"/>
    <hyperlink ref="AL513" location="A125566344L" display="A125566344L" xr:uid="{9768A655-FE1F-4DDE-A119-0F3E868FF27E}"/>
    <hyperlink ref="AH401" location="A125555112W" display="A125555112W" xr:uid="{BAD09083-5A23-4E7F-BF30-9E8041EAB6E4}"/>
    <hyperlink ref="AH457" location="A125583192F" display="A125583192F" xr:uid="{8BF58F8D-2558-4C5F-9359-A0FE097AF583}"/>
    <hyperlink ref="AH513" location="A125569152X" display="A125569152X" xr:uid="{2B8E2209-5A4C-448A-8B1B-E674DF1B38DF}"/>
    <hyperlink ref="AI401" location="A125549496F" display="A125549496F" xr:uid="{49B6D6CC-69B5-42DD-871E-AB918C93411D}"/>
    <hyperlink ref="AI457" location="A125577576C" display="A125577576C" xr:uid="{D188C9BE-E3A2-4671-8A09-0BE9164E21AE}"/>
    <hyperlink ref="AI513" location="A125563536A" display="A125563536A" xr:uid="{63494AA3-A6E2-4F38-9F59-E485FE2EA186}"/>
    <hyperlink ref="AJ401" location="A125557920F" display="A125557920F" xr:uid="{CE87850E-7832-4D08-862C-A50D56B9B1E0}"/>
    <hyperlink ref="AJ457" location="A125586000F" display="A125586000F" xr:uid="{633F112B-76D1-4F79-A923-AA415895F8DB}"/>
    <hyperlink ref="AJ513" location="A125571960L" display="A125571960L" xr:uid="{C5104DE8-814A-4F98-9758-1574CA33A695}"/>
    <hyperlink ref="AK401" location="A125560728R" display="A125560728R" xr:uid="{D11119D5-C103-4E47-8311-8770F62A5BBF}"/>
    <hyperlink ref="AK457" location="A125588808J" display="A125588808J" xr:uid="{223236C2-BEE6-4AA9-8501-2DAF7D03AE33}"/>
    <hyperlink ref="AK513" location="A125574768T" display="A125574768T" xr:uid="{087C86F1-29B2-49F6-B71E-BE97536DEABD}"/>
    <hyperlink ref="AM401" location="A125552305L" display="A125552305L" xr:uid="{9E4A101B-248E-4015-BEEE-6B4796531500}"/>
    <hyperlink ref="AM457" location="A125580385W" display="A125580385W" xr:uid="{70EBB7CE-1C37-4455-86F4-2967893A9CDB}"/>
    <hyperlink ref="AM513" location="A125566345R" display="A125566345R" xr:uid="{340AB3AB-3970-43AF-B534-C2C31B16BF39}"/>
    <hyperlink ref="AL402" location="A125552488R" display="A125552488R" xr:uid="{1DFAA486-C8AC-41CB-BE3A-350801CF4895}"/>
    <hyperlink ref="AL458" location="A125580568L" display="A125580568L" xr:uid="{6B68F3AF-51AA-4E55-9B7E-FB24269245CF}"/>
    <hyperlink ref="AL514" location="A125566528F" display="A125566528F" xr:uid="{8FC9809A-96E4-4379-B63D-2F8D56ECDC3A}"/>
    <hyperlink ref="AH402" location="A125555296A" display="A125555296A" xr:uid="{943164E9-3F4D-4A9A-99FC-396EE715F41C}"/>
    <hyperlink ref="AH458" location="A125583376X" display="A125583376X" xr:uid="{D482E54C-E812-4CF1-AE48-B7423F25F68C}"/>
    <hyperlink ref="AH514" location="A125569336T" display="A125569336T" xr:uid="{7700D564-4FAA-493B-86FB-A9344B130648}"/>
    <hyperlink ref="AI402" location="A125549680F" display="A125549680F" xr:uid="{3E88A2DE-3B14-4B8D-9855-8D838F711981}"/>
    <hyperlink ref="AI458" location="A125577760C" display="A125577760C" xr:uid="{F1C6A521-C173-4EC9-B0D8-D39BAC3DC749}"/>
    <hyperlink ref="AI514" location="A125563720A" display="A125563720A" xr:uid="{00908B17-D3B4-4EFC-8DC8-1ECAD6237FAB}"/>
    <hyperlink ref="AJ402" location="A125558104A" display="A125558104A" xr:uid="{B1AF27F2-AAC3-41BC-B3B3-79626882DB58}"/>
    <hyperlink ref="AJ458" location="A125586184K" display="A125586184K" xr:uid="{CEDED28B-E257-4684-AF1B-B3E3AE860EC6}"/>
    <hyperlink ref="AJ514" location="A125572144J" display="A125572144J" xr:uid="{E82DDBB0-EFF9-4036-B8F2-95B1DDB01FA3}"/>
    <hyperlink ref="AK402" location="A125560912R" display="A125560912R" xr:uid="{D6313EE3-4B3D-40A6-A6C4-DE8514466509}"/>
    <hyperlink ref="AK458" location="A125588992V" display="A125588992V" xr:uid="{F599035B-54BA-4F56-B141-5E88759F7403}"/>
    <hyperlink ref="AK514" location="A125574952T" display="A125574952T" xr:uid="{F284A4FF-E69D-40CC-A829-A1621F6870CB}"/>
    <hyperlink ref="AM402" location="A125552489T" display="A125552489T" xr:uid="{E9B4E2A5-F4DB-4216-8893-58101745E99B}"/>
    <hyperlink ref="AM458" location="A125580569R" display="A125580569R" xr:uid="{429EFA8A-2D88-4B7E-B0A2-2B7191E653C4}"/>
    <hyperlink ref="AM514" location="A125566529J" display="A125566529J" xr:uid="{86B0016D-6796-4059-8BF9-7A5FA5313710}"/>
    <hyperlink ref="AL404" location="A125552376W" display="A125552376W" xr:uid="{76A2B001-E7DE-4D2D-A992-9687FEF41888}"/>
    <hyperlink ref="AL460" location="A125580456V" display="A125580456V" xr:uid="{8618DDF1-2061-446A-9DD2-08046679EC6F}"/>
    <hyperlink ref="AL516" location="A125566416L" display="A125566416L" xr:uid="{7FEA0D63-B476-4BE5-94AA-85F2A339D3EB}"/>
    <hyperlink ref="AH404" location="A125555184J" display="A125555184J" xr:uid="{E14ED0D8-89A9-4ECB-A7E6-DCD5617CA775}"/>
    <hyperlink ref="AH460" location="A125583264F" display="A125583264F" xr:uid="{5F3CAC2F-08B5-427D-A094-27C877EA6441}"/>
    <hyperlink ref="AH516" location="A125569224X" display="A125569224X" xr:uid="{45083150-EDDE-47C6-BD94-3037A034A37A}"/>
    <hyperlink ref="AI404" location="A125549568F" display="A125549568F" xr:uid="{27BAB1F4-B44F-4908-88F7-5CBF47E417EF}"/>
    <hyperlink ref="AI460" location="A125577648C" display="A125577648C" xr:uid="{0FC15622-07CA-4B8A-949F-6C3BD959CA58}"/>
    <hyperlink ref="AI516" location="A125563608A" display="A125563608A" xr:uid="{C1106FD0-9138-438E-8AA6-1FB3DDC0036B}"/>
    <hyperlink ref="AJ404" location="A125557992T" display="A125557992T" xr:uid="{9D90F349-4951-4E4F-BAAC-62EE72C3449D}"/>
    <hyperlink ref="AJ460" location="A125586072T" display="A125586072T" xr:uid="{703DC541-78DD-4F5F-A13B-873DB696BBBF}"/>
    <hyperlink ref="AJ516" location="A125572032R" display="A125572032R" xr:uid="{6A1723E7-8701-4761-977E-184EE303E2D9}"/>
    <hyperlink ref="AK404" location="A125560800W" display="A125560800W" xr:uid="{DACB025A-1417-4B26-B311-219FCB23F3A2}"/>
    <hyperlink ref="AK460" location="A125588880A" display="A125588880A" xr:uid="{66B769F4-1AE0-4F4B-BF3B-610A4DF51ED0}"/>
    <hyperlink ref="AK516" location="A125574840X" display="A125574840X" xr:uid="{A5393F24-AC6E-4289-A76D-81BA2F50B044}"/>
    <hyperlink ref="AM404" location="A125552377X" display="A125552377X" xr:uid="{17430D47-95F9-435B-8B60-5EE19191E1AD}"/>
    <hyperlink ref="AM460" location="A125580457W" display="A125580457W" xr:uid="{6D0CE895-1012-4165-8F5C-95C5A5353EFF}"/>
    <hyperlink ref="AM516" location="A125566417R" display="A125566417R" xr:uid="{D46E034F-CA96-4EE5-8497-68175573BD28}"/>
    <hyperlink ref="AL405" location="A125552264C" display="A125552264C" xr:uid="{FDC7840B-60E3-4AAC-91AC-34DD354EFD81}"/>
    <hyperlink ref="AL461" location="A125580344A" display="A125580344A" xr:uid="{AE61DF9C-01B7-4481-9CCF-651555C28641}"/>
    <hyperlink ref="AL517" location="A125566304V" display="A125566304V" xr:uid="{565918EC-D482-4A9E-9110-C3271D4C1981}"/>
    <hyperlink ref="AH405" location="A125555072R" display="A125555072R" xr:uid="{9B350FE1-EAEB-45AB-B0F6-B1975FAFCC32}"/>
    <hyperlink ref="AH461" location="A125583152L" display="A125583152L" xr:uid="{7B59DE0F-16B5-4876-B1E5-8E044B25ED2C}"/>
    <hyperlink ref="AH517" location="A125569112F" display="A125569112F" xr:uid="{EDA9374A-67DD-42C0-88DF-3F9714DD961C}"/>
    <hyperlink ref="AI405" location="A125549456L" display="A125549456L" xr:uid="{E5CBABEE-A10B-400C-B22D-2E3BABC66679}"/>
    <hyperlink ref="AI461" location="A125577536K" display="A125577536K" xr:uid="{D0C544F7-2883-4029-B641-7E2BD4218A0A}"/>
    <hyperlink ref="AI517" location="A125563496V" display="A125563496V" xr:uid="{4B63F64D-249A-4B72-A522-DD1450382759}"/>
    <hyperlink ref="AJ405" location="A125557880X" display="A125557880X" xr:uid="{4C651273-EA44-4467-9BA3-B2D5746F1A2F}"/>
    <hyperlink ref="AJ461" location="A125585960W" display="A125585960W" xr:uid="{7499A15F-F3ED-482C-B772-24A23497EFFE}"/>
    <hyperlink ref="AJ517" location="A125571920V" display="A125571920V" xr:uid="{E93FF692-138A-4574-A79E-EC689A51B9FF}"/>
    <hyperlink ref="AK405" location="A125560688J" display="A125560688J" xr:uid="{3C0404C3-6BF8-4580-B914-A6407EA337B9}"/>
    <hyperlink ref="AK461" location="A125588768A" display="A125588768A" xr:uid="{0489DF52-F1E2-4038-BBD4-78747002605E}"/>
    <hyperlink ref="AK517" location="A125574728X" display="A125574728X" xr:uid="{0AA74728-16EC-4EB7-AE47-E911437F3B32}"/>
    <hyperlink ref="AM405" location="A125552265F" display="A125552265F" xr:uid="{FDC49C03-0CFC-4097-BDAD-69DFB0DEDA82}"/>
    <hyperlink ref="AM461" location="A125580345C" display="A125580345C" xr:uid="{0524E8A2-6365-442B-959F-EC9B277354BB}"/>
    <hyperlink ref="AM517" location="A125566305W" display="A125566305W" xr:uid="{97A12458-F437-4C2F-8001-7F9DF9104F02}"/>
    <hyperlink ref="AL406" location="A125552384W" display="A125552384W" xr:uid="{0A89D737-693B-4433-AA39-77FBF294B863}"/>
    <hyperlink ref="AL462" location="A125580464V" display="A125580464V" xr:uid="{C9E4C21F-FBE9-485C-A6FA-6C1670598DD3}"/>
    <hyperlink ref="AL518" location="A125566424L" display="A125566424L" xr:uid="{3B1CBEA9-5F5E-4CD0-8829-52D196477854}"/>
    <hyperlink ref="AH406" location="A125555192J" display="A125555192J" xr:uid="{999E6D82-3C26-4BEB-B9FC-D7BF6158EB85}"/>
    <hyperlink ref="AH462" location="A125583272F" display="A125583272F" xr:uid="{35A33454-76B6-4A60-A7C3-6BC69D77D30C}"/>
    <hyperlink ref="AH518" location="A125569232X" display="A125569232X" xr:uid="{2C37BAD3-9A8C-476E-B302-531EDC1BEDD2}"/>
    <hyperlink ref="AI406" location="A125549576F" display="A125549576F" xr:uid="{E8397F3E-5929-4B4D-A4B4-5EF1500B9ADB}"/>
    <hyperlink ref="AI462" location="A125577656C" display="A125577656C" xr:uid="{372D9EC4-3BA6-4E98-B0E8-B003EA279F39}"/>
    <hyperlink ref="AI518" location="A125563616A" display="A125563616A" xr:uid="{4AE67773-872C-48CB-BBA3-69322B07A787}"/>
    <hyperlink ref="AJ406" location="A125558000J" display="A125558000J" xr:uid="{1DE0E3FB-935A-4DFA-8770-2B426080239F}"/>
    <hyperlink ref="AJ462" location="A125586080T" display="A125586080T" xr:uid="{CA3C47AB-E409-473C-993B-FBDCB6AA3E33}"/>
    <hyperlink ref="AJ518" location="A125572040R" display="A125572040R" xr:uid="{0F641C9C-5170-4674-A7E8-1A15D989F078}"/>
    <hyperlink ref="AK406" location="A125560808R" display="A125560808R" xr:uid="{75E56E8D-195A-41D6-8281-478058537F51}"/>
    <hyperlink ref="AK462" location="A125588888V" display="A125588888V" xr:uid="{D988DDD5-1D54-4918-90BA-9D118638DCD2}"/>
    <hyperlink ref="AK518" location="A125574848T" display="A125574848T" xr:uid="{86C32F1E-F827-4B35-B939-2A6630E8627D}"/>
    <hyperlink ref="AM406" location="A125552385X" display="A125552385X" xr:uid="{6B4D88B7-9D34-42A0-9D76-2832447C5A42}"/>
    <hyperlink ref="AM462" location="A125580465W" display="A125580465W" xr:uid="{A0FD3C65-BE9D-4E90-BC9D-3367B8346FF1}"/>
    <hyperlink ref="AM518" location="A125566425R" display="A125566425R" xr:uid="{E9BB4B31-0554-451D-88F0-108D57ABDD94}"/>
    <hyperlink ref="AL407" location="A125552392W" display="A125552392W" xr:uid="{63710760-838A-481C-B340-3FEEDFF6B8F1}"/>
    <hyperlink ref="AL463" location="A125580472V" display="A125580472V" xr:uid="{AE591FC1-AF27-420D-A36F-0DC9BE258C83}"/>
    <hyperlink ref="AL519" location="A125566432L" display="A125566432L" xr:uid="{00765D6C-19BB-4801-B5DC-8267D4BD6822}"/>
    <hyperlink ref="AH407" location="A125555200W" display="A125555200W" xr:uid="{A43041EB-DFE9-4E63-BBC7-67201AD7B503}"/>
    <hyperlink ref="AH463" location="A125583280F" display="A125583280F" xr:uid="{9711522B-0274-4DB0-B385-06324FEDA282}"/>
    <hyperlink ref="AH519" location="A125569240X" display="A125569240X" xr:uid="{DA6560B6-45EA-4112-88F5-8AA4702C999D}"/>
    <hyperlink ref="AI407" location="A125549584F" display="A125549584F" xr:uid="{245E8D55-6051-4AA7-9568-E058AE882B1A}"/>
    <hyperlink ref="AI463" location="A125577664C" display="A125577664C" xr:uid="{7D0FD5A3-71E8-492F-923C-43333F1F50F3}"/>
    <hyperlink ref="AI519" location="A125563624A" display="A125563624A" xr:uid="{D088082E-C814-4169-89A8-84EC1D39C524}"/>
    <hyperlink ref="AJ407" location="A125558008A" display="A125558008A" xr:uid="{B8F98393-EA54-4E87-A752-DFB3B0DDE6C8}"/>
    <hyperlink ref="AJ463" location="A125586088K" display="A125586088K" xr:uid="{8C707460-59D2-4E72-988C-7F6D271B684F}"/>
    <hyperlink ref="AJ519" location="A125572048J" display="A125572048J" xr:uid="{EB609FF3-4B4E-4781-8E43-9D94C97527AB}"/>
    <hyperlink ref="AK407" location="A125560816R" display="A125560816R" xr:uid="{415F39DE-8972-4C5E-87AE-75EF160751BA}"/>
    <hyperlink ref="AK463" location="A125588896V" display="A125588896V" xr:uid="{588AB9AD-684C-46A9-AC26-6DA2520DFE84}"/>
    <hyperlink ref="AK519" location="A125574856T" display="A125574856T" xr:uid="{6000068B-0378-4549-8E8E-8211580617F8}"/>
    <hyperlink ref="AM407" location="A125552393X" display="A125552393X" xr:uid="{CAA3D392-2187-4FEE-BE75-1347DA0FF9A0}"/>
    <hyperlink ref="AM463" location="A125580473W" display="A125580473W" xr:uid="{4FAA143F-269D-46E6-B0E4-E0C374EB7DF4}"/>
    <hyperlink ref="AM519" location="A125566433R" display="A125566433R" xr:uid="{CD647E6B-695C-4E32-AECF-83C76BA30709}"/>
    <hyperlink ref="AL408" location="A125552512C" display="A125552512C" xr:uid="{620D9ECD-260D-4ED9-A622-65E11A46684E}"/>
    <hyperlink ref="AL464" location="A125580592L" display="A125580592L" xr:uid="{91D29497-9630-4423-B6B5-4B5B73B97EEC}"/>
    <hyperlink ref="AL520" location="A125566552F" display="A125566552F" xr:uid="{415397EA-153B-4AF2-8E9D-2E23223BD4D1}"/>
    <hyperlink ref="AH408" location="A125555320R" display="A125555320R" xr:uid="{2594288D-55CF-4A48-8F5E-251D97D2A5AC}"/>
    <hyperlink ref="AH464" location="A125583400L" display="A125583400L" xr:uid="{00C602EE-DB62-48B0-B002-A7F675A6CD00}"/>
    <hyperlink ref="AH520" location="A125569360T" display="A125569360T" xr:uid="{7B4E35DA-7177-4890-9DB6-2DF383BBE990}"/>
    <hyperlink ref="AI408" location="A125549704L" display="A125549704L" xr:uid="{F1922B38-E860-4682-9F58-19F5D99AE6EA}"/>
    <hyperlink ref="AI464" location="A125577784W" display="A125577784W" xr:uid="{31E982B5-B7CF-4B99-8A76-5DC9D2E30BB1}"/>
    <hyperlink ref="AI520" location="A125563744V" display="A125563744V" xr:uid="{FF3676B1-53D3-4A7D-A3FF-9EA26C23383D}"/>
    <hyperlink ref="AJ408" location="A125558128V" display="A125558128V" xr:uid="{65E24E7B-3DAF-43D3-9050-D20FAB1D2161}"/>
    <hyperlink ref="AJ464" location="A125586208T" display="A125586208T" xr:uid="{9DDC101F-B5B5-4EE1-9C7E-03CC10234373}"/>
    <hyperlink ref="AJ520" location="A125572168A" display="A125572168A" xr:uid="{B141D82B-9C4A-429C-B8A3-7980A16A9BFD}"/>
    <hyperlink ref="AK408" location="A125560936J" display="A125560936J" xr:uid="{B38A4422-3115-4AF3-AA1A-5634DBB0E766}"/>
    <hyperlink ref="AK464" location="A125589016C" display="A125589016C" xr:uid="{C263C21E-8B4B-46C2-970A-46BEEE065876}"/>
    <hyperlink ref="AK520" location="A125574976K" display="A125574976K" xr:uid="{DDBAEE92-8BBF-4E1E-A240-64717CD6672F}"/>
    <hyperlink ref="AM408" location="A125552513F" display="A125552513F" xr:uid="{F3BAED9C-C65E-40D2-9D50-4C0988BE0ADD}"/>
    <hyperlink ref="AM464" location="A125580593R" display="A125580593R" xr:uid="{C2655BB4-9476-44DC-AE5E-21D71EADE2B2}"/>
    <hyperlink ref="AM520" location="A125566553J" display="A125566553J" xr:uid="{6F398750-6407-43BE-AF06-DF1034C20A63}"/>
    <hyperlink ref="AL409" location="A125552224K" display="A125552224K" xr:uid="{9709A44E-DB61-4AA8-BB6E-AB60AFEECF0D}"/>
    <hyperlink ref="AL465" location="A125580304J" display="A125580304J" xr:uid="{4EC2A474-B9BF-4EF5-9F90-7C84CB0109E4}"/>
    <hyperlink ref="AL521" location="A125566264L" display="A125566264L" xr:uid="{1E5F78E2-9936-433F-8F3F-1D29028A668B}"/>
    <hyperlink ref="AH409" location="A125555032W" display="A125555032W" xr:uid="{A81FBF08-94C7-47FA-960F-5FCA680B0C3F}"/>
    <hyperlink ref="AH465" location="A125583112V" display="A125583112V" xr:uid="{ADC65138-AA3E-4A89-A03A-01270AD447C6}"/>
    <hyperlink ref="AH521" location="A125569072X" display="A125569072X" xr:uid="{3318B7D1-B45D-4CAD-8654-53AC875FAF69}"/>
    <hyperlink ref="AI409" location="A125549416V" display="A125549416V" xr:uid="{15B5FF62-78B4-4F25-BBDD-1A496D86EA4E}"/>
    <hyperlink ref="AI465" location="A125577496C" display="A125577496C" xr:uid="{3BD7D1C7-3710-4499-A45C-12BF17B83B10}"/>
    <hyperlink ref="AI521" location="A125563456A" display="A125563456A" xr:uid="{7D52983C-CA3B-42A0-AA7E-B3524FC908AB}"/>
    <hyperlink ref="AJ409" location="A125557840F" display="A125557840F" xr:uid="{7983740D-866B-43B6-AEFC-1C3F282191DC}"/>
    <hyperlink ref="AJ465" location="A125585920C" display="A125585920C" xr:uid="{46DCC301-7223-48AD-9CEA-E8115CCC2D2E}"/>
    <hyperlink ref="AJ521" location="A125571880L" display="A125571880L" xr:uid="{20441AA2-62AD-49BF-B58B-42470ABFD71F}"/>
    <hyperlink ref="AK409" location="A125560648R" display="A125560648R" xr:uid="{70A2EDA7-E1A3-4814-ADA5-5A76933BF2EA}"/>
    <hyperlink ref="AK465" location="A125588728J" display="A125588728J" xr:uid="{8D5CC305-A8AD-427A-B11D-D0163D0719F6}"/>
    <hyperlink ref="AK521" location="A125574688T" display="A125574688T" xr:uid="{734F89C4-FDEA-422C-B088-2B162458E8C4}"/>
    <hyperlink ref="AM409" location="A125552225L" display="A125552225L" xr:uid="{EF3D8CBB-CD58-44EA-B21C-7A1643838152}"/>
    <hyperlink ref="AM465" location="A125580305K" display="A125580305K" xr:uid="{FE0DE27A-F704-48C6-B854-79690FACDEFF}"/>
    <hyperlink ref="AM521" location="A125566265R" display="A125566265R" xr:uid="{7CBFC6C3-F10B-4771-B25B-183B947AD6F8}"/>
    <hyperlink ref="AL410" location="A125552496R" display="A125552496R" xr:uid="{B43E0104-865D-449D-86A7-6FC84B713F0F}"/>
    <hyperlink ref="AL466" location="A125580576L" display="A125580576L" xr:uid="{586A91D1-D572-4404-99FC-1DE7E5C6C138}"/>
    <hyperlink ref="AL522" location="A125566536F" display="A125566536F" xr:uid="{6791513F-64EF-4699-A71B-B6EC87A16300}"/>
    <hyperlink ref="AH410" location="A125555304R" display="A125555304R" xr:uid="{2B441291-7AEF-4014-9892-F1EAB319DC73}"/>
    <hyperlink ref="AH466" location="A125583384X" display="A125583384X" xr:uid="{B5D3483E-0F40-4D37-BE09-CA00CE440176}"/>
    <hyperlink ref="AH522" location="A125569344T" display="A125569344T" xr:uid="{441F2D4E-EA84-4BCB-B917-4519A0E538A2}"/>
    <hyperlink ref="AI410" location="A125549688X" display="A125549688X" xr:uid="{63ADE119-BCAB-431D-B512-3F583A5DD094}"/>
    <hyperlink ref="AI466" location="A125577768W" display="A125577768W" xr:uid="{BA11B5BF-2941-40C9-9B00-2E564464CEF6}"/>
    <hyperlink ref="AI522" location="A125563728V" display="A125563728V" xr:uid="{5F4051F0-EC59-484C-848C-442253DBCC93}"/>
    <hyperlink ref="AJ410" location="A125558112A" display="A125558112A" xr:uid="{76E7262B-14EF-4653-8459-741A34EB8898}"/>
    <hyperlink ref="AJ466" location="A125586192K" display="A125586192K" xr:uid="{70A91B4D-9322-4321-9D89-C4B4D7746155}"/>
    <hyperlink ref="AJ522" location="A125572152J" display="A125572152J" xr:uid="{23AFA556-7318-445D-817E-BC6A29A42C0A}"/>
    <hyperlink ref="AK410" location="A125560920R" display="A125560920R" xr:uid="{EBA5292F-3E09-48F6-958E-48C44B4E020B}"/>
    <hyperlink ref="AK466" location="A125589000K" display="A125589000K" xr:uid="{49C4C5F0-DB3C-43EE-9B2C-AEA604F0B753}"/>
    <hyperlink ref="AK522" location="A125574960T" display="A125574960T" xr:uid="{F0DC1242-C94D-4740-B59E-97948EE19E4A}"/>
    <hyperlink ref="AM410" location="A125552497T" display="A125552497T" xr:uid="{B71C5522-EC47-4447-96BF-06F57777945F}"/>
    <hyperlink ref="AM466" location="A125580577R" display="A125580577R" xr:uid="{598BBF54-9B95-40D0-9868-BEAB30F2CD30}"/>
    <hyperlink ref="AM522" location="A125566537J" display="A125566537J" xr:uid="{6D2AA46C-7B1C-4372-8A1C-14E7196F9029}"/>
    <hyperlink ref="AL411" location="A125552504C" display="A125552504C" xr:uid="{BE161BE9-220C-4280-B5A9-1ED055E12E70}"/>
    <hyperlink ref="AL467" location="A125580584L" display="A125580584L" xr:uid="{ABCD7958-6098-4184-A2CA-9368500221BD}"/>
    <hyperlink ref="AL523" location="A125566544F" display="A125566544F" xr:uid="{2BD3837D-3A6D-4005-AF54-CB29E92A763D}"/>
    <hyperlink ref="AH411" location="A125555312R" display="A125555312R" xr:uid="{00B5A87A-CB1D-4FDC-A0F1-70E647376001}"/>
    <hyperlink ref="AH467" location="A125583392X" display="A125583392X" xr:uid="{51CF8795-7A22-4EF1-A100-D4A834207A36}"/>
    <hyperlink ref="AH523" location="A125569352T" display="A125569352T" xr:uid="{82580253-AC08-4E14-BF23-9FAA2152313C}"/>
    <hyperlink ref="AI411" location="A125549696X" display="A125549696X" xr:uid="{8A35B8F2-C7F5-4D2F-981E-7AE89C9B34F9}"/>
    <hyperlink ref="AI467" location="A125577776W" display="A125577776W" xr:uid="{B6195D47-ECEA-4651-BEEC-7C253997E6E1}"/>
    <hyperlink ref="AI523" location="A125563736V" display="A125563736V" xr:uid="{3AFF8D42-FEEF-4498-A3CD-B1317A4EDEEA}"/>
    <hyperlink ref="AJ411" location="A125558120A" display="A125558120A" xr:uid="{BB22F897-3B53-4462-93A3-37EA2B541829}"/>
    <hyperlink ref="AJ467" location="A125586200X" display="A125586200X" xr:uid="{5C728BFA-A7B6-4DD7-A790-A6B133C03617}"/>
    <hyperlink ref="AJ523" location="A125572160J" display="A125572160J" xr:uid="{2BCC5EEF-1129-4687-926C-614DD4ABFDB7}"/>
    <hyperlink ref="AK411" location="A125560928J" display="A125560928J" xr:uid="{AD75E848-1968-4FD8-AE02-5F212BA7354E}"/>
    <hyperlink ref="AK467" location="A125589008C" display="A125589008C" xr:uid="{C088CA77-0503-473B-8150-7CD99C74F379}"/>
    <hyperlink ref="AK523" location="A125574968K" display="A125574968K" xr:uid="{5B020560-5326-43BE-8B23-8D7CE96271CF}"/>
    <hyperlink ref="AM411" location="A125552505F" display="A125552505F" xr:uid="{C1731673-0ED6-420D-8E66-820112D70E67}"/>
    <hyperlink ref="AM467" location="A125580585R" display="A125580585R" xr:uid="{01938F76-CED1-4209-B2E2-06A3A4E495DF}"/>
    <hyperlink ref="AM523" location="A125566545J" display="A125566545J" xr:uid="{39CDF86F-8536-4327-875F-742FC4383ABD}"/>
    <hyperlink ref="AL412" location="A125552232K" display="A125552232K" xr:uid="{B2F3714E-F32E-4D3A-9EA1-B55275811356}"/>
    <hyperlink ref="AL468" location="A125580312J" display="A125580312J" xr:uid="{8BD0C66D-2437-44DD-93EB-52D34347C4CE}"/>
    <hyperlink ref="AL524" location="A125566272L" display="A125566272L" xr:uid="{A571C284-DA88-4716-9498-4C022FC2FEC5}"/>
    <hyperlink ref="AH412" location="A125555040W" display="A125555040W" xr:uid="{63B4A0B0-5842-4ECB-A1F0-6E67B5CC4B16}"/>
    <hyperlink ref="AH468" location="A125583120V" display="A125583120V" xr:uid="{9D802053-DB92-4C37-AC89-A1EC6EACB27C}"/>
    <hyperlink ref="AH524" location="A125569080X" display="A125569080X" xr:uid="{8A1B9189-2EBC-4D44-B9C1-FCB0D71AF060}"/>
    <hyperlink ref="AI412" location="A125549424V" display="A125549424V" xr:uid="{E5D62BD0-1DEB-49FD-9E33-39B2085CA0E3}"/>
    <hyperlink ref="AI468" location="A125577504T" display="A125577504T" xr:uid="{1559890C-8323-4C79-9A85-D26B5A811CAF}"/>
    <hyperlink ref="AI524" location="A125563464A" display="A125563464A" xr:uid="{2016242F-02A1-4B14-9703-BAAB91A4F727}"/>
    <hyperlink ref="AJ412" location="A125557848X" display="A125557848X" xr:uid="{4FFA8979-2193-48FE-B555-C7847DBF18B3}"/>
    <hyperlink ref="AJ468" location="A125585928W" display="A125585928W" xr:uid="{D3176DED-A31E-4C72-89D7-6E5E766A117E}"/>
    <hyperlink ref="AJ524" location="A125571888F" display="A125571888F" xr:uid="{A6C2FEFE-1420-4438-87A4-57B5E926915B}"/>
    <hyperlink ref="AK412" location="A125560656R" display="A125560656R" xr:uid="{763151E2-DEE4-4182-BFF1-49390C985119}"/>
    <hyperlink ref="AK468" location="A125588736J" display="A125588736J" xr:uid="{E0820087-D126-4214-B97E-34EADB927F80}"/>
    <hyperlink ref="AK524" location="A125574696T" display="A125574696T" xr:uid="{987A05FD-F0D9-44C4-96FB-D08B0E347C80}"/>
    <hyperlink ref="AM412" location="A125552233L" display="A125552233L" xr:uid="{8FAD6A2E-8F47-4684-AD6B-9721F561AEE3}"/>
    <hyperlink ref="AM468" location="A125580313K" display="A125580313K" xr:uid="{27747BAF-A884-45A0-B095-6BFE06615D56}"/>
    <hyperlink ref="AM524" location="A125566273R" display="A125566273R" xr:uid="{37A393B5-C613-4E23-9124-CFB1C5C25375}"/>
    <hyperlink ref="AL413" location="A125552312K" display="A125552312K" xr:uid="{813A60DE-EE14-41A2-90F6-10AD47084916}"/>
    <hyperlink ref="AL469" location="A125580392V" display="A125580392V" xr:uid="{4D12367D-9107-48E3-A70D-DBBE36328215}"/>
    <hyperlink ref="AL525" location="A125566352L" display="A125566352L" xr:uid="{F8428EE2-33CB-4853-ADBA-78273E3DE002}"/>
    <hyperlink ref="AH413" location="A125555120W" display="A125555120W" xr:uid="{3A248CC0-A909-4B2A-B08F-B9455B62A6E3}"/>
    <hyperlink ref="AH469" location="A125583200V" display="A125583200V" xr:uid="{4F742CAE-5D94-44E3-9FDB-860C1A1E3EDD}"/>
    <hyperlink ref="AH525" location="A125569160X" display="A125569160X" xr:uid="{4CD7CF2D-7524-4FDB-AD5E-7DC16D21D304}"/>
    <hyperlink ref="AI413" location="A125549504V" display="A125549504V" xr:uid="{83037F70-F605-4703-B66C-F7E6B3239399}"/>
    <hyperlink ref="AI469" location="A125577584C" display="A125577584C" xr:uid="{DBE0DFA3-ADC7-4142-AFBC-1A184AA4B509}"/>
    <hyperlink ref="AI525" location="A125563544A" display="A125563544A" xr:uid="{D82CDE86-FE4F-4140-AB21-CB5A1B4E0278}"/>
    <hyperlink ref="AJ413" location="A125557928X" display="A125557928X" xr:uid="{55598A54-D431-4980-A82C-48A4831512BB}"/>
    <hyperlink ref="AJ469" location="A125586008X" display="A125586008X" xr:uid="{6405D22E-7610-4D31-9F57-A1BB29865A40}"/>
    <hyperlink ref="AJ525" location="A125571968F" display="A125571968F" xr:uid="{C09DBE0D-3F9A-4F83-A7F5-A60D359F1752}"/>
    <hyperlink ref="AK413" location="A125560736R" display="A125560736R" xr:uid="{44BF324D-492D-4CBC-B11D-1D41D6F1E70F}"/>
    <hyperlink ref="AK469" location="A125588816J" display="A125588816J" xr:uid="{550846D9-9849-444D-A241-F5E725ED5A20}"/>
    <hyperlink ref="AK525" location="A125574776T" display="A125574776T" xr:uid="{F997F70F-63A9-4B63-8525-11F6876A4C32}"/>
    <hyperlink ref="AM413" location="A125552313L" display="A125552313L" xr:uid="{696B15AC-D9EC-4468-B8A4-4B5D17A3A4FB}"/>
    <hyperlink ref="AM469" location="A125580393W" display="A125580393W" xr:uid="{ACB47C00-391B-4944-8487-BC3BF2C5124F}"/>
    <hyperlink ref="AM525" location="A125566353R" display="A125566353R" xr:uid="{4BDED206-A106-4E13-9A45-B0EB6AD0D0E2}"/>
    <hyperlink ref="AL414" location="A125552400K" display="A125552400K" xr:uid="{0BB06D70-3C38-445C-A8E3-063EFA9FB5E1}"/>
    <hyperlink ref="AL470" location="A125580480V" display="A125580480V" xr:uid="{DC6F386B-511C-4D47-BC5A-8DD0711BD87E}"/>
    <hyperlink ref="AL526" location="A125566440L" display="A125566440L" xr:uid="{58F75255-2FB5-48C4-ACBF-E3C5042C8746}"/>
    <hyperlink ref="AH414" location="A125555208R" display="A125555208R" xr:uid="{C0A5BD4C-894C-41F1-B91A-538C495A75EF}"/>
    <hyperlink ref="AH470" location="A125583288X" display="A125583288X" xr:uid="{2B63E289-1944-4D2D-9DF0-3241357F625E}"/>
    <hyperlink ref="AH526" location="A125569248T" display="A125569248T" xr:uid="{1465DD40-4523-426E-98E7-C4AE225E99C6}"/>
    <hyperlink ref="AI414" location="A125549592F" display="A125549592F" xr:uid="{CDC82EAB-DE10-4F86-A57E-857EFFB3F57C}"/>
    <hyperlink ref="AI470" location="A125577672C" display="A125577672C" xr:uid="{F73F5B28-AD87-48EE-B22E-98F24E4296B2}"/>
    <hyperlink ref="AI526" location="A125563632A" display="A125563632A" xr:uid="{0A682BB6-723A-4661-8043-5597FA0B0FDD}"/>
    <hyperlink ref="AJ414" location="A125558016A" display="A125558016A" xr:uid="{31487644-80E7-4331-814C-3EC7E6185E7F}"/>
    <hyperlink ref="AJ470" location="A125586096K" display="A125586096K" xr:uid="{C563AAD5-BFD9-4F64-8F20-BA32CA67A009}"/>
    <hyperlink ref="AJ526" location="A125572056J" display="A125572056J" xr:uid="{8203F9F7-CD15-4E1A-8A57-19BE6873DD8C}"/>
    <hyperlink ref="AK414" location="A125560824R" display="A125560824R" xr:uid="{CAA48EF6-C57F-4B5F-AB80-A3BE97E7C629}"/>
    <hyperlink ref="AK470" location="A125588904J" display="A125588904J" xr:uid="{66A5ACC4-C692-4291-9A96-E287A8B69C71}"/>
    <hyperlink ref="AK526" location="A125574864T" display="A125574864T" xr:uid="{FA0F19D1-DCDF-4CCC-936E-17F9A3F632D1}"/>
    <hyperlink ref="AM414" location="A125552401L" display="A125552401L" xr:uid="{80CE30CF-4C6E-46E2-B8A1-3F57AF99325F}"/>
    <hyperlink ref="AM470" location="A125580481W" display="A125580481W" xr:uid="{393D177A-8B15-4E1F-9C58-819A032BC453}"/>
    <hyperlink ref="AM526" location="A125566441R" display="A125566441R" xr:uid="{8776D3E7-80BB-48A3-908E-120458131E84}"/>
    <hyperlink ref="AL415" location="A125552520C" display="A125552520C" xr:uid="{FD614277-61CA-46BE-B8DE-D8B814F45199}"/>
    <hyperlink ref="AL471" location="A125580600A" display="A125580600A" xr:uid="{F93CCEE4-D97D-4FCD-B1FD-2D6D823DE555}"/>
    <hyperlink ref="AL527" location="A125566560F" display="A125566560F" xr:uid="{D4E8ADDB-0FBE-40AD-A505-48F22C9FFCA3}"/>
    <hyperlink ref="AH415" location="A125555328J" display="A125555328J" xr:uid="{11DCAE7D-0D87-434B-8317-C420E576BB9F}"/>
    <hyperlink ref="AH471" location="A125583408F" display="A125583408F" xr:uid="{7E67CB1B-BA49-49DE-B2C8-EBF6A40A1425}"/>
    <hyperlink ref="AH527" location="A125569368K" display="A125569368K" xr:uid="{9B4D67AA-A1F0-4D3E-B701-E0C0C239F159}"/>
    <hyperlink ref="AI415" location="A125549712L" display="A125549712L" xr:uid="{71E272EF-3B03-4D3C-9A7B-9B6029CFAFC4}"/>
    <hyperlink ref="AI471" location="A125577792W" display="A125577792W" xr:uid="{C7497D3E-64D4-42BC-B809-111AE5B7329A}"/>
    <hyperlink ref="AI527" location="A125563752V" display="A125563752V" xr:uid="{FC4B02BD-0E23-46B4-B685-4940E12FCC36}"/>
    <hyperlink ref="AJ415" location="A125558136V" display="A125558136V" xr:uid="{5D60F87C-F56E-481D-BD25-BA44F8406DED}"/>
    <hyperlink ref="AJ471" location="A125586216T" display="A125586216T" xr:uid="{CF40D57D-5D3A-4FFE-9AAA-F0023FC33852}"/>
    <hyperlink ref="AJ527" location="A125572176A" display="A125572176A" xr:uid="{5A48F78A-6C60-4B19-AFFD-56AAFCAC51F5}"/>
    <hyperlink ref="AK415" location="A125560944J" display="A125560944J" xr:uid="{D6BAEC39-37D0-47F8-AD22-EDC18EB00001}"/>
    <hyperlink ref="AK471" location="A125589024C" display="A125589024C" xr:uid="{5D6841AF-3A93-4538-B097-A77D787E36F7}"/>
    <hyperlink ref="AK527" location="A125574984K" display="A125574984K" xr:uid="{ED099EF8-23D7-4253-BDEF-D5C91D911965}"/>
    <hyperlink ref="AM415" location="A125552521F" display="A125552521F" xr:uid="{5AE93ED2-6A5C-4B24-ABE6-9CB5825ECB90}"/>
    <hyperlink ref="AM471" location="A125580601C" display="A125580601C" xr:uid="{A9D36C1D-94FD-439D-BACE-DBCA0BBCC699}"/>
    <hyperlink ref="AM527" location="A125566561J" display="A125566561J" xr:uid="{2E8928D1-5049-4F49-9E61-3202BBA48834}"/>
    <hyperlink ref="AL417" location="A125552240K" display="A125552240K" xr:uid="{7F207C1B-ADDC-47DD-B5FC-939555149EF5}"/>
    <hyperlink ref="AL473" location="A125580320J" display="A125580320J" xr:uid="{FFA52AE1-3824-4753-B00E-03D62A216D2A}"/>
    <hyperlink ref="AL529" location="A125566280L" display="A125566280L" xr:uid="{575C3FF7-884F-460D-8D1A-857AAA6D6F82}"/>
    <hyperlink ref="AH417" location="A125555048R" display="A125555048R" xr:uid="{4C6CB669-9DF7-4DA6-AD26-BD13A782A9A0}"/>
    <hyperlink ref="AH473" location="A125583128L" display="A125583128L" xr:uid="{4B9D137A-A586-4302-9C64-FAAEE601257C}"/>
    <hyperlink ref="AH529" location="A125569088T" display="A125569088T" xr:uid="{E9EBB5D2-A403-41EF-B272-4DFB6C68503D}"/>
    <hyperlink ref="AI417" location="A125549432V" display="A125549432V" xr:uid="{00541033-15B0-4B35-8482-C725F6D2AB60}"/>
    <hyperlink ref="AI473" location="A125577512T" display="A125577512T" xr:uid="{6E33EA73-972F-49CC-8B4B-A4A9EC45F193}"/>
    <hyperlink ref="AI529" location="A125563472A" display="A125563472A" xr:uid="{08D2B354-0C82-4484-A4F0-0C3DFAB55C10}"/>
    <hyperlink ref="AJ417" location="A125557856X" display="A125557856X" xr:uid="{CDCD78B6-FDF8-4722-9C66-76822E4CB552}"/>
    <hyperlink ref="AJ473" location="A125585936W" display="A125585936W" xr:uid="{04085703-3FB8-4F47-9343-181DAAA9250E}"/>
    <hyperlink ref="AJ529" location="A125571896F" display="A125571896F" xr:uid="{008A6EF2-6FE3-4958-98D4-A565FF4A807A}"/>
    <hyperlink ref="AK417" location="A125560664R" display="A125560664R" xr:uid="{59F4E172-10C3-4D0D-AFED-D3B3367CFE51}"/>
    <hyperlink ref="AK473" location="A125588744J" display="A125588744J" xr:uid="{C871557C-7EFD-4D6D-9E68-18F43498E1F9}"/>
    <hyperlink ref="AK529" location="A125574704F" display="A125574704F" xr:uid="{907B61F7-DD01-41CF-BD59-209DDD8DA13F}"/>
    <hyperlink ref="AM417" location="A125552241L" display="A125552241L" xr:uid="{447CFD31-010F-4434-BDDB-AC53A5DBC257}"/>
    <hyperlink ref="AM473" location="A125580321K" display="A125580321K" xr:uid="{7372F262-0CDB-458E-B13A-D2D0C4661838}"/>
    <hyperlink ref="AM529" location="A125566281R" display="A125566281R" xr:uid="{C24BA8CA-780B-4026-810E-24E43D896408}"/>
    <hyperlink ref="AL418" location="A125552440C" display="A125552440C" xr:uid="{34ED8397-E4A0-4AFE-806B-AAEBE6D8C285}"/>
    <hyperlink ref="AL474" location="A125580520A" display="A125580520A" xr:uid="{880B8210-F4A3-4EA0-8BB3-8EC25573AD97}"/>
    <hyperlink ref="AL530" location="A125566480F" display="A125566480F" xr:uid="{9E512764-9F4A-4CB3-934F-9F8FC31D5338}"/>
    <hyperlink ref="AH418" location="A125555248J" display="A125555248J" xr:uid="{858469DC-ACA2-4949-BAD4-45A4A0E2D8D8}"/>
    <hyperlink ref="AH474" location="A125583328F" display="A125583328F" xr:uid="{4716AA77-8289-4090-9CA4-1057860945F1}"/>
    <hyperlink ref="AH530" location="A125569288K" display="A125569288K" xr:uid="{0B289171-D80B-4086-9673-2FFF3C0EC119}"/>
    <hyperlink ref="AI418" location="A125549632L" display="A125549632L" xr:uid="{C10EEF01-E5DC-4808-9547-E0CBF7FBED50}"/>
    <hyperlink ref="AI474" location="A125577712K" display="A125577712K" xr:uid="{2EA30777-660E-469F-A465-49774E2CA477}"/>
    <hyperlink ref="AI530" location="A125563672V" display="A125563672V" xr:uid="{2B3192EA-0DD5-4F5A-9A49-7AE9334EE6CF}"/>
    <hyperlink ref="AJ418" location="A125558056V" display="A125558056V" xr:uid="{8DD00990-893D-417E-9119-9DCC43030CB4}"/>
    <hyperlink ref="AJ474" location="A125586136T" display="A125586136T" xr:uid="{66FDFF91-59F4-42E1-B89B-4355E3A4AEBD}"/>
    <hyperlink ref="AJ530" location="A125572096A" display="A125572096A" xr:uid="{E6303AA9-E9CC-408E-AAC4-AEF0B338C156}"/>
    <hyperlink ref="AK418" location="A125560864J" display="A125560864J" xr:uid="{AB5EC416-A6EE-45A0-8912-9DC44AD20273}"/>
    <hyperlink ref="AK474" location="A125588944A" display="A125588944A" xr:uid="{3046A760-9987-4B0A-A9F3-71EC1F0B78F3}"/>
    <hyperlink ref="AK530" location="A125574904X" display="A125574904X" xr:uid="{7EB6354D-E0F3-40B1-9FBA-66AC5280C094}"/>
    <hyperlink ref="AM418" location="A125552441F" display="A125552441F" xr:uid="{B369E577-54F9-4516-8D90-19A67DD7CFF9}"/>
    <hyperlink ref="AM474" location="A125580521C" display="A125580521C" xr:uid="{10C14E79-0282-411E-854E-4906D4C4B08C}"/>
    <hyperlink ref="AM530" location="A125566481J" display="A125566481J" xr:uid="{9DE823FB-5B42-453E-8E30-96538503F6FA}"/>
    <hyperlink ref="AL419" location="A125552448W" display="A125552448W" xr:uid="{3BB883EE-0F69-47FE-BD0A-743901537994}"/>
    <hyperlink ref="AL475" location="A125580528V" display="A125580528V" xr:uid="{5FF5C023-A32C-45EB-97D7-EA582A889855}"/>
    <hyperlink ref="AL531" location="A125566488X" display="A125566488X" xr:uid="{9B05920A-9152-43A5-AB01-2B96A15393EE}"/>
    <hyperlink ref="AH419" location="A125555256J" display="A125555256J" xr:uid="{A4621AD2-8296-4687-AB16-576EDD2E069E}"/>
    <hyperlink ref="AH475" location="A125583336F" display="A125583336F" xr:uid="{8F274665-8E5E-44D8-A55A-BE40E69748E7}"/>
    <hyperlink ref="AH531" location="A125569296K" display="A125569296K" xr:uid="{50E99AFD-98AE-4A95-A036-0E15CC8B104A}"/>
    <hyperlink ref="AI419" location="A125549640L" display="A125549640L" xr:uid="{9A1AA2A6-BE37-44F9-8022-8C3B278A6DB3}"/>
    <hyperlink ref="AI475" location="A125577720K" display="A125577720K" xr:uid="{04A74071-E5AA-4677-BFF5-84C7038436B6}"/>
    <hyperlink ref="AI531" location="A125563680V" display="A125563680V" xr:uid="{7B3FE17E-8E00-4E94-94D2-7A4501FDA267}"/>
    <hyperlink ref="AJ419" location="A125558064V" display="A125558064V" xr:uid="{FA9A0F47-DA89-43BA-B7D8-24E7765347D3}"/>
    <hyperlink ref="AJ475" location="A125586144T" display="A125586144T" xr:uid="{65AF3321-91B5-41C1-9574-BD0E29332DF4}"/>
    <hyperlink ref="AJ531" location="A125572104R" display="A125572104R" xr:uid="{AD3D756B-6E0F-42E9-B06B-52015CC49A37}"/>
    <hyperlink ref="AK419" location="A125560872J" display="A125560872J" xr:uid="{7EF9AA3D-7406-4959-B6B8-719D5E9930FF}"/>
    <hyperlink ref="AK475" location="A125588952A" display="A125588952A" xr:uid="{4A4094AF-3586-4BA3-AB20-791327E7850C}"/>
    <hyperlink ref="AK531" location="A125574912X" display="A125574912X" xr:uid="{447817F6-FA11-4FA7-96B7-CDD807274FAA}"/>
    <hyperlink ref="AM419" location="A125552449X" display="A125552449X" xr:uid="{16859E73-F0CA-4D78-9704-E665EBB45D47}"/>
    <hyperlink ref="AM475" location="A125580529W" display="A125580529W" xr:uid="{E6C2A0F7-3C45-470A-9E8F-646AB9E4220F}"/>
    <hyperlink ref="AM531" location="A125566489A" display="A125566489A" xr:uid="{D78582AE-1E9A-4C67-AF23-BB50A950F50A}"/>
    <hyperlink ref="AL420" location="A125552280C" display="A125552280C" xr:uid="{1CAA0A86-DF6B-44A8-A36E-0E7E6D6A2BA6}"/>
    <hyperlink ref="AL476" location="A125580360A" display="A125580360A" xr:uid="{5914623C-5150-4233-8377-1881F4371579}"/>
    <hyperlink ref="AL532" location="A125566320V" display="A125566320V" xr:uid="{9CB447F9-B16A-4E71-9964-DCDD7F365A68}"/>
    <hyperlink ref="AH420" location="A125555088J" display="A125555088J" xr:uid="{1CDB7509-274F-4795-A793-FE1CE1781D45}"/>
    <hyperlink ref="AH476" location="A125583168F" display="A125583168F" xr:uid="{F50B0905-D79D-4B6E-922B-BABEF1DC425A}"/>
    <hyperlink ref="AH532" location="A125569128X" display="A125569128X" xr:uid="{29174197-E72A-4D43-A260-960443133EF5}"/>
    <hyperlink ref="AI420" location="A125549472L" display="A125549472L" xr:uid="{B85CDB99-92A9-4777-AE34-4F12A8274139}"/>
    <hyperlink ref="AI476" location="A125577552K" display="A125577552K" xr:uid="{CFFBA057-0848-4D45-B497-667CBC6770B5}"/>
    <hyperlink ref="AI532" location="A125563512J" display="A125563512J" xr:uid="{036BDB36-A39A-48A8-95A8-EDEB67609EE5}"/>
    <hyperlink ref="AJ420" location="A125557896T" display="A125557896T" xr:uid="{BF7E8B37-2A16-4661-A824-927343ADDCEC}"/>
    <hyperlink ref="AJ476" location="A125585976R" display="A125585976R" xr:uid="{9C83EDBA-F8DB-435B-825A-60B97FE24BE7}"/>
    <hyperlink ref="AJ532" location="A125571936L" display="A125571936L" xr:uid="{FBF62E13-EF15-45A3-9755-036DAE11C3D7}"/>
    <hyperlink ref="AK420" location="A125560704W" display="A125560704W" xr:uid="{F933BDE0-9336-4735-B8DA-A28149AF95D8}"/>
    <hyperlink ref="AK476" location="A125588784A" display="A125588784A" xr:uid="{E25654F7-D316-4F66-A7E5-4964A15A7CD6}"/>
    <hyperlink ref="AK532" location="A125574744X" display="A125574744X" xr:uid="{E5D95546-E88A-4CA9-8086-B4AEF25F758E}"/>
    <hyperlink ref="AM420" location="A125552281F" display="A125552281F" xr:uid="{60430EFF-2BC1-4BFA-BDE4-F4D9B72D3952}"/>
    <hyperlink ref="AM476" location="A125580361C" display="A125580361C" xr:uid="{8C92A7FF-F10C-4A9F-AD0D-4E4217B63C12}"/>
    <hyperlink ref="AM532" location="A125566321W" display="A125566321W" xr:uid="{41C58647-6855-4D9E-A1B2-4375F8372E90}"/>
    <hyperlink ref="AL422" location="A125552248C" display="A125552248C" xr:uid="{0E0BE768-E88B-49B2-974E-B749BAF51DB7}"/>
    <hyperlink ref="AL478" location="A125580328A" display="A125580328A" xr:uid="{D104EF58-EAD6-47ED-ADCB-6C13397376E9}"/>
    <hyperlink ref="AL534" location="A125566288F" display="A125566288F" xr:uid="{29D0CBA7-454B-4626-9481-1C95676BD2D1}"/>
    <hyperlink ref="AH422" location="A125555056R" display="A125555056R" xr:uid="{884587B7-4E73-47BC-82E9-2C4A9F2D5E3F}"/>
    <hyperlink ref="AH478" location="A125583136L" display="A125583136L" xr:uid="{D90CE918-DCE3-4D0A-AE65-72B0D14E424A}"/>
    <hyperlink ref="AH534" location="A125569096T" display="A125569096T" xr:uid="{3D35B14E-F1C9-4D55-A45F-F1495A724470}"/>
    <hyperlink ref="AI422" location="A125549440V" display="A125549440V" xr:uid="{9E173373-1003-4460-AAD1-04C0E2E1EC8C}"/>
    <hyperlink ref="AI478" location="A125577520T" display="A125577520T" xr:uid="{5C9C4C35-E516-4B02-94DF-4968469320EA}"/>
    <hyperlink ref="AI534" location="A125563480A" display="A125563480A" xr:uid="{8A1CE0C1-F4DE-43F6-A006-46A971F2996F}"/>
    <hyperlink ref="AJ422" location="A125557864X" display="A125557864X" xr:uid="{D0DE76E3-E4A1-46E0-B016-022A7F8E8A02}"/>
    <hyperlink ref="AJ478" location="A125585944W" display="A125585944W" xr:uid="{8A1C8EE7-7B95-4BC7-9853-273E42381C67}"/>
    <hyperlink ref="AJ534" location="A125571904V" display="A125571904V" xr:uid="{FADA468C-AABB-42ED-9E50-22A00A829F1F}"/>
    <hyperlink ref="AK422" location="A125560672R" display="A125560672R" xr:uid="{7198E91A-6C14-4708-A861-D0483E944D4F}"/>
    <hyperlink ref="AK478" location="A125588752J" display="A125588752J" xr:uid="{BFF24299-A0C0-43B5-9C28-A68EE3CEDE85}"/>
    <hyperlink ref="AK534" location="A125574712F" display="A125574712F" xr:uid="{D3BEEAB1-16FD-499F-9306-39BDE6FB9730}"/>
    <hyperlink ref="AM422" location="A125552249F" display="A125552249F" xr:uid="{5642090B-DDFE-4401-8D94-94854BD57DE1}"/>
    <hyperlink ref="AM478" location="A125580329C" display="A125580329C" xr:uid="{9D7B8F04-248E-477E-8E7B-95246AE57CCE}"/>
    <hyperlink ref="AM534" location="A125566289J" display="A125566289J" xr:uid="{3A2EA143-870D-49FF-BE85-39C978B50FFC}"/>
    <hyperlink ref="AL423" location="A125552320K" display="A125552320K" xr:uid="{97951CE8-01D0-4FAE-89B5-7718EA1D8FA0}"/>
    <hyperlink ref="AL479" location="A125580400J" display="A125580400J" xr:uid="{4D5B3DDB-BC6B-44B2-9175-23F054F2DAC4}"/>
    <hyperlink ref="AL535" location="A125566360L" display="A125566360L" xr:uid="{11C0B529-19E6-4855-8055-ACA41CB807AB}"/>
    <hyperlink ref="AH423" location="A125555128R" display="A125555128R" xr:uid="{D007DCC5-586B-4B43-92EE-ACE328DA30BF}"/>
    <hyperlink ref="AH479" location="A125583208L" display="A125583208L" xr:uid="{9709295F-04AA-43B6-804F-8A47BEE696BF}"/>
    <hyperlink ref="AH535" location="A125569168T" display="A125569168T" xr:uid="{A8C41ECE-9FF1-456B-8A93-46C66C18B11E}"/>
    <hyperlink ref="AI423" location="A125549512V" display="A125549512V" xr:uid="{79946215-954B-4CED-AEA8-529003B06AC1}"/>
    <hyperlink ref="AI479" location="A125577592C" display="A125577592C" xr:uid="{DD73B467-F08B-4F0D-BA6A-88861DFF45E3}"/>
    <hyperlink ref="AI535" location="A125563552A" display="A125563552A" xr:uid="{F3CADB52-F8A9-4D6D-B184-78F9906F393C}"/>
    <hyperlink ref="AJ423" location="A125557936X" display="A125557936X" xr:uid="{B93D1A35-73A9-4769-80AB-6AD909DF142E}"/>
    <hyperlink ref="AJ479" location="A125586016X" display="A125586016X" xr:uid="{CD29995D-0324-4CB5-B74B-4CA98A7399B8}"/>
    <hyperlink ref="AJ535" location="A125571976F" display="A125571976F" xr:uid="{F1CEFDF3-5772-46AD-B280-44B95939A956}"/>
    <hyperlink ref="AK423" location="A125560744R" display="A125560744R" xr:uid="{909C5543-67B2-401F-9C49-314B163489C2}"/>
    <hyperlink ref="AK479" location="A125588824J" display="A125588824J" xr:uid="{AC37AB71-9529-4E67-9A05-A95B9824680C}"/>
    <hyperlink ref="AK535" location="A125574784T" display="A125574784T" xr:uid="{E755EEE9-759B-4373-8AD4-068DF2ED8B30}"/>
    <hyperlink ref="AM423" location="A125552321L" display="A125552321L" xr:uid="{A8A47333-4B4D-4918-A2B2-3BAA8CAFE40A}"/>
    <hyperlink ref="AM479" location="A125580401K" display="A125580401K" xr:uid="{1987D7F2-C4BE-4E26-8249-262AF4C92F3E}"/>
    <hyperlink ref="AM535" location="A125566361R" display="A125566361R" xr:uid="{685ED907-1EC3-47E5-BC17-F7FD33754DF9}"/>
    <hyperlink ref="AL425" location="A125552272C" display="A125552272C" xr:uid="{E876B567-AAF3-4FA4-A9AE-654F690B781D}"/>
    <hyperlink ref="AL481" location="A125580352A" display="A125580352A" xr:uid="{6E5EF449-2B8D-4459-9EF5-1455B4F61080}"/>
    <hyperlink ref="AL537" location="A125566312V" display="A125566312V" xr:uid="{747F38F6-1AC4-4DE6-98CE-96DCC8C38BF6}"/>
    <hyperlink ref="AH425" location="A125555080R" display="A125555080R" xr:uid="{00FDFFC8-6ADB-4F04-A9CA-BAE235CABD51}"/>
    <hyperlink ref="AH481" location="A125583160L" display="A125583160L" xr:uid="{5ECFE8C2-EE29-43A6-A275-1C01E34046CF}"/>
    <hyperlink ref="AH537" location="A125569120F" display="A125569120F" xr:uid="{5D9BE9C9-784C-4CD2-9D5F-292B5B59CE2F}"/>
    <hyperlink ref="AI425" location="A125549464L" display="A125549464L" xr:uid="{B4D36FA4-9F43-4A03-95F2-521C1E7F45A4}"/>
    <hyperlink ref="AI481" location="A125577544K" display="A125577544K" xr:uid="{DFC549A8-6CEA-4DA9-968C-762ED4BF909C}"/>
    <hyperlink ref="AI537" location="A125563504J" display="A125563504J" xr:uid="{AFBC5DA9-A3F6-4E1E-A039-AA254B0C46F9}"/>
    <hyperlink ref="AJ425" location="A125557888T" display="A125557888T" xr:uid="{0D9B90D9-E3C8-47CC-9576-E1D5E0E13019}"/>
    <hyperlink ref="AJ481" location="A125585968R" display="A125585968R" xr:uid="{2F0D703D-8216-43E7-BBF4-EDBE8BD89936}"/>
    <hyperlink ref="AJ537" location="A125571928L" display="A125571928L" xr:uid="{07BFE4E4-1F39-44A0-9EEC-82CE36EC94A7}"/>
    <hyperlink ref="AK425" location="A125560696J" display="A125560696J" xr:uid="{9C96D540-0E52-45ED-A897-E63014B6F827}"/>
    <hyperlink ref="AK481" location="A125588776A" display="A125588776A" xr:uid="{D49CA64B-B152-42F1-9F52-D73541FF79CD}"/>
    <hyperlink ref="AK537" location="A125574736X" display="A125574736X" xr:uid="{A746BF1E-68AD-4A83-B18D-4282FE9A756B}"/>
    <hyperlink ref="AM425" location="A125552273F" display="A125552273F" xr:uid="{2517D804-FB94-4314-A128-2D3A54291EA7}"/>
    <hyperlink ref="AM481" location="A125580353C" display="A125580353C" xr:uid="{A98E2E50-F2EB-4FE7-848D-C8DEFE6A39FC}"/>
    <hyperlink ref="AM537" location="A125566313W" display="A125566313W" xr:uid="{D1C94570-842D-441B-A93C-DBC53FDA8D2A}"/>
    <hyperlink ref="AL426" location="A125552328C" display="A125552328C" xr:uid="{54FE8955-3F57-456A-B15C-CEAD2D70999B}"/>
    <hyperlink ref="AL482" location="A125580408A" display="A125580408A" xr:uid="{554F7CE8-93A7-4E35-B94C-FFD73DAD4F8B}"/>
    <hyperlink ref="AL538" location="A125566368F" display="A125566368F" xr:uid="{14266AFF-30E9-44DC-BA0A-73137DDF5EDB}"/>
    <hyperlink ref="AH426" location="A125555136R" display="A125555136R" xr:uid="{9B21642A-6D53-41E9-B625-9243C8966B88}"/>
    <hyperlink ref="AH482" location="A125583216L" display="A125583216L" xr:uid="{E7234B48-2627-4299-BABF-AB6395AAF015}"/>
    <hyperlink ref="AH538" location="A125569176T" display="A125569176T" xr:uid="{E41FC995-4E6C-4AB9-AF81-57707C2BD510}"/>
    <hyperlink ref="AI426" location="A125549520V" display="A125549520V" xr:uid="{328554A1-700C-493E-A844-7F6471C33179}"/>
    <hyperlink ref="AI482" location="A125577600T" display="A125577600T" xr:uid="{14C72914-39C0-462D-94C5-C3D3ABF27191}"/>
    <hyperlink ref="AI538" location="A125563560A" display="A125563560A" xr:uid="{669DA712-3333-4978-9772-AEC2E2AF9355}"/>
    <hyperlink ref="AJ426" location="A125557944X" display="A125557944X" xr:uid="{11DA3E2C-2E76-4111-9567-63CD30E32C16}"/>
    <hyperlink ref="AJ482" location="A125586024X" display="A125586024X" xr:uid="{24F49C13-1AD8-47C3-9714-900479B7CC54}"/>
    <hyperlink ref="AJ538" location="A125571984F" display="A125571984F" xr:uid="{9C3456E3-286C-4568-BA99-1C13755EF2B4}"/>
    <hyperlink ref="AK426" location="A125560752R" display="A125560752R" xr:uid="{63996CE1-59A4-47CD-8F8B-D158E759631C}"/>
    <hyperlink ref="AK482" location="A125588832J" display="A125588832J" xr:uid="{695C45A1-D981-4118-A13E-88F65B1E0DD0}"/>
    <hyperlink ref="AK538" location="A125574792T" display="A125574792T" xr:uid="{101B0769-899D-4417-B81E-6ACDDF75C7E2}"/>
    <hyperlink ref="AM426" location="A125552329F" display="A125552329F" xr:uid="{B9B9A495-8029-4E88-BB55-FAFE0B5C70EF}"/>
    <hyperlink ref="AM482" location="A125580409C" display="A125580409C" xr:uid="{308E86DF-CDBA-40FD-9C81-D146944D1028}"/>
    <hyperlink ref="AM538" location="A125566369J" display="A125566369J" xr:uid="{E572673D-827D-448F-AE7C-CECBF8854530}"/>
    <hyperlink ref="AL427" location="A125552288W" display="A125552288W" xr:uid="{FF56AA7D-D3A2-4D89-8EC0-2B50DC58B555}"/>
    <hyperlink ref="AL483" location="A125580368V" display="A125580368V" xr:uid="{5BC6A0C5-EB59-4175-BCE2-A9BFD3B74A12}"/>
    <hyperlink ref="AL539" location="A125566328L" display="A125566328L" xr:uid="{8109D631-5CB1-4065-8379-4624D7CC3800}"/>
    <hyperlink ref="AH427" location="A125555096J" display="A125555096J" xr:uid="{0F49B840-7A98-49F8-8E0E-FF173E26D067}"/>
    <hyperlink ref="AH483" location="A125583176F" display="A125583176F" xr:uid="{B330CB82-145D-4C89-B091-8B2E5B240FEC}"/>
    <hyperlink ref="AH539" location="A125569136X" display="A125569136X" xr:uid="{674C5C6A-4E94-45E9-A72A-E0B41F3A4BC4}"/>
    <hyperlink ref="AI427" location="A125549480L" display="A125549480L" xr:uid="{9D6CCBFF-300B-48E7-B93F-6E1333DBA2F9}"/>
    <hyperlink ref="AI483" location="A125577560K" display="A125577560K" xr:uid="{D6C3276B-DC38-4685-B94F-10DF567A9C26}"/>
    <hyperlink ref="AI539" location="A125563520J" display="A125563520J" xr:uid="{5653E512-DD6B-48DD-9097-88536A6AF4C1}"/>
    <hyperlink ref="AJ427" location="A125557904F" display="A125557904F" xr:uid="{D5450C15-E75F-4A3E-B4F6-7F77B612A1E3}"/>
    <hyperlink ref="AJ483" location="A125585984R" display="A125585984R" xr:uid="{D30B5260-604F-49F2-895D-816990455CB6}"/>
    <hyperlink ref="AJ539" location="A125571944L" display="A125571944L" xr:uid="{60614F37-DE2A-4DA3-9FF7-17784055EF77}"/>
    <hyperlink ref="AK427" location="A125560712W" display="A125560712W" xr:uid="{15E0499F-BFFC-402F-B3B0-16C90E66DBD9}"/>
    <hyperlink ref="AK483" location="A125588792A" display="A125588792A" xr:uid="{1F3FA0D9-1834-4197-A33B-DD55FCD512D3}"/>
    <hyperlink ref="AK539" location="A125574752X" display="A125574752X" xr:uid="{797BC12C-00DA-4C0E-BC04-76F07FC510D6}"/>
    <hyperlink ref="AM427" location="A125552289X" display="A125552289X" xr:uid="{95D71236-3B7A-45C7-A118-48C97C872BA4}"/>
    <hyperlink ref="AM483" location="A125580369W" display="A125580369W" xr:uid="{5121DD50-0787-4165-B7CF-B1E00D2DFE36}"/>
    <hyperlink ref="AM539" location="A125566329R" display="A125566329R" xr:uid="{B957D4F9-69A6-464C-B720-C1984FE2E27F}"/>
    <hyperlink ref="AL428" location="A125552336C" display="A125552336C" xr:uid="{E851542A-2F1A-445F-8250-224CB532C75C}"/>
    <hyperlink ref="AL484" location="A125580416A" display="A125580416A" xr:uid="{AF98C21A-F6B9-439C-B9DF-2FC4CCAC399B}"/>
    <hyperlink ref="AL540" location="A125566376F" display="A125566376F" xr:uid="{9483D89D-ACA8-45EC-ACE2-8D553527E8CC}"/>
    <hyperlink ref="AH428" location="A125555144R" display="A125555144R" xr:uid="{E38F6AC2-4523-4B20-98F2-0857FB71FD7E}"/>
    <hyperlink ref="AH484" location="A125583224L" display="A125583224L" xr:uid="{6D9108CB-B0D3-441F-8DFE-F606EBD0FDAC}"/>
    <hyperlink ref="AH540" location="A125569184T" display="A125569184T" xr:uid="{E8366C45-C106-4F8A-B29A-B06CC672FE88}"/>
    <hyperlink ref="AI428" location="A125549528L" display="A125549528L" xr:uid="{968E171A-8366-4C86-9C0A-02C48015F1F4}"/>
    <hyperlink ref="AI484" location="A125577608K" display="A125577608K" xr:uid="{21FCFAA4-8A95-45D4-83FB-FB8471049635}"/>
    <hyperlink ref="AI540" location="A125563568V" display="A125563568V" xr:uid="{51EDEECB-36A3-4962-B9B8-4ADDD566283E}"/>
    <hyperlink ref="AJ428" location="A125557952X" display="A125557952X" xr:uid="{0D9426BF-04AD-4CA6-8149-BB8BA674BA73}"/>
    <hyperlink ref="AJ484" location="A125586032X" display="A125586032X" xr:uid="{F0D54BB9-AE83-4FE8-9003-41DF844F9DF0}"/>
    <hyperlink ref="AJ540" location="A125571992F" display="A125571992F" xr:uid="{F29811E6-4A07-4BC8-A5E5-9F70AA59D1A4}"/>
    <hyperlink ref="AK428" location="A125560760R" display="A125560760R" xr:uid="{0690D4B8-A26B-4758-BA89-25599E2C0ACC}"/>
    <hyperlink ref="AK484" location="A125588840J" display="A125588840J" xr:uid="{0B3D69B4-5B1C-437A-93C0-AA19D2E84C7B}"/>
    <hyperlink ref="AK540" location="A125574800F" display="A125574800F" xr:uid="{59D09F82-E625-44FE-AE3A-F6971043D962}"/>
    <hyperlink ref="AM428" location="A125552337F" display="A125552337F" xr:uid="{B59310F8-46A0-493C-87C5-82EF2B673F24}"/>
    <hyperlink ref="AM484" location="A125580417C" display="A125580417C" xr:uid="{E30EB21D-398F-4962-B054-963A3A50976C}"/>
    <hyperlink ref="AM540" location="A125566377J" display="A125566377J" xr:uid="{BF3CE230-5AB2-4A22-B303-BA31A8AE24BD}"/>
    <hyperlink ref="AL430" location="A125552408C" display="A125552408C" xr:uid="{54E2F414-82A3-49EE-920D-E9EFCA0F4C1D}"/>
    <hyperlink ref="AL486" location="A125580488L" display="A125580488L" xr:uid="{58AE6FB6-0D8C-4190-BAF5-33BF8A45DA1C}"/>
    <hyperlink ref="AL542" location="A125566448F" display="A125566448F" xr:uid="{188E0488-4804-4B81-A6AF-D1648CBF30EA}"/>
    <hyperlink ref="AH430" location="A125555216R" display="A125555216R" xr:uid="{B57735DD-9389-4360-9B03-216F20544C3F}"/>
    <hyperlink ref="AH486" location="A125583296X" display="A125583296X" xr:uid="{D0CE05AF-B518-4B19-BF7A-04A5F0C14EDE}"/>
    <hyperlink ref="AH542" location="A125569256T" display="A125569256T" xr:uid="{2F270110-3D60-441D-81AE-E49BB0539F53}"/>
    <hyperlink ref="AI430" location="A125549600V" display="A125549600V" xr:uid="{76E1BC56-8957-4C47-8F94-2D4E09F35D8B}"/>
    <hyperlink ref="AI486" location="A125577680C" display="A125577680C" xr:uid="{E8976965-3713-4917-A551-8E4B96A163D7}"/>
    <hyperlink ref="AI542" location="A125563640A" display="A125563640A" xr:uid="{EF676AA2-F332-4E30-9C25-FEDA7FA958EB}"/>
    <hyperlink ref="AJ430" location="A125558024A" display="A125558024A" xr:uid="{D86E8252-7E54-43A3-83F0-93E84BD72B97}"/>
    <hyperlink ref="AJ486" location="A125586104X" display="A125586104X" xr:uid="{61F43E7A-A47F-492A-89D9-A417B2D6A43B}"/>
    <hyperlink ref="AJ542" location="A125572064J" display="A125572064J" xr:uid="{5AB4876F-F410-4D11-B270-FF9ADFFB8707}"/>
    <hyperlink ref="AK430" location="A125560832R" display="A125560832R" xr:uid="{E8C312DB-AEB4-4B6E-AF60-E0F44E348FAB}"/>
    <hyperlink ref="AK486" location="A125588912J" display="A125588912J" xr:uid="{30BBC90D-BFDC-4137-9FCB-85F4C4DCA92D}"/>
    <hyperlink ref="AK542" location="A125574872T" display="A125574872T" xr:uid="{D44E0D97-A354-4358-9343-31AC412320B0}"/>
    <hyperlink ref="AM430" location="A125552409F" display="A125552409F" xr:uid="{F130E5B1-D11E-459D-8D3C-D85D00957BDF}"/>
    <hyperlink ref="AM486" location="A125580489R" display="A125580489R" xr:uid="{461471CA-A866-49DB-A189-377B817FE82A}"/>
    <hyperlink ref="AM542" location="A125566449J" display="A125566449J" xr:uid="{54DDB5B5-7073-40B2-BA87-2460F7898128}"/>
    <hyperlink ref="AL431" location="A125552344C" display="A125552344C" xr:uid="{9CB22011-37C3-4C34-9F7A-4DD00C08D9B7}"/>
    <hyperlink ref="AL487" location="A125580424A" display="A125580424A" xr:uid="{94B38055-023C-4781-B3B6-4164A8C4707B}"/>
    <hyperlink ref="AL543" location="A125566384F" display="A125566384F" xr:uid="{E4A42A12-4561-4804-AD1E-FA1F58EF6B33}"/>
    <hyperlink ref="AH431" location="A125555152R" display="A125555152R" xr:uid="{37339DCC-0E9D-4B85-A474-3345960992D7}"/>
    <hyperlink ref="AH487" location="A125583232L" display="A125583232L" xr:uid="{01AE5200-9EBD-4294-B608-E677013F4860}"/>
    <hyperlink ref="AH543" location="A125569192T" display="A125569192T" xr:uid="{7D6504BF-A413-41C6-82DE-62E7EDA2CE76}"/>
    <hyperlink ref="AI431" location="A125549536L" display="A125549536L" xr:uid="{86011FE4-4CA3-4C65-9900-33CF0A8598D8}"/>
    <hyperlink ref="AI487" location="A125577616K" display="A125577616K" xr:uid="{02A91A16-F142-4AC4-AC90-A5A37A33CDB0}"/>
    <hyperlink ref="AI543" location="A125563576V" display="A125563576V" xr:uid="{AE70C126-B5B3-417B-A94E-DCF9740CE0E6}"/>
    <hyperlink ref="AJ431" location="A125557960X" display="A125557960X" xr:uid="{4D7E5658-698D-4287-823B-D2F6371DFCF1}"/>
    <hyperlink ref="AJ487" location="A125586040X" display="A125586040X" xr:uid="{8983E40C-069D-4FFE-9A75-BEFD9EA20538}"/>
    <hyperlink ref="AJ543" location="A125572000W" display="A125572000W" xr:uid="{F444D7B2-C135-4EA3-8973-B293C2E6A49A}"/>
    <hyperlink ref="AK431" location="A125560768J" display="A125560768J" xr:uid="{84F74DC4-8346-4C8D-BF53-E83722FF23FE}"/>
    <hyperlink ref="AK487" location="A125588848A" display="A125588848A" xr:uid="{7EACCF28-D87A-4968-8861-D8879464F8A6}"/>
    <hyperlink ref="AK543" location="A125574808X" display="A125574808X" xr:uid="{AED335CB-AFAF-4712-9EE3-EBC0C1431D94}"/>
    <hyperlink ref="AM431" location="A125552345F" display="A125552345F" xr:uid="{0A710C78-C9E2-4B2C-91A0-D24AE844ED6B}"/>
    <hyperlink ref="AM487" location="A125580425C" display="A125580425C" xr:uid="{C805567A-3A01-4680-B3F3-D33B5CE8D082}"/>
    <hyperlink ref="AM543" location="A125566385J" display="A125566385J" xr:uid="{52E9F650-F202-4FE4-893B-3EA67194D902}"/>
    <hyperlink ref="AL432" location="A125552296W" display="A125552296W" xr:uid="{B0D055BF-A6CC-41A5-A42B-9ED49862A5DA}"/>
    <hyperlink ref="AL488" location="A125580376V" display="A125580376V" xr:uid="{20FDC58C-6680-41BC-9E97-3E5F7586A819}"/>
    <hyperlink ref="AL544" location="A125566336L" display="A125566336L" xr:uid="{9D26DD41-1E54-4CF7-8120-C702DA52B7DD}"/>
    <hyperlink ref="AH432" location="A125555104W" display="A125555104W" xr:uid="{3619A7CC-1922-478D-AA8C-D1A014B8FD2C}"/>
    <hyperlink ref="AH488" location="A125583184F" display="A125583184F" xr:uid="{82ACEC37-761C-486B-9406-0FA2A23B648F}"/>
    <hyperlink ref="AH544" location="A125569144X" display="A125569144X" xr:uid="{C50600E3-5122-493E-AEAD-5B5BB99765BF}"/>
    <hyperlink ref="AI432" location="A125549488F" display="A125549488F" xr:uid="{A645CFC9-EFFB-4401-8AED-396A91E2F4A0}"/>
    <hyperlink ref="AI488" location="A125577568C" display="A125577568C" xr:uid="{B738C414-8F1C-4A71-80C0-59FFED2A6A1F}"/>
    <hyperlink ref="AI544" location="A125563528A" display="A125563528A" xr:uid="{167BC5CB-5478-4EF0-AC75-794840C01A5D}"/>
    <hyperlink ref="AJ432" location="A125557912F" display="A125557912F" xr:uid="{2BC95D2B-DAE1-4494-B186-F8C204CB95FC}"/>
    <hyperlink ref="AJ488" location="A125585992R" display="A125585992R" xr:uid="{7276E805-0242-4F25-A587-B58351E5FD74}"/>
    <hyperlink ref="AJ544" location="A125571952L" display="A125571952L" xr:uid="{76FE66F3-CA02-4798-8C0F-38656D88631C}"/>
    <hyperlink ref="AK432" location="A125560720W" display="A125560720W" xr:uid="{1F6EC605-E8E9-4C91-913D-DC1D36E2B2E5}"/>
    <hyperlink ref="AK488" location="A125588800R" display="A125588800R" xr:uid="{61F94CF2-DD19-4C21-9D13-EEBAF5EB0481}"/>
    <hyperlink ref="AK544" location="A125574760X" display="A125574760X" xr:uid="{5B55E3C5-631F-45CD-9F3C-571D474C97A7}"/>
    <hyperlink ref="AM432" location="A125552297X" display="A125552297X" xr:uid="{A5404293-CE4C-44B8-AC64-BB039CBDC2D6}"/>
    <hyperlink ref="AM488" location="A125580377W" display="A125580377W" xr:uid="{C6E212A4-5265-414B-BDC7-03C0AA5BCDFE}"/>
    <hyperlink ref="AM544" location="A125566337R" display="A125566337R" xr:uid="{E1994C27-E424-48B1-987C-B6907217CBF8}"/>
    <hyperlink ref="AL433" location="A125552456W" display="A125552456W" xr:uid="{1953EE44-390E-40F2-8EEE-D60777302308}"/>
    <hyperlink ref="AL489" location="A125580536V" display="A125580536V" xr:uid="{F28A5F5B-BF6A-47A2-8251-505AAA7803D4}"/>
    <hyperlink ref="AL545" location="A125566496X" display="A125566496X" xr:uid="{E8D642F9-86DB-464B-A599-EA3DD60E1F0C}"/>
    <hyperlink ref="AH433" location="A125555264J" display="A125555264J" xr:uid="{8332224C-30CD-4E1A-8330-B988C1ECDE08}"/>
    <hyperlink ref="AH489" location="A125583344F" display="A125583344F" xr:uid="{E550AB49-CB0B-40B7-9863-5BF47FD11E30}"/>
    <hyperlink ref="AH545" location="A125569304X" display="A125569304X" xr:uid="{BF06C02C-2307-4166-8DEF-62FB7FEA4243}"/>
    <hyperlink ref="AI433" location="A125549648F" display="A125549648F" xr:uid="{851E8BD4-561E-4904-A45F-42D6FAC8DC7E}"/>
    <hyperlink ref="AI489" location="A125577728C" display="A125577728C" xr:uid="{E64A2708-5675-48A6-A976-818CF88A172C}"/>
    <hyperlink ref="AI545" location="A125563688L" display="A125563688L" xr:uid="{67DB01EF-5D46-4670-9518-5193B691B7A8}"/>
    <hyperlink ref="AJ433" location="A125558072V" display="A125558072V" xr:uid="{18BB2136-44EE-4E84-B827-572B73DA66C3}"/>
    <hyperlink ref="AJ489" location="A125586152T" display="A125586152T" xr:uid="{03F594DC-BC41-4B95-9E79-74EBC85C46E7}"/>
    <hyperlink ref="AJ545" location="A125572112R" display="A125572112R" xr:uid="{28FCC795-B01E-4621-A2E0-958A7A6E049F}"/>
    <hyperlink ref="AK433" location="A125560880J" display="A125560880J" xr:uid="{9C0A6FCD-D450-4096-BC46-DB40AEE19CC0}"/>
    <hyperlink ref="AK489" location="A125588960A" display="A125588960A" xr:uid="{2905C45D-5FA0-48CF-9E2D-0A959D8EACE4}"/>
    <hyperlink ref="AK545" location="A125574920X" display="A125574920X" xr:uid="{0D826DE4-769B-4125-BC73-D71371232CD0}"/>
    <hyperlink ref="AM433" location="A125552457X" display="A125552457X" xr:uid="{A25BEFFC-20B0-45B4-8DA9-041B599D2369}"/>
    <hyperlink ref="AM489" location="A125580537W" display="A125580537W" xr:uid="{98715269-FE83-41D4-B822-B1D1A614665D}"/>
    <hyperlink ref="AM545" location="A125566497A" display="A125566497A" xr:uid="{98959F49-ACFD-46C0-9B22-2C98252F5681}"/>
    <hyperlink ref="AL435" location="A125552416C" display="A125552416C" xr:uid="{2FB87285-EB64-4CB2-B73D-077FBE781A5A}"/>
    <hyperlink ref="AL491" location="A125580496L" display="A125580496L" xr:uid="{4E79CE00-96F5-449D-9C01-791A8C237788}"/>
    <hyperlink ref="AL547" location="A125566456F" display="A125566456F" xr:uid="{7824A041-2973-4BC3-9437-EB203F0C3B89}"/>
    <hyperlink ref="AH435" location="A125555224R" display="A125555224R" xr:uid="{ED0E0AE9-AB6D-4C26-BCE5-C7540D895A29}"/>
    <hyperlink ref="AH491" location="A125583304L" display="A125583304L" xr:uid="{6C66B43E-9163-4C48-81F8-3BC0044B0661}"/>
    <hyperlink ref="AH547" location="A125569264T" display="A125569264T" xr:uid="{FE042EC4-58C4-4538-8A3A-2686C9F755AC}"/>
    <hyperlink ref="AI435" location="A125549608L" display="A125549608L" xr:uid="{E6BC6F5A-B068-42FD-9050-DD0BFBF48E95}"/>
    <hyperlink ref="AI491" location="A125577688W" display="A125577688W" xr:uid="{F819ED5A-8C9B-436A-BD58-565465C18286}"/>
    <hyperlink ref="AI547" location="A125563648V" display="A125563648V" xr:uid="{8564FF06-262C-42B1-90A4-1A50E04928BD}"/>
    <hyperlink ref="AJ435" location="A125558032A" display="A125558032A" xr:uid="{3929B3C0-0812-4031-91EC-EA2480856838}"/>
    <hyperlink ref="AJ491" location="A125586112X" display="A125586112X" xr:uid="{4CB7002B-5A67-4AD7-BB06-C14300EB54D6}"/>
    <hyperlink ref="AJ547" location="A125572072J" display="A125572072J" xr:uid="{FD7AE6DE-467D-43E6-A1C9-FAFA8A81F0BC}"/>
    <hyperlink ref="AK435" location="A125560840R" display="A125560840R" xr:uid="{643F6F6C-C0C9-4163-9D66-2C02F3E208B0}"/>
    <hyperlink ref="AK491" location="A125588920J" display="A125588920J" xr:uid="{E2B21774-04EE-4936-8423-0164BDC16BBB}"/>
    <hyperlink ref="AK547" location="A125574880T" display="A125574880T" xr:uid="{6DC562A1-CE83-40C5-94A3-3FF6FBB4FE0D}"/>
    <hyperlink ref="AM435" location="A125552417F" display="A125552417F" xr:uid="{98C1D1C3-3B27-4701-A9CE-DC92E4E134FF}"/>
    <hyperlink ref="AM491" location="A125580497R" display="A125580497R" xr:uid="{B7884D31-B905-49B0-891E-DD87EFDDEEA3}"/>
    <hyperlink ref="AM547" location="A125566457J" display="A125566457J" xr:uid="{1B7F139A-5DDE-460D-852A-E91CDB238EA0}"/>
    <hyperlink ref="AL436" location="A125552424C" display="A125552424C" xr:uid="{759B0169-A6F9-4E51-BD92-4706E595A175}"/>
    <hyperlink ref="AL492" location="A125580504A" display="A125580504A" xr:uid="{164CD9BE-9647-48AD-93DE-AF17F81E8B8B}"/>
    <hyperlink ref="AL548" location="A125566464F" display="A125566464F" xr:uid="{4A6A7A55-AB95-47B6-B2BF-6B782DD358CE}"/>
    <hyperlink ref="AH436" location="A125555232R" display="A125555232R" xr:uid="{92CDE7BE-BAC1-40C0-A30D-29BF62485E6C}"/>
    <hyperlink ref="AH492" location="A125583312L" display="A125583312L" xr:uid="{C4980B51-C621-46D2-8F23-57079D5F6A80}"/>
    <hyperlink ref="AH548" location="A125569272T" display="A125569272T" xr:uid="{E6743ED0-EC87-45F8-8FF7-12B0B4E8EFEA}"/>
    <hyperlink ref="AI436" location="A125549616L" display="A125549616L" xr:uid="{DA6D7BBB-0415-4FC6-A0D0-AF93E5207431}"/>
    <hyperlink ref="AI492" location="A125577696W" display="A125577696W" xr:uid="{B2AB7DCA-636E-4F51-AB8A-D2ACCC3AB2BD}"/>
    <hyperlink ref="AI548" location="A125563656V" display="A125563656V" xr:uid="{B846702D-873B-42C4-AD2C-28BD7B396D09}"/>
    <hyperlink ref="AJ436" location="A125558040A" display="A125558040A" xr:uid="{55ED7A52-6582-46E5-BDCF-FAA32891685C}"/>
    <hyperlink ref="AJ492" location="A125586120X" display="A125586120X" xr:uid="{96E80EE1-97E4-41CA-8EE2-7D03F5218D17}"/>
    <hyperlink ref="AJ548" location="A125572080J" display="A125572080J" xr:uid="{0F2CE98B-4B62-40F3-AAD1-08940F616992}"/>
    <hyperlink ref="AK436" location="A125560848J" display="A125560848J" xr:uid="{03488E98-177D-44C6-92F3-C837584BCD1E}"/>
    <hyperlink ref="AK492" location="A125588928A" display="A125588928A" xr:uid="{B8427BCD-5DE8-427C-859C-882C004639F3}"/>
    <hyperlink ref="AK548" location="A125574888K" display="A125574888K" xr:uid="{448CD30A-7F75-44AC-943A-1EC05F12849D}"/>
    <hyperlink ref="AM436" location="A125552425F" display="A125552425F" xr:uid="{2AC0E5D3-1590-45D5-B6A5-A9CB50DF8D63}"/>
    <hyperlink ref="AM492" location="A125580505C" display="A125580505C" xr:uid="{7A937AFF-CB65-4F5F-8078-44BB0D29F9E9}"/>
    <hyperlink ref="AM548" location="A125566465J" display="A125566465J" xr:uid="{CE0A0DAB-2F49-41E7-BF5A-789F14E0E2B7}"/>
    <hyperlink ref="AL437" location="A125552528W" display="A125552528W" xr:uid="{A9813FE5-61AE-4CB4-B640-7A33E8201DA9}"/>
    <hyperlink ref="AL493" location="A125580608V" display="A125580608V" xr:uid="{081089AF-D3E9-4CD7-8E4E-08A9E787A589}"/>
    <hyperlink ref="AL549" location="A125566568X" display="A125566568X" xr:uid="{781FF2C6-DF11-49EC-A69E-EB3C89E2080D}"/>
    <hyperlink ref="AH437" location="A125555336J" display="A125555336J" xr:uid="{F1823C4E-AACF-4EC2-912A-CD4202882752}"/>
    <hyperlink ref="AH493" location="A125583416F" display="A125583416F" xr:uid="{4D6DFAF1-FD64-4899-9FB9-FEDCECA4D9F0}"/>
    <hyperlink ref="AH549" location="A125569376K" display="A125569376K" xr:uid="{086E9647-A331-4DF7-BEC6-E4E3A517240F}"/>
    <hyperlink ref="AI437" location="A125549720L" display="A125549720L" xr:uid="{3205286E-7C6F-4023-BBC2-FDEE0D84AD68}"/>
    <hyperlink ref="AI493" location="A125577800K" display="A125577800K" xr:uid="{C4F67D88-CB19-4D60-96D5-A2A5D787DAAC}"/>
    <hyperlink ref="AI549" location="A125563760V" display="A125563760V" xr:uid="{F8505598-BB87-4ECB-BD99-8CBA76EC9585}"/>
    <hyperlink ref="AJ437" location="A125558144V" display="A125558144V" xr:uid="{8EABAF8F-E3DC-4E72-86DC-FCB71D510CF6}"/>
    <hyperlink ref="AJ493" location="A125586224T" display="A125586224T" xr:uid="{95362320-4401-46C5-9EF4-24943595E247}"/>
    <hyperlink ref="AJ549" location="A125572184A" display="A125572184A" xr:uid="{BA8FBB59-D810-4F66-8C47-9CF6985BE40E}"/>
    <hyperlink ref="AK437" location="A125560952J" display="A125560952J" xr:uid="{477DCFD7-76D9-472F-A845-F1666D2F998E}"/>
    <hyperlink ref="AK493" location="A125589032C" display="A125589032C" xr:uid="{C014E1B0-2857-43DC-8691-E91B19E0A890}"/>
    <hyperlink ref="AK549" location="A125574992K" display="A125574992K" xr:uid="{D987060E-2899-4A68-B03A-077E1D6857D3}"/>
    <hyperlink ref="AM437" location="A125552529X" display="A125552529X" xr:uid="{722B83DA-F04E-4812-A0F9-38396C2E336D}"/>
    <hyperlink ref="AM493" location="A125580609W" display="A125580609W" xr:uid="{48B42FD1-6E1E-40F7-A603-7563BEE1038B}"/>
    <hyperlink ref="AM549" location="A125566569A" display="A125566569A" xr:uid="{FA357236-2EFF-4942-AEC2-B0DDBCE16067}"/>
    <hyperlink ref="AR438" location="A125552568R" display="A125552568R" xr:uid="{3C33E571-E816-4DB9-93F6-CC44859B164D}"/>
    <hyperlink ref="AR494" location="A125580648L" display="A125580648L" xr:uid="{3B86E71C-B336-4DF2-87C9-FAD4B7048B91}"/>
    <hyperlink ref="AR550" location="A125566608F" display="A125566608F" xr:uid="{D0A30308-EBB1-4821-95A7-9BF7258001A0}"/>
    <hyperlink ref="AN438" location="A125555376A" display="A125555376A" xr:uid="{F3DA4C81-F71A-4D00-A9C6-CD5D64386163}"/>
    <hyperlink ref="AN494" location="A125583456X" display="A125583456X" xr:uid="{B54E0A12-7BFB-48B7-9F07-F79975D5A795}"/>
    <hyperlink ref="AN550" location="A125569416T" display="A125569416T" xr:uid="{DDBA5D70-C85C-4D4F-AD4C-A1FEFEB0C590}"/>
    <hyperlink ref="AO438" location="A125549760F" display="A125549760F" xr:uid="{DDE2510E-07DA-487D-AE88-4EDA7C9EDD9B}"/>
    <hyperlink ref="AO494" location="A125577840C" display="A125577840C" xr:uid="{FE553808-27E0-49FB-B987-B500709D4C44}"/>
    <hyperlink ref="AO550" location="A125563800A" display="A125563800A" xr:uid="{96F7087A-0C3D-4348-B2AC-6A33D12F9B86}"/>
    <hyperlink ref="AP438" location="A125558184L" display="A125558184L" xr:uid="{FF6A177D-0A68-4532-82D7-CE0ABEF7C632}"/>
    <hyperlink ref="AP494" location="A125586264K" display="A125586264K" xr:uid="{7C5DA493-4658-45B7-A2A0-DFE5B713EB79}"/>
    <hyperlink ref="AP550" location="A125572224J" display="A125572224J" xr:uid="{C80EC880-4755-405D-B77E-909895F57418}"/>
    <hyperlink ref="AQ438" location="A125560992A" display="A125560992A" xr:uid="{117D8232-B709-469C-ADA5-5149E72349B5}"/>
    <hyperlink ref="AQ494" location="A125589072W" display="A125589072W" xr:uid="{436A8467-E38D-4802-8FC0-A6F74A1D9DD2}"/>
    <hyperlink ref="AQ550" location="A125575032V" display="A125575032V" xr:uid="{255C66BB-9E85-4559-9807-6BAA4608F504}"/>
    <hyperlink ref="AS438" location="A125552569T" display="A125552569T" xr:uid="{F2611BB1-F511-4B99-BAA8-F4015419EF94}"/>
    <hyperlink ref="AS494" location="A125580649R" display="A125580649R" xr:uid="{7FE03C1F-A96D-42AF-8EC7-CFD24BB09FA5}"/>
    <hyperlink ref="AS550" location="A125566609J" display="A125566609J" xr:uid="{E66880E4-9F2D-4D15-896C-3C097DDE3677}"/>
    <hyperlink ref="AR394" location="A125552776J" display="A125552776J" xr:uid="{BA65C562-90CC-4978-A065-7561BEB975EE}"/>
    <hyperlink ref="AR450" location="A125580856F" display="A125580856F" xr:uid="{713A08C7-4A76-4457-87C8-72BE035B4074}"/>
    <hyperlink ref="AR506" location="A125566816X" display="A125566816X" xr:uid="{47ABA21D-03AF-485B-9B71-02B52167B07C}"/>
    <hyperlink ref="AN394" location="A125555584V" display="A125555584V" xr:uid="{9D380BC0-3E99-4B42-B671-C6A63ED75E84}"/>
    <hyperlink ref="AN450" location="A125583664T" display="A125583664T" xr:uid="{A5DB6E60-38E8-4483-A2E1-2BF63A3C2655}"/>
    <hyperlink ref="AN506" location="A125569624K" display="A125569624K" xr:uid="{D30C63A3-2C9C-4591-BEDC-EB24224A3BBA}"/>
    <hyperlink ref="AO394" location="A125549968T" display="A125549968T" xr:uid="{4F2F4425-7AA3-4EDC-AA8D-AF9B9657414F}"/>
    <hyperlink ref="AO450" location="A125578048T" display="A125578048T" xr:uid="{A6282A26-7B78-4C9E-B7D7-9A1C118163AA}"/>
    <hyperlink ref="AO506" location="A125564008R" display="A125564008R" xr:uid="{ADC83F36-DEFB-477B-997C-8DAAC463DFA5}"/>
    <hyperlink ref="AP394" location="A125558392F" display="A125558392F" xr:uid="{E5E6A30D-D8B8-4B7E-864C-596EB77A947C}"/>
    <hyperlink ref="AP450" location="A125586472C" display="A125586472C" xr:uid="{6A0854DE-23AC-4E38-B05C-18527AAE4803}"/>
    <hyperlink ref="AP506" location="A125572432A" display="A125572432A" xr:uid="{F094A5A1-B7AC-4435-97C9-3E5F69656C12}"/>
    <hyperlink ref="AQ394" location="A125561200K" display="A125561200K" xr:uid="{68BBA787-D06D-4FBE-8B61-AB72467EBF87}"/>
    <hyperlink ref="AQ450" location="A125589280R" display="A125589280R" xr:uid="{6962B913-819A-49E0-9926-9C5CC3EB27D7}"/>
    <hyperlink ref="AQ506" location="A125575240L" display="A125575240L" xr:uid="{1204D0CC-35FB-42FA-8303-3D6A4399E4CB}"/>
    <hyperlink ref="AS394" location="A125552777K" display="A125552777K" xr:uid="{B5180152-CF8D-4B78-A40A-132088BAA7FC}"/>
    <hyperlink ref="AS450" location="A125580857J" display="A125580857J" xr:uid="{37FF1A5E-3C49-41B6-A97F-95DBB7409D6D}"/>
    <hyperlink ref="AS506" location="A125566817A" display="A125566817A" xr:uid="{71811A97-3205-4E31-B8F9-8A6F4E8B8E7A}"/>
    <hyperlink ref="AR395" location="A125552664R" display="A125552664R" xr:uid="{2367D75D-D8E0-4196-A2CF-86B833E91F58}"/>
    <hyperlink ref="AR451" location="A125580744L" display="A125580744L" xr:uid="{1D57A862-3BDC-45E8-BF5E-50A9AE00A067}"/>
    <hyperlink ref="AR507" location="A125566704F" display="A125566704F" xr:uid="{7481BE0B-6CA9-4CF8-AC41-013CD3784E0D}"/>
    <hyperlink ref="AN395" location="A125555472A" display="A125555472A" xr:uid="{BEFA2AE7-587E-4622-B2DA-207B80399E1A}"/>
    <hyperlink ref="AN451" location="A125583552X" display="A125583552X" xr:uid="{7EED9F27-5EE8-4A6A-9C45-860C80AA074A}"/>
    <hyperlink ref="AN507" location="A125569512T" display="A125569512T" xr:uid="{E67A2AAF-9AA2-4117-9474-726FB39AB12B}"/>
    <hyperlink ref="AO395" location="A125549856X" display="A125549856X" xr:uid="{6AD130FC-7EAD-4D13-9D89-65E216B8EA14}"/>
    <hyperlink ref="AO451" location="A125577936W" display="A125577936W" xr:uid="{140ADC38-8E30-4C78-AFD3-78D38D07B69C}"/>
    <hyperlink ref="AO507" location="A125563896F" display="A125563896F" xr:uid="{942D9972-5A5B-4AD7-9509-FB118868F331}"/>
    <hyperlink ref="AP395" location="A125558280L" display="A125558280L" xr:uid="{8E182650-1A3B-4C42-B546-BD415BD35430}"/>
    <hyperlink ref="AP451" location="A125586360K" display="A125586360K" xr:uid="{A84FA0E6-8C9F-4AE4-B0D6-9707AF9B5A21}"/>
    <hyperlink ref="AP507" location="A125572320J" display="A125572320J" xr:uid="{5FA6388E-F089-4284-B63E-467470E82947}"/>
    <hyperlink ref="AQ395" location="A125561088W" display="A125561088W" xr:uid="{955354FB-F833-4FDE-BD2F-602C83D359BC}"/>
    <hyperlink ref="AQ451" location="A125589168R" display="A125589168R" xr:uid="{58A84B12-2FBF-4951-8719-184DC30F8092}"/>
    <hyperlink ref="AQ507" location="A125575128L" display="A125575128L" xr:uid="{1303B653-1EF6-40C5-82E6-A4A8BF889055}"/>
    <hyperlink ref="AS395" location="A125552665T" display="A125552665T" xr:uid="{24A874D1-E560-449D-B11E-10C058E08F14}"/>
    <hyperlink ref="AS451" location="A125580745R" display="A125580745R" xr:uid="{562A71F5-41FF-467A-8AD7-4FB8A03EAC06}"/>
    <hyperlink ref="AS507" location="A125566705J" display="A125566705J" xr:uid="{23B11792-A40D-4980-8419-45C17C182BDC}"/>
    <hyperlink ref="AR396" location="A125552784J" display="A125552784J" xr:uid="{6DC7E3B0-95CC-4C2F-AC63-BB0A90E9E18B}"/>
    <hyperlink ref="AR452" location="A125580864F" display="A125580864F" xr:uid="{91B69A1F-2C83-4AB4-852B-73952E79E36E}"/>
    <hyperlink ref="AR508" location="A125566824X" display="A125566824X" xr:uid="{96E6F4D9-D3B1-45F7-AA99-49739EF1E719}"/>
    <hyperlink ref="AN396" location="A125555592V" display="A125555592V" xr:uid="{176F63FD-48A5-48AA-9A23-41CF2B8EECEF}"/>
    <hyperlink ref="AN452" location="A125583672T" display="A125583672T" xr:uid="{38332E23-030C-4443-943C-97497CF43466}"/>
    <hyperlink ref="AN508" location="A125569632K" display="A125569632K" xr:uid="{829B09BC-A01B-4CCC-8EC8-7E3B922B95DF}"/>
    <hyperlink ref="AO396" location="A125549976T" display="A125549976T" xr:uid="{5B352560-121A-4D88-A8C7-30904181B648}"/>
    <hyperlink ref="AO452" location="A125578056T" display="A125578056T" xr:uid="{7CCBB225-9F0D-4C4C-9537-1DCF7DE1602B}"/>
    <hyperlink ref="AO508" location="A125564016R" display="A125564016R" xr:uid="{275659A9-8D17-49F7-AA4E-125014FD325D}"/>
    <hyperlink ref="AP396" location="A125558400V" display="A125558400V" xr:uid="{72EC2264-7822-4E59-AF96-F7B5B7B968D8}"/>
    <hyperlink ref="AP452" location="A125586480C" display="A125586480C" xr:uid="{2D17D423-C7A1-4FA7-9170-05472B4946C3}"/>
    <hyperlink ref="AP508" location="A125572440A" display="A125572440A" xr:uid="{CDE7F81E-AACC-4500-8B99-C8A5A82FEA9F}"/>
    <hyperlink ref="AQ396" location="A125561208C" display="A125561208C" xr:uid="{915DCE20-2897-4B83-B5E0-B0A3F0DFBD14}"/>
    <hyperlink ref="AQ452" location="A125589288J" display="A125589288J" xr:uid="{89D8C056-25A0-4E26-9C5B-58510E7F1D29}"/>
    <hyperlink ref="AQ508" location="A125575248F" display="A125575248F" xr:uid="{F1753778-1F4E-4EA1-9F51-A760F0A8F3ED}"/>
    <hyperlink ref="AS396" location="A125552785K" display="A125552785K" xr:uid="{5E9E8298-69D9-4B81-A7E3-8B36EA9AEF0E}"/>
    <hyperlink ref="AS452" location="A125580865J" display="A125580865J" xr:uid="{18687610-8CBE-4F85-8DF8-846DA6D3A2FB}"/>
    <hyperlink ref="AS508" location="A125566825A" display="A125566825A" xr:uid="{B7B63E4F-3C4F-4EF8-9607-36FE0507D115}"/>
    <hyperlink ref="AR397" location="A125552792J" display="A125552792J" xr:uid="{D1858573-8168-4832-8F53-2DF39CC86063}"/>
    <hyperlink ref="AR453" location="A125580872F" display="A125580872F" xr:uid="{FCF74B08-8B2F-460C-AB69-00DB72C8E461}"/>
    <hyperlink ref="AR509" location="A125566832X" display="A125566832X" xr:uid="{A6C93423-7D31-459F-8E58-DFD758C0F63F}"/>
    <hyperlink ref="AN397" location="A125555600J" display="A125555600J" xr:uid="{D761FE9D-26C1-4091-87DF-EA6DC280FBB0}"/>
    <hyperlink ref="AN453" location="A125583680T" display="A125583680T" xr:uid="{3DEAFAA0-82B7-4540-9C0B-58D5C0B6AF45}"/>
    <hyperlink ref="AN509" location="A125569640K" display="A125569640K" xr:uid="{B6C34AE4-F007-43A7-9EF0-02B0898FA1E1}"/>
    <hyperlink ref="AO397" location="A125549984T" display="A125549984T" xr:uid="{1721A809-6684-4D03-BB8E-182292642D9D}"/>
    <hyperlink ref="AO453" location="A125578064T" display="A125578064T" xr:uid="{79324D73-2C4F-49D8-9916-4F051DB7E954}"/>
    <hyperlink ref="AO509" location="A125564024R" display="A125564024R" xr:uid="{7777FDA8-D988-4C23-9DFC-6A07DF724913}"/>
    <hyperlink ref="AP397" location="A125558408L" display="A125558408L" xr:uid="{22BC56F3-1DB9-4BF4-BA90-E18E7E9F8738}"/>
    <hyperlink ref="AP453" location="A125586488W" display="A125586488W" xr:uid="{257EF426-6662-4E93-BB17-3241927FE6E5}"/>
    <hyperlink ref="AP509" location="A125572448V" display="A125572448V" xr:uid="{455C7931-8B48-4978-B4FB-90A733E34EE4}"/>
    <hyperlink ref="AQ397" location="A125561216C" display="A125561216C" xr:uid="{C73828F4-6DD9-47B4-8155-5F7BEAE75AA9}"/>
    <hyperlink ref="AQ453" location="A125589296J" display="A125589296J" xr:uid="{ADA32F89-B1AB-4C00-99F9-AF79ACCDDA73}"/>
    <hyperlink ref="AQ509" location="A125575256F" display="A125575256F" xr:uid="{D39D8B08-EFFC-4F9D-A1A9-719B977F61F0}"/>
    <hyperlink ref="AS397" location="A125552793K" display="A125552793K" xr:uid="{6694AD58-6C03-41A5-A091-1B2D62BF0E94}"/>
    <hyperlink ref="AS453" location="A125580873J" display="A125580873J" xr:uid="{72426122-9777-438B-9D85-76E655F06E73}"/>
    <hyperlink ref="AS509" location="A125566833A" display="A125566833A" xr:uid="{5FD126E9-A560-4188-8B77-C28E1056EAB6}"/>
    <hyperlink ref="AR398" location="A125552672R" display="A125552672R" xr:uid="{B75DBC3D-F3FC-4074-B7A7-E4C06A91473C}"/>
    <hyperlink ref="AR454" location="A125580752L" display="A125580752L" xr:uid="{11A4593D-A31A-4636-ADB4-F5327EA365B2}"/>
    <hyperlink ref="AR510" location="A125566712F" display="A125566712F" xr:uid="{25485046-1F2C-44E2-BA71-F48CED340BA0}"/>
    <hyperlink ref="AN398" location="A125555480A" display="A125555480A" xr:uid="{8BE4A1F3-32FC-42E2-B2D9-D412B69DAD01}"/>
    <hyperlink ref="AN454" location="A125583560X" display="A125583560X" xr:uid="{7BD0E110-E0A2-48D4-8E3C-1323E5005AB8}"/>
    <hyperlink ref="AN510" location="A125569520T" display="A125569520T" xr:uid="{6777A77D-FD3E-4040-8C46-2AFD1CE3C1C6}"/>
    <hyperlink ref="AO398" location="A125549864X" display="A125549864X" xr:uid="{84A2DCEA-675D-4E13-A32C-412E1099AF56}"/>
    <hyperlink ref="AO454" location="A125577944W" display="A125577944W" xr:uid="{92F53C83-4C14-4570-9C5A-265AB46AC6AF}"/>
    <hyperlink ref="AO510" location="A125563904V" display="A125563904V" xr:uid="{E46DC9BF-AA7E-4918-B11E-AB15B08DA3BD}"/>
    <hyperlink ref="AP398" location="A125558288F" display="A125558288F" xr:uid="{E8F945EC-0B62-46E2-830A-4DB018D4F35C}"/>
    <hyperlink ref="AP454" location="A125586368C" display="A125586368C" xr:uid="{6AA0AAAD-8378-47CF-BC19-7DF936270DD2}"/>
    <hyperlink ref="AP510" location="A125572328A" display="A125572328A" xr:uid="{AF9294C5-620D-46C7-B601-E00B8FA1AFA6}"/>
    <hyperlink ref="AQ398" location="A125561096W" display="A125561096W" xr:uid="{77BBB8A8-3E80-433F-9256-7D6A6DA2EE4A}"/>
    <hyperlink ref="AQ454" location="A125589176R" display="A125589176R" xr:uid="{59E05277-272E-4B73-BD49-F28E10B14D65}"/>
    <hyperlink ref="AQ510" location="A125575136L" display="A125575136L" xr:uid="{136122CD-4CA5-4869-8FD2-95DD82A4494F}"/>
    <hyperlink ref="AS398" location="A125552673T" display="A125552673T" xr:uid="{C59C1559-6394-43F5-AF9A-D3449E507401}"/>
    <hyperlink ref="AS454" location="A125580753R" display="A125580753R" xr:uid="{64044652-7EBF-44EE-8533-649D3020F3C3}"/>
    <hyperlink ref="AS510" location="A125566713J" display="A125566713J" xr:uid="{5C7591D9-54BC-48E7-8399-4DE6D1128326}"/>
    <hyperlink ref="AR399" location="A125552680R" display="A125552680R" xr:uid="{D9E1DB29-EF5F-496B-B40D-B0F46A96CCA2}"/>
    <hyperlink ref="AR455" location="A125580760L" display="A125580760L" xr:uid="{CA488ABD-8E62-4503-B62A-47E3EDDC1319}"/>
    <hyperlink ref="AR511" location="A125566720F" display="A125566720F" xr:uid="{AA3B159E-8D6F-489F-BF8C-8910B3621962}"/>
    <hyperlink ref="AN399" location="A125555488V" display="A125555488V" xr:uid="{EC94B2FA-73C3-4D79-BF0B-DFB5BE468E2A}"/>
    <hyperlink ref="AN455" location="A125583568T" display="A125583568T" xr:uid="{9D859E76-06E0-49B9-991C-EC7335DA003C}"/>
    <hyperlink ref="AN511" location="A125569528K" display="A125569528K" xr:uid="{4E605A81-59E8-483D-90A5-EEEF022B1596}"/>
    <hyperlink ref="AO399" location="A125549872X" display="A125549872X" xr:uid="{FA3D2502-7905-4018-988A-E76D71E4BA63}"/>
    <hyperlink ref="AO455" location="A125577952W" display="A125577952W" xr:uid="{7C107CF5-A146-42AE-BDEC-E8813A0A67AC}"/>
    <hyperlink ref="AO511" location="A125563912V" display="A125563912V" xr:uid="{80A27B73-8CF2-4354-B35C-38C8B847872B}"/>
    <hyperlink ref="AP399" location="A125558296F" display="A125558296F" xr:uid="{B6F73B46-E4DB-4E6E-925A-A1691194FD6A}"/>
    <hyperlink ref="AP455" location="A125586376C" display="A125586376C" xr:uid="{4823170B-704D-4D83-8E87-0929EE9CF5F6}"/>
    <hyperlink ref="AP511" location="A125572336A" display="A125572336A" xr:uid="{5739C330-662D-44A9-A155-78249EFA77BC}"/>
    <hyperlink ref="AQ399" location="A125561104K" display="A125561104K" xr:uid="{7D4570A1-E449-4C20-87C7-E76C6B66A176}"/>
    <hyperlink ref="AQ455" location="A125589184R" display="A125589184R" xr:uid="{66845C0B-6285-4B75-A299-A04A3F4618D5}"/>
    <hyperlink ref="AQ511" location="A125575144L" display="A125575144L" xr:uid="{5E7B4C9A-C269-4337-92B6-CFF526357836}"/>
    <hyperlink ref="AS399" location="A125552681T" display="A125552681T" xr:uid="{8F6B3124-6896-4C83-A7F4-1C31D134AC10}"/>
    <hyperlink ref="AS455" location="A125580761R" display="A125580761R" xr:uid="{ABF3DDC1-3E44-4C43-8303-916214C5C5AB}"/>
    <hyperlink ref="AS511" location="A125566721J" display="A125566721J" xr:uid="{BFCA6D88-61DA-44C7-8F0F-F1E9BD37C535}"/>
    <hyperlink ref="AR400" location="A125552744R" display="A125552744R" xr:uid="{F3D3B3B8-E4E6-40B2-AD87-F54AFD373FD2}"/>
    <hyperlink ref="AR456" location="A125580824L" display="A125580824L" xr:uid="{8BF74F78-2E4D-4098-8534-2684788D45E7}"/>
    <hyperlink ref="AR512" location="A125566784T" display="A125566784T" xr:uid="{944DCDCD-85FD-4C62-8A1D-6AAAD7542EDD}"/>
    <hyperlink ref="AN400" location="A125555552A" display="A125555552A" xr:uid="{4829288C-64B9-4E28-B604-E7CFB4DA8FC4}"/>
    <hyperlink ref="AN456" location="A125583632X" display="A125583632X" xr:uid="{CC56F967-F6AA-41F9-B635-FA1346C8CDED}"/>
    <hyperlink ref="AN512" location="A125569592C" display="A125569592C" xr:uid="{14688EE4-39D6-4644-A341-801A7783ACBF}"/>
    <hyperlink ref="AO400" location="A125549936X" display="A125549936X" xr:uid="{951F59F4-16CB-4D05-8789-F226E4009386}"/>
    <hyperlink ref="AO456" location="A125578016X" display="A125578016X" xr:uid="{CFD5247A-3FF8-4A57-973B-F975D42E345F}"/>
    <hyperlink ref="AO512" location="A125563976F" display="A125563976F" xr:uid="{3560785F-FD94-447A-AB6D-0C900FEDEB7E}"/>
    <hyperlink ref="AP400" location="A125558360L" display="A125558360L" xr:uid="{88FCE066-7346-41CC-9758-6B9C649BCA77}"/>
    <hyperlink ref="AP456" location="A125586440K" display="A125586440K" xr:uid="{3116F3A6-1C5C-4507-BC7C-8C7A0D895172}"/>
    <hyperlink ref="AP512" location="A125572400J" display="A125572400J" xr:uid="{F0BE497B-63E1-4588-9BBF-ABACFC4EE3EE}"/>
    <hyperlink ref="AQ400" location="A125561168W" display="A125561168W" xr:uid="{F2B83ADB-D582-4248-A45C-3A640336A0FC}"/>
    <hyperlink ref="AQ456" location="A125589248R" display="A125589248R" xr:uid="{B5D7CFAD-FC0C-4706-982D-30282FA279DC}"/>
    <hyperlink ref="AQ512" location="A125575208L" display="A125575208L" xr:uid="{CFDFFED4-40F2-4EA3-8293-F41A8FBD7A61}"/>
    <hyperlink ref="AS400" location="A125552745T" display="A125552745T" xr:uid="{B928F740-4801-41C0-8999-DEB75B1E2E4E}"/>
    <hyperlink ref="AS456" location="A125580825R" display="A125580825R" xr:uid="{27E07846-8152-446A-ADDC-4E070BDC96AF}"/>
    <hyperlink ref="AS512" location="A125566785V" display="A125566785V" xr:uid="{EFD305C7-DCC7-440B-8AC9-4D4542547AD9}"/>
    <hyperlink ref="AR401" location="A125552616W" display="A125552616W" xr:uid="{9D6C8432-3502-4076-B587-17696C48EFDB}"/>
    <hyperlink ref="AR457" location="A125580696F" display="A125580696F" xr:uid="{59C08BF4-578E-40FB-8DE6-B6B9F1578843}"/>
    <hyperlink ref="AR513" location="A125566656X" display="A125566656X" xr:uid="{35110379-27B2-4209-8CC6-EEB66F3B0730}"/>
    <hyperlink ref="AN401" location="A125555424J" display="A125555424J" xr:uid="{2CD4B570-CC36-4475-AB59-C5917313C21B}"/>
    <hyperlink ref="AN457" location="A125583504F" display="A125583504F" xr:uid="{9CA635BB-E627-448D-AEF5-415A476F0C6E}"/>
    <hyperlink ref="AN513" location="A125569464K" display="A125569464K" xr:uid="{C9902C75-6556-4037-BAEC-376C7A8CB53A}"/>
    <hyperlink ref="AO401" location="A125549808F" display="A125549808F" xr:uid="{FBF464A5-C19D-43FF-B46A-C8DF2AAFAF88}"/>
    <hyperlink ref="AO457" location="A125577888R" display="A125577888R" xr:uid="{C53ADD39-264D-4B98-9EED-26AAB95E6651}"/>
    <hyperlink ref="AO513" location="A125563848L" display="A125563848L" xr:uid="{C54A3E1C-460D-4D31-8CB5-63EE96D5DC0D}"/>
    <hyperlink ref="AP401" location="A125558232V" display="A125558232V" xr:uid="{E5853146-C787-4350-B4E6-36960ADC7056}"/>
    <hyperlink ref="AP457" location="A125586312T" display="A125586312T" xr:uid="{54722A35-A8EA-4A6E-9CE0-94652A0BBF21}"/>
    <hyperlink ref="AP513" location="A125572272A" display="A125572272A" xr:uid="{1C0A417D-467F-407A-B5DE-79B0D264C4C6}"/>
    <hyperlink ref="AQ401" location="A125561040K" display="A125561040K" xr:uid="{692A3DAA-A6AD-4C21-A2CD-99D799369986}"/>
    <hyperlink ref="AQ457" location="A125589120C" display="A125589120C" xr:uid="{D203A9D9-52E6-4A29-A225-D57903E7194A}"/>
    <hyperlink ref="AQ513" location="A125575080L" display="A125575080L" xr:uid="{69138056-C719-4052-9E8C-684A4D7BEE13}"/>
    <hyperlink ref="AS401" location="A125552617X" display="A125552617X" xr:uid="{536BDB9A-293A-4831-A1AF-7F21D01457BB}"/>
    <hyperlink ref="AS457" location="A125580697J" display="A125580697J" xr:uid="{60E64167-CDE6-4380-89FD-5AFC685FE653}"/>
    <hyperlink ref="AS513" location="A125566657A" display="A125566657A" xr:uid="{2405DF22-CDD1-43D5-8D53-71602D6B85B9}"/>
    <hyperlink ref="AR402" location="A125552800W" display="A125552800W" xr:uid="{CC7659B2-C0CD-49BA-BBF6-D421FF93079D}"/>
    <hyperlink ref="AR458" location="A125580880F" display="A125580880F" xr:uid="{8744A39B-1593-4F37-950D-F57602953B97}"/>
    <hyperlink ref="AR514" location="A125566840X" display="A125566840X" xr:uid="{EAF9EF5D-549F-4010-856B-E69FDD7B350A}"/>
    <hyperlink ref="AN402" location="A125555608A" display="A125555608A" xr:uid="{C437DBFD-C75C-49F9-B37A-233376926FAF}"/>
    <hyperlink ref="AN458" location="A125583688K" display="A125583688K" xr:uid="{59A534E7-EC81-443D-BD6C-E86435A42436}"/>
    <hyperlink ref="AN514" location="A125569648C" display="A125569648C" xr:uid="{CE6DBCE7-B926-4AEF-9780-E09E706357BB}"/>
    <hyperlink ref="AO402" location="A125549992T" display="A125549992T" xr:uid="{16A8770A-5AD1-4ABB-9574-06FB86342664}"/>
    <hyperlink ref="AO458" location="A125578072T" display="A125578072T" xr:uid="{9C3A2366-D1AF-4549-9B91-DA304A42BE8D}"/>
    <hyperlink ref="AO514" location="A125564032R" display="A125564032R" xr:uid="{94B4E36D-A371-4526-B2F8-0ED4B8CCDE8B}"/>
    <hyperlink ref="AP402" location="A125558416L" display="A125558416L" xr:uid="{013956C0-1D1F-405A-A11A-6F9D1655E9B6}"/>
    <hyperlink ref="AP458" location="A125586496W" display="A125586496W" xr:uid="{D259C743-05FE-42C3-BD13-A1A9158FB00F}"/>
    <hyperlink ref="AP514" location="A125572456V" display="A125572456V" xr:uid="{FB24D845-F62A-4DA8-B5BD-147B6F6697BD}"/>
    <hyperlink ref="AQ402" location="A125561224C" display="A125561224C" xr:uid="{26FBC50D-5DEE-4968-9D4C-A95141F73862}"/>
    <hyperlink ref="AQ458" location="A125589304W" display="A125589304W" xr:uid="{E60CED68-ACF0-4D47-BD57-055CF264E8FE}"/>
    <hyperlink ref="AQ514" location="A125575264F" display="A125575264F" xr:uid="{7D9F2260-7E8E-41B0-B06D-B649B5B56C2D}"/>
    <hyperlink ref="AS402" location="A125552801X" display="A125552801X" xr:uid="{4AB590BA-4679-4083-AAF1-DCEA9AECE591}"/>
    <hyperlink ref="AS458" location="A125580881J" display="A125580881J" xr:uid="{A9543816-B80D-4B5A-932C-65403E38D56F}"/>
    <hyperlink ref="AS514" location="A125566841A" display="A125566841A" xr:uid="{8290DBF4-7496-49A7-9C28-7DC7149AE814}"/>
    <hyperlink ref="AR404" location="A125552688J" display="A125552688J" xr:uid="{97606AD9-AF33-4F09-A8C6-E8F003A4E192}"/>
    <hyperlink ref="AR460" location="A125580768F" display="A125580768F" xr:uid="{362DFCFE-590D-4A1E-AB54-11042817C2D8}"/>
    <hyperlink ref="AR516" location="A125566728X" display="A125566728X" xr:uid="{DD442F51-8BF8-4BD6-8F80-150068C5F611}"/>
    <hyperlink ref="AN404" location="A125555496V" display="A125555496V" xr:uid="{6C1A7C48-9C69-4C1E-A4F1-8AFBD16464BC}"/>
    <hyperlink ref="AN460" location="A125583576T" display="A125583576T" xr:uid="{1F2DB2A0-1D5E-4202-BF6B-AD03A12AA6E3}"/>
    <hyperlink ref="AN516" location="A125569536K" display="A125569536K" xr:uid="{0E579451-F407-446B-B6E9-CF756659EF68}"/>
    <hyperlink ref="AO404" location="A125549880X" display="A125549880X" xr:uid="{D08539E1-DFE2-43F6-94BE-BEA05BFD0F9A}"/>
    <hyperlink ref="AO460" location="A125577960W" display="A125577960W" xr:uid="{5C4B7410-A327-4CCD-89E0-89E32C8CFF35}"/>
    <hyperlink ref="AO516" location="A125563920V" display="A125563920V" xr:uid="{22A02FF2-807E-4258-AD9A-A36C98A609C8}"/>
    <hyperlink ref="AP404" location="A125558304V" display="A125558304V" xr:uid="{71DFCA18-4335-4404-8203-9BDFFFD5606F}"/>
    <hyperlink ref="AP460" location="A125586384C" display="A125586384C" xr:uid="{BDFA030B-344E-4742-A2FD-39305C43C5D5}"/>
    <hyperlink ref="AP516" location="A125572344A" display="A125572344A" xr:uid="{74D503C3-DC54-4CA2-AA06-05E754E39029}"/>
    <hyperlink ref="AQ404" location="A125561112K" display="A125561112K" xr:uid="{AC961193-482E-4F45-BF13-6985F59B57F4}"/>
    <hyperlink ref="AQ460" location="A125589192R" display="A125589192R" xr:uid="{851AF8B5-54E1-41A7-947E-2FD57F64AA3A}"/>
    <hyperlink ref="AQ516" location="A125575152L" display="A125575152L" xr:uid="{DE1C4B12-7399-426D-86A1-AC0CF8DE3CEE}"/>
    <hyperlink ref="AS404" location="A125552689K" display="A125552689K" xr:uid="{79B74D6A-31DF-4561-80D3-CC3A743476D9}"/>
    <hyperlink ref="AS460" location="A125580769J" display="A125580769J" xr:uid="{64CEF494-AFE0-4B1B-B494-CF0E4C6190AF}"/>
    <hyperlink ref="AS516" location="A125566729A" display="A125566729A" xr:uid="{E4BC71A0-ED08-4F72-9297-28EECAD597CF}"/>
    <hyperlink ref="AR405" location="A125552576R" display="A125552576R" xr:uid="{FAE3A572-C1AF-4FD0-A2F1-AB6B786B12CC}"/>
    <hyperlink ref="AR461" location="A125580656L" display="A125580656L" xr:uid="{2C49E043-6928-41C3-8D53-9B1E601923FE}"/>
    <hyperlink ref="AR517" location="A125566616F" display="A125566616F" xr:uid="{C23A126D-3D4B-4BF6-A861-ECAB9CF8E021}"/>
    <hyperlink ref="AN405" location="A125555384A" display="A125555384A" xr:uid="{D424EB37-6441-462B-8AE8-7E8F213AE1ED}"/>
    <hyperlink ref="AN461" location="A125583464X" display="A125583464X" xr:uid="{1BFA3967-C5CB-45E9-B5C9-A09AC073BA01}"/>
    <hyperlink ref="AN517" location="A125569424T" display="A125569424T" xr:uid="{568A8FF3-6342-464B-B24B-8C77FCF22884}"/>
    <hyperlink ref="AO405" location="A125549768X" display="A125549768X" xr:uid="{6518C8D6-C6C9-4B4D-B0A0-99CD2911087D}"/>
    <hyperlink ref="AO461" location="A125577848W" display="A125577848W" xr:uid="{F5E01739-A6FD-48BB-9E77-2F585F557E57}"/>
    <hyperlink ref="AO517" location="A125563808V" display="A125563808V" xr:uid="{E54F83B3-C0E3-43B0-94AE-477C0D7E51B7}"/>
    <hyperlink ref="AP405" location="A125558192L" display="A125558192L" xr:uid="{E656ED42-B75A-4975-BAE4-90BC252F212A}"/>
    <hyperlink ref="AP461" location="A125586272K" display="A125586272K" xr:uid="{A4787AB8-9035-4A06-8FAC-18A81C8D346E}"/>
    <hyperlink ref="AP517" location="A125572232J" display="A125572232J" xr:uid="{DD13C746-2663-48A2-9DD9-FD1060B58CCB}"/>
    <hyperlink ref="AQ405" location="A125561000T" display="A125561000T" xr:uid="{CA796323-3AB9-4C7D-83F4-2A7E2B7B1571}"/>
    <hyperlink ref="AQ461" location="A125589080W" display="A125589080W" xr:uid="{E282647A-6B2D-4243-A9C2-880EFBBCC4EF}"/>
    <hyperlink ref="AQ517" location="A125575040V" display="A125575040V" xr:uid="{B6E0E2D5-C139-435E-A3C8-118BE73F5DB8}"/>
    <hyperlink ref="AS405" location="A125552577T" display="A125552577T" xr:uid="{4B336634-3EF7-4ECB-B2A3-0AA012E29EBD}"/>
    <hyperlink ref="AS461" location="A125580657R" display="A125580657R" xr:uid="{5B9FCD4C-301D-4960-9824-30B7F3076C02}"/>
    <hyperlink ref="AS517" location="A125566617J" display="A125566617J" xr:uid="{338DD504-9C61-4755-B0A7-AB01CF5737E8}"/>
    <hyperlink ref="AR406" location="A125552696J" display="A125552696J" xr:uid="{81E8FC0B-3D19-4825-B7B0-E37CC0861707}"/>
    <hyperlink ref="AR462" location="A125580776F" display="A125580776F" xr:uid="{7FBE9633-4DF4-43CB-95A8-346FBC704A69}"/>
    <hyperlink ref="AR518" location="A125566736X" display="A125566736X" xr:uid="{8275517E-534A-4D65-9A1B-A224F05715CA}"/>
    <hyperlink ref="AN406" location="A125555504J" display="A125555504J" xr:uid="{B1DD23F1-0C96-4DFD-A5C4-62FBB167CBC1}"/>
    <hyperlink ref="AN462" location="A125583584T" display="A125583584T" xr:uid="{CCB7202F-7EC4-4EDF-BBD4-CC59422E7D0B}"/>
    <hyperlink ref="AN518" location="A125569544K" display="A125569544K" xr:uid="{298C943C-7D20-4AE8-A4D3-B8A7A362E4AF}"/>
    <hyperlink ref="AO406" location="A125549888T" display="A125549888T" xr:uid="{CD0E6B08-A2C2-4997-A63F-24218D902490}"/>
    <hyperlink ref="AO462" location="A125577968R" display="A125577968R" xr:uid="{B8BBADC0-0026-40CB-8E61-A2D5ED3A3D6D}"/>
    <hyperlink ref="AO518" location="A125563928L" display="A125563928L" xr:uid="{32844168-0D35-4DEE-959A-38AB97DF628F}"/>
    <hyperlink ref="AP406" location="A125558312V" display="A125558312V" xr:uid="{7F967362-F1EB-4E0A-9EE0-538D64CC0B2C}"/>
    <hyperlink ref="AP462" location="A125586392C" display="A125586392C" xr:uid="{BDF7AE84-D5D0-4ED2-884D-C5EDB415F182}"/>
    <hyperlink ref="AP518" location="A125572352A" display="A125572352A" xr:uid="{1D17836E-D6C1-4119-8E0D-5CE5362B6DA4}"/>
    <hyperlink ref="AQ406" location="A125561120K" display="A125561120K" xr:uid="{6F711D78-0406-4950-B4AC-DF5ABA788817}"/>
    <hyperlink ref="AQ462" location="A125589200C" display="A125589200C" xr:uid="{54665F1C-7408-48A9-9D68-560EE85FFD16}"/>
    <hyperlink ref="AQ518" location="A125575160L" display="A125575160L" xr:uid="{AACA3300-8EE7-4A53-B3FD-244E95F0FFDB}"/>
    <hyperlink ref="AS406" location="A125552697K" display="A125552697K" xr:uid="{DCC43E8E-A2F7-46AA-A9A2-8B3DADFF58EE}"/>
    <hyperlink ref="AS462" location="A125580777J" display="A125580777J" xr:uid="{AC302BBE-22B1-424D-8FDC-0770BFE1BF82}"/>
    <hyperlink ref="AS518" location="A125566737A" display="A125566737A" xr:uid="{ACE37C3A-B0BA-4C94-9DE7-21DCEEC1E64C}"/>
    <hyperlink ref="AR407" location="A125552704W" display="A125552704W" xr:uid="{E228C88C-D76E-49CE-9F44-7D9F3A4FFD4C}"/>
    <hyperlink ref="AR463" location="A125580784F" display="A125580784F" xr:uid="{85613E6C-29D8-4C4C-966C-3D9D8D7BD85B}"/>
    <hyperlink ref="AR519" location="A125566744X" display="A125566744X" xr:uid="{E375F4AE-4EA2-4046-BA51-2A1BC3476270}"/>
    <hyperlink ref="AN407" location="A125555512J" display="A125555512J" xr:uid="{E45F207D-4366-40DC-83BE-82F1A8D2C69C}"/>
    <hyperlink ref="AN463" location="A125583592T" display="A125583592T" xr:uid="{7A3C698E-4612-4854-B943-002EE7FF1CE8}"/>
    <hyperlink ref="AN519" location="A125569552K" display="A125569552K" xr:uid="{F17612B0-AC30-479F-B39B-BA30796E1300}"/>
    <hyperlink ref="AO407" location="A125549896T" display="A125549896T" xr:uid="{5452F9FB-D82D-4464-8C90-440976D3290F}"/>
    <hyperlink ref="AO463" location="A125577976R" display="A125577976R" xr:uid="{0AC1E492-BC69-4A68-A2C7-D4998E5CE1F6}"/>
    <hyperlink ref="AO519" location="A125563936L" display="A125563936L" xr:uid="{444846D2-0995-476D-88D0-74A74DF4D4CE}"/>
    <hyperlink ref="AP407" location="A125558320V" display="A125558320V" xr:uid="{68F1B6B4-124C-4653-8E37-B9189FE90EBC}"/>
    <hyperlink ref="AP463" location="A125586400T" display="A125586400T" xr:uid="{A40C8D9A-450E-46CA-9516-B98A73A1BD81}"/>
    <hyperlink ref="AP519" location="A125572360A" display="A125572360A" xr:uid="{025DF09D-E966-4A2A-92C9-31B2180E6163}"/>
    <hyperlink ref="AQ407" location="A125561128C" display="A125561128C" xr:uid="{069822E9-9378-421B-BD98-F6EEBECCADEA}"/>
    <hyperlink ref="AQ463" location="A125589208W" display="A125589208W" xr:uid="{68376454-31D5-4E5F-91E1-9A0A8393E29D}"/>
    <hyperlink ref="AQ519" location="A125575168F" display="A125575168F" xr:uid="{A5C99B8F-4066-491B-9962-BAD71B47C748}"/>
    <hyperlink ref="AS407" location="A125552705X" display="A125552705X" xr:uid="{3B16EE35-E4AB-4A41-BD63-6FB155864225}"/>
    <hyperlink ref="AS463" location="A125580785J" display="A125580785J" xr:uid="{7236E30A-1AD7-408B-A659-A4FED307B0B3}"/>
    <hyperlink ref="AS519" location="A125566745A" display="A125566745A" xr:uid="{3927FB4B-2F58-414D-8FB7-0570F421825D}"/>
    <hyperlink ref="AR408" location="A125552824R" display="A125552824R" xr:uid="{41EE33A3-C646-45D9-AFAF-D682BBCDAFEE}"/>
    <hyperlink ref="AR464" location="A125580904L" display="A125580904L" xr:uid="{DCDC4FD1-D51E-45FE-ABA2-C43FF5B03628}"/>
    <hyperlink ref="AR520" location="A125566864T" display="A125566864T" xr:uid="{24446E94-01F6-4492-BD76-0DBC1B4FB796}"/>
    <hyperlink ref="AN408" location="A125555632A" display="A125555632A" xr:uid="{E22ADC0C-47BD-40C4-83B9-9E7F1F80893B}"/>
    <hyperlink ref="AN464" location="A125583712X" display="A125583712X" xr:uid="{4FE67E74-6E9E-4E5A-ABF3-14D75EAAB1EB}"/>
    <hyperlink ref="AN520" location="A125569672C" display="A125569672C" xr:uid="{0C7D7830-03D2-4BC9-8827-C522E9D5AD3F}"/>
    <hyperlink ref="AO408" location="A125550016F" display="A125550016F" xr:uid="{D7361122-27C5-4F69-8175-B43345F060E1}"/>
    <hyperlink ref="AO464" location="A125578096K" display="A125578096K" xr:uid="{C0DF4031-73F5-48D2-A515-BDD75FCA11AF}"/>
    <hyperlink ref="AO520" location="A125564056J" display="A125564056J" xr:uid="{99B390AB-1837-4B5E-8D8A-D997CA0AF263}"/>
    <hyperlink ref="AP408" location="A125558440L" display="A125558440L" xr:uid="{F03EA8A3-775E-4F78-B58A-A4F2FDC46C68}"/>
    <hyperlink ref="AP464" location="A125586520K" display="A125586520K" xr:uid="{1D918856-B53D-4A62-A19A-F53041C47B46}"/>
    <hyperlink ref="AP520" location="A125572480V" display="A125572480V" xr:uid="{BCE1BDE4-4A89-4D3B-A47E-B1C175D84D79}"/>
    <hyperlink ref="AQ408" location="A125561248W" display="A125561248W" xr:uid="{2F06CA44-D6B5-44EC-A530-4170E33EEF63}"/>
    <hyperlink ref="AQ464" location="A125589328R" display="A125589328R" xr:uid="{D5BA96B3-7497-4E7C-B5E1-DB12AFF6026F}"/>
    <hyperlink ref="AQ520" location="A125575288X" display="A125575288X" xr:uid="{5FBEBB1B-DDD6-4033-9F2B-345165DCB982}"/>
    <hyperlink ref="AS408" location="A125552825T" display="A125552825T" xr:uid="{856F2C0E-42C2-427A-9539-FEF3788F8FB2}"/>
    <hyperlink ref="AS464" location="A125580905R" display="A125580905R" xr:uid="{5FD9A53F-77D2-4B95-B666-4AE342770F51}"/>
    <hyperlink ref="AS520" location="A125566865V" display="A125566865V" xr:uid="{9EE4F0AB-C950-490C-9AB7-51A3CAE1B05B}"/>
    <hyperlink ref="AR409" location="A125552536W" display="A125552536W" xr:uid="{073552F5-00C7-4022-9CF9-43FF22747E02}"/>
    <hyperlink ref="AR465" location="A125580616V" display="A125580616V" xr:uid="{24B2BEEF-3FC5-4F17-A02F-816555F03A58}"/>
    <hyperlink ref="AR521" location="A125566576X" display="A125566576X" xr:uid="{88CD6876-0BB2-421D-90E4-BFE1513AC68A}"/>
    <hyperlink ref="AN409" location="A125555344J" display="A125555344J" xr:uid="{0CD1F626-967B-43BA-AC72-163D4477D0B8}"/>
    <hyperlink ref="AN465" location="A125583424F" display="A125583424F" xr:uid="{74AC9DB1-6D80-40DD-A405-7BA478E5588E}"/>
    <hyperlink ref="AN521" location="A125569384K" display="A125569384K" xr:uid="{F8ED1B2D-8857-40DD-AF77-837FD4094DAF}"/>
    <hyperlink ref="AO409" location="A125549728F" display="A125549728F" xr:uid="{F339DF5B-3D7A-4F15-8D59-0E9DE90976A9}"/>
    <hyperlink ref="AO465" location="A125577808C" display="A125577808C" xr:uid="{A5123020-B2CE-4211-9B89-C3DE953E4A1B}"/>
    <hyperlink ref="AO521" location="A125563768L" display="A125563768L" xr:uid="{763F6083-8E74-4FE4-A4E3-EB7FBBC1D53A}"/>
    <hyperlink ref="AP409" location="A125558152V" display="A125558152V" xr:uid="{6B356C27-399E-46F4-9888-277E76E3C9A9}"/>
    <hyperlink ref="AP465" location="A125586232T" display="A125586232T" xr:uid="{B4AA4D08-7F15-4D30-B997-882AC295BFA3}"/>
    <hyperlink ref="AP521" location="A125572192A" display="A125572192A" xr:uid="{2C86259F-EBE0-4202-ACAF-A1F8055A01C0}"/>
    <hyperlink ref="AQ409" location="A125560960J" display="A125560960J" xr:uid="{9A62E864-602B-454F-8BC9-E2F261F067AC}"/>
    <hyperlink ref="AQ465" location="A125589040C" display="A125589040C" xr:uid="{E94C8F3B-D19F-49DA-8A61-A95B63B0E06C}"/>
    <hyperlink ref="AQ521" location="A125575000A" display="A125575000A" xr:uid="{015AE287-4C35-4031-AD2B-815592B74C60}"/>
    <hyperlink ref="AS409" location="A125552537X" display="A125552537X" xr:uid="{24431EAB-2785-43E0-BB03-D5C419ECFCF9}"/>
    <hyperlink ref="AS465" location="A125580617W" display="A125580617W" xr:uid="{C48368A2-06E3-499F-B36C-2F7971CE283C}"/>
    <hyperlink ref="AS521" location="A125566577A" display="A125566577A" xr:uid="{2D2E4679-9FED-4689-8368-CCA3F1A09600}"/>
    <hyperlink ref="AR410" location="A125552808R" display="A125552808R" xr:uid="{E98732CD-A392-4A33-90E2-6BADD0FE0B53}"/>
    <hyperlink ref="AR466" location="A125580888X" display="A125580888X" xr:uid="{D8F52D69-3E9A-427B-8CE6-B3631A72347C}"/>
    <hyperlink ref="AR522" location="A125566848T" display="A125566848T" xr:uid="{164CAB60-5FD9-47D6-A701-B63FA9C8B382}"/>
    <hyperlink ref="AN410" location="A125555616A" display="A125555616A" xr:uid="{C4A0079A-F5A6-45D9-843E-2E5A0706E055}"/>
    <hyperlink ref="AN466" location="A125583696K" display="A125583696K" xr:uid="{67D709A6-5343-459E-8A09-90DCC973F741}"/>
    <hyperlink ref="AN522" location="A125569656C" display="A125569656C" xr:uid="{A4AC6FA7-5C91-4C88-A069-477D2DEFCAB1}"/>
    <hyperlink ref="AO410" location="A125550000L" display="A125550000L" xr:uid="{CFDB343D-DBC3-4A77-A311-997506D9C372}"/>
    <hyperlink ref="AO466" location="A125578080T" display="A125578080T" xr:uid="{CCB8D102-A52F-496D-B761-00BA382945CE}"/>
    <hyperlink ref="AO522" location="A125564040R" display="A125564040R" xr:uid="{2F183667-E55A-4A81-A517-9098D7434D75}"/>
    <hyperlink ref="AP410" location="A125558424L" display="A125558424L" xr:uid="{A6861FF3-484A-46BC-8E3C-49B25524249B}"/>
    <hyperlink ref="AP466" location="A125586504K" display="A125586504K" xr:uid="{52543EA8-0D5B-4F90-A83A-2745C202759E}"/>
    <hyperlink ref="AP522" location="A125572464V" display="A125572464V" xr:uid="{F63AB918-2BDD-45EC-87FE-4E15A98AA88B}"/>
    <hyperlink ref="AQ410" location="A125561232C" display="A125561232C" xr:uid="{22D41C46-B615-4C19-9745-8EC74D877F64}"/>
    <hyperlink ref="AQ466" location="A125589312W" display="A125589312W" xr:uid="{5744E955-E387-4233-940B-CD32F19E5D5F}"/>
    <hyperlink ref="AQ522" location="A125575272F" display="A125575272F" xr:uid="{9B95E8CB-3F22-4B15-A19B-2A810EF81B72}"/>
    <hyperlink ref="AS410" location="A125552809T" display="A125552809T" xr:uid="{A4C8BC8C-26E4-441B-8A5E-138DDB0BBCB1}"/>
    <hyperlink ref="AS466" location="A125580889A" display="A125580889A" xr:uid="{3E494BAC-C9B8-4208-B1D4-19BFCD8B7C43}"/>
    <hyperlink ref="AS522" location="A125566849V" display="A125566849V" xr:uid="{7EEB3D31-66CE-49FA-A28D-B50D03799A96}"/>
    <hyperlink ref="AR411" location="A125552816R" display="A125552816R" xr:uid="{14B61DA8-3997-4B10-B0CE-4742F33F0E23}"/>
    <hyperlink ref="AR467" location="A125580896X" display="A125580896X" xr:uid="{1E548A8B-8904-4DED-9BC6-BE05C27D0443}"/>
    <hyperlink ref="AR523" location="A125566856T" display="A125566856T" xr:uid="{712E6B8A-29C3-4D90-9039-27CF0D02D86F}"/>
    <hyperlink ref="AN411" location="A125555624A" display="A125555624A" xr:uid="{F1A10AE5-75D4-40CD-911D-7ED0C0B9D289}"/>
    <hyperlink ref="AN467" location="A125583704X" display="A125583704X" xr:uid="{B1CBB2DF-C13F-497A-A24A-9CB51064A2E0}"/>
    <hyperlink ref="AN523" location="A125569664C" display="A125569664C" xr:uid="{A24704D6-AD58-46BE-A4BE-A96C8543FBBA}"/>
    <hyperlink ref="AO411" location="A125550008F" display="A125550008F" xr:uid="{6FA73C5C-6EB2-4257-9C02-358FB6D7F077}"/>
    <hyperlink ref="AO467" location="A125578088K" display="A125578088K" xr:uid="{037A62CD-143A-46D7-AADF-27AC4DE8969A}"/>
    <hyperlink ref="AO523" location="A125564048J" display="A125564048J" xr:uid="{0A6E1B87-9859-47A7-A09D-79CB8C7E802A}"/>
    <hyperlink ref="AP411" location="A125558432L" display="A125558432L" xr:uid="{BE0BCE86-8B1F-4F71-9A10-617907E2980C}"/>
    <hyperlink ref="AP467" location="A125586512K" display="A125586512K" xr:uid="{7596155D-5DD1-4FD6-9C2C-1F1B1C5D3E41}"/>
    <hyperlink ref="AP523" location="A125572472V" display="A125572472V" xr:uid="{04C7CDD4-6380-4B83-801E-37F66C11CC51}"/>
    <hyperlink ref="AQ411" location="A125561240C" display="A125561240C" xr:uid="{811CC9FE-5B55-4D01-A4C6-C8CC7746674B}"/>
    <hyperlink ref="AQ467" location="A125589320W" display="A125589320W" xr:uid="{7F4E4E06-6886-4A63-A755-C8438E7BEC7D}"/>
    <hyperlink ref="AQ523" location="A125575280F" display="A125575280F" xr:uid="{21381116-E032-462D-96BA-4C482F1DB7C8}"/>
    <hyperlink ref="AS411" location="A125552817T" display="A125552817T" xr:uid="{A6A01373-6470-415A-8DF1-991CB5B7E755}"/>
    <hyperlink ref="AS467" location="A125580897A" display="A125580897A" xr:uid="{C0C9B2DA-26A9-4A9F-9F7C-4E426BC71EC8}"/>
    <hyperlink ref="AS523" location="A125566857V" display="A125566857V" xr:uid="{E5F0A0A3-4C35-40B2-B568-75DD5F36F2AF}"/>
    <hyperlink ref="AR412" location="A125552544W" display="A125552544W" xr:uid="{5FA346E8-54A6-450B-A0E3-21A5CDBE1CB1}"/>
    <hyperlink ref="AR468" location="A125580624V" display="A125580624V" xr:uid="{8F2B71BC-949E-4B70-BFC4-158BC141B48C}"/>
    <hyperlink ref="AR524" location="A125566584X" display="A125566584X" xr:uid="{2F6E6C7D-E1B5-4B62-8BD9-CFB7EEBD08CC}"/>
    <hyperlink ref="AN412" location="A125555352J" display="A125555352J" xr:uid="{5B8FA577-8FDF-43FA-991E-0D9C80EF161D}"/>
    <hyperlink ref="AN468" location="A125583432F" display="A125583432F" xr:uid="{583645D2-E920-4543-A656-3A6145ED6C47}"/>
    <hyperlink ref="AN524" location="A125569392K" display="A125569392K" xr:uid="{2F7224C8-4496-45BB-BAA0-9950926F7EA0}"/>
    <hyperlink ref="AO412" location="A125549736F" display="A125549736F" xr:uid="{E97239FF-0FB4-4017-A39D-16296FEFA512}"/>
    <hyperlink ref="AO468" location="A125577816C" display="A125577816C" xr:uid="{CC8A799C-EC54-4202-9CD2-38C283519116}"/>
    <hyperlink ref="AO524" location="A125563776L" display="A125563776L" xr:uid="{38717E5A-E084-4A5B-AA59-75A0F231476B}"/>
    <hyperlink ref="AP412" location="A125558160V" display="A125558160V" xr:uid="{698F9BD8-9CD1-4D7C-B0CE-2B0AAE5EC51C}"/>
    <hyperlink ref="AP468" location="A125586240T" display="A125586240T" xr:uid="{EDB705A0-0750-4540-A4BE-9FE5B6C391AD}"/>
    <hyperlink ref="AP524" location="A125572200R" display="A125572200R" xr:uid="{A37B5EAB-BC49-472D-A9E5-3F0EA3BFAC37}"/>
    <hyperlink ref="AQ412" location="A125560968A" display="A125560968A" xr:uid="{B844D4D9-ECD4-4B96-ADAA-DC37618445DA}"/>
    <hyperlink ref="AQ468" location="A125589048W" display="A125589048W" xr:uid="{B7B28DF8-D79D-408A-8E62-C549D0C79739}"/>
    <hyperlink ref="AQ524" location="A125575008V" display="A125575008V" xr:uid="{76DAC2CF-3D0C-4FD0-A468-1A65E23647F8}"/>
    <hyperlink ref="AS412" location="A125552545X" display="A125552545X" xr:uid="{38067CB2-DB55-403B-8127-35D47231FF2C}"/>
    <hyperlink ref="AS468" location="A125580625W" display="A125580625W" xr:uid="{BC03D28C-A145-41F2-BE29-43C2B6B482F6}"/>
    <hyperlink ref="AS524" location="A125566585A" display="A125566585A" xr:uid="{1A11C225-FF66-4C33-8EAA-58CBC0979DD6}"/>
    <hyperlink ref="AR413" location="A125552624W" display="A125552624W" xr:uid="{12632453-3266-4318-9C07-664EBEDA8FDB}"/>
    <hyperlink ref="AR469" location="A125580704V" display="A125580704V" xr:uid="{E18A549F-A917-4EF1-915B-23582A1B2613}"/>
    <hyperlink ref="AR525" location="A125566664X" display="A125566664X" xr:uid="{1BF3232F-0DBC-4876-A362-B052000BC208}"/>
    <hyperlink ref="AN413" location="A125555432J" display="A125555432J" xr:uid="{7E4A0490-667C-4B42-84E3-307B1C685311}"/>
    <hyperlink ref="AN469" location="A125583512F" display="A125583512F" xr:uid="{D57F9F7C-14A3-4797-984B-92902B946C37}"/>
    <hyperlink ref="AN525" location="A125569472K" display="A125569472K" xr:uid="{30404A11-53D7-4B7D-8856-250204E5C11F}"/>
    <hyperlink ref="AO413" location="A125549816F" display="A125549816F" xr:uid="{E245873B-5324-4A74-B028-FE2E8F05B0A0}"/>
    <hyperlink ref="AO469" location="A125577896R" display="A125577896R" xr:uid="{A132154B-C256-482D-9010-802B1D8FA9E5}"/>
    <hyperlink ref="AO525" location="A125563856L" display="A125563856L" xr:uid="{C4A90E3C-CD85-4B05-B793-8CB3AF0E4ED1}"/>
    <hyperlink ref="AP413" location="A125558240V" display="A125558240V" xr:uid="{BEA0772E-F419-4FD7-B87A-D5447CD93304}"/>
    <hyperlink ref="AP469" location="A125586320T" display="A125586320T" xr:uid="{3795E633-97D2-480B-9A23-9E18EF862AEC}"/>
    <hyperlink ref="AP525" location="A125572280A" display="A125572280A" xr:uid="{DC3C0284-448F-45EB-AF33-D57B2DFED0D8}"/>
    <hyperlink ref="AQ413" location="A125561048C" display="A125561048C" xr:uid="{47B6EEEB-CF1D-4721-995D-1B8F41506EC0}"/>
    <hyperlink ref="AQ469" location="A125589128W" display="A125589128W" xr:uid="{DBDF3A0B-3B6E-421A-865E-FECE1F1AF4D5}"/>
    <hyperlink ref="AQ525" location="A125575088F" display="A125575088F" xr:uid="{045F8742-EA6B-4C45-BEBF-E1DC3AC27BF1}"/>
    <hyperlink ref="AS413" location="A125552625X" display="A125552625X" xr:uid="{F63C738A-D770-489B-ABEC-16C0DCACADD7}"/>
    <hyperlink ref="AS469" location="A125580705W" display="A125580705W" xr:uid="{7C64D1C2-A529-4775-ABFA-AFF0A857B567}"/>
    <hyperlink ref="AS525" location="A125566665A" display="A125566665A" xr:uid="{A69964B1-03FA-4225-9464-160BB66F3EA9}"/>
    <hyperlink ref="AR414" location="A125552712W" display="A125552712W" xr:uid="{2E7EEFFD-EEF8-43C1-A623-70AB2AB13025}"/>
    <hyperlink ref="AR470" location="A125580792F" display="A125580792F" xr:uid="{41915C6E-006B-465A-B6B0-6269F8802ED6}"/>
    <hyperlink ref="AR526" location="A125566752X" display="A125566752X" xr:uid="{9640F14B-9281-4C18-B711-791EC7DEB22B}"/>
    <hyperlink ref="AN414" location="A125555520J" display="A125555520J" xr:uid="{B3EF19DF-A9DA-4B05-B8B0-0051ECB690C3}"/>
    <hyperlink ref="AN470" location="A125583600F" display="A125583600F" xr:uid="{9CF34C59-4BAA-43E7-80F9-1F8A76AA4DA1}"/>
    <hyperlink ref="AN526" location="A125569560K" display="A125569560K" xr:uid="{E6C1A2EE-AF43-47E2-B470-0D215BEE24AB}"/>
    <hyperlink ref="AO414" location="A125549904F" display="A125549904F" xr:uid="{DE4EC608-2EAD-4CA0-8EF7-47EDF8791D66}"/>
    <hyperlink ref="AO470" location="A125577984R" display="A125577984R" xr:uid="{979B9785-752E-45C6-ACD5-22C9AA9DAEB7}"/>
    <hyperlink ref="AO526" location="A125563944L" display="A125563944L" xr:uid="{B2FB631B-D4EE-430E-9254-1AD80C87032A}"/>
    <hyperlink ref="AP414" location="A125558328L" display="A125558328L" xr:uid="{CD16F3E7-3383-4FC8-884B-324553BD5A3F}"/>
    <hyperlink ref="AP470" location="A125586408K" display="A125586408K" xr:uid="{DD6BE563-A6F2-46CD-B894-82B4676D2990}"/>
    <hyperlink ref="AP526" location="A125572368V" display="A125572368V" xr:uid="{E0AEB3B3-FB4D-4EF3-8251-79C2F61CF55B}"/>
    <hyperlink ref="AQ414" location="A125561136C" display="A125561136C" xr:uid="{2219B866-99AC-4AD0-937F-92CE7A3DE443}"/>
    <hyperlink ref="AQ470" location="A125589216W" display="A125589216W" xr:uid="{238F5EAB-E294-4E75-860A-E95F957A0C00}"/>
    <hyperlink ref="AQ526" location="A125575176F" display="A125575176F" xr:uid="{26841046-0116-447B-9753-8D62B6A0A326}"/>
    <hyperlink ref="AS414" location="A125552713X" display="A125552713X" xr:uid="{A88FF5AA-A43E-4E59-91BD-C9801D872A91}"/>
    <hyperlink ref="AS470" location="A125580793J" display="A125580793J" xr:uid="{27C29445-CEEC-4E47-B2B0-FDCA1AAC1370}"/>
    <hyperlink ref="AS526" location="A125566753A" display="A125566753A" xr:uid="{6A5504C5-4EF9-4E6E-8446-9D8482A7DE80}"/>
    <hyperlink ref="AR415" location="A125552832R" display="A125552832R" xr:uid="{9E832FCF-A7D3-413B-A1D4-27B2411F7417}"/>
    <hyperlink ref="AR471" location="A125580912L" display="A125580912L" xr:uid="{E17B683D-7254-48A6-895F-E31DD3F1F548}"/>
    <hyperlink ref="AR527" location="A125566872T" display="A125566872T" xr:uid="{F6ECC7D3-6B68-496C-8F18-45F4F9530095}"/>
    <hyperlink ref="AN415" location="A125555640A" display="A125555640A" xr:uid="{824C6D46-4A1A-4C32-8ABA-7F5F0D61D601}"/>
    <hyperlink ref="AN471" location="A125583720X" display="A125583720X" xr:uid="{B9E529DF-DB48-41D5-B426-C742B019234F}"/>
    <hyperlink ref="AN527" location="A125569680C" display="A125569680C" xr:uid="{96DB123B-44B5-4E63-9EA1-2B000C4B245E}"/>
    <hyperlink ref="AO415" location="A125550024F" display="A125550024F" xr:uid="{4107D742-932E-4B44-847C-4D550E74C27C}"/>
    <hyperlink ref="AO471" location="A125578104X" display="A125578104X" xr:uid="{E09E5AE7-2B5D-4407-9F39-D002411BD56A}"/>
    <hyperlink ref="AO527" location="A125564064J" display="A125564064J" xr:uid="{638E3E18-D294-4909-B96D-7C52FE6C35F6}"/>
    <hyperlink ref="AP415" location="A125558448F" display="A125558448F" xr:uid="{70177D17-8260-4897-995C-216D52A0F120}"/>
    <hyperlink ref="AP471" location="A125586528C" display="A125586528C" xr:uid="{6DABF6D0-4435-4240-86A6-6A7DB208AD15}"/>
    <hyperlink ref="AP527" location="A125572488L" display="A125572488L" xr:uid="{A631FE38-FE43-4BA4-8931-AFD01A68977A}"/>
    <hyperlink ref="AQ415" location="A125561256W" display="A125561256W" xr:uid="{DB725633-DFD9-439B-82EE-EC35C7C00146}"/>
    <hyperlink ref="AQ471" location="A125589336R" display="A125589336R" xr:uid="{C3F7C0D3-8B50-4CA8-9014-46FC121C9260}"/>
    <hyperlink ref="AQ527" location="A125575296X" display="A125575296X" xr:uid="{92977938-1BFA-489D-9FC3-3B1E58B2F526}"/>
    <hyperlink ref="AS415" location="A125552833T" display="A125552833T" xr:uid="{21362E34-F390-448B-B521-64DAED2221CE}"/>
    <hyperlink ref="AS471" location="A125580913R" display="A125580913R" xr:uid="{A8E37C42-3B2A-4349-9A55-2388F8CBE917}"/>
    <hyperlink ref="AS527" location="A125566873V" display="A125566873V" xr:uid="{B1B270BF-6ECC-483C-8B2A-E1BD8BD93ECC}"/>
    <hyperlink ref="AR417" location="A125552552W" display="A125552552W" xr:uid="{D38180B3-FCE6-4014-A50E-39ACC2B70D8E}"/>
    <hyperlink ref="AR473" location="A125580632V" display="A125580632V" xr:uid="{7E6B7D24-C98F-4B7A-AFAD-62F86B9BAFF4}"/>
    <hyperlink ref="AR529" location="A125566592X" display="A125566592X" xr:uid="{1B3219DD-C1E3-4E00-A4B9-D73536B4E31B}"/>
    <hyperlink ref="AN417" location="A125555360J" display="A125555360J" xr:uid="{651EC911-4366-4215-AD2D-D335B9F455CA}"/>
    <hyperlink ref="AN473" location="A125583440F" display="A125583440F" xr:uid="{DB6E0988-4D2E-4DF1-A93D-E82D820E22B7}"/>
    <hyperlink ref="AN529" location="A125569400X" display="A125569400X" xr:uid="{7D33B878-BAD8-4FDB-B988-2C2F66F3B13C}"/>
    <hyperlink ref="AO417" location="A125549744F" display="A125549744F" xr:uid="{8F5BDA0E-1A86-422A-956B-6E129F33218E}"/>
    <hyperlink ref="AO473" location="A125577824C" display="A125577824C" xr:uid="{D97BDFDC-84FF-4EB2-B47A-88117C28A1E0}"/>
    <hyperlink ref="AO529" location="A125563784L" display="A125563784L" xr:uid="{1B102099-FE95-42D4-9D3A-807F507C354B}"/>
    <hyperlink ref="AP417" location="A125558168L" display="A125558168L" xr:uid="{6FA68259-FF65-4845-9343-B9AFDC5F02DE}"/>
    <hyperlink ref="AP473" location="A125586248K" display="A125586248K" xr:uid="{2F5635D8-2AAA-4D94-ADA4-7888F1657A88}"/>
    <hyperlink ref="AP529" location="A125572208J" display="A125572208J" xr:uid="{0EEC37D2-8D75-41FC-88C8-6345F4EF5E69}"/>
    <hyperlink ref="AQ417" location="A125560976A" display="A125560976A" xr:uid="{F1D9D68A-59B9-4F49-AB10-F7F23525331E}"/>
    <hyperlink ref="AQ473" location="A125589056W" display="A125589056W" xr:uid="{E721B297-C610-4EA4-BBDE-903B187C11B3}"/>
    <hyperlink ref="AQ529" location="A125575016V" display="A125575016V" xr:uid="{FB819B17-3CB7-4224-99ED-E6F7E06B1A68}"/>
    <hyperlink ref="AS417" location="A125552553X" display="A125552553X" xr:uid="{4A318DB0-835B-448B-96A6-F4E9B744CBBF}"/>
    <hyperlink ref="AS473" location="A125580633W" display="A125580633W" xr:uid="{2260C0E8-C28A-46C4-BDFF-0F2367038541}"/>
    <hyperlink ref="AS529" location="A125566593A" display="A125566593A" xr:uid="{532F85DC-4CDF-48A3-83D8-BC06C3CF5329}"/>
    <hyperlink ref="AR418" location="A125552752R" display="A125552752R" xr:uid="{0D4B0899-0F2E-4DB5-9DA6-5BD6BE917277}"/>
    <hyperlink ref="AR474" location="A125580832L" display="A125580832L" xr:uid="{5C5D8849-9463-46CA-9F27-0C7221A34E0E}"/>
    <hyperlink ref="AR530" location="A125566792T" display="A125566792T" xr:uid="{DA57CB7F-9430-4D42-965D-5121347D7840}"/>
    <hyperlink ref="AN418" location="A125555560A" display="A125555560A" xr:uid="{CDB68DF7-29D4-49EF-83ED-ACE930D49AC3}"/>
    <hyperlink ref="AN474" location="A125583640X" display="A125583640X" xr:uid="{04C3D70B-1584-43EE-9CB8-285B5741A13F}"/>
    <hyperlink ref="AN530" location="A125569600T" display="A125569600T" xr:uid="{011F1F30-D0BB-41A3-8D90-F20D0043AD5A}"/>
    <hyperlink ref="AO418" location="A125549944X" display="A125549944X" xr:uid="{EA3FF200-3FF7-4607-BE33-39626AFD26D1}"/>
    <hyperlink ref="AO474" location="A125578024X" display="A125578024X" xr:uid="{48B8278D-3D94-406B-BB41-CB4ADBD79760}"/>
    <hyperlink ref="AO530" location="A125563984F" display="A125563984F" xr:uid="{9886F224-98DF-4B8C-9C72-0F53335367C6}"/>
    <hyperlink ref="AP418" location="A125558368F" display="A125558368F" xr:uid="{F74A2B72-3F05-4C62-AE16-5B3097B8DC80}"/>
    <hyperlink ref="AP474" location="A125586448C" display="A125586448C" xr:uid="{B400EE17-0BD3-4891-AF25-02088C33D353}"/>
    <hyperlink ref="AP530" location="A125572408A" display="A125572408A" xr:uid="{4653700E-8DF5-4A63-BB27-1E3DC46C6BFE}"/>
    <hyperlink ref="AQ418" location="A125561176W" display="A125561176W" xr:uid="{943A7900-1923-4268-9C3D-AAD4F6BA5733}"/>
    <hyperlink ref="AQ474" location="A125589256R" display="A125589256R" xr:uid="{56069E2F-93C3-4FB3-A844-C8530CCE092B}"/>
    <hyperlink ref="AQ530" location="A125575216L" display="A125575216L" xr:uid="{8DFAA9A8-3248-4EF9-8856-A4EDA5AFB869}"/>
    <hyperlink ref="AS418" location="A125552753T" display="A125552753T" xr:uid="{B090738F-FD85-4F89-921F-3DAD50C945A4}"/>
    <hyperlink ref="AS474" location="A125580833R" display="A125580833R" xr:uid="{F109A03B-53D9-4914-9528-08D37566137E}"/>
    <hyperlink ref="AS530" location="A125566793V" display="A125566793V" xr:uid="{D06403C3-B274-46C7-86A1-0A0DF5385BF1}"/>
    <hyperlink ref="AR419" location="A125552760R" display="A125552760R" xr:uid="{410F985B-CC21-4E31-9A6C-3CBBAADAE211}"/>
    <hyperlink ref="AR475" location="A125580840L" display="A125580840L" xr:uid="{DA0FABE0-8330-4A71-8BF0-F7A20C407D28}"/>
    <hyperlink ref="AR531" location="A125566800F" display="A125566800F" xr:uid="{2F12379E-64D3-4D58-A9BB-061EC51052D3}"/>
    <hyperlink ref="AN419" location="A125555568V" display="A125555568V" xr:uid="{DB9D5B95-60A3-4499-8A3C-62A20CB4661D}"/>
    <hyperlink ref="AN475" location="A125583648T" display="A125583648T" xr:uid="{72A0E3C0-02C9-4254-9675-14534C45E3F2}"/>
    <hyperlink ref="AN531" location="A125569608K" display="A125569608K" xr:uid="{4C9CD493-2089-4334-96F0-B293FBBCF7B0}"/>
    <hyperlink ref="AO419" location="A125549952X" display="A125549952X" xr:uid="{4F5065CF-68A2-449D-8C4A-B66A2DE1A324}"/>
    <hyperlink ref="AO475" location="A125578032X" display="A125578032X" xr:uid="{A872DE4C-E93E-4C21-80F5-2E03DF6E94A3}"/>
    <hyperlink ref="AO531" location="A125563992F" display="A125563992F" xr:uid="{17031A8B-FAD3-47D5-8BFB-950DF7EFEB4A}"/>
    <hyperlink ref="AP419" location="A125558376F" display="A125558376F" xr:uid="{D19FECBD-89EA-493F-8977-31A04DEE2BB8}"/>
    <hyperlink ref="AP475" location="A125586456C" display="A125586456C" xr:uid="{DF1B5B8F-3CE9-4203-ABAD-1B7A998651BD}"/>
    <hyperlink ref="AP531" location="A125572416A" display="A125572416A" xr:uid="{BB1A2012-4156-4F22-ABDF-67E11C28FEA0}"/>
    <hyperlink ref="AQ419" location="A125561184W" display="A125561184W" xr:uid="{E5D7A35D-190D-4E50-851B-B73619E6F8F8}"/>
    <hyperlink ref="AQ475" location="A125589264R" display="A125589264R" xr:uid="{65E37D7C-118C-43DF-8A02-6FC0E07862D9}"/>
    <hyperlink ref="AQ531" location="A125575224L" display="A125575224L" xr:uid="{23443AC4-9370-4F6B-8024-F2155691310A}"/>
    <hyperlink ref="AS419" location="A125552761T" display="A125552761T" xr:uid="{8700C328-2327-4EA5-8905-D30CB73BC20D}"/>
    <hyperlink ref="AS475" location="A125580841R" display="A125580841R" xr:uid="{75592474-A830-432E-89B0-5B96BB5487CC}"/>
    <hyperlink ref="AS531" location="A125566801J" display="A125566801J" xr:uid="{7BE6EE97-B05F-4916-B7FB-20E6975463A8}"/>
    <hyperlink ref="AR420" location="A125552592R" display="A125552592R" xr:uid="{BFF1693E-D275-4C5A-9122-6FFB12A57D9D}"/>
    <hyperlink ref="AR476" location="A125580672L" display="A125580672L" xr:uid="{386FFC3E-991A-4170-AED9-2BCB95E89FC8}"/>
    <hyperlink ref="AR532" location="A125566632F" display="A125566632F" xr:uid="{2A22E852-CBB8-4683-B750-02782773E70A}"/>
    <hyperlink ref="AN420" location="A125555400R" display="A125555400R" xr:uid="{F9F2CDE1-6E50-439D-BE8A-3A7DEE79903A}"/>
    <hyperlink ref="AN476" location="A125583480X" display="A125583480X" xr:uid="{ED0A0ED4-0CA8-47D3-984F-A630C23CCA15}"/>
    <hyperlink ref="AN532" location="A125569440T" display="A125569440T" xr:uid="{9CE23EB3-2F27-44D4-A267-08B81B18BE2D}"/>
    <hyperlink ref="AO420" location="A125549784X" display="A125549784X" xr:uid="{B5E98965-9E64-43BE-BA3E-82C6D41F8AF5}"/>
    <hyperlink ref="AO476" location="A125577864W" display="A125577864W" xr:uid="{59A61AFE-0AED-43F1-B795-8C79481BED64}"/>
    <hyperlink ref="AO532" location="A125563824V" display="A125563824V" xr:uid="{6118670B-A909-4BE2-BD6C-32239234F298}"/>
    <hyperlink ref="AP420" location="A125558208V" display="A125558208V" xr:uid="{8A2CE1C4-1BA5-442E-AF55-3A51988F388F}"/>
    <hyperlink ref="AP476" location="A125586288C" display="A125586288C" xr:uid="{C691650B-F51A-4866-847E-A34060609629}"/>
    <hyperlink ref="AP532" location="A125572248A" display="A125572248A" xr:uid="{811CC803-3B15-4D79-BFF5-61E87FF09DFF}"/>
    <hyperlink ref="AQ420" location="A125561016K" display="A125561016K" xr:uid="{43F2B041-9552-4276-AD68-DF5D255FB8F3}"/>
    <hyperlink ref="AQ476" location="A125589096R" display="A125589096R" xr:uid="{A4A55554-FDC0-40D0-9B41-50D9AD66C159}"/>
    <hyperlink ref="AQ532" location="A125575056L" display="A125575056L" xr:uid="{126902E6-A485-47FA-A83E-7FB4829EAB74}"/>
    <hyperlink ref="AS420" location="A125552593T" display="A125552593T" xr:uid="{886BF26B-F58C-48CB-89AE-62B38D5A79CB}"/>
    <hyperlink ref="AS476" location="A125580673R" display="A125580673R" xr:uid="{CDF85326-B4A3-4411-9AAC-0B4C2CBC827F}"/>
    <hyperlink ref="AS532" location="A125566633J" display="A125566633J" xr:uid="{DE5A5035-04B7-4C23-8B9D-F1772C513F8A}"/>
    <hyperlink ref="AR422" location="A125552560W" display="A125552560W" xr:uid="{D8A96C01-1177-4397-873E-AAB633333852}"/>
    <hyperlink ref="AR478" location="A125580640V" display="A125580640V" xr:uid="{24463404-CCD1-4FCC-A910-390EFE9BB6BF}"/>
    <hyperlink ref="AR534" location="A125566600L" display="A125566600L" xr:uid="{D4F470B6-FA45-4100-BCB1-CBBC1D73EC05}"/>
    <hyperlink ref="AN422" location="A125555368A" display="A125555368A" xr:uid="{1B32ABD8-FEFB-4039-946F-C5E86F535434}"/>
    <hyperlink ref="AN478" location="A125583448X" display="A125583448X" xr:uid="{24CFD916-8AD7-464E-8A17-85765CE47F33}"/>
    <hyperlink ref="AN534" location="A125569408T" display="A125569408T" xr:uid="{899DCDDB-54E5-4B67-9739-B2957B6A0142}"/>
    <hyperlink ref="AO422" location="A125549752F" display="A125549752F" xr:uid="{B3CD4C84-A2D6-4F25-91ED-59D36FA3F69E}"/>
    <hyperlink ref="AO478" location="A125577832C" display="A125577832C" xr:uid="{0A03BC96-FB16-4654-8C61-0291B9972521}"/>
    <hyperlink ref="AO534" location="A125563792L" display="A125563792L" xr:uid="{4EE38B68-7598-43E0-9ECA-F3A3BB260BBE}"/>
    <hyperlink ref="AP422" location="A125558176L" display="A125558176L" xr:uid="{437C0AE5-790F-4ED5-AC67-871CFBD03B86}"/>
    <hyperlink ref="AP478" location="A125586256K" display="A125586256K" xr:uid="{486C323D-7DA9-4BFD-B76B-717BDDFFAB0D}"/>
    <hyperlink ref="AP534" location="A125572216J" display="A125572216J" xr:uid="{540C5273-EA68-4B44-82ED-56E30910DD9B}"/>
    <hyperlink ref="AQ422" location="A125560984A" display="A125560984A" xr:uid="{E3B7032C-E5BD-4F0C-9E3B-A537CFF4ACD0}"/>
    <hyperlink ref="AQ478" location="A125589064W" display="A125589064W" xr:uid="{7AC3A76F-2E86-424B-BA87-100016BA6A3C}"/>
    <hyperlink ref="AQ534" location="A125575024V" display="A125575024V" xr:uid="{6096DBD3-F2D0-43EF-B374-8FC6CC900193}"/>
    <hyperlink ref="AS422" location="A125552561X" display="A125552561X" xr:uid="{1726FD3C-B16D-43D1-96AA-477287B92BB4}"/>
    <hyperlink ref="AS478" location="A125580641W" display="A125580641W" xr:uid="{211B6D15-58A5-48E5-99BF-B5E5C15242AD}"/>
    <hyperlink ref="AS534" location="A125566601R" display="A125566601R" xr:uid="{F6DEB82E-BE3F-4743-89F6-9198F14F53C1}"/>
    <hyperlink ref="AR423" location="A125552632W" display="A125552632W" xr:uid="{DEB80996-3A3D-4128-B591-1855760FD630}"/>
    <hyperlink ref="AR479" location="A125580712V" display="A125580712V" xr:uid="{E305EB0A-3E3F-410E-B5BD-314C688C1864}"/>
    <hyperlink ref="AR535" location="A125566672X" display="A125566672X" xr:uid="{C8C853CB-AA81-4006-AF6E-066E46D4DFE8}"/>
    <hyperlink ref="AN423" location="A125555440J" display="A125555440J" xr:uid="{71D701C9-7D61-4118-ADA5-F1102423270D}"/>
    <hyperlink ref="AN479" location="A125583520F" display="A125583520F" xr:uid="{F456D727-1F83-43ED-AAE8-E675FC31EDF3}"/>
    <hyperlink ref="AN535" location="A125569480K" display="A125569480K" xr:uid="{A7D24E35-E4F7-4227-A876-ADB37876F302}"/>
    <hyperlink ref="AO423" location="A125549824F" display="A125549824F" xr:uid="{46D0560E-12C8-42D3-89E5-7187CCE09380}"/>
    <hyperlink ref="AO479" location="A125577904C" display="A125577904C" xr:uid="{3FF2946D-A366-4408-AA24-53A70066B9FD}"/>
    <hyperlink ref="AO535" location="A125563864L" display="A125563864L" xr:uid="{D57B7B07-3115-4824-8315-7A5C463F8B3A}"/>
    <hyperlink ref="AP423" location="A125558248L" display="A125558248L" xr:uid="{9A225D5F-2117-41A6-B51D-B09A2CE0702E}"/>
    <hyperlink ref="AP479" location="A125586328K" display="A125586328K" xr:uid="{4908F9AD-94CE-4EAB-B2FB-5B395A716628}"/>
    <hyperlink ref="AP535" location="A125572288V" display="A125572288V" xr:uid="{3DB11BD3-99F1-4679-85DB-2E3C2AE478D7}"/>
    <hyperlink ref="AQ423" location="A125561056C" display="A125561056C" xr:uid="{D82666DB-07C1-49F6-8095-09E4EA82C168}"/>
    <hyperlink ref="AQ479" location="A125589136W" display="A125589136W" xr:uid="{5FDEB5CB-88CF-4C23-8878-C477A7D7F5DF}"/>
    <hyperlink ref="AQ535" location="A125575096F" display="A125575096F" xr:uid="{1ACB3BB2-FFBC-424C-95E1-F35132D95370}"/>
    <hyperlink ref="AS423" location="A125552633X" display="A125552633X" xr:uid="{5A81D77B-890C-48D3-880D-420AF11497B0}"/>
    <hyperlink ref="AS479" location="A125580713W" display="A125580713W" xr:uid="{1D5912E5-D8B5-4D16-80AD-9E2E8D161390}"/>
    <hyperlink ref="AS535" location="A125566673A" display="A125566673A" xr:uid="{E28F625B-F9DB-4483-967C-0134467647C5}"/>
    <hyperlink ref="AR425" location="A125552584R" display="A125552584R" xr:uid="{4EEE6CA8-9EFA-4EE5-9A7A-25A0A8E2D30D}"/>
    <hyperlink ref="AR481" location="A125580664L" display="A125580664L" xr:uid="{1DF12DE7-5771-4E45-9725-33245A87EA08}"/>
    <hyperlink ref="AR537" location="A125566624F" display="A125566624F" xr:uid="{2F15E372-CD7E-4952-B019-0BDD167D01D3}"/>
    <hyperlink ref="AN425" location="A125555392A" display="A125555392A" xr:uid="{2009FA92-6D01-4B1B-A940-2F54F2E8053B}"/>
    <hyperlink ref="AN481" location="A125583472X" display="A125583472X" xr:uid="{77F4CFAF-BA5D-4C9B-B821-91C852BAFD76}"/>
    <hyperlink ref="AN537" location="A125569432T" display="A125569432T" xr:uid="{06E01CCC-E3B2-4806-9B90-F8CF3BE3A5E4}"/>
    <hyperlink ref="AO425" location="A125549776X" display="A125549776X" xr:uid="{1B51DEAE-FB38-4382-AF43-8F87FEA99D00}"/>
    <hyperlink ref="AO481" location="A125577856W" display="A125577856W" xr:uid="{8B4A25FF-6651-4666-B2DB-8AF798031028}"/>
    <hyperlink ref="AO537" location="A125563816V" display="A125563816V" xr:uid="{6CFFB151-1909-43FF-B005-69F16E1C3CE2}"/>
    <hyperlink ref="AP425" location="A125558200A" display="A125558200A" xr:uid="{A21C6ABF-F999-47C6-A80F-0F8DF6DE61DE}"/>
    <hyperlink ref="AP481" location="A125586280K" display="A125586280K" xr:uid="{ED9BB12C-90FA-43F4-A7DC-DD98002A3CFA}"/>
    <hyperlink ref="AP537" location="A125572240J" display="A125572240J" xr:uid="{192C0A1A-2975-48F1-8499-98B2960B1265}"/>
    <hyperlink ref="AQ425" location="A125561008K" display="A125561008K" xr:uid="{BEB0FE74-A264-45BE-A85F-B8BF7C713C28}"/>
    <hyperlink ref="AQ481" location="A125589088R" display="A125589088R" xr:uid="{9E2CEBD2-2F17-47CB-A23A-BC6820404642}"/>
    <hyperlink ref="AQ537" location="A125575048L" display="A125575048L" xr:uid="{3E9D73AC-61EB-413E-8BDB-CC758142386B}"/>
    <hyperlink ref="AS425" location="A125552585T" display="A125552585T" xr:uid="{91BED5FA-0321-4EC7-865D-63AA4358572B}"/>
    <hyperlink ref="AS481" location="A125580665R" display="A125580665R" xr:uid="{13F7B210-8C6E-42C4-9F10-002B3A52B21A}"/>
    <hyperlink ref="AS537" location="A125566625J" display="A125566625J" xr:uid="{B5408988-A06E-439C-9E20-5C4C96AC882B}"/>
    <hyperlink ref="AR426" location="A125552640W" display="A125552640W" xr:uid="{99C1F2C8-75BA-4D29-B8C5-F0F41F552658}"/>
    <hyperlink ref="AR482" location="A125580720V" display="A125580720V" xr:uid="{6764909A-122A-45FD-804A-F33FB9A6137F}"/>
    <hyperlink ref="AR538" location="A125566680X" display="A125566680X" xr:uid="{96C23124-E7EB-4312-A63D-130ECB19E341}"/>
    <hyperlink ref="AN426" location="A125555448A" display="A125555448A" xr:uid="{DD5C9DF0-B676-427D-8700-1CE7235875CF}"/>
    <hyperlink ref="AN482" location="A125583528X" display="A125583528X" xr:uid="{D6DC2F4F-A659-4291-83BA-EEAC162A82ED}"/>
    <hyperlink ref="AN538" location="A125569488C" display="A125569488C" xr:uid="{F9554171-BD9F-4407-BBA5-4E11CBA7C805}"/>
    <hyperlink ref="AO426" location="A125549832F" display="A125549832F" xr:uid="{8530EFA3-E6AD-434F-88CD-32D2499442BB}"/>
    <hyperlink ref="AO482" location="A125577912C" display="A125577912C" xr:uid="{AAD43F4E-6382-419E-83B0-23998571006B}"/>
    <hyperlink ref="AO538" location="A125563872L" display="A125563872L" xr:uid="{19657180-BBB1-455D-B6BA-FA1B53E7A5EB}"/>
    <hyperlink ref="AP426" location="A125558256L" display="A125558256L" xr:uid="{015551F3-1296-4146-B906-715AC3660A30}"/>
    <hyperlink ref="AP482" location="A125586336K" display="A125586336K" xr:uid="{7EB985CD-2262-4D89-A422-633AD6C2A5A4}"/>
    <hyperlink ref="AP538" location="A125572296V" display="A125572296V" xr:uid="{6C187FDE-4338-4063-A5E0-3294B5E68CF6}"/>
    <hyperlink ref="AQ426" location="A125561064C" display="A125561064C" xr:uid="{0B02C7A2-F766-45C7-8F8F-D50B31947E2E}"/>
    <hyperlink ref="AQ482" location="A125589144W" display="A125589144W" xr:uid="{6C1B906C-9A81-466D-B3E9-FF6C9432B958}"/>
    <hyperlink ref="AQ538" location="A125575104V" display="A125575104V" xr:uid="{3DE2CC75-B6C7-4EC6-ADD7-D2F472C489C1}"/>
    <hyperlink ref="AS426" location="A125552641X" display="A125552641X" xr:uid="{8E105244-2148-4555-B716-E8169626C44E}"/>
    <hyperlink ref="AS482" location="A125580721W" display="A125580721W" xr:uid="{C3D3AAD6-5B40-4853-BD92-02690E96015B}"/>
    <hyperlink ref="AS538" location="A125566681A" display="A125566681A" xr:uid="{D8829753-93D6-43BF-8B34-D7637A7FDA30}"/>
    <hyperlink ref="AR427" location="A125552600C" display="A125552600C" xr:uid="{613A88C8-BE9D-4F04-9FB4-6E4B6C6DD212}"/>
    <hyperlink ref="AR483" location="A125580680L" display="A125580680L" xr:uid="{EE0C0A66-810B-4A27-A7B8-98046E4ADFA2}"/>
    <hyperlink ref="AR539" location="A125566640F" display="A125566640F" xr:uid="{CD105FAD-E513-46A4-984B-A4D35BD4FC64}"/>
    <hyperlink ref="AN427" location="A125555408J" display="A125555408J" xr:uid="{079ABD2B-49FB-4386-BBF3-F8D30FBE90F7}"/>
    <hyperlink ref="AN483" location="A125583488T" display="A125583488T" xr:uid="{F78144BB-B336-4F12-A32B-E3AB8B2BB4E0}"/>
    <hyperlink ref="AN539" location="A125569448K" display="A125569448K" xr:uid="{283C9C97-6904-4B5D-9714-C302AC7B31FF}"/>
    <hyperlink ref="AO427" location="A125549792X" display="A125549792X" xr:uid="{CCCF7565-C337-4C33-AAC1-FFF459281093}"/>
    <hyperlink ref="AO483" location="A125577872W" display="A125577872W" xr:uid="{36B529E8-A146-490B-BF3F-D2955AD97D2D}"/>
    <hyperlink ref="AO539" location="A125563832V" display="A125563832V" xr:uid="{772EC8DA-9E1D-4125-AB42-119163E2F37A}"/>
    <hyperlink ref="AP427" location="A125558216V" display="A125558216V" xr:uid="{1341669E-474F-4892-A07E-76C19C29E2B1}"/>
    <hyperlink ref="AP483" location="A125586296C" display="A125586296C" xr:uid="{F42DC1F0-4AD6-4A9D-9805-A323F5AAB437}"/>
    <hyperlink ref="AP539" location="A125572256A" display="A125572256A" xr:uid="{7C444801-EE67-4FF9-9493-2BA241D0AEBD}"/>
    <hyperlink ref="AQ427" location="A125561024K" display="A125561024K" xr:uid="{F231DDD1-0C5A-4AF2-A4AD-A826D44C5F2D}"/>
    <hyperlink ref="AQ483" location="A125589104C" display="A125589104C" xr:uid="{A88EC2DC-6C53-4989-97A4-B7948D242702}"/>
    <hyperlink ref="AQ539" location="A125575064L" display="A125575064L" xr:uid="{3E33FD5A-3C7E-4DEC-B694-DDAA1930F81D}"/>
    <hyperlink ref="AS427" location="A125552601F" display="A125552601F" xr:uid="{3451143C-6B94-42BC-837B-9D288F292485}"/>
    <hyperlink ref="AS483" location="A125580681R" display="A125580681R" xr:uid="{C8028242-F4AA-4647-93B1-BF5ACBB76F85}"/>
    <hyperlink ref="AS539" location="A125566641J" display="A125566641J" xr:uid="{8BEBC899-B7AF-4A8B-A204-35B1D447EF64}"/>
    <hyperlink ref="AR428" location="A125552648R" display="A125552648R" xr:uid="{FBCD9D5B-A57F-471F-B00D-6CA1E6B2BE2E}"/>
    <hyperlink ref="AR484" location="A125580728L" display="A125580728L" xr:uid="{E67AEEAF-40F3-4CEB-B4E8-DC8709B732DC}"/>
    <hyperlink ref="AR540" location="A125566688T" display="A125566688T" xr:uid="{A0F1D133-CBEE-42FC-A37D-90355213727B}"/>
    <hyperlink ref="AN428" location="A125555456A" display="A125555456A" xr:uid="{F7CC6532-F58A-47A8-9F4F-4B2673DA1B70}"/>
    <hyperlink ref="AN484" location="A125583536X" display="A125583536X" xr:uid="{F425FC1F-044B-4317-9141-2E80FFAD8F58}"/>
    <hyperlink ref="AN540" location="A125569496C" display="A125569496C" xr:uid="{10779557-8EE9-4F18-BA02-573543C61D43}"/>
    <hyperlink ref="AO428" location="A125549840F" display="A125549840F" xr:uid="{57237538-0F37-44E9-A92C-C4DC626CCC90}"/>
    <hyperlink ref="AO484" location="A125577920C" display="A125577920C" xr:uid="{786A3759-BFFD-4C1F-A657-3ADDD40B0A32}"/>
    <hyperlink ref="AO540" location="A125563880L" display="A125563880L" xr:uid="{A280A844-8823-44F8-A751-8042C1534B5B}"/>
    <hyperlink ref="AP428" location="A125558264L" display="A125558264L" xr:uid="{6A17CE92-5122-4E71-9415-8B6E06926EED}"/>
    <hyperlink ref="AP484" location="A125586344K" display="A125586344K" xr:uid="{DCE5E7EB-4957-41E6-B765-0470954C875A}"/>
    <hyperlink ref="AP540" location="A125572304J" display="A125572304J" xr:uid="{DEB58A10-52AB-4094-A7EA-65FAF4811030}"/>
    <hyperlink ref="AQ428" location="A125561072C" display="A125561072C" xr:uid="{D18B487E-7A5E-4626-9A28-F0D5B4436078}"/>
    <hyperlink ref="AQ484" location="A125589152W" display="A125589152W" xr:uid="{F942AFB4-C6B9-498C-9FD8-123D8AC5FC6E}"/>
    <hyperlink ref="AQ540" location="A125575112V" display="A125575112V" xr:uid="{55A16BB1-262A-4CBC-AC5E-5006E1C630D4}"/>
    <hyperlink ref="AS428" location="A125552649T" display="A125552649T" xr:uid="{DE968E01-3F39-4012-8253-467EA0636A25}"/>
    <hyperlink ref="AS484" location="A125580729R" display="A125580729R" xr:uid="{042E2749-5DA5-435E-BE14-97C6F5538A86}"/>
    <hyperlink ref="AS540" location="A125566689V" display="A125566689V" xr:uid="{3E6AD174-5749-44B6-A853-800F6FABB2A2}"/>
    <hyperlink ref="AR430" location="A125552720W" display="A125552720W" xr:uid="{F656D8A4-B938-487F-9E80-5AA5A64773BF}"/>
    <hyperlink ref="AR486" location="A125580800V" display="A125580800V" xr:uid="{A1739DCF-1AD2-4C9B-BB6D-50C1BB56D90C}"/>
    <hyperlink ref="AR542" location="A125566760X" display="A125566760X" xr:uid="{79903D01-F23B-4A7F-BDFB-B621E582FF92}"/>
    <hyperlink ref="AN430" location="A125555528A" display="A125555528A" xr:uid="{A282EDDD-B6F0-40FB-A2AB-EFC4C320A468}"/>
    <hyperlink ref="AN486" location="A125583608X" display="A125583608X" xr:uid="{2D50547B-C618-419F-8EC3-A80410815BA7}"/>
    <hyperlink ref="AN542" location="A125569568C" display="A125569568C" xr:uid="{0B69AF04-6BB1-45AC-85DA-78C4C8AFE0DD}"/>
    <hyperlink ref="AO430" location="A125549912F" display="A125549912F" xr:uid="{EE5651F8-83EA-4B91-815A-6B312160971F}"/>
    <hyperlink ref="AO486" location="A125577992R" display="A125577992R" xr:uid="{11356D1C-C642-43B4-B2C9-0FB6037DC57D}"/>
    <hyperlink ref="AO542" location="A125563952L" display="A125563952L" xr:uid="{CEE78A15-0303-41AE-81F2-5D57B85E5D78}"/>
    <hyperlink ref="AP430" location="A125558336L" display="A125558336L" xr:uid="{1FE040BA-962F-42F4-BC14-74C704F4F76A}"/>
    <hyperlink ref="AP486" location="A125586416K" display="A125586416K" xr:uid="{4CB43E71-8DBE-414E-8E49-03487317FD8C}"/>
    <hyperlink ref="AP542" location="A125572376V" display="A125572376V" xr:uid="{281833F0-0EE3-41EC-AB70-17DB4782D2ED}"/>
    <hyperlink ref="AQ430" location="A125561144C" display="A125561144C" xr:uid="{0D6F7807-ED19-4644-B865-2ED22610A8EA}"/>
    <hyperlink ref="AQ486" location="A125589224W" display="A125589224W" xr:uid="{9D183FFD-E043-49AF-A9B1-AB70A12993C6}"/>
    <hyperlink ref="AQ542" location="A125575184F" display="A125575184F" xr:uid="{E4464E1A-954C-4035-8C4E-29197D4E4F2D}"/>
    <hyperlink ref="AS430" location="A125552721X" display="A125552721X" xr:uid="{BC05FFAA-16C1-49A6-98C4-965A58992C3F}"/>
    <hyperlink ref="AS486" location="A125580801W" display="A125580801W" xr:uid="{3DA74D1C-68F9-4BE5-AF75-EFCB4AEA77C2}"/>
    <hyperlink ref="AS542" location="A125566761A" display="A125566761A" xr:uid="{E59E592B-2675-4697-8F0A-EB8B371777AE}"/>
    <hyperlink ref="AR431" location="A125552656R" display="A125552656R" xr:uid="{05ED3D7C-9759-45AB-8395-49EF3BE99BF3}"/>
    <hyperlink ref="AR487" location="A125580736L" display="A125580736L" xr:uid="{6670BB3F-2E49-45AE-AA03-4549895C947C}"/>
    <hyperlink ref="AR543" location="A125566696T" display="A125566696T" xr:uid="{C40AEFA0-E533-442D-A678-0CEE0824E039}"/>
    <hyperlink ref="AN431" location="A125555464A" display="A125555464A" xr:uid="{5DCB6B2A-E768-4C9D-92E9-E21D8D81C395}"/>
    <hyperlink ref="AN487" location="A125583544X" display="A125583544X" xr:uid="{414DE2A4-B14C-4E92-A5F8-69263C66AE6D}"/>
    <hyperlink ref="AN543" location="A125569504T" display="A125569504T" xr:uid="{1BF856ED-7E8B-4410-820E-6833C4C7A723}"/>
    <hyperlink ref="AO431" location="A125549848X" display="A125549848X" xr:uid="{6A7409CC-DD00-47CB-B94D-8A086BC2EE74}"/>
    <hyperlink ref="AO487" location="A125577928W" display="A125577928W" xr:uid="{EB3EA3E2-1153-41CA-AF5D-A5B29056A668}"/>
    <hyperlink ref="AO543" location="A125563888F" display="A125563888F" xr:uid="{BAB371F6-F626-469B-A35D-CEAD6E6994FC}"/>
    <hyperlink ref="AP431" location="A125558272L" display="A125558272L" xr:uid="{31888E9F-3373-4D56-B290-D2F3457381D7}"/>
    <hyperlink ref="AP487" location="A125586352K" display="A125586352K" xr:uid="{8076F4E6-AF3C-4E72-B323-55FC1ED20583}"/>
    <hyperlink ref="AP543" location="A125572312J" display="A125572312J" xr:uid="{A7C7C473-9271-4AC0-A9C1-7204C6A54CC8}"/>
    <hyperlink ref="AQ431" location="A125561080C" display="A125561080C" xr:uid="{2B08EFB3-97FE-4BF0-89EF-5BD688FCE12A}"/>
    <hyperlink ref="AQ487" location="A125589160W" display="A125589160W" xr:uid="{F3C2F885-5B95-4266-B640-3F5D40139BD4}"/>
    <hyperlink ref="AQ543" location="A125575120V" display="A125575120V" xr:uid="{80D4B055-19A0-465F-9A7B-AB5CF7D41275}"/>
    <hyperlink ref="AS431" location="A125552657T" display="A125552657T" xr:uid="{1F8C09B6-2181-4DC3-B3FC-55A4BC8C0B0D}"/>
    <hyperlink ref="AS487" location="A125580737R" display="A125580737R" xr:uid="{E11F6F8F-9017-4EE2-95EF-9EE3D0BB262D}"/>
    <hyperlink ref="AS543" location="A125566697V" display="A125566697V" xr:uid="{0332013F-45D4-46EA-BA2C-596611B22411}"/>
    <hyperlink ref="AR432" location="A125552608W" display="A125552608W" xr:uid="{EA0A7EBE-44F8-40B8-8AD2-E6FF5A66F43D}"/>
    <hyperlink ref="AR488" location="A125580688F" display="A125580688F" xr:uid="{918A586F-0E80-45AD-88B2-22EC6CE72233}"/>
    <hyperlink ref="AR544" location="A125566648X" display="A125566648X" xr:uid="{E6BF5913-B1BF-442D-ADD1-177660A3DC9D}"/>
    <hyperlink ref="AN432" location="A125555416J" display="A125555416J" xr:uid="{A121FF73-064C-4501-B6CB-26D80343CF48}"/>
    <hyperlink ref="AN488" location="A125583496T" display="A125583496T" xr:uid="{3BB7145D-DB0E-409B-9A65-D24779CE633C}"/>
    <hyperlink ref="AN544" location="A125569456K" display="A125569456K" xr:uid="{6235C510-0A53-412A-8F8C-7B0698443A64}"/>
    <hyperlink ref="AO432" location="A125549800L" display="A125549800L" xr:uid="{26D58583-F205-4584-9199-DA661B66FDC2}"/>
    <hyperlink ref="AO488" location="A125577880W" display="A125577880W" xr:uid="{EB722B8D-27B3-4815-9107-DDFE04D88CFD}"/>
    <hyperlink ref="AO544" location="A125563840V" display="A125563840V" xr:uid="{1189A1EB-138F-4295-9E79-42ECCE589854}"/>
    <hyperlink ref="AP432" location="A125558224V" display="A125558224V" xr:uid="{F00814BF-85CA-495B-BC56-D9260364D8E3}"/>
    <hyperlink ref="AP488" location="A125586304T" display="A125586304T" xr:uid="{41CD9625-7F64-43CE-BA77-BB5A43C7DA7E}"/>
    <hyperlink ref="AP544" location="A125572264A" display="A125572264A" xr:uid="{E7B39A9A-7803-4A93-8D86-65FED9211FAE}"/>
    <hyperlink ref="AQ432" location="A125561032K" display="A125561032K" xr:uid="{6296683A-5A34-4700-ACB7-54AA886093F2}"/>
    <hyperlink ref="AQ488" location="A125589112C" display="A125589112C" xr:uid="{ABFE5ED3-A13D-4DF0-B59F-53DDDC7C58FD}"/>
    <hyperlink ref="AQ544" location="A125575072L" display="A125575072L" xr:uid="{516BB331-E923-4A76-8A8F-C8B3A1367869}"/>
    <hyperlink ref="AS432" location="A125552609X" display="A125552609X" xr:uid="{A579173D-9FAC-45D9-AD7B-C046EE9DEC37}"/>
    <hyperlink ref="AS488" location="A125580689J" display="A125580689J" xr:uid="{2645B51E-8F59-4BAA-8DAD-32D782C3F99B}"/>
    <hyperlink ref="AS544" location="A125566649A" display="A125566649A" xr:uid="{FCD7D67D-1BE9-40FC-8D19-0F12082A689B}"/>
    <hyperlink ref="AR433" location="A125552768J" display="A125552768J" xr:uid="{FB2DB8AD-F2DB-4788-ABA0-B7F46A273248}"/>
    <hyperlink ref="AR489" location="A125580848F" display="A125580848F" xr:uid="{AED9AD96-90D7-4783-B1C9-B4FE6994D1E8}"/>
    <hyperlink ref="AR545" location="A125566808X" display="A125566808X" xr:uid="{8E055544-8068-496E-90C9-DE37324F101E}"/>
    <hyperlink ref="AN433" location="A125555576V" display="A125555576V" xr:uid="{5F79747A-760A-4636-AE34-B9BBDFA1FD69}"/>
    <hyperlink ref="AN489" location="A125583656T" display="A125583656T" xr:uid="{BB7AF3A6-EA6D-4E4B-872D-E85BF2C0690E}"/>
    <hyperlink ref="AN545" location="A125569616K" display="A125569616K" xr:uid="{2065093D-5B98-44CB-806F-99EFBC09CA0A}"/>
    <hyperlink ref="AO433" location="A125549960X" display="A125549960X" xr:uid="{61417B92-6371-4281-B266-42061E96CCB7}"/>
    <hyperlink ref="AO489" location="A125578040X" display="A125578040X" xr:uid="{49FB3D80-15E4-4D20-AD45-E33A129D73AD}"/>
    <hyperlink ref="AO545" location="A125564000W" display="A125564000W" xr:uid="{CAAE1204-57AE-43F7-B436-9FCB1999DD1A}"/>
    <hyperlink ref="AP433" location="A125558384F" display="A125558384F" xr:uid="{2718A55C-A106-40D7-B804-356B59A12ED2}"/>
    <hyperlink ref="AP489" location="A125586464C" display="A125586464C" xr:uid="{B3ED600C-0F14-4823-896E-45A4FDDDF293}"/>
    <hyperlink ref="AP545" location="A125572424A" display="A125572424A" xr:uid="{5E0AECF3-9420-4A1C-84E4-3D9A1A69DED4}"/>
    <hyperlink ref="AQ433" location="A125561192W" display="A125561192W" xr:uid="{43B6E298-2296-4FCB-A637-22063956D2B7}"/>
    <hyperlink ref="AQ489" location="A125589272R" display="A125589272R" xr:uid="{030EFF23-2D2F-433F-ABD7-6E2E794E2F4C}"/>
    <hyperlink ref="AQ545" location="A125575232L" display="A125575232L" xr:uid="{D4B6351D-6990-4DFD-8036-217122F239F7}"/>
    <hyperlink ref="AS433" location="A125552769K" display="A125552769K" xr:uid="{A2A263FE-BC11-4258-A1C0-8D55844E6D7F}"/>
    <hyperlink ref="AS489" location="A125580849J" display="A125580849J" xr:uid="{8ED73D80-DA66-444A-B523-DF11A1525771}"/>
    <hyperlink ref="AS545" location="A125566809A" display="A125566809A" xr:uid="{617D990E-EED2-4290-8648-06B969F12FD6}"/>
    <hyperlink ref="AR435" location="A125552728R" display="A125552728R" xr:uid="{B45C554A-CD72-4AC9-AD95-E6D15D19F4FB}"/>
    <hyperlink ref="AR491" location="A125580808L" display="A125580808L" xr:uid="{38FDBC28-374C-425F-8425-18D6406EC7FE}"/>
    <hyperlink ref="AR547" location="A125566768T" display="A125566768T" xr:uid="{3DE38E5F-5FB2-4E70-9533-763936BF29CF}"/>
    <hyperlink ref="AN435" location="A125555536A" display="A125555536A" xr:uid="{96AD712A-9ED2-4871-BC77-FA7B9BF3CC1C}"/>
    <hyperlink ref="AN491" location="A125583616X" display="A125583616X" xr:uid="{05E3A11E-94F7-466A-8B9B-298562EB78EA}"/>
    <hyperlink ref="AN547" location="A125569576C" display="A125569576C" xr:uid="{88EBD9AC-C970-4CD3-927C-4E87987392BB}"/>
    <hyperlink ref="AO435" location="A125549920F" display="A125549920F" xr:uid="{56CEC263-5F4B-49E8-81B3-8F47C2529BF3}"/>
    <hyperlink ref="AO491" location="A125578000F" display="A125578000F" xr:uid="{73A31689-A6FD-42C9-BC94-F5A4091082DA}"/>
    <hyperlink ref="AO547" location="A125563960L" display="A125563960L" xr:uid="{083703F7-3885-49DF-AA36-183F76F23A4B}"/>
    <hyperlink ref="AP435" location="A125558344L" display="A125558344L" xr:uid="{880684B4-72C4-4B9E-8711-92FB90F06887}"/>
    <hyperlink ref="AP491" location="A125586424K" display="A125586424K" xr:uid="{75F13191-AF6C-4202-A218-B5CB2C3C10D4}"/>
    <hyperlink ref="AP547" location="A125572384V" display="A125572384V" xr:uid="{95F4EF4C-967D-4E7E-82F6-58100F415265}"/>
    <hyperlink ref="AQ435" location="A125561152C" display="A125561152C" xr:uid="{ECF713A0-4CC5-44CE-AD66-0E8C84A220E3}"/>
    <hyperlink ref="AQ491" location="A125589232W" display="A125589232W" xr:uid="{591DA582-C5D9-46B1-8B65-20790AF4CF5A}"/>
    <hyperlink ref="AQ547" location="A125575192F" display="A125575192F" xr:uid="{80CF96B3-2334-451F-9F20-EB88A128C606}"/>
    <hyperlink ref="AS435" location="A125552729T" display="A125552729T" xr:uid="{22A9BADD-6206-4013-B795-80CA9CA68A4D}"/>
    <hyperlink ref="AS491" location="A125580809R" display="A125580809R" xr:uid="{2F9FC63F-0302-4F7A-BAD3-199AADD190BA}"/>
    <hyperlink ref="AS547" location="A125566769V" display="A125566769V" xr:uid="{D9BE41FF-C304-43DB-A5A9-CADE9BF7C01C}"/>
    <hyperlink ref="AR436" location="A125552736R" display="A125552736R" xr:uid="{5315DC40-6384-4455-A2B7-188DB9B418E4}"/>
    <hyperlink ref="AR492" location="A125580816L" display="A125580816L" xr:uid="{4BE12449-7EFA-4DB5-BD6E-1F79E68EA663}"/>
    <hyperlink ref="AR548" location="A125566776T" display="A125566776T" xr:uid="{EB48AB17-E183-4ECA-9E06-5F7A68DE9B4A}"/>
    <hyperlink ref="AN436" location="A125555544A" display="A125555544A" xr:uid="{88E827DB-4157-4C4D-B09A-450348DDC75C}"/>
    <hyperlink ref="AN492" location="A125583624X" display="A125583624X" xr:uid="{F525EE4E-3249-475A-AABD-51DE92F00B48}"/>
    <hyperlink ref="AN548" location="A125569584C" display="A125569584C" xr:uid="{955B049A-B2AB-415C-A30E-B069B22ED359}"/>
    <hyperlink ref="AO436" location="A125549928X" display="A125549928X" xr:uid="{559A3582-6080-4E64-AE05-88B1825AD28F}"/>
    <hyperlink ref="AO492" location="A125578008X" display="A125578008X" xr:uid="{26B32307-BBE0-4483-BC74-03D8D66680E8}"/>
    <hyperlink ref="AO548" location="A125563968F" display="A125563968F" xr:uid="{A344D81B-8399-420B-98FB-22ECE1FAFDE9}"/>
    <hyperlink ref="AP436" location="A125558352L" display="A125558352L" xr:uid="{2803E925-905E-4ED3-BCC1-A8F544C1776A}"/>
    <hyperlink ref="AP492" location="A125586432K" display="A125586432K" xr:uid="{8CF7F732-8BCC-4DC5-940E-7894D24F0823}"/>
    <hyperlink ref="AP548" location="A125572392V" display="A125572392V" xr:uid="{8E32A4EC-2657-451F-A971-3C417511A739}"/>
    <hyperlink ref="AQ436" location="A125561160C" display="A125561160C" xr:uid="{6FA9DD13-3CA5-4142-AA75-14958D64ED27}"/>
    <hyperlink ref="AQ492" location="A125589240W" display="A125589240W" xr:uid="{376D7A09-CB8F-4FCB-8E9C-64DE00C1D7A8}"/>
    <hyperlink ref="AQ548" location="A125575200V" display="A125575200V" xr:uid="{95CB9736-FFD3-4651-8528-D9F92548E783}"/>
    <hyperlink ref="AS436" location="A125552737T" display="A125552737T" xr:uid="{B20196A4-9DE2-4EFF-9A5F-569306692D40}"/>
    <hyperlink ref="AS492" location="A125580817R" display="A125580817R" xr:uid="{E746BDEC-0BCD-401C-80DE-AD6957507A7A}"/>
    <hyperlink ref="AS548" location="A125566777V" display="A125566777V" xr:uid="{364A3A8D-F4C5-40BD-BB89-6AEC7BC2B93A}"/>
    <hyperlink ref="AR437" location="A125552840R" display="A125552840R" xr:uid="{49D97EF2-A8AF-4806-85A4-35D5E564F853}"/>
    <hyperlink ref="AR493" location="A125580920L" display="A125580920L" xr:uid="{E7DA604D-71EA-4690-9901-7790B45D9C22}"/>
    <hyperlink ref="AR549" location="A125566880T" display="A125566880T" xr:uid="{F0C89A30-EFC5-4592-BC88-44E27A2ECDAA}"/>
    <hyperlink ref="AN437" location="A125555648V" display="A125555648V" xr:uid="{B0CFD6EC-3827-4FA3-B8E3-450199C24BAB}"/>
    <hyperlink ref="AN493" location="A125583728T" display="A125583728T" xr:uid="{635FFB03-ED87-462A-9487-F35B1400C3DB}"/>
    <hyperlink ref="AN549" location="A125569688W" display="A125569688W" xr:uid="{2166249B-FF67-4B25-B6DF-94ED7CBCC089}"/>
    <hyperlink ref="AO437" location="A125550032F" display="A125550032F" xr:uid="{BBD32D7F-CDDF-42A7-BB9E-C8C88E666113}"/>
    <hyperlink ref="AO493" location="A125578112X" display="A125578112X" xr:uid="{808885F2-0FF3-4E23-BAC2-780E351515E8}"/>
    <hyperlink ref="AO549" location="A125564072J" display="A125564072J" xr:uid="{3F80C6E6-AA14-40B6-B332-308CCF40FAD5}"/>
    <hyperlink ref="AP437" location="A125558456F" display="A125558456F" xr:uid="{3C7A92DB-6B19-42F9-83D1-C831F5C196F6}"/>
    <hyperlink ref="AP493" location="A125586536C" display="A125586536C" xr:uid="{668DA97D-320C-4170-B01F-E0805356183F}"/>
    <hyperlink ref="AP549" location="A125572496L" display="A125572496L" xr:uid="{F2EF2706-6DF2-488A-8E38-8ACA2D9CDA3C}"/>
    <hyperlink ref="AQ437" location="A125561264W" display="A125561264W" xr:uid="{482F7CD6-EBBC-4DCA-9672-58E1B86F1CFF}"/>
    <hyperlink ref="AQ493" location="A125589344R" display="A125589344R" xr:uid="{FBE76D94-5772-4F38-8136-05DB2C3C6E7E}"/>
    <hyperlink ref="AQ549" location="A125575304L" display="A125575304L" xr:uid="{0E924941-5314-4908-B53E-F1B6BCE2BDFF}"/>
    <hyperlink ref="AS437" location="A125552841T" display="A125552841T" xr:uid="{A5EAB227-B55C-47C2-8CF0-66FC3AF24F51}"/>
    <hyperlink ref="AS493" location="A125580921R" display="A125580921R" xr:uid="{433E4E99-DF09-408E-82AE-69223CE552EE}"/>
    <hyperlink ref="AS549" location="A125566881V" display="A125566881V" xr:uid="{2FB02D03-C1B7-4D96-A1E4-6B4514736903}"/>
    <hyperlink ref="AX438" location="A125552880J" display="A125552880J" xr:uid="{9173CECF-7B1E-4850-AD27-DF033A37D417}"/>
    <hyperlink ref="AX494" location="A125580960F" display="A125580960F" xr:uid="{DC034F55-B3E7-4786-A63E-E814C2A39FD2}"/>
    <hyperlink ref="AX550" location="A125566920X" display="A125566920X" xr:uid="{53E0B9B1-8B7A-42FE-A534-AF211104D414}"/>
    <hyperlink ref="AT438" location="A125555688L" display="A125555688L" xr:uid="{80A7F043-FB22-43EC-95AB-3F0C50808574}"/>
    <hyperlink ref="AT494" location="A125583768K" display="A125583768K" xr:uid="{92361338-23AB-45CD-8CD2-0B8ED1307AEE}"/>
    <hyperlink ref="AT550" location="A125569728C" display="A125569728C" xr:uid="{2F383BA8-82C8-48C0-BDB7-03F23D755440}"/>
    <hyperlink ref="AU438" location="A125550072X" display="A125550072X" xr:uid="{E09220DE-EE4A-4B5A-A219-C8DF8E9AF365}"/>
    <hyperlink ref="AU494" location="A125578152T" display="A125578152T" xr:uid="{3B32686B-19F6-4366-9624-7DCCD9F80959}"/>
    <hyperlink ref="AU550" location="A125564112R" display="A125564112R" xr:uid="{CA273059-E3F0-4164-A84C-D70B70C41B3F}"/>
    <hyperlink ref="AV438" location="A125558496X" display="A125558496X" xr:uid="{192B40EA-821B-4F31-A81E-F2D9D1E6FC12}"/>
    <hyperlink ref="AV494" location="A125586576W" display="A125586576W" xr:uid="{57F4CECB-D754-4B7B-8B04-BB6A21A11829}"/>
    <hyperlink ref="AV550" location="A125572536V" display="A125572536V" xr:uid="{963A8488-C778-47D1-A8EC-80FC2572D93E}"/>
    <hyperlink ref="AW438" location="A125561304C" display="A125561304C" xr:uid="{DB79CB36-B93F-4C12-95ED-C1C927DED147}"/>
    <hyperlink ref="AW494" location="A125589384J" display="A125589384J" xr:uid="{F57C4198-8593-4382-AC7C-35ABD5809D37}"/>
    <hyperlink ref="AW550" location="A125575344F" display="A125575344F" xr:uid="{DEA2D150-D712-4787-A844-9F0EC661629F}"/>
    <hyperlink ref="AY438" location="A125552881K" display="A125552881K" xr:uid="{AFD13A82-3226-45E0-969E-2810887AE271}"/>
    <hyperlink ref="AY494" location="A125580961J" display="A125580961J" xr:uid="{1D05283A-E281-4912-A2F0-D62CC621B039}"/>
    <hyperlink ref="AY550" location="A125566921A" display="A125566921A" xr:uid="{7182BABB-227F-4755-A93E-E84BEA45C2FC}"/>
    <hyperlink ref="AX394" location="A125553088W" display="A125553088W" xr:uid="{CD0124FF-5E32-47C3-A17C-F1CC519F755D}"/>
    <hyperlink ref="AX450" location="A125581168V" display="A125581168V" xr:uid="{A078D0AF-F841-4611-8FE8-968865F3F313}"/>
    <hyperlink ref="AX506" location="A125567128L" display="A125567128L" xr:uid="{1B929708-D25C-4A76-9C69-18678DAFB394}"/>
    <hyperlink ref="AT394" location="A125555896F" display="A125555896F" xr:uid="{505B7156-F0BC-44E3-817C-BB244EEF5A77}"/>
    <hyperlink ref="AT450" location="A125583976C" display="A125583976C" xr:uid="{89AE6614-0CAA-4E6B-A26D-6F81E2EBDE2A}"/>
    <hyperlink ref="AT506" location="A125569936W" display="A125569936W" xr:uid="{045C1F04-BBC7-47BB-9F97-3B2F2A498860}"/>
    <hyperlink ref="AU394" location="A125550280T" display="A125550280T" xr:uid="{7E7B5CE8-130F-42EE-8221-D4F185E79312}"/>
    <hyperlink ref="AU450" location="A125578360K" display="A125578360K" xr:uid="{91E8EC98-FB88-40A6-9864-FA1C4E2CEF0F}"/>
    <hyperlink ref="AU506" location="A125564320J" display="A125564320J" xr:uid="{0061DA97-43E6-4264-AAC9-727C7B032006}"/>
    <hyperlink ref="AV394" location="A125558704F" display="A125558704F" xr:uid="{D1FB2334-F066-46C7-8120-DB09A2927E15}"/>
    <hyperlink ref="AV450" location="A125586784R" display="A125586784R" xr:uid="{312543BA-BC61-46DE-ABF0-5CB675D82651}"/>
    <hyperlink ref="AV506" location="A125572744L" display="A125572744L" xr:uid="{0957C3B9-EA61-40EA-BA1E-432ED8AA210F}"/>
    <hyperlink ref="AW394" location="A125561512W" display="A125561512W" xr:uid="{38F57052-1C5D-42F2-AEC3-1907DD749EFF}"/>
    <hyperlink ref="AW450" location="A125589592A" display="A125589592A" xr:uid="{AF600367-07FC-4FE6-BD83-45C278C34042}"/>
    <hyperlink ref="AW506" location="A125575552X" display="A125575552X" xr:uid="{296983EB-412B-445B-98C3-CE771B0E36DE}"/>
    <hyperlink ref="AY394" location="A125553089X" display="A125553089X" xr:uid="{A14B8CE6-8881-4A95-8B78-8611085B0E20}"/>
    <hyperlink ref="AY450" location="A125581169W" display="A125581169W" xr:uid="{FE6DEBE2-5A71-4BCB-88E4-3F0A24EEAEC5}"/>
    <hyperlink ref="AY506" location="A125567129R" display="A125567129R" xr:uid="{215B9D0F-14C1-474F-AB75-A673F2EED570}"/>
    <hyperlink ref="AX395" location="A125552976A" display="A125552976A" xr:uid="{3FD15EBA-D1E0-4068-968A-90F99F10A87F}"/>
    <hyperlink ref="AX451" location="A125581056A" display="A125581056A" xr:uid="{AA7EACD7-5C03-4EF1-87FB-DB6981AD9F01}"/>
    <hyperlink ref="AX507" location="A125567016V" display="A125567016V" xr:uid="{69C1D53A-514D-4D70-B7CD-475BBC78D332}"/>
    <hyperlink ref="AT395" location="A125555784L" display="A125555784L" xr:uid="{312643D0-EDC8-49B1-A80C-270B23867BF8}"/>
    <hyperlink ref="AT451" location="A125583864K" display="A125583864K" xr:uid="{D9A0076E-AD55-44B1-B992-CEF4C5C29054}"/>
    <hyperlink ref="AT507" location="A125569824C" display="A125569824C" xr:uid="{073AF06A-42A7-470C-847C-C663B944DACF}"/>
    <hyperlink ref="AU395" location="A125550168T" display="A125550168T" xr:uid="{6662663C-9C58-424F-9ED0-DCD9F69BC61A}"/>
    <hyperlink ref="AU451" location="A125578248K" display="A125578248K" xr:uid="{2A5320BA-555F-4D54-B118-65DC14D09821}"/>
    <hyperlink ref="AU507" location="A125564208J" display="A125564208J" xr:uid="{7CBC4F53-128D-4B0C-97FE-DDEC631AB873}"/>
    <hyperlink ref="AV395" location="A125558592X" display="A125558592X" xr:uid="{BF31FFCC-FB19-49D0-877F-B6A28E433F2E}"/>
    <hyperlink ref="AV451" location="A125586672W" display="A125586672W" xr:uid="{9B1D43B3-2AA4-483D-AF61-0C6405047844}"/>
    <hyperlink ref="AV507" location="A125572632V" display="A125572632V" xr:uid="{2BEF2750-FC5F-49AE-B99F-4FA3E4B4DD21}"/>
    <hyperlink ref="AW395" location="A125561400C" display="A125561400C" xr:uid="{762BB2BC-9177-4E25-A376-0EE2D06730F3}"/>
    <hyperlink ref="AW451" location="A125589480J" display="A125589480J" xr:uid="{36BDEFD3-26E9-4EF9-9C9A-A354FB54D6D0}"/>
    <hyperlink ref="AW507" location="A125575440F" display="A125575440F" xr:uid="{DEA9039F-8FFA-416C-AD26-7467AA2C9927}"/>
    <hyperlink ref="AY395" location="A125552977C" display="A125552977C" xr:uid="{E8021253-FA3E-40C0-96A2-7B8370FFEEED}"/>
    <hyperlink ref="AY451" location="A125581057C" display="A125581057C" xr:uid="{4FD767F2-BF59-4E28-81AE-BDF598EC6CB8}"/>
    <hyperlink ref="AY507" location="A125567017W" display="A125567017W" xr:uid="{F17ABC42-D730-497C-B080-C500FF3F6913}"/>
    <hyperlink ref="AX396" location="A125553096W" display="A125553096W" xr:uid="{DDA87858-3403-4FCD-B7D3-E210238BB4D2}"/>
    <hyperlink ref="AX452" location="A125581176V" display="A125581176V" xr:uid="{E4B5BFD6-FC6F-490D-BEF5-5284F6EAD5FC}"/>
    <hyperlink ref="AX508" location="A125567136L" display="A125567136L" xr:uid="{F12E43FF-E60A-411F-ADAA-DA8603184620}"/>
    <hyperlink ref="AT396" location="A125555904V" display="A125555904V" xr:uid="{95EDFD90-8A5C-4477-A2A5-5258C55D36ED}"/>
    <hyperlink ref="AT452" location="A125583984C" display="A125583984C" xr:uid="{FF5D4771-8368-4A35-8D58-B73D9135EC95}"/>
    <hyperlink ref="AT508" location="A125569944W" display="A125569944W" xr:uid="{ECB81F5C-949A-4379-B610-3CDEE70833C6}"/>
    <hyperlink ref="AU396" location="A125550288K" display="A125550288K" xr:uid="{DF20D63B-0D47-40B9-98E5-7D08466F7B7A}"/>
    <hyperlink ref="AU452" location="A125578368C" display="A125578368C" xr:uid="{F6C3076A-84FB-48C7-B25B-54B6A3A034FC}"/>
    <hyperlink ref="AU508" location="A125564328A" display="A125564328A" xr:uid="{AAC4F84C-AA36-4FA1-AC94-9F52DA8FEFE7}"/>
    <hyperlink ref="AV396" location="A125558712F" display="A125558712F" xr:uid="{E23612DF-F246-4D36-83E9-2B739E982C56}"/>
    <hyperlink ref="AV452" location="A125586792R" display="A125586792R" xr:uid="{BAB8EEF1-ADCB-4653-B5AF-854B88965A40}"/>
    <hyperlink ref="AV508" location="A125572752L" display="A125572752L" xr:uid="{0BDE10C5-58A4-48C3-8BC4-DFC3A35699A4}"/>
    <hyperlink ref="AW396" location="A125561520W" display="A125561520W" xr:uid="{AC1314A4-7BF6-4D57-96C8-3C0FC8264ECD}"/>
    <hyperlink ref="AW452" location="A125589600R" display="A125589600R" xr:uid="{EEE5D1F8-9902-4280-ADB9-8A17EE51FAF6}"/>
    <hyperlink ref="AW508" location="A125575560X" display="A125575560X" xr:uid="{2C2B038F-FFFE-41B1-B916-12768F8D22C5}"/>
    <hyperlink ref="AY396" location="A125553097X" display="A125553097X" xr:uid="{60227041-CEFC-46B0-887E-1ECA48E33521}"/>
    <hyperlink ref="AY452" location="A125581177W" display="A125581177W" xr:uid="{108EEB08-E16D-4300-8392-D48A5D55FC62}"/>
    <hyperlink ref="AY508" location="A125567137R" display="A125567137R" xr:uid="{5A683D3F-5DEE-4174-B67E-A643DBA57F26}"/>
    <hyperlink ref="AX397" location="A125553104K" display="A125553104K" xr:uid="{D3C9FC07-8DD7-471C-B4E6-2D06E0AEF423}"/>
    <hyperlink ref="AX453" location="A125581184V" display="A125581184V" xr:uid="{18423E70-F70D-446C-AD65-EC48EFC39779}"/>
    <hyperlink ref="AX509" location="A125567144L" display="A125567144L" xr:uid="{15D3FA43-E38E-4228-85AA-B15D7199CD0F}"/>
    <hyperlink ref="AT397" location="A125555912V" display="A125555912V" xr:uid="{886EC798-710C-4A6A-BF99-BD41277CA150}"/>
    <hyperlink ref="AT453" location="A125583992C" display="A125583992C" xr:uid="{1BFF3E6A-CC21-4014-996B-1AEFBA44E891}"/>
    <hyperlink ref="AT509" location="A125569952W" display="A125569952W" xr:uid="{32B2650F-2064-4D65-8752-C8F9F293D840}"/>
    <hyperlink ref="AU397" location="A125550296K" display="A125550296K" xr:uid="{27E223DB-17EA-46FD-B45F-6D5853620A2E}"/>
    <hyperlink ref="AU453" location="A125578376C" display="A125578376C" xr:uid="{46E9F74D-4E8A-41FD-9092-9D10204DAEE6}"/>
    <hyperlink ref="AU509" location="A125564336A" display="A125564336A" xr:uid="{262B92E7-1675-40FD-98F2-2B484C6DA15C}"/>
    <hyperlink ref="AV397" location="A125558720F" display="A125558720F" xr:uid="{F2EA1F4B-2F41-410E-B9A9-03A1C8F90744}"/>
    <hyperlink ref="AV453" location="A125586800C" display="A125586800C" xr:uid="{FF6DE895-25F8-44F4-82B8-0C2650E14E86}"/>
    <hyperlink ref="AV509" location="A125572760L" display="A125572760L" xr:uid="{F0E83DB9-F3CD-4278-9D47-BDA5D56CFAAB}"/>
    <hyperlink ref="AW397" location="A125561528R" display="A125561528R" xr:uid="{CD346209-3526-4162-8655-EFCC700D5988}"/>
    <hyperlink ref="AW453" location="A125589608J" display="A125589608J" xr:uid="{EA09690A-6EDF-4A2E-812F-C9B92B1293FB}"/>
    <hyperlink ref="AW509" location="A125575568T" display="A125575568T" xr:uid="{30C4FBA0-12F3-4B42-9D68-C5464A5CD43B}"/>
    <hyperlink ref="AY397" location="A125553105L" display="A125553105L" xr:uid="{E2E860A9-C227-4459-970D-80DFBDE1432F}"/>
    <hyperlink ref="AY453" location="A125581185W" display="A125581185W" xr:uid="{CF9B2BF2-9C01-4C96-8D71-5CBDC22554CB}"/>
    <hyperlink ref="AY509" location="A125567145R" display="A125567145R" xr:uid="{534B2BD2-2F26-4846-8081-F400ADB4EBCF}"/>
    <hyperlink ref="AX398" location="A125552984A" display="A125552984A" xr:uid="{EF586A72-373B-49A6-B24B-AEAD60A332CC}"/>
    <hyperlink ref="AX454" location="A125581064A" display="A125581064A" xr:uid="{9B6F2FFA-7CBB-44E8-9209-19C850AD5307}"/>
    <hyperlink ref="AX510" location="A125567024V" display="A125567024V" xr:uid="{7761E752-6E54-4BBB-9E1C-06BCA873E6B9}"/>
    <hyperlink ref="AT398" location="A125555792L" display="A125555792L" xr:uid="{360BD552-C408-4270-8C7F-547024095BFE}"/>
    <hyperlink ref="AT454" location="A125583872K" display="A125583872K" xr:uid="{59EF9B12-9F4B-4061-AE5D-2C2D08E5288B}"/>
    <hyperlink ref="AT510" location="A125569832C" display="A125569832C" xr:uid="{675ECE08-9319-4FA3-9C74-C9183F2E6F05}"/>
    <hyperlink ref="AU398" location="A125550176T" display="A125550176T" xr:uid="{34864C09-B4B4-455A-B924-CE30901C5579}"/>
    <hyperlink ref="AU454" location="A125578256K" display="A125578256K" xr:uid="{AC0F6A24-37D3-4176-9D52-4CF9EAEEA1EE}"/>
    <hyperlink ref="AU510" location="A125564216J" display="A125564216J" xr:uid="{E01EDE60-1C81-4D10-870F-654AE66AE5D7}"/>
    <hyperlink ref="AV398" location="A125558600L" display="A125558600L" xr:uid="{DC82E70B-74A0-43C4-9B64-7B9E5C829714}"/>
    <hyperlink ref="AV454" location="A125586680W" display="A125586680W" xr:uid="{057694AF-6D24-4F24-9B48-259A70DC562F}"/>
    <hyperlink ref="AV510" location="A125572640V" display="A125572640V" xr:uid="{4C1D4F09-F5E3-43EF-B95A-667D4676DED7}"/>
    <hyperlink ref="AW398" location="A125561408W" display="A125561408W" xr:uid="{DD6D709D-D2ED-4E16-8463-A117BA7083A0}"/>
    <hyperlink ref="AW454" location="A125589488A" display="A125589488A" xr:uid="{BC8F7667-CBEC-4676-BD31-ED65CD38397F}"/>
    <hyperlink ref="AW510" location="A125575448X" display="A125575448X" xr:uid="{F3CF789B-6C0A-41D6-BC03-1554D0422D9D}"/>
    <hyperlink ref="AY398" location="A125552985C" display="A125552985C" xr:uid="{7C7A70ED-5960-4BFD-92F6-12471729EA3A}"/>
    <hyperlink ref="AY454" location="A125581065C" display="A125581065C" xr:uid="{8A143057-6303-4D87-8A91-AA5FF35EEB4F}"/>
    <hyperlink ref="AY510" location="A125567025W" display="A125567025W" xr:uid="{02635E89-D02D-4222-9CB2-BDC2AB7CF252}"/>
    <hyperlink ref="AX399" location="A125552992A" display="A125552992A" xr:uid="{A163D19D-A25C-43F9-8A45-538361A99DE4}"/>
    <hyperlink ref="AX455" location="A125581072A" display="A125581072A" xr:uid="{1FF3AC01-41FE-4AF8-BF71-2025F256DC89}"/>
    <hyperlink ref="AX511" location="A125567032V" display="A125567032V" xr:uid="{B352FEF2-0254-4EB8-A767-AB930490B8CA}"/>
    <hyperlink ref="AT399" location="A125555800A" display="A125555800A" xr:uid="{070EEB19-8CB5-41D4-B42F-7A7B4B5B6785}"/>
    <hyperlink ref="AT455" location="A125583880K" display="A125583880K" xr:uid="{98CD7EC5-0712-4F09-A081-FB96848F60D7}"/>
    <hyperlink ref="AT511" location="A125569840C" display="A125569840C" xr:uid="{8718C1C1-30BD-4BD2-A9DC-9A758BDA5486}"/>
    <hyperlink ref="AU399" location="A125550184T" display="A125550184T" xr:uid="{E964483B-B044-4230-9377-C1E4A0874F86}"/>
    <hyperlink ref="AU455" location="A125578264K" display="A125578264K" xr:uid="{4364C627-3759-49FB-B74C-11A34F4B4E14}"/>
    <hyperlink ref="AU511" location="A125564224J" display="A125564224J" xr:uid="{B6EF7896-1361-4CEF-9376-4F447F334507}"/>
    <hyperlink ref="AV399" location="A125558608F" display="A125558608F" xr:uid="{0DA45DF2-1F8F-44D4-98F0-D37488906EE7}"/>
    <hyperlink ref="AV455" location="A125586688R" display="A125586688R" xr:uid="{ED7089ED-F915-43FC-9A93-3476AB7BB1E5}"/>
    <hyperlink ref="AV511" location="A125572648L" display="A125572648L" xr:uid="{9A019D1E-DC95-4F7E-8D38-D85FC604C306}"/>
    <hyperlink ref="AW399" location="A125561416W" display="A125561416W" xr:uid="{1BE03CAE-9FCD-4CF0-93BC-B5565D342BA9}"/>
    <hyperlink ref="AW455" location="A125589496A" display="A125589496A" xr:uid="{D35CA34F-B64D-4CB4-8E6A-80AE5B6DA77A}"/>
    <hyperlink ref="AW511" location="A125575456X" display="A125575456X" xr:uid="{F138D925-6713-492D-8669-2AD737C67109}"/>
    <hyperlink ref="AY399" location="A125552993C" display="A125552993C" xr:uid="{8A5AF14F-DCDC-4198-9D98-448D137F1E1F}"/>
    <hyperlink ref="AY455" location="A125581073C" display="A125581073C" xr:uid="{E6D73D5B-E021-40A1-9134-60153083AE26}"/>
    <hyperlink ref="AY511" location="A125567033W" display="A125567033W" xr:uid="{B0CAEB63-2242-4E3F-AB89-26ED794A7F82}"/>
    <hyperlink ref="AX400" location="A125553056C" display="A125553056C" xr:uid="{7DA71B6A-0274-4E65-8FD2-9D7C7E53645A}"/>
    <hyperlink ref="AX456" location="A125581136A" display="A125581136A" xr:uid="{FE10C3EF-9A39-4F80-831E-18452FE2D4AB}"/>
    <hyperlink ref="AX512" location="A125567096F" display="A125567096F" xr:uid="{5D68466F-51AF-4AE5-BD78-F729FA229CF3}"/>
    <hyperlink ref="AT400" location="A125555864L" display="A125555864L" xr:uid="{DC700819-388D-4693-9E13-C59872530983}"/>
    <hyperlink ref="AT456" location="A125583944K" display="A125583944K" xr:uid="{C320E90C-C20B-488F-B7B7-5CBB4BA02B8B}"/>
    <hyperlink ref="AT512" location="A125569904C" display="A125569904C" xr:uid="{0E81E777-6E57-41F8-9E69-E89F4115087C}"/>
    <hyperlink ref="AU400" location="A125550248T" display="A125550248T" xr:uid="{09C943A1-BB49-4796-AC94-854F7EA1A284}"/>
    <hyperlink ref="AU456" location="A125578328K" display="A125578328K" xr:uid="{923990D8-F7A1-4BCC-9DAF-991D25AE9818}"/>
    <hyperlink ref="AU512" location="A125564288V" display="A125564288V" xr:uid="{F13D8E6B-5A95-4764-90FE-92E285BE1E8D}"/>
    <hyperlink ref="AV400" location="A125558672X" display="A125558672X" xr:uid="{70603617-68B4-4A46-A13D-3EAB67BA0869}"/>
    <hyperlink ref="AV456" location="A125586752W" display="A125586752W" xr:uid="{23285411-84E5-4FCD-805B-5831E5486C4F}"/>
    <hyperlink ref="AV512" location="A125572712V" display="A125572712V" xr:uid="{5C0D5238-F415-48BA-B19A-323710148886}"/>
    <hyperlink ref="AW400" location="A125561480R" display="A125561480R" xr:uid="{19B9102C-4CDD-4B7F-9019-BAFEC8EFBE11}"/>
    <hyperlink ref="AW456" location="A125589560J" display="A125589560J" xr:uid="{3906600E-B106-4283-98CB-CE2C4C93F691}"/>
    <hyperlink ref="AW512" location="A125575520F" display="A125575520F" xr:uid="{4FCF1139-9473-4544-A353-B810D1510E12}"/>
    <hyperlink ref="AY400" location="A125553057F" display="A125553057F" xr:uid="{9B2156DA-D7D3-4B74-990C-3D1F88CDA3CD}"/>
    <hyperlink ref="AY456" location="A125581137C" display="A125581137C" xr:uid="{7DD0C25E-6E87-48BA-9B55-2F9D2E486440}"/>
    <hyperlink ref="AY512" location="A125567097J" display="A125567097J" xr:uid="{FFA26261-741F-4234-9FA6-E8DA8BBA6428}"/>
    <hyperlink ref="AX401" location="A125552928J" display="A125552928J" xr:uid="{FC125861-C3F1-4443-B3E9-78BDFF571F1B}"/>
    <hyperlink ref="AX457" location="A125581008J" display="A125581008J" xr:uid="{FD28570B-6551-4227-9120-A470DB10498E}"/>
    <hyperlink ref="AX513" location="A125566968K" display="A125566968K" xr:uid="{9A50B0CE-0C95-4424-BAD0-25B03297F919}"/>
    <hyperlink ref="AT401" location="A125555736V" display="A125555736V" xr:uid="{200F3237-C2B6-488F-A4E8-E73EE8C10DF1}"/>
    <hyperlink ref="AT457" location="A125583816T" display="A125583816T" xr:uid="{7457B4A7-2E00-4EA6-8A8C-89A2BF3BD1D3}"/>
    <hyperlink ref="AT513" location="A125569776W" display="A125569776W" xr:uid="{C434B076-259F-4437-94D5-4B9D365EAB60}"/>
    <hyperlink ref="AU401" location="A125550120F" display="A125550120F" xr:uid="{1EDD7FBC-16B7-4F2C-90C6-00766E3397C1}"/>
    <hyperlink ref="AU457" location="A125578200X" display="A125578200X" xr:uid="{E2F954B3-A2FD-4997-88A6-C06CA26A2D9E}"/>
    <hyperlink ref="AU513" location="A125564160J" display="A125564160J" xr:uid="{81650F47-9B62-4DEC-89DA-42549309A771}"/>
    <hyperlink ref="AV401" location="A125558544F" display="A125558544F" xr:uid="{882A4235-245E-443F-848A-06200D87D5BB}"/>
    <hyperlink ref="AV457" location="A125586624C" display="A125586624C" xr:uid="{56283A2C-3D01-4882-9EB5-B08584B11087}"/>
    <hyperlink ref="AV513" location="A125572584L" display="A125572584L" xr:uid="{6E36FE91-5E9E-4997-9FEB-6C55DD194413}"/>
    <hyperlink ref="AW401" location="A125561352W" display="A125561352W" xr:uid="{C05D2FE9-899C-4784-9998-6E15BF47DC78}"/>
    <hyperlink ref="AW457" location="A125589432R" display="A125589432R" xr:uid="{670B04A1-DBA2-4786-96DB-58E9ECF0CDA4}"/>
    <hyperlink ref="AW513" location="A125575392X" display="A125575392X" xr:uid="{725BE2E5-50FF-4E3F-AAA1-18956EDB7240}"/>
    <hyperlink ref="AY401" location="A125552929K" display="A125552929K" xr:uid="{560745E3-B1DE-4789-B6AA-9233C9DCA056}"/>
    <hyperlink ref="AY457" location="A125581009K" display="A125581009K" xr:uid="{4DFEEDF9-6BAB-4D3E-A58A-7003F84109FB}"/>
    <hyperlink ref="AY513" location="A125566969L" display="A125566969L" xr:uid="{9E80A248-AEC4-4679-901A-FF895B3E05EF}"/>
    <hyperlink ref="AX402" location="A125553112K" display="A125553112K" xr:uid="{5196E5E4-28C4-4ADD-93B6-349719A5A1AA}"/>
    <hyperlink ref="AX458" location="A125581192V" display="A125581192V" xr:uid="{E4244A17-EE87-426C-BFDC-13C3566884EF}"/>
    <hyperlink ref="AX514" location="A125567152L" display="A125567152L" xr:uid="{A0A87268-D14A-4828-BEB1-AB22FB3294AC}"/>
    <hyperlink ref="AT402" location="A125555920V" display="A125555920V" xr:uid="{5CC2FB20-AEFC-4145-96B5-A19C88F863FE}"/>
    <hyperlink ref="AT458" location="A125584000V" display="A125584000V" xr:uid="{EF8A7D0E-066F-40B3-9632-1FC087216C59}"/>
    <hyperlink ref="AT514" location="A125569960W" display="A125569960W" xr:uid="{B5CCB11F-5F1B-4D7F-9853-4A4E1C604858}"/>
    <hyperlink ref="AU402" location="A125550304X" display="A125550304X" xr:uid="{FF88BF82-58EC-417C-82FF-00F452A6F6A7}"/>
    <hyperlink ref="AU458" location="A125578384C" display="A125578384C" xr:uid="{2D5050B4-58CE-44A2-B9BF-CA1F8642D9E6}"/>
    <hyperlink ref="AU514" location="A125564344A" display="A125564344A" xr:uid="{20C10CA7-B057-41FA-85B9-06FD391BAD90}"/>
    <hyperlink ref="AV402" location="A125558728X" display="A125558728X" xr:uid="{A7F84CD2-01C8-4961-BC69-89A580574E4B}"/>
    <hyperlink ref="AV458" location="A125586808W" display="A125586808W" xr:uid="{F67A1960-D16A-43C8-8305-D852E13546C3}"/>
    <hyperlink ref="AV514" location="A125572768F" display="A125572768F" xr:uid="{2B5B5953-EAB9-4E71-BB04-BF5C9D4D3050}"/>
    <hyperlink ref="AW402" location="A125561536R" display="A125561536R" xr:uid="{67477D55-2A39-4525-9A95-1CBE21201CC4}"/>
    <hyperlink ref="AW458" location="A125589616J" display="A125589616J" xr:uid="{6AC25D65-DAFD-40DD-997D-51072D54D865}"/>
    <hyperlink ref="AW514" location="A125575576T" display="A125575576T" xr:uid="{CAE6D191-9A61-4831-84F7-17D0464B6316}"/>
    <hyperlink ref="AY402" location="A125553113L" display="A125553113L" xr:uid="{4AE5AC5E-6E66-4640-B8C8-17AB486A6971}"/>
    <hyperlink ref="AY458" location="A125581193W" display="A125581193W" xr:uid="{B90E4596-063A-46A6-A84E-7095D90EAF0C}"/>
    <hyperlink ref="AY514" location="A125567153R" display="A125567153R" xr:uid="{F41A309B-48C5-43D1-9116-C9BB9C51A689}"/>
    <hyperlink ref="AX404" location="A125553000T" display="A125553000T" xr:uid="{C4EBC30A-DF29-4C9A-8EFD-4856DDC51D33}"/>
    <hyperlink ref="AX460" location="A125581080A" display="A125581080A" xr:uid="{6941EE17-AB8B-41DC-8E00-DFE80D85DCEE}"/>
    <hyperlink ref="AX516" location="A125567040V" display="A125567040V" xr:uid="{FE64CE7E-20EE-427B-BD43-E7778DD858BD}"/>
    <hyperlink ref="AT404" location="A125555808V" display="A125555808V" xr:uid="{9866FA2C-FDDB-487A-A7CC-FE882A4DD778}"/>
    <hyperlink ref="AT460" location="A125583888C" display="A125583888C" xr:uid="{AEED1554-0FC8-41EB-8E0D-2155F84FE876}"/>
    <hyperlink ref="AT516" location="A125569848W" display="A125569848W" xr:uid="{876A5118-76F8-442B-AE1F-F75F5D155CF8}"/>
    <hyperlink ref="AU404" location="A125550192T" display="A125550192T" xr:uid="{6C94919C-A74D-42EA-B968-31C3DE1F71BE}"/>
    <hyperlink ref="AU460" location="A125578272K" display="A125578272K" xr:uid="{F5618CCD-D035-47B5-854D-57742D930FC6}"/>
    <hyperlink ref="AU516" location="A125564232J" display="A125564232J" xr:uid="{648BEAA2-08BD-4964-BBFF-99255AC3152B}"/>
    <hyperlink ref="AV404" location="A125558616F" display="A125558616F" xr:uid="{BD77220F-81F5-4659-89A2-E6EC52A77811}"/>
    <hyperlink ref="AV460" location="A125586696R" display="A125586696R" xr:uid="{37D45C99-E157-48F4-A8C1-4C8F939BF407}"/>
    <hyperlink ref="AV516" location="A125572656L" display="A125572656L" xr:uid="{F46B2947-1026-4651-B8D4-0DF865812377}"/>
    <hyperlink ref="AW404" location="A125561424W" display="A125561424W" xr:uid="{9B6A2EE2-C84A-48B6-A081-41A51A7B92A4}"/>
    <hyperlink ref="AW460" location="A125589504R" display="A125589504R" xr:uid="{92CE89E8-EE06-4D0F-8AC7-738617F06B0E}"/>
    <hyperlink ref="AW516" location="A125575464X" display="A125575464X" xr:uid="{9B536BB0-F88D-43D1-81D1-E48899C47755}"/>
    <hyperlink ref="AY404" location="A125553001V" display="A125553001V" xr:uid="{64FAC382-E691-4250-BBED-D52B21FDAFE8}"/>
    <hyperlink ref="AY460" location="A125581081C" display="A125581081C" xr:uid="{C96D5F37-AB8D-49EC-A062-2777EC866BD6}"/>
    <hyperlink ref="AY516" location="A125567041W" display="A125567041W" xr:uid="{AC0D08A1-92E5-45AF-892F-8631F4F31072}"/>
    <hyperlink ref="AX405" location="A125552888A" display="A125552888A" xr:uid="{6D14B978-CF88-4C01-9A78-9FBB8DE6B901}"/>
    <hyperlink ref="AX461" location="A125580968X" display="A125580968X" xr:uid="{36844224-555D-456B-96A7-770C8BB5FDDB}"/>
    <hyperlink ref="AX517" location="A125566928T" display="A125566928T" xr:uid="{134FA542-D944-4326-A46F-1FFA873D3980}"/>
    <hyperlink ref="AT405" location="A125555696L" display="A125555696L" xr:uid="{A525A52D-C7BC-4794-83FC-72A0417DA461}"/>
    <hyperlink ref="AT461" location="A125583776K" display="A125583776K" xr:uid="{3E1ABBCD-EC60-4137-A6BC-9A9300B30236}"/>
    <hyperlink ref="AT517" location="A125569736C" display="A125569736C" xr:uid="{FDCA3819-E166-4D34-AFAD-796C06D17C33}"/>
    <hyperlink ref="AU405" location="A125550080X" display="A125550080X" xr:uid="{ECC965FF-4D98-4365-B601-D06B70BF0AA4}"/>
    <hyperlink ref="AU461" location="A125578160T" display="A125578160T" xr:uid="{D130A98E-954F-4DEC-8433-A97E0DF9E91A}"/>
    <hyperlink ref="AU517" location="A125564120R" display="A125564120R" xr:uid="{5C22932B-1499-4E53-9791-DC6162C7EAD6}"/>
    <hyperlink ref="AV405" location="A125558504L" display="A125558504L" xr:uid="{E2FE5B9D-19FA-48A9-A5F1-28F70427E581}"/>
    <hyperlink ref="AV461" location="A125586584W" display="A125586584W" xr:uid="{CBD1C0D8-69B3-4458-BE84-EEBDB86AC6AB}"/>
    <hyperlink ref="AV517" location="A125572544V" display="A125572544V" xr:uid="{6373F8D0-0E4D-4333-B783-83FC61136FC3}"/>
    <hyperlink ref="AW405" location="A125561312C" display="A125561312C" xr:uid="{5E1ED162-F391-4B50-8E1E-C30F4160C023}"/>
    <hyperlink ref="AW461" location="A125589392J" display="A125589392J" xr:uid="{CBA313E4-DC9A-4044-A48A-B6F6DEDF0BB0}"/>
    <hyperlink ref="AW517" location="A125575352F" display="A125575352F" xr:uid="{313DBB4C-7040-416C-B2A9-45B48E7FD1B9}"/>
    <hyperlink ref="AY405" location="A125552889C" display="A125552889C" xr:uid="{5DE400A9-A39E-4670-985E-9F3351679803}"/>
    <hyperlink ref="AY461" location="A125580969A" display="A125580969A" xr:uid="{04473A8F-410D-4F9C-89C0-C4BF617F6C73}"/>
    <hyperlink ref="AY517" location="A125566929V" display="A125566929V" xr:uid="{98C33E52-6F9D-419F-BF36-F7DDF9176084}"/>
    <hyperlink ref="AX406" location="A125553008K" display="A125553008K" xr:uid="{60CC5F01-3D29-4A78-BB8F-FA5AAEEE3E03}"/>
    <hyperlink ref="AX462" location="A125581088V" display="A125581088V" xr:uid="{A5E8795E-6626-4423-ADC8-4F18E057FAC6}"/>
    <hyperlink ref="AX518" location="A125567048L" display="A125567048L" xr:uid="{7558C734-FCE8-4FD6-BD75-2353A2EFB3F2}"/>
    <hyperlink ref="AT406" location="A125555816V" display="A125555816V" xr:uid="{5191AF49-2A7A-4E32-8600-BFAA12EC1BF0}"/>
    <hyperlink ref="AT462" location="A125583896C" display="A125583896C" xr:uid="{A479E282-BEA2-455F-A6DC-2DF6BBE8E2FE}"/>
    <hyperlink ref="AT518" location="A125569856W" display="A125569856W" xr:uid="{37A7ACEA-14C6-4EDE-A6D6-112B4C6CCDE6}"/>
    <hyperlink ref="AU406" location="A125550200F" display="A125550200F" xr:uid="{F7F5EEA4-991F-4404-AB2D-640710D593CA}"/>
    <hyperlink ref="AU462" location="A125578280K" display="A125578280K" xr:uid="{83E1F820-2200-49CC-ABA1-9FBE94CB0B5B}"/>
    <hyperlink ref="AU518" location="A125564240J" display="A125564240J" xr:uid="{40428D50-20C2-4FDB-A717-CB1BC2E32C4A}"/>
    <hyperlink ref="AV406" location="A125558624F" display="A125558624F" xr:uid="{FD4AB1A4-CD9C-47A6-90C9-887777D2BBCE}"/>
    <hyperlink ref="AV462" location="A125586704C" display="A125586704C" xr:uid="{75A669D8-120F-4A16-B4CE-CC934EDA31F7}"/>
    <hyperlink ref="AV518" location="A125572664L" display="A125572664L" xr:uid="{03C6C609-E01B-4039-ACF4-D91C56DA3384}"/>
    <hyperlink ref="AW406" location="A125561432W" display="A125561432W" xr:uid="{3C7ED755-BDB1-4D92-826A-37DF4CFA5370}"/>
    <hyperlink ref="AW462" location="A125589512R" display="A125589512R" xr:uid="{2C72C78F-0D02-4031-8C6E-C1C832438A40}"/>
    <hyperlink ref="AW518" location="A125575472X" display="A125575472X" xr:uid="{DB30403D-5456-4E5E-9447-083B5CEFECCF}"/>
    <hyperlink ref="AY406" location="A125553009L" display="A125553009L" xr:uid="{1E24BDD3-EDCF-46E1-BED2-A9A749558F8A}"/>
    <hyperlink ref="AY462" location="A125581089W" display="A125581089W" xr:uid="{98EC16A6-520A-4894-B6C4-C2271ADF956D}"/>
    <hyperlink ref="AY518" location="A125567049R" display="A125567049R" xr:uid="{7704C553-8200-4975-9EBA-8CE2CABEF9C6}"/>
    <hyperlink ref="AX407" location="A125553016K" display="A125553016K" xr:uid="{BBA4CC8A-B18C-4FB3-9B93-FAEA686AA093}"/>
    <hyperlink ref="AX463" location="A125581096V" display="A125581096V" xr:uid="{AE707655-74BA-4468-8FF8-5D3C3D9057E2}"/>
    <hyperlink ref="AX519" location="A125567056L" display="A125567056L" xr:uid="{630D743E-BD22-4798-ACCE-6C90659F47A7}"/>
    <hyperlink ref="AT407" location="A125555824V" display="A125555824V" xr:uid="{014BBF06-A7DC-4B21-A63F-6D47E920FA60}"/>
    <hyperlink ref="AT463" location="A125583904T" display="A125583904T" xr:uid="{85FFE95C-EC58-4D13-B8F4-BA0415A5ED5D}"/>
    <hyperlink ref="AT519" location="A125569864W" display="A125569864W" xr:uid="{CDDCD5F5-BEDD-444F-A666-CA5A88F256C1}"/>
    <hyperlink ref="AU407" location="A125550208X" display="A125550208X" xr:uid="{F415648C-DA78-46C4-829B-B6005572EFE4}"/>
    <hyperlink ref="AU463" location="A125578288C" display="A125578288C" xr:uid="{AD9DD6B6-3714-4C4F-BD10-308645E4408F}"/>
    <hyperlink ref="AU519" location="A125564248A" display="A125564248A" xr:uid="{FAE4526A-ACD2-40A0-9B76-3D37EBF9D660}"/>
    <hyperlink ref="AV407" location="A125558632F" display="A125558632F" xr:uid="{AAE2742E-EA2F-4222-A8D5-C909EEB17DD9}"/>
    <hyperlink ref="AV463" location="A125586712C" display="A125586712C" xr:uid="{BEE3DFE2-5A18-4E19-BDE7-EF392533A8B4}"/>
    <hyperlink ref="AV519" location="A125572672L" display="A125572672L" xr:uid="{DCA62CED-EEE6-460E-A483-DC56E26403D1}"/>
    <hyperlink ref="AW407" location="A125561440W" display="A125561440W" xr:uid="{8094CAD8-90CF-488F-8FA0-C418E976CFA3}"/>
    <hyperlink ref="AW463" location="A125589520R" display="A125589520R" xr:uid="{617E09F0-7FF4-4DF1-9D46-B9A9A52AFE27}"/>
    <hyperlink ref="AW519" location="A125575480X" display="A125575480X" xr:uid="{E8AAD321-32A9-45D6-A0C4-7F232BA4B01E}"/>
    <hyperlink ref="AY407" location="A125553017L" display="A125553017L" xr:uid="{9ECD3DF7-E9AD-4667-8966-262876FCA36A}"/>
    <hyperlink ref="AY463" location="A125581097W" display="A125581097W" xr:uid="{8F2EE8D5-B40B-42BE-AD49-9EDEF1689F5A}"/>
    <hyperlink ref="AY519" location="A125567057R" display="A125567057R" xr:uid="{2A18228B-3439-4358-8161-0F5784107355}"/>
    <hyperlink ref="AX408" location="A125553136C" display="A125553136C" xr:uid="{FE38C05C-FCDE-4540-9CA0-C973F1E8B8A6}"/>
    <hyperlink ref="AX464" location="A125581216A" display="A125581216A" xr:uid="{1176FEF2-4863-47B8-8A3B-D799E90A22F2}"/>
    <hyperlink ref="AX520" location="A125567176F" display="A125567176F" xr:uid="{99E5B668-AE4F-4B1D-A121-2DD11E8B672F}"/>
    <hyperlink ref="AT408" location="A125555944L" display="A125555944L" xr:uid="{36731456-C19E-4938-B499-A7F3053AC8EA}"/>
    <hyperlink ref="AT464" location="A125584024L" display="A125584024L" xr:uid="{DE83EA57-AACB-4696-9A59-AB1D8A4F1F75}"/>
    <hyperlink ref="AT520" location="A125569984R" display="A125569984R" xr:uid="{B4015D3D-1391-42E0-BE7D-FC35B95A62AB}"/>
    <hyperlink ref="AU408" location="A125550328T" display="A125550328T" xr:uid="{652EE595-D5B6-4C21-95DA-B458A73C1898}"/>
    <hyperlink ref="AU464" location="A125578408K" display="A125578408K" xr:uid="{AE709DF6-737D-43F4-AFCD-8E69328EA3E0}"/>
    <hyperlink ref="AU520" location="A125564368V" display="A125564368V" xr:uid="{CA7098DE-9D32-44FE-92CE-F0AECEDFAAA4}"/>
    <hyperlink ref="AV408" location="A125558752X" display="A125558752X" xr:uid="{6B5A3003-580B-401F-B8A5-CE643ADB9205}"/>
    <hyperlink ref="AV464" location="A125586832W" display="A125586832W" xr:uid="{E94B7044-058C-40B3-BE50-2A86F599F460}"/>
    <hyperlink ref="AV520" location="A125572792F" display="A125572792F" xr:uid="{0A04B241-CE01-4D6F-A40D-1DD1007DFA64}"/>
    <hyperlink ref="AW408" location="A125561560R" display="A125561560R" xr:uid="{E7B5D227-4072-4023-8301-AE8A96630ACE}"/>
    <hyperlink ref="AW464" location="A125589640J" display="A125589640J" xr:uid="{CEB1BCA7-9E96-4FEB-BA64-6C6DAB33C91B}"/>
    <hyperlink ref="AW520" location="A125575600F" display="A125575600F" xr:uid="{268313F2-5E81-48D7-83E9-037BB5A79F35}"/>
    <hyperlink ref="AY408" location="A125553137F" display="A125553137F" xr:uid="{63746F4D-60EA-44E0-960E-10AD6E262C67}"/>
    <hyperlink ref="AY464" location="A125581217C" display="A125581217C" xr:uid="{A1B1A737-5949-43CB-8FB9-AA5BDD237D99}"/>
    <hyperlink ref="AY520" location="A125567177J" display="A125567177J" xr:uid="{DDD427E8-DE04-476E-80E9-0FF1F53FF89D}"/>
    <hyperlink ref="AX409" location="A125552848J" display="A125552848J" xr:uid="{2379EF2C-D5F8-401D-9950-A8F047C02A58}"/>
    <hyperlink ref="AX465" location="A125580928F" display="A125580928F" xr:uid="{CF54FFEC-5962-45EE-9132-4A8CC2BD8F02}"/>
    <hyperlink ref="AX521" location="A125566888K" display="A125566888K" xr:uid="{6ACC533D-0F0B-4C23-B48A-15FB9951AFAB}"/>
    <hyperlink ref="AT409" location="A125555656V" display="A125555656V" xr:uid="{3EC016EE-F86D-42EB-99DD-AA91A0CA97F0}"/>
    <hyperlink ref="AT465" location="A125583736T" display="A125583736T" xr:uid="{CF8EAD6A-EB94-483D-8280-B583A37F1EFB}"/>
    <hyperlink ref="AT521" location="A125569696W" display="A125569696W" xr:uid="{E9F72C10-0A65-45DE-8C2D-AF01442D2D5C}"/>
    <hyperlink ref="AU409" location="A125550040F" display="A125550040F" xr:uid="{A4834457-1B90-4810-9E33-E624A1EC0BAA}"/>
    <hyperlink ref="AU465" location="A125578120X" display="A125578120X" xr:uid="{1275C60F-A0CD-4C5D-B6D6-8A097213BFE9}"/>
    <hyperlink ref="AU521" location="A125564080J" display="A125564080J" xr:uid="{96E4F97C-F1F5-4844-AF30-C751BCE72297}"/>
    <hyperlink ref="AV409" location="A125558464F" display="A125558464F" xr:uid="{AD41E4BA-4FBA-4033-9314-90C89B01EFAE}"/>
    <hyperlink ref="AV465" location="A125586544C" display="A125586544C" xr:uid="{75A0430F-4038-446C-92D9-66F32A2D1EA6}"/>
    <hyperlink ref="AV521" location="A125572504A" display="A125572504A" xr:uid="{6D1D4944-8B91-4AF7-B63B-AC8D20BD4949}"/>
    <hyperlink ref="AW409" location="A125561272W" display="A125561272W" xr:uid="{DC242C5B-9DE7-4D5F-8BA5-7F32D6819991}"/>
    <hyperlink ref="AW465" location="A125589352R" display="A125589352R" xr:uid="{7D2ABF58-66CC-4BFC-88B6-DAC00A39862F}"/>
    <hyperlink ref="AW521" location="A125575312L" display="A125575312L" xr:uid="{C60BA080-9A46-4C79-9823-A14D062424DE}"/>
    <hyperlink ref="AY409" location="A125552849K" display="A125552849K" xr:uid="{DB6FA741-D712-40E5-B2D5-787A88C652B6}"/>
    <hyperlink ref="AY465" location="A125580929J" display="A125580929J" xr:uid="{134D7B22-8CB7-4B4D-A1DD-0A047AEFC256}"/>
    <hyperlink ref="AY521" location="A125566889L" display="A125566889L" xr:uid="{D6794B64-EB02-4DFA-8ABA-FCC7FA3B122F}"/>
    <hyperlink ref="AX410" location="A125553120K" display="A125553120K" xr:uid="{A3ABF685-1AA3-4AE3-A59D-5EBE9E93FAD6}"/>
    <hyperlink ref="AX466" location="A125581200J" display="A125581200J" xr:uid="{398E9402-B365-4E8B-A324-D376D78CAF50}"/>
    <hyperlink ref="AX522" location="A125567160L" display="A125567160L" xr:uid="{2B615609-9F59-4994-A7ED-1A5C58674098}"/>
    <hyperlink ref="AT410" location="A125555928L" display="A125555928L" xr:uid="{652ADD21-37CA-479D-B92F-9740BC4CB910}"/>
    <hyperlink ref="AT466" location="A125584008L" display="A125584008L" xr:uid="{C005604D-17A3-46C2-BAE7-D95AF9B61148}"/>
    <hyperlink ref="AT522" location="A125569968R" display="A125569968R" xr:uid="{F56733F6-C68E-4B05-8BAA-2FC9A293A725}"/>
    <hyperlink ref="AU410" location="A125550312X" display="A125550312X" xr:uid="{EAA1D589-E002-42CE-A073-A7A8CFC36820}"/>
    <hyperlink ref="AU466" location="A125578392C" display="A125578392C" xr:uid="{8E639103-66A5-489B-82AB-992FA88DC6C5}"/>
    <hyperlink ref="AU522" location="A125564352A" display="A125564352A" xr:uid="{37D783D2-C842-43B8-82F9-CA1CEFCD8006}"/>
    <hyperlink ref="AV410" location="A125558736X" display="A125558736X" xr:uid="{DAB2E8F9-6A70-4C5B-9EA6-EFD8E5E4BFED}"/>
    <hyperlink ref="AV466" location="A125586816W" display="A125586816W" xr:uid="{6A3F3F95-200F-4D7D-A9BC-A0F2304908F3}"/>
    <hyperlink ref="AV522" location="A125572776F" display="A125572776F" xr:uid="{38311C90-00D4-4C3E-891A-BABCE0CD5094}"/>
    <hyperlink ref="AW410" location="A125561544R" display="A125561544R" xr:uid="{4E55302B-2E00-4D2C-8BDE-38961B88FEC9}"/>
    <hyperlink ref="AW466" location="A125589624J" display="A125589624J" xr:uid="{A6FC169B-A8B0-4AC5-A1D2-71B2BA75DFF2}"/>
    <hyperlink ref="AW522" location="A125575584T" display="A125575584T" xr:uid="{64FA30A9-6304-447A-8D8E-71594E62D475}"/>
    <hyperlink ref="AY410" location="A125553121L" display="A125553121L" xr:uid="{B3F6826C-F0D1-425A-8337-08A28951CCE9}"/>
    <hyperlink ref="AY466" location="A125581201K" display="A125581201K" xr:uid="{08B94299-54B4-4D3A-B04F-8A390B4B8926}"/>
    <hyperlink ref="AY522" location="A125567161R" display="A125567161R" xr:uid="{65DD6BF3-6EAB-4A27-9112-8FCAB1C297A8}"/>
    <hyperlink ref="AX411" location="A125553128C" display="A125553128C" xr:uid="{D967C30C-1B6F-4C18-B314-8A98ADFB203F}"/>
    <hyperlink ref="AX467" location="A125581208A" display="A125581208A" xr:uid="{642ACFFD-017D-4327-88B2-54562CDF123F}"/>
    <hyperlink ref="AX523" location="A125567168F" display="A125567168F" xr:uid="{0F913FC3-4DB4-4C0E-BB62-714DE1A77C5B}"/>
    <hyperlink ref="AT411" location="A125555936L" display="A125555936L" xr:uid="{780C130B-E998-4D4C-8E9F-CECB2867526E}"/>
    <hyperlink ref="AT467" location="A125584016L" display="A125584016L" xr:uid="{0E9373EB-DE8C-4A64-BF74-A86973AE9C22}"/>
    <hyperlink ref="AT523" location="A125569976R" display="A125569976R" xr:uid="{B5E0A2E4-4263-4345-9197-A25488A80999}"/>
    <hyperlink ref="AU411" location="A125550320X" display="A125550320X" xr:uid="{B6F32FE0-12A0-4A59-9C7C-E4BA9EFEED48}"/>
    <hyperlink ref="AU467" location="A125578400T" display="A125578400T" xr:uid="{38819621-76C4-4F44-9AAC-E629650D2978}"/>
    <hyperlink ref="AU523" location="A125564360A" display="A125564360A" xr:uid="{ADE561C3-EF46-4658-BB7E-589209315335}"/>
    <hyperlink ref="AV411" location="A125558744X" display="A125558744X" xr:uid="{AF8C7487-FE7F-4650-9BF6-03024B025FB5}"/>
    <hyperlink ref="AV467" location="A125586824W" display="A125586824W" xr:uid="{44B97BD1-0F8E-419D-BA3B-37A46F77DA33}"/>
    <hyperlink ref="AV523" location="A125572784F" display="A125572784F" xr:uid="{17A5C704-F750-46C5-BFE3-F0855256A783}"/>
    <hyperlink ref="AW411" location="A125561552R" display="A125561552R" xr:uid="{547279EF-BEB6-4261-A568-C623BD80B496}"/>
    <hyperlink ref="AW467" location="A125589632J" display="A125589632J" xr:uid="{00CA5FA1-CF29-4110-9C2C-C1DEC169480D}"/>
    <hyperlink ref="AW523" location="A125575592T" display="A125575592T" xr:uid="{570048C8-B6B8-47BA-B72D-85F70820B164}"/>
    <hyperlink ref="AY411" location="A125553129F" display="A125553129F" xr:uid="{1FAD05F0-033B-4912-A11C-A4FFCE13EFA3}"/>
    <hyperlink ref="AY467" location="A125581209C" display="A125581209C" xr:uid="{33F83B43-3510-435A-B414-99995D3CEB18}"/>
    <hyperlink ref="AY523" location="A125567169J" display="A125567169J" xr:uid="{1558CDF9-4EEA-468B-BA2E-9B1FC2205901}"/>
    <hyperlink ref="AX412" location="A125552856J" display="A125552856J" xr:uid="{4B5AB2DD-8104-4CEE-8CB6-55FAEB2ABA96}"/>
    <hyperlink ref="AX468" location="A125580936F" display="A125580936F" xr:uid="{E13D4FDE-E08C-468F-8290-3F8E2410F3CA}"/>
    <hyperlink ref="AX524" location="A125566896K" display="A125566896K" xr:uid="{1EB4CDA9-9E3D-442E-B0AB-0188E2A4036B}"/>
    <hyperlink ref="AT412" location="A125555664V" display="A125555664V" xr:uid="{D7E42774-246A-4EB1-9215-CE5C22737C71}"/>
    <hyperlink ref="AT468" location="A125583744T" display="A125583744T" xr:uid="{787EF310-0824-4457-8F8D-7DC3D231F4EF}"/>
    <hyperlink ref="AT524" location="A125569704K" display="A125569704K" xr:uid="{C8973B81-571F-421F-8878-52317AA03EEA}"/>
    <hyperlink ref="AU412" location="A125550048X" display="A125550048X" xr:uid="{D299B5B8-D3AF-485F-97B6-E54C7028AB3C}"/>
    <hyperlink ref="AU468" location="A125578128T" display="A125578128T" xr:uid="{98100854-D273-4916-B2C2-0FCE7AFA83A2}"/>
    <hyperlink ref="AU524" location="A125564088A" display="A125564088A" xr:uid="{223B0BA1-6186-4A1E-873D-B57870B5112F}"/>
    <hyperlink ref="AV412" location="A125558472F" display="A125558472F" xr:uid="{4D2F64C4-17BF-4611-ACCD-D56AAF0CD55D}"/>
    <hyperlink ref="AV468" location="A125586552C" display="A125586552C" xr:uid="{82276C80-3D5C-47A6-A75E-356F54104F29}"/>
    <hyperlink ref="AV524" location="A125572512A" display="A125572512A" xr:uid="{D16E33B1-6002-4179-973D-E4D9DB0A6B0F}"/>
    <hyperlink ref="AW412" location="A125561280W" display="A125561280W" xr:uid="{4F239F8F-F25B-411F-B7E8-95976A9D4BC1}"/>
    <hyperlink ref="AW468" location="A125589360R" display="A125589360R" xr:uid="{65F8B0C7-6B1A-4951-B708-3A8EE863D7BC}"/>
    <hyperlink ref="AW524" location="A125575320L" display="A125575320L" xr:uid="{9D04D30B-0EFB-46AF-94CD-7176C5F8B300}"/>
    <hyperlink ref="AY412" location="A125552857K" display="A125552857K" xr:uid="{5E272FB9-2CDD-4C4F-9652-E5365BEA1CDE}"/>
    <hyperlink ref="AY468" location="A125580937J" display="A125580937J" xr:uid="{0E0892B4-6E4D-4CCB-989F-77BBFBE275E5}"/>
    <hyperlink ref="AY524" location="A125566897L" display="A125566897L" xr:uid="{E5C4A1A6-B63B-42D1-A1DF-5B54EAA32B0E}"/>
    <hyperlink ref="AX413" location="A125552936J" display="A125552936J" xr:uid="{C0501C23-849C-48B8-A17A-1B83ADBFD3C8}"/>
    <hyperlink ref="AX469" location="A125581016J" display="A125581016J" xr:uid="{8275D37C-DA6C-4EB0-8CAF-93E8ABA616F2}"/>
    <hyperlink ref="AX525" location="A125566976K" display="A125566976K" xr:uid="{D45B4614-7CE6-447C-88C2-FBFCB2DBFA93}"/>
    <hyperlink ref="AT413" location="A125555744V" display="A125555744V" xr:uid="{82B7EE09-9BF4-43D0-90B0-53C2B752E6D4}"/>
    <hyperlink ref="AT469" location="A125583824T" display="A125583824T" xr:uid="{990A27A0-4FC1-47D9-A221-74233F0A6BD8}"/>
    <hyperlink ref="AT525" location="A125569784W" display="A125569784W" xr:uid="{E04D48DC-D7C6-4FFA-8E79-8DF8A114F956}"/>
    <hyperlink ref="AU413" location="A125550128X" display="A125550128X" xr:uid="{148EA9D6-85F9-4283-BE31-D159202801BC}"/>
    <hyperlink ref="AU469" location="A125578208T" display="A125578208T" xr:uid="{F1BC9F43-5F16-4FAF-8E63-E4B491B35D25}"/>
    <hyperlink ref="AU525" location="A125564168A" display="A125564168A" xr:uid="{B0B951E5-3C0F-4732-9EBA-26D0D8FFB5D0}"/>
    <hyperlink ref="AV413" location="A125558552F" display="A125558552F" xr:uid="{AE5FE9B3-1768-466D-A504-60208A38656F}"/>
    <hyperlink ref="AV469" location="A125586632C" display="A125586632C" xr:uid="{07B18701-3893-46D6-B38D-B46378B0009E}"/>
    <hyperlink ref="AV525" location="A125572592L" display="A125572592L" xr:uid="{60B4443F-42AF-463B-8AF8-E9A0C23E72DA}"/>
    <hyperlink ref="AW413" location="A125561360W" display="A125561360W" xr:uid="{F5010D43-CC98-42AE-A341-D90BE28DAFFA}"/>
    <hyperlink ref="AW469" location="A125589440R" display="A125589440R" xr:uid="{99671219-4600-49A5-B185-4D837DA13920}"/>
    <hyperlink ref="AW525" location="A125575400L" display="A125575400L" xr:uid="{83C4BE32-5D98-45A6-9A9C-63B65A80491B}"/>
    <hyperlink ref="AY413" location="A125552937K" display="A125552937K" xr:uid="{A269137F-0C26-4793-A923-F0C8D217616E}"/>
    <hyperlink ref="AY469" location="A125581017K" display="A125581017K" xr:uid="{D2050F4F-2DF4-46A5-A6ED-7F3014C5ED0C}"/>
    <hyperlink ref="AY525" location="A125566977L" display="A125566977L" xr:uid="{ADA376E7-FFF6-4B8C-B66C-689E73A0A39F}"/>
    <hyperlink ref="AX414" location="A125553024K" display="A125553024K" xr:uid="{B6256FC6-AD73-4494-8AFE-3E58EEFEEE96}"/>
    <hyperlink ref="AX470" location="A125581104J" display="A125581104J" xr:uid="{8B3C524D-0C3A-4E8A-8924-8A17FD425E47}"/>
    <hyperlink ref="AX526" location="A125567064L" display="A125567064L" xr:uid="{D17AF73C-DF6A-4A02-A5E9-22171230DFB5}"/>
    <hyperlink ref="AT414" location="A125555832V" display="A125555832V" xr:uid="{5E69CCEE-BA68-43A9-B6C4-38C1E8735097}"/>
    <hyperlink ref="AT470" location="A125583912T" display="A125583912T" xr:uid="{9D189966-C9B2-41D6-B662-CCF809F5C06B}"/>
    <hyperlink ref="AT526" location="A125569872W" display="A125569872W" xr:uid="{40598746-9694-4CE2-A10B-D4AEB70A8248}"/>
    <hyperlink ref="AU414" location="A125550216X" display="A125550216X" xr:uid="{20B8B74D-9177-46CB-AE59-D33D6F02D906}"/>
    <hyperlink ref="AU470" location="A125578296C" display="A125578296C" xr:uid="{AD4BB0B8-BF97-405B-B7F4-4158BA3E3015}"/>
    <hyperlink ref="AU526" location="A125564256A" display="A125564256A" xr:uid="{80D22421-9A5E-49AC-979D-B03356B41FFB}"/>
    <hyperlink ref="AV414" location="A125558640F" display="A125558640F" xr:uid="{82EF3460-EE2E-4CD5-8596-7D0E2431F360}"/>
    <hyperlink ref="AV470" location="A125586720C" display="A125586720C" xr:uid="{9FB6A754-E94E-43A6-9581-8A868C5AB356}"/>
    <hyperlink ref="AV526" location="A125572680L" display="A125572680L" xr:uid="{D7608E5E-9D38-4A2C-AE40-3110C03C8E87}"/>
    <hyperlink ref="AW414" location="A125561448R" display="A125561448R" xr:uid="{4F405C38-3718-41E6-B62F-D3E5B49D3366}"/>
    <hyperlink ref="AW470" location="A125589528J" display="A125589528J" xr:uid="{B60CDFE4-55EB-4288-8DD3-E1C74136B2D3}"/>
    <hyperlink ref="AW526" location="A125575488T" display="A125575488T" xr:uid="{18AB8F1A-3184-4926-82AD-0377A484B78B}"/>
    <hyperlink ref="AY414" location="A125553025L" display="A125553025L" xr:uid="{304D3318-E075-423F-A7CC-16842BC4C8AF}"/>
    <hyperlink ref="AY470" location="A125581105K" display="A125581105K" xr:uid="{80D6EF07-772C-4C8A-9146-1C52B4973A1B}"/>
    <hyperlink ref="AY526" location="A125567065R" display="A125567065R" xr:uid="{5865E5A2-D559-44B5-B524-3830E002F954}"/>
    <hyperlink ref="AX415" location="A125553144C" display="A125553144C" xr:uid="{5A2B23AE-2863-484E-A981-390A0927B035}"/>
    <hyperlink ref="AX471" location="A125581224A" display="A125581224A" xr:uid="{CDD798A1-2596-4F49-998D-9EA5FA577614}"/>
    <hyperlink ref="AX527" location="A125567184F" display="A125567184F" xr:uid="{6D1FE5D3-7F99-463A-93DE-D9A7CA276D05}"/>
    <hyperlink ref="AT415" location="A125555952L" display="A125555952L" xr:uid="{89056325-DFC7-4F8B-AB0F-7829C54C5BEB}"/>
    <hyperlink ref="AT471" location="A125584032L" display="A125584032L" xr:uid="{34BE67D2-3DE8-4F4F-A285-9C8875480C4D}"/>
    <hyperlink ref="AT527" location="A125569992R" display="A125569992R" xr:uid="{4E4C3CA3-29D3-4031-A52C-67A2785EB08C}"/>
    <hyperlink ref="AU415" location="A125550336T" display="A125550336T" xr:uid="{A6B99462-645F-4EBD-AFD2-7E12205795CD}"/>
    <hyperlink ref="AU471" location="A125578416K" display="A125578416K" xr:uid="{303D7FB5-E40D-4427-B0AC-E0CB6B6F1AC3}"/>
    <hyperlink ref="AU527" location="A125564376V" display="A125564376V" xr:uid="{17CB4BD6-60EB-4FB2-AED1-4818F64BDA85}"/>
    <hyperlink ref="AV415" location="A125558760X" display="A125558760X" xr:uid="{560AF3F7-B1F2-4AAA-8170-8391CE06E91A}"/>
    <hyperlink ref="AV471" location="A125586840W" display="A125586840W" xr:uid="{62B26913-C424-427D-AD11-624ECC461F64}"/>
    <hyperlink ref="AV527" location="A125572800V" display="A125572800V" xr:uid="{D666EADC-8588-4E6A-B096-3345A499E837}"/>
    <hyperlink ref="AW415" location="A125561568J" display="A125561568J" xr:uid="{AB382CF5-4FCF-4D78-A514-34103E559C2C}"/>
    <hyperlink ref="AW471" location="A125589648A" display="A125589648A" xr:uid="{B60E5D58-520C-45BB-8D3E-1E3E513890C8}"/>
    <hyperlink ref="AW527" location="A125575608X" display="A125575608X" xr:uid="{58091803-001F-4666-B128-A82E78E4F150}"/>
    <hyperlink ref="AY415" location="A125553145F" display="A125553145F" xr:uid="{12943BAD-0C41-45F0-B22B-57BEDE6F8CEE}"/>
    <hyperlink ref="AY471" location="A125581225C" display="A125581225C" xr:uid="{F798DBDE-FC1F-4AEF-8A19-3554AE4C0958}"/>
    <hyperlink ref="AY527" location="A125567185J" display="A125567185J" xr:uid="{19D4E0AA-9B8E-4871-9FA2-688032209043}"/>
    <hyperlink ref="AX417" location="A125552864J" display="A125552864J" xr:uid="{323F0D13-75EB-4FC2-A92C-08E9D63345A8}"/>
    <hyperlink ref="AX473" location="A125580944F" display="A125580944F" xr:uid="{0FA23144-E1C2-4175-94CE-F57957E837B7}"/>
    <hyperlink ref="AX529" location="A125566904X" display="A125566904X" xr:uid="{E7350862-2F14-4136-9AC6-FFF9A08C0801}"/>
    <hyperlink ref="AT417" location="A125555672V" display="A125555672V" xr:uid="{DEC1D8DA-238B-4C8B-9D06-B5699AB1D045}"/>
    <hyperlink ref="AT473" location="A125583752T" display="A125583752T" xr:uid="{93CE672A-6F5C-4002-A734-FE88CCA1BADE}"/>
    <hyperlink ref="AT529" location="A125569712K" display="A125569712K" xr:uid="{B01B7528-26A4-474D-838F-9CD739BE67FB}"/>
    <hyperlink ref="AU417" location="A125550056X" display="A125550056X" xr:uid="{809FFD3A-D671-46D0-B10A-80260C0A1C62}"/>
    <hyperlink ref="AU473" location="A125578136T" display="A125578136T" xr:uid="{FDEE4A3F-1194-4828-9AF2-5B8CB8A73945}"/>
    <hyperlink ref="AU529" location="A125564096A" display="A125564096A" xr:uid="{20E5A12F-E2B7-43E6-AF8E-A4E78F32507B}"/>
    <hyperlink ref="AV417" location="A125558480F" display="A125558480F" xr:uid="{FD5B4905-C2EC-4F72-B3A0-51B7D3799D8B}"/>
    <hyperlink ref="AV473" location="A125586560C" display="A125586560C" xr:uid="{920F6891-4148-4C38-AD59-CFEFC53095A0}"/>
    <hyperlink ref="AV529" location="A125572520A" display="A125572520A" xr:uid="{204EC480-AC02-4491-A0AF-093DDDAD3B04}"/>
    <hyperlink ref="AW417" location="A125561288R" display="A125561288R" xr:uid="{9DEAB624-7BA3-40E3-8B36-D8E551D84AFF}"/>
    <hyperlink ref="AW473" location="A125589368J" display="A125589368J" xr:uid="{33582351-78BE-488C-BB9D-68B94C0281F4}"/>
    <hyperlink ref="AW529" location="A125575328F" display="A125575328F" xr:uid="{2584ED8F-1DA9-4564-9376-0C551B7311FB}"/>
    <hyperlink ref="AY417" location="A125552865K" display="A125552865K" xr:uid="{8046CB73-97EA-4A56-9F1B-D3735C231454}"/>
    <hyperlink ref="AY473" location="A125580945J" display="A125580945J" xr:uid="{5A6629BE-E7F9-4AB1-A67B-968F6B766B78}"/>
    <hyperlink ref="AY529" location="A125566905A" display="A125566905A" xr:uid="{5222AD66-6A0D-4937-983A-ED80B9902DB9}"/>
    <hyperlink ref="AX418" location="A125553064C" display="A125553064C" xr:uid="{E30C36F8-EF49-4607-8769-7FF7108B5690}"/>
    <hyperlink ref="AX474" location="A125581144A" display="A125581144A" xr:uid="{A87C23E2-6792-458C-AC1F-66FDF4E6FDC9}"/>
    <hyperlink ref="AX530" location="A125567104V" display="A125567104V" xr:uid="{A961577F-4038-4FEC-BF35-46E75107251B}"/>
    <hyperlink ref="AT418" location="A125555872L" display="A125555872L" xr:uid="{79B957F9-A881-44E9-8264-FE521422B785}"/>
    <hyperlink ref="AT474" location="A125583952K" display="A125583952K" xr:uid="{F9A16CFF-784E-4988-A9FE-8EFF1DEBA3E2}"/>
    <hyperlink ref="AT530" location="A125569912C" display="A125569912C" xr:uid="{A77A287E-FEFB-4262-AFB1-68B8E41556E9}"/>
    <hyperlink ref="AU418" location="A125550256T" display="A125550256T" xr:uid="{69AF33E8-8D89-43EC-A0B1-E93CF7A4E2C0}"/>
    <hyperlink ref="AU474" location="A125578336K" display="A125578336K" xr:uid="{AC24609B-398E-4642-9492-C7BA44C1590A}"/>
    <hyperlink ref="AU530" location="A125564296V" display="A125564296V" xr:uid="{05C1B1D9-CD30-424F-93EF-9CED965157E8}"/>
    <hyperlink ref="AV418" location="A125558680X" display="A125558680X" xr:uid="{65B040E8-CCF6-43D2-B5A5-6D5C952B2A61}"/>
    <hyperlink ref="AV474" location="A125586760W" display="A125586760W" xr:uid="{DA65E880-AFF7-4482-B4DB-80F66725A859}"/>
    <hyperlink ref="AV530" location="A125572720V" display="A125572720V" xr:uid="{331567F4-E4CA-47DA-AACD-CE9E4F9B48C1}"/>
    <hyperlink ref="AW418" location="A125561488J" display="A125561488J" xr:uid="{BC3F5361-7EA0-4FF2-80C8-9BDCA70C5EFD}"/>
    <hyperlink ref="AW474" location="A125589568A" display="A125589568A" xr:uid="{6E467156-2051-4B87-9B98-47AC62EBDAF7}"/>
    <hyperlink ref="AW530" location="A125575528X" display="A125575528X" xr:uid="{56A6A1C6-F913-4E80-AFA5-11039F33118F}"/>
    <hyperlink ref="AY418" location="A125553065F" display="A125553065F" xr:uid="{772FAEA1-2550-4942-87FC-EF870C3004DE}"/>
    <hyperlink ref="AY474" location="A125581145C" display="A125581145C" xr:uid="{2BBBCDDB-BA43-4FEA-9BE4-C6425EEA0E14}"/>
    <hyperlink ref="AY530" location="A125567105W" display="A125567105W" xr:uid="{7691F18A-BE0A-4DA3-9424-19EEABA2D91A}"/>
    <hyperlink ref="AX419" location="A125553072C" display="A125553072C" xr:uid="{11835BA7-F3CF-468B-86DF-6509DBDA5F72}"/>
    <hyperlink ref="AX475" location="A125581152A" display="A125581152A" xr:uid="{817BDBEE-D67C-4F2A-995F-2740D53C2002}"/>
    <hyperlink ref="AX531" location="A125567112V" display="A125567112V" xr:uid="{488D3E49-9F87-4E42-8B8E-F2CCAEF6BD0A}"/>
    <hyperlink ref="AT419" location="A125555880L" display="A125555880L" xr:uid="{310955F8-E2C7-47FF-8527-BE1FD0EF0E43}"/>
    <hyperlink ref="AT475" location="A125583960K" display="A125583960K" xr:uid="{B80FF5A2-4047-448B-B63A-D904B5130005}"/>
    <hyperlink ref="AT531" location="A125569920C" display="A125569920C" xr:uid="{343069FD-0429-45D6-9122-73C1A1FA390A}"/>
    <hyperlink ref="AU419" location="A125550264T" display="A125550264T" xr:uid="{A55CDDBA-829D-4293-9E87-3DB50DC922A9}"/>
    <hyperlink ref="AU475" location="A125578344K" display="A125578344K" xr:uid="{BF8A6DA1-2918-41D8-805C-FDFAD1236D17}"/>
    <hyperlink ref="AU531" location="A125564304J" display="A125564304J" xr:uid="{EC5E3EF2-B3A1-47C8-9999-698DFC9775E3}"/>
    <hyperlink ref="AV419" location="A125558688T" display="A125558688T" xr:uid="{527AABB6-CACA-4043-A0D7-E680DAC17265}"/>
    <hyperlink ref="AV475" location="A125586768R" display="A125586768R" xr:uid="{F208A61B-FFC9-4FA7-8E2D-DAB61A858D84}"/>
    <hyperlink ref="AV531" location="A125572728L" display="A125572728L" xr:uid="{6D480EED-695B-4434-9A66-BD292FBAAF33}"/>
    <hyperlink ref="AW419" location="A125561496J" display="A125561496J" xr:uid="{A6F95EB5-4FAD-440A-A112-E3F36CFE593B}"/>
    <hyperlink ref="AW475" location="A125589576A" display="A125589576A" xr:uid="{9C363C41-26B9-405D-A3CB-E32549E181AE}"/>
    <hyperlink ref="AW531" location="A125575536X" display="A125575536X" xr:uid="{03995F72-7FBE-4748-8D66-9B9C35CE295A}"/>
    <hyperlink ref="AY419" location="A125553073F" display="A125553073F" xr:uid="{E7201338-E5CF-45D0-865D-7553CA1CAC5B}"/>
    <hyperlink ref="AY475" location="A125581153C" display="A125581153C" xr:uid="{5226BCFD-7588-4112-8EE1-8C45DC483B3F}"/>
    <hyperlink ref="AY531" location="A125567113W" display="A125567113W" xr:uid="{34D63F87-6487-4B22-A1FE-9096069D3EC6}"/>
    <hyperlink ref="AX420" location="A125552904R" display="A125552904R" xr:uid="{C695C9D3-E5F8-4B00-95E7-C9F1D87F81F3}"/>
    <hyperlink ref="AX476" location="A125580984X" display="A125580984X" xr:uid="{6848B9B2-FC62-445E-8FA4-B40F8F7A15C1}"/>
    <hyperlink ref="AX532" location="A125566944T" display="A125566944T" xr:uid="{52C33815-FDED-45FD-B51B-D411FB77FB0C}"/>
    <hyperlink ref="AT420" location="A125555712A" display="A125555712A" xr:uid="{33A76283-E236-4DBA-8680-F067363B7D47}"/>
    <hyperlink ref="AT476" location="A125583792K" display="A125583792K" xr:uid="{C6D28794-C6FC-4858-AD8D-E8BA063149B9}"/>
    <hyperlink ref="AT532" location="A125569752C" display="A125569752C" xr:uid="{BBA921BA-861D-4985-AF60-647C290618E9}"/>
    <hyperlink ref="AU420" location="A125550096T" display="A125550096T" xr:uid="{D1F6631D-3B17-4C97-873F-DF36EC465800}"/>
    <hyperlink ref="AU476" location="A125578176K" display="A125578176K" xr:uid="{D2E6F1C7-20F1-41C6-9295-B0AA4178763B}"/>
    <hyperlink ref="AU532" location="A125564136J" display="A125564136J" xr:uid="{3579FFE4-9BA5-4B9B-86EB-2A277E573AC2}"/>
    <hyperlink ref="AV420" location="A125558520L" display="A125558520L" xr:uid="{36CBF384-B84A-4066-8990-CA55CF6E5EC8}"/>
    <hyperlink ref="AV476" location="A125586600K" display="A125586600K" xr:uid="{A0B13814-EDF5-4F49-B10E-25466FB87115}"/>
    <hyperlink ref="AV532" location="A125572560V" display="A125572560V" xr:uid="{EE1EC141-64DB-4E81-8C68-513CBC8F69A2}"/>
    <hyperlink ref="AW420" location="A125561328W" display="A125561328W" xr:uid="{C631328E-4333-45ED-964D-5A318716612E}"/>
    <hyperlink ref="AW476" location="A125589408R" display="A125589408R" xr:uid="{7A0EE861-D710-4297-854D-8D8336DA9743}"/>
    <hyperlink ref="AW532" location="A125575368X" display="A125575368X" xr:uid="{21DE5BD0-77C0-4ABE-B94D-B32A01201190}"/>
    <hyperlink ref="AY420" location="A125552905T" display="A125552905T" xr:uid="{D02BB9DA-8B1F-4C07-ACC9-7E8CE84AD78B}"/>
    <hyperlink ref="AY476" location="A125580985A" display="A125580985A" xr:uid="{879C8130-076C-4F19-84C3-B7CC2E82286C}"/>
    <hyperlink ref="AY532" location="A125566945V" display="A125566945V" xr:uid="{0715EA34-B6BF-466E-92AD-7B6531561DEF}"/>
    <hyperlink ref="AX422" location="A125552872J" display="A125552872J" xr:uid="{F76BAD9F-C521-4A83-A0B3-35EBC666E7FE}"/>
    <hyperlink ref="AX478" location="A125580952F" display="A125580952F" xr:uid="{6FFBF9E9-7AA6-441B-90BE-1CA5F832BDDD}"/>
    <hyperlink ref="AX534" location="A125566912X" display="A125566912X" xr:uid="{7216A2B8-997B-468E-8F13-FCC7B0926018}"/>
    <hyperlink ref="AT422" location="A125555680V" display="A125555680V" xr:uid="{647F0E1E-505A-4C52-980C-0C68E6801952}"/>
    <hyperlink ref="AT478" location="A125583760T" display="A125583760T" xr:uid="{64447384-60E5-4D63-9651-D20ED6C85D59}"/>
    <hyperlink ref="AT534" location="A125569720K" display="A125569720K" xr:uid="{43E07DFC-BEEF-4CEC-B529-D4D963C6164A}"/>
    <hyperlink ref="AU422" location="A125550064X" display="A125550064X" xr:uid="{7DF6D29C-02A3-4082-83F4-6F8D374B1D39}"/>
    <hyperlink ref="AU478" location="A125578144T" display="A125578144T" xr:uid="{4A0E7432-7107-45F2-BD31-33020832866C}"/>
    <hyperlink ref="AU534" location="A125564104R" display="A125564104R" xr:uid="{778E57AC-3D9E-4369-9C5B-43B2AAE1F610}"/>
    <hyperlink ref="AV422" location="A125558488X" display="A125558488X" xr:uid="{706C396C-DE6E-4556-867B-EA46D692F919}"/>
    <hyperlink ref="AV478" location="A125586568W" display="A125586568W" xr:uid="{F0E5A88A-8C48-465E-A8A0-92D8B1C45178}"/>
    <hyperlink ref="AV534" location="A125572528V" display="A125572528V" xr:uid="{1B4B4E08-5287-403E-94CC-180D4988D754}"/>
    <hyperlink ref="AW422" location="A125561296R" display="A125561296R" xr:uid="{A596D8E0-B162-4193-9AF9-40C95DAD69E3}"/>
    <hyperlink ref="AW478" location="A125589376J" display="A125589376J" xr:uid="{72B8CF84-C331-4B3D-9DA3-A5F07271254C}"/>
    <hyperlink ref="AW534" location="A125575336F" display="A125575336F" xr:uid="{A530C9D3-E5EC-4D49-B1B8-0C42B6F6439F}"/>
    <hyperlink ref="AY422" location="A125552873K" display="A125552873K" xr:uid="{CA2075A2-F18F-4190-9ED4-5513888BC11A}"/>
    <hyperlink ref="AY478" location="A125580953J" display="A125580953J" xr:uid="{4EC0EBA6-FB7A-4618-9E5F-E876A4900375}"/>
    <hyperlink ref="AY534" location="A125566913A" display="A125566913A" xr:uid="{B515C7C7-7A0C-4585-9B77-49C4836B6BF9}"/>
    <hyperlink ref="AX423" location="A125552944J" display="A125552944J" xr:uid="{1C1C8F3B-2252-4C5F-B25E-50292626C78D}"/>
    <hyperlink ref="AX479" location="A125581024J" display="A125581024J" xr:uid="{86D288F0-8779-4F51-BB0B-EFC55EE0DA8F}"/>
    <hyperlink ref="AX535" location="A125566984K" display="A125566984K" xr:uid="{5C16C78E-D4F2-4F40-A5A8-F9EECBCE6063}"/>
    <hyperlink ref="AT423" location="A125555752V" display="A125555752V" xr:uid="{4908236F-A6B3-45C8-A96B-F3DC430D4DA6}"/>
    <hyperlink ref="AT479" location="A125583832T" display="A125583832T" xr:uid="{1AB2BE3A-848D-4425-AD0C-CF262F329D52}"/>
    <hyperlink ref="AT535" location="A125569792W" display="A125569792W" xr:uid="{2C7633EF-C721-426E-8D41-C7C37F95F569}"/>
    <hyperlink ref="AU423" location="A125550136X" display="A125550136X" xr:uid="{9838BEBA-8EC5-4E3A-9F77-FD72F6BEFE49}"/>
    <hyperlink ref="AU479" location="A125578216T" display="A125578216T" xr:uid="{A74305C5-9BD7-4BB2-9DE5-3004DE907483}"/>
    <hyperlink ref="AU535" location="A125564176A" display="A125564176A" xr:uid="{B3B30D7C-1D30-4FD1-A30A-1182B97D9908}"/>
    <hyperlink ref="AV423" location="A125558560F" display="A125558560F" xr:uid="{FDE88956-F3BD-463E-A15A-196210A4F65E}"/>
    <hyperlink ref="AV479" location="A125586640C" display="A125586640C" xr:uid="{64A5FC2A-399B-4732-ABA1-9702F6C03B6A}"/>
    <hyperlink ref="AV535" location="A125572600A" display="A125572600A" xr:uid="{9DA6DCFD-28DC-4775-951C-DD61EDACF823}"/>
    <hyperlink ref="AW423" location="A125561368R" display="A125561368R" xr:uid="{F431B60F-BBAF-4035-AE92-8AD3052739C9}"/>
    <hyperlink ref="AW479" location="A125589448J" display="A125589448J" xr:uid="{251E047F-0127-40FF-93EF-6453D52A8FA3}"/>
    <hyperlink ref="AW535" location="A125575408F" display="A125575408F" xr:uid="{36CC4324-44FB-4C5C-9B9C-DC8E6FFF05B3}"/>
    <hyperlink ref="AY423" location="A125552945K" display="A125552945K" xr:uid="{357EB3A6-84C0-44B8-AF03-61949B0164D7}"/>
    <hyperlink ref="AY479" location="A125581025K" display="A125581025K" xr:uid="{25476346-FE1C-4D9C-A9E3-332B1F9B16FD}"/>
    <hyperlink ref="AY535" location="A125566985L" display="A125566985L" xr:uid="{3A3CA64A-2BD9-4483-8346-D69CA8C0D675}"/>
    <hyperlink ref="AX425" location="A125552896A" display="A125552896A" xr:uid="{8369287A-7E24-4C36-AA63-D309EB220530}"/>
    <hyperlink ref="AX481" location="A125580976X" display="A125580976X" xr:uid="{8CDE221D-66D7-4A75-87CE-28E0ED5BF2B6}"/>
    <hyperlink ref="AX537" location="A125566936T" display="A125566936T" xr:uid="{E6F3E868-1AE9-466B-82D5-1F50D0F0CC57}"/>
    <hyperlink ref="AT425" location="A125555704A" display="A125555704A" xr:uid="{ADEF7D2E-C9E7-4A4C-BB5D-B673D946877A}"/>
    <hyperlink ref="AT481" location="A125583784K" display="A125583784K" xr:uid="{B658919D-FE1A-4693-98B2-E2D197CC4AA0}"/>
    <hyperlink ref="AT537" location="A125569744C" display="A125569744C" xr:uid="{823738DA-8337-4011-B63A-F77D75E7C3FC}"/>
    <hyperlink ref="AU425" location="A125550088T" display="A125550088T" xr:uid="{502047DE-78E5-4545-8348-618CE0001E8F}"/>
    <hyperlink ref="AU481" location="A125578168K" display="A125578168K" xr:uid="{EB2CE3B1-C618-4127-8E76-B99297283F09}"/>
    <hyperlink ref="AU537" location="A125564128J" display="A125564128J" xr:uid="{081BA753-0AE3-4D20-9AAE-79292996F54F}"/>
    <hyperlink ref="AV425" location="A125558512L" display="A125558512L" xr:uid="{8BF24F5B-A2EB-47BA-A34B-426C4D240BA3}"/>
    <hyperlink ref="AV481" location="A125586592W" display="A125586592W" xr:uid="{8A3F637D-483A-477E-AD68-6D9AE9FA80D3}"/>
    <hyperlink ref="AV537" location="A125572552V" display="A125572552V" xr:uid="{CC6DBB1A-92C6-495E-9C90-22915DA783EC}"/>
    <hyperlink ref="AW425" location="A125561320C" display="A125561320C" xr:uid="{FCC40D3F-9E7D-4DEA-8908-BCB723A53494}"/>
    <hyperlink ref="AW481" location="A125589400W" display="A125589400W" xr:uid="{3A9A0069-0FCB-4A13-AB43-E5809C7B6763}"/>
    <hyperlink ref="AW537" location="A125575360F" display="A125575360F" xr:uid="{A1C61A2F-4902-4DFF-9A2C-285F4DA1CC45}"/>
    <hyperlink ref="AY425" location="A125552897C" display="A125552897C" xr:uid="{D54ACEE2-B54F-4785-84BA-64487EF6B187}"/>
    <hyperlink ref="AY481" location="A125580977A" display="A125580977A" xr:uid="{C65A8F02-5738-4843-8AF6-8173718F5FC6}"/>
    <hyperlink ref="AY537" location="A125566937V" display="A125566937V" xr:uid="{28C9905C-8E2A-4774-883F-470B8C261B91}"/>
    <hyperlink ref="AX426" location="A125552952J" display="A125552952J" xr:uid="{FE0970CB-0A08-4B67-A9B8-CC9C20CB35F0}"/>
    <hyperlink ref="AX482" location="A125581032J" display="A125581032J" xr:uid="{3701933D-16DD-427E-A214-EFD7C3A979E0}"/>
    <hyperlink ref="AX538" location="A125566992K" display="A125566992K" xr:uid="{E7C7939B-CCFD-4053-BC04-8E89875A76A2}"/>
    <hyperlink ref="AT426" location="A125555760V" display="A125555760V" xr:uid="{B3A2822E-2D69-4D6E-8653-DE094F5A2EA0}"/>
    <hyperlink ref="AT482" location="A125583840T" display="A125583840T" xr:uid="{5D8F3022-5050-4541-A935-77D8BFB81291}"/>
    <hyperlink ref="AT538" location="A125569800K" display="A125569800K" xr:uid="{B01ECD08-109F-4341-85E3-C786B35031E8}"/>
    <hyperlink ref="AU426" location="A125550144X" display="A125550144X" xr:uid="{062E3816-3E87-43EA-A92A-CE645A92FEDE}"/>
    <hyperlink ref="AU482" location="A125578224T" display="A125578224T" xr:uid="{102A0C51-6990-4F76-B38C-59E50470F6A3}"/>
    <hyperlink ref="AU538" location="A125564184A" display="A125564184A" xr:uid="{6F7E895E-FC33-4441-B0AE-D69E9291EB08}"/>
    <hyperlink ref="AV426" location="A125558568X" display="A125558568X" xr:uid="{E8562CE1-DE98-4A5D-BEFE-779D8952E002}"/>
    <hyperlink ref="AV482" location="A125586648W" display="A125586648W" xr:uid="{27815CA5-7241-46C0-A210-1C4A12CE7D84}"/>
    <hyperlink ref="AV538" location="A125572608V" display="A125572608V" xr:uid="{D1CD8C2C-744C-47D0-B90B-A80DE6C91B99}"/>
    <hyperlink ref="AW426" location="A125561376R" display="A125561376R" xr:uid="{551E2C2A-67F3-4611-A910-BDCDB3AEDFF5}"/>
    <hyperlink ref="AW482" location="A125589456J" display="A125589456J" xr:uid="{793E3262-C627-4679-8A24-3145CE795B2E}"/>
    <hyperlink ref="AW538" location="A125575416F" display="A125575416F" xr:uid="{D0266BFD-EDD9-454C-A6A1-D48DD7FF6F61}"/>
    <hyperlink ref="AY426" location="A125552953K" display="A125552953K" xr:uid="{A6E2001B-F734-465E-8B33-178CEE70833E}"/>
    <hyperlink ref="AY482" location="A125581033K" display="A125581033K" xr:uid="{EF9DCCB6-1706-47FD-B84A-563D021C52DB}"/>
    <hyperlink ref="AY538" location="A125566993L" display="A125566993L" xr:uid="{F33C5548-426C-4AF0-A599-17562DB58617}"/>
    <hyperlink ref="AX427" location="A125552912R" display="A125552912R" xr:uid="{26F59AB3-036C-4AA8-86EE-BFCB03739006}"/>
    <hyperlink ref="AX483" location="A125580992X" display="A125580992X" xr:uid="{2BA641DD-AC00-467D-ADDD-980CA8BB1366}"/>
    <hyperlink ref="AX539" location="A125566952T" display="A125566952T" xr:uid="{35933186-BBDC-47DE-ACE5-FCC4947ADD81}"/>
    <hyperlink ref="AT427" location="A125555720A" display="A125555720A" xr:uid="{B18180AD-6697-4303-97FB-DA8357577783}"/>
    <hyperlink ref="AT483" location="A125583800X" display="A125583800X" xr:uid="{9D4AB030-7EC3-4058-A056-27D3E4A44E97}"/>
    <hyperlink ref="AT539" location="A125569760C" display="A125569760C" xr:uid="{1393264C-CB38-4E94-99FE-A528B3D083C2}"/>
    <hyperlink ref="AU427" location="A125550104F" display="A125550104F" xr:uid="{5A24C829-B569-4A98-954A-A2486D47CE75}"/>
    <hyperlink ref="AU483" location="A125578184K" display="A125578184K" xr:uid="{9822FA19-8C21-4497-9ECF-68E58AA2AA38}"/>
    <hyperlink ref="AU539" location="A125564144J" display="A125564144J" xr:uid="{57C4AEFA-84AE-41AB-B2E8-5C021278C27D}"/>
    <hyperlink ref="AV427" location="A125558528F" display="A125558528F" xr:uid="{DA7D59E7-207C-4EDD-A9D4-06483CB467E8}"/>
    <hyperlink ref="AV483" location="A125586608C" display="A125586608C" xr:uid="{6B3E2273-1865-4AC6-A0EC-135F7855797E}"/>
    <hyperlink ref="AV539" location="A125572568L" display="A125572568L" xr:uid="{EAAAE9C9-17BA-40B9-ACF8-0084835EA50C}"/>
    <hyperlink ref="AW427" location="A125561336W" display="A125561336W" xr:uid="{94F34E4F-86F0-4756-B871-3B5128ED6DC2}"/>
    <hyperlink ref="AW483" location="A125589416R" display="A125589416R" xr:uid="{6385D7C5-E0C5-4E34-ACE2-EE736D6F4F70}"/>
    <hyperlink ref="AW539" location="A125575376X" display="A125575376X" xr:uid="{A193C05B-2A8A-4127-B2B1-DEF087500755}"/>
    <hyperlink ref="AY427" location="A125552913T" display="A125552913T" xr:uid="{C5B090D1-D43F-49A4-B9FD-7A7A8C31A6A7}"/>
    <hyperlink ref="AY483" location="A125580993A" display="A125580993A" xr:uid="{68E2A3D8-F7F7-4CDC-AC54-DDE7A23DF414}"/>
    <hyperlink ref="AY539" location="A125566953V" display="A125566953V" xr:uid="{3D887F1E-E8A8-412A-B593-93AEA8670473}"/>
    <hyperlink ref="AX428" location="A125552960J" display="A125552960J" xr:uid="{15C9E999-3E53-467D-9938-D15CDA9CF5AD}"/>
    <hyperlink ref="AX484" location="A125581040J" display="A125581040J" xr:uid="{73E96B1C-37E2-44DB-A53D-B45EAB84600D}"/>
    <hyperlink ref="AX540" location="A125567000A" display="A125567000A" xr:uid="{53FEF31B-2E73-49E9-AA88-FB444BE17E7A}"/>
    <hyperlink ref="AT428" location="A125555768L" display="A125555768L" xr:uid="{0442E066-B30C-4F3F-BF64-04F4742B8F03}"/>
    <hyperlink ref="AT484" location="A125583848K" display="A125583848K" xr:uid="{B4A0F739-C3DF-4110-9C3E-8836442400E0}"/>
    <hyperlink ref="AT540" location="A125569808C" display="A125569808C" xr:uid="{B5EB2C6C-1C37-49B9-88F2-CB91D7326EAA}"/>
    <hyperlink ref="AU428" location="A125550152X" display="A125550152X" xr:uid="{925C161A-8B7F-4C24-BF21-4E9B3FD728BD}"/>
    <hyperlink ref="AU484" location="A125578232T" display="A125578232T" xr:uid="{53008047-29BF-4672-A5B5-8E2276BEBB0F}"/>
    <hyperlink ref="AU540" location="A125564192A" display="A125564192A" xr:uid="{7445BD25-13A2-44D9-9A18-B531637B7AF6}"/>
    <hyperlink ref="AV428" location="A125558576X" display="A125558576X" xr:uid="{9CA7AA4F-A1A9-460F-B78D-24D32C8D4F80}"/>
    <hyperlink ref="AV484" location="A125586656W" display="A125586656W" xr:uid="{B78EE2B8-BC9D-4B44-B891-E41597863065}"/>
    <hyperlink ref="AV540" location="A125572616V" display="A125572616V" xr:uid="{40129C49-7680-42D7-BF24-414ACFAADA0D}"/>
    <hyperlink ref="AW428" location="A125561384R" display="A125561384R" xr:uid="{2130340B-2561-4B86-9DE9-3803E4C75122}"/>
    <hyperlink ref="AW484" location="A125589464J" display="A125589464J" xr:uid="{6AA75913-2E97-4C2A-9AD5-85086567C9A6}"/>
    <hyperlink ref="AW540" location="A125575424F" display="A125575424F" xr:uid="{673C8E95-FBC5-4B0B-A47A-576BA5FAA51E}"/>
    <hyperlink ref="AY428" location="A125552961K" display="A125552961K" xr:uid="{69C02993-5D34-458E-B4C9-586B32E591CA}"/>
    <hyperlink ref="AY484" location="A125581041K" display="A125581041K" xr:uid="{D871328A-43C0-4DE7-8BAE-B5CA427D4B6F}"/>
    <hyperlink ref="AY540" location="A125567001C" display="A125567001C" xr:uid="{8900A52B-DC90-4921-994B-901D90080068}"/>
    <hyperlink ref="AX430" location="A125553032K" display="A125553032K" xr:uid="{D5501492-87DA-4BA8-940C-A588C3F76FA5}"/>
    <hyperlink ref="AX486" location="A125581112J" display="A125581112J" xr:uid="{517FD3E5-260A-440F-8E01-BCCF81DDB46A}"/>
    <hyperlink ref="AX542" location="A125567072L" display="A125567072L" xr:uid="{3A64737C-2F01-45D5-B908-2920340EB230}"/>
    <hyperlink ref="AT430" location="A125555840V" display="A125555840V" xr:uid="{15E4DF10-12B4-4CAD-8313-61E07A59980C}"/>
    <hyperlink ref="AT486" location="A125583920T" display="A125583920T" xr:uid="{18DE1EE2-5EC7-4B5B-B938-D3C28AEAEBC0}"/>
    <hyperlink ref="AT542" location="A125569880W" display="A125569880W" xr:uid="{D9398AE4-E9BA-40DA-AD00-097AC026C264}"/>
    <hyperlink ref="AU430" location="A125550224X" display="A125550224X" xr:uid="{D7AEDBB2-3077-4F30-ADB1-95EE3150F4F6}"/>
    <hyperlink ref="AU486" location="A125578304T" display="A125578304T" xr:uid="{A2F744A2-E9F9-4B5D-8F78-A2F5F90BEE55}"/>
    <hyperlink ref="AU542" location="A125564264A" display="A125564264A" xr:uid="{E666CB9E-CC36-446E-B962-322730BCD032}"/>
    <hyperlink ref="AV430" location="A125558648X" display="A125558648X" xr:uid="{120A64C9-3CB3-419C-9647-CE4ACD9DF520}"/>
    <hyperlink ref="AV486" location="A125586728W" display="A125586728W" xr:uid="{375BEDF1-367E-49C3-A618-37469DE50B63}"/>
    <hyperlink ref="AV542" location="A125572688F" display="A125572688F" xr:uid="{6825DAD0-DE1B-433F-9B27-A469FEC3F7DF}"/>
    <hyperlink ref="AW430" location="A125561456R" display="A125561456R" xr:uid="{A682B388-4887-4D66-96D3-F816351BAB2B}"/>
    <hyperlink ref="AW486" location="A125589536J" display="A125589536J" xr:uid="{99E31806-7847-4161-AD86-7ADF34189339}"/>
    <hyperlink ref="AW542" location="A125575496T" display="A125575496T" xr:uid="{75D03643-8B68-441A-9209-775286722DE2}"/>
    <hyperlink ref="AY430" location="A125553033L" display="A125553033L" xr:uid="{EB126DB7-0826-4574-8EBC-94CABB72811E}"/>
    <hyperlink ref="AY486" location="A125581113K" display="A125581113K" xr:uid="{A7392CC5-BB17-4060-A90D-8361703C849E}"/>
    <hyperlink ref="AY542" location="A125567073R" display="A125567073R" xr:uid="{3EF4A16D-8F3C-4287-8D3D-4ABD04EC8DA7}"/>
    <hyperlink ref="AX431" location="A125552968A" display="A125552968A" xr:uid="{B4E36D9A-7C03-4834-AFCC-5D7F4BBC1944}"/>
    <hyperlink ref="AX487" location="A125581048A" display="A125581048A" xr:uid="{1CB8FCA7-BD83-4FD4-AC8F-A5F105F18117}"/>
    <hyperlink ref="AX543" location="A125567008V" display="A125567008V" xr:uid="{9DC8B64F-9D55-46CE-BF74-7CB426BFEB57}"/>
    <hyperlink ref="AT431" location="A125555776L" display="A125555776L" xr:uid="{5C400252-8068-439C-94BA-B6613C25E109}"/>
    <hyperlink ref="AT487" location="A125583856K" display="A125583856K" xr:uid="{A1A00333-618C-420F-B417-47EF47A3EB83}"/>
    <hyperlink ref="AT543" location="A125569816C" display="A125569816C" xr:uid="{5D6A8FA2-BD5B-4505-AD1C-7D8633AF96A7}"/>
    <hyperlink ref="AU431" location="A125550160X" display="A125550160X" xr:uid="{1D952050-7BAE-4EC5-98FC-DD3C632FD80F}"/>
    <hyperlink ref="AU487" location="A125578240T" display="A125578240T" xr:uid="{4A576181-C4A0-4A82-8C8A-97558B11B963}"/>
    <hyperlink ref="AU543" location="A125564200R" display="A125564200R" xr:uid="{249B4F9B-6CF2-417B-B897-7D2BE765DA45}"/>
    <hyperlink ref="AV431" location="A125558584X" display="A125558584X" xr:uid="{5ED538EA-CF00-4806-A9ED-2A078990FA41}"/>
    <hyperlink ref="AV487" location="A125586664W" display="A125586664W" xr:uid="{B5710F30-B200-4689-BC7E-2B341AE8521A}"/>
    <hyperlink ref="AV543" location="A125572624V" display="A125572624V" xr:uid="{1F4AFCFD-C439-412F-B982-25204C7C3F1B}"/>
    <hyperlink ref="AW431" location="A125561392R" display="A125561392R" xr:uid="{1F980095-7FD2-4E46-86EE-B5B3BCC70AC9}"/>
    <hyperlink ref="AW487" location="A125589472J" display="A125589472J" xr:uid="{76487B63-E8DC-4AD4-8948-2FAFE72E4D83}"/>
    <hyperlink ref="AW543" location="A125575432F" display="A125575432F" xr:uid="{33E4A203-6228-401D-B675-137DD9CD4D7F}"/>
    <hyperlink ref="AY431" location="A125552969C" display="A125552969C" xr:uid="{AC3403D7-1DC7-436F-90C0-5C04F7DFF686}"/>
    <hyperlink ref="AY487" location="A125581049C" display="A125581049C" xr:uid="{DAB0B605-DCA7-4E10-B4E6-A976405CB46C}"/>
    <hyperlink ref="AY543" location="A125567009W" display="A125567009W" xr:uid="{743960C6-274A-4054-AAD4-F4AA50A2222A}"/>
    <hyperlink ref="AX432" location="A125552920R" display="A125552920R" xr:uid="{3DDB3101-B559-45FE-B585-A21B36E67322}"/>
    <hyperlink ref="AX488" location="A125581000R" display="A125581000R" xr:uid="{91D50086-52A8-4F63-89EA-DA8B6CBCC096}"/>
    <hyperlink ref="AX544" location="A125566960T" display="A125566960T" xr:uid="{2180DD78-4167-4358-8560-35A1B2548D7C}"/>
    <hyperlink ref="AT432" location="A125555728V" display="A125555728V" xr:uid="{15560925-6783-4729-AB6D-04A1ADABD871}"/>
    <hyperlink ref="AT488" location="A125583808T" display="A125583808T" xr:uid="{9FB23FF0-6F28-4F1D-AC31-FF12300ED791}"/>
    <hyperlink ref="AT544" location="A125569768W" display="A125569768W" xr:uid="{D11B2786-58A4-48C1-ADE2-0C8B3E3A977A}"/>
    <hyperlink ref="AU432" location="A125550112F" display="A125550112F" xr:uid="{1060788B-4B09-402C-8DE4-5E8A3898765E}"/>
    <hyperlink ref="AU488" location="A125578192K" display="A125578192K" xr:uid="{E26202B3-FA7F-467A-955F-9023CEA6DAA4}"/>
    <hyperlink ref="AU544" location="A125564152J" display="A125564152J" xr:uid="{F382F6C4-EC8E-4100-9337-5E2898408770}"/>
    <hyperlink ref="AV432" location="A125558536F" display="A125558536F" xr:uid="{E1DFDADB-DF1F-4E14-970E-25BF7D9FE187}"/>
    <hyperlink ref="AV488" location="A125586616C" display="A125586616C" xr:uid="{E9C55B24-6F51-4EAB-B766-DB98E79FE66D}"/>
    <hyperlink ref="AV544" location="A125572576L" display="A125572576L" xr:uid="{2A5A79CF-84B2-4F25-AA13-A03A6FC5D2F6}"/>
    <hyperlink ref="AW432" location="A125561344W" display="A125561344W" xr:uid="{F2CC0780-375C-4639-90DC-4D6634AB2738}"/>
    <hyperlink ref="AW488" location="A125589424R" display="A125589424R" xr:uid="{42EE3C1E-7E39-4C7A-BAD5-BAC9446549F2}"/>
    <hyperlink ref="AW544" location="A125575384X" display="A125575384X" xr:uid="{DCB180C9-587A-4B32-A01C-76EA8096E36D}"/>
    <hyperlink ref="AY432" location="A125552921T" display="A125552921T" xr:uid="{E747A6B0-523C-4EBA-83E6-F44BF5A9C43E}"/>
    <hyperlink ref="AY488" location="A125581001T" display="A125581001T" xr:uid="{684C1E72-360D-42C7-A2CA-DE92E805ADBD}"/>
    <hyperlink ref="AY544" location="A125566961V" display="A125566961V" xr:uid="{AD23C4F8-0570-4EF8-A50A-E8E7B7C03F6B}"/>
    <hyperlink ref="AX433" location="A125553080C" display="A125553080C" xr:uid="{DE39DBD6-1740-4417-8042-8346C1E95754}"/>
    <hyperlink ref="AX489" location="A125581160A" display="A125581160A" xr:uid="{C254AAA7-9537-43A4-ADDA-1AB45E7B5801}"/>
    <hyperlink ref="AX545" location="A125567120V" display="A125567120V" xr:uid="{21425473-FDE4-4D30-849B-4A8264C46CBD}"/>
    <hyperlink ref="AT433" location="A125555888F" display="A125555888F" xr:uid="{500E0896-462E-42D0-A645-3952D6765AEE}"/>
    <hyperlink ref="AT489" location="A125583968C" display="A125583968C" xr:uid="{887C6EC9-C26A-4415-82EE-D0E7E8B05408}"/>
    <hyperlink ref="AT545" location="A125569928W" display="A125569928W" xr:uid="{977DB3C4-D832-4D1C-9DE7-52D9B0B2C1EB}"/>
    <hyperlink ref="AU433" location="A125550272T" display="A125550272T" xr:uid="{70D62E88-15C4-4412-B4EB-90DA1E534D0D}"/>
    <hyperlink ref="AU489" location="A125578352K" display="A125578352K" xr:uid="{38870904-E029-448C-A2EF-BC680DA94A68}"/>
    <hyperlink ref="AU545" location="A125564312J" display="A125564312J" xr:uid="{C1C2F92E-B56F-4219-8DBD-1063BF265F0E}"/>
    <hyperlink ref="AV433" location="A125558696T" display="A125558696T" xr:uid="{A51B1E8D-67B0-4E4E-BCEB-4503FCF3857A}"/>
    <hyperlink ref="AV489" location="A125586776R" display="A125586776R" xr:uid="{1CCD3CCE-F953-4B8D-8FDA-7CA9A2ECF244}"/>
    <hyperlink ref="AV545" location="A125572736L" display="A125572736L" xr:uid="{686AB8A7-6C50-444D-9C2D-644F7363962A}"/>
    <hyperlink ref="AW433" location="A125561504W" display="A125561504W" xr:uid="{1673097C-CB12-42CB-9A76-AE3063422252}"/>
    <hyperlink ref="AW489" location="A125589584A" display="A125589584A" xr:uid="{95E29725-A0E6-4F1F-90F6-5F3AB63ED7F3}"/>
    <hyperlink ref="AW545" location="A125575544X" display="A125575544X" xr:uid="{D4B4A5B0-776A-41D6-A1E2-ED6AE16F38F8}"/>
    <hyperlink ref="AY433" location="A125553081F" display="A125553081F" xr:uid="{BE702BF7-C179-49E8-BACB-C7A59E198FCB}"/>
    <hyperlink ref="AY489" location="A125581161C" display="A125581161C" xr:uid="{19DAA365-5B66-408A-A89E-CF3F325C8BA7}"/>
    <hyperlink ref="AY545" location="A125567121W" display="A125567121W" xr:uid="{5B163D5D-4B8E-4218-ACEA-3FCC10ABCB35}"/>
    <hyperlink ref="AX435" location="A125553040K" display="A125553040K" xr:uid="{4C9B2C9B-60F1-4F89-A39B-58D6EA2F871D}"/>
    <hyperlink ref="AX491" location="A125581120J" display="A125581120J" xr:uid="{101924B3-BF8C-43EA-809C-F7253A767498}"/>
    <hyperlink ref="AX547" location="A125567080L" display="A125567080L" xr:uid="{DB2E3B7A-2F18-44A7-A375-EE9344A3BAAA}"/>
    <hyperlink ref="AT435" location="A125555848L" display="A125555848L" xr:uid="{5676227E-612C-4225-A96B-98D22D9F0190}"/>
    <hyperlink ref="AT491" location="A125583928K" display="A125583928K" xr:uid="{F502F64A-BD56-45EC-BAB0-06ABCC08978C}"/>
    <hyperlink ref="AT547" location="A125569888R" display="A125569888R" xr:uid="{DD2EFD7F-A899-406B-BAAC-0AE4FB870F7C}"/>
    <hyperlink ref="AU435" location="A125550232X" display="A125550232X" xr:uid="{6DCB974E-A6BE-48B6-942F-BB7666C0EF3B}"/>
    <hyperlink ref="AU491" location="A125578312T" display="A125578312T" xr:uid="{4D8172A0-80E6-421B-831E-B283D18BD7C9}"/>
    <hyperlink ref="AU547" location="A125564272A" display="A125564272A" xr:uid="{1208F18D-B115-49DF-9DBA-71A165CE243E}"/>
    <hyperlink ref="AV435" location="A125558656X" display="A125558656X" xr:uid="{F489E411-CA70-4F17-A5C9-C010D9075CAE}"/>
    <hyperlink ref="AV491" location="A125586736W" display="A125586736W" xr:uid="{77519825-619B-4928-A48B-FEEDF34A57D5}"/>
    <hyperlink ref="AV547" location="A125572696F" display="A125572696F" xr:uid="{CCF01EBE-9779-4C85-8570-F3F3885C8917}"/>
    <hyperlink ref="AW435" location="A125561464R" display="A125561464R" xr:uid="{97093DDD-BF26-4A6A-A922-3AB6618F1082}"/>
    <hyperlink ref="AW491" location="A125589544J" display="A125589544J" xr:uid="{5C09530A-F64B-4C68-844B-98B97F1A0025}"/>
    <hyperlink ref="AW547" location="A125575504F" display="A125575504F" xr:uid="{9FDC5E67-2EEA-4324-85CF-887066A52D95}"/>
    <hyperlink ref="AY435" location="A125553041L" display="A125553041L" xr:uid="{0446DBA3-29E3-4529-A2CF-107D58CE79F4}"/>
    <hyperlink ref="AY491" location="A125581121K" display="A125581121K" xr:uid="{681FB1BD-E936-49E3-973B-58BF1ED2E744}"/>
    <hyperlink ref="AY547" location="A125567081R" display="A125567081R" xr:uid="{9113D663-51A6-4792-8CE2-C2AB97E16AE7}"/>
    <hyperlink ref="AX436" location="A125553048C" display="A125553048C" xr:uid="{9B5C4680-1AC8-4BA9-BE83-BABE49FE4176}"/>
    <hyperlink ref="AX492" location="A125581128A" display="A125581128A" xr:uid="{0F3D191E-06E3-4468-B8B3-3969F06759A3}"/>
    <hyperlink ref="AX548" location="A125567088F" display="A125567088F" xr:uid="{FCC497CD-05BF-4E95-B207-52D373D4C6E8}"/>
    <hyperlink ref="AT436" location="A125555856L" display="A125555856L" xr:uid="{BEEAED2C-F42A-4F66-811C-418289ED8197}"/>
    <hyperlink ref="AT492" location="A125583936K" display="A125583936K" xr:uid="{83FF2ACF-305E-434B-9155-B12826BDC56C}"/>
    <hyperlink ref="AT548" location="A125569896R" display="A125569896R" xr:uid="{8D2D5F77-5A5C-4B86-9A3B-E40AF5181ACE}"/>
    <hyperlink ref="AU436" location="A125550240X" display="A125550240X" xr:uid="{BF26C810-9183-4661-B419-109CE8CC91C0}"/>
    <hyperlink ref="AU492" location="A125578320T" display="A125578320T" xr:uid="{C880C304-F0FE-401E-89DA-917ABE298523}"/>
    <hyperlink ref="AU548" location="A125564280A" display="A125564280A" xr:uid="{DB334FB2-D0B7-4A4A-A6C4-795878A969FC}"/>
    <hyperlink ref="AV436" location="A125558664X" display="A125558664X" xr:uid="{64C0A9B7-6E78-430F-A865-FCFA6C7964D4}"/>
    <hyperlink ref="AV492" location="A125586744W" display="A125586744W" xr:uid="{02A14388-4C9D-459D-A088-149AD5765AC2}"/>
    <hyperlink ref="AV548" location="A125572704V" display="A125572704V" xr:uid="{0271D6D2-663F-4219-BAA0-6677E0A336EA}"/>
    <hyperlink ref="AW436" location="A125561472R" display="A125561472R" xr:uid="{84326F61-B78C-4FDC-BD35-66F18A5F11AA}"/>
    <hyperlink ref="AW492" location="A125589552J" display="A125589552J" xr:uid="{09C15442-7083-4046-AFDA-7A93F877D194}"/>
    <hyperlink ref="AW548" location="A125575512F" display="A125575512F" xr:uid="{A0AC4313-04EC-44E6-8843-5F5C3E6D3338}"/>
    <hyperlink ref="AY436" location="A125553049F" display="A125553049F" xr:uid="{AB436688-9CDF-43AE-9983-0976EEE422F8}"/>
    <hyperlink ref="AY492" location="A125581129C" display="A125581129C" xr:uid="{76C93052-629D-46EE-A5B3-895568B39563}"/>
    <hyperlink ref="AY548" location="A125567089J" display="A125567089J" xr:uid="{6A289173-0C7C-44D2-BF26-1F3056041C69}"/>
    <hyperlink ref="AX437" location="A125553152C" display="A125553152C" xr:uid="{8C564B29-03E0-4B10-887F-F24F0E858B56}"/>
    <hyperlink ref="AX493" location="A125581232A" display="A125581232A" xr:uid="{18A66CC1-2B20-483C-9062-5C501D01C8E0}"/>
    <hyperlink ref="AX549" location="A125567192F" display="A125567192F" xr:uid="{F7520BAC-54AA-458C-BC63-E1586ECA8DDC}"/>
    <hyperlink ref="AT437" location="A125555960L" display="A125555960L" xr:uid="{88D37E39-C0AE-48D5-BC66-7740EBA646E8}"/>
    <hyperlink ref="AT493" location="A125584040L" display="A125584040L" xr:uid="{17A53994-1B74-4A2B-AA9F-8B532D75E860}"/>
    <hyperlink ref="AT549" location="A125570000K" display="A125570000K" xr:uid="{46200E54-4D13-4159-A18C-9311F9502EA4}"/>
    <hyperlink ref="AU437" location="A125550344T" display="A125550344T" xr:uid="{0E2299BB-A0D1-452E-8926-AC10129684F5}"/>
    <hyperlink ref="AU493" location="A125578424K" display="A125578424K" xr:uid="{27BD249A-FDFA-4D51-89CE-706AAE23C757}"/>
    <hyperlink ref="AU549" location="A125564384V" display="A125564384V" xr:uid="{513AC554-4878-4800-B1F1-67890023DA88}"/>
    <hyperlink ref="AV437" location="A125558768T" display="A125558768T" xr:uid="{67C7FDC7-3F67-42AD-B4A7-03D6065C1718}"/>
    <hyperlink ref="AV493" location="A125586848R" display="A125586848R" xr:uid="{5CCE9A63-62BD-4784-B00F-E410F13869F2}"/>
    <hyperlink ref="AV549" location="A125572808L" display="A125572808L" xr:uid="{C712DEF3-C4CF-46DC-A5B7-70DE3986650B}"/>
    <hyperlink ref="AW437" location="A125561576J" display="A125561576J" xr:uid="{FD639884-45B6-49D4-AFAD-E8E91CA96731}"/>
    <hyperlink ref="AW493" location="A125589656A" display="A125589656A" xr:uid="{BF15E167-9C24-457E-B70C-4DDEA6BF0AC2}"/>
    <hyperlink ref="AW549" location="A125575616X" display="A125575616X" xr:uid="{E869EE37-A156-495D-8C2B-D64C25E13B94}"/>
    <hyperlink ref="AY437" location="A125553153F" display="A125553153F" xr:uid="{735F53BD-3A6C-4D2B-9DC4-20AE595423D3}"/>
    <hyperlink ref="AY493" location="A125581233C" display="A125581233C" xr:uid="{109DDDF8-6E97-413A-9E30-BC5016A95206}"/>
    <hyperlink ref="AY549" location="A125567193J" display="A125567193J" xr:uid="{AB3E3A2B-92DD-4145-8F1F-B1D85272EB88}"/>
    <hyperlink ref="BD438" location="A125551632C" display="A125551632C" xr:uid="{0C80707C-5735-4736-ABA2-407D7A0CA113}"/>
    <hyperlink ref="BD494" location="A125579712W" display="A125579712W" xr:uid="{E539245F-C3C3-4F33-A27B-F6566EC5777E}"/>
    <hyperlink ref="BD550" location="A125565672F" display="A125565672F" xr:uid="{AE3470AC-DB02-4A8F-A851-0C6F2140650E}"/>
    <hyperlink ref="AZ438" location="A125554440R" display="A125554440R" xr:uid="{6A4E4F1A-7E9A-4A29-BCED-E868D21D64F0}"/>
    <hyperlink ref="AZ494" location="A125582520L" display="A125582520L" xr:uid="{25801434-EAD6-4D1B-9951-3405F58C6617}"/>
    <hyperlink ref="AZ550" location="A125568480T" display="A125568480T" xr:uid="{27289C17-3135-4E19-99F8-55F88C8F313B}"/>
    <hyperlink ref="BA438" location="A125548824L" display="A125548824L" xr:uid="{D7958077-1143-4D0D-8099-846F4CE11B42}"/>
    <hyperlink ref="BA494" location="A125576904K" display="A125576904K" xr:uid="{45FA2F76-0286-424C-91C3-84D6C455D417}"/>
    <hyperlink ref="BA550" location="A125562864V" display="A125562864V" xr:uid="{70D5C358-312A-4040-97CA-BCAF733804A2}"/>
    <hyperlink ref="BB438" location="A125557248V" display="A125557248V" xr:uid="{80484E3A-2542-40F3-A7E2-AA49892D71CD}"/>
    <hyperlink ref="BB494" location="A125585328T" display="A125585328T" xr:uid="{9633F6A4-FD7B-4213-928E-2C1F72ACD1DA}"/>
    <hyperlink ref="BB550" location="A125571288A" display="A125571288A" xr:uid="{7EECEAF8-EE1C-42B0-96E2-EE578EB865AE}"/>
    <hyperlink ref="BC438" location="A125560056K" display="A125560056K" xr:uid="{0F527694-1F6E-4A19-B53C-BCA5997CA6AC}"/>
    <hyperlink ref="BC494" location="A125588136C" display="A125588136C" xr:uid="{75A962A3-9B9E-4ABE-B8CC-7A03C42B9D5D}"/>
    <hyperlink ref="BC550" location="A125574096L" display="A125574096L" xr:uid="{F496F27E-B5BA-4559-B2A7-23730BA21B62}"/>
    <hyperlink ref="BE438" location="A125551633F" display="A125551633F" xr:uid="{69BB48DE-73E9-46AE-96D8-DDE415122396}"/>
    <hyperlink ref="BE494" location="A125579713X" display="A125579713X" xr:uid="{4BC37E6A-25A5-4750-9C56-D92094FB405B}"/>
    <hyperlink ref="BE550" location="A125565673J" display="A125565673J" xr:uid="{A2B331D4-D05B-42AF-859A-0FB6150C2DB5}"/>
    <hyperlink ref="BD394" location="A125551840W" display="A125551840W" xr:uid="{25B20204-7402-4E62-AA58-CB2962143EEC}"/>
    <hyperlink ref="BD450" location="A125579920R" display="A125579920R" xr:uid="{D6B17DF1-3D6C-4223-8860-A9D95F27029B}"/>
    <hyperlink ref="BD506" location="A125565880X" display="A125565880X" xr:uid="{97F783FD-BC31-4ACC-9FAB-BC423B45707D}"/>
    <hyperlink ref="AZ394" location="A125554648A" display="A125554648A" xr:uid="{6D3B8B05-BAF6-40EF-AC13-E98AC9EC198B}"/>
    <hyperlink ref="AZ450" location="A125582728X" display="A125582728X" xr:uid="{F9AEA7E2-900C-475E-B0BB-FF78624A1432}"/>
    <hyperlink ref="AZ506" location="A125568688C" display="A125568688C" xr:uid="{2030CFF9-EEFB-4DA9-9A58-C78BB77BE8BE}"/>
    <hyperlink ref="BA394" location="A125549032J" display="A125549032J" xr:uid="{44559D2C-B2CC-46D0-9049-F15A7BF3B7A2}"/>
    <hyperlink ref="BA450" location="A125577112F" display="A125577112F" xr:uid="{3D6DFD23-4F00-420B-BBD5-817B5CD5130C}"/>
    <hyperlink ref="BA506" location="A125563072R" display="A125563072R" xr:uid="{4BDFEDC9-E6FF-4DD4-AD39-2204FFA40B93}"/>
    <hyperlink ref="BB394" location="A125557456L" display="A125557456L" xr:uid="{09C77C89-8D24-45EE-B5E3-9B556FA46817}"/>
    <hyperlink ref="BB450" location="A125585536K" display="A125585536K" xr:uid="{91580161-E870-475C-945A-9AF75F9454CA}"/>
    <hyperlink ref="BB506" location="A125571496V" display="A125571496V" xr:uid="{A4B5E689-A0B7-48FE-B6E9-D24E8CADC383}"/>
    <hyperlink ref="BC394" location="A125560264C" display="A125560264C" xr:uid="{058EB5D9-8B89-4F2B-AF80-4BBF683C74EA}"/>
    <hyperlink ref="BC450" location="A125588344W" display="A125588344W" xr:uid="{B9BEF691-EA4F-4202-8347-7EFE80F60D29}"/>
    <hyperlink ref="BC506" location="A125574304V" display="A125574304V" xr:uid="{659D4D1F-293C-42F2-8263-36C61E78DB37}"/>
    <hyperlink ref="BE394" location="A125551841X" display="A125551841X" xr:uid="{748A53F3-DCE7-4714-B4EE-9EA5D6386F22}"/>
    <hyperlink ref="BE450" location="A125579921T" display="A125579921T" xr:uid="{218DCEC1-F2FB-4816-A6D3-BAB9F65D60CA}"/>
    <hyperlink ref="BE506" location="A125565881A" display="A125565881A" xr:uid="{F869181D-51EF-4C0F-9099-BA3410E30D2A}"/>
    <hyperlink ref="BD395" location="A125551728W" display="A125551728W" xr:uid="{C1460A0B-F182-4092-8531-086425C19C15}"/>
    <hyperlink ref="BD451" location="A125579808R" display="A125579808R" xr:uid="{DF9F7B1A-75CE-4897-95EB-7B21A7A15822}"/>
    <hyperlink ref="BD507" location="A125565768X" display="A125565768X" xr:uid="{A4DDDF04-95B9-43A9-879F-2DE7AB49ADCB}"/>
    <hyperlink ref="AZ395" location="A125554536J" display="A125554536J" xr:uid="{AB597BC0-03D4-4224-9C6F-3A005C750C66}"/>
    <hyperlink ref="AZ451" location="A125582616F" display="A125582616F" xr:uid="{45E425AE-6715-4643-A1FD-529FD6E0B8EF}"/>
    <hyperlink ref="AZ507" location="A125568576K" display="A125568576K" xr:uid="{98A47D90-673E-49A9-AC6F-85F3A7247653}"/>
    <hyperlink ref="BA395" location="A125548920L" display="A125548920L" xr:uid="{BBE53D38-C77E-4BBE-A573-B5667CAF9925}"/>
    <hyperlink ref="BA451" location="A125577000L" display="A125577000L" xr:uid="{C4E0F90E-169A-4C38-BCF7-37E60E60D32A}"/>
    <hyperlink ref="BA507" location="A125562960V" display="A125562960V" xr:uid="{41DE43D1-8E1A-4F3E-BA82-984BA0F6CA83}"/>
    <hyperlink ref="BB395" location="A125557344V" display="A125557344V" xr:uid="{44183379-606D-406D-AA6B-D3D3DF35F38D}"/>
    <hyperlink ref="BB451" location="A125585424T" display="A125585424T" xr:uid="{FCEDA81E-6FFD-40AA-98BF-66B7D022CB46}"/>
    <hyperlink ref="BB507" location="A125571384A" display="A125571384A" xr:uid="{BC001B3B-B0E6-4885-869E-4DC5FCF3833B}"/>
    <hyperlink ref="BC395" location="A125560152K" display="A125560152K" xr:uid="{42E62E8B-B4E2-4276-841A-CC0682F66635}"/>
    <hyperlink ref="BC451" location="A125588232C" display="A125588232C" xr:uid="{C0E2CD02-651E-45C9-B60D-F2621E1E4155}"/>
    <hyperlink ref="BC507" location="A125574192L" display="A125574192L" xr:uid="{78336CB7-CEDA-4819-94B1-3E445AA1FF68}"/>
    <hyperlink ref="BE395" location="A125551729X" display="A125551729X" xr:uid="{9D1B2FA0-C4B0-4107-A1CA-18BD49D9663F}"/>
    <hyperlink ref="BE451" location="A125579809T" display="A125579809T" xr:uid="{7BCFBBA9-E9F0-45EA-83CC-47ACB9C6A379}"/>
    <hyperlink ref="BE507" location="A125565769A" display="A125565769A" xr:uid="{DBDE9EDD-D0A8-4C41-90A8-1F294BE6EB2E}"/>
    <hyperlink ref="BD396" location="A125551848R" display="A125551848R" xr:uid="{36C9873A-AC89-487B-AC5E-CB1D247C4E33}"/>
    <hyperlink ref="BD452" location="A125579928J" display="A125579928J" xr:uid="{5B461052-A8CB-4DA6-8A43-B3D23233651D}"/>
    <hyperlink ref="BD508" location="A125565888T" display="A125565888T" xr:uid="{23EDA019-10E3-493F-8A5B-6BD0EADAAF61}"/>
    <hyperlink ref="AZ396" location="A125554656A" display="A125554656A" xr:uid="{49145E2E-AB89-4C2E-BB0D-C17D3B4A5F7A}"/>
    <hyperlink ref="AZ452" location="A125582736X" display="A125582736X" xr:uid="{9FE4F9FE-1F7D-4D3D-8031-BDBAF3105DEC}"/>
    <hyperlink ref="AZ508" location="A125568696C" display="A125568696C" xr:uid="{F3E3617E-EB3D-48EB-9C51-F0C8BC502484}"/>
    <hyperlink ref="BA396" location="A125549040J" display="A125549040J" xr:uid="{3DA85404-2B8E-4279-B940-75EFCAC63FDB}"/>
    <hyperlink ref="BA452" location="A125577120F" display="A125577120F" xr:uid="{33BBE647-E6F2-4D73-9AD8-7DB1C44817AD}"/>
    <hyperlink ref="BA508" location="A125563080R" display="A125563080R" xr:uid="{E56210A8-5E27-4CF9-BDDD-2E772B08E940}"/>
    <hyperlink ref="BB396" location="A125557464L" display="A125557464L" xr:uid="{CFD52878-6D12-4581-8744-CE0226A3D796}"/>
    <hyperlink ref="BB452" location="A125585544K" display="A125585544K" xr:uid="{5C861265-C0D9-4A36-970D-9E52C67E7FBD}"/>
    <hyperlink ref="BB508" location="A125571504J" display="A125571504J" xr:uid="{286E1514-6893-481B-9C3C-54242CE0DC6A}"/>
    <hyperlink ref="BC396" location="A125560272C" display="A125560272C" xr:uid="{B6E0229E-3358-4AA7-A91C-8BA3314D99EA}"/>
    <hyperlink ref="BC452" location="A125588352W" display="A125588352W" xr:uid="{EF81E69A-E2CA-4FEF-A7C5-D8F58407F8C3}"/>
    <hyperlink ref="BC508" location="A125574312V" display="A125574312V" xr:uid="{580C1BDD-3766-43DD-B176-35A73C960472}"/>
    <hyperlink ref="BE396" location="A125551849T" display="A125551849T" xr:uid="{737D644C-8393-4BAF-8BDF-5AECF0CDE1D8}"/>
    <hyperlink ref="BE452" location="A125579929K" display="A125579929K" xr:uid="{8A8B1F16-98A8-4C13-ABDC-69B1DBF6A62B}"/>
    <hyperlink ref="BE508" location="A125565889V" display="A125565889V" xr:uid="{2F649FCC-8F8B-474B-B2A1-C04899E78D74}"/>
    <hyperlink ref="BD397" location="A125551856R" display="A125551856R" xr:uid="{E020763D-D2B4-4FDC-9AE7-AB392E75582C}"/>
    <hyperlink ref="BD453" location="A125579936J" display="A125579936J" xr:uid="{315AF9AB-7545-461E-8C09-B30174C9414C}"/>
    <hyperlink ref="BD509" location="A125565896T" display="A125565896T" xr:uid="{BD0F8729-36A6-48E0-8C08-B91F6FD72612}"/>
    <hyperlink ref="AZ397" location="A125554664A" display="A125554664A" xr:uid="{2FC74840-4C92-42EC-B9EE-F0F4F0E69D39}"/>
    <hyperlink ref="AZ453" location="A125582744X" display="A125582744X" xr:uid="{34BE713D-1CD4-41BE-95D4-9D5483C10A46}"/>
    <hyperlink ref="AZ509" location="A125568704T" display="A125568704T" xr:uid="{5C885FB8-8B7A-4946-BF8A-5A0B74E098F2}"/>
    <hyperlink ref="BA397" location="A125549048A" display="A125549048A" xr:uid="{3E6C2196-0855-4D43-9CC3-2E1AA8DA2803}"/>
    <hyperlink ref="BA453" location="A125577128X" display="A125577128X" xr:uid="{FE40DF26-AC25-41AA-BE0A-1888BD024424}"/>
    <hyperlink ref="BA509" location="A125563088J" display="A125563088J" xr:uid="{857C05E9-7EA1-4AEA-80EA-B0665FF274DE}"/>
    <hyperlink ref="BB397" location="A125557472L" display="A125557472L" xr:uid="{C941865D-43D5-45B4-AA37-98A29A527FAA}"/>
    <hyperlink ref="BB453" location="A125585552K" display="A125585552K" xr:uid="{1EF658E2-A3DD-450C-BE62-3A91FE5E3C3B}"/>
    <hyperlink ref="BB509" location="A125571512J" display="A125571512J" xr:uid="{C5B08015-ED26-4131-A3F7-873836BFDC48}"/>
    <hyperlink ref="BC397" location="A125560280C" display="A125560280C" xr:uid="{E62A9E33-C721-496E-B147-66778A9DF3B9}"/>
    <hyperlink ref="BC453" location="A125588360W" display="A125588360W" xr:uid="{8F1BB1FA-ED0A-4921-8D02-2E391CF98D17}"/>
    <hyperlink ref="BC509" location="A125574320V" display="A125574320V" xr:uid="{2EA7B0B3-E50C-4F68-9215-EB81EE1B3AB9}"/>
    <hyperlink ref="BE397" location="A125551857T" display="A125551857T" xr:uid="{23556896-E38A-422B-AAB0-BE75730F3CD1}"/>
    <hyperlink ref="BE453" location="A125579937K" display="A125579937K" xr:uid="{EC9E3C9C-A86B-4C55-9B7C-9B5427673452}"/>
    <hyperlink ref="BE509" location="A125565897V" display="A125565897V" xr:uid="{852CEAB0-0E14-4D8F-9237-51571E93BF4D}"/>
    <hyperlink ref="BD398" location="A125551736W" display="A125551736W" xr:uid="{DCC5E7B1-324C-4AEF-9AB4-D25150DA91CF}"/>
    <hyperlink ref="BD454" location="A125579816R" display="A125579816R" xr:uid="{7E84ED17-2BE1-41D9-A2EE-90230186DABA}"/>
    <hyperlink ref="BD510" location="A125565776X" display="A125565776X" xr:uid="{06195291-64A1-4B35-B9DA-CF63D81115AA}"/>
    <hyperlink ref="AZ398" location="A125554544J" display="A125554544J" xr:uid="{C3BE2C34-B36C-4C5E-878E-B0275C4B5D94}"/>
    <hyperlink ref="AZ454" location="A125582624F" display="A125582624F" xr:uid="{B79FF77A-BFC7-4879-A4EE-2C9832355580}"/>
    <hyperlink ref="AZ510" location="A125568584K" display="A125568584K" xr:uid="{2B6F45A3-E97C-48C6-BA17-0949CDFE16E7}"/>
    <hyperlink ref="BA398" location="A125548928F" display="A125548928F" xr:uid="{EECE7CC6-A141-4842-AC6E-49BC65C73BDA}"/>
    <hyperlink ref="BA454" location="A125577008F" display="A125577008F" xr:uid="{EE9568A3-5C58-4964-B860-E6E609FB3535}"/>
    <hyperlink ref="BA510" location="A125562968L" display="A125562968L" xr:uid="{2F543D55-D965-41DC-85B4-1FFF65FB5763}"/>
    <hyperlink ref="BB398" location="A125557352V" display="A125557352V" xr:uid="{DC197525-DFE7-4259-B9D7-9E34FFE4DCD1}"/>
    <hyperlink ref="BB454" location="A125585432T" display="A125585432T" xr:uid="{8CEC89C0-8C78-43A8-91B3-F6CFE806AECA}"/>
    <hyperlink ref="BB510" location="A125571392A" display="A125571392A" xr:uid="{273F6009-FD8F-4AB5-811A-9393A63E914F}"/>
    <hyperlink ref="BC398" location="A125560160K" display="A125560160K" xr:uid="{E317926B-6FE7-460B-866D-CF73464528C9}"/>
    <hyperlink ref="BC454" location="A125588240C" display="A125588240C" xr:uid="{33F065E6-ED53-4F54-8B91-CB30ADA866EB}"/>
    <hyperlink ref="BC510" location="A125574200A" display="A125574200A" xr:uid="{4AE7E03D-59ED-44CD-856E-BDDEA290A299}"/>
    <hyperlink ref="BE398" location="A125551737X" display="A125551737X" xr:uid="{38A81D36-A026-4BA1-A428-DA33F55C99E9}"/>
    <hyperlink ref="BE454" location="A125579817T" display="A125579817T" xr:uid="{767B5720-B2C8-441C-BB38-2B685F71A4C2}"/>
    <hyperlink ref="BE510" location="A125565777A" display="A125565777A" xr:uid="{FE3B4803-6712-42AC-B90C-0327B19840C6}"/>
    <hyperlink ref="BD399" location="A125551744W" display="A125551744W" xr:uid="{6A23E1BE-1B40-443C-85CD-9876E250F4C9}"/>
    <hyperlink ref="BD455" location="A125579824R" display="A125579824R" xr:uid="{D1FDD07F-4DF3-4E92-B3B9-98DF8DE2FFD5}"/>
    <hyperlink ref="BD511" location="A125565784X" display="A125565784X" xr:uid="{615654F5-94AA-4B82-A6C7-923532AE4B74}"/>
    <hyperlink ref="AZ399" location="A125554552J" display="A125554552J" xr:uid="{5736C672-18E8-4E28-A1ED-E687A794588C}"/>
    <hyperlink ref="AZ455" location="A125582632F" display="A125582632F" xr:uid="{504FAB91-A127-41A1-9BC4-A054E94DD254}"/>
    <hyperlink ref="AZ511" location="A125568592K" display="A125568592K" xr:uid="{92057930-FF0F-40A7-9007-6C1880CE6A85}"/>
    <hyperlink ref="BA399" location="A125548936F" display="A125548936F" xr:uid="{2A529A20-47B9-4002-BF7D-9F60C85304DA}"/>
    <hyperlink ref="BA455" location="A125577016F" display="A125577016F" xr:uid="{0B86F0B6-9BFF-4C02-9CF6-AB197B28DEC5}"/>
    <hyperlink ref="BA511" location="A125562976L" display="A125562976L" xr:uid="{335081ED-F49F-4B29-A377-B48E53AE3F64}"/>
    <hyperlink ref="BB399" location="A125557360V" display="A125557360V" xr:uid="{0E6B807A-FB1B-4270-B02D-0A9BDDA27ACF}"/>
    <hyperlink ref="BB455" location="A125585440T" display="A125585440T" xr:uid="{54D82A4C-61AE-4E7E-A8B4-9821FCED508F}"/>
    <hyperlink ref="BB511" location="A125571400R" display="A125571400R" xr:uid="{35E625E7-FC65-4782-BD83-D85A0F2F197E}"/>
    <hyperlink ref="BC399" location="A125560168C" display="A125560168C" xr:uid="{16BDDFB7-C0AF-4259-9974-A63944C9FEC3}"/>
    <hyperlink ref="BC455" location="A125588248W" display="A125588248W" xr:uid="{20C0CD98-7651-4C8F-9134-8C7476759CB2}"/>
    <hyperlink ref="BC511" location="A125574208V" display="A125574208V" xr:uid="{D8340020-6229-4C1B-B9A7-931AD64669C8}"/>
    <hyperlink ref="BE399" location="A125551745X" display="A125551745X" xr:uid="{5A772E19-E6E4-475B-9489-465A64151F6B}"/>
    <hyperlink ref="BE455" location="A125579825T" display="A125579825T" xr:uid="{878CF139-4056-4719-AC23-598AE28538DF}"/>
    <hyperlink ref="BE511" location="A125565785A" display="A125565785A" xr:uid="{C6EB5C63-AB56-4954-8842-9268241D4D5A}"/>
    <hyperlink ref="BD400" location="A125551808W" display="A125551808W" xr:uid="{AC8CCA4C-92E4-4CEC-9818-5CB6F06D2880}"/>
    <hyperlink ref="BD456" location="A125579888A" display="A125579888A" xr:uid="{C39BC9AE-C864-450B-8056-213CBAB2C669}"/>
    <hyperlink ref="BD512" location="A125565848X" display="A125565848X" xr:uid="{3F6BAEE0-DC4E-492E-A4D5-B49649BA0E5B}"/>
    <hyperlink ref="AZ400" location="A125554616J" display="A125554616J" xr:uid="{8564FA6B-9EC8-4A44-8F11-A7D2C193A159}"/>
    <hyperlink ref="AZ456" location="A125582696T" display="A125582696T" xr:uid="{7FE7826F-AD88-404F-A8D1-90A543CD4249}"/>
    <hyperlink ref="AZ512" location="A125568656K" display="A125568656K" xr:uid="{6FF5F1F3-BDCB-400C-AA74-938998B99E93}"/>
    <hyperlink ref="BA400" location="A125549000R" display="A125549000R" xr:uid="{403943AE-AF51-4B8A-9B9B-7F38BD3CC2BF}"/>
    <hyperlink ref="BA456" location="A125577080X" display="A125577080X" xr:uid="{8E2A32D1-B7DA-476D-A354-3CECFDB1AADB}"/>
    <hyperlink ref="BA512" location="A125563040W" display="A125563040W" xr:uid="{06B70198-B2D5-46EA-AB0B-F38B2D32B701}"/>
    <hyperlink ref="BB400" location="A125557424V" display="A125557424V" xr:uid="{617C0258-6D56-4B9E-82A0-F2041495B4CC}"/>
    <hyperlink ref="BB456" location="A125585504T" display="A125585504T" xr:uid="{C5237325-A4AE-4FB3-B629-47DF9ADE5951}"/>
    <hyperlink ref="BB512" location="A125571464A" display="A125571464A" xr:uid="{D30ACD44-63E5-4B93-9C0B-07CF0DA69817}"/>
    <hyperlink ref="BC400" location="A125560232K" display="A125560232K" xr:uid="{EE8AD95F-F161-4962-BD15-E3968445A3FB}"/>
    <hyperlink ref="BC456" location="A125588312C" display="A125588312C" xr:uid="{5E852F76-5A35-4623-A9E3-5CD470D88E8A}"/>
    <hyperlink ref="BC512" location="A125574272L" display="A125574272L" xr:uid="{15853A1F-4BB0-46EA-A978-A6DA25E1DD84}"/>
    <hyperlink ref="BE400" location="A125551809X" display="A125551809X" xr:uid="{04763DB1-046C-4C89-BECF-50F9AA99AA57}"/>
    <hyperlink ref="BE456" location="A125579889C" display="A125579889C" xr:uid="{FBCBF541-F033-4406-835C-09F4C805595D}"/>
    <hyperlink ref="BE512" location="A125565849A" display="A125565849A" xr:uid="{F631694B-3B08-462F-ACA0-8C98B195D2E7}"/>
    <hyperlink ref="BD401" location="A125551680W" display="A125551680W" xr:uid="{1FBE1CA8-E3B4-4718-818C-ED3EB4C241FD}"/>
    <hyperlink ref="BD457" location="A125579760R" display="A125579760R" xr:uid="{B8D3D49F-6C62-4C80-8F75-B2D4E57BA41E}"/>
    <hyperlink ref="BD513" location="A125565720L" display="A125565720L" xr:uid="{FEF42A1A-5A79-4232-AA69-62F9251D1BFD}"/>
    <hyperlink ref="AZ401" location="A125554488A" display="A125554488A" xr:uid="{8EE76DCC-2E3C-41A3-815F-C7FB4CCFDB47}"/>
    <hyperlink ref="AZ457" location="A125582568X" display="A125582568X" xr:uid="{28903331-2A15-420E-A143-8E399D87A0E2}"/>
    <hyperlink ref="AZ513" location="A125568528T" display="A125568528T" xr:uid="{2503755B-B323-4B7C-A61B-D8AC9DC6ACD5}"/>
    <hyperlink ref="BA401" location="A125548872F" display="A125548872F" xr:uid="{4328EADC-41DB-4D96-93B9-3025CEB92EEE}"/>
    <hyperlink ref="BA457" location="A125576952C" display="A125576952C" xr:uid="{8F67DC82-0956-4AAC-9F24-965D7AFB8208}"/>
    <hyperlink ref="BA513" location="A125562912A" display="A125562912A" xr:uid="{183812B3-C1F9-4EC5-BB51-BE42481F9A15}"/>
    <hyperlink ref="BB401" location="A125557296L" display="A125557296L" xr:uid="{6E38C5D4-B7DE-4F3A-A498-A0720215ABB0}"/>
    <hyperlink ref="BB457" location="A125585376K" display="A125585376K" xr:uid="{C2C7B857-81CC-4836-BDA8-7B60B008DD81}"/>
    <hyperlink ref="BB513" location="A125571336J" display="A125571336J" xr:uid="{8F8737A0-D612-471E-88A9-C3BDDD7D20D0}"/>
    <hyperlink ref="BC401" location="A125560104T" display="A125560104T" xr:uid="{63320E96-4C6F-4D5E-AA87-7AA85BBC1C74}"/>
    <hyperlink ref="BC457" location="A125588184W" display="A125588184W" xr:uid="{AEE73F3B-95A0-48A3-855C-8F71AA107884}"/>
    <hyperlink ref="BC513" location="A125574144V" display="A125574144V" xr:uid="{135BFAF2-4778-42AB-BA6B-982B5AB01D35}"/>
    <hyperlink ref="BE401" location="A125551681X" display="A125551681X" xr:uid="{EC3E36BA-C9C3-4787-9957-681F79F0AD17}"/>
    <hyperlink ref="BE457" location="A125579761T" display="A125579761T" xr:uid="{32E3C7FB-0D45-4BD3-9FAE-660B8D891734}"/>
    <hyperlink ref="BE513" location="A125565721R" display="A125565721R" xr:uid="{FF3F1565-19B8-46B2-92CE-D6AA11B21DA5}"/>
    <hyperlink ref="BD402" location="A125551864R" display="A125551864R" xr:uid="{7109EB09-A4A5-4F0F-8881-9D921AAD022F}"/>
    <hyperlink ref="BD458" location="A125579944J" display="A125579944J" xr:uid="{6DF15181-8C30-4233-8537-3BDE14CADB13}"/>
    <hyperlink ref="BD514" location="A125565904F" display="A125565904F" xr:uid="{20737695-711C-4CBF-894A-422AC7FDD71A}"/>
    <hyperlink ref="AZ402" location="A125554672A" display="A125554672A" xr:uid="{7969F1CE-614B-4C47-941A-57032F9E1618}"/>
    <hyperlink ref="AZ458" location="A125582752X" display="A125582752X" xr:uid="{B013F474-52D4-441C-8D8D-B9481FB56767}"/>
    <hyperlink ref="AZ514" location="A125568712T" display="A125568712T" xr:uid="{8802B293-ECB6-4190-A7CC-F08FE1D15476}"/>
    <hyperlink ref="BA402" location="A125549056A" display="A125549056A" xr:uid="{D8752113-F8BB-4E30-8063-A2AB8BF10AF3}"/>
    <hyperlink ref="BA458" location="A125577136X" display="A125577136X" xr:uid="{7295D95C-B798-4048-B78D-F4CED897BE1B}"/>
    <hyperlink ref="BA514" location="A125563096J" display="A125563096J" xr:uid="{2AF7BE60-9931-4983-84D2-81DECE082644}"/>
    <hyperlink ref="BB402" location="A125557480L" display="A125557480L" xr:uid="{13E1ABDE-711A-4BFE-982A-B120A7E19824}"/>
    <hyperlink ref="BB458" location="A125585560K" display="A125585560K" xr:uid="{427AD23B-6C7D-4CDC-BC4B-763487FD7B11}"/>
    <hyperlink ref="BB514" location="A125571520J" display="A125571520J" xr:uid="{E1C0D043-B36C-46C4-936E-CB9A9A9744E2}"/>
    <hyperlink ref="BC402" location="A125560288W" display="A125560288W" xr:uid="{A0C6914A-D410-4E52-837C-023C99613861}"/>
    <hyperlink ref="BC458" location="A125588368R" display="A125588368R" xr:uid="{F15042F9-BFE7-46D4-A0CD-C88779A0451A}"/>
    <hyperlink ref="BC514" location="A125574328L" display="A125574328L" xr:uid="{6B5A0488-6484-4745-84A5-09390215D804}"/>
    <hyperlink ref="BE402" location="A125551865T" display="A125551865T" xr:uid="{891BD0C9-43C6-4ACE-ADD8-27F6519A06C4}"/>
    <hyperlink ref="BE458" location="A125579945K" display="A125579945K" xr:uid="{5D730763-347E-4B88-A14F-0C0593510B09}"/>
    <hyperlink ref="BE514" location="A125565905J" display="A125565905J" xr:uid="{61629BA4-B8FC-4022-9524-7FBF101CC47B}"/>
    <hyperlink ref="BD404" location="A125551752W" display="A125551752W" xr:uid="{C690BC18-3B51-4079-8ADD-CB1DD8753F8B}"/>
    <hyperlink ref="BD460" location="A125579832R" display="A125579832R" xr:uid="{90BFCB8A-AA65-4362-8334-173A79E4A3B6}"/>
    <hyperlink ref="BD516" location="A125565792X" display="A125565792X" xr:uid="{415F922C-6E66-403D-AECC-D837E21B926A}"/>
    <hyperlink ref="AZ404" location="A125554560J" display="A125554560J" xr:uid="{EBE623FA-F710-4F9F-87FA-9E3FCA701060}"/>
    <hyperlink ref="AZ460" location="A125582640F" display="A125582640F" xr:uid="{5A09C7ED-269C-4499-894F-FD3C437AC45D}"/>
    <hyperlink ref="AZ516" location="A125568600X" display="A125568600X" xr:uid="{9AACA320-A401-449D-A9DB-5FFE752EAB37}"/>
    <hyperlink ref="BA404" location="A125548944F" display="A125548944F" xr:uid="{E8E05F5E-7718-44DE-8CAB-25ECE49B54C7}"/>
    <hyperlink ref="BA460" location="A125577024F" display="A125577024F" xr:uid="{7DE8878D-6E11-47D3-A4D6-92C36D7D118C}"/>
    <hyperlink ref="BA516" location="A125562984L" display="A125562984L" xr:uid="{3310FF83-7690-4E9A-9F46-9E6F09177148}"/>
    <hyperlink ref="BB404" location="A125557368L" display="A125557368L" xr:uid="{31720C8B-CA36-4970-8C18-E85F27622966}"/>
    <hyperlink ref="BB460" location="A125585448K" display="A125585448K" xr:uid="{BF11EC7E-CAC7-49DF-951C-D69C0A567C26}"/>
    <hyperlink ref="BB516" location="A125571408J" display="A125571408J" xr:uid="{A264AB9A-80DE-4F3F-9F4B-B49D16BD8193}"/>
    <hyperlink ref="BC404" location="A125560176C" display="A125560176C" xr:uid="{7B25ADB1-2BD6-457D-AE36-0083A6B3685D}"/>
    <hyperlink ref="BC460" location="A125588256W" display="A125588256W" xr:uid="{2C1A00BF-195C-44A3-A3E5-19B2CBC35728}"/>
    <hyperlink ref="BC516" location="A125574216V" display="A125574216V" xr:uid="{9C395D52-6BA4-4F75-BEE6-227A9986765F}"/>
    <hyperlink ref="BE404" location="A125551753X" display="A125551753X" xr:uid="{D7C7B58D-25A4-4E4B-BF0A-458F67658AD7}"/>
    <hyperlink ref="BE460" location="A125579833T" display="A125579833T" xr:uid="{C30CE6D2-775E-449B-B248-097B3D659B92}"/>
    <hyperlink ref="BE516" location="A125565793A" display="A125565793A" xr:uid="{1A3C8793-3BB9-4643-8A18-262BFCAEBAAD}"/>
    <hyperlink ref="BD405" location="A125551640C" display="A125551640C" xr:uid="{0197ADF9-7AC7-4E89-B4BA-4983FB1E678D}"/>
    <hyperlink ref="BD461" location="A125579720W" display="A125579720W" xr:uid="{F47E7D32-43E8-4641-A894-5E2FCB83C269}"/>
    <hyperlink ref="BD517" location="A125565680F" display="A125565680F" xr:uid="{A3F94C4C-4D00-4AD2-A74F-A3D41876AC22}"/>
    <hyperlink ref="AZ405" location="A125554448J" display="A125554448J" xr:uid="{CB9D1866-ED0D-4D6C-BA8B-96AFECDF4F8B}"/>
    <hyperlink ref="AZ461" location="A125582528F" display="A125582528F" xr:uid="{CD909B7F-395B-4FF0-8523-871C314E8D54}"/>
    <hyperlink ref="AZ517" location="A125568488K" display="A125568488K" xr:uid="{F8981EB6-50C7-42C7-BB12-F8AA477BEC23}"/>
    <hyperlink ref="BA405" location="A125548832L" display="A125548832L" xr:uid="{0C285942-F99C-4929-9C94-B1D25DDAA36D}"/>
    <hyperlink ref="BA461" location="A125576912K" display="A125576912K" xr:uid="{66F83339-8821-48F7-8CBA-3483DDC1538B}"/>
    <hyperlink ref="BA517" location="A125562872V" display="A125562872V" xr:uid="{4C4E290A-0FEA-4B23-9FD4-6CDCE7BA5656}"/>
    <hyperlink ref="BB405" location="A125557256V" display="A125557256V" xr:uid="{1332EB1C-0905-46CA-9FBB-4BBA9DE2EC00}"/>
    <hyperlink ref="BB461" location="A125585336T" display="A125585336T" xr:uid="{4348B14A-BFA6-4418-9DCA-56200C44E326}"/>
    <hyperlink ref="BB517" location="A125571296A" display="A125571296A" xr:uid="{E72FEB8F-B4AC-447C-B7D8-1D6E41AE9868}"/>
    <hyperlink ref="BC405" location="A125560064K" display="A125560064K" xr:uid="{B0DA83E7-EA65-40D1-8614-8C46E033FA0C}"/>
    <hyperlink ref="BC461" location="A125588144C" display="A125588144C" xr:uid="{B3E02683-C0DA-4477-AD3E-1DE660562F3F}"/>
    <hyperlink ref="BC517" location="A125574104A" display="A125574104A" xr:uid="{3E9BF11B-B827-4AFA-B81B-AF749CC39AD2}"/>
    <hyperlink ref="BE405" location="A125551641F" display="A125551641F" xr:uid="{A9DFE8AC-861D-4229-845A-1FFC3D66442D}"/>
    <hyperlink ref="BE461" location="A125579721X" display="A125579721X" xr:uid="{0A53F129-3CAA-43F6-88D0-17C1275E7657}"/>
    <hyperlink ref="BE517" location="A125565681J" display="A125565681J" xr:uid="{FB87B018-0546-498C-9759-0D4D31F8A826}"/>
    <hyperlink ref="BD406" location="A125551760W" display="A125551760W" xr:uid="{D321DE50-9A26-4DEF-BCDF-5DA17A8ECDBA}"/>
    <hyperlink ref="BD462" location="A125579840R" display="A125579840R" xr:uid="{9AC625CA-CCD7-4528-BE42-C943434A88DB}"/>
    <hyperlink ref="BD518" location="A125565800L" display="A125565800L" xr:uid="{2420A451-B533-4D38-AEF1-035B6FA49DCE}"/>
    <hyperlink ref="AZ406" location="A125554568A" display="A125554568A" xr:uid="{36159268-64EB-4ACB-80BF-669C4D100A1E}"/>
    <hyperlink ref="AZ462" location="A125582648X" display="A125582648X" xr:uid="{1EB5415D-82A7-4F03-AE64-0A0959865FC8}"/>
    <hyperlink ref="AZ518" location="A125568608T" display="A125568608T" xr:uid="{8F63A5A4-7DC8-43EC-96F9-55FE0C81AC13}"/>
    <hyperlink ref="BA406" location="A125548952F" display="A125548952F" xr:uid="{BED88D04-B1C6-42EE-8158-2F7B095A50E4}"/>
    <hyperlink ref="BA462" location="A125577032F" display="A125577032F" xr:uid="{568259F4-D4AA-41F8-8493-1008475EE672}"/>
    <hyperlink ref="BA518" location="A125562992L" display="A125562992L" xr:uid="{D9996E92-CA58-4397-87BC-C3EC5019ADDA}"/>
    <hyperlink ref="BB406" location="A125557376L" display="A125557376L" xr:uid="{F6FA8497-6559-47B5-A164-5F5713CAF2A9}"/>
    <hyperlink ref="BB462" location="A125585456K" display="A125585456K" xr:uid="{2DD84C23-3247-4CA3-989A-16FF05CE461F}"/>
    <hyperlink ref="BB518" location="A125571416J" display="A125571416J" xr:uid="{697FF3D5-A1C0-40F7-ADF1-EDAEE46592D7}"/>
    <hyperlink ref="BC406" location="A125560184C" display="A125560184C" xr:uid="{BFC8E6BE-7EA6-4AA8-8569-393D27DBA99F}"/>
    <hyperlink ref="BC462" location="A125588264W" display="A125588264W" xr:uid="{5B76537C-E6AC-43C7-AFA7-1B068FC5D2DC}"/>
    <hyperlink ref="BC518" location="A125574224V" display="A125574224V" xr:uid="{1851D1B6-3771-459F-9E86-2231CB776064}"/>
    <hyperlink ref="BE406" location="A125551761X" display="A125551761X" xr:uid="{4CD4E996-5B09-4A3E-A2C7-922655B2C04D}"/>
    <hyperlink ref="BE462" location="A125579841T" display="A125579841T" xr:uid="{BBDE3D41-34E6-427D-84D3-2A67FA4E44F7}"/>
    <hyperlink ref="BE518" location="A125565801R" display="A125565801R" xr:uid="{1765B915-B4D0-44FB-8037-1A9CFF98B926}"/>
    <hyperlink ref="BD407" location="A125551768R" display="A125551768R" xr:uid="{EDF62810-F56E-4774-BB6E-2E472C1E61FB}"/>
    <hyperlink ref="BD463" location="A125579848J" display="A125579848J" xr:uid="{E1070FC0-6A73-4FE7-A0E5-59AEFD4F43E2}"/>
    <hyperlink ref="BD519" location="A125565808F" display="A125565808F" xr:uid="{7BBA6221-9E4C-4D9F-9927-C3440EE43AF6}"/>
    <hyperlink ref="AZ407" location="A125554576A" display="A125554576A" xr:uid="{654DA9D9-BCB1-473C-B726-B50158B46E2E}"/>
    <hyperlink ref="AZ463" location="A125582656X" display="A125582656X" xr:uid="{D5A7B295-EE82-44E0-9599-0BBDF548B019}"/>
    <hyperlink ref="AZ519" location="A125568616T" display="A125568616T" xr:uid="{68A72ECA-40D8-4542-B964-7A98042117FD}"/>
    <hyperlink ref="BA407" location="A125548960F" display="A125548960F" xr:uid="{F9BDFE56-F3EB-4BE4-B664-E65858AFDF9A}"/>
    <hyperlink ref="BA463" location="A125577040F" display="A125577040F" xr:uid="{03BF3C53-AE8A-41E0-A483-82C0A493634F}"/>
    <hyperlink ref="BA519" location="A125563000C" display="A125563000C" xr:uid="{8D7DABBB-6ABA-442F-AEFC-F73B97064912}"/>
    <hyperlink ref="BB407" location="A125557384L" display="A125557384L" xr:uid="{70DD1732-6F0E-441E-9BE7-110CCAB3C1E2}"/>
    <hyperlink ref="BB463" location="A125585464K" display="A125585464K" xr:uid="{1DED1E66-5C7A-45BF-A6F0-5F224CEB909B}"/>
    <hyperlink ref="BB519" location="A125571424J" display="A125571424J" xr:uid="{151F0C41-3357-4D60-96C5-22F66198CE54}"/>
    <hyperlink ref="BC407" location="A125560192C" display="A125560192C" xr:uid="{A632E402-FF28-4F40-A0FA-615D071F3F3C}"/>
    <hyperlink ref="BC463" location="A125588272W" display="A125588272W" xr:uid="{83B29CDD-7EDC-41E7-B78A-9DD0A276C95F}"/>
    <hyperlink ref="BC519" location="A125574232V" display="A125574232V" xr:uid="{AB6AA920-76DB-4C9D-A0DE-D289E536CF9D}"/>
    <hyperlink ref="BE407" location="A125551769T" display="A125551769T" xr:uid="{4D1D138A-0927-4FAE-A02E-A66696DE7ACC}"/>
    <hyperlink ref="BE463" location="A125579849K" display="A125579849K" xr:uid="{1D5E317A-AF79-4618-A626-DEC29EAA1423}"/>
    <hyperlink ref="BE519" location="A125565809J" display="A125565809J" xr:uid="{F01F6DC4-7DF2-4992-96E8-BFAE273614AA}"/>
    <hyperlink ref="BD408" location="A125551888J" display="A125551888J" xr:uid="{FD42A42F-89E6-4ADC-B0FB-8B3B979F3663}"/>
    <hyperlink ref="BD464" location="A125579968A" display="A125579968A" xr:uid="{892F9D39-3C39-4B83-91D3-FB50AF20BB25}"/>
    <hyperlink ref="BD520" location="A125565928X" display="A125565928X" xr:uid="{BA2F8D04-61F5-4E1A-B195-04F073598841}"/>
    <hyperlink ref="AZ408" location="A125554696V" display="A125554696V" xr:uid="{B8CF6EE9-5369-496B-B9A6-27BA98CA167A}"/>
    <hyperlink ref="AZ464" location="A125582776T" display="A125582776T" xr:uid="{32211E18-F7FF-432A-8E9D-187117F6E2F1}"/>
    <hyperlink ref="AZ520" location="A125568736K" display="A125568736K" xr:uid="{C278F901-97DD-4257-9016-8EEE40075C7A}"/>
    <hyperlink ref="BA408" location="A125549080A" display="A125549080A" xr:uid="{CE5F3E9E-4744-46A3-97C7-922E40E93FEF}"/>
    <hyperlink ref="BA464" location="A125577160X" display="A125577160X" xr:uid="{982FC111-0782-475F-8AF7-D5FBAC369D28}"/>
    <hyperlink ref="BA520" location="A125563120W" display="A125563120W" xr:uid="{FDD5F664-F6D1-4FB5-AEAF-5DA6504837A3}"/>
    <hyperlink ref="BB408" location="A125557504V" display="A125557504V" xr:uid="{AF7F54C9-DF8C-4629-8701-5C4354CD8CB7}"/>
    <hyperlink ref="BB464" location="A125585584C" display="A125585584C" xr:uid="{148F5339-EB91-4ECA-ABC2-15726C22973F}"/>
    <hyperlink ref="BB520" location="A125571544A" display="A125571544A" xr:uid="{AEEB4E26-1142-4961-BDA3-825C0AFD2CBA}"/>
    <hyperlink ref="BC408" location="A125560312K" display="A125560312K" xr:uid="{5CC286E7-BD5B-456D-9DBA-383CA44DB807}"/>
    <hyperlink ref="BC464" location="A125588392R" display="A125588392R" xr:uid="{F2FA6DB5-BDCD-4BDB-8FF7-81F3F4C84683}"/>
    <hyperlink ref="BC520" location="A125574352L" display="A125574352L" xr:uid="{AAE9DB9E-ABBE-4AE4-8691-C5975CE92574}"/>
    <hyperlink ref="BE408" location="A125551889K" display="A125551889K" xr:uid="{7DC4C97F-8609-463B-B024-331EF5026526}"/>
    <hyperlink ref="BE464" location="A125579969C" display="A125579969C" xr:uid="{6A1E18E7-1978-4667-BD63-5117699C40AD}"/>
    <hyperlink ref="BE520" location="A125565929A" display="A125565929A" xr:uid="{516346D9-3F1F-4225-9FA3-D8E4EC9CA897}"/>
    <hyperlink ref="BD409" location="A125551600K" display="A125551600K" xr:uid="{34731FD2-F51A-4CB3-B196-04DA11E1B0A5}"/>
    <hyperlink ref="BD465" location="A125579680R" display="A125579680R" xr:uid="{D4A19F89-818A-4B63-AFEC-85B90D7BB911}"/>
    <hyperlink ref="BD521" location="A125565640L" display="A125565640L" xr:uid="{E5291801-9083-45AD-8195-58EF2998C66B}"/>
    <hyperlink ref="AZ409" location="A125554408R" display="A125554408R" xr:uid="{AEEDBCBA-A554-4863-8096-77A1D9D6C62F}"/>
    <hyperlink ref="AZ465" location="A125582488X" display="A125582488X" xr:uid="{7B9EB2E1-FC9F-4975-8351-632FFC82914D}"/>
    <hyperlink ref="AZ521" location="A125568448T" display="A125568448T" xr:uid="{A7BEA661-681C-4B25-8581-AF5FDED3404D}"/>
    <hyperlink ref="BA409" location="A125548792F" display="A125548792F" xr:uid="{5599D679-D7EB-49CC-B59E-F9755028E213}"/>
    <hyperlink ref="BA465" location="A125576872C" display="A125576872C" xr:uid="{B34ACBB9-3FD6-4900-963B-AC6184567517}"/>
    <hyperlink ref="BA521" location="A125562832A" display="A125562832A" xr:uid="{B4610EB0-4E9C-41B4-A4B7-AC2EE483932D}"/>
    <hyperlink ref="BB409" location="A125557216A" display="A125557216A" xr:uid="{B8A8EA28-CC75-486B-A993-F6773DA1DEFB}"/>
    <hyperlink ref="BB465" location="A125585296K" display="A125585296K" xr:uid="{255D0D62-6CDD-47FB-9A7B-F3C66B345CE7}"/>
    <hyperlink ref="BB521" location="A125571256J" display="A125571256J" xr:uid="{4F9215F1-03E4-4E65-8359-B2C06A9275EA}"/>
    <hyperlink ref="BC409" location="A125560024T" display="A125560024T" xr:uid="{21C8106A-C3A7-41AF-9802-DCCC08F8A957}"/>
    <hyperlink ref="BC465" location="A125588104K" display="A125588104K" xr:uid="{1D4DF690-7C31-42B6-9EB2-D3D3E5BF6C91}"/>
    <hyperlink ref="BC521" location="A125574064V" display="A125574064V" xr:uid="{85272EAF-80C2-4BEF-8419-02C6208EE510}"/>
    <hyperlink ref="BE409" location="A125551601L" display="A125551601L" xr:uid="{6DD9703A-E78D-46B6-B877-74A5F5E2D9A8}"/>
    <hyperlink ref="BE465" location="A125579681T" display="A125579681T" xr:uid="{98AEB5D3-812F-4629-B3FA-56AF5419A6A0}"/>
    <hyperlink ref="BE521" location="A125565641R" display="A125565641R" xr:uid="{FACB8E2D-44A8-4D7E-BA4D-01D6041F998D}"/>
    <hyperlink ref="BD410" location="A125551872R" display="A125551872R" xr:uid="{E9C5B547-55C5-4B95-913B-721FC63CAA3B}"/>
    <hyperlink ref="BD466" location="A125579952J" display="A125579952J" xr:uid="{D92A8243-7E46-4D96-8BBF-12F961B9F509}"/>
    <hyperlink ref="BD522" location="A125565912F" display="A125565912F" xr:uid="{096DAA13-3947-4D14-B40D-1330D1DA6111}"/>
    <hyperlink ref="AZ410" location="A125554680A" display="A125554680A" xr:uid="{4A61FA45-DE03-4709-884C-FF4E45EA9A15}"/>
    <hyperlink ref="AZ466" location="A125582760X" display="A125582760X" xr:uid="{9D58F1FB-E465-4D41-9A7D-6C87ABE06628}"/>
    <hyperlink ref="AZ522" location="A125568720T" display="A125568720T" xr:uid="{3A66709D-CCCD-4F96-BA31-720BBB1081E8}"/>
    <hyperlink ref="BA410" location="A125549064A" display="A125549064A" xr:uid="{7EC6F534-1833-4066-91F4-9AD4E6F105AA}"/>
    <hyperlink ref="BA466" location="A125577144X" display="A125577144X" xr:uid="{26B0E5F0-D19C-4345-A6D5-AE7D721808A8}"/>
    <hyperlink ref="BA522" location="A125563104W" display="A125563104W" xr:uid="{1AB804E3-D0BF-47D6-AC5B-06D19ACB15E6}"/>
    <hyperlink ref="BB410" location="A125557488F" display="A125557488F" xr:uid="{D6A7BDEB-EA21-4992-9E13-E7862E279747}"/>
    <hyperlink ref="BB466" location="A125585568C" display="A125585568C" xr:uid="{ACF45CA1-0DC4-48CC-95F4-5A0AA66628E5}"/>
    <hyperlink ref="BB522" location="A125571528A" display="A125571528A" xr:uid="{CC253C74-E6F7-4083-B2F3-7F4F65704318}"/>
    <hyperlink ref="BC410" location="A125560296W" display="A125560296W" xr:uid="{2058EE65-24A3-4D2F-A630-17A3FD8245CC}"/>
    <hyperlink ref="BC466" location="A125588376R" display="A125588376R" xr:uid="{D644EF59-080E-4227-8EAD-70CEC4F64D8B}"/>
    <hyperlink ref="BC522" location="A125574336L" display="A125574336L" xr:uid="{08DAB759-D2FC-42FC-B5BD-2AEB103663EF}"/>
    <hyperlink ref="BE410" location="A125551873T" display="A125551873T" xr:uid="{42CEE4FF-41C5-4F22-83F5-96AB5BDFE101}"/>
    <hyperlink ref="BE466" location="A125579953K" display="A125579953K" xr:uid="{B0290D57-4B38-488F-977F-50B1430D1E0D}"/>
    <hyperlink ref="BE522" location="A125565913J" display="A125565913J" xr:uid="{72303047-D0B8-48DB-AE99-4024FA64450C}"/>
    <hyperlink ref="BD411" location="A125551880R" display="A125551880R" xr:uid="{1430A039-162A-4728-A414-8DA7644C0316}"/>
    <hyperlink ref="BD467" location="A125579960J" display="A125579960J" xr:uid="{E8102F5A-0C33-4D48-A969-0E0D290169F0}"/>
    <hyperlink ref="BD523" location="A125565920F" display="A125565920F" xr:uid="{1A8B524F-3815-42F6-8706-C4D290BC5B96}"/>
    <hyperlink ref="AZ411" location="A125554688V" display="A125554688V" xr:uid="{4CB6DECA-1CAE-47D8-B2A2-15A8F227A8E5}"/>
    <hyperlink ref="AZ467" location="A125582768T" display="A125582768T" xr:uid="{09FF7235-1955-4852-BEE5-D67B4229AC02}"/>
    <hyperlink ref="AZ523" location="A125568728K" display="A125568728K" xr:uid="{2EBC7E3F-AD7B-411F-B5AB-16C8837F99D5}"/>
    <hyperlink ref="BA411" location="A125549072A" display="A125549072A" xr:uid="{9A67ED42-2D1D-4C71-91A2-0E563C998431}"/>
    <hyperlink ref="BA467" location="A125577152X" display="A125577152X" xr:uid="{6C3DD71D-7785-4C0E-9A14-2AC788B78861}"/>
    <hyperlink ref="BA523" location="A125563112W" display="A125563112W" xr:uid="{D7584B7A-B9EA-4BAF-A61F-66B6CE22FA01}"/>
    <hyperlink ref="BB411" location="A125557496F" display="A125557496F" xr:uid="{7BA649F8-01A8-4FD6-B041-F4FF13F7F97F}"/>
    <hyperlink ref="BB467" location="A125585576C" display="A125585576C" xr:uid="{43B09BA4-F545-479E-A57B-8CC6AA2C5DAB}"/>
    <hyperlink ref="BB523" location="A125571536A" display="A125571536A" xr:uid="{DCF1E2A1-AA0C-423B-8C0F-0061AD2A324C}"/>
    <hyperlink ref="BC411" location="A125560304K" display="A125560304K" xr:uid="{340DCBF3-13ED-4313-BE03-6905EFC4F755}"/>
    <hyperlink ref="BC467" location="A125588384R" display="A125588384R" xr:uid="{2D54E25B-BCF2-433F-83A2-2FF32C30D5E7}"/>
    <hyperlink ref="BC523" location="A125574344L" display="A125574344L" xr:uid="{5F42FCD9-529B-43C0-8C55-4AA66FA0216B}"/>
    <hyperlink ref="BE411" location="A125551881T" display="A125551881T" xr:uid="{FF3F7382-784F-4215-B0E9-73F1EC0231EB}"/>
    <hyperlink ref="BE467" location="A125579961K" display="A125579961K" xr:uid="{54C0602E-2C27-46E8-B50D-05302390E1D6}"/>
    <hyperlink ref="BE523" location="A125565921J" display="A125565921J" xr:uid="{BF28A7E4-8E7C-47F1-A845-612B10D18285}"/>
    <hyperlink ref="BD412" location="A125551608C" display="A125551608C" xr:uid="{874C7D52-1C6E-4B75-9000-F4631FAA4ED4}"/>
    <hyperlink ref="BD468" location="A125579688J" display="A125579688J" xr:uid="{D37F9C87-98D5-451E-A3CA-49C1B8249D27}"/>
    <hyperlink ref="BD524" location="A125565648F" display="A125565648F" xr:uid="{B397B682-8E58-4A2E-9C47-501472EE7667}"/>
    <hyperlink ref="AZ412" location="A125554416R" display="A125554416R" xr:uid="{BD81C989-5814-45CE-B6F7-1E00FBC8623C}"/>
    <hyperlink ref="AZ468" location="A125582496X" display="A125582496X" xr:uid="{4769173A-36A3-4B13-8132-0BF2A7A32462}"/>
    <hyperlink ref="AZ524" location="A125568456T" display="A125568456T" xr:uid="{472DF323-5E58-4A7E-8102-AD208CA9E91A}"/>
    <hyperlink ref="BA412" location="A125548800V" display="A125548800V" xr:uid="{9467C886-6AD4-4067-8C91-B6E2E6B74005}"/>
    <hyperlink ref="BA468" location="A125576880C" display="A125576880C" xr:uid="{239A55C6-87D3-46AC-845E-33097E19CF84}"/>
    <hyperlink ref="BA524" location="A125562840A" display="A125562840A" xr:uid="{C63C56CA-E017-4FDA-BA58-A0C6FB48BB83}"/>
    <hyperlink ref="BB412" location="A125557224A" display="A125557224A" xr:uid="{56801142-2E0C-4443-B21D-365EF3DC8EDE}"/>
    <hyperlink ref="BB468" location="A125585304X" display="A125585304X" xr:uid="{8EE257DA-0634-4E5A-9151-905B6CE88718}"/>
    <hyperlink ref="BB524" location="A125571264J" display="A125571264J" xr:uid="{374BD357-AD1B-44EB-A765-62795762F398}"/>
    <hyperlink ref="BC412" location="A125560032T" display="A125560032T" xr:uid="{033C1C22-FB93-4875-A976-D6DF274B158A}"/>
    <hyperlink ref="BC468" location="A125588112K" display="A125588112K" xr:uid="{33C7F179-2B05-46DF-8AB0-876597EEE6DC}"/>
    <hyperlink ref="BC524" location="A125574072V" display="A125574072V" xr:uid="{433E7D1C-443D-4410-85E0-E3AEC90895A6}"/>
    <hyperlink ref="BE412" location="A125551609F" display="A125551609F" xr:uid="{77380598-5F0F-4A87-935E-FFFCD6639CF3}"/>
    <hyperlink ref="BE468" location="A125579689K" display="A125579689K" xr:uid="{463D0461-6D36-47A0-B930-8DF9087FE966}"/>
    <hyperlink ref="BE524" location="A125565649J" display="A125565649J" xr:uid="{DBBBF3BA-B88D-4563-AAF3-80AEA47CB984}"/>
    <hyperlink ref="BD413" location="A125551688R" display="A125551688R" xr:uid="{BB42BD4B-5356-4EF6-ABF7-923DAB3A837C}"/>
    <hyperlink ref="BD469" location="A125579768J" display="A125579768J" xr:uid="{21E3616B-5CF0-46C4-BA30-1781F6CFE1C4}"/>
    <hyperlink ref="BD525" location="A125565728F" display="A125565728F" xr:uid="{467BD6DD-5396-43FD-9CD3-085B7CF784A6}"/>
    <hyperlink ref="AZ413" location="A125554496A" display="A125554496A" xr:uid="{D46D805E-CEA0-45DD-958C-D8A2AF3C1149}"/>
    <hyperlink ref="AZ469" location="A125582576X" display="A125582576X" xr:uid="{59A47597-8853-46B7-9A06-A7BF9659C717}"/>
    <hyperlink ref="AZ525" location="A125568536T" display="A125568536T" xr:uid="{2A92174F-9FE3-43C5-8CB7-7B82EFEDC622}"/>
    <hyperlink ref="BA413" location="A125548880F" display="A125548880F" xr:uid="{B2CA462E-A375-4AFE-BDDA-A84D174C1BDE}"/>
    <hyperlink ref="BA469" location="A125576960C" display="A125576960C" xr:uid="{5D07C401-036A-4D98-91FD-0AB55C94F303}"/>
    <hyperlink ref="BA525" location="A125562920A" display="A125562920A" xr:uid="{DE430ACB-5970-460B-9AFC-5257E9F4CFED}"/>
    <hyperlink ref="BB413" location="A125557304A" display="A125557304A" xr:uid="{F65755D3-E75F-41F3-B81E-E432B87291FD}"/>
    <hyperlink ref="BB469" location="A125585384K" display="A125585384K" xr:uid="{0BC505C8-31B9-4EE7-A1B2-CEDB5A933DCC}"/>
    <hyperlink ref="BB525" location="A125571344J" display="A125571344J" xr:uid="{D6167940-5C4D-4E92-89D8-7979F0FD46E7}"/>
    <hyperlink ref="BC413" location="A125560112T" display="A125560112T" xr:uid="{757BDD63-FBAA-4054-A716-072E023735B5}"/>
    <hyperlink ref="BC469" location="A125588192W" display="A125588192W" xr:uid="{F9CCEF74-74BB-4BAD-A1D1-BDCA047C6909}"/>
    <hyperlink ref="BC525" location="A125574152V" display="A125574152V" xr:uid="{3BB3DCFB-6428-40DC-8163-67B8F1C17925}"/>
    <hyperlink ref="BE413" location="A125551689T" display="A125551689T" xr:uid="{6E49A510-0695-42AF-9595-5792B4E64E3E}"/>
    <hyperlink ref="BE469" location="A125579769K" display="A125579769K" xr:uid="{F46B1050-8A0B-4460-8D12-D3B68D78FC66}"/>
    <hyperlink ref="BE525" location="A125565729J" display="A125565729J" xr:uid="{D82268C9-1501-4095-9F89-D132290397D0}"/>
    <hyperlink ref="BD414" location="A125551776R" display="A125551776R" xr:uid="{927D7654-A037-4E2F-B279-77165ADBC4A9}"/>
    <hyperlink ref="BD470" location="A125579856J" display="A125579856J" xr:uid="{3091A90F-A304-4DF0-9B5E-3F63883AE608}"/>
    <hyperlink ref="BD526" location="A125565816F" display="A125565816F" xr:uid="{56EF96F4-4C08-415E-973A-85A359C0A3BA}"/>
    <hyperlink ref="AZ414" location="A125554584A" display="A125554584A" xr:uid="{6516CEB8-E3D6-4971-B92C-1DBD07A3230F}"/>
    <hyperlink ref="AZ470" location="A125582664X" display="A125582664X" xr:uid="{535A1FAA-83FE-4FF6-836C-8928C53DDD15}"/>
    <hyperlink ref="AZ526" location="A125568624T" display="A125568624T" xr:uid="{44632AF5-49A6-4FA9-ABC9-0C69AE67B44D}"/>
    <hyperlink ref="BA414" location="A125548968X" display="A125548968X" xr:uid="{CC76A7B4-4086-474F-A4E6-CDA84D59AD20}"/>
    <hyperlink ref="BA470" location="A125577048X" display="A125577048X" xr:uid="{02AD11DC-4CAA-4694-8429-380E502FEFBA}"/>
    <hyperlink ref="BA526" location="A125563008W" display="A125563008W" xr:uid="{7C3128B8-5F71-405F-9FA7-FA0F2EC4C94F}"/>
    <hyperlink ref="BB414" location="A125557392L" display="A125557392L" xr:uid="{6794165A-DAF0-4EAC-8B12-8366DAB98861}"/>
    <hyperlink ref="BB470" location="A125585472K" display="A125585472K" xr:uid="{6B5CE9AC-7458-42EC-A501-45467E671B6A}"/>
    <hyperlink ref="BB526" location="A125571432J" display="A125571432J" xr:uid="{EC34ABDE-A7B9-4FD5-9506-EA8CF34ADF8A}"/>
    <hyperlink ref="BC414" location="A125560200T" display="A125560200T" xr:uid="{EAEF8EAD-2A91-455C-8DD7-B150150B9CBB}"/>
    <hyperlink ref="BC470" location="A125588280W" display="A125588280W" xr:uid="{F78BB21E-0C0D-4824-8B9F-0E1AA812B51F}"/>
    <hyperlink ref="BC526" location="A125574240V" display="A125574240V" xr:uid="{D5ADC091-9639-447C-9974-50BAB8D4F134}"/>
    <hyperlink ref="BE414" location="A125551777T" display="A125551777T" xr:uid="{0921C3E2-BD2C-4934-A961-2FC69C2CE755}"/>
    <hyperlink ref="BE470" location="A125579857K" display="A125579857K" xr:uid="{FD8094E5-747B-47B1-92B3-173A3B866433}"/>
    <hyperlink ref="BE526" location="A125565817J" display="A125565817J" xr:uid="{8C81F784-4784-40A4-A5EB-121C3C636638}"/>
    <hyperlink ref="BD415" location="A125551896J" display="A125551896J" xr:uid="{E4E3C496-CE7C-420E-8F50-03BE6D4F6CCE}"/>
    <hyperlink ref="BD471" location="A125579976A" display="A125579976A" xr:uid="{79FD51DB-B129-423F-A67F-90871FFF8C5C}"/>
    <hyperlink ref="BD527" location="A125565936X" display="A125565936X" xr:uid="{CEA29819-5294-4E3F-B088-6A718DFB1BDF}"/>
    <hyperlink ref="AZ415" location="A125554704J" display="A125554704J" xr:uid="{9895D6F6-B484-4519-B187-3909EFB050FD}"/>
    <hyperlink ref="AZ471" location="A125582784T" display="A125582784T" xr:uid="{8CD4CA67-6248-433C-84EA-D1E6F277FCCC}"/>
    <hyperlink ref="AZ527" location="A125568744K" display="A125568744K" xr:uid="{D0585CC4-BCF7-48F6-932D-E20850F7D7EA}"/>
    <hyperlink ref="BA415" location="A125549088V" display="A125549088V" xr:uid="{7161FC12-5492-4F7E-94A4-98DB59DD9550}"/>
    <hyperlink ref="BA471" location="A125577168T" display="A125577168T" xr:uid="{65C20E56-17FB-433D-854C-D0D963E56688}"/>
    <hyperlink ref="BA527" location="A125563128R" display="A125563128R" xr:uid="{8453256F-4A54-4A03-A94B-B229DCD747C9}"/>
    <hyperlink ref="BB415" location="A125557512V" display="A125557512V" xr:uid="{A2963D46-0CEB-4AC1-8CBA-AB52CC84FE08}"/>
    <hyperlink ref="BB471" location="A125585592C" display="A125585592C" xr:uid="{6E6A4139-2F17-41C0-BF0A-9FC42B828229}"/>
    <hyperlink ref="BB527" location="A125571552A" display="A125571552A" xr:uid="{DD703C37-6C2E-4BBA-AE84-D659F4C17273}"/>
    <hyperlink ref="BC415" location="A125560320K" display="A125560320K" xr:uid="{72750707-336F-4378-A0DD-69D66FBD09C2}"/>
    <hyperlink ref="BC471" location="A125588400C" display="A125588400C" xr:uid="{5BCC417C-ABEA-4580-BAE5-A31AD23406CC}"/>
    <hyperlink ref="BC527" location="A125574360L" display="A125574360L" xr:uid="{4DC6518C-2DCF-497F-979B-268BF93ED9FD}"/>
    <hyperlink ref="BE415" location="A125551897K" display="A125551897K" xr:uid="{1E91E261-3D65-48ED-8BAD-32AD9C851DBA}"/>
    <hyperlink ref="BE471" location="A125579977C" display="A125579977C" xr:uid="{BBB28F1D-4326-4E31-85E1-CA907153A3A9}"/>
    <hyperlink ref="BE527" location="A125565937A" display="A125565937A" xr:uid="{7392E717-375A-44C5-9F9F-894906310469}"/>
    <hyperlink ref="BD417" location="A125551616C" display="A125551616C" xr:uid="{9AF1DD2F-28EB-4715-82EF-77F15584F013}"/>
    <hyperlink ref="BD473" location="A125579696J" display="A125579696J" xr:uid="{7D95861A-356A-4881-96F6-11CEC80C3FEE}"/>
    <hyperlink ref="BD529" location="A125565656F" display="A125565656F" xr:uid="{250B0572-8B15-4D90-ABAC-31CFAA49EC97}"/>
    <hyperlink ref="AZ417" location="A125554424R" display="A125554424R" xr:uid="{7B0AF544-687C-410E-BBC6-DD32A27FC3A8}"/>
    <hyperlink ref="AZ473" location="A125582504L" display="A125582504L" xr:uid="{50A56DA6-0A57-4725-B0A9-9C441851371D}"/>
    <hyperlink ref="AZ529" location="A125568464T" display="A125568464T" xr:uid="{213D1B15-A031-4DA4-95E4-916E3931BD26}"/>
    <hyperlink ref="BA417" location="A125548808L" display="A125548808L" xr:uid="{E95B28BA-1CEB-4121-A53B-28604034D4FE}"/>
    <hyperlink ref="BA473" location="A125576888W" display="A125576888W" xr:uid="{08C445D3-2659-4325-A82C-30C7353F1F5D}"/>
    <hyperlink ref="BA529" location="A125562848V" display="A125562848V" xr:uid="{91F4F534-2AF9-4F88-AC6A-A1B367BA003D}"/>
    <hyperlink ref="BB417" location="A125557232A" display="A125557232A" xr:uid="{2080C4B7-9085-4EAA-A344-E4A478E242BA}"/>
    <hyperlink ref="BB473" location="A125585312X" display="A125585312X" xr:uid="{7ADBB522-FA7A-4B4C-AF29-3D2E1DA3735E}"/>
    <hyperlink ref="BB529" location="A125571272J" display="A125571272J" xr:uid="{51A3E58D-6329-40D0-A5AF-483C3FA4496E}"/>
    <hyperlink ref="BC417" location="A125560040T" display="A125560040T" xr:uid="{ACC4FE96-D984-4139-B603-E26E04F34DE2}"/>
    <hyperlink ref="BC473" location="A125588120K" display="A125588120K" xr:uid="{DF7286DD-C135-4101-8B2D-E7427B16B7C5}"/>
    <hyperlink ref="BC529" location="A125574080V" display="A125574080V" xr:uid="{A83A6408-D574-4095-9C81-53FC97FA0F58}"/>
    <hyperlink ref="BE417" location="A125551617F" display="A125551617F" xr:uid="{EB8916DE-6F31-4CE1-970C-D693AAAAD23A}"/>
    <hyperlink ref="BE473" location="A125579697K" display="A125579697K" xr:uid="{5D239F3B-44EF-4B6E-AA2E-7D2120360871}"/>
    <hyperlink ref="BE529" location="A125565657J" display="A125565657J" xr:uid="{7FEB8553-07C8-4D05-A6BF-1666617083D9}"/>
    <hyperlink ref="BD418" location="A125551816W" display="A125551816W" xr:uid="{068A9197-F2EB-43BC-89F1-D2D3CC984CB6}"/>
    <hyperlink ref="BD474" location="A125579896A" display="A125579896A" xr:uid="{6314C73D-F00B-44E1-A6E0-094434F9E29E}"/>
    <hyperlink ref="BD530" location="A125565856X" display="A125565856X" xr:uid="{BDDAE034-0BEA-4C26-8007-5B9DE5A4B8D8}"/>
    <hyperlink ref="AZ418" location="A125554624J" display="A125554624J" xr:uid="{B96B8AC4-6106-44FA-99BE-A50C95078FC3}"/>
    <hyperlink ref="AZ474" location="A125582704F" display="A125582704F" xr:uid="{3099A6D7-D78C-460E-A39D-3A57957A3144}"/>
    <hyperlink ref="AZ530" location="A125568664K" display="A125568664K" xr:uid="{95DD43F2-C5CB-4E71-B8FD-C34E29CB8AF7}"/>
    <hyperlink ref="BA418" location="A125549008J" display="A125549008J" xr:uid="{3BC507B8-2BF5-4503-9BCE-3C9E39E0E922}"/>
    <hyperlink ref="BA474" location="A125577088T" display="A125577088T" xr:uid="{7C17147B-998B-4494-AB2A-186A3084BB74}"/>
    <hyperlink ref="BA530" location="A125563048R" display="A125563048R" xr:uid="{369CF020-BF0A-439F-AEF6-D6EBE9EAA908}"/>
    <hyperlink ref="BB418" location="A125557432V" display="A125557432V" xr:uid="{37653E5D-1895-49DA-93BA-7EDDE426B675}"/>
    <hyperlink ref="BB474" location="A125585512T" display="A125585512T" xr:uid="{E045726D-55E5-4E09-9C3B-F0E9D3646E1E}"/>
    <hyperlink ref="BB530" location="A125571472A" display="A125571472A" xr:uid="{FCD17B34-594C-435B-8D1E-F67CEDA9CDEE}"/>
    <hyperlink ref="BC418" location="A125560240K" display="A125560240K" xr:uid="{92E516B2-2BFB-4BE3-9541-1F7D9EB03430}"/>
    <hyperlink ref="BC474" location="A125588320C" display="A125588320C" xr:uid="{C7BD46FB-025F-4F00-AAC6-BA0C5D8F9019}"/>
    <hyperlink ref="BC530" location="A125574280L" display="A125574280L" xr:uid="{110A64A3-C451-4559-A6E2-141D00A7D23F}"/>
    <hyperlink ref="BE418" location="A125551817X" display="A125551817X" xr:uid="{7A55D59B-250B-4DA8-AA04-2BC481A16168}"/>
    <hyperlink ref="BE474" location="A125579897C" display="A125579897C" xr:uid="{F2F46325-C8CE-4DB2-82F3-6D7C77E50789}"/>
    <hyperlink ref="BE530" location="A125565857A" display="A125565857A" xr:uid="{21022DDC-B957-4468-ACCC-51EC7DD979A7}"/>
    <hyperlink ref="BD419" location="A125551824W" display="A125551824W" xr:uid="{28298539-ED95-4A1C-B654-4164925D9EE3}"/>
    <hyperlink ref="BD475" location="A125579904R" display="A125579904R" xr:uid="{E67F86A0-8A33-4149-8CE2-3E482366D856}"/>
    <hyperlink ref="BD531" location="A125565864X" display="A125565864X" xr:uid="{CA681849-79A7-4960-9D76-52D49DB6F822}"/>
    <hyperlink ref="AZ419" location="A125554632J" display="A125554632J" xr:uid="{6A4A506F-5BF0-4DF7-B273-D6E51B5B4E2C}"/>
    <hyperlink ref="AZ475" location="A125582712F" display="A125582712F" xr:uid="{8C0A522C-0EC3-4BF9-AB8E-B57D05E006EE}"/>
    <hyperlink ref="AZ531" location="A125568672K" display="A125568672K" xr:uid="{B62A0295-D444-4216-B0B4-86454A57578B}"/>
    <hyperlink ref="BA419" location="A125549016J" display="A125549016J" xr:uid="{1234B971-BA54-472E-BBB9-B446E327A6D0}"/>
    <hyperlink ref="BA475" location="A125577096T" display="A125577096T" xr:uid="{D7ABCD69-4A08-4E5A-B83B-C002C7F684ED}"/>
    <hyperlink ref="BA531" location="A125563056R" display="A125563056R" xr:uid="{96381878-CB68-4029-8299-240CD3474372}"/>
    <hyperlink ref="BB419" location="A125557440V" display="A125557440V" xr:uid="{32A82BC5-5BD3-46B9-A6D4-DF2171102FD1}"/>
    <hyperlink ref="BB475" location="A125585520T" display="A125585520T" xr:uid="{49DDB4F6-5CDD-4FA5-A44D-04CD8C5661C4}"/>
    <hyperlink ref="BB531" location="A125571480A" display="A125571480A" xr:uid="{313B43A2-72A7-48E1-89B0-407B00FF8B9A}"/>
    <hyperlink ref="BC419" location="A125560248C" display="A125560248C" xr:uid="{FCF2F673-6D81-4CB4-A7D8-7C0EF6CFB2F6}"/>
    <hyperlink ref="BC475" location="A125588328W" display="A125588328W" xr:uid="{8EDFBE90-91F5-4BC9-AE5D-0E7AE9D79390}"/>
    <hyperlink ref="BC531" location="A125574288F" display="A125574288F" xr:uid="{957591AB-06F4-4487-B304-D14529F0E535}"/>
    <hyperlink ref="BE419" location="A125551825X" display="A125551825X" xr:uid="{A4D9CA32-05F1-4F8E-ABD5-958C7C818FA8}"/>
    <hyperlink ref="BE475" location="A125579905T" display="A125579905T" xr:uid="{A262F443-EFF1-44B8-A72A-AECC120DB68D}"/>
    <hyperlink ref="BE531" location="A125565865A" display="A125565865A" xr:uid="{3998BA15-9152-4039-B3ED-F27CAAC18598}"/>
    <hyperlink ref="BD420" location="A125551656W" display="A125551656W" xr:uid="{18569DB9-E6C9-4DB0-8D9E-ABF84CFCBB42}"/>
    <hyperlink ref="BD476" location="A125579736R" display="A125579736R" xr:uid="{32864C39-93B0-4D68-B88E-0DE7DD51C1FB}"/>
    <hyperlink ref="BD532" location="A125565696X" display="A125565696X" xr:uid="{2D62E499-75C7-4332-A167-299248DCDEF6}"/>
    <hyperlink ref="AZ420" location="A125554464J" display="A125554464J" xr:uid="{8DEA4643-0440-4163-BBC2-156B980B073F}"/>
    <hyperlink ref="AZ476" location="A125582544F" display="A125582544F" xr:uid="{09BFAEF7-EC30-4FF9-A94E-B40A663EFA92}"/>
    <hyperlink ref="AZ532" location="A125568504X" display="A125568504X" xr:uid="{9DB78866-95B0-4ECB-87D6-178F8AE5D43A}"/>
    <hyperlink ref="BA420" location="A125548848F" display="A125548848F" xr:uid="{52D8B7CB-0CCF-4A88-80F2-9A6BD42BE7AF}"/>
    <hyperlink ref="BA476" location="A125576928C" display="A125576928C" xr:uid="{51B7071B-1836-4BAB-8653-9674B668C96D}"/>
    <hyperlink ref="BA532" location="A125562888L" display="A125562888L" xr:uid="{11E4F4AB-2388-4AE2-8A00-97B1E686636E}"/>
    <hyperlink ref="BB420" location="A125557272V" display="A125557272V" xr:uid="{4ECBFBC5-D049-4EF8-AC80-1E56C9A422A4}"/>
    <hyperlink ref="BB476" location="A125585352T" display="A125585352T" xr:uid="{A828230B-1378-4442-A886-17F4FA224CF0}"/>
    <hyperlink ref="BB532" location="A125571312R" display="A125571312R" xr:uid="{BC39E4F6-2F84-41AC-B294-867DDFC7A9B4}"/>
    <hyperlink ref="BC420" location="A125560080K" display="A125560080K" xr:uid="{DE7F1723-5967-4054-AE7F-EFE7978575D0}"/>
    <hyperlink ref="BC476" location="A125588160C" display="A125588160C" xr:uid="{92721902-254A-478B-B4ED-0924F71B0181}"/>
    <hyperlink ref="BC532" location="A125574120A" display="A125574120A" xr:uid="{1EBB9C1F-7E3C-446B-94F0-57828DF5F2C6}"/>
    <hyperlink ref="BE420" location="A125551657X" display="A125551657X" xr:uid="{5900C637-3708-4EA2-B26E-A17CF44168BA}"/>
    <hyperlink ref="BE476" location="A125579737T" display="A125579737T" xr:uid="{FD9F1911-987F-4FAF-85DF-35E76B594B83}"/>
    <hyperlink ref="BE532" location="A125565697A" display="A125565697A" xr:uid="{D52A61E9-BDB5-468E-8FC7-5218423ABEE5}"/>
    <hyperlink ref="BD422" location="A125551624C" display="A125551624C" xr:uid="{6495E431-B451-4B7B-B3DE-0DBAEE2FE2B2}"/>
    <hyperlink ref="BD478" location="A125579704W" display="A125579704W" xr:uid="{AD4E59DE-AA8F-4973-9DD0-AB439F5B0A7C}"/>
    <hyperlink ref="BD534" location="A125565664F" display="A125565664F" xr:uid="{A74D5929-EDC7-4FC3-B2B2-7FFD7A968A67}"/>
    <hyperlink ref="AZ422" location="A125554432R" display="A125554432R" xr:uid="{DCA5A9AC-635B-49E1-8566-847A1F49D3FE}"/>
    <hyperlink ref="AZ478" location="A125582512L" display="A125582512L" xr:uid="{09F65801-1020-477E-B936-EAACFB74FD6B}"/>
    <hyperlink ref="AZ534" location="A125568472T" display="A125568472T" xr:uid="{3A5C09EF-417D-42BF-8069-0029CAB1F124}"/>
    <hyperlink ref="BA422" location="A125548816L" display="A125548816L" xr:uid="{551B4009-9C68-4886-8140-AEFBA4E837C3}"/>
    <hyperlink ref="BA478" location="A125576896W" display="A125576896W" xr:uid="{2DC74C0B-805D-4F36-A494-4A629EE22D7C}"/>
    <hyperlink ref="BA534" location="A125562856V" display="A125562856V" xr:uid="{5B9DA21A-8096-4CD8-B555-49B1B5671303}"/>
    <hyperlink ref="BB422" location="A125557240A" display="A125557240A" xr:uid="{828757F4-C5D9-4A01-8007-D5B24F5A7E3D}"/>
    <hyperlink ref="BB478" location="A125585320X" display="A125585320X" xr:uid="{CBD020F4-2785-4C95-B25B-578F98CEDDB9}"/>
    <hyperlink ref="BB534" location="A125571280J" display="A125571280J" xr:uid="{06708312-0E8A-43DA-8D50-83843CB8AB09}"/>
    <hyperlink ref="BC422" location="A125560048K" display="A125560048K" xr:uid="{CEFB7EA8-47B6-4A40-90DA-693758908E3D}"/>
    <hyperlink ref="BC478" location="A125588128C" display="A125588128C" xr:uid="{A8F82F44-9597-4C5D-B946-592BE649E645}"/>
    <hyperlink ref="BC534" location="A125574088L" display="A125574088L" xr:uid="{CD95DC78-C451-43C2-AC2A-3AA87285FB0C}"/>
    <hyperlink ref="BE422" location="A125551625F" display="A125551625F" xr:uid="{664AF9C4-A27A-457E-83A8-36471F25D9B9}"/>
    <hyperlink ref="BE478" location="A125579705X" display="A125579705X" xr:uid="{DA238B39-4EF8-43A2-89CE-9E5126245956}"/>
    <hyperlink ref="BE534" location="A125565665J" display="A125565665J" xr:uid="{6F2976AF-5FCF-4856-B981-1DB658F4AB8B}"/>
    <hyperlink ref="BD423" location="A125551696R" display="A125551696R" xr:uid="{CDE30325-97F3-4122-8BE0-DE6CE211ABF0}"/>
    <hyperlink ref="BD479" location="A125579776J" display="A125579776J" xr:uid="{7CB52796-B12E-4DF4-9EFE-B3271643BB3A}"/>
    <hyperlink ref="BD535" location="A125565736F" display="A125565736F" xr:uid="{277205A2-7E71-4288-9F35-58FCF573DCB9}"/>
    <hyperlink ref="AZ423" location="A125554504R" display="A125554504R" xr:uid="{65340F88-DD33-4CB6-967B-7CA251E4206F}"/>
    <hyperlink ref="AZ479" location="A125582584X" display="A125582584X" xr:uid="{FCF8CE84-9798-4A48-967D-3AE10780AF31}"/>
    <hyperlink ref="AZ535" location="A125568544T" display="A125568544T" xr:uid="{3198414F-B2A4-4845-8235-4D8E48EED52A}"/>
    <hyperlink ref="BA423" location="A125548888X" display="A125548888X" xr:uid="{262A77F0-40D7-42BF-9D8C-D4298C57D623}"/>
    <hyperlink ref="BA479" location="A125576968W" display="A125576968W" xr:uid="{72EADA26-C6B6-4A95-9F65-7792C873EBD9}"/>
    <hyperlink ref="BA535" location="A125562928V" display="A125562928V" xr:uid="{3B1F34C2-A57D-42CE-8606-2C9D4DEAA96B}"/>
    <hyperlink ref="BB423" location="A125557312A" display="A125557312A" xr:uid="{2F0D510E-2F11-4515-819B-85C6325EBB33}"/>
    <hyperlink ref="BB479" location="A125585392K" display="A125585392K" xr:uid="{09AB700B-F587-415B-84F6-1A658187A780}"/>
    <hyperlink ref="BB535" location="A125571352J" display="A125571352J" xr:uid="{2591A83C-E2BF-4C36-9D8F-43FB210D61CE}"/>
    <hyperlink ref="BC423" location="A125560120T" display="A125560120T" xr:uid="{9475A11A-0FDA-474A-B2F5-76E7F1ECE0CB}"/>
    <hyperlink ref="BC479" location="A125588200K" display="A125588200K" xr:uid="{EB2B0B9A-9E22-4A93-B428-A8024C3ED596}"/>
    <hyperlink ref="BC535" location="A125574160V" display="A125574160V" xr:uid="{BC49D337-093C-4CE5-BA5B-B9DB9FA50577}"/>
    <hyperlink ref="BE423" location="A125551697T" display="A125551697T" xr:uid="{A4A4B419-57AC-46B2-9D02-121A982DE67B}"/>
    <hyperlink ref="BE479" location="A125579777K" display="A125579777K" xr:uid="{8F734EBF-B9F2-4E3C-BBC0-746A4E19B175}"/>
    <hyperlink ref="BE535" location="A125565737J" display="A125565737J" xr:uid="{DC1B1888-5EC4-4885-949D-0C069F2FAC44}"/>
    <hyperlink ref="BD425" location="A125551648W" display="A125551648W" xr:uid="{0797332E-0460-461E-8378-973AADCF2F1F}"/>
    <hyperlink ref="BD481" location="A125579728R" display="A125579728R" xr:uid="{894418E2-EB39-4D8C-951D-E00AE9A6CACD}"/>
    <hyperlink ref="BD537" location="A125565688X" display="A125565688X" xr:uid="{D0F8E511-BE6E-4214-84ED-642EBFF35C78}"/>
    <hyperlink ref="AZ425" location="A125554456J" display="A125554456J" xr:uid="{5E5CDED3-05A6-4545-A295-F645277E7FA6}"/>
    <hyperlink ref="AZ481" location="A125582536F" display="A125582536F" xr:uid="{A1E7FA61-D3DC-4018-A554-FD27A2C4F73C}"/>
    <hyperlink ref="AZ537" location="A125568496K" display="A125568496K" xr:uid="{A8D158E1-FF84-4216-87D2-11AC117FEAA3}"/>
    <hyperlink ref="BA425" location="A125548840L" display="A125548840L" xr:uid="{839E2EA7-20BD-421C-8810-E0D9231B57C1}"/>
    <hyperlink ref="BA481" location="A125576920K" display="A125576920K" xr:uid="{30B89D04-C17A-4990-99F4-C2FCD93FFE86}"/>
    <hyperlink ref="BA537" location="A125562880V" display="A125562880V" xr:uid="{93D45B96-F402-4B9D-862A-9EED53A0421D}"/>
    <hyperlink ref="BB425" location="A125557264V" display="A125557264V" xr:uid="{D1E194B1-EDB5-48DF-893A-6A07E8E8CF65}"/>
    <hyperlink ref="BB481" location="A125585344T" display="A125585344T" xr:uid="{9F4E3A30-3660-4F78-AC32-3966A578160D}"/>
    <hyperlink ref="BB537" location="A125571304R" display="A125571304R" xr:uid="{EECA710B-B5D3-42A4-9F3E-04D42EC35434}"/>
    <hyperlink ref="BC425" location="A125560072K" display="A125560072K" xr:uid="{1E79E485-5B0B-4AC1-8EA4-0A4A56D879B5}"/>
    <hyperlink ref="BC481" location="A125588152C" display="A125588152C" xr:uid="{B04F3ED8-EC3C-4EE0-BBFF-B3B84769C93C}"/>
    <hyperlink ref="BC537" location="A125574112A" display="A125574112A" xr:uid="{E2F52A98-070C-4A84-B9D9-D4BE9F640D4F}"/>
    <hyperlink ref="BE425" location="A125551649X" display="A125551649X" xr:uid="{15F27D45-D96E-49B2-8468-C566D9428F80}"/>
    <hyperlink ref="BE481" location="A125579729T" display="A125579729T" xr:uid="{57B4C65B-F805-4297-8217-AF5A22A8AE20}"/>
    <hyperlink ref="BE537" location="A125565689A" display="A125565689A" xr:uid="{B201D9F6-87CC-41A0-A7AE-B682332B14C3}"/>
    <hyperlink ref="BD426" location="A125551704C" display="A125551704C" xr:uid="{B5D67D8D-BC69-4321-8C37-FDD244D1ED08}"/>
    <hyperlink ref="BD482" location="A125579784J" display="A125579784J" xr:uid="{B58E13FB-556C-4FEC-9D73-DE72188B0E38}"/>
    <hyperlink ref="BD538" location="A125565744F" display="A125565744F" xr:uid="{33410EC2-4846-4A46-A60C-08D9E0B01CBB}"/>
    <hyperlink ref="AZ426" location="A125554512R" display="A125554512R" xr:uid="{C518B409-84AE-44DF-9D24-6763051EBC5E}"/>
    <hyperlink ref="AZ482" location="A125582592X" display="A125582592X" xr:uid="{3B604545-2DDB-4446-BD07-2638D3C9B302}"/>
    <hyperlink ref="AZ538" location="A125568552T" display="A125568552T" xr:uid="{B2DBCE88-FB48-4F47-8038-F0EBDF7A88D3}"/>
    <hyperlink ref="BA426" location="A125548896X" display="A125548896X" xr:uid="{AD365F20-8BCC-4034-84B6-74B7AAEC017C}"/>
    <hyperlink ref="BA482" location="A125576976W" display="A125576976W" xr:uid="{91C90B10-54BB-45D9-9200-A55E01443C50}"/>
    <hyperlink ref="BA538" location="A125562936V" display="A125562936V" xr:uid="{6FDCDDEE-82EE-4905-9DA7-83D4686713AD}"/>
    <hyperlink ref="BB426" location="A125557320A" display="A125557320A" xr:uid="{8365CF70-000C-49CE-9083-3C7755627DB9}"/>
    <hyperlink ref="BB482" location="A125585400X" display="A125585400X" xr:uid="{1BC18E1B-38E5-4A0D-A1CD-E90FAB7C8CAB}"/>
    <hyperlink ref="BB538" location="A125571360J" display="A125571360J" xr:uid="{381D331C-C3B8-4F6F-AFD5-8A9601CCE130}"/>
    <hyperlink ref="BC426" location="A125560128K" display="A125560128K" xr:uid="{92999D6E-4A05-4390-912F-597302D35AC7}"/>
    <hyperlink ref="BC482" location="A125588208C" display="A125588208C" xr:uid="{C89C05D9-6D43-4CC9-8D7C-A2FB3F2D213D}"/>
    <hyperlink ref="BC538" location="A125574168L" display="A125574168L" xr:uid="{68B3C56D-91EB-4BAF-ACF4-0222EDD864DE}"/>
    <hyperlink ref="BE426" location="A125551705F" display="A125551705F" xr:uid="{355241CD-BD8D-4209-BA31-19FC4033DDE4}"/>
    <hyperlink ref="BE482" location="A125579785K" display="A125579785K" xr:uid="{8A044184-3E29-4029-979D-1D2F26354C42}"/>
    <hyperlink ref="BE538" location="A125565745J" display="A125565745J" xr:uid="{AEC92481-9F31-4FCF-94A9-4FFBD80D58C0}"/>
    <hyperlink ref="BD427" location="A125551664W" display="A125551664W" xr:uid="{95C9E606-2A20-4DB4-8BE8-A4E917FA62E8}"/>
    <hyperlink ref="BD483" location="A125579744R" display="A125579744R" xr:uid="{982E94C4-C824-46B4-A415-3166AB9FFA9D}"/>
    <hyperlink ref="BD539" location="A125565704L" display="A125565704L" xr:uid="{3228F3C7-B684-45AA-919F-DDFD6A1948C9}"/>
    <hyperlink ref="AZ427" location="A125554472J" display="A125554472J" xr:uid="{AC134237-EC96-4494-9554-2C6DBE17FF1C}"/>
    <hyperlink ref="AZ483" location="A125582552F" display="A125582552F" xr:uid="{720D3597-5392-4CDD-82C2-FA36BAE79E9E}"/>
    <hyperlink ref="AZ539" location="A125568512X" display="A125568512X" xr:uid="{2C58F619-E327-464D-B6A5-7EA1D20441E8}"/>
    <hyperlink ref="BA427" location="A125548856F" display="A125548856F" xr:uid="{01A343C0-BC95-4DC6-BD4D-1B530A4D03C6}"/>
    <hyperlink ref="BA483" location="A125576936C" display="A125576936C" xr:uid="{8DF2B64E-29BE-427F-910A-14B1DECCEF7F}"/>
    <hyperlink ref="BA539" location="A125562896L" display="A125562896L" xr:uid="{58218D0D-7B7C-47D0-9567-B98DBC89DE83}"/>
    <hyperlink ref="BB427" location="A125557280V" display="A125557280V" xr:uid="{1CE63747-8277-43E5-9A77-1EE5EEA0070E}"/>
    <hyperlink ref="BB483" location="A125585360T" display="A125585360T" xr:uid="{AFD3D66F-9C32-4ABA-ACE8-2F59114D3E35}"/>
    <hyperlink ref="BB539" location="A125571320R" display="A125571320R" xr:uid="{6BED5AC0-8364-485A-AF20-298BDB4E82CF}"/>
    <hyperlink ref="BC427" location="A125560088C" display="A125560088C" xr:uid="{6F38C1DD-431B-4FBA-BCE6-6BE5CF3E3FC7}"/>
    <hyperlink ref="BC483" location="A125588168W" display="A125588168W" xr:uid="{5DE1B35C-923D-4443-8BA1-A8AA7825871A}"/>
    <hyperlink ref="BC539" location="A125574128V" display="A125574128V" xr:uid="{14975A33-22DD-4A2C-8B4F-FCA6BF96C30C}"/>
    <hyperlink ref="BE427" location="A125551665X" display="A125551665X" xr:uid="{58E1A84F-66DA-4B4C-ACF2-D5C796A5AE6B}"/>
    <hyperlink ref="BE483" location="A125579745T" display="A125579745T" xr:uid="{56138925-7DF8-4AE3-8E7A-FB154CEF2F16}"/>
    <hyperlink ref="BE539" location="A125565705R" display="A125565705R" xr:uid="{53EF2702-7DFD-4C6F-ABE5-04A92B74B73E}"/>
    <hyperlink ref="BD428" location="A125551712C" display="A125551712C" xr:uid="{5BF34F41-BA58-430A-B308-20827BA02253}"/>
    <hyperlink ref="BD484" location="A125579792J" display="A125579792J" xr:uid="{8314E601-82E5-49A4-8CD7-51514BC96DB1}"/>
    <hyperlink ref="BD540" location="A125565752F" display="A125565752F" xr:uid="{9F13D7C0-22D0-4588-8845-834C8B848A32}"/>
    <hyperlink ref="AZ428" location="A125554520R" display="A125554520R" xr:uid="{EF2E2312-BD05-4ECD-934A-1772386D0A91}"/>
    <hyperlink ref="AZ484" location="A125582600L" display="A125582600L" xr:uid="{172BA734-777E-4FFC-9529-FD68B12A4556}"/>
    <hyperlink ref="AZ540" location="A125568560T" display="A125568560T" xr:uid="{834ABC15-1CD4-49F9-9159-CF6AB5C0FD8A}"/>
    <hyperlink ref="BA428" location="A125548904L" display="A125548904L" xr:uid="{E4A3208D-028C-4F8B-900D-FCC87FA6732D}"/>
    <hyperlink ref="BA484" location="A125576984W" display="A125576984W" xr:uid="{91B116AE-80B6-442A-99F7-AFFCB12DDA28}"/>
    <hyperlink ref="BA540" location="A125562944V" display="A125562944V" xr:uid="{CC498889-B7A1-41A0-A2E6-E61026672375}"/>
    <hyperlink ref="BB428" location="A125557328V" display="A125557328V" xr:uid="{45EAC1D6-9972-4D47-9EAA-8A7E7307D0B4}"/>
    <hyperlink ref="BB484" location="A125585408T" display="A125585408T" xr:uid="{CFAC619D-3838-4B50-A4FF-40A14CCA0B7E}"/>
    <hyperlink ref="BB540" location="A125571368A" display="A125571368A" xr:uid="{7F35CFF4-09E2-4251-873A-1383A57B200F}"/>
    <hyperlink ref="BC428" location="A125560136K" display="A125560136K" xr:uid="{42B88B7A-A6C7-4564-B3C4-9D0A1152B546}"/>
    <hyperlink ref="BC484" location="A125588216C" display="A125588216C" xr:uid="{8A395A7E-9FD4-49BB-B702-49D495ECB43A}"/>
    <hyperlink ref="BC540" location="A125574176L" display="A125574176L" xr:uid="{6A0038DF-0FA1-4861-A23C-EEA1C9108B83}"/>
    <hyperlink ref="BE428" location="A125551713F" display="A125551713F" xr:uid="{0D6E8BC7-0AA3-4E88-8A01-FEFA0AB994E1}"/>
    <hyperlink ref="BE484" location="A125579793K" display="A125579793K" xr:uid="{0E99A66B-B959-4EE6-A7FC-A93EDD1CEC93}"/>
    <hyperlink ref="BE540" location="A125565753J" display="A125565753J" xr:uid="{177FCA4B-5BEE-4CB4-93E5-D72A931DC12D}"/>
    <hyperlink ref="BD430" location="A125551784R" display="A125551784R" xr:uid="{D82C307C-EB86-4AE5-94CE-5396C92AC6EB}"/>
    <hyperlink ref="BD486" location="A125579864J" display="A125579864J" xr:uid="{687D4104-A7A1-4DA5-98C7-AF0AE2B0CBDB}"/>
    <hyperlink ref="BD542" location="A125565824F" display="A125565824F" xr:uid="{D5148C6A-C6B5-4088-AA76-43516B98680A}"/>
    <hyperlink ref="AZ430" location="A125554592A" display="A125554592A" xr:uid="{8EC25C8F-DCFF-41D1-B8F7-C079772863BC}"/>
    <hyperlink ref="AZ486" location="A125582672X" display="A125582672X" xr:uid="{D757852A-9083-44BC-A541-B699F3E90A06}"/>
    <hyperlink ref="AZ542" location="A125568632T" display="A125568632T" xr:uid="{E843FB77-8E44-406C-96E1-A9A78BA77E26}"/>
    <hyperlink ref="BA430" location="A125548976X" display="A125548976X" xr:uid="{18C9527E-8101-4A8F-99F9-2FFA69DC2EF8}"/>
    <hyperlink ref="BA486" location="A125577056X" display="A125577056X" xr:uid="{1030465F-F37E-4966-A0F8-66E9FA84D2A2}"/>
    <hyperlink ref="BA542" location="A125563016W" display="A125563016W" xr:uid="{169D0F41-9909-4180-87A5-5B3586CAD03D}"/>
    <hyperlink ref="BB430" location="A125557400A" display="A125557400A" xr:uid="{5A63734E-669A-45B0-BFAA-59BE328039E2}"/>
    <hyperlink ref="BB486" location="A125585480K" display="A125585480K" xr:uid="{43E15643-078C-484A-8CB3-958C059BF9C3}"/>
    <hyperlink ref="BB542" location="A125571440J" display="A125571440J" xr:uid="{F9BF3949-56DA-47EA-8E9B-FDEB8C7CC087}"/>
    <hyperlink ref="BC430" location="A125560208K" display="A125560208K" xr:uid="{A1286A48-E583-49FA-BB32-9114F6A17035}"/>
    <hyperlink ref="BC486" location="A125588288R" display="A125588288R" xr:uid="{0F91B176-C048-4623-8C0F-A9669695506C}"/>
    <hyperlink ref="BC542" location="A125574248L" display="A125574248L" xr:uid="{DC51A7E1-9B12-48E0-A758-C5D557C9EDA6}"/>
    <hyperlink ref="BE430" location="A125551785T" display="A125551785T" xr:uid="{266BF7CA-E358-43B9-B32B-18EE14BDA0F5}"/>
    <hyperlink ref="BE486" location="A125579865K" display="A125579865K" xr:uid="{EB4041D6-019E-47AB-A9F8-8DFE99D9E296}"/>
    <hyperlink ref="BE542" location="A125565825J" display="A125565825J" xr:uid="{383241CB-81AF-4D86-B8AD-D1818D7439E2}"/>
    <hyperlink ref="BD431" location="A125551720C" display="A125551720C" xr:uid="{86B5E7CB-11CB-4F13-A971-3CA0EB219848}"/>
    <hyperlink ref="BD487" location="A125579800W" display="A125579800W" xr:uid="{B3CC7E44-237C-4A84-8B09-FF25A36E06C6}"/>
    <hyperlink ref="BD543" location="A125565760F" display="A125565760F" xr:uid="{C9A1183A-AAD1-46DF-8638-19997A5184A7}"/>
    <hyperlink ref="AZ431" location="A125554528J" display="A125554528J" xr:uid="{EE613603-7C87-4EB6-B9F4-8886EA3B8210}"/>
    <hyperlink ref="AZ487" location="A125582608F" display="A125582608F" xr:uid="{47DF9D5F-D22B-45CA-B6FC-A0859AE8832E}"/>
    <hyperlink ref="AZ543" location="A125568568K" display="A125568568K" xr:uid="{8B293DD6-FB97-41A0-8484-D00A037F011B}"/>
    <hyperlink ref="BA431" location="A125548912L" display="A125548912L" xr:uid="{A015132D-E58C-4546-8B83-9B16DB12AF01}"/>
    <hyperlink ref="BA487" location="A125576992W" display="A125576992W" xr:uid="{FEB12EE7-EA7B-4D07-95F3-409D237D145C}"/>
    <hyperlink ref="BA543" location="A125562952V" display="A125562952V" xr:uid="{D5F93F39-A49F-4540-B829-F0C008997E11}"/>
    <hyperlink ref="BB431" location="A125557336V" display="A125557336V" xr:uid="{F3EC4450-4D94-4730-9A9F-5E680BEBF25D}"/>
    <hyperlink ref="BB487" location="A125585416T" display="A125585416T" xr:uid="{44C20FE1-8C4F-4629-9882-46C0E4D8744D}"/>
    <hyperlink ref="BB543" location="A125571376A" display="A125571376A" xr:uid="{CF7D2D94-1E18-4A61-8805-967D7180F037}"/>
    <hyperlink ref="BC431" location="A125560144K" display="A125560144K" xr:uid="{7DB82F23-281A-41E1-A973-4EB1A3BDCEA3}"/>
    <hyperlink ref="BC487" location="A125588224C" display="A125588224C" xr:uid="{FD7ADE4F-D79C-49AB-85E8-0252259B91DE}"/>
    <hyperlink ref="BC543" location="A125574184L" display="A125574184L" xr:uid="{EB215EC0-4230-4353-B3C8-DE826AD99391}"/>
    <hyperlink ref="BE431" location="A125551721F" display="A125551721F" xr:uid="{B46AA4D1-74B2-4662-9168-04555CA3E7FC}"/>
    <hyperlink ref="BE487" location="A125579801X" display="A125579801X" xr:uid="{75B86EE7-DEEA-439E-9083-207CDC57DB7D}"/>
    <hyperlink ref="BE543" location="A125565761J" display="A125565761J" xr:uid="{C7CB3697-2A3A-44ED-89CE-3C37C78AE67C}"/>
    <hyperlink ref="BD432" location="A125551672W" display="A125551672W" xr:uid="{EF484271-8ECA-44F3-9E87-8580F382D623}"/>
    <hyperlink ref="BD488" location="A125579752R" display="A125579752R" xr:uid="{F46F7E6A-736C-4C28-916E-020B8ADB614E}"/>
    <hyperlink ref="BD544" location="A125565712L" display="A125565712L" xr:uid="{4AD17823-0799-43D5-A1A5-F93CBD7CB22E}"/>
    <hyperlink ref="AZ432" location="A125554480J" display="A125554480J" xr:uid="{D8C533C9-3A29-464B-B408-A49D86CCB6D8}"/>
    <hyperlink ref="AZ488" location="A125582560F" display="A125582560F" xr:uid="{B945F6E0-D5D4-4594-BF07-47FCB221612D}"/>
    <hyperlink ref="AZ544" location="A125568520X" display="A125568520X" xr:uid="{E8667858-EB59-497A-83BF-C8A2C9D15F80}"/>
    <hyperlink ref="BA432" location="A125548864F" display="A125548864F" xr:uid="{B9107A68-C17B-44C9-809F-A99D77F8711B}"/>
    <hyperlink ref="BA488" location="A125576944C" display="A125576944C" xr:uid="{E0AFFD51-4C7C-4564-9E2B-87265EF313AA}"/>
    <hyperlink ref="BA544" location="A125562904A" display="A125562904A" xr:uid="{D64CC6BC-FCBC-4540-8CF0-F5B5BF069289}"/>
    <hyperlink ref="BB432" location="A125557288L" display="A125557288L" xr:uid="{95740379-CE97-4556-BA3D-A7769CCE5ED2}"/>
    <hyperlink ref="BB488" location="A125585368K" display="A125585368K" xr:uid="{E57B6693-B592-44A2-8CB1-86A85ACAE320}"/>
    <hyperlink ref="BB544" location="A125571328J" display="A125571328J" xr:uid="{7486DAEF-99A1-44A5-9188-C62F9E501D5C}"/>
    <hyperlink ref="BC432" location="A125560096C" display="A125560096C" xr:uid="{20BE9E17-F3E1-4B8C-92C1-3B4A38DC8C7F}"/>
    <hyperlink ref="BC488" location="A125588176W" display="A125588176W" xr:uid="{8A9B7F1B-5008-40D4-B04E-7CECA722E87D}"/>
    <hyperlink ref="BC544" location="A125574136V" display="A125574136V" xr:uid="{BE029344-FAE1-4AC3-B75E-E4661F9D725F}"/>
    <hyperlink ref="BE432" location="A125551673X" display="A125551673X" xr:uid="{6C516385-9066-4242-97DC-970BEA45B0AD}"/>
    <hyperlink ref="BE488" location="A125579753T" display="A125579753T" xr:uid="{2881F31A-4A7C-4429-8FDB-63F0C39581F2}"/>
    <hyperlink ref="BE544" location="A125565713R" display="A125565713R" xr:uid="{1AFEB105-DDD7-476D-BF1F-EFD63EADC488}"/>
    <hyperlink ref="BD433" location="A125551832W" display="A125551832W" xr:uid="{3C84532C-FEE0-4568-BC58-D12DD4D06F5D}"/>
    <hyperlink ref="BD489" location="A125579912R" display="A125579912R" xr:uid="{DE307097-E81F-4110-A76E-CC02BC8A808D}"/>
    <hyperlink ref="BD545" location="A125565872X" display="A125565872X" xr:uid="{A3C7D13C-A9C6-4844-8AFA-EE03A521B543}"/>
    <hyperlink ref="AZ433" location="A125554640J" display="A125554640J" xr:uid="{4B63F6E4-9592-434A-8BC4-93C1EFBA63A5}"/>
    <hyperlink ref="AZ489" location="A125582720F" display="A125582720F" xr:uid="{1FDBF2BE-A355-450D-875D-5C4B8FB8E00C}"/>
    <hyperlink ref="AZ545" location="A125568680K" display="A125568680K" xr:uid="{1129ED4C-D55F-45A7-A821-76FB264D1E93}"/>
    <hyperlink ref="BA433" location="A125549024J" display="A125549024J" xr:uid="{6A6FE6BE-4303-43E0-830B-22D3A54E76BE}"/>
    <hyperlink ref="BA489" location="A125577104F" display="A125577104F" xr:uid="{1D905693-6E3B-4BC9-A2A4-98D0542D683F}"/>
    <hyperlink ref="BA545" location="A125563064R" display="A125563064R" xr:uid="{BE9AF5A6-8438-492A-83DE-69B6607233A8}"/>
    <hyperlink ref="BB433" location="A125557448L" display="A125557448L" xr:uid="{920677D3-4AB7-4CE5-8DD1-A67A1CCB5AF8}"/>
    <hyperlink ref="BB489" location="A125585528K" display="A125585528K" xr:uid="{D081D542-5E18-4057-AE9A-104160D9072A}"/>
    <hyperlink ref="BB545" location="A125571488V" display="A125571488V" xr:uid="{CD51DD3A-1B71-4B3E-905A-621102F20095}"/>
    <hyperlink ref="BC433" location="A125560256C" display="A125560256C" xr:uid="{D594003A-335F-4147-8F63-5CA930BBE6DC}"/>
    <hyperlink ref="BC489" location="A125588336W" display="A125588336W" xr:uid="{B753EF5B-0CFC-475D-A1FF-E56D540CE570}"/>
    <hyperlink ref="BC545" location="A125574296F" display="A125574296F" xr:uid="{3DF9D229-4C8F-4B8E-8CB1-7DEC61C1DCD0}"/>
    <hyperlink ref="BE433" location="A125551833X" display="A125551833X" xr:uid="{453BF466-F2C8-4D82-AD86-74DF7D2BCD5C}"/>
    <hyperlink ref="BE489" location="A125579913T" display="A125579913T" xr:uid="{DDE475E6-CC93-418F-89E2-A0B7D16D8776}"/>
    <hyperlink ref="BE545" location="A125565873A" display="A125565873A" xr:uid="{3BDDC3AF-57BF-46C1-A138-6889A376AC8F}"/>
    <hyperlink ref="BD435" location="A125551792R" display="A125551792R" xr:uid="{EAEDB031-6E3A-4395-9969-C70C3B2D9E6D}"/>
    <hyperlink ref="BD491" location="A125579872J" display="A125579872J" xr:uid="{8E40C845-5C46-42AE-AAD4-31CBF8D93D52}"/>
    <hyperlink ref="BD547" location="A125565832F" display="A125565832F" xr:uid="{023D22DB-71B1-464E-B52A-B378FAA8C92D}"/>
    <hyperlink ref="AZ435" location="A125554600R" display="A125554600R" xr:uid="{1E7AF12B-5276-431B-B2D5-A28C7D497905}"/>
    <hyperlink ref="AZ491" location="A125582680X" display="A125582680X" xr:uid="{0994469E-A378-4797-B6F1-CE6A5E23469C}"/>
    <hyperlink ref="AZ547" location="A125568640T" display="A125568640T" xr:uid="{CCA3FBF4-8C4E-4BA0-84D0-683201C381A6}"/>
    <hyperlink ref="BA435" location="A125548984X" display="A125548984X" xr:uid="{B29412EF-D242-4666-8E9D-4C3F6E4BB61A}"/>
    <hyperlink ref="BA491" location="A125577064X" display="A125577064X" xr:uid="{A443FC08-9A90-4B92-94CA-2DD3E69E2DC0}"/>
    <hyperlink ref="BA547" location="A125563024W" display="A125563024W" xr:uid="{9502609A-C151-4467-8D38-A69C43AC395B}"/>
    <hyperlink ref="BB435" location="A125557408V" display="A125557408V" xr:uid="{4004B7E8-54A8-451D-935E-9250FB73CEE8}"/>
    <hyperlink ref="BB491" location="A125585488C" display="A125585488C" xr:uid="{64ADD7E1-41F8-49D9-82BC-6395712371AF}"/>
    <hyperlink ref="BB547" location="A125571448A" display="A125571448A" xr:uid="{2587E493-A9F8-4718-88FD-8BB83AC79F4B}"/>
    <hyperlink ref="BC435" location="A125560216K" display="A125560216K" xr:uid="{346E74A6-BE7A-4BA0-AB0A-5BF1BC87B3A7}"/>
    <hyperlink ref="BC491" location="A125588296R" display="A125588296R" xr:uid="{B7403E02-1F21-4B0F-8646-809011AE77AB}"/>
    <hyperlink ref="BC547" location="A125574256L" display="A125574256L" xr:uid="{55B78058-7CD5-40CC-93EE-B8A4DD8CCD80}"/>
    <hyperlink ref="BE435" location="A125551793T" display="A125551793T" xr:uid="{6C5FCFF6-57EF-4DBF-973A-4CC92D1A694A}"/>
    <hyperlink ref="BE491" location="A125579873K" display="A125579873K" xr:uid="{8242B331-B81A-4794-A9A1-0FB3C8D2AA21}"/>
    <hyperlink ref="BE547" location="A125565833J" display="A125565833J" xr:uid="{1DE66758-D9FE-42A6-A29D-8193114D1AC7}"/>
    <hyperlink ref="BD436" location="A125551800C" display="A125551800C" xr:uid="{84705522-B66E-413D-BC83-B5985D95FEA4}"/>
    <hyperlink ref="BD492" location="A125579880J" display="A125579880J" xr:uid="{196ECE58-9A4F-4C3E-9A14-DB87A4E1CEE3}"/>
    <hyperlink ref="BD548" location="A125565840F" display="A125565840F" xr:uid="{24AA90FC-0439-4EA1-8F81-25EE206546E4}"/>
    <hyperlink ref="AZ436" location="A125554608J" display="A125554608J" xr:uid="{5FCB993D-9745-456B-91CB-1CC09D77E3CD}"/>
    <hyperlink ref="AZ492" location="A125582688T" display="A125582688T" xr:uid="{A046E352-EA7F-4169-9402-5BAF58B174A9}"/>
    <hyperlink ref="AZ548" location="A125568648K" display="A125568648K" xr:uid="{811DE9DF-BA36-475A-8140-1EADE70397C7}"/>
    <hyperlink ref="BA436" location="A125548992X" display="A125548992X" xr:uid="{4F7DFF3F-862B-4224-96C5-D5ED85A651D1}"/>
    <hyperlink ref="BA492" location="A125577072X" display="A125577072X" xr:uid="{5EAD4D47-B193-4BAC-9B99-3222F8313C30}"/>
    <hyperlink ref="BA548" location="A125563032W" display="A125563032W" xr:uid="{56C649B6-20DD-4DE4-9382-1564FA984D12}"/>
    <hyperlink ref="BB436" location="A125557416V" display="A125557416V" xr:uid="{3792FE34-14DA-42A3-B5BC-372697886BA8}"/>
    <hyperlink ref="BB492" location="A125585496C" display="A125585496C" xr:uid="{04A31AD3-497A-4977-BAEF-0CF07B209249}"/>
    <hyperlink ref="BB548" location="A125571456A" display="A125571456A" xr:uid="{AA787BC7-C418-4E06-9FB9-278A2A33A182}"/>
    <hyperlink ref="BC436" location="A125560224K" display="A125560224K" xr:uid="{F2C531F7-C64B-4025-A16A-B5213837BB73}"/>
    <hyperlink ref="BC492" location="A125588304C" display="A125588304C" xr:uid="{DB84B0DD-C895-4E75-AE16-F0E385527B5A}"/>
    <hyperlink ref="BC548" location="A125574264L" display="A125574264L" xr:uid="{178E6871-FE46-4027-9F73-1A0AAA43F043}"/>
    <hyperlink ref="BE436" location="A125551801F" display="A125551801F" xr:uid="{E11B828B-1070-4CD5-869E-D275333C09A7}"/>
    <hyperlink ref="BE492" location="A125579881K" display="A125579881K" xr:uid="{12599263-1BB8-44E9-8FC6-6EC0AB2A0E95}"/>
    <hyperlink ref="BE548" location="A125565841J" display="A125565841J" xr:uid="{2C044617-F7D0-4E07-AE7E-989DD6845600}"/>
    <hyperlink ref="BD437" location="A125551904W" display="A125551904W" xr:uid="{085ED2F7-9BEF-43DB-8DC0-8B401A58C802}"/>
    <hyperlink ref="BD493" location="A125579984A" display="A125579984A" xr:uid="{58C73D80-B3F1-47BB-9475-B54F6DDB3326}"/>
    <hyperlink ref="BD549" location="A125565944X" display="A125565944X" xr:uid="{647798F4-ABA3-46CB-87C8-8E4F42ECE903}"/>
    <hyperlink ref="AZ437" location="A125554712J" display="A125554712J" xr:uid="{5942CDEC-0A9B-4505-BC61-E8AE97DCBB37}"/>
    <hyperlink ref="AZ493" location="A125582792T" display="A125582792T" xr:uid="{CDDAB1F4-1A1B-4301-B7C8-98F92B788C87}"/>
    <hyperlink ref="AZ549" location="A125568752K" display="A125568752K" xr:uid="{AEDFB481-043E-4FF3-8D0F-79D649C00E50}"/>
    <hyperlink ref="BA437" location="A125549096V" display="A125549096V" xr:uid="{297B8E1D-F866-4BBF-8356-B80CCD17E8AC}"/>
    <hyperlink ref="BA493" location="A125577176T" display="A125577176T" xr:uid="{7BEC7293-848A-4516-B889-0571ADDD6690}"/>
    <hyperlink ref="BA549" location="A125563136R" display="A125563136R" xr:uid="{C4157E52-82C0-439E-BD80-7AF9082D6BEE}"/>
    <hyperlink ref="BB437" location="A125557520V" display="A125557520V" xr:uid="{BC70DB13-FF19-4F38-A188-6CC3C957146A}"/>
    <hyperlink ref="BB493" location="A125585600T" display="A125585600T" xr:uid="{0173A02F-478F-4F3D-A9C2-20D569EA2CE8}"/>
    <hyperlink ref="BB549" location="A125571560A" display="A125571560A" xr:uid="{BF37D3FD-B0E4-4C70-9689-74C2F945A3FF}"/>
    <hyperlink ref="BC437" location="A125560328C" display="A125560328C" xr:uid="{F1031DC9-9FAD-48E0-B9A9-AA210BF3962E}"/>
    <hyperlink ref="BC493" location="A125588408W" display="A125588408W" xr:uid="{1C847356-4D30-4D3C-9B8B-445F85703541}"/>
    <hyperlink ref="BC549" location="A125574368F" display="A125574368F" xr:uid="{4A44BA49-8BB2-4F8F-BD50-9F622A0BA3A6}"/>
    <hyperlink ref="BE437" location="A125551905X" display="A125551905X" xr:uid="{BFFA98B3-FFDB-4E3D-A7BE-6635FDF8725F}"/>
    <hyperlink ref="BE493" location="A125579985C" display="A125579985C" xr:uid="{9ADBF7A1-E850-418A-A106-FB100D0FEC49}"/>
    <hyperlink ref="BE549" location="A125565945A" display="A125565945A" xr:uid="{1E184D7E-8548-4518-B92F-7683D990F48B}"/>
    <hyperlink ref="H385" location="A125553192W" display="A125553192W" xr:uid="{3A1398AF-D74E-423B-9007-4E39FC86AC00}"/>
    <hyperlink ref="D385" location="A125556000W" display="A125556000W" xr:uid="{DA1503AB-F96D-489D-89EC-F4A2C1ECBE59}"/>
    <hyperlink ref="E385" location="A125550384K" display="A125550384K" xr:uid="{9E7BCEE9-15AD-4411-A7B7-D5D190341DAE}"/>
    <hyperlink ref="F385" location="A125558808X" display="A125558808X" xr:uid="{AE29C4AB-366C-46E0-85E4-74B06F7CBB05}"/>
    <hyperlink ref="G385" location="A125561616R" display="A125561616R" xr:uid="{3C1F6481-05FE-455A-B079-E261A58CA879}"/>
    <hyperlink ref="I385" location="A125553193X" display="A125553193X" xr:uid="{C8325E63-9427-4FBF-BDB3-38E35679E51C}"/>
    <hyperlink ref="H386" location="A125551944R" display="A125551944R" xr:uid="{264CA65D-9FF4-4255-8941-0F0D64286C6C}"/>
    <hyperlink ref="D386" location="A125554752A" display="A125554752A" xr:uid="{7F617198-E7E1-42E0-8FF0-1FB16DF32D40}"/>
    <hyperlink ref="E386" location="A125549136A" display="A125549136A" xr:uid="{2E8F746B-660A-4BBB-A60A-7B1684F75B8C}"/>
    <hyperlink ref="F386" location="A125557560L" display="A125557560L" xr:uid="{982274AA-FA4A-4A55-A5B0-1334D286CFF9}"/>
    <hyperlink ref="G386" location="A125560368W" display="A125560368W" xr:uid="{FEDFFCE4-B743-4FA2-B46D-1E6AD3E727C4}"/>
    <hyperlink ref="I386" location="A125551945T" display="A125551945T" xr:uid="{A8537DC0-AD27-4DEC-903B-D099DC1C2AEF}"/>
    <hyperlink ref="H387" location="A125553504W" display="A125553504W" xr:uid="{A909ED7B-D734-46FC-A1E2-4230506C44D3}"/>
    <hyperlink ref="D387" location="A125556312J" display="A125556312J" xr:uid="{AD69C75A-CAC0-40AD-BB83-128A8EAA91BB}"/>
    <hyperlink ref="E387" location="A125550696W" display="A125550696W" xr:uid="{CE079194-961B-47FA-A14C-F5759CE5567A}"/>
    <hyperlink ref="F387" location="A125559120V" display="A125559120V" xr:uid="{91739C13-B0AF-47DB-9FA6-0EA8F7BC4F5E}"/>
    <hyperlink ref="G387" location="A125561928A" display="A125561928A" xr:uid="{4F3D805C-0E63-4E70-A64F-3809C981D94C}"/>
    <hyperlink ref="I387" location="A125553505X" display="A125553505X" xr:uid="{DEF25725-ECCE-48E5-9D76-02303D64F86D}"/>
    <hyperlink ref="H388" location="A125553816J" display="A125553816J" xr:uid="{7B73FD32-2EEC-4A70-BB23-8436ECD974CE}"/>
    <hyperlink ref="D388" location="A125556624V" display="A125556624V" xr:uid="{12D5D80A-ED56-4CFA-8171-6853B9660C8E}"/>
    <hyperlink ref="E388" location="A125551008X" display="A125551008X" xr:uid="{21607A0F-7E76-447C-8DB2-DCD54EE917A5}"/>
    <hyperlink ref="F388" location="A125559432F" display="A125559432F" xr:uid="{5C86057F-D5E2-4301-9641-A3481304263C}"/>
    <hyperlink ref="G388" location="A125562240W" display="A125562240W" xr:uid="{959ADE4A-DF49-46DD-86EF-FBD5D20E5B3B}"/>
    <hyperlink ref="I388" location="A125553817K" display="A125553817K" xr:uid="{57AA7DCC-9291-42D0-B428-A66528B4A5E1}"/>
    <hyperlink ref="H389" location="A125552256C" display="A125552256C" xr:uid="{51A37868-42B8-4E96-9E1A-A562A95E84D0}"/>
    <hyperlink ref="D389" location="A125555064R" display="A125555064R" xr:uid="{4C709E21-0B18-424D-8D57-B795DAA89BDD}"/>
    <hyperlink ref="E389" location="A125549448L" display="A125549448L" xr:uid="{1CE4C7E4-C4B4-4A8F-B7D1-90B089FB3C3C}"/>
    <hyperlink ref="F389" location="A125557872X" display="A125557872X" xr:uid="{B3F638EF-3E45-4A89-ACD2-202FA5E10C49}"/>
    <hyperlink ref="G389" location="A125560680R" display="A125560680R" xr:uid="{D3240DE4-A3EB-4F09-83F8-73F6CB93D697}"/>
    <hyperlink ref="I389" location="A125552257F" display="A125552257F" xr:uid="{5B0D463B-BEEC-446E-9ED8-635F63E87BF0}"/>
    <hyperlink ref="H390" location="A125552568R" display="A125552568R" xr:uid="{E12247E1-6822-403D-9668-5CEB924D3126}"/>
    <hyperlink ref="D390" location="A125555376A" display="A125555376A" xr:uid="{67D404D9-8DAE-477F-A091-30C6D12DF25F}"/>
    <hyperlink ref="E390" location="A125549760F" display="A125549760F" xr:uid="{D1EC55EF-84BA-48D4-9F05-211BDF237422}"/>
    <hyperlink ref="F390" location="A125558184L" display="A125558184L" xr:uid="{4CD37375-56CD-413F-8EB3-809B5F7A7F53}"/>
    <hyperlink ref="G390" location="A125560992A" display="A125560992A" xr:uid="{2A21F8CD-4116-4BCA-9920-43A073CDDE8E}"/>
    <hyperlink ref="I390" location="A125552569T" display="A125552569T" xr:uid="{EED9E6AE-F120-4336-B3B0-12ED383CB700}"/>
    <hyperlink ref="H391" location="A125552880J" display="A125552880J" xr:uid="{71D6778E-B5C5-4522-9C97-D3EE76C7911B}"/>
    <hyperlink ref="D391" location="A125555688L" display="A125555688L" xr:uid="{39AD4415-CD3D-47F8-9033-00A38E68AFDE}"/>
    <hyperlink ref="E391" location="A125550072X" display="A125550072X" xr:uid="{2FD8B83B-82DB-4538-9486-9F38222D4D1E}"/>
    <hyperlink ref="F391" location="A125558496X" display="A125558496X" xr:uid="{EE288187-BC2C-4A78-AFD8-F53CFECB5B7D}"/>
    <hyperlink ref="G391" location="A125561304C" display="A125561304C" xr:uid="{787CD6B6-279A-478F-9871-76AC48676258}"/>
    <hyperlink ref="I391" location="A125552881K" display="A125552881K" xr:uid="{EC9E2602-1F43-4852-9343-979BCCD63776}"/>
    <hyperlink ref="H392" location="A125551632C" display="A125551632C" xr:uid="{B7C4EEA6-D5FA-4AF2-B7FD-93971CA5D7A2}"/>
    <hyperlink ref="D392" location="A125554440R" display="A125554440R" xr:uid="{B6A2B46D-210D-433B-9D09-CED58F1D55B3}"/>
    <hyperlink ref="E392" location="A125548824L" display="A125548824L" xr:uid="{4D1A0CEF-ECB7-4B5A-967C-1BA2B061D76D}"/>
    <hyperlink ref="F392" location="A125557248V" display="A125557248V" xr:uid="{EB135B72-2B0D-45E9-BE1C-C34D2734FCF1}"/>
    <hyperlink ref="G392" location="A125560056K" display="A125560056K" xr:uid="{A86E93BB-7B3A-42F0-870E-1CCAB5A11832}"/>
    <hyperlink ref="I392" location="A125551633F" display="A125551633F" xr:uid="{9013F214-3792-4D0F-9FD4-86186B05B6F2}"/>
    <hyperlink ref="N385" location="A125553192W" display="A125553192W" xr:uid="{19364929-5522-4942-AF6D-946841869FE8}"/>
    <hyperlink ref="J385" location="A125556000W" display="A125556000W" xr:uid="{EFF4066D-65BA-4C14-BCC1-47F62BACBB0C}"/>
    <hyperlink ref="K385" location="A125550384K" display="A125550384K" xr:uid="{6A23A2D3-CFB6-4102-8A5C-34B1F1B74529}"/>
    <hyperlink ref="L385" location="A125558808X" display="A125558808X" xr:uid="{3174FF2B-E4F9-420C-8AB5-919D93372DF4}"/>
    <hyperlink ref="M385" location="A125561616R" display="A125561616R" xr:uid="{3EE43878-60AE-4FDD-953A-2F871A245D52}"/>
    <hyperlink ref="O385" location="A125553193X" display="A125553193X" xr:uid="{B90AF104-93E9-4D76-950D-BB43D72333F9}"/>
    <hyperlink ref="T386" location="A125551944R" display="A125551944R" xr:uid="{15D8CC9A-E2C2-499F-A2FE-358B194DE7DF}"/>
    <hyperlink ref="P386" location="A125554752A" display="A125554752A" xr:uid="{455644B1-3908-414D-B92A-32244FB7CE9F}"/>
    <hyperlink ref="Q386" location="A125549136A" display="A125549136A" xr:uid="{427C29DE-A340-47F7-875F-AE3DCB50FCC3}"/>
    <hyperlink ref="R386" location="A125557560L" display="A125557560L" xr:uid="{63FB4476-ADAE-465D-AA70-C3EA52DDAEDA}"/>
    <hyperlink ref="S386" location="A125560368W" display="A125560368W" xr:uid="{73C914D6-7AA9-4F67-B3D4-75A310671398}"/>
    <hyperlink ref="U386" location="A125551945T" display="A125551945T" xr:uid="{2AB09A83-AD8E-4F2F-BE58-21CDEE88EF6B}"/>
    <hyperlink ref="Z387" location="A125553504W" display="A125553504W" xr:uid="{0BD3A2AC-3E32-4688-B2D0-3A433177CBD5}"/>
    <hyperlink ref="V387" location="A125556312J" display="A125556312J" xr:uid="{F7754C53-EFB1-44B9-AEDD-BA59FF447B70}"/>
    <hyperlink ref="W387" location="A125550696W" display="A125550696W" xr:uid="{EED89798-B612-4837-AF15-D1B93E7C94A8}"/>
    <hyperlink ref="X387" location="A125559120V" display="A125559120V" xr:uid="{42E0F113-9943-44ED-AB7B-3ED439728E63}"/>
    <hyperlink ref="Y387" location="A125561928A" display="A125561928A" xr:uid="{0652394B-BE00-47FF-A635-CFFF6B14B19B}"/>
    <hyperlink ref="AA387" location="A125553505X" display="A125553505X" xr:uid="{4980482A-37DE-4674-853C-28443DB49683}"/>
    <hyperlink ref="AF388" location="A125553816J" display="A125553816J" xr:uid="{70BC1F8B-13E8-479D-9E76-038C45873059}"/>
    <hyperlink ref="AB388" location="A125556624V" display="A125556624V" xr:uid="{4E80F0FF-FE82-4C63-B053-E2A8C172BD26}"/>
    <hyperlink ref="AC388" location="A125551008X" display="A125551008X" xr:uid="{5FA22D14-00D8-4CC2-B90D-E21A99EFB865}"/>
    <hyperlink ref="AD388" location="A125559432F" display="A125559432F" xr:uid="{60C84843-656E-43C0-8CD1-7727CAF0EDA5}"/>
    <hyperlink ref="AE388" location="A125562240W" display="A125562240W" xr:uid="{9D211F4D-9683-4A38-9284-29233CA1362A}"/>
    <hyperlink ref="AG388" location="A125553817K" display="A125553817K" xr:uid="{E3A38537-6C10-4002-A9FA-D3DA19FC1821}"/>
    <hyperlink ref="AL389" location="A125552256C" display="A125552256C" xr:uid="{1F284A14-3F63-4949-BCB4-6D2D3DFED708}"/>
    <hyperlink ref="AH389" location="A125555064R" display="A125555064R" xr:uid="{1CAB6BE9-D0BB-4A3F-AECD-0B43E74AB2BD}"/>
    <hyperlink ref="AI389" location="A125549448L" display="A125549448L" xr:uid="{364DFC23-D019-4C6B-A70A-9658B7BF7787}"/>
    <hyperlink ref="AJ389" location="A125557872X" display="A125557872X" xr:uid="{B62E79FB-E12F-432A-9427-96075027D57B}"/>
    <hyperlink ref="AK389" location="A125560680R" display="A125560680R" xr:uid="{2A9B57C1-632C-40CD-ACF7-2DAC1409526A}"/>
    <hyperlink ref="AM389" location="A125552257F" display="A125552257F" xr:uid="{A16FAE93-F5B8-43FA-AC32-BB852C4DED75}"/>
    <hyperlink ref="AR390" location="A125552568R" display="A125552568R" xr:uid="{94E8316C-615A-4783-985E-56D1A5C187C9}"/>
    <hyperlink ref="AN390" location="A125555376A" display="A125555376A" xr:uid="{5E0605E9-E054-4FBC-B85A-5E896736B043}"/>
    <hyperlink ref="AO390" location="A125549760F" display="A125549760F" xr:uid="{77E0E042-D628-4D06-8265-A6A1A4AEAF5A}"/>
    <hyperlink ref="AP390" location="A125558184L" display="A125558184L" xr:uid="{06A136B4-0C83-4F4E-A40B-6FA5A0A9AA78}"/>
    <hyperlink ref="AQ390" location="A125560992A" display="A125560992A" xr:uid="{0BB662DF-2AE1-405F-8B9C-876CA9DF2887}"/>
    <hyperlink ref="AS390" location="A125552569T" display="A125552569T" xr:uid="{E25EC30E-EF5D-4B0A-A12D-756F554D95B3}"/>
    <hyperlink ref="AX391" location="A125552880J" display="A125552880J" xr:uid="{DD793A41-E34F-4F81-8370-E5F4F1C2AE1E}"/>
    <hyperlink ref="AT391" location="A125555688L" display="A125555688L" xr:uid="{7B12134D-7424-46FC-9525-45B9CE7A0355}"/>
    <hyperlink ref="AU391" location="A125550072X" display="A125550072X" xr:uid="{47C62957-944D-4B72-B759-EC279653CC6B}"/>
    <hyperlink ref="AV391" location="A125558496X" display="A125558496X" xr:uid="{79312F54-9DB4-4B07-B720-B048332727E1}"/>
    <hyperlink ref="AW391" location="A125561304C" display="A125561304C" xr:uid="{129B83C0-E7A2-459B-81C1-5B36FBEC6D5B}"/>
    <hyperlink ref="AY391" location="A125552881K" display="A125552881K" xr:uid="{2D82359D-461B-45FC-97B1-F371F4A1D8C4}"/>
    <hyperlink ref="BD392" location="A125551632C" display="A125551632C" xr:uid="{29B816DB-5767-4299-ACC1-4E1F46B45F02}"/>
    <hyperlink ref="AZ392" location="A125554440R" display="A125554440R" xr:uid="{1DCBC59B-3B45-4807-940D-1062DF5F962B}"/>
    <hyperlink ref="BA392" location="A125548824L" display="A125548824L" xr:uid="{D77D2422-191A-4EC8-8ABF-2CC57C99C6A7}"/>
    <hyperlink ref="BB392" location="A125557248V" display="A125557248V" xr:uid="{E11177C4-0336-49CD-A836-BC5950A723CB}"/>
    <hyperlink ref="BC392" location="A125560056K" display="A125560056K" xr:uid="{FDBEFA47-802A-4A52-BE07-314118905CA0}"/>
    <hyperlink ref="BE392" location="A125551633F" display="A125551633F" xr:uid="{03D00D58-079D-4F81-B992-8808CB874C3D}"/>
    <hyperlink ref="H441" location="A125581272V" display="A125581272V" xr:uid="{6D4B41A3-5E45-4002-9898-B772A40E707B}"/>
    <hyperlink ref="D441" location="A125584080F" display="A125584080F" xr:uid="{D310AB97-292A-4EF8-AD08-EF1076F88A60}"/>
    <hyperlink ref="E441" location="A125578464C" display="A125578464C" xr:uid="{C54CA9CC-8BB6-4F46-8A5C-0F54518EBE30}"/>
    <hyperlink ref="F441" location="A125586888J" display="A125586888J" xr:uid="{975C6287-2D58-46B3-B11F-CC53F4CEFDA6}"/>
    <hyperlink ref="G441" location="A125589696V" display="A125589696V" xr:uid="{323E505D-1EB5-40D0-99A8-EED5CAB4335C}"/>
    <hyperlink ref="I441" location="A125581273W" display="A125581273W" xr:uid="{4FEAD20D-8F78-4583-91D5-5DDBC41C17CE}"/>
    <hyperlink ref="H442" location="A125580024R" display="A125580024R" xr:uid="{484936D6-CEE7-4554-8456-0972A451F988}"/>
    <hyperlink ref="D442" location="A125582832X" display="A125582832X" xr:uid="{7B6F17FE-7CD4-4E93-BD8C-8AA0AA867BE4}"/>
    <hyperlink ref="E442" location="A125577216X" display="A125577216X" xr:uid="{5E098D54-34CB-4083-8522-14A46365BE92}"/>
    <hyperlink ref="F442" location="A125585640K" display="A125585640K" xr:uid="{F09AE8A6-E54C-4CBD-AF05-30662F9867A4}"/>
    <hyperlink ref="G442" location="A125588448R" display="A125588448R" xr:uid="{9AE86DCE-13CC-4DCE-A342-317BA7C7732C}"/>
    <hyperlink ref="I442" location="A125580025T" display="A125580025T" xr:uid="{57D86BF8-9CD2-4E84-88D3-95A9595A6911}"/>
    <hyperlink ref="H443" location="A125581584F" display="A125581584F" xr:uid="{CC95995D-58FA-4FA2-A12B-BC35F6496747}"/>
    <hyperlink ref="D443" location="A125584392T" display="A125584392T" xr:uid="{BFFC4437-8209-4491-AC90-736E81AF9BB8}"/>
    <hyperlink ref="E443" location="A125578776R" display="A125578776R" xr:uid="{AE6D27C7-13C2-4257-81FD-9A37AA93894F}"/>
    <hyperlink ref="F443" location="A125587200T" display="A125587200T" xr:uid="{4E083D09-1A93-46BD-AC4F-C2A0BE5E06C3}"/>
    <hyperlink ref="G443" location="A125590008A" display="A125590008A" xr:uid="{03F3DA21-0355-40E4-A9AF-CD7B06EF9586}"/>
    <hyperlink ref="I443" location="A125581585J" display="A125581585J" xr:uid="{19831496-BA3C-40D7-8EDB-34B5AE67FD41}"/>
    <hyperlink ref="H444" location="A125581896T" display="A125581896T" xr:uid="{2710BB01-33BF-40B6-84F1-A583F3C8263F}"/>
    <hyperlink ref="D444" location="A125584704T" display="A125584704T" xr:uid="{D7EF9474-FCDC-42D3-B02D-5FBB2CA901EA}"/>
    <hyperlink ref="E444" location="A125579088C" display="A125579088C" xr:uid="{187F1D82-35F0-45A5-8C7E-A63C1EA16B0E}"/>
    <hyperlink ref="F444" location="A125587512C" display="A125587512C" xr:uid="{F0E98889-BE8B-4E36-BFDF-27D2C11D1A2F}"/>
    <hyperlink ref="G444" location="A125590320V" display="A125590320V" xr:uid="{B3DF7E0A-0009-4FAD-B3B9-99A7348FCBAC}"/>
    <hyperlink ref="I444" location="A125581897V" display="A125581897V" xr:uid="{2CA30C92-7A90-4B41-B7A0-A9FE83A07FD5}"/>
    <hyperlink ref="H445" location="A125580336A" display="A125580336A" xr:uid="{7C5DE8B4-E26C-42DC-93BC-BDC7264661DF}"/>
    <hyperlink ref="D445" location="A125583144L" display="A125583144L" xr:uid="{1697CFB5-9519-4C2D-8FBB-E458BC7AC8A0}"/>
    <hyperlink ref="E445" location="A125577528K" display="A125577528K" xr:uid="{053104DE-4BAD-476F-9CF3-5674B23284C3}"/>
    <hyperlink ref="F445" location="A125585952W" display="A125585952W" xr:uid="{F018343C-61F2-4B60-915C-35B33E6B39B0}"/>
    <hyperlink ref="G445" location="A125588760J" display="A125588760J" xr:uid="{C9F59A19-0C95-4CEE-A63B-F1527E3DCDED}"/>
    <hyperlink ref="I445" location="A125580337C" display="A125580337C" xr:uid="{94A32710-3235-408D-89C6-EB6BEEA75A13}"/>
    <hyperlink ref="H446" location="A125580648L" display="A125580648L" xr:uid="{0BE10DF9-618F-4212-893D-3B8A7229F423}"/>
    <hyperlink ref="D446" location="A125583456X" display="A125583456X" xr:uid="{D5EE957F-2C7B-4D3A-B061-E6D890869B6C}"/>
    <hyperlink ref="E446" location="A125577840C" display="A125577840C" xr:uid="{67B9E65F-5D0B-4184-8064-A438785641B5}"/>
    <hyperlink ref="F446" location="A125586264K" display="A125586264K" xr:uid="{B7CB8924-009E-45BD-BB1C-F76F60C6AA6D}"/>
    <hyperlink ref="G446" location="A125589072W" display="A125589072W" xr:uid="{1B7AB10F-FD03-4FB4-8751-70F4BDA438D8}"/>
    <hyperlink ref="I446" location="A125580649R" display="A125580649R" xr:uid="{682B7853-3674-401F-93E1-D34127859AA1}"/>
    <hyperlink ref="H447" location="A125580960F" display="A125580960F" xr:uid="{FFD3305C-B791-44C5-A272-CBF45C899443}"/>
    <hyperlink ref="D447" location="A125583768K" display="A125583768K" xr:uid="{EC2668F6-E1A9-41CB-930D-5827A3FADF0B}"/>
    <hyperlink ref="E447" location="A125578152T" display="A125578152T" xr:uid="{F845D7CF-8D1C-4746-A00C-8D9E2AE1E27D}"/>
    <hyperlink ref="F447" location="A125586576W" display="A125586576W" xr:uid="{37E60FD3-4BC2-4936-ABDC-51FA66B03EB4}"/>
    <hyperlink ref="G447" location="A125589384J" display="A125589384J" xr:uid="{FA8A9518-3ED7-4D80-953A-188E2A5C359E}"/>
    <hyperlink ref="I447" location="A125580961J" display="A125580961J" xr:uid="{A4D70B84-D09B-4E16-B3AF-6C738BB1BECA}"/>
    <hyperlink ref="H448" location="A125579712W" display="A125579712W" xr:uid="{45312077-FA14-40D3-B91C-42A93ED51305}"/>
    <hyperlink ref="D448" location="A125582520L" display="A125582520L" xr:uid="{E2426129-16F8-496D-980A-987F84F49E1F}"/>
    <hyperlink ref="E448" location="A125576904K" display="A125576904K" xr:uid="{157FA567-8411-4DD1-935B-E1D147AFA94E}"/>
    <hyperlink ref="F448" location="A125585328T" display="A125585328T" xr:uid="{FC493194-B12D-402F-A334-4D4C7959D182}"/>
    <hyperlink ref="G448" location="A125588136C" display="A125588136C" xr:uid="{4C57C58B-EC13-4196-B3AB-7DAA6E460DD8}"/>
    <hyperlink ref="I448" location="A125579713X" display="A125579713X" xr:uid="{0EA4F54C-8BC7-4425-86FF-27CDA18F0B8C}"/>
    <hyperlink ref="N441" location="A125581272V" display="A125581272V" xr:uid="{8DF702EE-46C9-41E0-BA8F-B21021C709D9}"/>
    <hyperlink ref="J441" location="A125584080F" display="A125584080F" xr:uid="{4A16343C-B8DE-4FD4-B9EF-96FD6E13A2F7}"/>
    <hyperlink ref="K441" location="A125578464C" display="A125578464C" xr:uid="{07EE6380-2F72-4232-9BD9-A2A064FFF6D4}"/>
    <hyperlink ref="L441" location="A125586888J" display="A125586888J" xr:uid="{23708135-2B59-4C04-9FDE-C33415A01542}"/>
    <hyperlink ref="M441" location="A125589696V" display="A125589696V" xr:uid="{59A54553-54F0-4EE1-87B2-2D4D67A36724}"/>
    <hyperlink ref="O441" location="A125581273W" display="A125581273W" xr:uid="{7C5223BE-FDE8-481D-8B51-0C2D56FB2648}"/>
    <hyperlink ref="T442" location="A125580024R" display="A125580024R" xr:uid="{994FADD9-D28E-47D2-AEF9-B3F39B727089}"/>
    <hyperlink ref="P442" location="A125582832X" display="A125582832X" xr:uid="{BBD98E0C-A0D1-48F9-BFC7-09BEA0E18213}"/>
    <hyperlink ref="Q442" location="A125577216X" display="A125577216X" xr:uid="{6C37541D-6DA4-4A50-8DD4-DDCC255EDCD7}"/>
    <hyperlink ref="R442" location="A125585640K" display="A125585640K" xr:uid="{EAA9A19E-27FC-4EC8-B9B3-381FE86C5C94}"/>
    <hyperlink ref="S442" location="A125588448R" display="A125588448R" xr:uid="{372C946F-FE8D-4906-891F-D7FD0C29574A}"/>
    <hyperlink ref="U442" location="A125580025T" display="A125580025T" xr:uid="{A831CF94-DDC1-4C4F-A349-B8AA25F516DF}"/>
    <hyperlink ref="Z443" location="A125581584F" display="A125581584F" xr:uid="{5010A2A7-93EB-4E54-BDC9-AEDFE291C779}"/>
    <hyperlink ref="V443" location="A125584392T" display="A125584392T" xr:uid="{DFC541FE-B7C0-4831-B730-D3B8CE823E60}"/>
    <hyperlink ref="W443" location="A125578776R" display="A125578776R" xr:uid="{A572DCE3-8B05-481A-B601-380856E7C2BC}"/>
    <hyperlink ref="X443" location="A125587200T" display="A125587200T" xr:uid="{875384C9-E4AE-451F-9B33-901476069966}"/>
    <hyperlink ref="Y443" location="A125590008A" display="A125590008A" xr:uid="{7716948C-0DB4-440D-A94E-BE232E5D6EF1}"/>
    <hyperlink ref="AA443" location="A125581585J" display="A125581585J" xr:uid="{DF0C3B81-C339-4D7A-8404-162E0AB106DA}"/>
    <hyperlink ref="AF444" location="A125581896T" display="A125581896T" xr:uid="{9606BDAB-2C51-4B4E-A6E1-114F6358EFD1}"/>
    <hyperlink ref="AB444" location="A125584704T" display="A125584704T" xr:uid="{5D1C95BD-DDAB-4AB3-9090-63A84FF9C7B4}"/>
    <hyperlink ref="AC444" location="A125579088C" display="A125579088C" xr:uid="{D40873A4-1E70-4648-83F9-1BD0FE6FBE9C}"/>
    <hyperlink ref="AD444" location="A125587512C" display="A125587512C" xr:uid="{95D913D6-1B4B-4901-BFF8-431BEAD6ADF7}"/>
    <hyperlink ref="AE444" location="A125590320V" display="A125590320V" xr:uid="{F552B8E2-18E1-4462-9F83-1B52FB357F13}"/>
    <hyperlink ref="AG444" location="A125581897V" display="A125581897V" xr:uid="{9986978D-A433-48DC-87B3-C3B3FD5ABF84}"/>
    <hyperlink ref="AL445" location="A125580336A" display="A125580336A" xr:uid="{2D55BA98-D10B-4EBA-BE70-82E54861CF94}"/>
    <hyperlink ref="AH445" location="A125583144L" display="A125583144L" xr:uid="{E92F5B06-1388-49D8-9508-F8C378882294}"/>
    <hyperlink ref="AI445" location="A125577528K" display="A125577528K" xr:uid="{664A76C8-A5BD-4370-88B0-1974381C70AA}"/>
    <hyperlink ref="AJ445" location="A125585952W" display="A125585952W" xr:uid="{37A2B6BD-4269-4E8F-9F88-4C89B582039F}"/>
    <hyperlink ref="AK445" location="A125588760J" display="A125588760J" xr:uid="{21A54EC3-8E90-477B-B24A-A663A790C29B}"/>
    <hyperlink ref="AM445" location="A125580337C" display="A125580337C" xr:uid="{32A9DD79-6767-4094-8569-7878D385580F}"/>
    <hyperlink ref="AR446" location="A125580648L" display="A125580648L" xr:uid="{00C7369B-A014-4CBC-9002-0295F6393895}"/>
    <hyperlink ref="AN446" location="A125583456X" display="A125583456X" xr:uid="{928FB884-3F02-4811-B8EC-2990C3FAC97C}"/>
    <hyperlink ref="AO446" location="A125577840C" display="A125577840C" xr:uid="{FF6BD097-5EAC-4296-BBA1-58A8376CA51A}"/>
    <hyperlink ref="AP446" location="A125586264K" display="A125586264K" xr:uid="{75FAE8C4-C159-406D-BBCB-44EEFD865968}"/>
    <hyperlink ref="AQ446" location="A125589072W" display="A125589072W" xr:uid="{D8898728-7CE0-44B4-9CFF-DDFB89E6F0D6}"/>
    <hyperlink ref="AS446" location="A125580649R" display="A125580649R" xr:uid="{CC5E9412-5885-4FD9-986D-FDC9522553FE}"/>
    <hyperlink ref="AX447" location="A125580960F" display="A125580960F" xr:uid="{A37B962E-5FE6-4EAA-BD6B-3693574412BA}"/>
    <hyperlink ref="AT447" location="A125583768K" display="A125583768K" xr:uid="{2CDA1BFA-BC97-4536-9C49-3CFF6209C553}"/>
    <hyperlink ref="AU447" location="A125578152T" display="A125578152T" xr:uid="{D7FD3CFA-0AF7-4922-9B3C-35E404EE0A58}"/>
    <hyperlink ref="AV447" location="A125586576W" display="A125586576W" xr:uid="{F7FDE222-6C80-4D5C-8E47-38796EBC600F}"/>
    <hyperlink ref="AW447" location="A125589384J" display="A125589384J" xr:uid="{37DC5498-DE9D-4588-8ED1-8DC5781D36F4}"/>
    <hyperlink ref="AY447" location="A125580961J" display="A125580961J" xr:uid="{668E2048-A6E2-43EE-8814-20347D7E6E7D}"/>
    <hyperlink ref="BD448" location="A125579712W" display="A125579712W" xr:uid="{439A8FFF-F1F6-4220-98DF-6FBFAFC66949}"/>
    <hyperlink ref="AZ448" location="A125582520L" display="A125582520L" xr:uid="{7DEDF8D6-D635-4449-9F28-4D6ABC0E43F9}"/>
    <hyperlink ref="BA448" location="A125576904K" display="A125576904K" xr:uid="{4F5E5D58-1B2D-4B62-BE06-F4117269A3C7}"/>
    <hyperlink ref="BB448" location="A125585328T" display="A125585328T" xr:uid="{7B42F613-A15D-4AF4-ADBE-A2D791E7CC99}"/>
    <hyperlink ref="BC448" location="A125588136C" display="A125588136C" xr:uid="{BACC38B9-81F9-4B84-AD7F-B4865E047ACE}"/>
    <hyperlink ref="BE448" location="A125579713X" display="A125579713X" xr:uid="{76C40001-6C69-4A2B-8926-F3EFE5C1C036}"/>
    <hyperlink ref="H497" location="A125567232L" display="A125567232L" xr:uid="{71EB5DAC-D71C-4523-8001-0C35688B3032}"/>
    <hyperlink ref="D497" location="A125570040C" display="A125570040C" xr:uid="{F4ADD3D4-5CE5-4A15-9678-D3FC996544CA}"/>
    <hyperlink ref="E497" location="A125564424A" display="A125564424A" xr:uid="{FB4051EF-4591-4317-9602-84D99E5A22BE}"/>
    <hyperlink ref="F497" location="A125572848F" display="A125572848F" xr:uid="{FEE8AC0D-95EB-4171-8D53-4851AB7BD149}"/>
    <hyperlink ref="G497" location="A125575656T" display="A125575656T" xr:uid="{BD4B1BD2-882D-4C39-B7EE-84CE57FE6ED0}"/>
    <hyperlink ref="I497" location="A125567233R" display="A125567233R" xr:uid="{517AA43F-34D6-4071-B55A-B02251A2EAFE}"/>
    <hyperlink ref="H498" location="A125565984T" display="A125565984T" xr:uid="{523681BA-12F4-4DA9-9324-686546081FBE}"/>
    <hyperlink ref="D498" location="A125568792C" display="A125568792C" xr:uid="{EF81E4C5-C1A2-49E8-A3B9-8BD36833A1F4}"/>
    <hyperlink ref="E498" location="A125563176J" display="A125563176J" xr:uid="{BF52342E-B7B0-4475-8DD1-71311D577E10}"/>
    <hyperlink ref="F498" location="A125571600J" display="A125571600J" xr:uid="{065D842D-5A56-4BBF-9848-D11C4DA6CF22}"/>
    <hyperlink ref="G498" location="A125574408L" display="A125574408L" xr:uid="{A1C9F8E5-C67C-4198-BAE8-2E6A8DABE509}"/>
    <hyperlink ref="I498" location="A125565985V" display="A125565985V" xr:uid="{396EB31B-6C25-4A7C-A1A4-C03D5171ABC1}"/>
    <hyperlink ref="H499" location="A125567544X" display="A125567544X" xr:uid="{6D820D6F-8B5F-443C-8236-571C1C239310}"/>
    <hyperlink ref="D499" location="A125570352R" display="A125570352R" xr:uid="{E93B87A8-471B-4EEC-A63C-2487C64FBE2D}"/>
    <hyperlink ref="E499" location="A125564736L" display="A125564736L" xr:uid="{F7803951-EB85-4AB2-8506-F3CDB7430553}"/>
    <hyperlink ref="F499" location="A125573160A" display="A125573160A" xr:uid="{4823225D-5880-4A45-B172-989468201D96}"/>
    <hyperlink ref="G499" location="A125575968C" display="A125575968C" xr:uid="{92CEA9E4-D113-439F-936C-47BB0BDD08BC}"/>
    <hyperlink ref="I499" location="A125567545A" display="A125567545A" xr:uid="{E135F544-1AC0-4A2B-8313-36D4F255D201}"/>
    <hyperlink ref="H500" location="A125567856K" display="A125567856K" xr:uid="{89567840-77B1-4476-9823-ECB1365519BA}"/>
    <hyperlink ref="D500" location="A125570664A" display="A125570664A" xr:uid="{CAB26F7C-6CFA-4746-BD44-FA50FCE18009}"/>
    <hyperlink ref="E500" location="A125565048A" display="A125565048A" xr:uid="{DFF121B3-2E31-4498-A193-50ADB6128069}"/>
    <hyperlink ref="F500" location="A125573472L" display="A125573472L" xr:uid="{308EFE30-BDE3-4ED2-85C8-C2110F6547E7}"/>
    <hyperlink ref="G500" location="A125576280X" display="A125576280X" xr:uid="{B795CC73-DD66-4E50-B923-BBC68D376830}"/>
    <hyperlink ref="I500" location="A125567857L" display="A125567857L" xr:uid="{47C2BB08-80CF-4383-BB86-F52B74B5D38F}"/>
    <hyperlink ref="H501" location="A125566296F" display="A125566296F" xr:uid="{03533DDB-42C1-40EE-81F7-E51B707697AE}"/>
    <hyperlink ref="D501" location="A125569104F" display="A125569104F" xr:uid="{AFCBC5B1-6707-4D71-88F9-B560AAE1AB35}"/>
    <hyperlink ref="E501" location="A125563488V" display="A125563488V" xr:uid="{D5283925-E35D-4A6A-8499-1331B448A835}"/>
    <hyperlink ref="F501" location="A125571912V" display="A125571912V" xr:uid="{EC1B4DAD-7453-4B2F-AE56-6E8E4B3521BD}"/>
    <hyperlink ref="G501" location="A125574720F" display="A125574720F" xr:uid="{928122CA-3893-4A1A-A656-976DEDC6254D}"/>
    <hyperlink ref="I501" location="A125566297J" display="A125566297J" xr:uid="{6AED3E9E-F021-4777-99B6-9B6DEF62AB93}"/>
    <hyperlink ref="H502" location="A125566608F" display="A125566608F" xr:uid="{ABDE2896-E03B-48BA-8C4E-4A3CBDBF1EE5}"/>
    <hyperlink ref="D502" location="A125569416T" display="A125569416T" xr:uid="{CD264323-E8F7-40DB-A410-1B5C1D0FB411}"/>
    <hyperlink ref="E502" location="A125563800A" display="A125563800A" xr:uid="{F90F6F54-0962-4BEC-A15C-592982D980E9}"/>
    <hyperlink ref="F502" location="A125572224J" display="A125572224J" xr:uid="{26671C6B-2F3A-4D1E-A627-290BB47AF5C2}"/>
    <hyperlink ref="G502" location="A125575032V" display="A125575032V" xr:uid="{4C8DEB5B-16BA-4C7F-A392-23723A57F77A}"/>
    <hyperlink ref="I502" location="A125566609J" display="A125566609J" xr:uid="{639D26B5-0466-4A83-95F3-EB2A534DF26B}"/>
    <hyperlink ref="H503" location="A125566920X" display="A125566920X" xr:uid="{72BDEB48-439B-431A-BCE1-524D2960349E}"/>
    <hyperlink ref="D503" location="A125569728C" display="A125569728C" xr:uid="{8F07C3D2-FAA4-4194-A9E5-ADAF60217E94}"/>
    <hyperlink ref="E503" location="A125564112R" display="A125564112R" xr:uid="{B9D46938-4B67-47E5-A0EC-1874E00AE431}"/>
    <hyperlink ref="F503" location="A125572536V" display="A125572536V" xr:uid="{A74D0558-9896-4A30-817F-E5CACB491DFE}"/>
    <hyperlink ref="G503" location="A125575344F" display="A125575344F" xr:uid="{BFED13CC-2349-42D5-8DF3-217C1CA766EB}"/>
    <hyperlink ref="I503" location="A125566921A" display="A125566921A" xr:uid="{DC4F61A6-A4E8-474D-B866-4121B3F7C49D}"/>
    <hyperlink ref="H504" location="A125565672F" display="A125565672F" xr:uid="{B56F0CC7-C5D0-4416-B14D-DDA6D7775B3C}"/>
    <hyperlink ref="D504" location="A125568480T" display="A125568480T" xr:uid="{311F3633-AE34-475C-975C-6B689AC210E8}"/>
    <hyperlink ref="E504" location="A125562864V" display="A125562864V" xr:uid="{4A876E61-8786-46BC-ABDF-D494966AD9C2}"/>
    <hyperlink ref="F504" location="A125571288A" display="A125571288A" xr:uid="{2488D9F7-E1CA-4AA8-8894-9FE6946A199C}"/>
    <hyperlink ref="G504" location="A125574096L" display="A125574096L" xr:uid="{EE81A8BB-F155-4E71-9A3B-9B0EE8D76581}"/>
    <hyperlink ref="I504" location="A125565673J" display="A125565673J" xr:uid="{7ECC625C-A3E4-47B5-9EA0-78C127E0B469}"/>
    <hyperlink ref="N497" location="A125567232L" display="A125567232L" xr:uid="{64D7575F-2171-4BEF-A9C4-5B15F7BA47DC}"/>
    <hyperlink ref="J497" location="A125570040C" display="A125570040C" xr:uid="{1891ADF9-02D8-4CB9-AC6E-983FAB5270BF}"/>
    <hyperlink ref="K497" location="A125564424A" display="A125564424A" xr:uid="{EEE389AD-648D-4896-B40A-3A40A9CDBACB}"/>
    <hyperlink ref="L497" location="A125572848F" display="A125572848F" xr:uid="{547E1FE3-78B8-4ED1-B16A-8977EFB3724C}"/>
    <hyperlink ref="M497" location="A125575656T" display="A125575656T" xr:uid="{C858EEC9-15C5-4BA0-8BF8-A036EE354C31}"/>
    <hyperlink ref="O497" location="A125567233R" display="A125567233R" xr:uid="{4EB11124-7216-4560-9F2B-1F10CEC7CCCF}"/>
    <hyperlink ref="T498" location="A125565984T" display="A125565984T" xr:uid="{9516F856-1E2C-4D04-A757-0339AAE707F2}"/>
    <hyperlink ref="P498" location="A125568792C" display="A125568792C" xr:uid="{2082C20A-B19B-4F36-AA0A-9F9C4A97664C}"/>
    <hyperlink ref="Q498" location="A125563176J" display="A125563176J" xr:uid="{C17B9294-A0B3-448E-852F-F5A356F4A2B2}"/>
    <hyperlink ref="R498" location="A125571600J" display="A125571600J" xr:uid="{72C3EB4A-BC39-48FD-9509-EDFB04D43081}"/>
    <hyperlink ref="S498" location="A125574408L" display="A125574408L" xr:uid="{3811BB17-1DA9-4A5A-B03B-8A78EA7AA7C0}"/>
    <hyperlink ref="U498" location="A125565985V" display="A125565985V" xr:uid="{9A9ABF3B-7955-4351-B689-E106F39A49B6}"/>
    <hyperlink ref="Z499" location="A125567544X" display="A125567544X" xr:uid="{5EEE035F-AE95-4AA8-9ACD-FCE3C6089DC2}"/>
    <hyperlink ref="V499" location="A125570352R" display="A125570352R" xr:uid="{E521444B-5A5F-40C0-BDD9-473E2A3698CD}"/>
    <hyperlink ref="W499" location="A125564736L" display="A125564736L" xr:uid="{F3BF8762-0A40-4866-8589-0C1FFF4E5B06}"/>
    <hyperlink ref="X499" location="A125573160A" display="A125573160A" xr:uid="{0288BFB7-5486-4254-82FC-072BA5D5F634}"/>
    <hyperlink ref="Y499" location="A125575968C" display="A125575968C" xr:uid="{7ED45D39-AF71-4882-96D0-5E56FAA40201}"/>
    <hyperlink ref="AA499" location="A125567545A" display="A125567545A" xr:uid="{DB49A3B9-5802-4D3F-9CE5-D6385AF1A590}"/>
    <hyperlink ref="AF500" location="A125567856K" display="A125567856K" xr:uid="{DB4EF8FC-01FB-46FB-B108-E2DC29E005D9}"/>
    <hyperlink ref="AB500" location="A125570664A" display="A125570664A" xr:uid="{6969162D-CCCA-477C-A81C-7062316B7A6C}"/>
    <hyperlink ref="AC500" location="A125565048A" display="A125565048A" xr:uid="{4C1A43C1-CAAE-4C34-B1D3-09A56229126F}"/>
    <hyperlink ref="AD500" location="A125573472L" display="A125573472L" xr:uid="{67A903C2-7609-4D30-8068-A7A5E415D3F7}"/>
    <hyperlink ref="AE500" location="A125576280X" display="A125576280X" xr:uid="{C58D86C1-1A60-415C-A1FC-95336830D663}"/>
    <hyperlink ref="AG500" location="A125567857L" display="A125567857L" xr:uid="{F4663DFB-9E2A-447C-B33A-596493ECC2B8}"/>
    <hyperlink ref="AL501" location="A125566296F" display="A125566296F" xr:uid="{ACDDFB93-3129-41EA-9ECC-32763C62009D}"/>
    <hyperlink ref="AH501" location="A125569104F" display="A125569104F" xr:uid="{F45FE379-DFA8-4879-ADA3-6A45A036052C}"/>
    <hyperlink ref="AI501" location="A125563488V" display="A125563488V" xr:uid="{A68172A7-CDC1-46D4-8C4D-C192089FC102}"/>
    <hyperlink ref="AJ501" location="A125571912V" display="A125571912V" xr:uid="{D1D60CBB-FB13-45F3-904F-514B45217666}"/>
    <hyperlink ref="AK501" location="A125574720F" display="A125574720F" xr:uid="{44C136B3-AB25-4DE8-9227-A117B3466CF4}"/>
    <hyperlink ref="AM501" location="A125566297J" display="A125566297J" xr:uid="{0912C41D-8C89-4DFE-8007-927FE8794EC3}"/>
    <hyperlink ref="AR502" location="A125566608F" display="A125566608F" xr:uid="{15414C6D-3729-4E32-AE09-47AA9720C4E1}"/>
    <hyperlink ref="AN502" location="A125569416T" display="A125569416T" xr:uid="{800171A7-D0B0-43BA-83B2-16639A1080B8}"/>
    <hyperlink ref="AO502" location="A125563800A" display="A125563800A" xr:uid="{F49975C0-1E15-4738-A129-9DC5F87DD377}"/>
    <hyperlink ref="AP502" location="A125572224J" display="A125572224J" xr:uid="{318287D6-53C0-4E0B-BA6D-10A9BDB200F5}"/>
    <hyperlink ref="AQ502" location="A125575032V" display="A125575032V" xr:uid="{6B20FACC-0FC1-4592-836D-7628456AD042}"/>
    <hyperlink ref="AS502" location="A125566609J" display="A125566609J" xr:uid="{05ACE41B-C28B-4739-AA95-6F48D23528DE}"/>
    <hyperlink ref="AX503" location="A125566920X" display="A125566920X" xr:uid="{BF930B9C-D7CB-4F48-9801-76ADD0B1D0D9}"/>
    <hyperlink ref="AT503" location="A125569728C" display="A125569728C" xr:uid="{81015A44-EAB0-47F6-AA64-14011486F7CA}"/>
    <hyperlink ref="AU503" location="A125564112R" display="A125564112R" xr:uid="{8F6FF495-8C15-4E7D-AEBE-32D3A291C3F0}"/>
    <hyperlink ref="AV503" location="A125572536V" display="A125572536V" xr:uid="{A7DDB34A-BBBB-441C-838A-93C4807DA5E8}"/>
    <hyperlink ref="AW503" location="A125575344F" display="A125575344F" xr:uid="{0DC634EA-07C4-477D-82DB-E2B57AE15DBD}"/>
    <hyperlink ref="AY503" location="A125566921A" display="A125566921A" xr:uid="{0E1F86DC-CB0C-4733-939F-F70843CC9F07}"/>
    <hyperlink ref="BD504" location="A125565672F" display="A125565672F" xr:uid="{015C43B3-4DFB-4502-9613-DBEED2D3AD94}"/>
    <hyperlink ref="AZ504" location="A125568480T" display="A125568480T" xr:uid="{21EC765D-6E20-4BF9-ACA0-06DC6CF16D8A}"/>
    <hyperlink ref="BA504" location="A125562864V" display="A125562864V" xr:uid="{2B7AB380-2933-49E0-9A1A-4139EDE30963}"/>
    <hyperlink ref="BB504" location="A125571288A" display="A125571288A" xr:uid="{B076708D-0E94-4ADD-B98C-880056FAB1D1}"/>
    <hyperlink ref="BC504" location="A125574096L" display="A125574096L" xr:uid="{D00CD324-892C-4603-B0E8-7CDCD9996F59}"/>
    <hyperlink ref="BE504" location="A125565673J" display="A125565673J" xr:uid="{0F11961A-CF2C-4872-8C06-4DF8353C8722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8013</v>
      </c>
      <c r="C1" s="3" t="s">
        <v>8014</v>
      </c>
      <c r="D1" s="3" t="s">
        <v>8015</v>
      </c>
      <c r="E1" s="3" t="s">
        <v>8016</v>
      </c>
      <c r="F1" s="3" t="s">
        <v>8017</v>
      </c>
      <c r="G1" s="3" t="s">
        <v>8018</v>
      </c>
      <c r="H1" s="3" t="s">
        <v>8019</v>
      </c>
      <c r="I1" s="3" t="s">
        <v>8020</v>
      </c>
      <c r="J1" s="3" t="s">
        <v>8021</v>
      </c>
      <c r="K1" s="3" t="s">
        <v>8022</v>
      </c>
      <c r="L1" s="3" t="s">
        <v>8023</v>
      </c>
      <c r="M1" s="3" t="s">
        <v>8024</v>
      </c>
      <c r="N1" s="3" t="s">
        <v>8025</v>
      </c>
      <c r="O1" s="3" t="s">
        <v>8026</v>
      </c>
      <c r="P1" s="3" t="s">
        <v>8027</v>
      </c>
      <c r="Q1" s="3" t="s">
        <v>8028</v>
      </c>
      <c r="R1" s="3" t="s">
        <v>8029</v>
      </c>
      <c r="S1" s="3" t="s">
        <v>8030</v>
      </c>
      <c r="T1" s="3" t="s">
        <v>8031</v>
      </c>
      <c r="U1" s="3" t="s">
        <v>8032</v>
      </c>
      <c r="V1" s="3" t="s">
        <v>8033</v>
      </c>
      <c r="W1" s="3" t="s">
        <v>8034</v>
      </c>
      <c r="X1" s="3" t="s">
        <v>8035</v>
      </c>
      <c r="Y1" s="3" t="s">
        <v>8036</v>
      </c>
      <c r="Z1" s="3" t="s">
        <v>8037</v>
      </c>
      <c r="AA1" s="3" t="s">
        <v>8038</v>
      </c>
      <c r="AB1" s="3" t="s">
        <v>8039</v>
      </c>
      <c r="AC1" s="3" t="s">
        <v>8040</v>
      </c>
      <c r="AD1" s="3" t="s">
        <v>8041</v>
      </c>
      <c r="AE1" s="3" t="s">
        <v>8042</v>
      </c>
      <c r="AF1" s="3" t="s">
        <v>8043</v>
      </c>
      <c r="AG1" s="3" t="s">
        <v>8044</v>
      </c>
      <c r="AH1" s="3" t="s">
        <v>8045</v>
      </c>
      <c r="AI1" s="3" t="s">
        <v>8046</v>
      </c>
      <c r="AJ1" s="3" t="s">
        <v>8047</v>
      </c>
      <c r="AK1" s="3" t="s">
        <v>8048</v>
      </c>
      <c r="AL1" s="3" t="s">
        <v>8049</v>
      </c>
      <c r="AM1" s="3" t="s">
        <v>8050</v>
      </c>
      <c r="AN1" s="3" t="s">
        <v>8051</v>
      </c>
      <c r="AO1" s="3" t="s">
        <v>8052</v>
      </c>
      <c r="AP1" s="3" t="s">
        <v>8053</v>
      </c>
      <c r="AQ1" s="3" t="s">
        <v>8054</v>
      </c>
      <c r="AR1" s="3" t="s">
        <v>8055</v>
      </c>
      <c r="AS1" s="3" t="s">
        <v>8056</v>
      </c>
      <c r="AT1" s="3" t="s">
        <v>8057</v>
      </c>
      <c r="AU1" s="3" t="s">
        <v>8058</v>
      </c>
      <c r="AV1" s="3" t="s">
        <v>8059</v>
      </c>
      <c r="AW1" s="3" t="s">
        <v>8060</v>
      </c>
      <c r="AX1" s="3" t="s">
        <v>8061</v>
      </c>
      <c r="AY1" s="3" t="s">
        <v>8062</v>
      </c>
      <c r="AZ1" s="3" t="s">
        <v>8063</v>
      </c>
      <c r="BA1" s="3" t="s">
        <v>8064</v>
      </c>
      <c r="BB1" s="3" t="s">
        <v>8065</v>
      </c>
      <c r="BC1" s="3" t="s">
        <v>8066</v>
      </c>
      <c r="BD1" s="3" t="s">
        <v>8067</v>
      </c>
      <c r="BE1" s="3" t="s">
        <v>8068</v>
      </c>
      <c r="BF1" s="3" t="s">
        <v>8069</v>
      </c>
      <c r="BG1" s="3" t="s">
        <v>8070</v>
      </c>
      <c r="BH1" s="3" t="s">
        <v>8071</v>
      </c>
      <c r="BI1" s="3" t="s">
        <v>8072</v>
      </c>
      <c r="BJ1" s="3" t="s">
        <v>8073</v>
      </c>
      <c r="BK1" s="3" t="s">
        <v>8074</v>
      </c>
      <c r="BL1" s="3" t="s">
        <v>8075</v>
      </c>
      <c r="BM1" s="3" t="s">
        <v>8076</v>
      </c>
      <c r="BN1" s="3" t="s">
        <v>8077</v>
      </c>
      <c r="BO1" s="3" t="s">
        <v>8078</v>
      </c>
      <c r="BP1" s="3" t="s">
        <v>8079</v>
      </c>
      <c r="BQ1" s="3" t="s">
        <v>8080</v>
      </c>
      <c r="BR1" s="3" t="s">
        <v>8081</v>
      </c>
      <c r="BS1" s="3" t="s">
        <v>8082</v>
      </c>
      <c r="BT1" s="3" t="s">
        <v>8083</v>
      </c>
      <c r="BU1" s="3" t="s">
        <v>8084</v>
      </c>
      <c r="BV1" s="3" t="s">
        <v>8085</v>
      </c>
      <c r="BW1" s="3" t="s">
        <v>8086</v>
      </c>
      <c r="BX1" s="3" t="s">
        <v>8087</v>
      </c>
      <c r="BY1" s="3" t="s">
        <v>8088</v>
      </c>
      <c r="BZ1" s="3" t="s">
        <v>8089</v>
      </c>
      <c r="CA1" s="3" t="s">
        <v>8090</v>
      </c>
      <c r="CB1" s="3" t="s">
        <v>8091</v>
      </c>
      <c r="CC1" s="3" t="s">
        <v>8092</v>
      </c>
      <c r="CD1" s="3" t="s">
        <v>8093</v>
      </c>
      <c r="CE1" s="3" t="s">
        <v>8094</v>
      </c>
      <c r="CF1" s="3" t="s">
        <v>8095</v>
      </c>
      <c r="CG1" s="3" t="s">
        <v>8096</v>
      </c>
      <c r="CH1" s="3" t="s">
        <v>8097</v>
      </c>
      <c r="CI1" s="3" t="s">
        <v>8098</v>
      </c>
      <c r="CJ1" s="3" t="s">
        <v>8099</v>
      </c>
      <c r="CK1" s="3" t="s">
        <v>8100</v>
      </c>
      <c r="CL1" s="3" t="s">
        <v>8101</v>
      </c>
      <c r="CM1" s="3" t="s">
        <v>8102</v>
      </c>
      <c r="CN1" s="3" t="s">
        <v>8103</v>
      </c>
      <c r="CO1" s="3" t="s">
        <v>8104</v>
      </c>
      <c r="CP1" s="3" t="s">
        <v>8105</v>
      </c>
      <c r="CQ1" s="3" t="s">
        <v>8106</v>
      </c>
      <c r="CR1" s="3" t="s">
        <v>8107</v>
      </c>
      <c r="CS1" s="3" t="s">
        <v>8108</v>
      </c>
      <c r="CT1" s="3" t="s">
        <v>8109</v>
      </c>
      <c r="CU1" s="3" t="s">
        <v>8110</v>
      </c>
      <c r="CV1" s="3" t="s">
        <v>8111</v>
      </c>
      <c r="CW1" s="3" t="s">
        <v>8112</v>
      </c>
      <c r="CX1" s="3" t="s">
        <v>8113</v>
      </c>
      <c r="CY1" s="3" t="s">
        <v>8114</v>
      </c>
      <c r="CZ1" s="3" t="s">
        <v>8115</v>
      </c>
      <c r="DA1" s="3" t="s">
        <v>8116</v>
      </c>
      <c r="DB1" s="3" t="s">
        <v>8117</v>
      </c>
      <c r="DC1" s="3" t="s">
        <v>8118</v>
      </c>
      <c r="DD1" s="3" t="s">
        <v>8119</v>
      </c>
      <c r="DE1" s="3" t="s">
        <v>8120</v>
      </c>
      <c r="DF1" s="3" t="s">
        <v>8121</v>
      </c>
      <c r="DG1" s="3" t="s">
        <v>8122</v>
      </c>
      <c r="DH1" s="3" t="s">
        <v>8123</v>
      </c>
      <c r="DI1" s="3" t="s">
        <v>8124</v>
      </c>
      <c r="DJ1" s="3" t="s">
        <v>8125</v>
      </c>
      <c r="DK1" s="3" t="s">
        <v>8126</v>
      </c>
      <c r="DL1" s="3" t="s">
        <v>8127</v>
      </c>
      <c r="DM1" s="3" t="s">
        <v>8128</v>
      </c>
      <c r="DN1" s="3" t="s">
        <v>8129</v>
      </c>
      <c r="DO1" s="3" t="s">
        <v>8130</v>
      </c>
      <c r="DP1" s="3" t="s">
        <v>8131</v>
      </c>
      <c r="DQ1" s="3" t="s">
        <v>8132</v>
      </c>
      <c r="DR1" s="3" t="s">
        <v>8133</v>
      </c>
      <c r="DS1" s="3" t="s">
        <v>8134</v>
      </c>
      <c r="DT1" s="3" t="s">
        <v>8135</v>
      </c>
      <c r="DU1" s="3" t="s">
        <v>8136</v>
      </c>
      <c r="DV1" s="3" t="s">
        <v>8137</v>
      </c>
      <c r="DW1" s="3" t="s">
        <v>8138</v>
      </c>
      <c r="DX1" s="3" t="s">
        <v>8139</v>
      </c>
      <c r="DY1" s="3" t="s">
        <v>8140</v>
      </c>
      <c r="DZ1" s="3" t="s">
        <v>8141</v>
      </c>
      <c r="EA1" s="3" t="s">
        <v>8142</v>
      </c>
      <c r="EB1" s="3" t="s">
        <v>8143</v>
      </c>
      <c r="EC1" s="3" t="s">
        <v>8144</v>
      </c>
      <c r="ED1" s="3" t="s">
        <v>8145</v>
      </c>
      <c r="EE1" s="3" t="s">
        <v>8146</v>
      </c>
      <c r="EF1" s="3" t="s">
        <v>8147</v>
      </c>
      <c r="EG1" s="3" t="s">
        <v>8148</v>
      </c>
      <c r="EH1" s="3" t="s">
        <v>8149</v>
      </c>
      <c r="EI1" s="3" t="s">
        <v>8150</v>
      </c>
      <c r="EJ1" s="3" t="s">
        <v>8151</v>
      </c>
      <c r="EK1" s="3" t="s">
        <v>8152</v>
      </c>
      <c r="EL1" s="3" t="s">
        <v>8153</v>
      </c>
      <c r="EM1" s="3" t="s">
        <v>8154</v>
      </c>
      <c r="EN1" s="3" t="s">
        <v>8155</v>
      </c>
      <c r="EO1" s="3" t="s">
        <v>8156</v>
      </c>
      <c r="EP1" s="3" t="s">
        <v>8157</v>
      </c>
      <c r="EQ1" s="3" t="s">
        <v>8158</v>
      </c>
      <c r="ER1" s="3" t="s">
        <v>8159</v>
      </c>
      <c r="ES1" s="3" t="s">
        <v>8160</v>
      </c>
      <c r="ET1" s="3" t="s">
        <v>8161</v>
      </c>
      <c r="EU1" s="3" t="s">
        <v>8162</v>
      </c>
      <c r="EV1" s="3" t="s">
        <v>8163</v>
      </c>
      <c r="EW1" s="3" t="s">
        <v>8164</v>
      </c>
      <c r="EX1" s="3" t="s">
        <v>8165</v>
      </c>
      <c r="EY1" s="3" t="s">
        <v>8166</v>
      </c>
      <c r="EZ1" s="3" t="s">
        <v>8167</v>
      </c>
      <c r="FA1" s="3" t="s">
        <v>8168</v>
      </c>
      <c r="FB1" s="3" t="s">
        <v>8169</v>
      </c>
      <c r="FC1" s="3" t="s">
        <v>8170</v>
      </c>
      <c r="FD1" s="3" t="s">
        <v>8171</v>
      </c>
      <c r="FE1" s="3" t="s">
        <v>8172</v>
      </c>
      <c r="FF1" s="3" t="s">
        <v>8173</v>
      </c>
      <c r="FG1" s="3" t="s">
        <v>8174</v>
      </c>
      <c r="FH1" s="3" t="s">
        <v>8175</v>
      </c>
      <c r="FI1" s="3" t="s">
        <v>8176</v>
      </c>
      <c r="FJ1" s="3" t="s">
        <v>8177</v>
      </c>
      <c r="FK1" s="3" t="s">
        <v>8178</v>
      </c>
      <c r="FL1" s="3" t="s">
        <v>8179</v>
      </c>
      <c r="FM1" s="3" t="s">
        <v>8180</v>
      </c>
      <c r="FN1" s="3" t="s">
        <v>8181</v>
      </c>
      <c r="FO1" s="3" t="s">
        <v>8182</v>
      </c>
      <c r="FP1" s="3" t="s">
        <v>8183</v>
      </c>
      <c r="FQ1" s="3" t="s">
        <v>8184</v>
      </c>
      <c r="FR1" s="3" t="s">
        <v>8185</v>
      </c>
      <c r="FS1" s="3" t="s">
        <v>8186</v>
      </c>
      <c r="FT1" s="3" t="s">
        <v>8187</v>
      </c>
      <c r="FU1" s="3" t="s">
        <v>8188</v>
      </c>
      <c r="FV1" s="3" t="s">
        <v>8189</v>
      </c>
      <c r="FW1" s="3" t="s">
        <v>8190</v>
      </c>
      <c r="FX1" s="3" t="s">
        <v>8191</v>
      </c>
      <c r="FY1" s="3" t="s">
        <v>8192</v>
      </c>
      <c r="FZ1" s="3" t="s">
        <v>8193</v>
      </c>
      <c r="GA1" s="3" t="s">
        <v>8194</v>
      </c>
      <c r="GB1" s="3" t="s">
        <v>8195</v>
      </c>
      <c r="GC1" s="3" t="s">
        <v>8196</v>
      </c>
      <c r="GD1" s="3" t="s">
        <v>8197</v>
      </c>
      <c r="GE1" s="3" t="s">
        <v>8198</v>
      </c>
      <c r="GF1" s="3" t="s">
        <v>8199</v>
      </c>
      <c r="GG1" s="3" t="s">
        <v>8200</v>
      </c>
      <c r="GH1" s="3" t="s">
        <v>8201</v>
      </c>
      <c r="GI1" s="3" t="s">
        <v>8202</v>
      </c>
      <c r="GJ1" s="3" t="s">
        <v>8203</v>
      </c>
      <c r="GK1" s="3" t="s">
        <v>8204</v>
      </c>
      <c r="GL1" s="3" t="s">
        <v>8205</v>
      </c>
      <c r="GM1" s="3" t="s">
        <v>8206</v>
      </c>
      <c r="GN1" s="3" t="s">
        <v>8207</v>
      </c>
      <c r="GO1" s="3" t="s">
        <v>8208</v>
      </c>
      <c r="GP1" s="3" t="s">
        <v>8209</v>
      </c>
      <c r="GQ1" s="3" t="s">
        <v>8210</v>
      </c>
      <c r="GR1" s="3" t="s">
        <v>8211</v>
      </c>
      <c r="GS1" s="3" t="s">
        <v>8212</v>
      </c>
      <c r="GT1" s="3" t="s">
        <v>8213</v>
      </c>
      <c r="GU1" s="3" t="s">
        <v>8214</v>
      </c>
      <c r="GV1" s="3" t="s">
        <v>8215</v>
      </c>
      <c r="GW1" s="3" t="s">
        <v>8216</v>
      </c>
      <c r="GX1" s="3" t="s">
        <v>8217</v>
      </c>
      <c r="GY1" s="3" t="s">
        <v>8218</v>
      </c>
      <c r="GZ1" s="3" t="s">
        <v>8219</v>
      </c>
      <c r="HA1" s="3" t="s">
        <v>8220</v>
      </c>
      <c r="HB1" s="3" t="s">
        <v>8221</v>
      </c>
      <c r="HC1" s="3" t="s">
        <v>8222</v>
      </c>
      <c r="HD1" s="3" t="s">
        <v>8223</v>
      </c>
      <c r="HE1" s="3" t="s">
        <v>8224</v>
      </c>
      <c r="HF1" s="3" t="s">
        <v>8225</v>
      </c>
      <c r="HG1" s="3" t="s">
        <v>8226</v>
      </c>
      <c r="HH1" s="3" t="s">
        <v>8227</v>
      </c>
      <c r="HI1" s="3" t="s">
        <v>8228</v>
      </c>
      <c r="HJ1" s="3" t="s">
        <v>8229</v>
      </c>
      <c r="HK1" s="3" t="s">
        <v>8230</v>
      </c>
      <c r="HL1" s="3" t="s">
        <v>8231</v>
      </c>
      <c r="HM1" s="3" t="s">
        <v>8232</v>
      </c>
      <c r="HN1" s="3" t="s">
        <v>8233</v>
      </c>
      <c r="HO1" s="3" t="s">
        <v>8234</v>
      </c>
      <c r="HP1" s="3" t="s">
        <v>8235</v>
      </c>
      <c r="HQ1" s="3" t="s">
        <v>8236</v>
      </c>
      <c r="HR1" s="3" t="s">
        <v>8237</v>
      </c>
      <c r="HS1" s="3" t="s">
        <v>8238</v>
      </c>
      <c r="HT1" s="3" t="s">
        <v>8239</v>
      </c>
      <c r="HU1" s="3" t="s">
        <v>8240</v>
      </c>
      <c r="HV1" s="3" t="s">
        <v>8241</v>
      </c>
      <c r="HW1" s="3" t="s">
        <v>8242</v>
      </c>
      <c r="HX1" s="3" t="s">
        <v>8243</v>
      </c>
      <c r="HY1" s="3" t="s">
        <v>8244</v>
      </c>
      <c r="HZ1" s="3" t="s">
        <v>8245</v>
      </c>
      <c r="IA1" s="3" t="s">
        <v>8246</v>
      </c>
      <c r="IB1" s="3" t="s">
        <v>8247</v>
      </c>
      <c r="IC1" s="3" t="s">
        <v>8248</v>
      </c>
      <c r="ID1" s="3" t="s">
        <v>8249</v>
      </c>
      <c r="IE1" s="3" t="s">
        <v>8250</v>
      </c>
      <c r="IF1" s="3" t="s">
        <v>8251</v>
      </c>
      <c r="IG1" s="3" t="s">
        <v>8252</v>
      </c>
      <c r="IH1" s="3" t="s">
        <v>8253</v>
      </c>
      <c r="II1" s="3" t="s">
        <v>8254</v>
      </c>
      <c r="IJ1" s="3" t="s">
        <v>8255</v>
      </c>
      <c r="IK1" s="3" t="s">
        <v>8256</v>
      </c>
      <c r="IL1" s="3" t="s">
        <v>8257</v>
      </c>
      <c r="IM1" s="3" t="s">
        <v>8258</v>
      </c>
      <c r="IN1" s="3" t="s">
        <v>8259</v>
      </c>
      <c r="IO1" s="3" t="s">
        <v>8260</v>
      </c>
      <c r="IP1" s="3" t="s">
        <v>8261</v>
      </c>
      <c r="IQ1" s="3" t="s">
        <v>8262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8" t="s">
        <v>277</v>
      </c>
      <c r="CH2" s="8" t="s">
        <v>277</v>
      </c>
      <c r="CI2" s="8" t="s">
        <v>277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8" t="s">
        <v>277</v>
      </c>
      <c r="CZ2" s="8" t="s">
        <v>277</v>
      </c>
      <c r="DA2" s="8" t="s">
        <v>277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277</v>
      </c>
      <c r="DR2" s="8" t="s">
        <v>277</v>
      </c>
      <c r="DS2" s="8" t="s">
        <v>277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8" t="s">
        <v>277</v>
      </c>
      <c r="EJ2" s="8" t="s">
        <v>277</v>
      </c>
      <c r="EK2" s="8" t="s">
        <v>277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8" t="s">
        <v>277</v>
      </c>
      <c r="FB2" s="8" t="s">
        <v>277</v>
      </c>
      <c r="FC2" s="8" t="s">
        <v>277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8" t="s">
        <v>277</v>
      </c>
      <c r="FT2" s="8" t="s">
        <v>277</v>
      </c>
      <c r="FU2" s="8" t="s">
        <v>277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8" t="s">
        <v>277</v>
      </c>
      <c r="GL2" s="8" t="s">
        <v>277</v>
      </c>
      <c r="GM2" s="8" t="s">
        <v>277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8" t="s">
        <v>277</v>
      </c>
      <c r="HD2" s="8" t="s">
        <v>277</v>
      </c>
      <c r="HE2" s="8" t="s">
        <v>277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8" t="s">
        <v>277</v>
      </c>
      <c r="HV2" s="8" t="s">
        <v>277</v>
      </c>
      <c r="HW2" s="8" t="s">
        <v>277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8" t="s">
        <v>277</v>
      </c>
      <c r="IN2" s="8" t="s">
        <v>277</v>
      </c>
      <c r="IO2" s="8" t="s">
        <v>277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8263</v>
      </c>
      <c r="C10" s="8" t="s">
        <v>8264</v>
      </c>
      <c r="D10" s="8" t="s">
        <v>8265</v>
      </c>
      <c r="E10" s="8" t="s">
        <v>8266</v>
      </c>
      <c r="F10" s="8" t="s">
        <v>8267</v>
      </c>
      <c r="G10" s="8" t="s">
        <v>8268</v>
      </c>
      <c r="H10" s="8" t="s">
        <v>8269</v>
      </c>
      <c r="I10" s="8" t="s">
        <v>8270</v>
      </c>
      <c r="J10" s="8" t="s">
        <v>8271</v>
      </c>
      <c r="K10" s="8" t="s">
        <v>8272</v>
      </c>
      <c r="L10" s="8" t="s">
        <v>8273</v>
      </c>
      <c r="M10" s="8" t="s">
        <v>8274</v>
      </c>
      <c r="N10" s="8" t="s">
        <v>8275</v>
      </c>
      <c r="O10" s="8" t="s">
        <v>8276</v>
      </c>
      <c r="P10" s="8" t="s">
        <v>8277</v>
      </c>
      <c r="Q10" s="8" t="s">
        <v>8278</v>
      </c>
      <c r="R10" s="8" t="s">
        <v>8279</v>
      </c>
      <c r="S10" s="8" t="s">
        <v>8280</v>
      </c>
      <c r="T10" s="8" t="s">
        <v>8281</v>
      </c>
      <c r="U10" s="8" t="s">
        <v>8282</v>
      </c>
      <c r="V10" s="8" t="s">
        <v>8283</v>
      </c>
      <c r="W10" s="8" t="s">
        <v>8284</v>
      </c>
      <c r="X10" s="8" t="s">
        <v>8285</v>
      </c>
      <c r="Y10" s="8" t="s">
        <v>8286</v>
      </c>
      <c r="Z10" s="8" t="s">
        <v>8287</v>
      </c>
      <c r="AA10" s="8" t="s">
        <v>8288</v>
      </c>
      <c r="AB10" s="8" t="s">
        <v>8289</v>
      </c>
      <c r="AC10" s="8" t="s">
        <v>8290</v>
      </c>
      <c r="AD10" s="8" t="s">
        <v>8291</v>
      </c>
      <c r="AE10" s="8" t="s">
        <v>8292</v>
      </c>
      <c r="AF10" s="8" t="s">
        <v>8293</v>
      </c>
      <c r="AG10" s="8" t="s">
        <v>8294</v>
      </c>
      <c r="AH10" s="8" t="s">
        <v>8295</v>
      </c>
      <c r="AI10" s="8" t="s">
        <v>8296</v>
      </c>
      <c r="AJ10" s="8" t="s">
        <v>8297</v>
      </c>
      <c r="AK10" s="8" t="s">
        <v>8298</v>
      </c>
      <c r="AL10" s="8" t="s">
        <v>8299</v>
      </c>
      <c r="AM10" s="8" t="s">
        <v>8300</v>
      </c>
      <c r="AN10" s="8" t="s">
        <v>8301</v>
      </c>
      <c r="AO10" s="8" t="s">
        <v>8302</v>
      </c>
      <c r="AP10" s="8" t="s">
        <v>8303</v>
      </c>
      <c r="AQ10" s="8" t="s">
        <v>8304</v>
      </c>
      <c r="AR10" s="8" t="s">
        <v>8305</v>
      </c>
      <c r="AS10" s="8" t="s">
        <v>8306</v>
      </c>
      <c r="AT10" s="8" t="s">
        <v>8307</v>
      </c>
      <c r="AU10" s="8" t="s">
        <v>8308</v>
      </c>
      <c r="AV10" s="8" t="s">
        <v>8309</v>
      </c>
      <c r="AW10" s="8" t="s">
        <v>8310</v>
      </c>
      <c r="AX10" s="8" t="s">
        <v>8311</v>
      </c>
      <c r="AY10" s="8" t="s">
        <v>8312</v>
      </c>
      <c r="AZ10" s="8" t="s">
        <v>8313</v>
      </c>
      <c r="BA10" s="8" t="s">
        <v>8314</v>
      </c>
      <c r="BB10" s="8" t="s">
        <v>8315</v>
      </c>
      <c r="BC10" s="8" t="s">
        <v>8316</v>
      </c>
      <c r="BD10" s="8" t="s">
        <v>8317</v>
      </c>
      <c r="BE10" s="8" t="s">
        <v>8318</v>
      </c>
      <c r="BF10" s="8" t="s">
        <v>8319</v>
      </c>
      <c r="BG10" s="8" t="s">
        <v>8320</v>
      </c>
      <c r="BH10" s="8" t="s">
        <v>8321</v>
      </c>
      <c r="BI10" s="8" t="s">
        <v>8322</v>
      </c>
      <c r="BJ10" s="8" t="s">
        <v>8323</v>
      </c>
      <c r="BK10" s="8" t="s">
        <v>8324</v>
      </c>
      <c r="BL10" s="8" t="s">
        <v>8325</v>
      </c>
      <c r="BM10" s="8" t="s">
        <v>8326</v>
      </c>
      <c r="BN10" s="8" t="s">
        <v>8327</v>
      </c>
      <c r="BO10" s="8" t="s">
        <v>8328</v>
      </c>
      <c r="BP10" s="8" t="s">
        <v>8329</v>
      </c>
      <c r="BQ10" s="8" t="s">
        <v>8330</v>
      </c>
      <c r="BR10" s="8" t="s">
        <v>8331</v>
      </c>
      <c r="BS10" s="8" t="s">
        <v>8332</v>
      </c>
      <c r="BT10" s="8" t="s">
        <v>8333</v>
      </c>
      <c r="BU10" s="8" t="s">
        <v>8334</v>
      </c>
      <c r="BV10" s="8" t="s">
        <v>8335</v>
      </c>
      <c r="BW10" s="8" t="s">
        <v>8336</v>
      </c>
      <c r="BX10" s="8" t="s">
        <v>8337</v>
      </c>
      <c r="BY10" s="8" t="s">
        <v>8338</v>
      </c>
      <c r="BZ10" s="8" t="s">
        <v>8339</v>
      </c>
      <c r="CA10" s="8" t="s">
        <v>8340</v>
      </c>
      <c r="CB10" s="8" t="s">
        <v>8341</v>
      </c>
      <c r="CC10" s="8" t="s">
        <v>8342</v>
      </c>
      <c r="CD10" s="8" t="s">
        <v>8343</v>
      </c>
      <c r="CE10" s="8" t="s">
        <v>8344</v>
      </c>
      <c r="CF10" s="8" t="s">
        <v>8345</v>
      </c>
      <c r="CG10" s="8" t="s">
        <v>8346</v>
      </c>
      <c r="CH10" s="8" t="s">
        <v>8347</v>
      </c>
      <c r="CI10" s="8" t="s">
        <v>8348</v>
      </c>
      <c r="CJ10" s="8" t="s">
        <v>8349</v>
      </c>
      <c r="CK10" s="8" t="s">
        <v>8350</v>
      </c>
      <c r="CL10" s="8" t="s">
        <v>8351</v>
      </c>
      <c r="CM10" s="8" t="s">
        <v>8352</v>
      </c>
      <c r="CN10" s="8" t="s">
        <v>8353</v>
      </c>
      <c r="CO10" s="8" t="s">
        <v>8354</v>
      </c>
      <c r="CP10" s="8" t="s">
        <v>8355</v>
      </c>
      <c r="CQ10" s="8" t="s">
        <v>8356</v>
      </c>
      <c r="CR10" s="8" t="s">
        <v>8357</v>
      </c>
      <c r="CS10" s="8" t="s">
        <v>8358</v>
      </c>
      <c r="CT10" s="8" t="s">
        <v>8359</v>
      </c>
      <c r="CU10" s="8" t="s">
        <v>8360</v>
      </c>
      <c r="CV10" s="8" t="s">
        <v>8361</v>
      </c>
      <c r="CW10" s="8" t="s">
        <v>8362</v>
      </c>
      <c r="CX10" s="8" t="s">
        <v>8363</v>
      </c>
      <c r="CY10" s="8" t="s">
        <v>8364</v>
      </c>
      <c r="CZ10" s="8" t="s">
        <v>8365</v>
      </c>
      <c r="DA10" s="8" t="s">
        <v>8366</v>
      </c>
      <c r="DB10" s="8" t="s">
        <v>8367</v>
      </c>
      <c r="DC10" s="8" t="s">
        <v>8368</v>
      </c>
      <c r="DD10" s="8" t="s">
        <v>8369</v>
      </c>
      <c r="DE10" s="8" t="s">
        <v>8370</v>
      </c>
      <c r="DF10" s="8" t="s">
        <v>8371</v>
      </c>
      <c r="DG10" s="8" t="s">
        <v>8372</v>
      </c>
      <c r="DH10" s="8" t="s">
        <v>8373</v>
      </c>
      <c r="DI10" s="8" t="s">
        <v>8374</v>
      </c>
      <c r="DJ10" s="8" t="s">
        <v>8375</v>
      </c>
      <c r="DK10" s="8" t="s">
        <v>8376</v>
      </c>
      <c r="DL10" s="8" t="s">
        <v>8377</v>
      </c>
      <c r="DM10" s="8" t="s">
        <v>8378</v>
      </c>
      <c r="DN10" s="8" t="s">
        <v>8379</v>
      </c>
      <c r="DO10" s="8" t="s">
        <v>8380</v>
      </c>
      <c r="DP10" s="8" t="s">
        <v>8381</v>
      </c>
      <c r="DQ10" s="8" t="s">
        <v>8382</v>
      </c>
      <c r="DR10" s="8" t="s">
        <v>8383</v>
      </c>
      <c r="DS10" s="8" t="s">
        <v>8384</v>
      </c>
      <c r="DT10" s="8" t="s">
        <v>8385</v>
      </c>
      <c r="DU10" s="8" t="s">
        <v>8386</v>
      </c>
      <c r="DV10" s="8" t="s">
        <v>8387</v>
      </c>
      <c r="DW10" s="8" t="s">
        <v>8388</v>
      </c>
      <c r="DX10" s="8" t="s">
        <v>8389</v>
      </c>
      <c r="DY10" s="8" t="s">
        <v>8390</v>
      </c>
      <c r="DZ10" s="8" t="s">
        <v>8391</v>
      </c>
      <c r="EA10" s="8" t="s">
        <v>8392</v>
      </c>
      <c r="EB10" s="8" t="s">
        <v>8393</v>
      </c>
      <c r="EC10" s="8" t="s">
        <v>8394</v>
      </c>
      <c r="ED10" s="8" t="s">
        <v>8395</v>
      </c>
      <c r="EE10" s="8" t="s">
        <v>8396</v>
      </c>
      <c r="EF10" s="8" t="s">
        <v>8397</v>
      </c>
      <c r="EG10" s="8" t="s">
        <v>8398</v>
      </c>
      <c r="EH10" s="8" t="s">
        <v>8399</v>
      </c>
      <c r="EI10" s="8" t="s">
        <v>8400</v>
      </c>
      <c r="EJ10" s="8" t="s">
        <v>8401</v>
      </c>
      <c r="EK10" s="8" t="s">
        <v>8402</v>
      </c>
      <c r="EL10" s="8" t="s">
        <v>8403</v>
      </c>
      <c r="EM10" s="8" t="s">
        <v>8404</v>
      </c>
      <c r="EN10" s="8" t="s">
        <v>8405</v>
      </c>
      <c r="EO10" s="8" t="s">
        <v>8406</v>
      </c>
      <c r="EP10" s="8" t="s">
        <v>8407</v>
      </c>
      <c r="EQ10" s="8" t="s">
        <v>8408</v>
      </c>
      <c r="ER10" s="8" t="s">
        <v>8409</v>
      </c>
      <c r="ES10" s="8" t="s">
        <v>8410</v>
      </c>
      <c r="ET10" s="8" t="s">
        <v>8411</v>
      </c>
      <c r="EU10" s="8" t="s">
        <v>8412</v>
      </c>
      <c r="EV10" s="8" t="s">
        <v>8413</v>
      </c>
      <c r="EW10" s="8" t="s">
        <v>8414</v>
      </c>
      <c r="EX10" s="8" t="s">
        <v>8415</v>
      </c>
      <c r="EY10" s="8" t="s">
        <v>8416</v>
      </c>
      <c r="EZ10" s="8" t="s">
        <v>8417</v>
      </c>
      <c r="FA10" s="8" t="s">
        <v>8418</v>
      </c>
      <c r="FB10" s="8" t="s">
        <v>8419</v>
      </c>
      <c r="FC10" s="8" t="s">
        <v>8420</v>
      </c>
      <c r="FD10" s="8" t="s">
        <v>8421</v>
      </c>
      <c r="FE10" s="8" t="s">
        <v>8422</v>
      </c>
      <c r="FF10" s="8" t="s">
        <v>8423</v>
      </c>
      <c r="FG10" s="8" t="s">
        <v>8424</v>
      </c>
      <c r="FH10" s="8" t="s">
        <v>8425</v>
      </c>
      <c r="FI10" s="8" t="s">
        <v>8426</v>
      </c>
      <c r="FJ10" s="8" t="s">
        <v>8427</v>
      </c>
      <c r="FK10" s="8" t="s">
        <v>8428</v>
      </c>
      <c r="FL10" s="8" t="s">
        <v>8429</v>
      </c>
      <c r="FM10" s="8" t="s">
        <v>8430</v>
      </c>
      <c r="FN10" s="8" t="s">
        <v>8431</v>
      </c>
      <c r="FO10" s="8" t="s">
        <v>8432</v>
      </c>
      <c r="FP10" s="8" t="s">
        <v>8433</v>
      </c>
      <c r="FQ10" s="8" t="s">
        <v>8434</v>
      </c>
      <c r="FR10" s="8" t="s">
        <v>8435</v>
      </c>
      <c r="FS10" s="8" t="s">
        <v>8436</v>
      </c>
      <c r="FT10" s="8" t="s">
        <v>8437</v>
      </c>
      <c r="FU10" s="8" t="s">
        <v>8438</v>
      </c>
      <c r="FV10" s="8" t="s">
        <v>8439</v>
      </c>
      <c r="FW10" s="8" t="s">
        <v>8440</v>
      </c>
      <c r="FX10" s="8" t="s">
        <v>8441</v>
      </c>
      <c r="FY10" s="8" t="s">
        <v>8442</v>
      </c>
      <c r="FZ10" s="8" t="s">
        <v>8443</v>
      </c>
      <c r="GA10" s="8" t="s">
        <v>8444</v>
      </c>
      <c r="GB10" s="8" t="s">
        <v>8445</v>
      </c>
      <c r="GC10" s="8" t="s">
        <v>8446</v>
      </c>
      <c r="GD10" s="8" t="s">
        <v>8447</v>
      </c>
      <c r="GE10" s="8" t="s">
        <v>8448</v>
      </c>
      <c r="GF10" s="8" t="s">
        <v>8449</v>
      </c>
      <c r="GG10" s="8" t="s">
        <v>8450</v>
      </c>
      <c r="GH10" s="8" t="s">
        <v>8451</v>
      </c>
      <c r="GI10" s="8" t="s">
        <v>8452</v>
      </c>
      <c r="GJ10" s="8" t="s">
        <v>8453</v>
      </c>
      <c r="GK10" s="8" t="s">
        <v>8454</v>
      </c>
      <c r="GL10" s="8" t="s">
        <v>8455</v>
      </c>
      <c r="GM10" s="8" t="s">
        <v>8456</v>
      </c>
      <c r="GN10" s="8" t="s">
        <v>8457</v>
      </c>
      <c r="GO10" s="8" t="s">
        <v>8458</v>
      </c>
      <c r="GP10" s="8" t="s">
        <v>8459</v>
      </c>
      <c r="GQ10" s="8" t="s">
        <v>8460</v>
      </c>
      <c r="GR10" s="8" t="s">
        <v>8461</v>
      </c>
      <c r="GS10" s="8" t="s">
        <v>8462</v>
      </c>
      <c r="GT10" s="8" t="s">
        <v>8463</v>
      </c>
      <c r="GU10" s="8" t="s">
        <v>8464</v>
      </c>
      <c r="GV10" s="8" t="s">
        <v>8465</v>
      </c>
      <c r="GW10" s="8" t="s">
        <v>8466</v>
      </c>
      <c r="GX10" s="8" t="s">
        <v>8467</v>
      </c>
      <c r="GY10" s="8" t="s">
        <v>8468</v>
      </c>
      <c r="GZ10" s="8" t="s">
        <v>8469</v>
      </c>
      <c r="HA10" s="8" t="s">
        <v>8470</v>
      </c>
      <c r="HB10" s="8" t="s">
        <v>8471</v>
      </c>
      <c r="HC10" s="8" t="s">
        <v>8472</v>
      </c>
      <c r="HD10" s="8" t="s">
        <v>8473</v>
      </c>
      <c r="HE10" s="8" t="s">
        <v>8474</v>
      </c>
      <c r="HF10" s="8" t="s">
        <v>8475</v>
      </c>
      <c r="HG10" s="8" t="s">
        <v>8476</v>
      </c>
      <c r="HH10" s="8" t="s">
        <v>8477</v>
      </c>
      <c r="HI10" s="8" t="s">
        <v>8478</v>
      </c>
      <c r="HJ10" s="8" t="s">
        <v>8479</v>
      </c>
      <c r="HK10" s="8" t="s">
        <v>8480</v>
      </c>
      <c r="HL10" s="8" t="s">
        <v>8481</v>
      </c>
      <c r="HM10" s="8" t="s">
        <v>8482</v>
      </c>
      <c r="HN10" s="8" t="s">
        <v>8483</v>
      </c>
      <c r="HO10" s="8" t="s">
        <v>8484</v>
      </c>
      <c r="HP10" s="8" t="s">
        <v>8485</v>
      </c>
      <c r="HQ10" s="8" t="s">
        <v>8486</v>
      </c>
      <c r="HR10" s="8" t="s">
        <v>8487</v>
      </c>
      <c r="HS10" s="8" t="s">
        <v>8488</v>
      </c>
      <c r="HT10" s="8" t="s">
        <v>8489</v>
      </c>
      <c r="HU10" s="8" t="s">
        <v>8490</v>
      </c>
      <c r="HV10" s="8" t="s">
        <v>8491</v>
      </c>
      <c r="HW10" s="8" t="s">
        <v>8492</v>
      </c>
      <c r="HX10" s="8" t="s">
        <v>8493</v>
      </c>
      <c r="HY10" s="8" t="s">
        <v>8494</v>
      </c>
      <c r="HZ10" s="8" t="s">
        <v>8495</v>
      </c>
      <c r="IA10" s="8" t="s">
        <v>8496</v>
      </c>
      <c r="IB10" s="8" t="s">
        <v>8497</v>
      </c>
      <c r="IC10" s="8" t="s">
        <v>8498</v>
      </c>
      <c r="ID10" s="8" t="s">
        <v>8499</v>
      </c>
      <c r="IE10" s="8" t="s">
        <v>8500</v>
      </c>
      <c r="IF10" s="8" t="s">
        <v>8501</v>
      </c>
      <c r="IG10" s="8" t="s">
        <v>8502</v>
      </c>
      <c r="IH10" s="8" t="s">
        <v>8503</v>
      </c>
      <c r="II10" s="8" t="s">
        <v>8504</v>
      </c>
      <c r="IJ10" s="8" t="s">
        <v>8505</v>
      </c>
      <c r="IK10" s="8" t="s">
        <v>8506</v>
      </c>
      <c r="IL10" s="8" t="s">
        <v>8507</v>
      </c>
      <c r="IM10" s="8" t="s">
        <v>8508</v>
      </c>
      <c r="IN10" s="8" t="s">
        <v>8509</v>
      </c>
      <c r="IO10" s="8" t="s">
        <v>8510</v>
      </c>
      <c r="IP10" s="8" t="s">
        <v>8511</v>
      </c>
      <c r="IQ10" s="8" t="s">
        <v>8512</v>
      </c>
    </row>
    <row r="11" spans="1:251">
      <c r="A11" s="10">
        <v>42036</v>
      </c>
      <c r="B11" s="9">
        <v>3.5169999999999999</v>
      </c>
      <c r="C11" s="9">
        <v>3.79</v>
      </c>
      <c r="D11" s="9">
        <v>5.9749999999999996</v>
      </c>
      <c r="E11" s="9">
        <v>3.113</v>
      </c>
      <c r="F11" s="9">
        <v>2.8620000000000001</v>
      </c>
      <c r="G11" s="9">
        <v>19.783999999999999</v>
      </c>
      <c r="H11" s="9">
        <v>9.8460000000000001</v>
      </c>
      <c r="I11" s="9">
        <v>9.9369999999999994</v>
      </c>
      <c r="J11" s="9">
        <v>21.588000000000001</v>
      </c>
      <c r="K11" s="9">
        <v>8.66</v>
      </c>
      <c r="L11" s="9">
        <v>12.929</v>
      </c>
      <c r="M11" s="9">
        <v>26</v>
      </c>
      <c r="N11" s="9">
        <v>26</v>
      </c>
      <c r="O11" s="9">
        <v>30.259</v>
      </c>
      <c r="P11" s="9">
        <v>29.478000000000002</v>
      </c>
      <c r="Q11" s="9">
        <v>7.0119999999999996</v>
      </c>
      <c r="R11" s="9">
        <v>22.466000000000001</v>
      </c>
      <c r="S11" s="9">
        <v>3.2120000000000002</v>
      </c>
      <c r="T11" s="9">
        <v>0.28799999999999998</v>
      </c>
      <c r="U11" s="9">
        <v>2.9239999999999999</v>
      </c>
      <c r="V11" s="9">
        <v>5.5140000000000002</v>
      </c>
      <c r="W11" s="9">
        <v>2.6840000000000002</v>
      </c>
      <c r="X11" s="9">
        <v>2.83</v>
      </c>
      <c r="Y11" s="9">
        <v>6.8019999999999996</v>
      </c>
      <c r="Z11" s="9">
        <v>1.869</v>
      </c>
      <c r="AA11" s="9">
        <v>4.9329999999999998</v>
      </c>
      <c r="AB11" s="9">
        <v>13.95</v>
      </c>
      <c r="AC11" s="9">
        <v>2.1709999999999998</v>
      </c>
      <c r="AD11" s="9">
        <v>11.779</v>
      </c>
      <c r="AE11" s="9">
        <v>43</v>
      </c>
      <c r="AF11" s="9">
        <v>20</v>
      </c>
      <c r="AG11" s="9">
        <v>52</v>
      </c>
      <c r="AH11" s="9">
        <v>14.721</v>
      </c>
      <c r="AI11" s="9">
        <v>4.6109999999999998</v>
      </c>
      <c r="AJ11" s="9">
        <v>10.11</v>
      </c>
      <c r="AK11" s="9">
        <v>0.68100000000000005</v>
      </c>
      <c r="AL11" s="9">
        <v>0</v>
      </c>
      <c r="AM11" s="9">
        <v>0.68100000000000005</v>
      </c>
      <c r="AN11" s="9">
        <v>3.379</v>
      </c>
      <c r="AO11" s="9">
        <v>0.89600000000000002</v>
      </c>
      <c r="AP11" s="9">
        <v>2.4830000000000001</v>
      </c>
      <c r="AQ11" s="9">
        <v>3.335</v>
      </c>
      <c r="AR11" s="9">
        <v>1.345</v>
      </c>
      <c r="AS11" s="9">
        <v>1.9910000000000001</v>
      </c>
      <c r="AT11" s="9">
        <v>7.3259999999999996</v>
      </c>
      <c r="AU11" s="9">
        <v>2.37</v>
      </c>
      <c r="AV11" s="9">
        <v>4.9560000000000004</v>
      </c>
      <c r="AW11" s="9">
        <v>50.947000000000003</v>
      </c>
      <c r="AX11" s="9">
        <v>51.470999999999997</v>
      </c>
      <c r="AY11" s="9">
        <v>50.438000000000002</v>
      </c>
      <c r="AZ11" s="9">
        <v>20.587</v>
      </c>
      <c r="BA11" s="9">
        <v>6.6340000000000003</v>
      </c>
      <c r="BB11" s="9">
        <v>13.952999999999999</v>
      </c>
      <c r="BC11" s="9">
        <v>4.3419999999999996</v>
      </c>
      <c r="BD11" s="9">
        <v>1.486</v>
      </c>
      <c r="BE11" s="9">
        <v>2.8559999999999999</v>
      </c>
      <c r="BF11" s="9">
        <v>1.5620000000000001</v>
      </c>
      <c r="BG11" s="9">
        <v>0</v>
      </c>
      <c r="BH11" s="9">
        <v>1.5620000000000001</v>
      </c>
      <c r="BI11" s="9">
        <v>7.3449999999999998</v>
      </c>
      <c r="BJ11" s="9">
        <v>1.5960000000000001</v>
      </c>
      <c r="BK11" s="9">
        <v>5.7489999999999997</v>
      </c>
      <c r="BL11" s="9">
        <v>7.3380000000000001</v>
      </c>
      <c r="BM11" s="9">
        <v>3.552</v>
      </c>
      <c r="BN11" s="9">
        <v>3.786</v>
      </c>
      <c r="BO11" s="9">
        <v>26</v>
      </c>
      <c r="BP11" s="9">
        <v>104</v>
      </c>
      <c r="BQ11" s="9">
        <v>26</v>
      </c>
      <c r="BR11" s="9">
        <v>34.067</v>
      </c>
      <c r="BS11" s="9">
        <v>18.501999999999999</v>
      </c>
      <c r="BT11" s="9">
        <v>15.565</v>
      </c>
      <c r="BU11" s="9">
        <v>2.9649999999999999</v>
      </c>
      <c r="BV11" s="9">
        <v>2.0310000000000001</v>
      </c>
      <c r="BW11" s="9">
        <v>0.93400000000000005</v>
      </c>
      <c r="BX11" s="9">
        <v>4.4119999999999999</v>
      </c>
      <c r="BY11" s="9">
        <v>3.113</v>
      </c>
      <c r="BZ11" s="9">
        <v>1.2989999999999999</v>
      </c>
      <c r="CA11" s="9">
        <v>12.439</v>
      </c>
      <c r="CB11" s="9">
        <v>8.25</v>
      </c>
      <c r="CC11" s="9">
        <v>4.1890000000000001</v>
      </c>
      <c r="CD11" s="9">
        <v>14.250999999999999</v>
      </c>
      <c r="CE11" s="9">
        <v>5.1079999999999997</v>
      </c>
      <c r="CF11" s="9">
        <v>9.1430000000000007</v>
      </c>
      <c r="CG11" s="9">
        <v>26</v>
      </c>
      <c r="CH11" s="9">
        <v>26</v>
      </c>
      <c r="CI11" s="9">
        <v>52</v>
      </c>
      <c r="CJ11" s="9">
        <v>33.82</v>
      </c>
      <c r="CK11" s="9">
        <v>9.9979999999999993</v>
      </c>
      <c r="CL11" s="9">
        <v>23.821999999999999</v>
      </c>
      <c r="CM11" s="9">
        <v>5.0350000000000001</v>
      </c>
      <c r="CN11" s="9">
        <v>1.3009999999999999</v>
      </c>
      <c r="CO11" s="9">
        <v>3.7330000000000001</v>
      </c>
      <c r="CP11" s="9">
        <v>8.5380000000000003</v>
      </c>
      <c r="CQ11" s="9">
        <v>2.653</v>
      </c>
      <c r="CR11" s="9">
        <v>5.8849999999999998</v>
      </c>
      <c r="CS11" s="9">
        <v>7.67</v>
      </c>
      <c r="CT11" s="9">
        <v>3.7240000000000002</v>
      </c>
      <c r="CU11" s="9">
        <v>3.9460000000000002</v>
      </c>
      <c r="CV11" s="9">
        <v>12.577</v>
      </c>
      <c r="CW11" s="9">
        <v>2.319</v>
      </c>
      <c r="CX11" s="9">
        <v>10.257999999999999</v>
      </c>
      <c r="CY11" s="9">
        <v>20</v>
      </c>
      <c r="CZ11" s="9">
        <v>18.882000000000001</v>
      </c>
      <c r="DA11" s="9">
        <v>30.846</v>
      </c>
      <c r="DB11" s="9">
        <v>42.67</v>
      </c>
      <c r="DC11" s="9">
        <v>16.821000000000002</v>
      </c>
      <c r="DD11" s="9">
        <v>25.849</v>
      </c>
      <c r="DE11" s="9">
        <v>2.79</v>
      </c>
      <c r="DF11" s="9">
        <v>0.97899999999999998</v>
      </c>
      <c r="DG11" s="9">
        <v>1.8109999999999999</v>
      </c>
      <c r="DH11" s="9">
        <v>4.3040000000000003</v>
      </c>
      <c r="DI11" s="9">
        <v>3.177</v>
      </c>
      <c r="DJ11" s="9">
        <v>1.127</v>
      </c>
      <c r="DK11" s="9">
        <v>14.893000000000001</v>
      </c>
      <c r="DL11" s="9">
        <v>5.2320000000000002</v>
      </c>
      <c r="DM11" s="9">
        <v>9.6620000000000008</v>
      </c>
      <c r="DN11" s="9">
        <v>20.683</v>
      </c>
      <c r="DO11" s="9">
        <v>7.4340000000000002</v>
      </c>
      <c r="DP11" s="9">
        <v>13.249000000000001</v>
      </c>
      <c r="DQ11" s="9">
        <v>48</v>
      </c>
      <c r="DR11" s="9">
        <v>26</v>
      </c>
      <c r="DS11" s="9">
        <v>51.966999999999999</v>
      </c>
      <c r="DT11" s="9">
        <v>15.496</v>
      </c>
      <c r="DU11" s="9">
        <v>7.3609999999999998</v>
      </c>
      <c r="DV11" s="9">
        <v>8.1340000000000003</v>
      </c>
      <c r="DW11" s="9">
        <v>2.266</v>
      </c>
      <c r="DX11" s="9">
        <v>0.997</v>
      </c>
      <c r="DY11" s="9">
        <v>1.2689999999999999</v>
      </c>
      <c r="DZ11" s="9">
        <v>2.0259999999999998</v>
      </c>
      <c r="EA11" s="9">
        <v>0.86299999999999999</v>
      </c>
      <c r="EB11" s="9">
        <v>1.163</v>
      </c>
      <c r="EC11" s="9">
        <v>5.234</v>
      </c>
      <c r="ED11" s="9">
        <v>3.1819999999999999</v>
      </c>
      <c r="EE11" s="9">
        <v>2.052</v>
      </c>
      <c r="EF11" s="9">
        <v>5.97</v>
      </c>
      <c r="EG11" s="9">
        <v>2.3199999999999998</v>
      </c>
      <c r="EH11" s="9">
        <v>3.65</v>
      </c>
      <c r="EI11" s="9">
        <v>26</v>
      </c>
      <c r="EJ11" s="9">
        <v>24.686</v>
      </c>
      <c r="EK11" s="9">
        <v>26</v>
      </c>
      <c r="EL11" s="9">
        <v>6.867</v>
      </c>
      <c r="EM11" s="9">
        <v>2.5779999999999998</v>
      </c>
      <c r="EN11" s="9">
        <v>4.2880000000000003</v>
      </c>
      <c r="EO11" s="9">
        <v>1.1080000000000001</v>
      </c>
      <c r="EP11" s="9">
        <v>0.52800000000000002</v>
      </c>
      <c r="EQ11" s="9">
        <v>0.58099999999999996</v>
      </c>
      <c r="ER11" s="9">
        <v>0</v>
      </c>
      <c r="ES11" s="9">
        <v>0</v>
      </c>
      <c r="ET11" s="9">
        <v>0</v>
      </c>
      <c r="EU11" s="9">
        <v>2.125</v>
      </c>
      <c r="EV11" s="9">
        <v>0.92300000000000004</v>
      </c>
      <c r="EW11" s="9">
        <v>1.202</v>
      </c>
      <c r="EX11" s="9">
        <v>3.6339999999999999</v>
      </c>
      <c r="EY11" s="9">
        <v>1.1279999999999999</v>
      </c>
      <c r="EZ11" s="9">
        <v>2.5049999999999999</v>
      </c>
      <c r="FA11" s="9">
        <v>83.037000000000006</v>
      </c>
      <c r="FB11" s="9">
        <v>34.47</v>
      </c>
      <c r="FC11" s="9">
        <v>102.43899999999999</v>
      </c>
      <c r="FD11" s="9">
        <v>34.572000000000003</v>
      </c>
      <c r="FE11" s="9">
        <v>14.02</v>
      </c>
      <c r="FF11" s="9">
        <v>20.552</v>
      </c>
      <c r="FG11" s="9">
        <v>5.8209999999999997</v>
      </c>
      <c r="FH11" s="9">
        <v>1.9750000000000001</v>
      </c>
      <c r="FI11" s="9">
        <v>3.8460000000000001</v>
      </c>
      <c r="FJ11" s="9">
        <v>4.5880000000000001</v>
      </c>
      <c r="FK11" s="9">
        <v>2.1989999999999998</v>
      </c>
      <c r="FL11" s="9">
        <v>2.3889999999999998</v>
      </c>
      <c r="FM11" s="9">
        <v>12.472</v>
      </c>
      <c r="FN11" s="9">
        <v>5.5339999999999998</v>
      </c>
      <c r="FO11" s="9">
        <v>6.9379999999999997</v>
      </c>
      <c r="FP11" s="9">
        <v>11.691000000000001</v>
      </c>
      <c r="FQ11" s="9">
        <v>4.3120000000000003</v>
      </c>
      <c r="FR11" s="9">
        <v>7.3789999999999996</v>
      </c>
      <c r="FS11" s="9">
        <v>26</v>
      </c>
      <c r="FT11" s="9">
        <v>18.416</v>
      </c>
      <c r="FU11" s="9">
        <v>26</v>
      </c>
      <c r="FV11" s="9">
        <v>47.893999999999998</v>
      </c>
      <c r="FW11" s="9">
        <v>17.108000000000001</v>
      </c>
      <c r="FX11" s="9">
        <v>30.786000000000001</v>
      </c>
      <c r="FY11" s="9">
        <v>3.57</v>
      </c>
      <c r="FZ11" s="9">
        <v>1.3009999999999999</v>
      </c>
      <c r="GA11" s="9">
        <v>2.2679999999999998</v>
      </c>
      <c r="GB11" s="9">
        <v>9.125</v>
      </c>
      <c r="GC11" s="9">
        <v>4.1360000000000001</v>
      </c>
      <c r="GD11" s="9">
        <v>4.99</v>
      </c>
      <c r="GE11" s="9">
        <v>12.051</v>
      </c>
      <c r="GF11" s="9">
        <v>4.8109999999999999</v>
      </c>
      <c r="GG11" s="9">
        <v>7.24</v>
      </c>
      <c r="GH11" s="9">
        <v>23.148</v>
      </c>
      <c r="GI11" s="9">
        <v>6.86</v>
      </c>
      <c r="GJ11" s="9">
        <v>16.288</v>
      </c>
      <c r="GK11" s="9">
        <v>41.23</v>
      </c>
      <c r="GL11" s="9">
        <v>26</v>
      </c>
      <c r="GM11" s="9">
        <v>52</v>
      </c>
      <c r="GN11" s="9">
        <v>16.387</v>
      </c>
      <c r="GO11" s="9">
        <v>5.6310000000000002</v>
      </c>
      <c r="GP11" s="9">
        <v>10.756</v>
      </c>
      <c r="GQ11" s="9">
        <v>1.8080000000000001</v>
      </c>
      <c r="GR11" s="9">
        <v>0.52800000000000002</v>
      </c>
      <c r="GS11" s="9">
        <v>1.28</v>
      </c>
      <c r="GT11" s="9">
        <v>1.155</v>
      </c>
      <c r="GU11" s="9">
        <v>0.35899999999999999</v>
      </c>
      <c r="GV11" s="9">
        <v>0.79600000000000004</v>
      </c>
      <c r="GW11" s="9">
        <v>5.3979999999999997</v>
      </c>
      <c r="GX11" s="9">
        <v>2.7149999999999999</v>
      </c>
      <c r="GY11" s="9">
        <v>2.6829999999999998</v>
      </c>
      <c r="GZ11" s="9">
        <v>8.0250000000000004</v>
      </c>
      <c r="HA11" s="9">
        <v>2.0289999999999999</v>
      </c>
      <c r="HB11" s="9">
        <v>5.9960000000000004</v>
      </c>
      <c r="HC11" s="9">
        <v>50.326999999999998</v>
      </c>
      <c r="HD11" s="9">
        <v>26</v>
      </c>
      <c r="HE11" s="9">
        <v>52</v>
      </c>
      <c r="HF11" s="9">
        <v>26.172999999999998</v>
      </c>
      <c r="HG11" s="9">
        <v>9.5340000000000007</v>
      </c>
      <c r="HH11" s="9">
        <v>16.638999999999999</v>
      </c>
      <c r="HI11" s="9">
        <v>1.9350000000000001</v>
      </c>
      <c r="HJ11" s="9">
        <v>0.504</v>
      </c>
      <c r="HK11" s="9">
        <v>1.431</v>
      </c>
      <c r="HL11" s="9">
        <v>3.1840000000000002</v>
      </c>
      <c r="HM11" s="9">
        <v>1.56</v>
      </c>
      <c r="HN11" s="9">
        <v>1.6240000000000001</v>
      </c>
      <c r="HO11" s="9">
        <v>4.9329999999999998</v>
      </c>
      <c r="HP11" s="9">
        <v>1.8380000000000001</v>
      </c>
      <c r="HQ11" s="9">
        <v>3.0950000000000002</v>
      </c>
      <c r="HR11" s="9">
        <v>16.12</v>
      </c>
      <c r="HS11" s="9">
        <v>5.6319999999999997</v>
      </c>
      <c r="HT11" s="9">
        <v>10.488</v>
      </c>
      <c r="HU11" s="9">
        <v>52</v>
      </c>
      <c r="HV11" s="9">
        <v>52</v>
      </c>
      <c r="HW11" s="9">
        <v>52</v>
      </c>
      <c r="HX11" s="9">
        <v>25.827999999999999</v>
      </c>
      <c r="HY11" s="9">
        <v>9.2690000000000001</v>
      </c>
      <c r="HZ11" s="9">
        <v>16.559000000000001</v>
      </c>
      <c r="IA11" s="9">
        <v>1.9350000000000001</v>
      </c>
      <c r="IB11" s="9">
        <v>0.504</v>
      </c>
      <c r="IC11" s="9">
        <v>1.431</v>
      </c>
      <c r="ID11" s="9">
        <v>3.05</v>
      </c>
      <c r="IE11" s="9">
        <v>1.4259999999999999</v>
      </c>
      <c r="IF11" s="9">
        <v>1.6240000000000001</v>
      </c>
      <c r="IG11" s="9">
        <v>4.9329999999999998</v>
      </c>
      <c r="IH11" s="9">
        <v>1.8380000000000001</v>
      </c>
      <c r="II11" s="9">
        <v>3.0950000000000002</v>
      </c>
      <c r="IJ11" s="9">
        <v>15.91</v>
      </c>
      <c r="IK11" s="9">
        <v>5.5019999999999998</v>
      </c>
      <c r="IL11" s="9">
        <v>10.407999999999999</v>
      </c>
      <c r="IM11" s="9">
        <v>52</v>
      </c>
      <c r="IN11" s="9">
        <v>52</v>
      </c>
      <c r="IO11" s="9">
        <v>52</v>
      </c>
      <c r="IP11" s="9">
        <v>9.2289999999999992</v>
      </c>
      <c r="IQ11" s="9">
        <v>4.4809999999999999</v>
      </c>
    </row>
    <row r="12" spans="1:251">
      <c r="A12" s="10">
        <v>42401</v>
      </c>
      <c r="B12" s="9">
        <v>2.403</v>
      </c>
      <c r="C12" s="9">
        <v>5.1890000000000001</v>
      </c>
      <c r="D12" s="9">
        <v>11.493</v>
      </c>
      <c r="E12" s="9">
        <v>7.0860000000000003</v>
      </c>
      <c r="F12" s="9">
        <v>4.407</v>
      </c>
      <c r="G12" s="9">
        <v>15.141999999999999</v>
      </c>
      <c r="H12" s="9">
        <v>7.468</v>
      </c>
      <c r="I12" s="9">
        <v>7.6740000000000004</v>
      </c>
      <c r="J12" s="9">
        <v>27.050999999999998</v>
      </c>
      <c r="K12" s="9">
        <v>10.991</v>
      </c>
      <c r="L12" s="9">
        <v>16.059999999999999</v>
      </c>
      <c r="M12" s="9">
        <v>26</v>
      </c>
      <c r="N12" s="9">
        <v>19.192</v>
      </c>
      <c r="O12" s="9">
        <v>43.930999999999997</v>
      </c>
      <c r="P12" s="9">
        <v>34.695999999999998</v>
      </c>
      <c r="Q12" s="9">
        <v>10.32</v>
      </c>
      <c r="R12" s="9">
        <v>24.376000000000001</v>
      </c>
      <c r="S12" s="9">
        <v>2.2839999999999998</v>
      </c>
      <c r="T12" s="9">
        <v>0.94299999999999995</v>
      </c>
      <c r="U12" s="9">
        <v>1.341</v>
      </c>
      <c r="V12" s="9">
        <v>3.7789999999999999</v>
      </c>
      <c r="W12" s="9">
        <v>0.83699999999999997</v>
      </c>
      <c r="X12" s="9">
        <v>2.9420000000000002</v>
      </c>
      <c r="Y12" s="9">
        <v>9.8290000000000006</v>
      </c>
      <c r="Z12" s="9">
        <v>1.667</v>
      </c>
      <c r="AA12" s="9">
        <v>8.1620000000000008</v>
      </c>
      <c r="AB12" s="9">
        <v>18.803999999999998</v>
      </c>
      <c r="AC12" s="9">
        <v>6.8730000000000002</v>
      </c>
      <c r="AD12" s="9">
        <v>11.930999999999999</v>
      </c>
      <c r="AE12" s="9">
        <v>52</v>
      </c>
      <c r="AF12" s="9">
        <v>52</v>
      </c>
      <c r="AG12" s="9">
        <v>48.345999999999997</v>
      </c>
      <c r="AH12" s="9">
        <v>18.738</v>
      </c>
      <c r="AI12" s="9">
        <v>4.8129999999999997</v>
      </c>
      <c r="AJ12" s="9">
        <v>13.926</v>
      </c>
      <c r="AK12" s="9">
        <v>0.53</v>
      </c>
      <c r="AL12" s="9">
        <v>0.53</v>
      </c>
      <c r="AM12" s="9">
        <v>0</v>
      </c>
      <c r="AN12" s="9">
        <v>3.8879999999999999</v>
      </c>
      <c r="AO12" s="9">
        <v>1.0960000000000001</v>
      </c>
      <c r="AP12" s="9">
        <v>2.7919999999999998</v>
      </c>
      <c r="AQ12" s="9">
        <v>6.0179999999999998</v>
      </c>
      <c r="AR12" s="9">
        <v>1.246</v>
      </c>
      <c r="AS12" s="9">
        <v>4.7709999999999999</v>
      </c>
      <c r="AT12" s="9">
        <v>8.3030000000000008</v>
      </c>
      <c r="AU12" s="9">
        <v>1.94</v>
      </c>
      <c r="AV12" s="9">
        <v>6.3630000000000004</v>
      </c>
      <c r="AW12" s="9">
        <v>47.555999999999997</v>
      </c>
      <c r="AX12" s="9">
        <v>35.606999999999999</v>
      </c>
      <c r="AY12" s="9">
        <v>47.975000000000001</v>
      </c>
      <c r="AZ12" s="9">
        <v>31.97</v>
      </c>
      <c r="BA12" s="9">
        <v>11.545</v>
      </c>
      <c r="BB12" s="9">
        <v>20.425999999999998</v>
      </c>
      <c r="BC12" s="9">
        <v>5.3209999999999997</v>
      </c>
      <c r="BD12" s="9">
        <v>0.88200000000000001</v>
      </c>
      <c r="BE12" s="9">
        <v>4.4390000000000001</v>
      </c>
      <c r="BF12" s="9">
        <v>4.8159999999999998</v>
      </c>
      <c r="BG12" s="9">
        <v>1.871</v>
      </c>
      <c r="BH12" s="9">
        <v>2.9449999999999998</v>
      </c>
      <c r="BI12" s="9">
        <v>8.2479999999999993</v>
      </c>
      <c r="BJ12" s="9">
        <v>4.5270000000000001</v>
      </c>
      <c r="BK12" s="9">
        <v>3.7210000000000001</v>
      </c>
      <c r="BL12" s="9">
        <v>13.585000000000001</v>
      </c>
      <c r="BM12" s="9">
        <v>4.2640000000000002</v>
      </c>
      <c r="BN12" s="9">
        <v>9.32</v>
      </c>
      <c r="BO12" s="9">
        <v>29.091999999999999</v>
      </c>
      <c r="BP12" s="9">
        <v>24.992000000000001</v>
      </c>
      <c r="BQ12" s="9">
        <v>37.880000000000003</v>
      </c>
      <c r="BR12" s="9">
        <v>29.306999999999999</v>
      </c>
      <c r="BS12" s="9">
        <v>16.404</v>
      </c>
      <c r="BT12" s="9">
        <v>12.903</v>
      </c>
      <c r="BU12" s="9">
        <v>2.27</v>
      </c>
      <c r="BV12" s="9">
        <v>1.52</v>
      </c>
      <c r="BW12" s="9">
        <v>0.75</v>
      </c>
      <c r="BX12" s="9">
        <v>6.6769999999999996</v>
      </c>
      <c r="BY12" s="9">
        <v>5.2160000000000002</v>
      </c>
      <c r="BZ12" s="9">
        <v>1.4610000000000001</v>
      </c>
      <c r="CA12" s="9">
        <v>6.8940000000000001</v>
      </c>
      <c r="CB12" s="9">
        <v>2.9409999999999998</v>
      </c>
      <c r="CC12" s="9">
        <v>3.9529999999999998</v>
      </c>
      <c r="CD12" s="9">
        <v>13.467000000000001</v>
      </c>
      <c r="CE12" s="9">
        <v>6.7270000000000003</v>
      </c>
      <c r="CF12" s="9">
        <v>6.7389999999999999</v>
      </c>
      <c r="CG12" s="9">
        <v>26</v>
      </c>
      <c r="CH12" s="9">
        <v>15.231</v>
      </c>
      <c r="CI12" s="9">
        <v>52</v>
      </c>
      <c r="CJ12" s="9">
        <v>41.584000000000003</v>
      </c>
      <c r="CK12" s="9">
        <v>9.4510000000000005</v>
      </c>
      <c r="CL12" s="9">
        <v>32.133000000000003</v>
      </c>
      <c r="CM12" s="9">
        <v>4.1539999999999999</v>
      </c>
      <c r="CN12" s="9">
        <v>0.88</v>
      </c>
      <c r="CO12" s="9">
        <v>3.274</v>
      </c>
      <c r="CP12" s="9">
        <v>3.4609999999999999</v>
      </c>
      <c r="CQ12" s="9">
        <v>0.379</v>
      </c>
      <c r="CR12" s="9">
        <v>3.0819999999999999</v>
      </c>
      <c r="CS12" s="9">
        <v>14.458</v>
      </c>
      <c r="CT12" s="9">
        <v>2.3919999999999999</v>
      </c>
      <c r="CU12" s="9">
        <v>12.066000000000001</v>
      </c>
      <c r="CV12" s="9">
        <v>19.510999999999999</v>
      </c>
      <c r="CW12" s="9">
        <v>5.7990000000000004</v>
      </c>
      <c r="CX12" s="9">
        <v>13.712</v>
      </c>
      <c r="CY12" s="9">
        <v>47.673999999999999</v>
      </c>
      <c r="CZ12" s="9">
        <v>52</v>
      </c>
      <c r="DA12" s="9">
        <v>45.819000000000003</v>
      </c>
      <c r="DB12" s="9">
        <v>51.985999999999997</v>
      </c>
      <c r="DC12" s="9">
        <v>24.312000000000001</v>
      </c>
      <c r="DD12" s="9">
        <v>27.673999999999999</v>
      </c>
      <c r="DE12" s="9">
        <v>4.9580000000000002</v>
      </c>
      <c r="DF12" s="9">
        <v>2.5750000000000002</v>
      </c>
      <c r="DG12" s="9">
        <v>2.383</v>
      </c>
      <c r="DH12" s="9">
        <v>11.148999999999999</v>
      </c>
      <c r="DI12" s="9">
        <v>6.415</v>
      </c>
      <c r="DJ12" s="9">
        <v>4.734</v>
      </c>
      <c r="DK12" s="9">
        <v>11.734</v>
      </c>
      <c r="DL12" s="9">
        <v>5.5910000000000002</v>
      </c>
      <c r="DM12" s="9">
        <v>6.1429999999999998</v>
      </c>
      <c r="DN12" s="9">
        <v>24.143999999999998</v>
      </c>
      <c r="DO12" s="9">
        <v>9.7309999999999999</v>
      </c>
      <c r="DP12" s="9">
        <v>14.414</v>
      </c>
      <c r="DQ12" s="9">
        <v>42.302999999999997</v>
      </c>
      <c r="DR12" s="9">
        <v>25.324999999999999</v>
      </c>
      <c r="DS12" s="9">
        <v>52</v>
      </c>
      <c r="DT12" s="9">
        <v>13.788</v>
      </c>
      <c r="DU12" s="9">
        <v>5.27</v>
      </c>
      <c r="DV12" s="9">
        <v>8.5180000000000007</v>
      </c>
      <c r="DW12" s="9">
        <v>0.44400000000000001</v>
      </c>
      <c r="DX12" s="9">
        <v>0</v>
      </c>
      <c r="DY12" s="9">
        <v>0.44400000000000001</v>
      </c>
      <c r="DZ12" s="9">
        <v>3.9460000000000002</v>
      </c>
      <c r="EA12" s="9">
        <v>1.8680000000000001</v>
      </c>
      <c r="EB12" s="9">
        <v>2.0779999999999998</v>
      </c>
      <c r="EC12" s="9">
        <v>2.6139999999999999</v>
      </c>
      <c r="ED12" s="9">
        <v>1.3320000000000001</v>
      </c>
      <c r="EE12" s="9">
        <v>1.282</v>
      </c>
      <c r="EF12" s="9">
        <v>6.7850000000000001</v>
      </c>
      <c r="EG12" s="9">
        <v>2.0710000000000002</v>
      </c>
      <c r="EH12" s="9">
        <v>4.7140000000000004</v>
      </c>
      <c r="EI12" s="9">
        <v>48.49</v>
      </c>
      <c r="EJ12" s="9">
        <v>18.646999999999998</v>
      </c>
      <c r="EK12" s="9">
        <v>52</v>
      </c>
      <c r="EL12" s="9">
        <v>7.3540000000000001</v>
      </c>
      <c r="EM12" s="9">
        <v>4.0490000000000004</v>
      </c>
      <c r="EN12" s="9">
        <v>3.3050000000000002</v>
      </c>
      <c r="EO12" s="9">
        <v>0.85</v>
      </c>
      <c r="EP12" s="9">
        <v>0.42099999999999999</v>
      </c>
      <c r="EQ12" s="9">
        <v>0.43</v>
      </c>
      <c r="ER12" s="9">
        <v>0.60399999999999998</v>
      </c>
      <c r="ES12" s="9">
        <v>0.35799999999999998</v>
      </c>
      <c r="ET12" s="9">
        <v>0.246</v>
      </c>
      <c r="EU12" s="9">
        <v>2.1829999999999998</v>
      </c>
      <c r="EV12" s="9">
        <v>1.0680000000000001</v>
      </c>
      <c r="EW12" s="9">
        <v>1.115</v>
      </c>
      <c r="EX12" s="9">
        <v>3.7170000000000001</v>
      </c>
      <c r="EY12" s="9">
        <v>2.2029999999999998</v>
      </c>
      <c r="EZ12" s="9">
        <v>1.514</v>
      </c>
      <c r="FA12" s="9">
        <v>38.313000000000002</v>
      </c>
      <c r="FB12" s="9">
        <v>46.335000000000001</v>
      </c>
      <c r="FC12" s="9">
        <v>29.084</v>
      </c>
      <c r="FD12" s="9">
        <v>40.091999999999999</v>
      </c>
      <c r="FE12" s="9">
        <v>18.989999999999998</v>
      </c>
      <c r="FF12" s="9">
        <v>21.103000000000002</v>
      </c>
      <c r="FG12" s="9">
        <v>2.754</v>
      </c>
      <c r="FH12" s="9">
        <v>2.1659999999999999</v>
      </c>
      <c r="FI12" s="9">
        <v>0.58699999999999997</v>
      </c>
      <c r="FJ12" s="9">
        <v>6.9080000000000004</v>
      </c>
      <c r="FK12" s="9">
        <v>2.34</v>
      </c>
      <c r="FL12" s="9">
        <v>4.569</v>
      </c>
      <c r="FM12" s="9">
        <v>12.026</v>
      </c>
      <c r="FN12" s="9">
        <v>6.2779999999999996</v>
      </c>
      <c r="FO12" s="9">
        <v>5.7480000000000002</v>
      </c>
      <c r="FP12" s="9">
        <v>18.405000000000001</v>
      </c>
      <c r="FQ12" s="9">
        <v>8.2059999999999995</v>
      </c>
      <c r="FR12" s="9">
        <v>10.198</v>
      </c>
      <c r="FS12" s="9">
        <v>47</v>
      </c>
      <c r="FT12" s="9">
        <v>26</v>
      </c>
      <c r="FU12" s="9">
        <v>49.521000000000001</v>
      </c>
      <c r="FV12" s="9">
        <v>54.341000000000001</v>
      </c>
      <c r="FW12" s="9">
        <v>18.452999999999999</v>
      </c>
      <c r="FX12" s="9">
        <v>35.887999999999998</v>
      </c>
      <c r="FY12" s="9">
        <v>5.1109999999999998</v>
      </c>
      <c r="FZ12" s="9">
        <v>1.3480000000000001</v>
      </c>
      <c r="GA12" s="9">
        <v>3.7629999999999999</v>
      </c>
      <c r="GB12" s="9">
        <v>8.9529999999999994</v>
      </c>
      <c r="GC12" s="9">
        <v>4.6280000000000001</v>
      </c>
      <c r="GD12" s="9">
        <v>4.3239999999999998</v>
      </c>
      <c r="GE12" s="9">
        <v>14.568</v>
      </c>
      <c r="GF12" s="9">
        <v>3.931</v>
      </c>
      <c r="GG12" s="9">
        <v>10.637</v>
      </c>
      <c r="GH12" s="9">
        <v>25.71</v>
      </c>
      <c r="GI12" s="9">
        <v>8.5449999999999999</v>
      </c>
      <c r="GJ12" s="9">
        <v>17.164000000000001</v>
      </c>
      <c r="GK12" s="9">
        <v>42.448999999999998</v>
      </c>
      <c r="GL12" s="9">
        <v>37.756999999999998</v>
      </c>
      <c r="GM12" s="9">
        <v>48</v>
      </c>
      <c r="GN12" s="9">
        <v>20.279</v>
      </c>
      <c r="GO12" s="9">
        <v>5.6390000000000002</v>
      </c>
      <c r="GP12" s="9">
        <v>14.638999999999999</v>
      </c>
      <c r="GQ12" s="9">
        <v>2.5409999999999999</v>
      </c>
      <c r="GR12" s="9">
        <v>0.36199999999999999</v>
      </c>
      <c r="GS12" s="9">
        <v>2.1800000000000002</v>
      </c>
      <c r="GT12" s="9">
        <v>3.2989999999999999</v>
      </c>
      <c r="GU12" s="9">
        <v>2.052</v>
      </c>
      <c r="GV12" s="9">
        <v>1.2470000000000001</v>
      </c>
      <c r="GW12" s="9">
        <v>4.3940000000000001</v>
      </c>
      <c r="GX12" s="9">
        <v>0.17299999999999999</v>
      </c>
      <c r="GY12" s="9">
        <v>4.2210000000000001</v>
      </c>
      <c r="GZ12" s="9">
        <v>10.044</v>
      </c>
      <c r="HA12" s="9">
        <v>3.0529999999999999</v>
      </c>
      <c r="HB12" s="9">
        <v>6.9909999999999997</v>
      </c>
      <c r="HC12" s="9">
        <v>50.375</v>
      </c>
      <c r="HD12" s="9">
        <v>51.53</v>
      </c>
      <c r="HE12" s="9">
        <v>45.023000000000003</v>
      </c>
      <c r="HF12" s="9">
        <v>22.678000000000001</v>
      </c>
      <c r="HG12" s="9">
        <v>9.0939999999999994</v>
      </c>
      <c r="HH12" s="9">
        <v>13.584</v>
      </c>
      <c r="HI12" s="9">
        <v>2.1549999999999998</v>
      </c>
      <c r="HJ12" s="9">
        <v>0.60299999999999998</v>
      </c>
      <c r="HK12" s="9">
        <v>1.5509999999999999</v>
      </c>
      <c r="HL12" s="9">
        <v>3.4710000000000001</v>
      </c>
      <c r="HM12" s="9">
        <v>1.097</v>
      </c>
      <c r="HN12" s="9">
        <v>2.375</v>
      </c>
      <c r="HO12" s="9">
        <v>7.4649999999999999</v>
      </c>
      <c r="HP12" s="9">
        <v>3.7589999999999999</v>
      </c>
      <c r="HQ12" s="9">
        <v>3.706</v>
      </c>
      <c r="HR12" s="9">
        <v>9.5869999999999997</v>
      </c>
      <c r="HS12" s="9">
        <v>3.6349999999999998</v>
      </c>
      <c r="HT12" s="9">
        <v>5.952</v>
      </c>
      <c r="HU12" s="9">
        <v>31.658999999999999</v>
      </c>
      <c r="HV12" s="9">
        <v>32.488</v>
      </c>
      <c r="HW12" s="9">
        <v>28.161000000000001</v>
      </c>
      <c r="HX12" s="9">
        <v>22.381</v>
      </c>
      <c r="HY12" s="9">
        <v>8.9420000000000002</v>
      </c>
      <c r="HZ12" s="9">
        <v>13.438000000000001</v>
      </c>
      <c r="IA12" s="9">
        <v>2.0030000000000001</v>
      </c>
      <c r="IB12" s="9">
        <v>0.45200000000000001</v>
      </c>
      <c r="IC12" s="9">
        <v>1.5509999999999999</v>
      </c>
      <c r="ID12" s="9">
        <v>3.4710000000000001</v>
      </c>
      <c r="IE12" s="9">
        <v>1.097</v>
      </c>
      <c r="IF12" s="9">
        <v>2.375</v>
      </c>
      <c r="IG12" s="9">
        <v>7.4649999999999999</v>
      </c>
      <c r="IH12" s="9">
        <v>3.7589999999999999</v>
      </c>
      <c r="II12" s="9">
        <v>3.706</v>
      </c>
      <c r="IJ12" s="9">
        <v>9.4410000000000007</v>
      </c>
      <c r="IK12" s="9">
        <v>3.6349999999999998</v>
      </c>
      <c r="IL12" s="9">
        <v>5.806</v>
      </c>
      <c r="IM12" s="9">
        <v>31.681000000000001</v>
      </c>
      <c r="IN12" s="9">
        <v>32.921999999999997</v>
      </c>
      <c r="IO12" s="9">
        <v>26.286999999999999</v>
      </c>
      <c r="IP12" s="9">
        <v>8.8480000000000008</v>
      </c>
      <c r="IQ12" s="9">
        <v>4.75</v>
      </c>
    </row>
    <row r="13" spans="1:251">
      <c r="A13" s="10">
        <v>42767</v>
      </c>
      <c r="B13" s="9">
        <v>3.6520000000000001</v>
      </c>
      <c r="C13" s="9">
        <v>3.0920000000000001</v>
      </c>
      <c r="D13" s="9">
        <v>13.768000000000001</v>
      </c>
      <c r="E13" s="9">
        <v>5.0369999999999999</v>
      </c>
      <c r="F13" s="9">
        <v>8.7309999999999999</v>
      </c>
      <c r="G13" s="9">
        <v>20.524999999999999</v>
      </c>
      <c r="H13" s="9">
        <v>11.156000000000001</v>
      </c>
      <c r="I13" s="9">
        <v>9.3680000000000003</v>
      </c>
      <c r="J13" s="9">
        <v>22.856000000000002</v>
      </c>
      <c r="K13" s="9">
        <v>9.2149999999999999</v>
      </c>
      <c r="L13" s="9">
        <v>13.641</v>
      </c>
      <c r="M13" s="9">
        <v>26</v>
      </c>
      <c r="N13" s="9">
        <v>26</v>
      </c>
      <c r="O13" s="9">
        <v>30.094999999999999</v>
      </c>
      <c r="P13" s="9">
        <v>43.371000000000002</v>
      </c>
      <c r="Q13" s="9">
        <v>13.217000000000001</v>
      </c>
      <c r="R13" s="9">
        <v>30.154</v>
      </c>
      <c r="S13" s="9">
        <v>4.1429999999999998</v>
      </c>
      <c r="T13" s="9">
        <v>2.4279999999999999</v>
      </c>
      <c r="U13" s="9">
        <v>1.714</v>
      </c>
      <c r="V13" s="9">
        <v>4.2869999999999999</v>
      </c>
      <c r="W13" s="9">
        <v>1.6</v>
      </c>
      <c r="X13" s="9">
        <v>2.6869999999999998</v>
      </c>
      <c r="Y13" s="9">
        <v>13.701000000000001</v>
      </c>
      <c r="Z13" s="9">
        <v>4.8860000000000001</v>
      </c>
      <c r="AA13" s="9">
        <v>8.8149999999999995</v>
      </c>
      <c r="AB13" s="9">
        <v>21.24</v>
      </c>
      <c r="AC13" s="9">
        <v>4.3019999999999996</v>
      </c>
      <c r="AD13" s="9">
        <v>16.937999999999999</v>
      </c>
      <c r="AE13" s="9">
        <v>50</v>
      </c>
      <c r="AF13" s="9">
        <v>20.998000000000001</v>
      </c>
      <c r="AG13" s="9">
        <v>52</v>
      </c>
      <c r="AH13" s="9">
        <v>15.893000000000001</v>
      </c>
      <c r="AI13" s="9">
        <v>4.5149999999999997</v>
      </c>
      <c r="AJ13" s="9">
        <v>11.379</v>
      </c>
      <c r="AK13" s="9">
        <v>0.87</v>
      </c>
      <c r="AL13" s="9">
        <v>0</v>
      </c>
      <c r="AM13" s="9">
        <v>0.87</v>
      </c>
      <c r="AN13" s="9">
        <v>2.7930000000000001</v>
      </c>
      <c r="AO13" s="9">
        <v>1.694</v>
      </c>
      <c r="AP13" s="9">
        <v>1.099</v>
      </c>
      <c r="AQ13" s="9">
        <v>2.9049999999999998</v>
      </c>
      <c r="AR13" s="9">
        <v>1.3029999999999999</v>
      </c>
      <c r="AS13" s="9">
        <v>1.6020000000000001</v>
      </c>
      <c r="AT13" s="9">
        <v>9.3260000000000005</v>
      </c>
      <c r="AU13" s="9">
        <v>1.518</v>
      </c>
      <c r="AV13" s="9">
        <v>7.8070000000000004</v>
      </c>
      <c r="AW13" s="9">
        <v>52</v>
      </c>
      <c r="AX13" s="9">
        <v>27.065999999999999</v>
      </c>
      <c r="AY13" s="9">
        <v>77.614000000000004</v>
      </c>
      <c r="AZ13" s="9">
        <v>28.994</v>
      </c>
      <c r="BA13" s="9">
        <v>10.49</v>
      </c>
      <c r="BB13" s="9">
        <v>18.504000000000001</v>
      </c>
      <c r="BC13" s="9">
        <v>3.2429999999999999</v>
      </c>
      <c r="BD13" s="9">
        <v>1.9330000000000001</v>
      </c>
      <c r="BE13" s="9">
        <v>1.31</v>
      </c>
      <c r="BF13" s="9">
        <v>6.9109999999999996</v>
      </c>
      <c r="BG13" s="9">
        <v>2.4049999999999998</v>
      </c>
      <c r="BH13" s="9">
        <v>4.5060000000000002</v>
      </c>
      <c r="BI13" s="9">
        <v>7.55</v>
      </c>
      <c r="BJ13" s="9">
        <v>2.411</v>
      </c>
      <c r="BK13" s="9">
        <v>5.1390000000000002</v>
      </c>
      <c r="BL13" s="9">
        <v>11.29</v>
      </c>
      <c r="BM13" s="9">
        <v>3.7410000000000001</v>
      </c>
      <c r="BN13" s="9">
        <v>7.548</v>
      </c>
      <c r="BO13" s="9">
        <v>29.05</v>
      </c>
      <c r="BP13" s="9">
        <v>26</v>
      </c>
      <c r="BQ13" s="9">
        <v>30.766999999999999</v>
      </c>
      <c r="BR13" s="9">
        <v>34.899000000000001</v>
      </c>
      <c r="BS13" s="9">
        <v>18.57</v>
      </c>
      <c r="BT13" s="9">
        <v>16.327999999999999</v>
      </c>
      <c r="BU13" s="9">
        <v>3.5009999999999999</v>
      </c>
      <c r="BV13" s="9">
        <v>1.7190000000000001</v>
      </c>
      <c r="BW13" s="9">
        <v>1.782</v>
      </c>
      <c r="BX13" s="9">
        <v>6.8570000000000002</v>
      </c>
      <c r="BY13" s="9">
        <v>2.6320000000000001</v>
      </c>
      <c r="BZ13" s="9">
        <v>4.2240000000000002</v>
      </c>
      <c r="CA13" s="9">
        <v>12.975</v>
      </c>
      <c r="CB13" s="9">
        <v>8.7449999999999992</v>
      </c>
      <c r="CC13" s="9">
        <v>4.2290000000000001</v>
      </c>
      <c r="CD13" s="9">
        <v>11.567</v>
      </c>
      <c r="CE13" s="9">
        <v>5.4740000000000002</v>
      </c>
      <c r="CF13" s="9">
        <v>6.093</v>
      </c>
      <c r="CG13" s="9">
        <v>26</v>
      </c>
      <c r="CH13" s="9">
        <v>26</v>
      </c>
      <c r="CI13" s="9">
        <v>22.942</v>
      </c>
      <c r="CJ13" s="9">
        <v>38.722999999999999</v>
      </c>
      <c r="CK13" s="9">
        <v>13.16</v>
      </c>
      <c r="CL13" s="9">
        <v>25.562999999999999</v>
      </c>
      <c r="CM13" s="9">
        <v>2.7269999999999999</v>
      </c>
      <c r="CN13" s="9">
        <v>1.5620000000000001</v>
      </c>
      <c r="CO13" s="9">
        <v>1.1659999999999999</v>
      </c>
      <c r="CP13" s="9">
        <v>4.6529999999999996</v>
      </c>
      <c r="CQ13" s="9">
        <v>1.129</v>
      </c>
      <c r="CR13" s="9">
        <v>3.524</v>
      </c>
      <c r="CS13" s="9">
        <v>10.571999999999999</v>
      </c>
      <c r="CT13" s="9">
        <v>4.9809999999999999</v>
      </c>
      <c r="CU13" s="9">
        <v>5.5910000000000002</v>
      </c>
      <c r="CV13" s="9">
        <v>20.771000000000001</v>
      </c>
      <c r="CW13" s="9">
        <v>5.4889999999999999</v>
      </c>
      <c r="CX13" s="9">
        <v>15.282</v>
      </c>
      <c r="CY13" s="9">
        <v>52</v>
      </c>
      <c r="CZ13" s="9">
        <v>30</v>
      </c>
      <c r="DA13" s="9">
        <v>52</v>
      </c>
      <c r="DB13" s="9">
        <v>57.378</v>
      </c>
      <c r="DC13" s="9">
        <v>19.241</v>
      </c>
      <c r="DD13" s="9">
        <v>38.137</v>
      </c>
      <c r="DE13" s="9">
        <v>5.7229999999999999</v>
      </c>
      <c r="DF13" s="9">
        <v>2.4649999999999999</v>
      </c>
      <c r="DG13" s="9">
        <v>3.258</v>
      </c>
      <c r="DH13" s="9">
        <v>10.473000000000001</v>
      </c>
      <c r="DI13" s="9">
        <v>4.6920000000000002</v>
      </c>
      <c r="DJ13" s="9">
        <v>5.7809999999999997</v>
      </c>
      <c r="DK13" s="9">
        <v>15.226000000000001</v>
      </c>
      <c r="DL13" s="9">
        <v>5.9569999999999999</v>
      </c>
      <c r="DM13" s="9">
        <v>9.2680000000000007</v>
      </c>
      <c r="DN13" s="9">
        <v>25.956</v>
      </c>
      <c r="DO13" s="9">
        <v>6.1260000000000003</v>
      </c>
      <c r="DP13" s="9">
        <v>19.829999999999998</v>
      </c>
      <c r="DQ13" s="9">
        <v>42.814999999999998</v>
      </c>
      <c r="DR13" s="9">
        <v>24.57</v>
      </c>
      <c r="DS13" s="9">
        <v>52</v>
      </c>
      <c r="DT13" s="9">
        <v>19.463999999999999</v>
      </c>
      <c r="DU13" s="9">
        <v>10.381</v>
      </c>
      <c r="DV13" s="9">
        <v>9.0830000000000002</v>
      </c>
      <c r="DW13" s="9">
        <v>2.927</v>
      </c>
      <c r="DX13" s="9">
        <v>2.0529999999999999</v>
      </c>
      <c r="DY13" s="9">
        <v>0.874</v>
      </c>
      <c r="DZ13" s="9">
        <v>4.2949999999999999</v>
      </c>
      <c r="EA13" s="9">
        <v>1.5649999999999999</v>
      </c>
      <c r="EB13" s="9">
        <v>2.7309999999999999</v>
      </c>
      <c r="EC13" s="9">
        <v>7.5350000000000001</v>
      </c>
      <c r="ED13" s="9">
        <v>4.4749999999999996</v>
      </c>
      <c r="EE13" s="9">
        <v>3.06</v>
      </c>
      <c r="EF13" s="9">
        <v>4.7060000000000004</v>
      </c>
      <c r="EG13" s="9">
        <v>2.2879999999999998</v>
      </c>
      <c r="EH13" s="9">
        <v>2.4180000000000001</v>
      </c>
      <c r="EI13" s="9">
        <v>17</v>
      </c>
      <c r="EJ13" s="9">
        <v>15.593999999999999</v>
      </c>
      <c r="EK13" s="9">
        <v>17</v>
      </c>
      <c r="EL13" s="9">
        <v>7.5910000000000002</v>
      </c>
      <c r="EM13" s="9">
        <v>4.01</v>
      </c>
      <c r="EN13" s="9">
        <v>3.5819999999999999</v>
      </c>
      <c r="EO13" s="9">
        <v>0.379</v>
      </c>
      <c r="EP13" s="9">
        <v>0</v>
      </c>
      <c r="EQ13" s="9">
        <v>0.379</v>
      </c>
      <c r="ER13" s="9">
        <v>1.4259999999999999</v>
      </c>
      <c r="ES13" s="9">
        <v>0.94499999999999995</v>
      </c>
      <c r="ET13" s="9">
        <v>0.48099999999999998</v>
      </c>
      <c r="EU13" s="9">
        <v>3.7970000000000002</v>
      </c>
      <c r="EV13" s="9">
        <v>1.9319999999999999</v>
      </c>
      <c r="EW13" s="9">
        <v>1.8660000000000001</v>
      </c>
      <c r="EX13" s="9">
        <v>1.9890000000000001</v>
      </c>
      <c r="EY13" s="9">
        <v>1.133</v>
      </c>
      <c r="EZ13" s="9">
        <v>0.85699999999999998</v>
      </c>
      <c r="FA13" s="9">
        <v>26</v>
      </c>
      <c r="FB13" s="9">
        <v>26</v>
      </c>
      <c r="FC13" s="9">
        <v>22.736000000000001</v>
      </c>
      <c r="FD13" s="9">
        <v>32.72</v>
      </c>
      <c r="FE13" s="9">
        <v>15.315</v>
      </c>
      <c r="FF13" s="9">
        <v>17.405000000000001</v>
      </c>
      <c r="FG13" s="9">
        <v>4.34</v>
      </c>
      <c r="FH13" s="9">
        <v>2.6309999999999998</v>
      </c>
      <c r="FI13" s="9">
        <v>1.7090000000000001</v>
      </c>
      <c r="FJ13" s="9">
        <v>6.2720000000000002</v>
      </c>
      <c r="FK13" s="9">
        <v>4.3339999999999996</v>
      </c>
      <c r="FL13" s="9">
        <v>1.9379999999999999</v>
      </c>
      <c r="FM13" s="9">
        <v>11.563000000000001</v>
      </c>
      <c r="FN13" s="9">
        <v>4.9619999999999997</v>
      </c>
      <c r="FO13" s="9">
        <v>6.6</v>
      </c>
      <c r="FP13" s="9">
        <v>10.545999999999999</v>
      </c>
      <c r="FQ13" s="9">
        <v>3.3879999999999999</v>
      </c>
      <c r="FR13" s="9">
        <v>7.1580000000000004</v>
      </c>
      <c r="FS13" s="9">
        <v>26</v>
      </c>
      <c r="FT13" s="9">
        <v>13</v>
      </c>
      <c r="FU13" s="9">
        <v>26</v>
      </c>
      <c r="FV13" s="9">
        <v>64.680999999999997</v>
      </c>
      <c r="FW13" s="9">
        <v>22.440999999999999</v>
      </c>
      <c r="FX13" s="9">
        <v>42.241</v>
      </c>
      <c r="FY13" s="9">
        <v>5.8710000000000004</v>
      </c>
      <c r="FZ13" s="9">
        <v>3.069</v>
      </c>
      <c r="GA13" s="9">
        <v>2.802</v>
      </c>
      <c r="GB13" s="9">
        <v>12.593999999999999</v>
      </c>
      <c r="GC13" s="9">
        <v>3.7029999999999998</v>
      </c>
      <c r="GD13" s="9">
        <v>8.891</v>
      </c>
      <c r="GE13" s="9">
        <v>16.917999999999999</v>
      </c>
      <c r="GF13" s="9">
        <v>8.8889999999999993</v>
      </c>
      <c r="GG13" s="9">
        <v>8.0289999999999999</v>
      </c>
      <c r="GH13" s="9">
        <v>29.298999999999999</v>
      </c>
      <c r="GI13" s="9">
        <v>6.78</v>
      </c>
      <c r="GJ13" s="9">
        <v>22.518999999999998</v>
      </c>
      <c r="GK13" s="9">
        <v>35.22</v>
      </c>
      <c r="GL13" s="9">
        <v>26</v>
      </c>
      <c r="GM13" s="9">
        <v>52</v>
      </c>
      <c r="GN13" s="9">
        <v>25.754999999999999</v>
      </c>
      <c r="GO13" s="9">
        <v>9.0359999999999996</v>
      </c>
      <c r="GP13" s="9">
        <v>16.719000000000001</v>
      </c>
      <c r="GQ13" s="9">
        <v>1.546</v>
      </c>
      <c r="GR13" s="9">
        <v>0.38</v>
      </c>
      <c r="GS13" s="9">
        <v>1.1659999999999999</v>
      </c>
      <c r="GT13" s="9">
        <v>1.982</v>
      </c>
      <c r="GU13" s="9">
        <v>0.29399999999999998</v>
      </c>
      <c r="GV13" s="9">
        <v>1.6879999999999999</v>
      </c>
      <c r="GW13" s="9">
        <v>8.65</v>
      </c>
      <c r="GX13" s="9">
        <v>3.4940000000000002</v>
      </c>
      <c r="GY13" s="9">
        <v>5.1559999999999997</v>
      </c>
      <c r="GZ13" s="9">
        <v>13.577999999999999</v>
      </c>
      <c r="HA13" s="9">
        <v>4.8680000000000003</v>
      </c>
      <c r="HB13" s="9">
        <v>8.7089999999999996</v>
      </c>
      <c r="HC13" s="9">
        <v>52</v>
      </c>
      <c r="HD13" s="9">
        <v>52</v>
      </c>
      <c r="HE13" s="9">
        <v>52</v>
      </c>
      <c r="HF13" s="9">
        <v>23.591000000000001</v>
      </c>
      <c r="HG13" s="9">
        <v>8.7550000000000008</v>
      </c>
      <c r="HH13" s="9">
        <v>14.836</v>
      </c>
      <c r="HI13" s="9">
        <v>2.6110000000000002</v>
      </c>
      <c r="HJ13" s="9">
        <v>1.2490000000000001</v>
      </c>
      <c r="HK13" s="9">
        <v>1.3620000000000001</v>
      </c>
      <c r="HL13" s="9">
        <v>3.9740000000000002</v>
      </c>
      <c r="HM13" s="9">
        <v>1.768</v>
      </c>
      <c r="HN13" s="9">
        <v>2.2069999999999999</v>
      </c>
      <c r="HO13" s="9">
        <v>5.8010000000000002</v>
      </c>
      <c r="HP13" s="9">
        <v>1.8009999999999999</v>
      </c>
      <c r="HQ13" s="9">
        <v>3.9990000000000001</v>
      </c>
      <c r="HR13" s="9">
        <v>11.204000000000001</v>
      </c>
      <c r="HS13" s="9">
        <v>3.9369999999999998</v>
      </c>
      <c r="HT13" s="9">
        <v>7.2670000000000003</v>
      </c>
      <c r="HU13" s="9">
        <v>43</v>
      </c>
      <c r="HV13" s="9">
        <v>42.465000000000003</v>
      </c>
      <c r="HW13" s="9">
        <v>43.415999999999997</v>
      </c>
      <c r="HX13" s="9">
        <v>23.097000000000001</v>
      </c>
      <c r="HY13" s="9">
        <v>8.5679999999999996</v>
      </c>
      <c r="HZ13" s="9">
        <v>14.529</v>
      </c>
      <c r="IA13" s="9">
        <v>2.6110000000000002</v>
      </c>
      <c r="IB13" s="9">
        <v>1.2490000000000001</v>
      </c>
      <c r="IC13" s="9">
        <v>1.3620000000000001</v>
      </c>
      <c r="ID13" s="9">
        <v>3.9740000000000002</v>
      </c>
      <c r="IE13" s="9">
        <v>1.768</v>
      </c>
      <c r="IF13" s="9">
        <v>2.2069999999999999</v>
      </c>
      <c r="IG13" s="9">
        <v>5.6520000000000001</v>
      </c>
      <c r="IH13" s="9">
        <v>1.8009999999999999</v>
      </c>
      <c r="II13" s="9">
        <v>3.851</v>
      </c>
      <c r="IJ13" s="9">
        <v>10.859</v>
      </c>
      <c r="IK13" s="9">
        <v>3.75</v>
      </c>
      <c r="IL13" s="9">
        <v>7.109</v>
      </c>
      <c r="IM13" s="9">
        <v>43</v>
      </c>
      <c r="IN13" s="9">
        <v>39.83</v>
      </c>
      <c r="IO13" s="9">
        <v>43.383000000000003</v>
      </c>
      <c r="IP13" s="9">
        <v>8.3629999999999995</v>
      </c>
      <c r="IQ13" s="9">
        <v>3.657</v>
      </c>
    </row>
    <row r="14" spans="1:251">
      <c r="A14" s="10">
        <v>43132</v>
      </c>
      <c r="B14" s="9">
        <v>2.2029999999999998</v>
      </c>
      <c r="C14" s="9">
        <v>2.9049999999999998</v>
      </c>
      <c r="D14" s="9">
        <v>8.3930000000000007</v>
      </c>
      <c r="E14" s="9">
        <v>4.5640000000000001</v>
      </c>
      <c r="F14" s="9">
        <v>3.8290000000000002</v>
      </c>
      <c r="G14" s="9">
        <v>16.384</v>
      </c>
      <c r="H14" s="9">
        <v>6.2279999999999998</v>
      </c>
      <c r="I14" s="9">
        <v>10.156000000000001</v>
      </c>
      <c r="J14" s="9">
        <v>24.690999999999999</v>
      </c>
      <c r="K14" s="9">
        <v>8.8109999999999999</v>
      </c>
      <c r="L14" s="9">
        <v>15.879</v>
      </c>
      <c r="M14" s="9">
        <v>47</v>
      </c>
      <c r="N14" s="9">
        <v>40</v>
      </c>
      <c r="O14" s="9">
        <v>50.000999999999998</v>
      </c>
      <c r="P14" s="9">
        <v>40.103000000000002</v>
      </c>
      <c r="Q14" s="9">
        <v>12.885</v>
      </c>
      <c r="R14" s="9">
        <v>27.218</v>
      </c>
      <c r="S14" s="9">
        <v>4.6100000000000003</v>
      </c>
      <c r="T14" s="9">
        <v>0.89</v>
      </c>
      <c r="U14" s="9">
        <v>3.72</v>
      </c>
      <c r="V14" s="9">
        <v>7.1890000000000001</v>
      </c>
      <c r="W14" s="9">
        <v>3.1349999999999998</v>
      </c>
      <c r="X14" s="9">
        <v>4.0540000000000003</v>
      </c>
      <c r="Y14" s="9">
        <v>9.625</v>
      </c>
      <c r="Z14" s="9">
        <v>2.5449999999999999</v>
      </c>
      <c r="AA14" s="9">
        <v>7.08</v>
      </c>
      <c r="AB14" s="9">
        <v>18.678999999999998</v>
      </c>
      <c r="AC14" s="9">
        <v>6.3140000000000001</v>
      </c>
      <c r="AD14" s="9">
        <v>12.365</v>
      </c>
      <c r="AE14" s="9">
        <v>39.503</v>
      </c>
      <c r="AF14" s="9">
        <v>48.664999999999999</v>
      </c>
      <c r="AG14" s="9">
        <v>36.843000000000004</v>
      </c>
      <c r="AH14" s="9">
        <v>18.782</v>
      </c>
      <c r="AI14" s="9">
        <v>4.7939999999999996</v>
      </c>
      <c r="AJ14" s="9">
        <v>13.988</v>
      </c>
      <c r="AK14" s="9">
        <v>2.7770000000000001</v>
      </c>
      <c r="AL14" s="9">
        <v>0.45700000000000002</v>
      </c>
      <c r="AM14" s="9">
        <v>2.3199999999999998</v>
      </c>
      <c r="AN14" s="9">
        <v>1.9990000000000001</v>
      </c>
      <c r="AO14" s="9">
        <v>1.55</v>
      </c>
      <c r="AP14" s="9">
        <v>0.44900000000000001</v>
      </c>
      <c r="AQ14" s="9">
        <v>2.9649999999999999</v>
      </c>
      <c r="AR14" s="9">
        <v>0.20399999999999999</v>
      </c>
      <c r="AS14" s="9">
        <v>2.7610000000000001</v>
      </c>
      <c r="AT14" s="9">
        <v>11.041</v>
      </c>
      <c r="AU14" s="9">
        <v>2.5830000000000002</v>
      </c>
      <c r="AV14" s="9">
        <v>8.4580000000000002</v>
      </c>
      <c r="AW14" s="9">
        <v>52</v>
      </c>
      <c r="AX14" s="9">
        <v>47.276000000000003</v>
      </c>
      <c r="AY14" s="9">
        <v>52</v>
      </c>
      <c r="AZ14" s="9">
        <v>27.390999999999998</v>
      </c>
      <c r="BA14" s="9">
        <v>10.622</v>
      </c>
      <c r="BB14" s="9">
        <v>16.768999999999998</v>
      </c>
      <c r="BC14" s="9">
        <v>2.0569999999999999</v>
      </c>
      <c r="BD14" s="9">
        <v>0.79500000000000004</v>
      </c>
      <c r="BE14" s="9">
        <v>1.262</v>
      </c>
      <c r="BF14" s="9">
        <v>3.9009999999999998</v>
      </c>
      <c r="BG14" s="9">
        <v>2.7320000000000002</v>
      </c>
      <c r="BH14" s="9">
        <v>1.169</v>
      </c>
      <c r="BI14" s="9">
        <v>7.3769999999999998</v>
      </c>
      <c r="BJ14" s="9">
        <v>2.66</v>
      </c>
      <c r="BK14" s="9">
        <v>4.7169999999999996</v>
      </c>
      <c r="BL14" s="9">
        <v>14.055999999999999</v>
      </c>
      <c r="BM14" s="9">
        <v>4.4359999999999999</v>
      </c>
      <c r="BN14" s="9">
        <v>9.6199999999999992</v>
      </c>
      <c r="BO14" s="9">
        <v>52</v>
      </c>
      <c r="BP14" s="9">
        <v>34</v>
      </c>
      <c r="BQ14" s="9">
        <v>52</v>
      </c>
      <c r="BR14" s="9">
        <v>27.184000000000001</v>
      </c>
      <c r="BS14" s="9">
        <v>11.183999999999999</v>
      </c>
      <c r="BT14" s="9">
        <v>16</v>
      </c>
      <c r="BU14" s="9">
        <v>3.0510000000000002</v>
      </c>
      <c r="BV14" s="9">
        <v>1.409</v>
      </c>
      <c r="BW14" s="9">
        <v>1.643</v>
      </c>
      <c r="BX14" s="9">
        <v>4.492</v>
      </c>
      <c r="BY14" s="9">
        <v>1.8320000000000001</v>
      </c>
      <c r="BZ14" s="9">
        <v>2.66</v>
      </c>
      <c r="CA14" s="9">
        <v>9.0060000000000002</v>
      </c>
      <c r="CB14" s="9">
        <v>3.5680000000000001</v>
      </c>
      <c r="CC14" s="9">
        <v>5.4379999999999997</v>
      </c>
      <c r="CD14" s="9">
        <v>10.634</v>
      </c>
      <c r="CE14" s="9">
        <v>4.375</v>
      </c>
      <c r="CF14" s="9">
        <v>6.2590000000000003</v>
      </c>
      <c r="CG14" s="9">
        <v>43.792000000000002</v>
      </c>
      <c r="CH14" s="9">
        <v>41.664999999999999</v>
      </c>
      <c r="CI14" s="9">
        <v>47</v>
      </c>
      <c r="CJ14" s="9">
        <v>36.36</v>
      </c>
      <c r="CK14" s="9">
        <v>10.471</v>
      </c>
      <c r="CL14" s="9">
        <v>25.888000000000002</v>
      </c>
      <c r="CM14" s="9">
        <v>3.7989999999999999</v>
      </c>
      <c r="CN14" s="9">
        <v>0.47099999999999997</v>
      </c>
      <c r="CO14" s="9">
        <v>3.327</v>
      </c>
      <c r="CP14" s="9">
        <v>4.6760000000000002</v>
      </c>
      <c r="CQ14" s="9">
        <v>2.0089999999999999</v>
      </c>
      <c r="CR14" s="9">
        <v>2.6659999999999999</v>
      </c>
      <c r="CS14" s="9">
        <v>11.058999999999999</v>
      </c>
      <c r="CT14" s="9">
        <v>3.298</v>
      </c>
      <c r="CU14" s="9">
        <v>7.76</v>
      </c>
      <c r="CV14" s="9">
        <v>16.827000000000002</v>
      </c>
      <c r="CW14" s="9">
        <v>4.6920000000000002</v>
      </c>
      <c r="CX14" s="9">
        <v>12.135</v>
      </c>
      <c r="CY14" s="9">
        <v>40</v>
      </c>
      <c r="CZ14" s="9">
        <v>41.375</v>
      </c>
      <c r="DA14" s="9">
        <v>40.764000000000003</v>
      </c>
      <c r="DB14" s="9">
        <v>50.825000000000003</v>
      </c>
      <c r="DC14" s="9">
        <v>19.213999999999999</v>
      </c>
      <c r="DD14" s="9">
        <v>31.611999999999998</v>
      </c>
      <c r="DE14" s="9">
        <v>5.202</v>
      </c>
      <c r="DF14" s="9">
        <v>2.3290000000000002</v>
      </c>
      <c r="DG14" s="9">
        <v>2.8730000000000002</v>
      </c>
      <c r="DH14" s="9">
        <v>10.256</v>
      </c>
      <c r="DI14" s="9">
        <v>5.8360000000000003</v>
      </c>
      <c r="DJ14" s="9">
        <v>4.42</v>
      </c>
      <c r="DK14" s="9">
        <v>10.855</v>
      </c>
      <c r="DL14" s="9">
        <v>3.4870000000000001</v>
      </c>
      <c r="DM14" s="9">
        <v>7.3689999999999998</v>
      </c>
      <c r="DN14" s="9">
        <v>24.512</v>
      </c>
      <c r="DO14" s="9">
        <v>7.5620000000000003</v>
      </c>
      <c r="DP14" s="9">
        <v>16.95</v>
      </c>
      <c r="DQ14" s="9">
        <v>35.783000000000001</v>
      </c>
      <c r="DR14" s="9">
        <v>30</v>
      </c>
      <c r="DS14" s="9">
        <v>52</v>
      </c>
      <c r="DT14" s="9">
        <v>19.707999999999998</v>
      </c>
      <c r="DU14" s="9">
        <v>7.8620000000000001</v>
      </c>
      <c r="DV14" s="9">
        <v>11.845000000000001</v>
      </c>
      <c r="DW14" s="9">
        <v>2.5510000000000002</v>
      </c>
      <c r="DX14" s="9">
        <v>0.33500000000000002</v>
      </c>
      <c r="DY14" s="9">
        <v>2.2160000000000002</v>
      </c>
      <c r="DZ14" s="9">
        <v>2.0750000000000002</v>
      </c>
      <c r="EA14" s="9">
        <v>1.4039999999999999</v>
      </c>
      <c r="EB14" s="9">
        <v>0.67100000000000004</v>
      </c>
      <c r="EC14" s="9">
        <v>4.5339999999999998</v>
      </c>
      <c r="ED14" s="9">
        <v>0.94499999999999995</v>
      </c>
      <c r="EE14" s="9">
        <v>3.589</v>
      </c>
      <c r="EF14" s="9">
        <v>10.548</v>
      </c>
      <c r="EG14" s="9">
        <v>5.1779999999999999</v>
      </c>
      <c r="EH14" s="9">
        <v>5.37</v>
      </c>
      <c r="EI14" s="9">
        <v>52</v>
      </c>
      <c r="EJ14" s="9">
        <v>55</v>
      </c>
      <c r="EK14" s="9">
        <v>49.081000000000003</v>
      </c>
      <c r="EL14" s="9">
        <v>6.5670000000000002</v>
      </c>
      <c r="EM14" s="9">
        <v>1.9379999999999999</v>
      </c>
      <c r="EN14" s="9">
        <v>4.63</v>
      </c>
      <c r="EO14" s="9">
        <v>0.94399999999999995</v>
      </c>
      <c r="EP14" s="9">
        <v>0.41599999999999998</v>
      </c>
      <c r="EQ14" s="9">
        <v>0.52800000000000002</v>
      </c>
      <c r="ER14" s="9">
        <v>0.57499999999999996</v>
      </c>
      <c r="ES14" s="9">
        <v>0</v>
      </c>
      <c r="ET14" s="9">
        <v>0.57499999999999996</v>
      </c>
      <c r="EU14" s="9">
        <v>2.5249999999999999</v>
      </c>
      <c r="EV14" s="9">
        <v>1.246</v>
      </c>
      <c r="EW14" s="9">
        <v>1.2789999999999999</v>
      </c>
      <c r="EX14" s="9">
        <v>2.524</v>
      </c>
      <c r="EY14" s="9">
        <v>0.27600000000000002</v>
      </c>
      <c r="EZ14" s="9">
        <v>2.2480000000000002</v>
      </c>
      <c r="FA14" s="9">
        <v>41.965000000000003</v>
      </c>
      <c r="FB14" s="9">
        <v>42.451000000000001</v>
      </c>
      <c r="FC14" s="9">
        <v>43.216000000000001</v>
      </c>
      <c r="FD14" s="9">
        <v>35.686</v>
      </c>
      <c r="FE14" s="9">
        <v>14.917999999999999</v>
      </c>
      <c r="FF14" s="9">
        <v>20.768000000000001</v>
      </c>
      <c r="FG14" s="9">
        <v>1.294</v>
      </c>
      <c r="FH14" s="9">
        <v>0.77400000000000002</v>
      </c>
      <c r="FI14" s="9">
        <v>0.52</v>
      </c>
      <c r="FJ14" s="9">
        <v>6.5339999999999998</v>
      </c>
      <c r="FK14" s="9">
        <v>3.7170000000000001</v>
      </c>
      <c r="FL14" s="9">
        <v>2.8170000000000002</v>
      </c>
      <c r="FM14" s="9">
        <v>11.723000000000001</v>
      </c>
      <c r="FN14" s="9">
        <v>4.0670000000000002</v>
      </c>
      <c r="FO14" s="9">
        <v>7.6559999999999997</v>
      </c>
      <c r="FP14" s="9">
        <v>16.135000000000002</v>
      </c>
      <c r="FQ14" s="9">
        <v>6.359</v>
      </c>
      <c r="FR14" s="9">
        <v>9.7750000000000004</v>
      </c>
      <c r="FS14" s="9">
        <v>42.48</v>
      </c>
      <c r="FT14" s="9">
        <v>34</v>
      </c>
      <c r="FU14" s="9">
        <v>49.57</v>
      </c>
      <c r="FV14" s="9">
        <v>54.832000000000001</v>
      </c>
      <c r="FW14" s="9">
        <v>16.289000000000001</v>
      </c>
      <c r="FX14" s="9">
        <v>38.542999999999999</v>
      </c>
      <c r="FY14" s="9">
        <v>8.3770000000000007</v>
      </c>
      <c r="FZ14" s="9">
        <v>1.97</v>
      </c>
      <c r="GA14" s="9">
        <v>6.407</v>
      </c>
      <c r="GB14" s="9">
        <v>9.3010000000000002</v>
      </c>
      <c r="GC14" s="9">
        <v>4.3490000000000002</v>
      </c>
      <c r="GD14" s="9">
        <v>4.9509999999999996</v>
      </c>
      <c r="GE14" s="9">
        <v>12.231999999999999</v>
      </c>
      <c r="GF14" s="9">
        <v>2.9620000000000002</v>
      </c>
      <c r="GG14" s="9">
        <v>9.2690000000000001</v>
      </c>
      <c r="GH14" s="9">
        <v>24.922000000000001</v>
      </c>
      <c r="GI14" s="9">
        <v>7.0069999999999997</v>
      </c>
      <c r="GJ14" s="9">
        <v>17.916</v>
      </c>
      <c r="GK14" s="9">
        <v>34</v>
      </c>
      <c r="GL14" s="9">
        <v>37.92</v>
      </c>
      <c r="GM14" s="9">
        <v>34</v>
      </c>
      <c r="GN14" s="9">
        <v>22.943000000000001</v>
      </c>
      <c r="GO14" s="9">
        <v>8.2789999999999999</v>
      </c>
      <c r="GP14" s="9">
        <v>14.664</v>
      </c>
      <c r="GQ14" s="9">
        <v>2.8239999999999998</v>
      </c>
      <c r="GR14" s="9">
        <v>0.80600000000000005</v>
      </c>
      <c r="GS14" s="9">
        <v>2.0179999999999998</v>
      </c>
      <c r="GT14" s="9">
        <v>1.746</v>
      </c>
      <c r="GU14" s="9">
        <v>1.1819999999999999</v>
      </c>
      <c r="GV14" s="9">
        <v>0.56299999999999994</v>
      </c>
      <c r="GW14" s="9">
        <v>5.0190000000000001</v>
      </c>
      <c r="GX14" s="9">
        <v>1.948</v>
      </c>
      <c r="GY14" s="9">
        <v>3.0720000000000001</v>
      </c>
      <c r="GZ14" s="9">
        <v>13.353999999999999</v>
      </c>
      <c r="HA14" s="9">
        <v>4.343</v>
      </c>
      <c r="HB14" s="9">
        <v>9.0109999999999992</v>
      </c>
      <c r="HC14" s="9">
        <v>52</v>
      </c>
      <c r="HD14" s="9">
        <v>52</v>
      </c>
      <c r="HE14" s="9">
        <v>52</v>
      </c>
      <c r="HF14" s="9">
        <v>26.428999999999998</v>
      </c>
      <c r="HG14" s="9">
        <v>9.4429999999999996</v>
      </c>
      <c r="HH14" s="9">
        <v>16.986000000000001</v>
      </c>
      <c r="HI14" s="9">
        <v>1.714</v>
      </c>
      <c r="HJ14" s="9">
        <v>1.1220000000000001</v>
      </c>
      <c r="HK14" s="9">
        <v>0.59199999999999997</v>
      </c>
      <c r="HL14" s="9">
        <v>4.234</v>
      </c>
      <c r="HM14" s="9">
        <v>1.6359999999999999</v>
      </c>
      <c r="HN14" s="9">
        <v>2.5979999999999999</v>
      </c>
      <c r="HO14" s="9">
        <v>6.5529999999999999</v>
      </c>
      <c r="HP14" s="9">
        <v>2.2999999999999998</v>
      </c>
      <c r="HQ14" s="9">
        <v>4.2539999999999996</v>
      </c>
      <c r="HR14" s="9">
        <v>13.928000000000001</v>
      </c>
      <c r="HS14" s="9">
        <v>4.3860000000000001</v>
      </c>
      <c r="HT14" s="9">
        <v>9.5419999999999998</v>
      </c>
      <c r="HU14" s="9">
        <v>52</v>
      </c>
      <c r="HV14" s="9">
        <v>47</v>
      </c>
      <c r="HW14" s="9">
        <v>52</v>
      </c>
      <c r="HX14" s="9">
        <v>25.669</v>
      </c>
      <c r="HY14" s="9">
        <v>9.0939999999999994</v>
      </c>
      <c r="HZ14" s="9">
        <v>16.574999999999999</v>
      </c>
      <c r="IA14" s="9">
        <v>1.6259999999999999</v>
      </c>
      <c r="IB14" s="9">
        <v>1.1220000000000001</v>
      </c>
      <c r="IC14" s="9">
        <v>0.504</v>
      </c>
      <c r="ID14" s="9">
        <v>4.234</v>
      </c>
      <c r="IE14" s="9">
        <v>1.6359999999999999</v>
      </c>
      <c r="IF14" s="9">
        <v>2.5979999999999999</v>
      </c>
      <c r="IG14" s="9">
        <v>6.3360000000000003</v>
      </c>
      <c r="IH14" s="9">
        <v>2.0830000000000002</v>
      </c>
      <c r="II14" s="9">
        <v>4.2539999999999996</v>
      </c>
      <c r="IJ14" s="9">
        <v>13.472</v>
      </c>
      <c r="IK14" s="9">
        <v>4.2539999999999996</v>
      </c>
      <c r="IL14" s="9">
        <v>9.2189999999999994</v>
      </c>
      <c r="IM14" s="9">
        <v>52</v>
      </c>
      <c r="IN14" s="9">
        <v>46.353999999999999</v>
      </c>
      <c r="IO14" s="9">
        <v>52</v>
      </c>
      <c r="IP14" s="9">
        <v>7.7750000000000004</v>
      </c>
      <c r="IQ14" s="9">
        <v>3.363</v>
      </c>
    </row>
    <row r="15" spans="1:251">
      <c r="A15" s="10">
        <v>43497</v>
      </c>
      <c r="B15" s="9">
        <v>2.5230000000000001</v>
      </c>
      <c r="C15" s="9">
        <v>3.2879999999999998</v>
      </c>
      <c r="D15" s="9">
        <v>9.9380000000000006</v>
      </c>
      <c r="E15" s="9">
        <v>4.8869999999999996</v>
      </c>
      <c r="F15" s="9">
        <v>5.05</v>
      </c>
      <c r="G15" s="9">
        <v>14.981</v>
      </c>
      <c r="H15" s="9">
        <v>5.9269999999999996</v>
      </c>
      <c r="I15" s="9">
        <v>9.0530000000000008</v>
      </c>
      <c r="J15" s="9">
        <v>29.798999999999999</v>
      </c>
      <c r="K15" s="9">
        <v>12.705</v>
      </c>
      <c r="L15" s="9">
        <v>17.094999999999999</v>
      </c>
      <c r="M15" s="9">
        <v>51</v>
      </c>
      <c r="N15" s="9">
        <v>51</v>
      </c>
      <c r="O15" s="9">
        <v>51.295000000000002</v>
      </c>
      <c r="P15" s="9">
        <v>31.943000000000001</v>
      </c>
      <c r="Q15" s="9">
        <v>8.3350000000000009</v>
      </c>
      <c r="R15" s="9">
        <v>23.606999999999999</v>
      </c>
      <c r="S15" s="9">
        <v>4.9950000000000001</v>
      </c>
      <c r="T15" s="9">
        <v>1.129</v>
      </c>
      <c r="U15" s="9">
        <v>3.8660000000000001</v>
      </c>
      <c r="V15" s="9">
        <v>5.5620000000000003</v>
      </c>
      <c r="W15" s="9">
        <v>0.30199999999999999</v>
      </c>
      <c r="X15" s="9">
        <v>5.26</v>
      </c>
      <c r="Y15" s="9">
        <v>8.6479999999999997</v>
      </c>
      <c r="Z15" s="9">
        <v>3.3839999999999999</v>
      </c>
      <c r="AA15" s="9">
        <v>5.2640000000000002</v>
      </c>
      <c r="AB15" s="9">
        <v>12.738</v>
      </c>
      <c r="AC15" s="9">
        <v>3.5209999999999999</v>
      </c>
      <c r="AD15" s="9">
        <v>9.2170000000000005</v>
      </c>
      <c r="AE15" s="9">
        <v>33.584000000000003</v>
      </c>
      <c r="AF15" s="9">
        <v>39.304000000000002</v>
      </c>
      <c r="AG15" s="9">
        <v>28.434000000000001</v>
      </c>
      <c r="AH15" s="9">
        <v>18.372</v>
      </c>
      <c r="AI15" s="9">
        <v>4.4790000000000001</v>
      </c>
      <c r="AJ15" s="9">
        <v>13.893000000000001</v>
      </c>
      <c r="AK15" s="9">
        <v>2.621</v>
      </c>
      <c r="AL15" s="9">
        <v>0.29799999999999999</v>
      </c>
      <c r="AM15" s="9">
        <v>2.323</v>
      </c>
      <c r="AN15" s="9">
        <v>3.5950000000000002</v>
      </c>
      <c r="AO15" s="9">
        <v>0.90300000000000002</v>
      </c>
      <c r="AP15" s="9">
        <v>2.6920000000000002</v>
      </c>
      <c r="AQ15" s="9">
        <v>3.601</v>
      </c>
      <c r="AR15" s="9">
        <v>0.41099999999999998</v>
      </c>
      <c r="AS15" s="9">
        <v>3.19</v>
      </c>
      <c r="AT15" s="9">
        <v>8.5549999999999997</v>
      </c>
      <c r="AU15" s="9">
        <v>2.8660000000000001</v>
      </c>
      <c r="AV15" s="9">
        <v>5.6879999999999997</v>
      </c>
      <c r="AW15" s="9">
        <v>26</v>
      </c>
      <c r="AX15" s="9">
        <v>114.157</v>
      </c>
      <c r="AY15" s="9">
        <v>26</v>
      </c>
      <c r="AZ15" s="9">
        <v>32.618000000000002</v>
      </c>
      <c r="BA15" s="9">
        <v>10.007999999999999</v>
      </c>
      <c r="BB15" s="9">
        <v>22.61</v>
      </c>
      <c r="BC15" s="9">
        <v>3.052</v>
      </c>
      <c r="BD15" s="9">
        <v>0.82499999999999996</v>
      </c>
      <c r="BE15" s="9">
        <v>2.226</v>
      </c>
      <c r="BF15" s="9">
        <v>5.3540000000000001</v>
      </c>
      <c r="BG15" s="9">
        <v>0.77900000000000003</v>
      </c>
      <c r="BH15" s="9">
        <v>4.5759999999999996</v>
      </c>
      <c r="BI15" s="9">
        <v>9.1750000000000007</v>
      </c>
      <c r="BJ15" s="9">
        <v>2.4529999999999998</v>
      </c>
      <c r="BK15" s="9">
        <v>6.7210000000000001</v>
      </c>
      <c r="BL15" s="9">
        <v>15.037000000000001</v>
      </c>
      <c r="BM15" s="9">
        <v>5.9509999999999996</v>
      </c>
      <c r="BN15" s="9">
        <v>9.0869999999999997</v>
      </c>
      <c r="BO15" s="9">
        <v>49.701000000000001</v>
      </c>
      <c r="BP15" s="9">
        <v>84.614000000000004</v>
      </c>
      <c r="BQ15" s="9">
        <v>35.079000000000001</v>
      </c>
      <c r="BR15" s="9">
        <v>27.911000000000001</v>
      </c>
      <c r="BS15" s="9">
        <v>16.033999999999999</v>
      </c>
      <c r="BT15" s="9">
        <v>11.877000000000001</v>
      </c>
      <c r="BU15" s="9">
        <v>2.7589999999999999</v>
      </c>
      <c r="BV15" s="9">
        <v>1.698</v>
      </c>
      <c r="BW15" s="9">
        <v>1.0609999999999999</v>
      </c>
      <c r="BX15" s="9">
        <v>4.5830000000000002</v>
      </c>
      <c r="BY15" s="9">
        <v>4.1079999999999997</v>
      </c>
      <c r="BZ15" s="9">
        <v>0.47499999999999998</v>
      </c>
      <c r="CA15" s="9">
        <v>5.806</v>
      </c>
      <c r="CB15" s="9">
        <v>3.4740000000000002</v>
      </c>
      <c r="CC15" s="9">
        <v>2.3319999999999999</v>
      </c>
      <c r="CD15" s="9">
        <v>14.762</v>
      </c>
      <c r="CE15" s="9">
        <v>6.7539999999999996</v>
      </c>
      <c r="CF15" s="9">
        <v>8.0079999999999991</v>
      </c>
      <c r="CG15" s="9">
        <v>52</v>
      </c>
      <c r="CH15" s="9">
        <v>34.271000000000001</v>
      </c>
      <c r="CI15" s="9">
        <v>80.403999999999996</v>
      </c>
      <c r="CJ15" s="9">
        <v>36.590000000000003</v>
      </c>
      <c r="CK15" s="9">
        <v>11.298</v>
      </c>
      <c r="CL15" s="9">
        <v>25.292000000000002</v>
      </c>
      <c r="CM15" s="9">
        <v>4.2720000000000002</v>
      </c>
      <c r="CN15" s="9">
        <v>1.5980000000000001</v>
      </c>
      <c r="CO15" s="9">
        <v>2.6739999999999999</v>
      </c>
      <c r="CP15" s="9">
        <v>7.5019999999999998</v>
      </c>
      <c r="CQ15" s="9">
        <v>1.0569999999999999</v>
      </c>
      <c r="CR15" s="9">
        <v>6.4450000000000003</v>
      </c>
      <c r="CS15" s="9">
        <v>9.8800000000000008</v>
      </c>
      <c r="CT15" s="9">
        <v>3.0009999999999999</v>
      </c>
      <c r="CU15" s="9">
        <v>6.8780000000000001</v>
      </c>
      <c r="CV15" s="9">
        <v>14.936999999999999</v>
      </c>
      <c r="CW15" s="9">
        <v>5.641</v>
      </c>
      <c r="CX15" s="9">
        <v>9.2959999999999994</v>
      </c>
      <c r="CY15" s="9">
        <v>30.169</v>
      </c>
      <c r="CZ15" s="9">
        <v>51.552999999999997</v>
      </c>
      <c r="DA15" s="9">
        <v>26</v>
      </c>
      <c r="DB15" s="9">
        <v>48.664000000000001</v>
      </c>
      <c r="DC15" s="9">
        <v>16.221</v>
      </c>
      <c r="DD15" s="9">
        <v>32.442999999999998</v>
      </c>
      <c r="DE15" s="9">
        <v>7.5209999999999999</v>
      </c>
      <c r="DF15" s="9">
        <v>1.544</v>
      </c>
      <c r="DG15" s="9">
        <v>5.9770000000000003</v>
      </c>
      <c r="DH15" s="9">
        <v>6.0819999999999999</v>
      </c>
      <c r="DI15" s="9">
        <v>1.4930000000000001</v>
      </c>
      <c r="DJ15" s="9">
        <v>4.5890000000000004</v>
      </c>
      <c r="DK15" s="9">
        <v>10.888</v>
      </c>
      <c r="DL15" s="9">
        <v>4.4189999999999996</v>
      </c>
      <c r="DM15" s="9">
        <v>6.47</v>
      </c>
      <c r="DN15" s="9">
        <v>24.172999999999998</v>
      </c>
      <c r="DO15" s="9">
        <v>8.7650000000000006</v>
      </c>
      <c r="DP15" s="9">
        <v>15.407999999999999</v>
      </c>
      <c r="DQ15" s="9">
        <v>51.27</v>
      </c>
      <c r="DR15" s="9">
        <v>52</v>
      </c>
      <c r="DS15" s="9">
        <v>50.066000000000003</v>
      </c>
      <c r="DT15" s="9">
        <v>20.175000000000001</v>
      </c>
      <c r="DU15" s="9">
        <v>7.5679999999999996</v>
      </c>
      <c r="DV15" s="9">
        <v>12.608000000000001</v>
      </c>
      <c r="DW15" s="9">
        <v>0.82699999999999996</v>
      </c>
      <c r="DX15" s="9">
        <v>0</v>
      </c>
      <c r="DY15" s="9">
        <v>0.82699999999999996</v>
      </c>
      <c r="DZ15" s="9">
        <v>4.4800000000000004</v>
      </c>
      <c r="EA15" s="9">
        <v>2.5110000000000001</v>
      </c>
      <c r="EB15" s="9">
        <v>1.9690000000000001</v>
      </c>
      <c r="EC15" s="9">
        <v>4.9329999999999998</v>
      </c>
      <c r="ED15" s="9">
        <v>1.621</v>
      </c>
      <c r="EE15" s="9">
        <v>3.3119999999999998</v>
      </c>
      <c r="EF15" s="9">
        <v>9.9350000000000005</v>
      </c>
      <c r="EG15" s="9">
        <v>3.4359999999999999</v>
      </c>
      <c r="EH15" s="9">
        <v>6.5</v>
      </c>
      <c r="EI15" s="9">
        <v>51.170999999999999</v>
      </c>
      <c r="EJ15" s="9">
        <v>47.701999999999998</v>
      </c>
      <c r="EK15" s="9">
        <v>52</v>
      </c>
      <c r="EL15" s="9">
        <v>5.4130000000000003</v>
      </c>
      <c r="EM15" s="9">
        <v>3.7690000000000001</v>
      </c>
      <c r="EN15" s="9">
        <v>1.6439999999999999</v>
      </c>
      <c r="EO15" s="9">
        <v>0.80700000000000005</v>
      </c>
      <c r="EP15" s="9">
        <v>0.80700000000000005</v>
      </c>
      <c r="EQ15" s="9">
        <v>0</v>
      </c>
      <c r="ER15" s="9">
        <v>1.0309999999999999</v>
      </c>
      <c r="ES15" s="9">
        <v>1.0309999999999999</v>
      </c>
      <c r="ET15" s="9">
        <v>0</v>
      </c>
      <c r="EU15" s="9">
        <v>1.5289999999999999</v>
      </c>
      <c r="EV15" s="9">
        <v>0.68200000000000005</v>
      </c>
      <c r="EW15" s="9">
        <v>0.84699999999999998</v>
      </c>
      <c r="EX15" s="9">
        <v>2.0459999999999998</v>
      </c>
      <c r="EY15" s="9">
        <v>1.25</v>
      </c>
      <c r="EZ15" s="9">
        <v>0.79700000000000004</v>
      </c>
      <c r="FA15" s="9">
        <v>31.597999999999999</v>
      </c>
      <c r="FB15" s="9">
        <v>18.901</v>
      </c>
      <c r="FC15" s="9">
        <v>75.344999999999999</v>
      </c>
      <c r="FD15" s="9">
        <v>26.103999999999999</v>
      </c>
      <c r="FE15" s="9">
        <v>10.201000000000001</v>
      </c>
      <c r="FF15" s="9">
        <v>15.903</v>
      </c>
      <c r="FG15" s="9">
        <v>4.3650000000000002</v>
      </c>
      <c r="FH15" s="9">
        <v>1.794</v>
      </c>
      <c r="FI15" s="9">
        <v>2.5710000000000002</v>
      </c>
      <c r="FJ15" s="9">
        <v>4.234</v>
      </c>
      <c r="FK15" s="9">
        <v>1.9339999999999999</v>
      </c>
      <c r="FL15" s="9">
        <v>2.2999999999999998</v>
      </c>
      <c r="FM15" s="9">
        <v>4.375</v>
      </c>
      <c r="FN15" s="9">
        <v>1.5449999999999999</v>
      </c>
      <c r="FO15" s="9">
        <v>2.8290000000000002</v>
      </c>
      <c r="FP15" s="9">
        <v>13.13</v>
      </c>
      <c r="FQ15" s="9">
        <v>4.9279999999999999</v>
      </c>
      <c r="FR15" s="9">
        <v>8.2029999999999994</v>
      </c>
      <c r="FS15" s="9">
        <v>51.671999999999997</v>
      </c>
      <c r="FT15" s="9">
        <v>39.557000000000002</v>
      </c>
      <c r="FU15" s="9">
        <v>52</v>
      </c>
      <c r="FV15" s="9">
        <v>57.826000000000001</v>
      </c>
      <c r="FW15" s="9">
        <v>20.486000000000001</v>
      </c>
      <c r="FX15" s="9">
        <v>37.340000000000003</v>
      </c>
      <c r="FY15" s="9">
        <v>6.202</v>
      </c>
      <c r="FZ15" s="9">
        <v>1.181</v>
      </c>
      <c r="GA15" s="9">
        <v>5.0220000000000002</v>
      </c>
      <c r="GB15" s="9">
        <v>10.516</v>
      </c>
      <c r="GC15" s="9">
        <v>3.444</v>
      </c>
      <c r="GD15" s="9">
        <v>7.0720000000000001</v>
      </c>
      <c r="GE15" s="9">
        <v>16.396000000000001</v>
      </c>
      <c r="GF15" s="9">
        <v>6.19</v>
      </c>
      <c r="GG15" s="9">
        <v>10.207000000000001</v>
      </c>
      <c r="GH15" s="9">
        <v>24.712</v>
      </c>
      <c r="GI15" s="9">
        <v>9.6720000000000006</v>
      </c>
      <c r="GJ15" s="9">
        <v>15.04</v>
      </c>
      <c r="GK15" s="9">
        <v>38.276000000000003</v>
      </c>
      <c r="GL15" s="9">
        <v>51</v>
      </c>
      <c r="GM15" s="9">
        <v>29.797999999999998</v>
      </c>
      <c r="GN15" s="9">
        <v>26.911999999999999</v>
      </c>
      <c r="GO15" s="9">
        <v>8.1679999999999993</v>
      </c>
      <c r="GP15" s="9">
        <v>18.744</v>
      </c>
      <c r="GQ15" s="9">
        <v>2.859</v>
      </c>
      <c r="GR15" s="9">
        <v>0.97499999999999998</v>
      </c>
      <c r="GS15" s="9">
        <v>1.8839999999999999</v>
      </c>
      <c r="GT15" s="9">
        <v>4.3449999999999998</v>
      </c>
      <c r="GU15" s="9">
        <v>0.71399999999999997</v>
      </c>
      <c r="GV15" s="9">
        <v>3.6309999999999998</v>
      </c>
      <c r="GW15" s="9">
        <v>6.4580000000000002</v>
      </c>
      <c r="GX15" s="9">
        <v>1.9870000000000001</v>
      </c>
      <c r="GY15" s="9">
        <v>4.4710000000000001</v>
      </c>
      <c r="GZ15" s="9">
        <v>13.25</v>
      </c>
      <c r="HA15" s="9">
        <v>4.492</v>
      </c>
      <c r="HB15" s="9">
        <v>8.7579999999999991</v>
      </c>
      <c r="HC15" s="9">
        <v>51.118000000000002</v>
      </c>
      <c r="HD15" s="9">
        <v>52</v>
      </c>
      <c r="HE15" s="9">
        <v>39.078000000000003</v>
      </c>
      <c r="HF15" s="9">
        <v>25.654</v>
      </c>
      <c r="HG15" s="9">
        <v>9.3149999999999995</v>
      </c>
      <c r="HH15" s="9">
        <v>16.338000000000001</v>
      </c>
      <c r="HI15" s="9">
        <v>1.84</v>
      </c>
      <c r="HJ15" s="9">
        <v>1.0640000000000001</v>
      </c>
      <c r="HK15" s="9">
        <v>0.77600000000000002</v>
      </c>
      <c r="HL15" s="9">
        <v>3.5880000000000001</v>
      </c>
      <c r="HM15" s="9">
        <v>0.94499999999999995</v>
      </c>
      <c r="HN15" s="9">
        <v>2.6429999999999998</v>
      </c>
      <c r="HO15" s="9">
        <v>6.1749999999999998</v>
      </c>
      <c r="HP15" s="9">
        <v>2.1269999999999998</v>
      </c>
      <c r="HQ15" s="9">
        <v>4.048</v>
      </c>
      <c r="HR15" s="9">
        <v>14.051</v>
      </c>
      <c r="HS15" s="9">
        <v>5.1790000000000003</v>
      </c>
      <c r="HT15" s="9">
        <v>8.8719999999999999</v>
      </c>
      <c r="HU15" s="9">
        <v>52</v>
      </c>
      <c r="HV15" s="9">
        <v>52</v>
      </c>
      <c r="HW15" s="9">
        <v>52</v>
      </c>
      <c r="HX15" s="9">
        <v>25.263000000000002</v>
      </c>
      <c r="HY15" s="9">
        <v>9.077</v>
      </c>
      <c r="HZ15" s="9">
        <v>16.186</v>
      </c>
      <c r="IA15" s="9">
        <v>1.84</v>
      </c>
      <c r="IB15" s="9">
        <v>1.0640000000000001</v>
      </c>
      <c r="IC15" s="9">
        <v>0.77600000000000002</v>
      </c>
      <c r="ID15" s="9">
        <v>3.4350000000000001</v>
      </c>
      <c r="IE15" s="9">
        <v>0.94499999999999995</v>
      </c>
      <c r="IF15" s="9">
        <v>2.4900000000000002</v>
      </c>
      <c r="IG15" s="9">
        <v>6.1749999999999998</v>
      </c>
      <c r="IH15" s="9">
        <v>2.1269999999999998</v>
      </c>
      <c r="II15" s="9">
        <v>4.048</v>
      </c>
      <c r="IJ15" s="9">
        <v>13.813000000000001</v>
      </c>
      <c r="IK15" s="9">
        <v>4.9409999999999998</v>
      </c>
      <c r="IL15" s="9">
        <v>8.8719999999999999</v>
      </c>
      <c r="IM15" s="9">
        <v>52</v>
      </c>
      <c r="IN15" s="9">
        <v>52</v>
      </c>
      <c r="IO15" s="9">
        <v>52</v>
      </c>
      <c r="IP15" s="9">
        <v>10.984999999999999</v>
      </c>
      <c r="IQ15" s="9">
        <v>4.0309999999999997</v>
      </c>
    </row>
    <row r="16" spans="1:251">
      <c r="A16" s="10">
        <v>43862</v>
      </c>
      <c r="B16" s="9">
        <v>4.2249999999999996</v>
      </c>
      <c r="C16" s="9">
        <v>4.42</v>
      </c>
      <c r="D16" s="9">
        <v>10.930999999999999</v>
      </c>
      <c r="E16" s="9">
        <v>6.4790000000000001</v>
      </c>
      <c r="F16" s="9">
        <v>4.4509999999999996</v>
      </c>
      <c r="G16" s="9">
        <v>13.584</v>
      </c>
      <c r="H16" s="9">
        <v>4.9889999999999999</v>
      </c>
      <c r="I16" s="9">
        <v>8.5950000000000006</v>
      </c>
      <c r="J16" s="9">
        <v>30.31</v>
      </c>
      <c r="K16" s="9">
        <v>12.75</v>
      </c>
      <c r="L16" s="9">
        <v>17.559999999999999</v>
      </c>
      <c r="M16" s="9">
        <v>45.866</v>
      </c>
      <c r="N16" s="9">
        <v>34</v>
      </c>
      <c r="O16" s="9">
        <v>51.610999999999997</v>
      </c>
      <c r="P16" s="9">
        <v>38.325000000000003</v>
      </c>
      <c r="Q16" s="9">
        <v>13.090999999999999</v>
      </c>
      <c r="R16" s="9">
        <v>25.234000000000002</v>
      </c>
      <c r="S16" s="9">
        <v>3.7069999999999999</v>
      </c>
      <c r="T16" s="9">
        <v>1.3819999999999999</v>
      </c>
      <c r="U16" s="9">
        <v>2.3250000000000002</v>
      </c>
      <c r="V16" s="9">
        <v>4.6900000000000004</v>
      </c>
      <c r="W16" s="9">
        <v>3.1619999999999999</v>
      </c>
      <c r="X16" s="9">
        <v>1.528</v>
      </c>
      <c r="Y16" s="9">
        <v>11.643000000000001</v>
      </c>
      <c r="Z16" s="9">
        <v>3.7879999999999998</v>
      </c>
      <c r="AA16" s="9">
        <v>7.8550000000000004</v>
      </c>
      <c r="AB16" s="9">
        <v>18.285</v>
      </c>
      <c r="AC16" s="9">
        <v>4.7590000000000003</v>
      </c>
      <c r="AD16" s="9">
        <v>13.526</v>
      </c>
      <c r="AE16" s="9">
        <v>44.811999999999998</v>
      </c>
      <c r="AF16" s="9">
        <v>24.905999999999999</v>
      </c>
      <c r="AG16" s="9">
        <v>52</v>
      </c>
      <c r="AH16" s="9">
        <v>18.864999999999998</v>
      </c>
      <c r="AI16" s="9">
        <v>6.0289999999999999</v>
      </c>
      <c r="AJ16" s="9">
        <v>12.836</v>
      </c>
      <c r="AK16" s="9">
        <v>2.782</v>
      </c>
      <c r="AL16" s="9">
        <v>0.89</v>
      </c>
      <c r="AM16" s="9">
        <v>1.8919999999999999</v>
      </c>
      <c r="AN16" s="9">
        <v>3.28</v>
      </c>
      <c r="AO16" s="9">
        <v>1.5469999999999999</v>
      </c>
      <c r="AP16" s="9">
        <v>1.7330000000000001</v>
      </c>
      <c r="AQ16" s="9">
        <v>5.1429999999999998</v>
      </c>
      <c r="AR16" s="9">
        <v>1.7210000000000001</v>
      </c>
      <c r="AS16" s="9">
        <v>3.4220000000000002</v>
      </c>
      <c r="AT16" s="9">
        <v>7.6609999999999996</v>
      </c>
      <c r="AU16" s="9">
        <v>1.871</v>
      </c>
      <c r="AV16" s="9">
        <v>5.7889999999999997</v>
      </c>
      <c r="AW16" s="9">
        <v>34.097000000000001</v>
      </c>
      <c r="AX16" s="9">
        <v>13</v>
      </c>
      <c r="AY16" s="9">
        <v>46.497</v>
      </c>
      <c r="AZ16" s="9">
        <v>28.672999999999998</v>
      </c>
      <c r="BA16" s="9">
        <v>10.863</v>
      </c>
      <c r="BB16" s="9">
        <v>17.809999999999999</v>
      </c>
      <c r="BC16" s="9">
        <v>4.6319999999999997</v>
      </c>
      <c r="BD16" s="9">
        <v>2.0270000000000001</v>
      </c>
      <c r="BE16" s="9">
        <v>2.605</v>
      </c>
      <c r="BF16" s="9">
        <v>4.5960000000000001</v>
      </c>
      <c r="BG16" s="9">
        <v>1.5980000000000001</v>
      </c>
      <c r="BH16" s="9">
        <v>2.9990000000000001</v>
      </c>
      <c r="BI16" s="9">
        <v>6.4180000000000001</v>
      </c>
      <c r="BJ16" s="9">
        <v>2.7029999999999998</v>
      </c>
      <c r="BK16" s="9">
        <v>3.7160000000000002</v>
      </c>
      <c r="BL16" s="9">
        <v>13.026</v>
      </c>
      <c r="BM16" s="9">
        <v>4.5359999999999996</v>
      </c>
      <c r="BN16" s="9">
        <v>8.49</v>
      </c>
      <c r="BO16" s="9">
        <v>33.713000000000001</v>
      </c>
      <c r="BP16" s="9">
        <v>42.792000000000002</v>
      </c>
      <c r="BQ16" s="9">
        <v>31.571999999999999</v>
      </c>
      <c r="BR16" s="9">
        <v>34.795999999999999</v>
      </c>
      <c r="BS16" s="9">
        <v>17.579999999999998</v>
      </c>
      <c r="BT16" s="9">
        <v>17.216999999999999</v>
      </c>
      <c r="BU16" s="9">
        <v>4.0119999999999996</v>
      </c>
      <c r="BV16" s="9">
        <v>2.198</v>
      </c>
      <c r="BW16" s="9">
        <v>1.8149999999999999</v>
      </c>
      <c r="BX16" s="9">
        <v>6.3339999999999996</v>
      </c>
      <c r="BY16" s="9">
        <v>4.8810000000000002</v>
      </c>
      <c r="BZ16" s="9">
        <v>1.4530000000000001</v>
      </c>
      <c r="CA16" s="9">
        <v>7.165</v>
      </c>
      <c r="CB16" s="9">
        <v>2.286</v>
      </c>
      <c r="CC16" s="9">
        <v>4.8789999999999996</v>
      </c>
      <c r="CD16" s="9">
        <v>17.283999999999999</v>
      </c>
      <c r="CE16" s="9">
        <v>8.2140000000000004</v>
      </c>
      <c r="CF16" s="9">
        <v>9.07</v>
      </c>
      <c r="CG16" s="9">
        <v>51.326000000000001</v>
      </c>
      <c r="CH16" s="9">
        <v>34</v>
      </c>
      <c r="CI16" s="9">
        <v>52</v>
      </c>
      <c r="CJ16" s="9">
        <v>36.887999999999998</v>
      </c>
      <c r="CK16" s="9">
        <v>12.294</v>
      </c>
      <c r="CL16" s="9">
        <v>24.593</v>
      </c>
      <c r="CM16" s="9">
        <v>4.7050000000000001</v>
      </c>
      <c r="CN16" s="9">
        <v>1.9219999999999999</v>
      </c>
      <c r="CO16" s="9">
        <v>2.7839999999999998</v>
      </c>
      <c r="CP16" s="9">
        <v>5.3819999999999997</v>
      </c>
      <c r="CQ16" s="9">
        <v>3.0139999999999998</v>
      </c>
      <c r="CR16" s="9">
        <v>2.3679999999999999</v>
      </c>
      <c r="CS16" s="9">
        <v>10.122999999999999</v>
      </c>
      <c r="CT16" s="9">
        <v>2.508</v>
      </c>
      <c r="CU16" s="9">
        <v>7.6150000000000002</v>
      </c>
      <c r="CV16" s="9">
        <v>16.677</v>
      </c>
      <c r="CW16" s="9">
        <v>4.8499999999999996</v>
      </c>
      <c r="CX16" s="9">
        <v>11.827</v>
      </c>
      <c r="CY16" s="9">
        <v>47</v>
      </c>
      <c r="CZ16" s="9">
        <v>26</v>
      </c>
      <c r="DA16" s="9">
        <v>47</v>
      </c>
      <c r="DB16" s="9">
        <v>59.246000000000002</v>
      </c>
      <c r="DC16" s="9">
        <v>22.183</v>
      </c>
      <c r="DD16" s="9">
        <v>37.063000000000002</v>
      </c>
      <c r="DE16" s="9">
        <v>8.1379999999999999</v>
      </c>
      <c r="DF16" s="9">
        <v>2.677</v>
      </c>
      <c r="DG16" s="9">
        <v>5.4610000000000003</v>
      </c>
      <c r="DH16" s="9">
        <v>8.8659999999999997</v>
      </c>
      <c r="DI16" s="9">
        <v>5.2679999999999998</v>
      </c>
      <c r="DJ16" s="9">
        <v>3.597</v>
      </c>
      <c r="DK16" s="9">
        <v>15.334</v>
      </c>
      <c r="DL16" s="9">
        <v>5.7080000000000002</v>
      </c>
      <c r="DM16" s="9">
        <v>9.6259999999999994</v>
      </c>
      <c r="DN16" s="9">
        <v>26.908000000000001</v>
      </c>
      <c r="DO16" s="9">
        <v>8.5299999999999994</v>
      </c>
      <c r="DP16" s="9">
        <v>18.379000000000001</v>
      </c>
      <c r="DQ16" s="9">
        <v>36.338999999999999</v>
      </c>
      <c r="DR16" s="9">
        <v>26</v>
      </c>
      <c r="DS16" s="9">
        <v>51.26</v>
      </c>
      <c r="DT16" s="9">
        <v>18.634</v>
      </c>
      <c r="DU16" s="9">
        <v>8.1059999999999999</v>
      </c>
      <c r="DV16" s="9">
        <v>10.528</v>
      </c>
      <c r="DW16" s="9">
        <v>1.4710000000000001</v>
      </c>
      <c r="DX16" s="9">
        <v>1.079</v>
      </c>
      <c r="DY16" s="9">
        <v>0.39200000000000002</v>
      </c>
      <c r="DZ16" s="9">
        <v>3.7229999999999999</v>
      </c>
      <c r="EA16" s="9">
        <v>1.976</v>
      </c>
      <c r="EB16" s="9">
        <v>1.7470000000000001</v>
      </c>
      <c r="EC16" s="9">
        <v>4.5110000000000001</v>
      </c>
      <c r="ED16" s="9">
        <v>1.879</v>
      </c>
      <c r="EE16" s="9">
        <v>2.6309999999999998</v>
      </c>
      <c r="EF16" s="9">
        <v>8.93</v>
      </c>
      <c r="EG16" s="9">
        <v>3.1709999999999998</v>
      </c>
      <c r="EH16" s="9">
        <v>5.758</v>
      </c>
      <c r="EI16" s="9">
        <v>34</v>
      </c>
      <c r="EJ16" s="9">
        <v>30.001999999999999</v>
      </c>
      <c r="EK16" s="9">
        <v>52</v>
      </c>
      <c r="EL16" s="9">
        <v>5.891</v>
      </c>
      <c r="EM16" s="9">
        <v>4.9800000000000004</v>
      </c>
      <c r="EN16" s="9">
        <v>0.91200000000000003</v>
      </c>
      <c r="EO16" s="9">
        <v>0.81899999999999995</v>
      </c>
      <c r="EP16" s="9">
        <v>0.81899999999999995</v>
      </c>
      <c r="EQ16" s="9">
        <v>0</v>
      </c>
      <c r="ER16" s="9">
        <v>0.92900000000000005</v>
      </c>
      <c r="ES16" s="9">
        <v>0.92900000000000005</v>
      </c>
      <c r="ET16" s="9">
        <v>0</v>
      </c>
      <c r="EU16" s="9">
        <v>0.40300000000000002</v>
      </c>
      <c r="EV16" s="9">
        <v>0.40300000000000002</v>
      </c>
      <c r="EW16" s="9">
        <v>0</v>
      </c>
      <c r="EX16" s="9">
        <v>3.7410000000000001</v>
      </c>
      <c r="EY16" s="9">
        <v>2.8290000000000002</v>
      </c>
      <c r="EZ16" s="9">
        <v>0.91200000000000003</v>
      </c>
      <c r="FA16" s="9">
        <v>59.915999999999997</v>
      </c>
      <c r="FB16" s="9">
        <v>52</v>
      </c>
      <c r="FC16" s="9">
        <v>342.12799999999999</v>
      </c>
      <c r="FD16" s="9">
        <v>28.2</v>
      </c>
      <c r="FE16" s="9">
        <v>14.631</v>
      </c>
      <c r="FF16" s="9">
        <v>13.569000000000001</v>
      </c>
      <c r="FG16" s="9">
        <v>2.9220000000000002</v>
      </c>
      <c r="FH16" s="9">
        <v>1.016</v>
      </c>
      <c r="FI16" s="9">
        <v>1.9059999999999999</v>
      </c>
      <c r="FJ16" s="9">
        <v>4.7480000000000002</v>
      </c>
      <c r="FK16" s="9">
        <v>3.9729999999999999</v>
      </c>
      <c r="FL16" s="9">
        <v>0.77600000000000002</v>
      </c>
      <c r="FM16" s="9">
        <v>6.7549999999999999</v>
      </c>
      <c r="FN16" s="9">
        <v>2.4049999999999998</v>
      </c>
      <c r="FO16" s="9">
        <v>4.3499999999999996</v>
      </c>
      <c r="FP16" s="9">
        <v>13.775</v>
      </c>
      <c r="FQ16" s="9">
        <v>7.2370000000000001</v>
      </c>
      <c r="FR16" s="9">
        <v>6.5369999999999999</v>
      </c>
      <c r="FS16" s="9">
        <v>31.353999999999999</v>
      </c>
      <c r="FT16" s="9">
        <v>38.6</v>
      </c>
      <c r="FU16" s="9">
        <v>26</v>
      </c>
      <c r="FV16" s="9">
        <v>61.719000000000001</v>
      </c>
      <c r="FW16" s="9">
        <v>22.106000000000002</v>
      </c>
      <c r="FX16" s="9">
        <v>39.613</v>
      </c>
      <c r="FY16" s="9">
        <v>8.1270000000000007</v>
      </c>
      <c r="FZ16" s="9">
        <v>3.653</v>
      </c>
      <c r="GA16" s="9">
        <v>4.4740000000000002</v>
      </c>
      <c r="GB16" s="9">
        <v>9.1679999999999993</v>
      </c>
      <c r="GC16" s="9">
        <v>5.907</v>
      </c>
      <c r="GD16" s="9">
        <v>3.2610000000000001</v>
      </c>
      <c r="GE16" s="9">
        <v>17.571000000000002</v>
      </c>
      <c r="GF16" s="9">
        <v>5.7549999999999999</v>
      </c>
      <c r="GG16" s="9">
        <v>11.817</v>
      </c>
      <c r="GH16" s="9">
        <v>26.852</v>
      </c>
      <c r="GI16" s="9">
        <v>6.7910000000000004</v>
      </c>
      <c r="GJ16" s="9">
        <v>20.062000000000001</v>
      </c>
      <c r="GK16" s="9">
        <v>39</v>
      </c>
      <c r="GL16" s="9">
        <v>21</v>
      </c>
      <c r="GM16" s="9">
        <v>51.997</v>
      </c>
      <c r="GN16" s="9">
        <v>30.74</v>
      </c>
      <c r="GO16" s="9">
        <v>10.826000000000001</v>
      </c>
      <c r="GP16" s="9">
        <v>19.914999999999999</v>
      </c>
      <c r="GQ16" s="9">
        <v>4.0839999999999996</v>
      </c>
      <c r="GR16" s="9">
        <v>1.827</v>
      </c>
      <c r="GS16" s="9">
        <v>2.2570000000000001</v>
      </c>
      <c r="GT16" s="9">
        <v>4.984</v>
      </c>
      <c r="GU16" s="9">
        <v>1.3080000000000001</v>
      </c>
      <c r="GV16" s="9">
        <v>3.6760000000000002</v>
      </c>
      <c r="GW16" s="9">
        <v>6.0439999999999996</v>
      </c>
      <c r="GX16" s="9">
        <v>2.3380000000000001</v>
      </c>
      <c r="GY16" s="9">
        <v>3.706</v>
      </c>
      <c r="GZ16" s="9">
        <v>15.629</v>
      </c>
      <c r="HA16" s="9">
        <v>5.3520000000000003</v>
      </c>
      <c r="HB16" s="9">
        <v>10.276999999999999</v>
      </c>
      <c r="HC16" s="9">
        <v>51.88</v>
      </c>
      <c r="HD16" s="9">
        <v>39.762</v>
      </c>
      <c r="HE16" s="9">
        <v>52</v>
      </c>
      <c r="HF16" s="9">
        <v>30.388000000000002</v>
      </c>
      <c r="HG16" s="9">
        <v>11.845000000000001</v>
      </c>
      <c r="HH16" s="9">
        <v>18.542000000000002</v>
      </c>
      <c r="HI16" s="9">
        <v>3.1429999999999998</v>
      </c>
      <c r="HJ16" s="9">
        <v>1.8140000000000001</v>
      </c>
      <c r="HK16" s="9">
        <v>1.329</v>
      </c>
      <c r="HL16" s="9">
        <v>5.1879999999999997</v>
      </c>
      <c r="HM16" s="9">
        <v>1.8160000000000001</v>
      </c>
      <c r="HN16" s="9">
        <v>3.3719999999999999</v>
      </c>
      <c r="HO16" s="9">
        <v>7.3150000000000004</v>
      </c>
      <c r="HP16" s="9">
        <v>2.66</v>
      </c>
      <c r="HQ16" s="9">
        <v>4.6550000000000002</v>
      </c>
      <c r="HR16" s="9">
        <v>14.741</v>
      </c>
      <c r="HS16" s="9">
        <v>5.556</v>
      </c>
      <c r="HT16" s="9">
        <v>9.1850000000000005</v>
      </c>
      <c r="HU16" s="9">
        <v>47</v>
      </c>
      <c r="HV16" s="9">
        <v>47</v>
      </c>
      <c r="HW16" s="9">
        <v>47</v>
      </c>
      <c r="HX16" s="9">
        <v>30.013999999999999</v>
      </c>
      <c r="HY16" s="9">
        <v>11.603999999999999</v>
      </c>
      <c r="HZ16" s="9">
        <v>18.41</v>
      </c>
      <c r="IA16" s="9">
        <v>3.1429999999999998</v>
      </c>
      <c r="IB16" s="9">
        <v>1.8140000000000001</v>
      </c>
      <c r="IC16" s="9">
        <v>1.329</v>
      </c>
      <c r="ID16" s="9">
        <v>5.1879999999999997</v>
      </c>
      <c r="IE16" s="9">
        <v>1.8160000000000001</v>
      </c>
      <c r="IF16" s="9">
        <v>3.3719999999999999</v>
      </c>
      <c r="IG16" s="9">
        <v>7.3150000000000004</v>
      </c>
      <c r="IH16" s="9">
        <v>2.66</v>
      </c>
      <c r="II16" s="9">
        <v>4.6550000000000002</v>
      </c>
      <c r="IJ16" s="9">
        <v>14.367000000000001</v>
      </c>
      <c r="IK16" s="9">
        <v>5.3140000000000001</v>
      </c>
      <c r="IL16" s="9">
        <v>9.0530000000000008</v>
      </c>
      <c r="IM16" s="9">
        <v>47</v>
      </c>
      <c r="IN16" s="9">
        <v>47</v>
      </c>
      <c r="IO16" s="9">
        <v>47</v>
      </c>
      <c r="IP16" s="9">
        <v>10.765000000000001</v>
      </c>
      <c r="IQ16" s="9">
        <v>4.9779999999999998</v>
      </c>
    </row>
    <row r="17" spans="1:251">
      <c r="A17" s="10">
        <v>44228</v>
      </c>
      <c r="B17" s="9">
        <v>1.5169999999999999</v>
      </c>
      <c r="C17" s="9">
        <v>2.7320000000000002</v>
      </c>
      <c r="D17" s="9">
        <v>7.601</v>
      </c>
      <c r="E17" s="9">
        <v>2.5419999999999998</v>
      </c>
      <c r="F17" s="9">
        <v>5.0590000000000002</v>
      </c>
      <c r="G17" s="9">
        <v>13.141</v>
      </c>
      <c r="H17" s="9">
        <v>6.5439999999999996</v>
      </c>
      <c r="I17" s="9">
        <v>6.5970000000000004</v>
      </c>
      <c r="J17" s="9">
        <v>20.545999999999999</v>
      </c>
      <c r="K17" s="9">
        <v>7.3780000000000001</v>
      </c>
      <c r="L17" s="9">
        <v>13.167999999999999</v>
      </c>
      <c r="M17" s="9">
        <v>47</v>
      </c>
      <c r="N17" s="9">
        <v>43</v>
      </c>
      <c r="O17" s="9">
        <v>50</v>
      </c>
      <c r="P17" s="9">
        <v>32.521999999999998</v>
      </c>
      <c r="Q17" s="9">
        <v>6.8330000000000002</v>
      </c>
      <c r="R17" s="9">
        <v>25.689</v>
      </c>
      <c r="S17" s="9">
        <v>5.0940000000000003</v>
      </c>
      <c r="T17" s="9">
        <v>0.79700000000000004</v>
      </c>
      <c r="U17" s="9">
        <v>4.2969999999999997</v>
      </c>
      <c r="V17" s="9">
        <v>6.2329999999999997</v>
      </c>
      <c r="W17" s="9">
        <v>0.66800000000000004</v>
      </c>
      <c r="X17" s="9">
        <v>5.5650000000000004</v>
      </c>
      <c r="Y17" s="9">
        <v>10.24</v>
      </c>
      <c r="Z17" s="9">
        <v>1.9350000000000001</v>
      </c>
      <c r="AA17" s="9">
        <v>8.3059999999999992</v>
      </c>
      <c r="AB17" s="9">
        <v>10.955</v>
      </c>
      <c r="AC17" s="9">
        <v>3.4329999999999998</v>
      </c>
      <c r="AD17" s="9">
        <v>7.5220000000000002</v>
      </c>
      <c r="AE17" s="9">
        <v>26</v>
      </c>
      <c r="AF17" s="9">
        <v>38.722999999999999</v>
      </c>
      <c r="AG17" s="9">
        <v>26</v>
      </c>
      <c r="AH17" s="9">
        <v>12.151</v>
      </c>
      <c r="AI17" s="9">
        <v>1.256</v>
      </c>
      <c r="AJ17" s="9">
        <v>10.895</v>
      </c>
      <c r="AK17" s="9">
        <v>1.0640000000000001</v>
      </c>
      <c r="AL17" s="9">
        <v>0</v>
      </c>
      <c r="AM17" s="9">
        <v>1.0640000000000001</v>
      </c>
      <c r="AN17" s="9">
        <v>2.3250000000000002</v>
      </c>
      <c r="AO17" s="9">
        <v>0.51800000000000002</v>
      </c>
      <c r="AP17" s="9">
        <v>1.8069999999999999</v>
      </c>
      <c r="AQ17" s="9">
        <v>5.3120000000000003</v>
      </c>
      <c r="AR17" s="9">
        <v>0.39700000000000002</v>
      </c>
      <c r="AS17" s="9">
        <v>4.9160000000000004</v>
      </c>
      <c r="AT17" s="9">
        <v>3.45</v>
      </c>
      <c r="AU17" s="9">
        <v>0.34100000000000003</v>
      </c>
      <c r="AV17" s="9">
        <v>3.1080000000000001</v>
      </c>
      <c r="AW17" s="9">
        <v>26</v>
      </c>
      <c r="AX17" s="9">
        <v>11.651999999999999</v>
      </c>
      <c r="AY17" s="9">
        <v>26</v>
      </c>
      <c r="AZ17" s="9">
        <v>18.928999999999998</v>
      </c>
      <c r="BA17" s="9">
        <v>6.0469999999999997</v>
      </c>
      <c r="BB17" s="9">
        <v>12.882999999999999</v>
      </c>
      <c r="BC17" s="9">
        <v>1.012</v>
      </c>
      <c r="BD17" s="9">
        <v>0.46899999999999997</v>
      </c>
      <c r="BE17" s="9">
        <v>0.54300000000000004</v>
      </c>
      <c r="BF17" s="9">
        <v>3.9710000000000001</v>
      </c>
      <c r="BG17" s="9">
        <v>1.3280000000000001</v>
      </c>
      <c r="BH17" s="9">
        <v>2.6429999999999998</v>
      </c>
      <c r="BI17" s="9">
        <v>5.83</v>
      </c>
      <c r="BJ17" s="9">
        <v>1.8540000000000001</v>
      </c>
      <c r="BK17" s="9">
        <v>3.9750000000000001</v>
      </c>
      <c r="BL17" s="9">
        <v>8.1170000000000009</v>
      </c>
      <c r="BM17" s="9">
        <v>2.395</v>
      </c>
      <c r="BN17" s="9">
        <v>5.7220000000000004</v>
      </c>
      <c r="BO17" s="9">
        <v>47.018999999999998</v>
      </c>
      <c r="BP17" s="9">
        <v>45.32</v>
      </c>
      <c r="BQ17" s="9">
        <v>47.712000000000003</v>
      </c>
      <c r="BR17" s="9">
        <v>26.608000000000001</v>
      </c>
      <c r="BS17" s="9">
        <v>11.935</v>
      </c>
      <c r="BT17" s="9">
        <v>14.673</v>
      </c>
      <c r="BU17" s="9">
        <v>3.2370000000000001</v>
      </c>
      <c r="BV17" s="9">
        <v>1.048</v>
      </c>
      <c r="BW17" s="9">
        <v>2.1890000000000001</v>
      </c>
      <c r="BX17" s="9">
        <v>3.63</v>
      </c>
      <c r="BY17" s="9">
        <v>1.214</v>
      </c>
      <c r="BZ17" s="9">
        <v>2.4159999999999999</v>
      </c>
      <c r="CA17" s="9">
        <v>7.3109999999999999</v>
      </c>
      <c r="CB17" s="9">
        <v>4.6890000000000001</v>
      </c>
      <c r="CC17" s="9">
        <v>2.6219999999999999</v>
      </c>
      <c r="CD17" s="9">
        <v>12.429</v>
      </c>
      <c r="CE17" s="9">
        <v>4.9829999999999997</v>
      </c>
      <c r="CF17" s="9">
        <v>7.4459999999999997</v>
      </c>
      <c r="CG17" s="9">
        <v>47</v>
      </c>
      <c r="CH17" s="9">
        <v>43.084000000000003</v>
      </c>
      <c r="CI17" s="9">
        <v>51.347999999999999</v>
      </c>
      <c r="CJ17" s="9">
        <v>35.47</v>
      </c>
      <c r="CK17" s="9">
        <v>8.7530000000000001</v>
      </c>
      <c r="CL17" s="9">
        <v>26.716999999999999</v>
      </c>
      <c r="CM17" s="9">
        <v>4.7549999999999999</v>
      </c>
      <c r="CN17" s="9">
        <v>1.08</v>
      </c>
      <c r="CO17" s="9">
        <v>3.6749999999999998</v>
      </c>
      <c r="CP17" s="9">
        <v>6.62</v>
      </c>
      <c r="CQ17" s="9">
        <v>1.71</v>
      </c>
      <c r="CR17" s="9">
        <v>4.91</v>
      </c>
      <c r="CS17" s="9">
        <v>11.686</v>
      </c>
      <c r="CT17" s="9">
        <v>2.605</v>
      </c>
      <c r="CU17" s="9">
        <v>9.0809999999999995</v>
      </c>
      <c r="CV17" s="9">
        <v>12.407999999999999</v>
      </c>
      <c r="CW17" s="9">
        <v>3.3570000000000002</v>
      </c>
      <c r="CX17" s="9">
        <v>9.0510000000000002</v>
      </c>
      <c r="CY17" s="9">
        <v>26</v>
      </c>
      <c r="CZ17" s="9">
        <v>22.56</v>
      </c>
      <c r="DA17" s="9">
        <v>26</v>
      </c>
      <c r="DB17" s="9">
        <v>38.03</v>
      </c>
      <c r="DC17" s="9">
        <v>11.398999999999999</v>
      </c>
      <c r="DD17" s="9">
        <v>26.63</v>
      </c>
      <c r="DE17" s="9">
        <v>4.3129999999999997</v>
      </c>
      <c r="DF17" s="9">
        <v>1.2330000000000001</v>
      </c>
      <c r="DG17" s="9">
        <v>3.08</v>
      </c>
      <c r="DH17" s="9">
        <v>7.5220000000000002</v>
      </c>
      <c r="DI17" s="9">
        <v>1.0629999999999999</v>
      </c>
      <c r="DJ17" s="9">
        <v>6.4589999999999996</v>
      </c>
      <c r="DK17" s="9">
        <v>12.750999999999999</v>
      </c>
      <c r="DL17" s="9">
        <v>4.6239999999999997</v>
      </c>
      <c r="DM17" s="9">
        <v>8.1270000000000007</v>
      </c>
      <c r="DN17" s="9">
        <v>13.444000000000001</v>
      </c>
      <c r="DO17" s="9">
        <v>4.4790000000000001</v>
      </c>
      <c r="DP17" s="9">
        <v>8.9649999999999999</v>
      </c>
      <c r="DQ17" s="9">
        <v>26.478000000000002</v>
      </c>
      <c r="DR17" s="9">
        <v>39.393000000000001</v>
      </c>
      <c r="DS17" s="9">
        <v>26</v>
      </c>
      <c r="DT17" s="9">
        <v>11.324</v>
      </c>
      <c r="DU17" s="9">
        <v>3.2759999999999998</v>
      </c>
      <c r="DV17" s="9">
        <v>8.0489999999999995</v>
      </c>
      <c r="DW17" s="9">
        <v>1.0580000000000001</v>
      </c>
      <c r="DX17" s="9">
        <v>0</v>
      </c>
      <c r="DY17" s="9">
        <v>1.0580000000000001</v>
      </c>
      <c r="DZ17" s="9">
        <v>2.0169999999999999</v>
      </c>
      <c r="EA17" s="9">
        <v>0.95499999999999996</v>
      </c>
      <c r="EB17" s="9">
        <v>1.0620000000000001</v>
      </c>
      <c r="EC17" s="9">
        <v>1.96</v>
      </c>
      <c r="ED17" s="9">
        <v>0.56299999999999994</v>
      </c>
      <c r="EE17" s="9">
        <v>1.3979999999999999</v>
      </c>
      <c r="EF17" s="9">
        <v>6.2889999999999997</v>
      </c>
      <c r="EG17" s="9">
        <v>1.758</v>
      </c>
      <c r="EH17" s="9">
        <v>4.5309999999999997</v>
      </c>
      <c r="EI17" s="9">
        <v>52</v>
      </c>
      <c r="EJ17" s="9">
        <v>50.36</v>
      </c>
      <c r="EK17" s="9">
        <v>104</v>
      </c>
      <c r="EL17" s="9">
        <v>5.3860000000000001</v>
      </c>
      <c r="EM17" s="9">
        <v>2.6419999999999999</v>
      </c>
      <c r="EN17" s="9">
        <v>2.7450000000000001</v>
      </c>
      <c r="EO17" s="9">
        <v>0.28000000000000003</v>
      </c>
      <c r="EP17" s="9">
        <v>0</v>
      </c>
      <c r="EQ17" s="9">
        <v>0.28000000000000003</v>
      </c>
      <c r="ER17" s="9">
        <v>0</v>
      </c>
      <c r="ES17" s="9">
        <v>0</v>
      </c>
      <c r="ET17" s="9">
        <v>0</v>
      </c>
      <c r="EU17" s="9">
        <v>2.2959999999999998</v>
      </c>
      <c r="EV17" s="9">
        <v>1.083</v>
      </c>
      <c r="EW17" s="9">
        <v>1.2130000000000001</v>
      </c>
      <c r="EX17" s="9">
        <v>2.81</v>
      </c>
      <c r="EY17" s="9">
        <v>1.5580000000000001</v>
      </c>
      <c r="EZ17" s="9">
        <v>1.252</v>
      </c>
      <c r="FA17" s="9">
        <v>51.756</v>
      </c>
      <c r="FB17" s="9">
        <v>61.71</v>
      </c>
      <c r="FC17" s="9">
        <v>50.203000000000003</v>
      </c>
      <c r="FD17" s="9">
        <v>20.751000000000001</v>
      </c>
      <c r="FE17" s="9">
        <v>5.016</v>
      </c>
      <c r="FF17" s="9">
        <v>15.734999999999999</v>
      </c>
      <c r="FG17" s="9">
        <v>2.9180000000000001</v>
      </c>
      <c r="FH17" s="9">
        <v>0.61399999999999999</v>
      </c>
      <c r="FI17" s="9">
        <v>2.3050000000000002</v>
      </c>
      <c r="FJ17" s="9">
        <v>5.1349999999999998</v>
      </c>
      <c r="FK17" s="9">
        <v>0.30099999999999999</v>
      </c>
      <c r="FL17" s="9">
        <v>4.8339999999999996</v>
      </c>
      <c r="FM17" s="9">
        <v>5.4560000000000004</v>
      </c>
      <c r="FN17" s="9">
        <v>1.7749999999999999</v>
      </c>
      <c r="FO17" s="9">
        <v>3.681</v>
      </c>
      <c r="FP17" s="9">
        <v>7.2409999999999997</v>
      </c>
      <c r="FQ17" s="9">
        <v>2.3260000000000001</v>
      </c>
      <c r="FR17" s="9">
        <v>4.9160000000000004</v>
      </c>
      <c r="FS17" s="9">
        <v>22.702000000000002</v>
      </c>
      <c r="FT17" s="9">
        <v>43.908999999999999</v>
      </c>
      <c r="FU17" s="9">
        <v>22.234999999999999</v>
      </c>
      <c r="FV17" s="9">
        <v>50.741999999999997</v>
      </c>
      <c r="FW17" s="9">
        <v>14.874000000000001</v>
      </c>
      <c r="FX17" s="9">
        <v>35.868000000000002</v>
      </c>
      <c r="FY17" s="9">
        <v>5.4710000000000001</v>
      </c>
      <c r="FZ17" s="9">
        <v>1.7</v>
      </c>
      <c r="GA17" s="9">
        <v>3.77</v>
      </c>
      <c r="GB17" s="9">
        <v>9.0359999999999996</v>
      </c>
      <c r="GC17" s="9">
        <v>2.508</v>
      </c>
      <c r="GD17" s="9">
        <v>6.5289999999999999</v>
      </c>
      <c r="GE17" s="9">
        <v>18.405000000000001</v>
      </c>
      <c r="GF17" s="9">
        <v>5.1829999999999998</v>
      </c>
      <c r="GG17" s="9">
        <v>13.222</v>
      </c>
      <c r="GH17" s="9">
        <v>17.831</v>
      </c>
      <c r="GI17" s="9">
        <v>5.484</v>
      </c>
      <c r="GJ17" s="9">
        <v>12.347</v>
      </c>
      <c r="GK17" s="9">
        <v>30</v>
      </c>
      <c r="GL17" s="9">
        <v>28.16</v>
      </c>
      <c r="GM17" s="9">
        <v>30</v>
      </c>
      <c r="GN17" s="9">
        <v>18.716999999999999</v>
      </c>
      <c r="GO17" s="9">
        <v>6.1790000000000003</v>
      </c>
      <c r="GP17" s="9">
        <v>12.538</v>
      </c>
      <c r="GQ17" s="9">
        <v>2.0179999999999998</v>
      </c>
      <c r="GR17" s="9">
        <v>0</v>
      </c>
      <c r="GS17" s="9">
        <v>2.0179999999999998</v>
      </c>
      <c r="GT17" s="9">
        <v>1.988</v>
      </c>
      <c r="GU17" s="9">
        <v>0.91900000000000004</v>
      </c>
      <c r="GV17" s="9">
        <v>1.069</v>
      </c>
      <c r="GW17" s="9">
        <v>4.8330000000000002</v>
      </c>
      <c r="GX17" s="9">
        <v>1.917</v>
      </c>
      <c r="GY17" s="9">
        <v>2.9159999999999999</v>
      </c>
      <c r="GZ17" s="9">
        <v>9.8789999999999996</v>
      </c>
      <c r="HA17" s="9">
        <v>3.343</v>
      </c>
      <c r="HB17" s="9">
        <v>6.5359999999999996</v>
      </c>
      <c r="HC17" s="9">
        <v>52</v>
      </c>
      <c r="HD17" s="9">
        <v>52</v>
      </c>
      <c r="HE17" s="9">
        <v>51.981000000000002</v>
      </c>
      <c r="HF17" s="9">
        <v>23.861000000000001</v>
      </c>
      <c r="HG17" s="9">
        <v>10.521000000000001</v>
      </c>
      <c r="HH17" s="9">
        <v>13.34</v>
      </c>
      <c r="HI17" s="9">
        <v>2.012</v>
      </c>
      <c r="HJ17" s="9">
        <v>0.69399999999999995</v>
      </c>
      <c r="HK17" s="9">
        <v>1.319</v>
      </c>
      <c r="HL17" s="9">
        <v>3.3330000000000002</v>
      </c>
      <c r="HM17" s="9">
        <v>0.90700000000000003</v>
      </c>
      <c r="HN17" s="9">
        <v>2.4260000000000002</v>
      </c>
      <c r="HO17" s="9">
        <v>5.9020000000000001</v>
      </c>
      <c r="HP17" s="9">
        <v>3.2050000000000001</v>
      </c>
      <c r="HQ17" s="9">
        <v>2.6970000000000001</v>
      </c>
      <c r="HR17" s="9">
        <v>12.613</v>
      </c>
      <c r="HS17" s="9">
        <v>5.7149999999999999</v>
      </c>
      <c r="HT17" s="9">
        <v>6.8979999999999997</v>
      </c>
      <c r="HU17" s="9">
        <v>52</v>
      </c>
      <c r="HV17" s="9">
        <v>52</v>
      </c>
      <c r="HW17" s="9">
        <v>52</v>
      </c>
      <c r="HX17" s="9">
        <v>23.413</v>
      </c>
      <c r="HY17" s="9">
        <v>10.224</v>
      </c>
      <c r="HZ17" s="9">
        <v>13.189</v>
      </c>
      <c r="IA17" s="9">
        <v>2.012</v>
      </c>
      <c r="IB17" s="9">
        <v>0.69399999999999995</v>
      </c>
      <c r="IC17" s="9">
        <v>1.319</v>
      </c>
      <c r="ID17" s="9">
        <v>3.3330000000000002</v>
      </c>
      <c r="IE17" s="9">
        <v>0.90700000000000003</v>
      </c>
      <c r="IF17" s="9">
        <v>2.4260000000000002</v>
      </c>
      <c r="IG17" s="9">
        <v>5.9020000000000001</v>
      </c>
      <c r="IH17" s="9">
        <v>3.2050000000000001</v>
      </c>
      <c r="II17" s="9">
        <v>2.6970000000000001</v>
      </c>
      <c r="IJ17" s="9">
        <v>12.164999999999999</v>
      </c>
      <c r="IK17" s="9">
        <v>5.4189999999999996</v>
      </c>
      <c r="IL17" s="9">
        <v>6.7460000000000004</v>
      </c>
      <c r="IM17" s="9">
        <v>52</v>
      </c>
      <c r="IN17" s="9">
        <v>52</v>
      </c>
      <c r="IO17" s="9">
        <v>52</v>
      </c>
      <c r="IP17" s="9">
        <v>7.4930000000000003</v>
      </c>
      <c r="IQ17" s="9">
        <v>3.7250000000000001</v>
      </c>
    </row>
    <row r="18" spans="1:251">
      <c r="A18" s="10">
        <v>44593</v>
      </c>
      <c r="B18" s="9">
        <v>3.0019999999999998</v>
      </c>
      <c r="C18" s="9">
        <v>5.8689999999999998</v>
      </c>
      <c r="D18" s="9">
        <v>7.585</v>
      </c>
      <c r="E18" s="9">
        <v>2.2160000000000002</v>
      </c>
      <c r="F18" s="9">
        <v>5.3689999999999998</v>
      </c>
      <c r="G18" s="9">
        <v>9.9969999999999999</v>
      </c>
      <c r="H18" s="9">
        <v>4.5549999999999997</v>
      </c>
      <c r="I18" s="9">
        <v>5.4420000000000002</v>
      </c>
      <c r="J18" s="9">
        <v>13.837999999999999</v>
      </c>
      <c r="K18" s="9">
        <v>5.4649999999999999</v>
      </c>
      <c r="L18" s="9">
        <v>8.3729999999999993</v>
      </c>
      <c r="M18" s="9">
        <v>17</v>
      </c>
      <c r="N18" s="9">
        <v>20.007999999999999</v>
      </c>
      <c r="O18" s="9">
        <v>13.193</v>
      </c>
      <c r="P18" s="9">
        <v>29.361000000000001</v>
      </c>
      <c r="Q18" s="9">
        <v>9.6110000000000007</v>
      </c>
      <c r="R18" s="9">
        <v>19.75</v>
      </c>
      <c r="S18" s="9">
        <v>3.7320000000000002</v>
      </c>
      <c r="T18" s="9">
        <v>0.83</v>
      </c>
      <c r="U18" s="9">
        <v>2.9020000000000001</v>
      </c>
      <c r="V18" s="9">
        <v>4.5380000000000003</v>
      </c>
      <c r="W18" s="9">
        <v>0.71699999999999997</v>
      </c>
      <c r="X18" s="9">
        <v>3.8210000000000002</v>
      </c>
      <c r="Y18" s="9">
        <v>8.641</v>
      </c>
      <c r="Z18" s="9">
        <v>1.97</v>
      </c>
      <c r="AA18" s="9">
        <v>6.6710000000000003</v>
      </c>
      <c r="AB18" s="9">
        <v>12.451000000000001</v>
      </c>
      <c r="AC18" s="9">
        <v>6.0949999999999998</v>
      </c>
      <c r="AD18" s="9">
        <v>6.3559999999999999</v>
      </c>
      <c r="AE18" s="9">
        <v>27.568000000000001</v>
      </c>
      <c r="AF18" s="9">
        <v>52</v>
      </c>
      <c r="AG18" s="9">
        <v>26</v>
      </c>
      <c r="AH18" s="9">
        <v>18.866</v>
      </c>
      <c r="AI18" s="9">
        <v>5.2460000000000004</v>
      </c>
      <c r="AJ18" s="9">
        <v>13.62</v>
      </c>
      <c r="AK18" s="9">
        <v>2.1379999999999999</v>
      </c>
      <c r="AL18" s="9">
        <v>0.497</v>
      </c>
      <c r="AM18" s="9">
        <v>1.641</v>
      </c>
      <c r="AN18" s="9">
        <v>3.5830000000000002</v>
      </c>
      <c r="AO18" s="9">
        <v>0.79</v>
      </c>
      <c r="AP18" s="9">
        <v>2.7930000000000001</v>
      </c>
      <c r="AQ18" s="9">
        <v>4.8949999999999996</v>
      </c>
      <c r="AR18" s="9">
        <v>0.871</v>
      </c>
      <c r="AS18" s="9">
        <v>4.024</v>
      </c>
      <c r="AT18" s="9">
        <v>8.25</v>
      </c>
      <c r="AU18" s="9">
        <v>3.0880000000000001</v>
      </c>
      <c r="AV18" s="9">
        <v>5.1619999999999999</v>
      </c>
      <c r="AW18" s="9">
        <v>27.693999999999999</v>
      </c>
      <c r="AX18" s="9">
        <v>52</v>
      </c>
      <c r="AY18" s="9">
        <v>26</v>
      </c>
      <c r="AZ18" s="9">
        <v>20.033000000000001</v>
      </c>
      <c r="BA18" s="9">
        <v>6.431</v>
      </c>
      <c r="BB18" s="9">
        <v>13.602</v>
      </c>
      <c r="BC18" s="9">
        <v>2.6560000000000001</v>
      </c>
      <c r="BD18" s="9">
        <v>0.78900000000000003</v>
      </c>
      <c r="BE18" s="9">
        <v>1.867</v>
      </c>
      <c r="BF18" s="9">
        <v>5.1509999999999998</v>
      </c>
      <c r="BG18" s="9">
        <v>1.752</v>
      </c>
      <c r="BH18" s="9">
        <v>3.399</v>
      </c>
      <c r="BI18" s="9">
        <v>5.016</v>
      </c>
      <c r="BJ18" s="9">
        <v>1.6519999999999999</v>
      </c>
      <c r="BK18" s="9">
        <v>3.3639999999999999</v>
      </c>
      <c r="BL18" s="9">
        <v>7.21</v>
      </c>
      <c r="BM18" s="9">
        <v>2.238</v>
      </c>
      <c r="BN18" s="9">
        <v>4.9720000000000004</v>
      </c>
      <c r="BO18" s="9">
        <v>17</v>
      </c>
      <c r="BP18" s="9">
        <v>18.888000000000002</v>
      </c>
      <c r="BQ18" s="9">
        <v>15.904999999999999</v>
      </c>
      <c r="BR18" s="9">
        <v>20.257999999999999</v>
      </c>
      <c r="BS18" s="9">
        <v>8.8070000000000004</v>
      </c>
      <c r="BT18" s="9">
        <v>11.451000000000001</v>
      </c>
      <c r="BU18" s="9">
        <v>6.2140000000000004</v>
      </c>
      <c r="BV18" s="9">
        <v>2.2130000000000001</v>
      </c>
      <c r="BW18" s="9">
        <v>4.0019999999999998</v>
      </c>
      <c r="BX18" s="9">
        <v>2.4340000000000002</v>
      </c>
      <c r="BY18" s="9">
        <v>0.46400000000000002</v>
      </c>
      <c r="BZ18" s="9">
        <v>1.9690000000000001</v>
      </c>
      <c r="CA18" s="9">
        <v>4.9820000000000002</v>
      </c>
      <c r="CB18" s="9">
        <v>2.903</v>
      </c>
      <c r="CC18" s="9">
        <v>2.0790000000000002</v>
      </c>
      <c r="CD18" s="9">
        <v>6.6280000000000001</v>
      </c>
      <c r="CE18" s="9">
        <v>3.2269999999999999</v>
      </c>
      <c r="CF18" s="9">
        <v>3.4009999999999998</v>
      </c>
      <c r="CG18" s="9">
        <v>17.263999999999999</v>
      </c>
      <c r="CH18" s="9">
        <v>21.678000000000001</v>
      </c>
      <c r="CI18" s="9">
        <v>8.6869999999999994</v>
      </c>
      <c r="CJ18" s="9">
        <v>33.036999999999999</v>
      </c>
      <c r="CK18" s="9">
        <v>9.1989999999999998</v>
      </c>
      <c r="CL18" s="9">
        <v>23.838999999999999</v>
      </c>
      <c r="CM18" s="9">
        <v>3.2530000000000001</v>
      </c>
      <c r="CN18" s="9">
        <v>0.438</v>
      </c>
      <c r="CO18" s="9">
        <v>2.8149999999999999</v>
      </c>
      <c r="CP18" s="9">
        <v>8.3249999999999993</v>
      </c>
      <c r="CQ18" s="9">
        <v>2.073</v>
      </c>
      <c r="CR18" s="9">
        <v>6.2519999999999998</v>
      </c>
      <c r="CS18" s="9">
        <v>9.9060000000000006</v>
      </c>
      <c r="CT18" s="9">
        <v>1.911</v>
      </c>
      <c r="CU18" s="9">
        <v>7.9950000000000001</v>
      </c>
      <c r="CV18" s="9">
        <v>11.554</v>
      </c>
      <c r="CW18" s="9">
        <v>4.7770000000000001</v>
      </c>
      <c r="CX18" s="9">
        <v>6.7770000000000001</v>
      </c>
      <c r="CY18" s="9">
        <v>26</v>
      </c>
      <c r="CZ18" s="9">
        <v>49.9</v>
      </c>
      <c r="DA18" s="9">
        <v>26</v>
      </c>
      <c r="DB18" s="9">
        <v>38.840000000000003</v>
      </c>
      <c r="DC18" s="9">
        <v>15.395</v>
      </c>
      <c r="DD18" s="9">
        <v>23.445</v>
      </c>
      <c r="DE18" s="9">
        <v>7.3079999999999998</v>
      </c>
      <c r="DF18" s="9">
        <v>2.802</v>
      </c>
      <c r="DG18" s="9">
        <v>4.5060000000000002</v>
      </c>
      <c r="DH18" s="9">
        <v>5.8959999999999999</v>
      </c>
      <c r="DI18" s="9">
        <v>1.65</v>
      </c>
      <c r="DJ18" s="9">
        <v>4.2460000000000004</v>
      </c>
      <c r="DK18" s="9">
        <v>8.5990000000000002</v>
      </c>
      <c r="DL18" s="9">
        <v>3.3250000000000002</v>
      </c>
      <c r="DM18" s="9">
        <v>5.2729999999999997</v>
      </c>
      <c r="DN18" s="9">
        <v>17.036999999999999</v>
      </c>
      <c r="DO18" s="9">
        <v>7.6180000000000003</v>
      </c>
      <c r="DP18" s="9">
        <v>9.4190000000000005</v>
      </c>
      <c r="DQ18" s="9">
        <v>26</v>
      </c>
      <c r="DR18" s="9">
        <v>50.530999999999999</v>
      </c>
      <c r="DS18" s="9">
        <v>26</v>
      </c>
      <c r="DT18" s="9">
        <v>12.856999999999999</v>
      </c>
      <c r="DU18" s="9">
        <v>4.9550000000000001</v>
      </c>
      <c r="DV18" s="9">
        <v>7.9009999999999998</v>
      </c>
      <c r="DW18" s="9">
        <v>3.4350000000000001</v>
      </c>
      <c r="DX18" s="9">
        <v>1.089</v>
      </c>
      <c r="DY18" s="9">
        <v>2.3460000000000001</v>
      </c>
      <c r="DZ18" s="9">
        <v>0.35599999999999998</v>
      </c>
      <c r="EA18" s="9">
        <v>0</v>
      </c>
      <c r="EB18" s="9">
        <v>0.35599999999999998</v>
      </c>
      <c r="EC18" s="9">
        <v>4.3440000000000003</v>
      </c>
      <c r="ED18" s="9">
        <v>2.1589999999999998</v>
      </c>
      <c r="EE18" s="9">
        <v>2.1850000000000001</v>
      </c>
      <c r="EF18" s="9">
        <v>4.7210000000000001</v>
      </c>
      <c r="EG18" s="9">
        <v>1.7070000000000001</v>
      </c>
      <c r="EH18" s="9">
        <v>3.0139999999999998</v>
      </c>
      <c r="EI18" s="9">
        <v>27.861000000000001</v>
      </c>
      <c r="EJ18" s="9">
        <v>38.412999999999997</v>
      </c>
      <c r="EK18" s="9">
        <v>27.257000000000001</v>
      </c>
      <c r="EL18" s="9">
        <v>3.7839999999999998</v>
      </c>
      <c r="EM18" s="9">
        <v>0.54600000000000004</v>
      </c>
      <c r="EN18" s="9">
        <v>3.238</v>
      </c>
      <c r="EO18" s="9">
        <v>0.74399999999999999</v>
      </c>
      <c r="EP18" s="9">
        <v>0</v>
      </c>
      <c r="EQ18" s="9">
        <v>0.74399999999999999</v>
      </c>
      <c r="ER18" s="9">
        <v>1.1279999999999999</v>
      </c>
      <c r="ES18" s="9">
        <v>0</v>
      </c>
      <c r="ET18" s="9">
        <v>1.1279999999999999</v>
      </c>
      <c r="EU18" s="9">
        <v>0.68400000000000005</v>
      </c>
      <c r="EV18" s="9">
        <v>0</v>
      </c>
      <c r="EW18" s="9">
        <v>0.68400000000000005</v>
      </c>
      <c r="EX18" s="9">
        <v>1.2270000000000001</v>
      </c>
      <c r="EY18" s="9">
        <v>0.54600000000000004</v>
      </c>
      <c r="EZ18" s="9">
        <v>0.68100000000000005</v>
      </c>
      <c r="FA18" s="9">
        <v>21.552</v>
      </c>
      <c r="FB18" s="9">
        <v>0</v>
      </c>
      <c r="FC18" s="9">
        <v>4</v>
      </c>
      <c r="FD18" s="9">
        <v>23.448</v>
      </c>
      <c r="FE18" s="9">
        <v>8.8569999999999993</v>
      </c>
      <c r="FF18" s="9">
        <v>14.590999999999999</v>
      </c>
      <c r="FG18" s="9">
        <v>3.6869999999999998</v>
      </c>
      <c r="FH18" s="9">
        <v>0.89400000000000002</v>
      </c>
      <c r="FI18" s="9">
        <v>2.7930000000000001</v>
      </c>
      <c r="FJ18" s="9">
        <v>4.4130000000000003</v>
      </c>
      <c r="FK18" s="9">
        <v>1.3560000000000001</v>
      </c>
      <c r="FL18" s="9">
        <v>3.0569999999999999</v>
      </c>
      <c r="FM18" s="9">
        <v>4.3780000000000001</v>
      </c>
      <c r="FN18" s="9">
        <v>1.119</v>
      </c>
      <c r="FO18" s="9">
        <v>3.2589999999999999</v>
      </c>
      <c r="FP18" s="9">
        <v>10.97</v>
      </c>
      <c r="FQ18" s="9">
        <v>5.4870000000000001</v>
      </c>
      <c r="FR18" s="9">
        <v>5.4829999999999997</v>
      </c>
      <c r="FS18" s="9">
        <v>32.256</v>
      </c>
      <c r="FT18" s="9">
        <v>52</v>
      </c>
      <c r="FU18" s="9">
        <v>26.596</v>
      </c>
      <c r="FV18" s="9">
        <v>45.213000000000001</v>
      </c>
      <c r="FW18" s="9">
        <v>15.327999999999999</v>
      </c>
      <c r="FX18" s="9">
        <v>29.885000000000002</v>
      </c>
      <c r="FY18" s="9">
        <v>9.641</v>
      </c>
      <c r="FZ18" s="9">
        <v>2.3839999999999999</v>
      </c>
      <c r="GA18" s="9">
        <v>7.2569999999999997</v>
      </c>
      <c r="GB18" s="9">
        <v>8.6310000000000002</v>
      </c>
      <c r="GC18" s="9">
        <v>2.367</v>
      </c>
      <c r="GD18" s="9">
        <v>6.2640000000000002</v>
      </c>
      <c r="GE18" s="9">
        <v>10.973000000000001</v>
      </c>
      <c r="GF18" s="9">
        <v>4.0960000000000001</v>
      </c>
      <c r="GG18" s="9">
        <v>6.8769999999999998</v>
      </c>
      <c r="GH18" s="9">
        <v>15.968</v>
      </c>
      <c r="GI18" s="9">
        <v>6.48</v>
      </c>
      <c r="GJ18" s="9">
        <v>9.4870000000000001</v>
      </c>
      <c r="GK18" s="9">
        <v>17</v>
      </c>
      <c r="GL18" s="9">
        <v>25.242999999999999</v>
      </c>
      <c r="GM18" s="9">
        <v>13</v>
      </c>
      <c r="GN18" s="9">
        <v>19.856000000000002</v>
      </c>
      <c r="GO18" s="9">
        <v>5.91</v>
      </c>
      <c r="GP18" s="9">
        <v>13.946</v>
      </c>
      <c r="GQ18" s="9">
        <v>1.4119999999999999</v>
      </c>
      <c r="GR18" s="9">
        <v>1.05</v>
      </c>
      <c r="GS18" s="9">
        <v>0.36199999999999999</v>
      </c>
      <c r="GT18" s="9">
        <v>2.661</v>
      </c>
      <c r="GU18" s="9">
        <v>0</v>
      </c>
      <c r="GV18" s="9">
        <v>2.661</v>
      </c>
      <c r="GW18" s="9">
        <v>8.1820000000000004</v>
      </c>
      <c r="GX18" s="9">
        <v>2.181</v>
      </c>
      <c r="GY18" s="9">
        <v>6.0010000000000003</v>
      </c>
      <c r="GZ18" s="9">
        <v>7.601</v>
      </c>
      <c r="HA18" s="9">
        <v>2.6789999999999998</v>
      </c>
      <c r="HB18" s="9">
        <v>4.9219999999999997</v>
      </c>
      <c r="HC18" s="9">
        <v>31.228000000000002</v>
      </c>
      <c r="HD18" s="9">
        <v>41.392000000000003</v>
      </c>
      <c r="HE18" s="9">
        <v>27.489000000000001</v>
      </c>
      <c r="HF18" s="9">
        <v>19.489999999999998</v>
      </c>
      <c r="HG18" s="9">
        <v>7.3250000000000002</v>
      </c>
      <c r="HH18" s="9">
        <v>12.166</v>
      </c>
      <c r="HI18" s="9">
        <v>1.6830000000000001</v>
      </c>
      <c r="HJ18" s="9">
        <v>1.1120000000000001</v>
      </c>
      <c r="HK18" s="9">
        <v>0.57099999999999995</v>
      </c>
      <c r="HL18" s="9">
        <v>2.766</v>
      </c>
      <c r="HM18" s="9">
        <v>0.81</v>
      </c>
      <c r="HN18" s="9">
        <v>1.956</v>
      </c>
      <c r="HO18" s="9">
        <v>5.7949999999999999</v>
      </c>
      <c r="HP18" s="9">
        <v>2.5310000000000001</v>
      </c>
      <c r="HQ18" s="9">
        <v>3.2650000000000001</v>
      </c>
      <c r="HR18" s="9">
        <v>9.2460000000000004</v>
      </c>
      <c r="HS18" s="9">
        <v>2.871</v>
      </c>
      <c r="HT18" s="9">
        <v>6.375</v>
      </c>
      <c r="HU18" s="9">
        <v>47</v>
      </c>
      <c r="HV18" s="9">
        <v>26</v>
      </c>
      <c r="HW18" s="9">
        <v>52</v>
      </c>
      <c r="HX18" s="9">
        <v>18.905000000000001</v>
      </c>
      <c r="HY18" s="9">
        <v>6.9649999999999999</v>
      </c>
      <c r="HZ18" s="9">
        <v>11.941000000000001</v>
      </c>
      <c r="IA18" s="9">
        <v>1.6830000000000001</v>
      </c>
      <c r="IB18" s="9">
        <v>1.1120000000000001</v>
      </c>
      <c r="IC18" s="9">
        <v>0.57099999999999995</v>
      </c>
      <c r="ID18" s="9">
        <v>2.766</v>
      </c>
      <c r="IE18" s="9">
        <v>0.81</v>
      </c>
      <c r="IF18" s="9">
        <v>1.956</v>
      </c>
      <c r="IG18" s="9">
        <v>5.7949999999999999</v>
      </c>
      <c r="IH18" s="9">
        <v>2.5310000000000001</v>
      </c>
      <c r="II18" s="9">
        <v>3.2650000000000001</v>
      </c>
      <c r="IJ18" s="9">
        <v>8.6609999999999996</v>
      </c>
      <c r="IK18" s="9">
        <v>2.5110000000000001</v>
      </c>
      <c r="IL18" s="9">
        <v>6.149</v>
      </c>
      <c r="IM18" s="9">
        <v>40</v>
      </c>
      <c r="IN18" s="9">
        <v>26</v>
      </c>
      <c r="IO18" s="9">
        <v>52</v>
      </c>
      <c r="IP18" s="9">
        <v>4.6420000000000003</v>
      </c>
      <c r="IQ18" s="9">
        <v>1.788</v>
      </c>
    </row>
    <row r="19" spans="1:251">
      <c r="A19" s="10">
        <v>44958</v>
      </c>
      <c r="B19" s="9">
        <v>5.2240000000000002</v>
      </c>
      <c r="C19" s="9">
        <v>1.3009999999999999</v>
      </c>
      <c r="D19" s="9">
        <v>6.3639999999999999</v>
      </c>
      <c r="E19" s="9">
        <v>3.7360000000000002</v>
      </c>
      <c r="F19" s="9">
        <v>2.6280000000000001</v>
      </c>
      <c r="G19" s="9">
        <v>12.375999999999999</v>
      </c>
      <c r="H19" s="9">
        <v>4.6970000000000001</v>
      </c>
      <c r="I19" s="9">
        <v>7.6790000000000003</v>
      </c>
      <c r="J19" s="9">
        <v>12.343999999999999</v>
      </c>
      <c r="K19" s="9">
        <v>4.45</v>
      </c>
      <c r="L19" s="9">
        <v>7.8940000000000001</v>
      </c>
      <c r="M19" s="9">
        <v>26</v>
      </c>
      <c r="N19" s="9">
        <v>12.746</v>
      </c>
      <c r="O19" s="9">
        <v>27.492999999999999</v>
      </c>
      <c r="P19" s="9">
        <v>34.694000000000003</v>
      </c>
      <c r="Q19" s="9">
        <v>11.911</v>
      </c>
      <c r="R19" s="9">
        <v>22.783999999999999</v>
      </c>
      <c r="S19" s="9">
        <v>4.2869999999999999</v>
      </c>
      <c r="T19" s="9">
        <v>1.323</v>
      </c>
      <c r="U19" s="9">
        <v>2.964</v>
      </c>
      <c r="V19" s="9">
        <v>4.6920000000000002</v>
      </c>
      <c r="W19" s="9">
        <v>2.4380000000000002</v>
      </c>
      <c r="X19" s="9">
        <v>2.2549999999999999</v>
      </c>
      <c r="Y19" s="9">
        <v>12.61</v>
      </c>
      <c r="Z19" s="9">
        <v>4.7619999999999996</v>
      </c>
      <c r="AA19" s="9">
        <v>7.8479999999999999</v>
      </c>
      <c r="AB19" s="9">
        <v>13.105</v>
      </c>
      <c r="AC19" s="9">
        <v>3.3879999999999999</v>
      </c>
      <c r="AD19" s="9">
        <v>9.7170000000000005</v>
      </c>
      <c r="AE19" s="9">
        <v>26</v>
      </c>
      <c r="AF19" s="9">
        <v>24.984000000000002</v>
      </c>
      <c r="AG19" s="9">
        <v>27.608000000000001</v>
      </c>
      <c r="AH19" s="9">
        <v>11.273</v>
      </c>
      <c r="AI19" s="9">
        <v>3.6869999999999998</v>
      </c>
      <c r="AJ19" s="9">
        <v>7.5860000000000003</v>
      </c>
      <c r="AK19" s="9">
        <v>0.80700000000000005</v>
      </c>
      <c r="AL19" s="9">
        <v>0.41199999999999998</v>
      </c>
      <c r="AM19" s="9">
        <v>0.39500000000000002</v>
      </c>
      <c r="AN19" s="9">
        <v>2.1579999999999999</v>
      </c>
      <c r="AO19" s="9">
        <v>0</v>
      </c>
      <c r="AP19" s="9">
        <v>2.1579999999999999</v>
      </c>
      <c r="AQ19" s="9">
        <v>3.63</v>
      </c>
      <c r="AR19" s="9">
        <v>1.641</v>
      </c>
      <c r="AS19" s="9">
        <v>1.99</v>
      </c>
      <c r="AT19" s="9">
        <v>4.6779999999999999</v>
      </c>
      <c r="AU19" s="9">
        <v>1.635</v>
      </c>
      <c r="AV19" s="9">
        <v>3.0430000000000001</v>
      </c>
      <c r="AW19" s="9">
        <v>28.754000000000001</v>
      </c>
      <c r="AX19" s="9">
        <v>46.572000000000003</v>
      </c>
      <c r="AY19" s="9">
        <v>26</v>
      </c>
      <c r="AZ19" s="9">
        <v>17.396000000000001</v>
      </c>
      <c r="BA19" s="9">
        <v>5.6310000000000002</v>
      </c>
      <c r="BB19" s="9">
        <v>11.765000000000001</v>
      </c>
      <c r="BC19" s="9">
        <v>2.452</v>
      </c>
      <c r="BD19" s="9">
        <v>1.5489999999999999</v>
      </c>
      <c r="BE19" s="9">
        <v>0.90300000000000002</v>
      </c>
      <c r="BF19" s="9">
        <v>1.9239999999999999</v>
      </c>
      <c r="BG19" s="9">
        <v>1.083</v>
      </c>
      <c r="BH19" s="9">
        <v>0.84099999999999997</v>
      </c>
      <c r="BI19" s="9">
        <v>6.3310000000000004</v>
      </c>
      <c r="BJ19" s="9">
        <v>1.921</v>
      </c>
      <c r="BK19" s="9">
        <v>4.41</v>
      </c>
      <c r="BL19" s="9">
        <v>6.6879999999999997</v>
      </c>
      <c r="BM19" s="9">
        <v>1.077</v>
      </c>
      <c r="BN19" s="9">
        <v>5.6109999999999998</v>
      </c>
      <c r="BO19" s="9">
        <v>27.094000000000001</v>
      </c>
      <c r="BP19" s="9">
        <v>12.919</v>
      </c>
      <c r="BQ19" s="9">
        <v>35.747</v>
      </c>
      <c r="BR19" s="9">
        <v>20.212</v>
      </c>
      <c r="BS19" s="9">
        <v>12.476000000000001</v>
      </c>
      <c r="BT19" s="9">
        <v>7.7359999999999998</v>
      </c>
      <c r="BU19" s="9">
        <v>4.0720000000000001</v>
      </c>
      <c r="BV19" s="9">
        <v>3.6749999999999998</v>
      </c>
      <c r="BW19" s="9">
        <v>0.39700000000000002</v>
      </c>
      <c r="BX19" s="9">
        <v>4.4400000000000004</v>
      </c>
      <c r="BY19" s="9">
        <v>2.653</v>
      </c>
      <c r="BZ19" s="9">
        <v>1.7869999999999999</v>
      </c>
      <c r="CA19" s="9">
        <v>6.0439999999999996</v>
      </c>
      <c r="CB19" s="9">
        <v>2.7749999999999999</v>
      </c>
      <c r="CC19" s="9">
        <v>3.2690000000000001</v>
      </c>
      <c r="CD19" s="9">
        <v>5.6559999999999997</v>
      </c>
      <c r="CE19" s="9">
        <v>3.3730000000000002</v>
      </c>
      <c r="CF19" s="9">
        <v>2.282</v>
      </c>
      <c r="CG19" s="9">
        <v>17</v>
      </c>
      <c r="CH19" s="9">
        <v>9.8889999999999993</v>
      </c>
      <c r="CI19" s="9">
        <v>26</v>
      </c>
      <c r="CJ19" s="9">
        <v>36.223999999999997</v>
      </c>
      <c r="CK19" s="9">
        <v>10.385</v>
      </c>
      <c r="CL19" s="9">
        <v>25.838999999999999</v>
      </c>
      <c r="CM19" s="9">
        <v>4.7</v>
      </c>
      <c r="CN19" s="9">
        <v>1.323</v>
      </c>
      <c r="CO19" s="9">
        <v>3.3759999999999999</v>
      </c>
      <c r="CP19" s="9">
        <v>6.5250000000000004</v>
      </c>
      <c r="CQ19" s="9">
        <v>2.9460000000000002</v>
      </c>
      <c r="CR19" s="9">
        <v>3.5790000000000002</v>
      </c>
      <c r="CS19" s="9">
        <v>12.894</v>
      </c>
      <c r="CT19" s="9">
        <v>3.758</v>
      </c>
      <c r="CU19" s="9">
        <v>9.1359999999999992</v>
      </c>
      <c r="CV19" s="9">
        <v>12.106</v>
      </c>
      <c r="CW19" s="9">
        <v>2.3580000000000001</v>
      </c>
      <c r="CX19" s="9">
        <v>9.7469999999999999</v>
      </c>
      <c r="CY19" s="9">
        <v>26</v>
      </c>
      <c r="CZ19" s="9">
        <v>17.675999999999998</v>
      </c>
      <c r="DA19" s="9">
        <v>26</v>
      </c>
      <c r="DB19" s="9">
        <v>33.465000000000003</v>
      </c>
      <c r="DC19" s="9">
        <v>15.183</v>
      </c>
      <c r="DD19" s="9">
        <v>18.282</v>
      </c>
      <c r="DE19" s="9">
        <v>4.9240000000000004</v>
      </c>
      <c r="DF19" s="9">
        <v>3.64</v>
      </c>
      <c r="DG19" s="9">
        <v>1.2829999999999999</v>
      </c>
      <c r="DH19" s="9">
        <v>5.8280000000000003</v>
      </c>
      <c r="DI19" s="9">
        <v>2.7610000000000001</v>
      </c>
      <c r="DJ19" s="9">
        <v>3.0670000000000002</v>
      </c>
      <c r="DK19" s="9">
        <v>10.02</v>
      </c>
      <c r="DL19" s="9">
        <v>4.1040000000000001</v>
      </c>
      <c r="DM19" s="9">
        <v>5.9160000000000004</v>
      </c>
      <c r="DN19" s="9">
        <v>12.693</v>
      </c>
      <c r="DO19" s="9">
        <v>4.6779999999999999</v>
      </c>
      <c r="DP19" s="9">
        <v>8.016</v>
      </c>
      <c r="DQ19" s="9">
        <v>25.922999999999998</v>
      </c>
      <c r="DR19" s="9">
        <v>16.056000000000001</v>
      </c>
      <c r="DS19" s="9">
        <v>28.091000000000001</v>
      </c>
      <c r="DT19" s="9">
        <v>10.617000000000001</v>
      </c>
      <c r="DU19" s="9">
        <v>6.173</v>
      </c>
      <c r="DV19" s="9">
        <v>4.444</v>
      </c>
      <c r="DW19" s="9">
        <v>1.1739999999999999</v>
      </c>
      <c r="DX19" s="9">
        <v>1.1739999999999999</v>
      </c>
      <c r="DY19" s="9">
        <v>0</v>
      </c>
      <c r="DZ19" s="9">
        <v>0.39400000000000002</v>
      </c>
      <c r="EA19" s="9">
        <v>0</v>
      </c>
      <c r="EB19" s="9">
        <v>0.39400000000000002</v>
      </c>
      <c r="EC19" s="9">
        <v>4.3970000000000002</v>
      </c>
      <c r="ED19" s="9">
        <v>3.2370000000000001</v>
      </c>
      <c r="EE19" s="9">
        <v>1.1599999999999999</v>
      </c>
      <c r="EF19" s="9">
        <v>4.6520000000000001</v>
      </c>
      <c r="EG19" s="9">
        <v>1.7609999999999999</v>
      </c>
      <c r="EH19" s="9">
        <v>2.89</v>
      </c>
      <c r="EI19" s="9">
        <v>26.736000000000001</v>
      </c>
      <c r="EJ19" s="9">
        <v>26</v>
      </c>
      <c r="EK19" s="9">
        <v>173.726</v>
      </c>
      <c r="EL19" s="9">
        <v>3.2679999999999998</v>
      </c>
      <c r="EM19" s="9">
        <v>1.964</v>
      </c>
      <c r="EN19" s="9">
        <v>1.3049999999999999</v>
      </c>
      <c r="EO19" s="9">
        <v>0.82099999999999995</v>
      </c>
      <c r="EP19" s="9">
        <v>0.82099999999999995</v>
      </c>
      <c r="EQ19" s="9">
        <v>0</v>
      </c>
      <c r="ER19" s="9">
        <v>0.46800000000000003</v>
      </c>
      <c r="ES19" s="9">
        <v>0.46800000000000003</v>
      </c>
      <c r="ET19" s="9">
        <v>0</v>
      </c>
      <c r="EU19" s="9">
        <v>1.3049999999999999</v>
      </c>
      <c r="EV19" s="9">
        <v>0</v>
      </c>
      <c r="EW19" s="9">
        <v>1.3049999999999999</v>
      </c>
      <c r="EX19" s="9">
        <v>0.67500000000000004</v>
      </c>
      <c r="EY19" s="9">
        <v>0.67500000000000004</v>
      </c>
      <c r="EZ19" s="9">
        <v>0</v>
      </c>
      <c r="FA19" s="9">
        <v>27.106999999999999</v>
      </c>
      <c r="FB19" s="9">
        <v>5.1779999999999999</v>
      </c>
      <c r="FC19" s="9">
        <v>29.808</v>
      </c>
      <c r="FD19" s="9">
        <v>20.032</v>
      </c>
      <c r="FE19" s="9">
        <v>10.128</v>
      </c>
      <c r="FF19" s="9">
        <v>9.9039999999999999</v>
      </c>
      <c r="FG19" s="9">
        <v>3.8039999999999998</v>
      </c>
      <c r="FH19" s="9">
        <v>2.9390000000000001</v>
      </c>
      <c r="FI19" s="9">
        <v>0.86599999999999999</v>
      </c>
      <c r="FJ19" s="9">
        <v>3.2080000000000002</v>
      </c>
      <c r="FK19" s="9">
        <v>1.8520000000000001</v>
      </c>
      <c r="FL19" s="9">
        <v>1.3560000000000001</v>
      </c>
      <c r="FM19" s="9">
        <v>6.4409999999999998</v>
      </c>
      <c r="FN19" s="9">
        <v>2.7170000000000001</v>
      </c>
      <c r="FO19" s="9">
        <v>3.7240000000000002</v>
      </c>
      <c r="FP19" s="9">
        <v>6.5780000000000003</v>
      </c>
      <c r="FQ19" s="9">
        <v>2.62</v>
      </c>
      <c r="FR19" s="9">
        <v>3.9590000000000001</v>
      </c>
      <c r="FS19" s="9">
        <v>17</v>
      </c>
      <c r="FT19" s="9">
        <v>13.231</v>
      </c>
      <c r="FU19" s="9">
        <v>25.131</v>
      </c>
      <c r="FV19" s="9">
        <v>45.064</v>
      </c>
      <c r="FW19" s="9">
        <v>15.055999999999999</v>
      </c>
      <c r="FX19" s="9">
        <v>30.007999999999999</v>
      </c>
      <c r="FY19" s="9">
        <v>7.0670000000000002</v>
      </c>
      <c r="FZ19" s="9">
        <v>3.6709999999999998</v>
      </c>
      <c r="GA19" s="9">
        <v>3.3969999999999998</v>
      </c>
      <c r="GB19" s="9">
        <v>7.5339999999999998</v>
      </c>
      <c r="GC19" s="9">
        <v>2.6019999999999999</v>
      </c>
      <c r="GD19" s="9">
        <v>4.9320000000000004</v>
      </c>
      <c r="GE19" s="9">
        <v>13.555999999999999</v>
      </c>
      <c r="GF19" s="9">
        <v>5.2510000000000003</v>
      </c>
      <c r="GG19" s="9">
        <v>8.3040000000000003</v>
      </c>
      <c r="GH19" s="9">
        <v>16.907</v>
      </c>
      <c r="GI19" s="9">
        <v>3.532</v>
      </c>
      <c r="GJ19" s="9">
        <v>13.374000000000001</v>
      </c>
      <c r="GK19" s="9">
        <v>26</v>
      </c>
      <c r="GL19" s="9">
        <v>16.957000000000001</v>
      </c>
      <c r="GM19" s="9">
        <v>29.96</v>
      </c>
      <c r="GN19" s="9">
        <v>18.48</v>
      </c>
      <c r="GO19" s="9">
        <v>8.5210000000000008</v>
      </c>
      <c r="GP19" s="9">
        <v>9.9580000000000002</v>
      </c>
      <c r="GQ19" s="9">
        <v>0.747</v>
      </c>
      <c r="GR19" s="9">
        <v>0.35</v>
      </c>
      <c r="GS19" s="9">
        <v>0.39700000000000002</v>
      </c>
      <c r="GT19" s="9">
        <v>2.472</v>
      </c>
      <c r="GU19" s="9">
        <v>1.72</v>
      </c>
      <c r="GV19" s="9">
        <v>0.752</v>
      </c>
      <c r="GW19" s="9">
        <v>8.6199999999999992</v>
      </c>
      <c r="GX19" s="9">
        <v>3.1309999999999998</v>
      </c>
      <c r="GY19" s="9">
        <v>5.4889999999999999</v>
      </c>
      <c r="GZ19" s="9">
        <v>6.641</v>
      </c>
      <c r="HA19" s="9">
        <v>3.3210000000000002</v>
      </c>
      <c r="HB19" s="9">
        <v>3.32</v>
      </c>
      <c r="HC19" s="9">
        <v>27.190999999999999</v>
      </c>
      <c r="HD19" s="9">
        <v>26</v>
      </c>
      <c r="HE19" s="9">
        <v>32.313000000000002</v>
      </c>
      <c r="HF19" s="9">
        <v>20.931000000000001</v>
      </c>
      <c r="HG19" s="9">
        <v>8.5449999999999999</v>
      </c>
      <c r="HH19" s="9">
        <v>12.385</v>
      </c>
      <c r="HI19" s="9">
        <v>3.87</v>
      </c>
      <c r="HJ19" s="9">
        <v>2.3660000000000001</v>
      </c>
      <c r="HK19" s="9">
        <v>1.504</v>
      </c>
      <c r="HL19" s="9">
        <v>2.3460000000000001</v>
      </c>
      <c r="HM19" s="9">
        <v>1.131</v>
      </c>
      <c r="HN19" s="9">
        <v>1.216</v>
      </c>
      <c r="HO19" s="9">
        <v>6.1390000000000002</v>
      </c>
      <c r="HP19" s="9">
        <v>2.7010000000000001</v>
      </c>
      <c r="HQ19" s="9">
        <v>3.4380000000000002</v>
      </c>
      <c r="HR19" s="9">
        <v>8.5760000000000005</v>
      </c>
      <c r="HS19" s="9">
        <v>2.3479999999999999</v>
      </c>
      <c r="HT19" s="9">
        <v>6.2270000000000003</v>
      </c>
      <c r="HU19" s="9">
        <v>33.295000000000002</v>
      </c>
      <c r="HV19" s="9">
        <v>15.173999999999999</v>
      </c>
      <c r="HW19" s="9">
        <v>51.57</v>
      </c>
      <c r="HX19" s="9">
        <v>20.474</v>
      </c>
      <c r="HY19" s="9">
        <v>8.2219999999999995</v>
      </c>
      <c r="HZ19" s="9">
        <v>12.252000000000001</v>
      </c>
      <c r="IA19" s="9">
        <v>3.7010000000000001</v>
      </c>
      <c r="IB19" s="9">
        <v>2.1970000000000001</v>
      </c>
      <c r="IC19" s="9">
        <v>1.504</v>
      </c>
      <c r="ID19" s="9">
        <v>2.3460000000000001</v>
      </c>
      <c r="IE19" s="9">
        <v>1.131</v>
      </c>
      <c r="IF19" s="9">
        <v>1.216</v>
      </c>
      <c r="IG19" s="9">
        <v>6.1390000000000002</v>
      </c>
      <c r="IH19" s="9">
        <v>2.7010000000000001</v>
      </c>
      <c r="II19" s="9">
        <v>3.4380000000000002</v>
      </c>
      <c r="IJ19" s="9">
        <v>8.2880000000000003</v>
      </c>
      <c r="IK19" s="9">
        <v>2.194</v>
      </c>
      <c r="IL19" s="9">
        <v>6.0940000000000003</v>
      </c>
      <c r="IM19" s="9">
        <v>32.781999999999996</v>
      </c>
      <c r="IN19" s="9">
        <v>15.291</v>
      </c>
      <c r="IO19" s="9">
        <v>50.543999999999997</v>
      </c>
      <c r="IP19" s="9">
        <v>6.7969999999999997</v>
      </c>
      <c r="IQ19" s="9">
        <v>2.8530000000000002</v>
      </c>
    </row>
    <row r="20" spans="1:251">
      <c r="A20" s="10">
        <v>45323</v>
      </c>
      <c r="B20" s="9">
        <v>2.0950000000000002</v>
      </c>
      <c r="C20" s="9">
        <v>3.8849999999999998</v>
      </c>
      <c r="D20" s="9">
        <v>8.7449999999999992</v>
      </c>
      <c r="E20" s="9">
        <v>4.9539999999999997</v>
      </c>
      <c r="F20" s="9">
        <v>3.7909999999999999</v>
      </c>
      <c r="G20" s="9">
        <v>13.513999999999999</v>
      </c>
      <c r="H20" s="9">
        <v>5.4589999999999996</v>
      </c>
      <c r="I20" s="9">
        <v>8.0549999999999997</v>
      </c>
      <c r="J20" s="9">
        <v>12.381</v>
      </c>
      <c r="K20" s="9">
        <v>3.552</v>
      </c>
      <c r="L20" s="9">
        <v>8.8290000000000006</v>
      </c>
      <c r="M20" s="9">
        <v>24</v>
      </c>
      <c r="N20" s="9">
        <v>13</v>
      </c>
      <c r="O20" s="9">
        <v>24.614000000000001</v>
      </c>
      <c r="P20" s="9">
        <v>29.754000000000001</v>
      </c>
      <c r="Q20" s="9">
        <v>9.2669999999999995</v>
      </c>
      <c r="R20" s="9">
        <v>20.486999999999998</v>
      </c>
      <c r="S20" s="9">
        <v>4.6630000000000003</v>
      </c>
      <c r="T20" s="9">
        <v>1.3009999999999999</v>
      </c>
      <c r="U20" s="9">
        <v>3.3620000000000001</v>
      </c>
      <c r="V20" s="9">
        <v>4.8099999999999996</v>
      </c>
      <c r="W20" s="9">
        <v>1.849</v>
      </c>
      <c r="X20" s="9">
        <v>2.9620000000000002</v>
      </c>
      <c r="Y20" s="9">
        <v>8.7040000000000006</v>
      </c>
      <c r="Z20" s="9">
        <v>2.149</v>
      </c>
      <c r="AA20" s="9">
        <v>6.5549999999999997</v>
      </c>
      <c r="AB20" s="9">
        <v>11.576000000000001</v>
      </c>
      <c r="AC20" s="9">
        <v>3.968</v>
      </c>
      <c r="AD20" s="9">
        <v>7.6079999999999997</v>
      </c>
      <c r="AE20" s="9">
        <v>26</v>
      </c>
      <c r="AF20" s="9">
        <v>34.939</v>
      </c>
      <c r="AG20" s="9">
        <v>26</v>
      </c>
      <c r="AH20" s="9">
        <v>17.411999999999999</v>
      </c>
      <c r="AI20" s="9">
        <v>4.851</v>
      </c>
      <c r="AJ20" s="9">
        <v>12.561</v>
      </c>
      <c r="AK20" s="9">
        <v>2.891</v>
      </c>
      <c r="AL20" s="9">
        <v>0.80100000000000005</v>
      </c>
      <c r="AM20" s="9">
        <v>2.09</v>
      </c>
      <c r="AN20" s="9">
        <v>4.3780000000000001</v>
      </c>
      <c r="AO20" s="9">
        <v>0</v>
      </c>
      <c r="AP20" s="9">
        <v>4.3780000000000001</v>
      </c>
      <c r="AQ20" s="9">
        <v>4.1779999999999999</v>
      </c>
      <c r="AR20" s="9">
        <v>1.8029999999999999</v>
      </c>
      <c r="AS20" s="9">
        <v>2.375</v>
      </c>
      <c r="AT20" s="9">
        <v>5.9649999999999999</v>
      </c>
      <c r="AU20" s="9">
        <v>2.2469999999999999</v>
      </c>
      <c r="AV20" s="9">
        <v>3.718</v>
      </c>
      <c r="AW20" s="9">
        <v>23.277000000000001</v>
      </c>
      <c r="AX20" s="9">
        <v>33.198</v>
      </c>
      <c r="AY20" s="9">
        <v>10.462999999999999</v>
      </c>
      <c r="AZ20" s="9">
        <v>23.7</v>
      </c>
      <c r="BA20" s="9">
        <v>7.0730000000000004</v>
      </c>
      <c r="BB20" s="9">
        <v>16.626999999999999</v>
      </c>
      <c r="BC20" s="9">
        <v>3.0539999999999998</v>
      </c>
      <c r="BD20" s="9">
        <v>0.502</v>
      </c>
      <c r="BE20" s="9">
        <v>2.552</v>
      </c>
      <c r="BF20" s="9">
        <v>4.1760000000000002</v>
      </c>
      <c r="BG20" s="9">
        <v>1.911</v>
      </c>
      <c r="BH20" s="9">
        <v>2.2650000000000001</v>
      </c>
      <c r="BI20" s="9">
        <v>8.7959999999999994</v>
      </c>
      <c r="BJ20" s="9">
        <v>3.323</v>
      </c>
      <c r="BK20" s="9">
        <v>5.4740000000000002</v>
      </c>
      <c r="BL20" s="9">
        <v>7.6740000000000004</v>
      </c>
      <c r="BM20" s="9">
        <v>1.337</v>
      </c>
      <c r="BN20" s="9">
        <v>6.3369999999999997</v>
      </c>
      <c r="BO20" s="9">
        <v>26</v>
      </c>
      <c r="BP20" s="9">
        <v>13</v>
      </c>
      <c r="BQ20" s="9">
        <v>29.282</v>
      </c>
      <c r="BR20" s="9">
        <v>16.919</v>
      </c>
      <c r="BS20" s="9">
        <v>8.9860000000000007</v>
      </c>
      <c r="BT20" s="9">
        <v>7.9329999999999998</v>
      </c>
      <c r="BU20" s="9">
        <v>2.9249999999999998</v>
      </c>
      <c r="BV20" s="9">
        <v>1.5920000000000001</v>
      </c>
      <c r="BW20" s="9">
        <v>1.333</v>
      </c>
      <c r="BX20" s="9">
        <v>4.569</v>
      </c>
      <c r="BY20" s="9">
        <v>3.0430000000000001</v>
      </c>
      <c r="BZ20" s="9">
        <v>1.526</v>
      </c>
      <c r="CA20" s="9">
        <v>4.718</v>
      </c>
      <c r="CB20" s="9">
        <v>2.1360000000000001</v>
      </c>
      <c r="CC20" s="9">
        <v>2.5819999999999999</v>
      </c>
      <c r="CD20" s="9">
        <v>4.7069999999999999</v>
      </c>
      <c r="CE20" s="9">
        <v>2.2149999999999999</v>
      </c>
      <c r="CF20" s="9">
        <v>2.492</v>
      </c>
      <c r="CG20" s="9">
        <v>19.902000000000001</v>
      </c>
      <c r="CH20" s="9">
        <v>11.782999999999999</v>
      </c>
      <c r="CI20" s="9">
        <v>22.027000000000001</v>
      </c>
      <c r="CJ20" s="9">
        <v>35.966999999999999</v>
      </c>
      <c r="CK20" s="9">
        <v>10.692</v>
      </c>
      <c r="CL20" s="9">
        <v>25.274999999999999</v>
      </c>
      <c r="CM20" s="9">
        <v>6.0860000000000003</v>
      </c>
      <c r="CN20" s="9">
        <v>1.6180000000000001</v>
      </c>
      <c r="CO20" s="9">
        <v>4.468</v>
      </c>
      <c r="CP20" s="9">
        <v>7.9939999999999998</v>
      </c>
      <c r="CQ20" s="9">
        <v>2.105</v>
      </c>
      <c r="CR20" s="9">
        <v>5.8890000000000002</v>
      </c>
      <c r="CS20" s="9">
        <v>12.585000000000001</v>
      </c>
      <c r="CT20" s="9">
        <v>3.6920000000000002</v>
      </c>
      <c r="CU20" s="9">
        <v>8.8940000000000001</v>
      </c>
      <c r="CV20" s="9">
        <v>9.3019999999999996</v>
      </c>
      <c r="CW20" s="9">
        <v>3.2770000000000001</v>
      </c>
      <c r="CX20" s="9">
        <v>6.024</v>
      </c>
      <c r="CY20" s="9">
        <v>21</v>
      </c>
      <c r="CZ20" s="9">
        <v>20.82</v>
      </c>
      <c r="DA20" s="9">
        <v>21</v>
      </c>
      <c r="DB20" s="9">
        <v>36.268999999999998</v>
      </c>
      <c r="DC20" s="9">
        <v>13.79</v>
      </c>
      <c r="DD20" s="9">
        <v>22.478000000000002</v>
      </c>
      <c r="DE20" s="9">
        <v>6.9290000000000003</v>
      </c>
      <c r="DF20" s="9">
        <v>2.5779999999999998</v>
      </c>
      <c r="DG20" s="9">
        <v>4.351</v>
      </c>
      <c r="DH20" s="9">
        <v>6.0039999999999996</v>
      </c>
      <c r="DI20" s="9">
        <v>2.5670000000000002</v>
      </c>
      <c r="DJ20" s="9">
        <v>3.4369999999999998</v>
      </c>
      <c r="DK20" s="9">
        <v>8.3889999999999993</v>
      </c>
      <c r="DL20" s="9">
        <v>3.5640000000000001</v>
      </c>
      <c r="DM20" s="9">
        <v>4.8239999999999998</v>
      </c>
      <c r="DN20" s="9">
        <v>14.946999999999999</v>
      </c>
      <c r="DO20" s="9">
        <v>5.0810000000000004</v>
      </c>
      <c r="DP20" s="9">
        <v>9.8670000000000009</v>
      </c>
      <c r="DQ20" s="9">
        <v>29.684000000000001</v>
      </c>
      <c r="DR20" s="9">
        <v>25.689</v>
      </c>
      <c r="DS20" s="9">
        <v>30</v>
      </c>
      <c r="DT20" s="9">
        <v>12.034000000000001</v>
      </c>
      <c r="DU20" s="9">
        <v>4.3310000000000004</v>
      </c>
      <c r="DV20" s="9">
        <v>7.7030000000000003</v>
      </c>
      <c r="DW20" s="9">
        <v>0</v>
      </c>
      <c r="DX20" s="9">
        <v>0</v>
      </c>
      <c r="DY20" s="9">
        <v>0</v>
      </c>
      <c r="DZ20" s="9">
        <v>2.964</v>
      </c>
      <c r="EA20" s="9">
        <v>1.159</v>
      </c>
      <c r="EB20" s="9">
        <v>1.8049999999999999</v>
      </c>
      <c r="EC20" s="9">
        <v>4.9589999999999996</v>
      </c>
      <c r="ED20" s="9">
        <v>2.1549999999999998</v>
      </c>
      <c r="EE20" s="9">
        <v>2.8039999999999998</v>
      </c>
      <c r="EF20" s="9">
        <v>4.1109999999999998</v>
      </c>
      <c r="EG20" s="9">
        <v>1.018</v>
      </c>
      <c r="EH20" s="9">
        <v>3.0939999999999999</v>
      </c>
      <c r="EI20" s="9">
        <v>26</v>
      </c>
      <c r="EJ20" s="9">
        <v>27.190999999999999</v>
      </c>
      <c r="EK20" s="9">
        <v>25.786000000000001</v>
      </c>
      <c r="EL20" s="9">
        <v>3.5150000000000001</v>
      </c>
      <c r="EM20" s="9">
        <v>1.363</v>
      </c>
      <c r="EN20" s="9">
        <v>2.1520000000000001</v>
      </c>
      <c r="EO20" s="9">
        <v>0.51800000000000002</v>
      </c>
      <c r="EP20" s="9">
        <v>0</v>
      </c>
      <c r="EQ20" s="9">
        <v>0.51800000000000002</v>
      </c>
      <c r="ER20" s="9">
        <v>0.97199999999999998</v>
      </c>
      <c r="ES20" s="9">
        <v>0.97199999999999998</v>
      </c>
      <c r="ET20" s="9">
        <v>0</v>
      </c>
      <c r="EU20" s="9">
        <v>0.46300000000000002</v>
      </c>
      <c r="EV20" s="9">
        <v>0</v>
      </c>
      <c r="EW20" s="9">
        <v>0.46300000000000002</v>
      </c>
      <c r="EX20" s="9">
        <v>1.5620000000000001</v>
      </c>
      <c r="EY20" s="9">
        <v>0.39100000000000001</v>
      </c>
      <c r="EZ20" s="9">
        <v>1.171</v>
      </c>
      <c r="FA20" s="9">
        <v>26.378</v>
      </c>
      <c r="FB20" s="9">
        <v>7.9809999999999999</v>
      </c>
      <c r="FC20" s="9">
        <v>84.691999999999993</v>
      </c>
      <c r="FD20" s="9">
        <v>25.306000000000001</v>
      </c>
      <c r="FE20" s="9">
        <v>9.7629999999999999</v>
      </c>
      <c r="FF20" s="9">
        <v>15.542999999999999</v>
      </c>
      <c r="FG20" s="9">
        <v>3.9969999999999999</v>
      </c>
      <c r="FH20" s="9">
        <v>1.244</v>
      </c>
      <c r="FI20" s="9">
        <v>2.7519999999999998</v>
      </c>
      <c r="FJ20" s="9">
        <v>4.1500000000000004</v>
      </c>
      <c r="FK20" s="9">
        <v>1.393</v>
      </c>
      <c r="FL20" s="9">
        <v>2.7570000000000001</v>
      </c>
      <c r="FM20" s="9">
        <v>7.53</v>
      </c>
      <c r="FN20" s="9">
        <v>3.117</v>
      </c>
      <c r="FO20" s="9">
        <v>4.4130000000000003</v>
      </c>
      <c r="FP20" s="9">
        <v>9.6300000000000008</v>
      </c>
      <c r="FQ20" s="9">
        <v>4.01</v>
      </c>
      <c r="FR20" s="9">
        <v>5.62</v>
      </c>
      <c r="FS20" s="9">
        <v>26</v>
      </c>
      <c r="FT20" s="9">
        <v>30.998000000000001</v>
      </c>
      <c r="FU20" s="9">
        <v>25.992000000000001</v>
      </c>
      <c r="FV20" s="9">
        <v>45.597000000000001</v>
      </c>
      <c r="FW20" s="9">
        <v>14.222</v>
      </c>
      <c r="FX20" s="9">
        <v>31.375</v>
      </c>
      <c r="FY20" s="9">
        <v>7.1550000000000002</v>
      </c>
      <c r="FZ20" s="9">
        <v>1.776</v>
      </c>
      <c r="GA20" s="9">
        <v>5.3789999999999996</v>
      </c>
      <c r="GB20" s="9">
        <v>11.878</v>
      </c>
      <c r="GC20" s="9">
        <v>3.964</v>
      </c>
      <c r="GD20" s="9">
        <v>7.9139999999999997</v>
      </c>
      <c r="GE20" s="9">
        <v>12.061999999999999</v>
      </c>
      <c r="GF20" s="9">
        <v>4.7539999999999996</v>
      </c>
      <c r="GG20" s="9">
        <v>7.3079999999999998</v>
      </c>
      <c r="GH20" s="9">
        <v>14.503</v>
      </c>
      <c r="GI20" s="9">
        <v>3.7290000000000001</v>
      </c>
      <c r="GJ20" s="9">
        <v>10.773999999999999</v>
      </c>
      <c r="GK20" s="9">
        <v>24.911999999999999</v>
      </c>
      <c r="GL20" s="9">
        <v>25.210999999999999</v>
      </c>
      <c r="GM20" s="9">
        <v>24.248999999999999</v>
      </c>
      <c r="GN20" s="9">
        <v>16.881</v>
      </c>
      <c r="GO20" s="9">
        <v>6.1909999999999998</v>
      </c>
      <c r="GP20" s="9">
        <v>10.69</v>
      </c>
      <c r="GQ20" s="9">
        <v>2.3809999999999998</v>
      </c>
      <c r="GR20" s="9">
        <v>1.1759999999999999</v>
      </c>
      <c r="GS20" s="9">
        <v>1.2050000000000001</v>
      </c>
      <c r="GT20" s="9">
        <v>1.905</v>
      </c>
      <c r="GU20" s="9">
        <v>1.446</v>
      </c>
      <c r="GV20" s="9">
        <v>0.46</v>
      </c>
      <c r="GW20" s="9">
        <v>6.8049999999999997</v>
      </c>
      <c r="GX20" s="9">
        <v>1.5409999999999999</v>
      </c>
      <c r="GY20" s="9">
        <v>5.2640000000000002</v>
      </c>
      <c r="GZ20" s="9">
        <v>5.79</v>
      </c>
      <c r="HA20" s="9">
        <v>2.0289999999999999</v>
      </c>
      <c r="HB20" s="9">
        <v>3.7610000000000001</v>
      </c>
      <c r="HC20" s="9">
        <v>19.064</v>
      </c>
      <c r="HD20" s="9">
        <v>13</v>
      </c>
      <c r="HE20" s="9">
        <v>26</v>
      </c>
      <c r="HF20" s="9">
        <v>19.661000000000001</v>
      </c>
      <c r="HG20" s="9">
        <v>6.8259999999999996</v>
      </c>
      <c r="HH20" s="9">
        <v>12.835000000000001</v>
      </c>
      <c r="HI20" s="9">
        <v>2.577</v>
      </c>
      <c r="HJ20" s="9">
        <v>1.224</v>
      </c>
      <c r="HK20" s="9">
        <v>1.3520000000000001</v>
      </c>
      <c r="HL20" s="9">
        <v>4.0750000000000002</v>
      </c>
      <c r="HM20" s="9">
        <v>1.026</v>
      </c>
      <c r="HN20" s="9">
        <v>3.0489999999999999</v>
      </c>
      <c r="HO20" s="9">
        <v>6.1239999999999997</v>
      </c>
      <c r="HP20" s="9">
        <v>1.877</v>
      </c>
      <c r="HQ20" s="9">
        <v>4.2460000000000004</v>
      </c>
      <c r="HR20" s="9">
        <v>6.8860000000000001</v>
      </c>
      <c r="HS20" s="9">
        <v>2.698</v>
      </c>
      <c r="HT20" s="9">
        <v>4.1879999999999997</v>
      </c>
      <c r="HU20" s="9">
        <v>26</v>
      </c>
      <c r="HV20" s="9">
        <v>37.095999999999997</v>
      </c>
      <c r="HW20" s="9">
        <v>26</v>
      </c>
      <c r="HX20" s="9">
        <v>18.565000000000001</v>
      </c>
      <c r="HY20" s="9">
        <v>5.9379999999999997</v>
      </c>
      <c r="HZ20" s="9">
        <v>12.625999999999999</v>
      </c>
      <c r="IA20" s="9">
        <v>2.1040000000000001</v>
      </c>
      <c r="IB20" s="9">
        <v>0.752</v>
      </c>
      <c r="IC20" s="9">
        <v>1.3520000000000001</v>
      </c>
      <c r="ID20" s="9">
        <v>4.0750000000000002</v>
      </c>
      <c r="IE20" s="9">
        <v>1.026</v>
      </c>
      <c r="IF20" s="9">
        <v>3.0489999999999999</v>
      </c>
      <c r="IG20" s="9">
        <v>6.1239999999999997</v>
      </c>
      <c r="IH20" s="9">
        <v>1.877</v>
      </c>
      <c r="II20" s="9">
        <v>4.2460000000000004</v>
      </c>
      <c r="IJ20" s="9">
        <v>6.2619999999999996</v>
      </c>
      <c r="IK20" s="9">
        <v>2.2839999999999998</v>
      </c>
      <c r="IL20" s="9">
        <v>3.9790000000000001</v>
      </c>
      <c r="IM20" s="9">
        <v>26</v>
      </c>
      <c r="IN20" s="9">
        <v>38.642000000000003</v>
      </c>
      <c r="IO20" s="9">
        <v>26</v>
      </c>
      <c r="IP20" s="9">
        <v>7.1890000000000001</v>
      </c>
      <c r="IQ20" s="9">
        <v>2.8660000000000001</v>
      </c>
    </row>
    <row r="21" spans="1:251">
      <c r="A21" s="10">
        <v>45689</v>
      </c>
      <c r="B21" s="9">
        <v>1.738</v>
      </c>
      <c r="C21" s="9">
        <v>3.5579999999999998</v>
      </c>
      <c r="D21" s="9">
        <v>10.074999999999999</v>
      </c>
      <c r="E21" s="9">
        <v>2.95</v>
      </c>
      <c r="F21" s="9">
        <v>7.125</v>
      </c>
      <c r="G21" s="9">
        <v>12.955</v>
      </c>
      <c r="H21" s="9">
        <v>5.3419999999999996</v>
      </c>
      <c r="I21" s="9">
        <v>7.6130000000000004</v>
      </c>
      <c r="J21" s="9">
        <v>12.175000000000001</v>
      </c>
      <c r="K21" s="9">
        <v>5.1529999999999996</v>
      </c>
      <c r="L21" s="9">
        <v>7.0229999999999997</v>
      </c>
      <c r="M21" s="9">
        <v>20.242000000000001</v>
      </c>
      <c r="N21" s="9">
        <v>30.306000000000001</v>
      </c>
      <c r="O21" s="9">
        <v>13</v>
      </c>
      <c r="P21" s="9">
        <v>32.816000000000003</v>
      </c>
      <c r="Q21" s="9">
        <v>9.4969999999999999</v>
      </c>
      <c r="R21" s="9">
        <v>23.318999999999999</v>
      </c>
      <c r="S21" s="9">
        <v>5.4130000000000003</v>
      </c>
      <c r="T21" s="9">
        <v>1.9450000000000001</v>
      </c>
      <c r="U21" s="9">
        <v>3.468</v>
      </c>
      <c r="V21" s="9">
        <v>7.1550000000000002</v>
      </c>
      <c r="W21" s="9">
        <v>1.639</v>
      </c>
      <c r="X21" s="9">
        <v>5.5170000000000003</v>
      </c>
      <c r="Y21" s="9">
        <v>11.840999999999999</v>
      </c>
      <c r="Z21" s="9">
        <v>3.7010000000000001</v>
      </c>
      <c r="AA21" s="9">
        <v>8.14</v>
      </c>
      <c r="AB21" s="9">
        <v>8.4060000000000006</v>
      </c>
      <c r="AC21" s="9">
        <v>2.2120000000000002</v>
      </c>
      <c r="AD21" s="9">
        <v>6.194</v>
      </c>
      <c r="AE21" s="9">
        <v>17</v>
      </c>
      <c r="AF21" s="9">
        <v>20</v>
      </c>
      <c r="AG21" s="9">
        <v>13.845000000000001</v>
      </c>
      <c r="AH21" s="9">
        <v>12.571</v>
      </c>
      <c r="AI21" s="9">
        <v>4.5830000000000002</v>
      </c>
      <c r="AJ21" s="9">
        <v>7.9889999999999999</v>
      </c>
      <c r="AK21" s="9">
        <v>2.9860000000000002</v>
      </c>
      <c r="AL21" s="9">
        <v>1.575</v>
      </c>
      <c r="AM21" s="9">
        <v>1.411</v>
      </c>
      <c r="AN21" s="9">
        <v>2.9630000000000001</v>
      </c>
      <c r="AO21" s="9">
        <v>1.518</v>
      </c>
      <c r="AP21" s="9">
        <v>1.4450000000000001</v>
      </c>
      <c r="AQ21" s="9">
        <v>3.8159999999999998</v>
      </c>
      <c r="AR21" s="9">
        <v>0.78300000000000003</v>
      </c>
      <c r="AS21" s="9">
        <v>3.0339999999999998</v>
      </c>
      <c r="AT21" s="9">
        <v>2.8069999999999999</v>
      </c>
      <c r="AU21" s="9">
        <v>0.70699999999999996</v>
      </c>
      <c r="AV21" s="9">
        <v>2.1</v>
      </c>
      <c r="AW21" s="9">
        <v>13.085000000000001</v>
      </c>
      <c r="AX21" s="9">
        <v>6.21</v>
      </c>
      <c r="AY21" s="9">
        <v>16.451000000000001</v>
      </c>
      <c r="AZ21" s="9">
        <v>20.401</v>
      </c>
      <c r="BA21" s="9">
        <v>5.5529999999999999</v>
      </c>
      <c r="BB21" s="9">
        <v>14.848000000000001</v>
      </c>
      <c r="BC21" s="9">
        <v>3.766</v>
      </c>
      <c r="BD21" s="9">
        <v>1.2789999999999999</v>
      </c>
      <c r="BE21" s="9">
        <v>2.4870000000000001</v>
      </c>
      <c r="BF21" s="9">
        <v>5.8920000000000003</v>
      </c>
      <c r="BG21" s="9">
        <v>1.4350000000000001</v>
      </c>
      <c r="BH21" s="9">
        <v>4.4569999999999999</v>
      </c>
      <c r="BI21" s="9">
        <v>5.8540000000000001</v>
      </c>
      <c r="BJ21" s="9">
        <v>1.6120000000000001</v>
      </c>
      <c r="BK21" s="9">
        <v>4.242</v>
      </c>
      <c r="BL21" s="9">
        <v>4.8890000000000002</v>
      </c>
      <c r="BM21" s="9">
        <v>1.226</v>
      </c>
      <c r="BN21" s="9">
        <v>3.6629999999999998</v>
      </c>
      <c r="BO21" s="9">
        <v>13</v>
      </c>
      <c r="BP21" s="9">
        <v>18.38</v>
      </c>
      <c r="BQ21" s="9">
        <v>13</v>
      </c>
      <c r="BR21" s="9">
        <v>20.100999999999999</v>
      </c>
      <c r="BS21" s="9">
        <v>9.6300000000000008</v>
      </c>
      <c r="BT21" s="9">
        <v>10.471</v>
      </c>
      <c r="BU21" s="9">
        <v>1.53</v>
      </c>
      <c r="BV21" s="9">
        <v>0.45900000000000002</v>
      </c>
      <c r="BW21" s="9">
        <v>1.071</v>
      </c>
      <c r="BX21" s="9">
        <v>4.1840000000000002</v>
      </c>
      <c r="BY21" s="9">
        <v>1.516</v>
      </c>
      <c r="BZ21" s="9">
        <v>2.6680000000000001</v>
      </c>
      <c r="CA21" s="9">
        <v>7.101</v>
      </c>
      <c r="CB21" s="9">
        <v>3.73</v>
      </c>
      <c r="CC21" s="9">
        <v>3.3719999999999999</v>
      </c>
      <c r="CD21" s="9">
        <v>7.2859999999999996</v>
      </c>
      <c r="CE21" s="9">
        <v>3.9260000000000002</v>
      </c>
      <c r="CF21" s="9">
        <v>3.36</v>
      </c>
      <c r="CG21" s="9">
        <v>29.082999999999998</v>
      </c>
      <c r="CH21" s="9">
        <v>40.634999999999998</v>
      </c>
      <c r="CI21" s="9">
        <v>26</v>
      </c>
      <c r="CJ21" s="9">
        <v>30.497</v>
      </c>
      <c r="CK21" s="9">
        <v>10.263999999999999</v>
      </c>
      <c r="CL21" s="9">
        <v>20.233000000000001</v>
      </c>
      <c r="CM21" s="9">
        <v>6.3620000000000001</v>
      </c>
      <c r="CN21" s="9">
        <v>3.93</v>
      </c>
      <c r="CO21" s="9">
        <v>2.4319999999999999</v>
      </c>
      <c r="CP21" s="9">
        <v>5.9180000000000001</v>
      </c>
      <c r="CQ21" s="9">
        <v>1.413</v>
      </c>
      <c r="CR21" s="9">
        <v>4.5049999999999999</v>
      </c>
      <c r="CS21" s="9">
        <v>10.125999999999999</v>
      </c>
      <c r="CT21" s="9">
        <v>2.024</v>
      </c>
      <c r="CU21" s="9">
        <v>8.1020000000000003</v>
      </c>
      <c r="CV21" s="9">
        <v>8.0920000000000005</v>
      </c>
      <c r="CW21" s="9">
        <v>2.8959999999999999</v>
      </c>
      <c r="CX21" s="9">
        <v>5.1950000000000003</v>
      </c>
      <c r="CY21" s="9">
        <v>19.382999999999999</v>
      </c>
      <c r="CZ21" s="9">
        <v>11.938000000000001</v>
      </c>
      <c r="DA21" s="9">
        <v>26</v>
      </c>
      <c r="DB21" s="9">
        <v>39.609000000000002</v>
      </c>
      <c r="DC21" s="9">
        <v>11.808</v>
      </c>
      <c r="DD21" s="9">
        <v>27.800999999999998</v>
      </c>
      <c r="DE21" s="9">
        <v>4.165</v>
      </c>
      <c r="DF21" s="9">
        <v>0.86899999999999999</v>
      </c>
      <c r="DG21" s="9">
        <v>3.2959999999999998</v>
      </c>
      <c r="DH21" s="9">
        <v>10.005000000000001</v>
      </c>
      <c r="DI21" s="9">
        <v>3.94</v>
      </c>
      <c r="DJ21" s="9">
        <v>6.0650000000000004</v>
      </c>
      <c r="DK21" s="9">
        <v>14.26</v>
      </c>
      <c r="DL21" s="9">
        <v>4.7779999999999996</v>
      </c>
      <c r="DM21" s="9">
        <v>9.4819999999999993</v>
      </c>
      <c r="DN21" s="9">
        <v>11.179</v>
      </c>
      <c r="DO21" s="9">
        <v>2.2210000000000001</v>
      </c>
      <c r="DP21" s="9">
        <v>8.9589999999999996</v>
      </c>
      <c r="DQ21" s="9">
        <v>17</v>
      </c>
      <c r="DR21" s="9">
        <v>20.620999999999999</v>
      </c>
      <c r="DS21" s="9">
        <v>16.863</v>
      </c>
      <c r="DT21" s="9">
        <v>11.055999999999999</v>
      </c>
      <c r="DU21" s="9">
        <v>4.91</v>
      </c>
      <c r="DV21" s="9">
        <v>6.1470000000000002</v>
      </c>
      <c r="DW21" s="9">
        <v>2.5659999999999998</v>
      </c>
      <c r="DX21" s="9">
        <v>0.45900000000000002</v>
      </c>
      <c r="DY21" s="9">
        <v>2.1070000000000002</v>
      </c>
      <c r="DZ21" s="9">
        <v>2.5779999999999998</v>
      </c>
      <c r="EA21" s="9">
        <v>0.36899999999999999</v>
      </c>
      <c r="EB21" s="9">
        <v>2.2090000000000001</v>
      </c>
      <c r="EC21" s="9">
        <v>2.754</v>
      </c>
      <c r="ED21" s="9">
        <v>1.5509999999999999</v>
      </c>
      <c r="EE21" s="9">
        <v>1.2030000000000001</v>
      </c>
      <c r="EF21" s="9">
        <v>3.1579999999999999</v>
      </c>
      <c r="EG21" s="9">
        <v>2.5310000000000001</v>
      </c>
      <c r="EH21" s="9">
        <v>0.627</v>
      </c>
      <c r="EI21" s="9">
        <v>13</v>
      </c>
      <c r="EJ21" s="9">
        <v>50.9</v>
      </c>
      <c r="EK21" s="9">
        <v>8</v>
      </c>
      <c r="EL21" s="9">
        <v>4.726</v>
      </c>
      <c r="EM21" s="9">
        <v>2.2810000000000001</v>
      </c>
      <c r="EN21" s="9">
        <v>2.4449999999999998</v>
      </c>
      <c r="EO21" s="9">
        <v>0.60199999999999998</v>
      </c>
      <c r="EP21" s="9">
        <v>0</v>
      </c>
      <c r="EQ21" s="9">
        <v>0.60199999999999998</v>
      </c>
      <c r="ER21" s="9">
        <v>1.6930000000000001</v>
      </c>
      <c r="ES21" s="9">
        <v>0.38400000000000001</v>
      </c>
      <c r="ET21" s="9">
        <v>1.3080000000000001</v>
      </c>
      <c r="EU21" s="9">
        <v>1.472</v>
      </c>
      <c r="EV21" s="9">
        <v>1.472</v>
      </c>
      <c r="EW21" s="9">
        <v>0</v>
      </c>
      <c r="EX21" s="9">
        <v>0.96</v>
      </c>
      <c r="EY21" s="9">
        <v>0.42499999999999999</v>
      </c>
      <c r="EZ21" s="9">
        <v>0.53500000000000003</v>
      </c>
      <c r="FA21" s="9">
        <v>10.391</v>
      </c>
      <c r="FB21" s="9">
        <v>15.260999999999999</v>
      </c>
      <c r="FC21" s="9">
        <v>4.7329999999999997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21.146999999999998</v>
      </c>
      <c r="HG21" s="9">
        <v>8.7870000000000008</v>
      </c>
      <c r="HH21" s="9">
        <v>12.36</v>
      </c>
      <c r="HI21" s="9">
        <v>4.5060000000000002</v>
      </c>
      <c r="HJ21" s="9">
        <v>2.468</v>
      </c>
      <c r="HK21" s="9">
        <v>2.0379999999999998</v>
      </c>
      <c r="HL21" s="9">
        <v>4.6109999999999998</v>
      </c>
      <c r="HM21" s="9">
        <v>1.4810000000000001</v>
      </c>
      <c r="HN21" s="9">
        <v>3.1309999999999998</v>
      </c>
      <c r="HO21" s="9">
        <v>6.3289999999999997</v>
      </c>
      <c r="HP21" s="9">
        <v>2.3780000000000001</v>
      </c>
      <c r="HQ21" s="9">
        <v>3.9510000000000001</v>
      </c>
      <c r="HR21" s="9">
        <v>5.7</v>
      </c>
      <c r="HS21" s="9">
        <v>2.46</v>
      </c>
      <c r="HT21" s="9">
        <v>3.24</v>
      </c>
      <c r="HU21" s="9">
        <v>13.835000000000001</v>
      </c>
      <c r="HV21" s="9">
        <v>13</v>
      </c>
      <c r="HW21" s="9">
        <v>15.534000000000001</v>
      </c>
      <c r="HX21" s="9">
        <v>20.024000000000001</v>
      </c>
      <c r="HY21" s="9">
        <v>8.2309999999999999</v>
      </c>
      <c r="HZ21" s="9">
        <v>11.792999999999999</v>
      </c>
      <c r="IA21" s="9">
        <v>4.234</v>
      </c>
      <c r="IB21" s="9">
        <v>2.1960000000000002</v>
      </c>
      <c r="IC21" s="9">
        <v>2.0379999999999998</v>
      </c>
      <c r="ID21" s="9">
        <v>4.4850000000000003</v>
      </c>
      <c r="IE21" s="9">
        <v>1.355</v>
      </c>
      <c r="IF21" s="9">
        <v>3.1309999999999998</v>
      </c>
      <c r="IG21" s="9">
        <v>6.3289999999999997</v>
      </c>
      <c r="IH21" s="9">
        <v>2.3780000000000001</v>
      </c>
      <c r="II21" s="9">
        <v>3.9510000000000001</v>
      </c>
      <c r="IJ21" s="9">
        <v>4.9749999999999996</v>
      </c>
      <c r="IK21" s="9">
        <v>2.302</v>
      </c>
      <c r="IL21" s="9">
        <v>2.673</v>
      </c>
      <c r="IM21" s="9">
        <v>13</v>
      </c>
      <c r="IN21" s="9">
        <v>15.768000000000001</v>
      </c>
      <c r="IO21" s="9">
        <v>13</v>
      </c>
      <c r="IP21" s="9">
        <v>6.8410000000000002</v>
      </c>
      <c r="IQ21" s="9">
        <v>3.1850000000000001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8513</v>
      </c>
      <c r="C1" s="3" t="s">
        <v>8514</v>
      </c>
      <c r="D1" s="3" t="s">
        <v>8515</v>
      </c>
      <c r="E1" s="3" t="s">
        <v>8516</v>
      </c>
      <c r="F1" s="3" t="s">
        <v>8517</v>
      </c>
      <c r="G1" s="3" t="s">
        <v>8518</v>
      </c>
      <c r="H1" s="3" t="s">
        <v>8519</v>
      </c>
      <c r="I1" s="3" t="s">
        <v>8520</v>
      </c>
      <c r="J1" s="3" t="s">
        <v>8521</v>
      </c>
      <c r="K1" s="3" t="s">
        <v>8522</v>
      </c>
      <c r="L1" s="3" t="s">
        <v>8523</v>
      </c>
      <c r="M1" s="3" t="s">
        <v>8524</v>
      </c>
      <c r="N1" s="3" t="s">
        <v>8525</v>
      </c>
      <c r="O1" s="3" t="s">
        <v>8526</v>
      </c>
      <c r="P1" s="3" t="s">
        <v>8527</v>
      </c>
      <c r="Q1" s="3" t="s">
        <v>8528</v>
      </c>
      <c r="R1" s="3" t="s">
        <v>8529</v>
      </c>
      <c r="S1" s="3" t="s">
        <v>8530</v>
      </c>
      <c r="T1" s="3" t="s">
        <v>8531</v>
      </c>
      <c r="U1" s="3" t="s">
        <v>8532</v>
      </c>
      <c r="V1" s="3" t="s">
        <v>8533</v>
      </c>
      <c r="W1" s="3" t="s">
        <v>8534</v>
      </c>
      <c r="X1" s="3" t="s">
        <v>8535</v>
      </c>
      <c r="Y1" s="3" t="s">
        <v>8536</v>
      </c>
      <c r="Z1" s="3" t="s">
        <v>8537</v>
      </c>
      <c r="AA1" s="3" t="s">
        <v>8538</v>
      </c>
      <c r="AB1" s="3" t="s">
        <v>8539</v>
      </c>
      <c r="AC1" s="3" t="s">
        <v>8540</v>
      </c>
      <c r="AD1" s="3" t="s">
        <v>8541</v>
      </c>
      <c r="AE1" s="3" t="s">
        <v>8542</v>
      </c>
      <c r="AF1" s="3" t="s">
        <v>8543</v>
      </c>
      <c r="AG1" s="3" t="s">
        <v>8544</v>
      </c>
      <c r="AH1" s="3" t="s">
        <v>8545</v>
      </c>
      <c r="AI1" s="3" t="s">
        <v>8546</v>
      </c>
      <c r="AJ1" s="3" t="s">
        <v>8547</v>
      </c>
      <c r="AK1" s="3" t="s">
        <v>8548</v>
      </c>
      <c r="AL1" s="3" t="s">
        <v>8549</v>
      </c>
      <c r="AM1" s="3" t="s">
        <v>8550</v>
      </c>
      <c r="AN1" s="3" t="s">
        <v>8551</v>
      </c>
      <c r="AO1" s="3" t="s">
        <v>8552</v>
      </c>
      <c r="AP1" s="3" t="s">
        <v>8553</v>
      </c>
      <c r="AQ1" s="3" t="s">
        <v>8554</v>
      </c>
      <c r="AR1" s="3" t="s">
        <v>8555</v>
      </c>
      <c r="AS1" s="3" t="s">
        <v>8556</v>
      </c>
      <c r="AT1" s="3" t="s">
        <v>8557</v>
      </c>
      <c r="AU1" s="3" t="s">
        <v>8558</v>
      </c>
      <c r="AV1" s="3" t="s">
        <v>8559</v>
      </c>
      <c r="AW1" s="3" t="s">
        <v>8560</v>
      </c>
      <c r="AX1" s="3" t="s">
        <v>8561</v>
      </c>
      <c r="AY1" s="3" t="s">
        <v>8562</v>
      </c>
      <c r="AZ1" s="3" t="s">
        <v>8563</v>
      </c>
      <c r="BA1" s="3" t="s">
        <v>8564</v>
      </c>
      <c r="BB1" s="3" t="s">
        <v>8565</v>
      </c>
      <c r="BC1" s="3" t="s">
        <v>8566</v>
      </c>
      <c r="BD1" s="3" t="s">
        <v>8567</v>
      </c>
      <c r="BE1" s="3" t="s">
        <v>8568</v>
      </c>
      <c r="BF1" s="3" t="s">
        <v>8569</v>
      </c>
      <c r="BG1" s="3" t="s">
        <v>8570</v>
      </c>
      <c r="BH1" s="3" t="s">
        <v>8571</v>
      </c>
      <c r="BI1" s="3" t="s">
        <v>8572</v>
      </c>
      <c r="BJ1" s="3" t="s">
        <v>8573</v>
      </c>
      <c r="BK1" s="3" t="s">
        <v>8574</v>
      </c>
      <c r="BL1" s="3" t="s">
        <v>8575</v>
      </c>
      <c r="BM1" s="3" t="s">
        <v>8576</v>
      </c>
      <c r="BN1" s="3" t="s">
        <v>8577</v>
      </c>
      <c r="BO1" s="3" t="s">
        <v>8578</v>
      </c>
      <c r="BP1" s="3" t="s">
        <v>8579</v>
      </c>
      <c r="BQ1" s="3" t="s">
        <v>8580</v>
      </c>
      <c r="BR1" s="3" t="s">
        <v>8581</v>
      </c>
      <c r="BS1" s="3" t="s">
        <v>8582</v>
      </c>
      <c r="BT1" s="3" t="s">
        <v>8583</v>
      </c>
      <c r="BU1" s="3" t="s">
        <v>8584</v>
      </c>
      <c r="BV1" s="3" t="s">
        <v>8585</v>
      </c>
      <c r="BW1" s="3" t="s">
        <v>8586</v>
      </c>
      <c r="BX1" s="3" t="s">
        <v>8587</v>
      </c>
      <c r="BY1" s="3" t="s">
        <v>8588</v>
      </c>
      <c r="BZ1" s="3" t="s">
        <v>8589</v>
      </c>
      <c r="CA1" s="3" t="s">
        <v>8590</v>
      </c>
      <c r="CB1" s="3" t="s">
        <v>8591</v>
      </c>
      <c r="CC1" s="3" t="s">
        <v>8592</v>
      </c>
      <c r="CD1" s="3" t="s">
        <v>8593</v>
      </c>
      <c r="CE1" s="3" t="s">
        <v>8594</v>
      </c>
      <c r="CF1" s="3" t="s">
        <v>8595</v>
      </c>
      <c r="CG1" s="3" t="s">
        <v>8596</v>
      </c>
      <c r="CH1" s="3" t="s">
        <v>8597</v>
      </c>
      <c r="CI1" s="3" t="s">
        <v>8598</v>
      </c>
      <c r="CJ1" s="3" t="s">
        <v>8599</v>
      </c>
      <c r="CK1" s="3" t="s">
        <v>8600</v>
      </c>
      <c r="CL1" s="3" t="s">
        <v>8601</v>
      </c>
      <c r="CM1" s="3" t="s">
        <v>8602</v>
      </c>
      <c r="CN1" s="3" t="s">
        <v>8603</v>
      </c>
      <c r="CO1" s="3" t="s">
        <v>8604</v>
      </c>
      <c r="CP1" s="3" t="s">
        <v>8605</v>
      </c>
      <c r="CQ1" s="3" t="s">
        <v>8606</v>
      </c>
      <c r="CR1" s="3" t="s">
        <v>8607</v>
      </c>
      <c r="CS1" s="3" t="s">
        <v>8608</v>
      </c>
      <c r="CT1" s="3" t="s">
        <v>8609</v>
      </c>
      <c r="CU1" s="3" t="s">
        <v>8610</v>
      </c>
      <c r="CV1" s="3" t="s">
        <v>8611</v>
      </c>
      <c r="CW1" s="3" t="s">
        <v>8612</v>
      </c>
      <c r="CX1" s="3" t="s">
        <v>8613</v>
      </c>
      <c r="CY1" s="3" t="s">
        <v>8614</v>
      </c>
      <c r="CZ1" s="3" t="s">
        <v>8615</v>
      </c>
      <c r="DA1" s="3" t="s">
        <v>8616</v>
      </c>
      <c r="DB1" s="3" t="s">
        <v>8617</v>
      </c>
      <c r="DC1" s="3" t="s">
        <v>8618</v>
      </c>
      <c r="DD1" s="3" t="s">
        <v>8619</v>
      </c>
      <c r="DE1" s="3" t="s">
        <v>8620</v>
      </c>
      <c r="DF1" s="3" t="s">
        <v>8621</v>
      </c>
      <c r="DG1" s="3" t="s">
        <v>8622</v>
      </c>
      <c r="DH1" s="3" t="s">
        <v>8623</v>
      </c>
      <c r="DI1" s="3" t="s">
        <v>8624</v>
      </c>
      <c r="DJ1" s="3" t="s">
        <v>8625</v>
      </c>
      <c r="DK1" s="3" t="s">
        <v>8626</v>
      </c>
      <c r="DL1" s="3" t="s">
        <v>8627</v>
      </c>
      <c r="DM1" s="3" t="s">
        <v>8628</v>
      </c>
      <c r="DN1" s="3" t="s">
        <v>8629</v>
      </c>
      <c r="DO1" s="3" t="s">
        <v>8630</v>
      </c>
      <c r="DP1" s="3" t="s">
        <v>8631</v>
      </c>
      <c r="DQ1" s="3" t="s">
        <v>8632</v>
      </c>
      <c r="DR1" s="3" t="s">
        <v>8633</v>
      </c>
      <c r="DS1" s="3" t="s">
        <v>8634</v>
      </c>
      <c r="DT1" s="3" t="s">
        <v>8635</v>
      </c>
      <c r="DU1" s="3" t="s">
        <v>8636</v>
      </c>
      <c r="DV1" s="3" t="s">
        <v>8637</v>
      </c>
      <c r="DW1" s="3" t="s">
        <v>8638</v>
      </c>
      <c r="DX1" s="3" t="s">
        <v>8639</v>
      </c>
      <c r="DY1" s="3" t="s">
        <v>8640</v>
      </c>
      <c r="DZ1" s="3" t="s">
        <v>8641</v>
      </c>
      <c r="EA1" s="3" t="s">
        <v>8642</v>
      </c>
      <c r="EB1" s="3" t="s">
        <v>8643</v>
      </c>
      <c r="EC1" s="3" t="s">
        <v>8644</v>
      </c>
      <c r="ED1" s="3" t="s">
        <v>8645</v>
      </c>
      <c r="EE1" s="3" t="s">
        <v>8646</v>
      </c>
      <c r="EF1" s="3" t="s">
        <v>8647</v>
      </c>
      <c r="EG1" s="3" t="s">
        <v>8648</v>
      </c>
      <c r="EH1" s="3" t="s">
        <v>8649</v>
      </c>
      <c r="EI1" s="3" t="s">
        <v>8650</v>
      </c>
      <c r="EJ1" s="3" t="s">
        <v>8651</v>
      </c>
      <c r="EK1" s="3" t="s">
        <v>8652</v>
      </c>
      <c r="EL1" s="3" t="s">
        <v>8653</v>
      </c>
      <c r="EM1" s="3" t="s">
        <v>8654</v>
      </c>
      <c r="EN1" s="3" t="s">
        <v>8655</v>
      </c>
      <c r="EO1" s="3" t="s">
        <v>8656</v>
      </c>
      <c r="EP1" s="3" t="s">
        <v>8657</v>
      </c>
      <c r="EQ1" s="3" t="s">
        <v>8658</v>
      </c>
      <c r="ER1" s="3" t="s">
        <v>8659</v>
      </c>
      <c r="ES1" s="3" t="s">
        <v>8660</v>
      </c>
      <c r="ET1" s="3" t="s">
        <v>8661</v>
      </c>
      <c r="EU1" s="3" t="s">
        <v>8662</v>
      </c>
      <c r="EV1" s="3" t="s">
        <v>8663</v>
      </c>
      <c r="EW1" s="3" t="s">
        <v>8664</v>
      </c>
      <c r="EX1" s="3" t="s">
        <v>8665</v>
      </c>
      <c r="EY1" s="3" t="s">
        <v>8666</v>
      </c>
      <c r="EZ1" s="3" t="s">
        <v>8667</v>
      </c>
      <c r="FA1" s="3" t="s">
        <v>8668</v>
      </c>
      <c r="FB1" s="3" t="s">
        <v>8669</v>
      </c>
      <c r="FC1" s="3" t="s">
        <v>8670</v>
      </c>
      <c r="FD1" s="3" t="s">
        <v>8671</v>
      </c>
      <c r="FE1" s="3" t="s">
        <v>8672</v>
      </c>
      <c r="FF1" s="3" t="s">
        <v>8673</v>
      </c>
      <c r="FG1" s="3" t="s">
        <v>8674</v>
      </c>
      <c r="FH1" s="3" t="s">
        <v>8675</v>
      </c>
      <c r="FI1" s="3" t="s">
        <v>8676</v>
      </c>
      <c r="FJ1" s="3" t="s">
        <v>8677</v>
      </c>
      <c r="FK1" s="3" t="s">
        <v>8678</v>
      </c>
      <c r="FL1" s="3" t="s">
        <v>8679</v>
      </c>
      <c r="FM1" s="3" t="s">
        <v>8680</v>
      </c>
      <c r="FN1" s="3" t="s">
        <v>8681</v>
      </c>
      <c r="FO1" s="3" t="s">
        <v>8682</v>
      </c>
      <c r="FP1" s="3" t="s">
        <v>8683</v>
      </c>
      <c r="FQ1" s="3" t="s">
        <v>8684</v>
      </c>
      <c r="FR1" s="3" t="s">
        <v>8685</v>
      </c>
      <c r="FS1" s="3" t="s">
        <v>8686</v>
      </c>
      <c r="FT1" s="3" t="s">
        <v>8687</v>
      </c>
      <c r="FU1" s="3" t="s">
        <v>8688</v>
      </c>
      <c r="FV1" s="3" t="s">
        <v>8689</v>
      </c>
      <c r="FW1" s="3" t="s">
        <v>8690</v>
      </c>
      <c r="FX1" s="3" t="s">
        <v>8691</v>
      </c>
      <c r="FY1" s="3" t="s">
        <v>8692</v>
      </c>
      <c r="FZ1" s="3" t="s">
        <v>8693</v>
      </c>
      <c r="GA1" s="3" t="s">
        <v>8694</v>
      </c>
      <c r="GB1" s="3" t="s">
        <v>8695</v>
      </c>
      <c r="GC1" s="3" t="s">
        <v>8696</v>
      </c>
      <c r="GD1" s="3" t="s">
        <v>8697</v>
      </c>
      <c r="GE1" s="3" t="s">
        <v>8698</v>
      </c>
      <c r="GF1" s="3" t="s">
        <v>8699</v>
      </c>
      <c r="GG1" s="3" t="s">
        <v>8700</v>
      </c>
      <c r="GH1" s="3" t="s">
        <v>8701</v>
      </c>
      <c r="GI1" s="3" t="s">
        <v>8702</v>
      </c>
      <c r="GJ1" s="3" t="s">
        <v>8703</v>
      </c>
      <c r="GK1" s="3" t="s">
        <v>8704</v>
      </c>
      <c r="GL1" s="3" t="s">
        <v>8705</v>
      </c>
      <c r="GM1" s="3" t="s">
        <v>8706</v>
      </c>
      <c r="GN1" s="3" t="s">
        <v>8707</v>
      </c>
      <c r="GO1" s="3" t="s">
        <v>8708</v>
      </c>
      <c r="GP1" s="3" t="s">
        <v>8709</v>
      </c>
      <c r="GQ1" s="3" t="s">
        <v>8710</v>
      </c>
      <c r="GR1" s="3" t="s">
        <v>8711</v>
      </c>
      <c r="GS1" s="3" t="s">
        <v>8712</v>
      </c>
      <c r="GT1" s="3" t="s">
        <v>8713</v>
      </c>
      <c r="GU1" s="3" t="s">
        <v>8714</v>
      </c>
      <c r="GV1" s="3" t="s">
        <v>8715</v>
      </c>
      <c r="GW1" s="3" t="s">
        <v>8716</v>
      </c>
      <c r="GX1" s="3" t="s">
        <v>8717</v>
      </c>
      <c r="GY1" s="3" t="s">
        <v>8718</v>
      </c>
      <c r="GZ1" s="3" t="s">
        <v>8719</v>
      </c>
      <c r="HA1" s="3" t="s">
        <v>8720</v>
      </c>
      <c r="HB1" s="3" t="s">
        <v>8721</v>
      </c>
      <c r="HC1" s="3" t="s">
        <v>8722</v>
      </c>
      <c r="HD1" s="3" t="s">
        <v>8723</v>
      </c>
      <c r="HE1" s="3" t="s">
        <v>8724</v>
      </c>
      <c r="HF1" s="3" t="s">
        <v>8725</v>
      </c>
      <c r="HG1" s="3" t="s">
        <v>8726</v>
      </c>
      <c r="HH1" s="3" t="s">
        <v>8727</v>
      </c>
      <c r="HI1" s="3" t="s">
        <v>8728</v>
      </c>
      <c r="HJ1" s="3" t="s">
        <v>8729</v>
      </c>
      <c r="HK1" s="3" t="s">
        <v>8730</v>
      </c>
      <c r="HL1" s="3" t="s">
        <v>8731</v>
      </c>
      <c r="HM1" s="3" t="s">
        <v>8732</v>
      </c>
      <c r="HN1" s="3" t="s">
        <v>8733</v>
      </c>
      <c r="HO1" s="3" t="s">
        <v>8734</v>
      </c>
      <c r="HP1" s="3" t="s">
        <v>8735</v>
      </c>
      <c r="HQ1" s="3" t="s">
        <v>8736</v>
      </c>
      <c r="HR1" s="3" t="s">
        <v>8737</v>
      </c>
      <c r="HS1" s="3" t="s">
        <v>8738</v>
      </c>
      <c r="HT1" s="3" t="s">
        <v>8739</v>
      </c>
      <c r="HU1" s="3" t="s">
        <v>8740</v>
      </c>
      <c r="HV1" s="3" t="s">
        <v>8741</v>
      </c>
      <c r="HW1" s="3" t="s">
        <v>8742</v>
      </c>
      <c r="HX1" s="3" t="s">
        <v>8743</v>
      </c>
      <c r="HY1" s="3" t="s">
        <v>8744</v>
      </c>
      <c r="HZ1" s="3" t="s">
        <v>8745</v>
      </c>
      <c r="IA1" s="3" t="s">
        <v>8746</v>
      </c>
      <c r="IB1" s="3" t="s">
        <v>8747</v>
      </c>
      <c r="IC1" s="3" t="s">
        <v>8748</v>
      </c>
      <c r="ID1" s="3" t="s">
        <v>8749</v>
      </c>
      <c r="IE1" s="3" t="s">
        <v>8750</v>
      </c>
      <c r="IF1" s="3" t="s">
        <v>8751</v>
      </c>
      <c r="IG1" s="3" t="s">
        <v>8752</v>
      </c>
      <c r="IH1" s="3" t="s">
        <v>8753</v>
      </c>
      <c r="II1" s="3" t="s">
        <v>8754</v>
      </c>
      <c r="IJ1" s="3" t="s">
        <v>8755</v>
      </c>
      <c r="IK1" s="3" t="s">
        <v>8756</v>
      </c>
      <c r="IL1" s="3" t="s">
        <v>8757</v>
      </c>
      <c r="IM1" s="3" t="s">
        <v>8758</v>
      </c>
      <c r="IN1" s="3" t="s">
        <v>8759</v>
      </c>
      <c r="IO1" s="3" t="s">
        <v>8760</v>
      </c>
      <c r="IP1" s="3" t="s">
        <v>8761</v>
      </c>
      <c r="IQ1" s="3" t="s">
        <v>8762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8" t="s">
        <v>277</v>
      </c>
      <c r="P2" s="8" t="s">
        <v>277</v>
      </c>
      <c r="Q2" s="8" t="s">
        <v>277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8" t="s">
        <v>277</v>
      </c>
      <c r="AH2" s="8" t="s">
        <v>277</v>
      </c>
      <c r="AI2" s="8" t="s">
        <v>277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8" t="s">
        <v>277</v>
      </c>
      <c r="AZ2" s="8" t="s">
        <v>277</v>
      </c>
      <c r="BA2" s="8" t="s">
        <v>277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8" t="s">
        <v>277</v>
      </c>
      <c r="BR2" s="8" t="s">
        <v>277</v>
      </c>
      <c r="BS2" s="8" t="s">
        <v>277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8" t="s">
        <v>277</v>
      </c>
      <c r="CJ2" s="8" t="s">
        <v>277</v>
      </c>
      <c r="CK2" s="8" t="s">
        <v>277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8" t="s">
        <v>277</v>
      </c>
      <c r="DB2" s="8" t="s">
        <v>277</v>
      </c>
      <c r="DC2" s="8" t="s">
        <v>277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8" t="s">
        <v>277</v>
      </c>
      <c r="DT2" s="8" t="s">
        <v>277</v>
      </c>
      <c r="DU2" s="8" t="s">
        <v>277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8" t="s">
        <v>277</v>
      </c>
      <c r="EL2" s="8" t="s">
        <v>277</v>
      </c>
      <c r="EM2" s="8" t="s">
        <v>277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8" t="s">
        <v>277</v>
      </c>
      <c r="FD2" s="8" t="s">
        <v>277</v>
      </c>
      <c r="FE2" s="8" t="s">
        <v>277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8" t="s">
        <v>277</v>
      </c>
      <c r="FV2" s="8" t="s">
        <v>277</v>
      </c>
      <c r="FW2" s="8" t="s">
        <v>277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8" t="s">
        <v>277</v>
      </c>
      <c r="GN2" s="8" t="s">
        <v>277</v>
      </c>
      <c r="GO2" s="8" t="s">
        <v>277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8" t="s">
        <v>277</v>
      </c>
      <c r="HF2" s="8" t="s">
        <v>277</v>
      </c>
      <c r="HG2" s="8" t="s">
        <v>277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8" t="s">
        <v>277</v>
      </c>
      <c r="HX2" s="8" t="s">
        <v>277</v>
      </c>
      <c r="HY2" s="8" t="s">
        <v>277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8" t="s">
        <v>277</v>
      </c>
      <c r="IP2" s="8" t="s">
        <v>277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8763</v>
      </c>
      <c r="C10" s="8" t="s">
        <v>8764</v>
      </c>
      <c r="D10" s="8" t="s">
        <v>8765</v>
      </c>
      <c r="E10" s="8" t="s">
        <v>8766</v>
      </c>
      <c r="F10" s="8" t="s">
        <v>8767</v>
      </c>
      <c r="G10" s="8" t="s">
        <v>8768</v>
      </c>
      <c r="H10" s="8" t="s">
        <v>8769</v>
      </c>
      <c r="I10" s="8" t="s">
        <v>8770</v>
      </c>
      <c r="J10" s="8" t="s">
        <v>8771</v>
      </c>
      <c r="K10" s="8" t="s">
        <v>8772</v>
      </c>
      <c r="L10" s="8" t="s">
        <v>8773</v>
      </c>
      <c r="M10" s="8" t="s">
        <v>8774</v>
      </c>
      <c r="N10" s="8" t="s">
        <v>8775</v>
      </c>
      <c r="O10" s="8" t="s">
        <v>8776</v>
      </c>
      <c r="P10" s="8" t="s">
        <v>8777</v>
      </c>
      <c r="Q10" s="8" t="s">
        <v>8778</v>
      </c>
      <c r="R10" s="8" t="s">
        <v>8779</v>
      </c>
      <c r="S10" s="8" t="s">
        <v>8780</v>
      </c>
      <c r="T10" s="8" t="s">
        <v>8781</v>
      </c>
      <c r="U10" s="8" t="s">
        <v>8782</v>
      </c>
      <c r="V10" s="8" t="s">
        <v>8783</v>
      </c>
      <c r="W10" s="8" t="s">
        <v>8784</v>
      </c>
      <c r="X10" s="8" t="s">
        <v>8785</v>
      </c>
      <c r="Y10" s="8" t="s">
        <v>8786</v>
      </c>
      <c r="Z10" s="8" t="s">
        <v>8787</v>
      </c>
      <c r="AA10" s="8" t="s">
        <v>8788</v>
      </c>
      <c r="AB10" s="8" t="s">
        <v>8789</v>
      </c>
      <c r="AC10" s="8" t="s">
        <v>8790</v>
      </c>
      <c r="AD10" s="8" t="s">
        <v>8791</v>
      </c>
      <c r="AE10" s="8" t="s">
        <v>8792</v>
      </c>
      <c r="AF10" s="8" t="s">
        <v>8793</v>
      </c>
      <c r="AG10" s="8" t="s">
        <v>8794</v>
      </c>
      <c r="AH10" s="8" t="s">
        <v>8795</v>
      </c>
      <c r="AI10" s="8" t="s">
        <v>8796</v>
      </c>
      <c r="AJ10" s="8" t="s">
        <v>8797</v>
      </c>
      <c r="AK10" s="8" t="s">
        <v>8798</v>
      </c>
      <c r="AL10" s="8" t="s">
        <v>8799</v>
      </c>
      <c r="AM10" s="8" t="s">
        <v>8800</v>
      </c>
      <c r="AN10" s="8" t="s">
        <v>8801</v>
      </c>
      <c r="AO10" s="8" t="s">
        <v>8802</v>
      </c>
      <c r="AP10" s="8" t="s">
        <v>8803</v>
      </c>
      <c r="AQ10" s="8" t="s">
        <v>8804</v>
      </c>
      <c r="AR10" s="8" t="s">
        <v>8805</v>
      </c>
      <c r="AS10" s="8" t="s">
        <v>8806</v>
      </c>
      <c r="AT10" s="8" t="s">
        <v>8807</v>
      </c>
      <c r="AU10" s="8" t="s">
        <v>8808</v>
      </c>
      <c r="AV10" s="8" t="s">
        <v>8809</v>
      </c>
      <c r="AW10" s="8" t="s">
        <v>8810</v>
      </c>
      <c r="AX10" s="8" t="s">
        <v>8811</v>
      </c>
      <c r="AY10" s="8" t="s">
        <v>8812</v>
      </c>
      <c r="AZ10" s="8" t="s">
        <v>8813</v>
      </c>
      <c r="BA10" s="8" t="s">
        <v>8814</v>
      </c>
      <c r="BB10" s="8" t="s">
        <v>8815</v>
      </c>
      <c r="BC10" s="8" t="s">
        <v>8816</v>
      </c>
      <c r="BD10" s="8" t="s">
        <v>8817</v>
      </c>
      <c r="BE10" s="8" t="s">
        <v>8818</v>
      </c>
      <c r="BF10" s="8" t="s">
        <v>8819</v>
      </c>
      <c r="BG10" s="8" t="s">
        <v>8820</v>
      </c>
      <c r="BH10" s="8" t="s">
        <v>8821</v>
      </c>
      <c r="BI10" s="8" t="s">
        <v>8822</v>
      </c>
      <c r="BJ10" s="8" t="s">
        <v>8823</v>
      </c>
      <c r="BK10" s="8" t="s">
        <v>8824</v>
      </c>
      <c r="BL10" s="8" t="s">
        <v>8825</v>
      </c>
      <c r="BM10" s="8" t="s">
        <v>8826</v>
      </c>
      <c r="BN10" s="8" t="s">
        <v>8827</v>
      </c>
      <c r="BO10" s="8" t="s">
        <v>8828</v>
      </c>
      <c r="BP10" s="8" t="s">
        <v>8829</v>
      </c>
      <c r="BQ10" s="8" t="s">
        <v>8830</v>
      </c>
      <c r="BR10" s="8" t="s">
        <v>8831</v>
      </c>
      <c r="BS10" s="8" t="s">
        <v>8832</v>
      </c>
      <c r="BT10" s="8" t="s">
        <v>8833</v>
      </c>
      <c r="BU10" s="8" t="s">
        <v>8834</v>
      </c>
      <c r="BV10" s="8" t="s">
        <v>8835</v>
      </c>
      <c r="BW10" s="8" t="s">
        <v>8836</v>
      </c>
      <c r="BX10" s="8" t="s">
        <v>8837</v>
      </c>
      <c r="BY10" s="8" t="s">
        <v>8838</v>
      </c>
      <c r="BZ10" s="8" t="s">
        <v>8839</v>
      </c>
      <c r="CA10" s="8" t="s">
        <v>8840</v>
      </c>
      <c r="CB10" s="8" t="s">
        <v>8841</v>
      </c>
      <c r="CC10" s="8" t="s">
        <v>8842</v>
      </c>
      <c r="CD10" s="8" t="s">
        <v>8843</v>
      </c>
      <c r="CE10" s="8" t="s">
        <v>8844</v>
      </c>
      <c r="CF10" s="8" t="s">
        <v>8845</v>
      </c>
      <c r="CG10" s="8" t="s">
        <v>8846</v>
      </c>
      <c r="CH10" s="8" t="s">
        <v>8847</v>
      </c>
      <c r="CI10" s="8" t="s">
        <v>8848</v>
      </c>
      <c r="CJ10" s="8" t="s">
        <v>8849</v>
      </c>
      <c r="CK10" s="8" t="s">
        <v>8850</v>
      </c>
      <c r="CL10" s="8" t="s">
        <v>8851</v>
      </c>
      <c r="CM10" s="8" t="s">
        <v>8852</v>
      </c>
      <c r="CN10" s="8" t="s">
        <v>8853</v>
      </c>
      <c r="CO10" s="8" t="s">
        <v>8854</v>
      </c>
      <c r="CP10" s="8" t="s">
        <v>8855</v>
      </c>
      <c r="CQ10" s="8" t="s">
        <v>8856</v>
      </c>
      <c r="CR10" s="8" t="s">
        <v>8857</v>
      </c>
      <c r="CS10" s="8" t="s">
        <v>8858</v>
      </c>
      <c r="CT10" s="8" t="s">
        <v>8859</v>
      </c>
      <c r="CU10" s="8" t="s">
        <v>8860</v>
      </c>
      <c r="CV10" s="8" t="s">
        <v>8861</v>
      </c>
      <c r="CW10" s="8" t="s">
        <v>8862</v>
      </c>
      <c r="CX10" s="8" t="s">
        <v>8863</v>
      </c>
      <c r="CY10" s="8" t="s">
        <v>8864</v>
      </c>
      <c r="CZ10" s="8" t="s">
        <v>8865</v>
      </c>
      <c r="DA10" s="8" t="s">
        <v>8866</v>
      </c>
      <c r="DB10" s="8" t="s">
        <v>8867</v>
      </c>
      <c r="DC10" s="8" t="s">
        <v>8868</v>
      </c>
      <c r="DD10" s="8" t="s">
        <v>8869</v>
      </c>
      <c r="DE10" s="8" t="s">
        <v>8870</v>
      </c>
      <c r="DF10" s="8" t="s">
        <v>8871</v>
      </c>
      <c r="DG10" s="8" t="s">
        <v>8872</v>
      </c>
      <c r="DH10" s="8" t="s">
        <v>8873</v>
      </c>
      <c r="DI10" s="8" t="s">
        <v>8874</v>
      </c>
      <c r="DJ10" s="8" t="s">
        <v>8875</v>
      </c>
      <c r="DK10" s="8" t="s">
        <v>8876</v>
      </c>
      <c r="DL10" s="8" t="s">
        <v>8877</v>
      </c>
      <c r="DM10" s="8" t="s">
        <v>8878</v>
      </c>
      <c r="DN10" s="8" t="s">
        <v>8879</v>
      </c>
      <c r="DO10" s="8" t="s">
        <v>8880</v>
      </c>
      <c r="DP10" s="8" t="s">
        <v>8881</v>
      </c>
      <c r="DQ10" s="8" t="s">
        <v>8882</v>
      </c>
      <c r="DR10" s="8" t="s">
        <v>8883</v>
      </c>
      <c r="DS10" s="8" t="s">
        <v>8884</v>
      </c>
      <c r="DT10" s="8" t="s">
        <v>8885</v>
      </c>
      <c r="DU10" s="8" t="s">
        <v>8886</v>
      </c>
      <c r="DV10" s="8" t="s">
        <v>8887</v>
      </c>
      <c r="DW10" s="8" t="s">
        <v>8888</v>
      </c>
      <c r="DX10" s="8" t="s">
        <v>8889</v>
      </c>
      <c r="DY10" s="8" t="s">
        <v>8890</v>
      </c>
      <c r="DZ10" s="8" t="s">
        <v>8891</v>
      </c>
      <c r="EA10" s="8" t="s">
        <v>8892</v>
      </c>
      <c r="EB10" s="8" t="s">
        <v>8893</v>
      </c>
      <c r="EC10" s="8" t="s">
        <v>8894</v>
      </c>
      <c r="ED10" s="8" t="s">
        <v>8895</v>
      </c>
      <c r="EE10" s="8" t="s">
        <v>8896</v>
      </c>
      <c r="EF10" s="8" t="s">
        <v>8897</v>
      </c>
      <c r="EG10" s="8" t="s">
        <v>8898</v>
      </c>
      <c r="EH10" s="8" t="s">
        <v>8899</v>
      </c>
      <c r="EI10" s="8" t="s">
        <v>8900</v>
      </c>
      <c r="EJ10" s="8" t="s">
        <v>8901</v>
      </c>
      <c r="EK10" s="8" t="s">
        <v>8902</v>
      </c>
      <c r="EL10" s="8" t="s">
        <v>8903</v>
      </c>
      <c r="EM10" s="8" t="s">
        <v>8904</v>
      </c>
      <c r="EN10" s="8" t="s">
        <v>8905</v>
      </c>
      <c r="EO10" s="8" t="s">
        <v>8906</v>
      </c>
      <c r="EP10" s="8" t="s">
        <v>8907</v>
      </c>
      <c r="EQ10" s="8" t="s">
        <v>8908</v>
      </c>
      <c r="ER10" s="8" t="s">
        <v>8909</v>
      </c>
      <c r="ES10" s="8" t="s">
        <v>8910</v>
      </c>
      <c r="ET10" s="8" t="s">
        <v>8911</v>
      </c>
      <c r="EU10" s="8" t="s">
        <v>8912</v>
      </c>
      <c r="EV10" s="8" t="s">
        <v>8913</v>
      </c>
      <c r="EW10" s="8" t="s">
        <v>8914</v>
      </c>
      <c r="EX10" s="8" t="s">
        <v>8915</v>
      </c>
      <c r="EY10" s="8" t="s">
        <v>8916</v>
      </c>
      <c r="EZ10" s="8" t="s">
        <v>8917</v>
      </c>
      <c r="FA10" s="8" t="s">
        <v>8918</v>
      </c>
      <c r="FB10" s="8" t="s">
        <v>8919</v>
      </c>
      <c r="FC10" s="8" t="s">
        <v>8920</v>
      </c>
      <c r="FD10" s="8" t="s">
        <v>8921</v>
      </c>
      <c r="FE10" s="8" t="s">
        <v>8922</v>
      </c>
      <c r="FF10" s="8" t="s">
        <v>8923</v>
      </c>
      <c r="FG10" s="8" t="s">
        <v>8924</v>
      </c>
      <c r="FH10" s="8" t="s">
        <v>8925</v>
      </c>
      <c r="FI10" s="8" t="s">
        <v>8926</v>
      </c>
      <c r="FJ10" s="8" t="s">
        <v>8927</v>
      </c>
      <c r="FK10" s="8" t="s">
        <v>8928</v>
      </c>
      <c r="FL10" s="8" t="s">
        <v>8929</v>
      </c>
      <c r="FM10" s="8" t="s">
        <v>8930</v>
      </c>
      <c r="FN10" s="8" t="s">
        <v>8931</v>
      </c>
      <c r="FO10" s="8" t="s">
        <v>8932</v>
      </c>
      <c r="FP10" s="8" t="s">
        <v>8933</v>
      </c>
      <c r="FQ10" s="8" t="s">
        <v>8934</v>
      </c>
      <c r="FR10" s="8" t="s">
        <v>8935</v>
      </c>
      <c r="FS10" s="8" t="s">
        <v>8936</v>
      </c>
      <c r="FT10" s="8" t="s">
        <v>8937</v>
      </c>
      <c r="FU10" s="8" t="s">
        <v>8938</v>
      </c>
      <c r="FV10" s="8" t="s">
        <v>8939</v>
      </c>
      <c r="FW10" s="8" t="s">
        <v>8940</v>
      </c>
      <c r="FX10" s="8" t="s">
        <v>8941</v>
      </c>
      <c r="FY10" s="8" t="s">
        <v>8942</v>
      </c>
      <c r="FZ10" s="8" t="s">
        <v>8943</v>
      </c>
      <c r="GA10" s="8" t="s">
        <v>8944</v>
      </c>
      <c r="GB10" s="8" t="s">
        <v>8945</v>
      </c>
      <c r="GC10" s="8" t="s">
        <v>8946</v>
      </c>
      <c r="GD10" s="8" t="s">
        <v>8947</v>
      </c>
      <c r="GE10" s="8" t="s">
        <v>8948</v>
      </c>
      <c r="GF10" s="8" t="s">
        <v>8949</v>
      </c>
      <c r="GG10" s="8" t="s">
        <v>8950</v>
      </c>
      <c r="GH10" s="8" t="s">
        <v>8951</v>
      </c>
      <c r="GI10" s="8" t="s">
        <v>8952</v>
      </c>
      <c r="GJ10" s="8" t="s">
        <v>8953</v>
      </c>
      <c r="GK10" s="8" t="s">
        <v>8954</v>
      </c>
      <c r="GL10" s="8" t="s">
        <v>8955</v>
      </c>
      <c r="GM10" s="8" t="s">
        <v>8956</v>
      </c>
      <c r="GN10" s="8" t="s">
        <v>8957</v>
      </c>
      <c r="GO10" s="8" t="s">
        <v>8958</v>
      </c>
      <c r="GP10" s="8" t="s">
        <v>8959</v>
      </c>
      <c r="GQ10" s="8" t="s">
        <v>8960</v>
      </c>
      <c r="GR10" s="8" t="s">
        <v>8961</v>
      </c>
      <c r="GS10" s="8" t="s">
        <v>8962</v>
      </c>
      <c r="GT10" s="8" t="s">
        <v>8963</v>
      </c>
      <c r="GU10" s="8" t="s">
        <v>8964</v>
      </c>
      <c r="GV10" s="8" t="s">
        <v>8965</v>
      </c>
      <c r="GW10" s="8" t="s">
        <v>8966</v>
      </c>
      <c r="GX10" s="8" t="s">
        <v>8967</v>
      </c>
      <c r="GY10" s="8" t="s">
        <v>8968</v>
      </c>
      <c r="GZ10" s="8" t="s">
        <v>8969</v>
      </c>
      <c r="HA10" s="8" t="s">
        <v>8970</v>
      </c>
      <c r="HB10" s="8" t="s">
        <v>8971</v>
      </c>
      <c r="HC10" s="8" t="s">
        <v>8972</v>
      </c>
      <c r="HD10" s="8" t="s">
        <v>8973</v>
      </c>
      <c r="HE10" s="8" t="s">
        <v>8974</v>
      </c>
      <c r="HF10" s="8" t="s">
        <v>8975</v>
      </c>
      <c r="HG10" s="8" t="s">
        <v>8976</v>
      </c>
      <c r="HH10" s="8" t="s">
        <v>8977</v>
      </c>
      <c r="HI10" s="8" t="s">
        <v>8978</v>
      </c>
      <c r="HJ10" s="8" t="s">
        <v>8979</v>
      </c>
      <c r="HK10" s="8" t="s">
        <v>8980</v>
      </c>
      <c r="HL10" s="8" t="s">
        <v>8981</v>
      </c>
      <c r="HM10" s="8" t="s">
        <v>8982</v>
      </c>
      <c r="HN10" s="8" t="s">
        <v>8983</v>
      </c>
      <c r="HO10" s="8" t="s">
        <v>8984</v>
      </c>
      <c r="HP10" s="8" t="s">
        <v>8985</v>
      </c>
      <c r="HQ10" s="8" t="s">
        <v>8986</v>
      </c>
      <c r="HR10" s="8" t="s">
        <v>8987</v>
      </c>
      <c r="HS10" s="8" t="s">
        <v>8988</v>
      </c>
      <c r="HT10" s="8" t="s">
        <v>8989</v>
      </c>
      <c r="HU10" s="8" t="s">
        <v>8990</v>
      </c>
      <c r="HV10" s="8" t="s">
        <v>8991</v>
      </c>
      <c r="HW10" s="8" t="s">
        <v>8992</v>
      </c>
      <c r="HX10" s="8" t="s">
        <v>8993</v>
      </c>
      <c r="HY10" s="8" t="s">
        <v>8994</v>
      </c>
      <c r="HZ10" s="8" t="s">
        <v>8995</v>
      </c>
      <c r="IA10" s="8" t="s">
        <v>8996</v>
      </c>
      <c r="IB10" s="8" t="s">
        <v>8997</v>
      </c>
      <c r="IC10" s="8" t="s">
        <v>8998</v>
      </c>
      <c r="ID10" s="8" t="s">
        <v>8999</v>
      </c>
      <c r="IE10" s="8" t="s">
        <v>9000</v>
      </c>
      <c r="IF10" s="8" t="s">
        <v>9001</v>
      </c>
      <c r="IG10" s="8" t="s">
        <v>9002</v>
      </c>
      <c r="IH10" s="8" t="s">
        <v>9003</v>
      </c>
      <c r="II10" s="8" t="s">
        <v>9004</v>
      </c>
      <c r="IJ10" s="8" t="s">
        <v>9005</v>
      </c>
      <c r="IK10" s="8" t="s">
        <v>9006</v>
      </c>
      <c r="IL10" s="8" t="s">
        <v>9007</v>
      </c>
      <c r="IM10" s="8" t="s">
        <v>9008</v>
      </c>
      <c r="IN10" s="8" t="s">
        <v>9009</v>
      </c>
      <c r="IO10" s="8" t="s">
        <v>9010</v>
      </c>
      <c r="IP10" s="8" t="s">
        <v>9011</v>
      </c>
      <c r="IQ10" s="8" t="s">
        <v>9012</v>
      </c>
    </row>
    <row r="11" spans="1:251">
      <c r="A11" s="10">
        <v>42036</v>
      </c>
      <c r="B11" s="9">
        <v>4.7489999999999997</v>
      </c>
      <c r="C11" s="9">
        <v>1.139</v>
      </c>
      <c r="D11" s="9">
        <v>0.41699999999999998</v>
      </c>
      <c r="E11" s="9">
        <v>0.72199999999999998</v>
      </c>
      <c r="F11" s="9">
        <v>1.7589999999999999</v>
      </c>
      <c r="G11" s="9">
        <v>0.85399999999999998</v>
      </c>
      <c r="H11" s="9">
        <v>0.90500000000000003</v>
      </c>
      <c r="I11" s="9">
        <v>1.946</v>
      </c>
      <c r="J11" s="9">
        <v>0.93700000000000006</v>
      </c>
      <c r="K11" s="9">
        <v>1.01</v>
      </c>
      <c r="L11" s="9">
        <v>4.3840000000000003</v>
      </c>
      <c r="M11" s="9">
        <v>2.2719999999999998</v>
      </c>
      <c r="N11" s="9">
        <v>2.1120000000000001</v>
      </c>
      <c r="O11" s="9">
        <v>46.758000000000003</v>
      </c>
      <c r="P11" s="9">
        <v>46.813000000000002</v>
      </c>
      <c r="Q11" s="9">
        <v>45.923999999999999</v>
      </c>
      <c r="R11" s="9">
        <v>8.141</v>
      </c>
      <c r="S11" s="9">
        <v>2.2400000000000002</v>
      </c>
      <c r="T11" s="9">
        <v>5.9009999999999998</v>
      </c>
      <c r="U11" s="9">
        <v>0.47599999999999998</v>
      </c>
      <c r="V11" s="9">
        <v>8.6999999999999994E-2</v>
      </c>
      <c r="W11" s="9">
        <v>0.39</v>
      </c>
      <c r="X11" s="9">
        <v>0.98099999999999998</v>
      </c>
      <c r="Y11" s="9">
        <v>0.57099999999999995</v>
      </c>
      <c r="Z11" s="9">
        <v>0.40899999999999997</v>
      </c>
      <c r="AA11" s="9">
        <v>1.1919999999999999</v>
      </c>
      <c r="AB11" s="9">
        <v>0.24</v>
      </c>
      <c r="AC11" s="9">
        <v>0.95199999999999996</v>
      </c>
      <c r="AD11" s="9">
        <v>5.492</v>
      </c>
      <c r="AE11" s="9">
        <v>1.3420000000000001</v>
      </c>
      <c r="AF11" s="9">
        <v>4.1500000000000004</v>
      </c>
      <c r="AG11" s="9">
        <v>56</v>
      </c>
      <c r="AH11" s="9">
        <v>52</v>
      </c>
      <c r="AI11" s="9">
        <v>78</v>
      </c>
      <c r="AJ11" s="9">
        <v>3.7970000000000002</v>
      </c>
      <c r="AK11" s="9">
        <v>1.2829999999999999</v>
      </c>
      <c r="AL11" s="9">
        <v>2.5139999999999998</v>
      </c>
      <c r="AM11" s="9">
        <v>0.28799999999999998</v>
      </c>
      <c r="AN11" s="9">
        <v>0</v>
      </c>
      <c r="AO11" s="9">
        <v>0.28799999999999998</v>
      </c>
      <c r="AP11" s="9">
        <v>0.26600000000000001</v>
      </c>
      <c r="AQ11" s="9">
        <v>0.155</v>
      </c>
      <c r="AR11" s="9">
        <v>0.111</v>
      </c>
      <c r="AS11" s="9">
        <v>0.28799999999999998</v>
      </c>
      <c r="AT11" s="9">
        <v>0.129</v>
      </c>
      <c r="AU11" s="9">
        <v>0.159</v>
      </c>
      <c r="AV11" s="9">
        <v>2.9550000000000001</v>
      </c>
      <c r="AW11" s="9">
        <v>0.998</v>
      </c>
      <c r="AX11" s="9">
        <v>1.9570000000000001</v>
      </c>
      <c r="AY11" s="9">
        <v>104</v>
      </c>
      <c r="AZ11" s="9">
        <v>78.015000000000001</v>
      </c>
      <c r="BA11" s="9">
        <v>111.602</v>
      </c>
      <c r="BB11" s="9">
        <v>4.3440000000000003</v>
      </c>
      <c r="BC11" s="9">
        <v>0.95799999999999996</v>
      </c>
      <c r="BD11" s="9">
        <v>3.3860000000000001</v>
      </c>
      <c r="BE11" s="9">
        <v>0.189</v>
      </c>
      <c r="BF11" s="9">
        <v>8.6999999999999994E-2</v>
      </c>
      <c r="BG11" s="9">
        <v>0.10199999999999999</v>
      </c>
      <c r="BH11" s="9">
        <v>0.71499999999999997</v>
      </c>
      <c r="BI11" s="9">
        <v>0.41599999999999998</v>
      </c>
      <c r="BJ11" s="9">
        <v>0.29799999999999999</v>
      </c>
      <c r="BK11" s="9">
        <v>0.90400000000000003</v>
      </c>
      <c r="BL11" s="9">
        <v>0.111</v>
      </c>
      <c r="BM11" s="9">
        <v>0.79300000000000004</v>
      </c>
      <c r="BN11" s="9">
        <v>2.536</v>
      </c>
      <c r="BO11" s="9">
        <v>0.34399999999999997</v>
      </c>
      <c r="BP11" s="9">
        <v>2.1920000000000002</v>
      </c>
      <c r="BQ11" s="9">
        <v>52</v>
      </c>
      <c r="BR11" s="9">
        <v>12.664999999999999</v>
      </c>
      <c r="BS11" s="9">
        <v>52</v>
      </c>
      <c r="BT11" s="9">
        <v>8.4580000000000002</v>
      </c>
      <c r="BU11" s="9">
        <v>2.548</v>
      </c>
      <c r="BV11" s="9">
        <v>5.9089999999999998</v>
      </c>
      <c r="BW11" s="9">
        <v>0.32</v>
      </c>
      <c r="BX11" s="9">
        <v>0</v>
      </c>
      <c r="BY11" s="9">
        <v>0.32</v>
      </c>
      <c r="BZ11" s="9">
        <v>0.31</v>
      </c>
      <c r="CA11" s="9">
        <v>0</v>
      </c>
      <c r="CB11" s="9">
        <v>0.31</v>
      </c>
      <c r="CC11" s="9">
        <v>1.7949999999999999</v>
      </c>
      <c r="CD11" s="9">
        <v>0.66100000000000003</v>
      </c>
      <c r="CE11" s="9">
        <v>1.133</v>
      </c>
      <c r="CF11" s="9">
        <v>6.0339999999999998</v>
      </c>
      <c r="CG11" s="9">
        <v>1.887</v>
      </c>
      <c r="CH11" s="9">
        <v>4.1459999999999999</v>
      </c>
      <c r="CI11" s="9">
        <v>104</v>
      </c>
      <c r="CJ11" s="9">
        <v>104</v>
      </c>
      <c r="CK11" s="9">
        <v>104</v>
      </c>
      <c r="CL11" s="9">
        <v>4.8360000000000003</v>
      </c>
      <c r="CM11" s="9">
        <v>1.3140000000000001</v>
      </c>
      <c r="CN11" s="9">
        <v>3.5219999999999998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1.6319999999999999</v>
      </c>
      <c r="CV11" s="9">
        <v>0.66100000000000003</v>
      </c>
      <c r="CW11" s="9">
        <v>0.97099999999999997</v>
      </c>
      <c r="CX11" s="9">
        <v>3.2040000000000002</v>
      </c>
      <c r="CY11" s="9">
        <v>0.65300000000000002</v>
      </c>
      <c r="CZ11" s="9">
        <v>2.5510000000000002</v>
      </c>
      <c r="DA11" s="9">
        <v>79.64</v>
      </c>
      <c r="DB11" s="9">
        <v>49.537999999999997</v>
      </c>
      <c r="DC11" s="9">
        <v>104</v>
      </c>
      <c r="DD11" s="9">
        <v>3.6219999999999999</v>
      </c>
      <c r="DE11" s="9">
        <v>1.234</v>
      </c>
      <c r="DF11" s="9">
        <v>2.387</v>
      </c>
      <c r="DG11" s="9">
        <v>0.32</v>
      </c>
      <c r="DH11" s="9">
        <v>0</v>
      </c>
      <c r="DI11" s="9">
        <v>0.32</v>
      </c>
      <c r="DJ11" s="9">
        <v>0.31</v>
      </c>
      <c r="DK11" s="9">
        <v>0</v>
      </c>
      <c r="DL11" s="9">
        <v>0.31</v>
      </c>
      <c r="DM11" s="9">
        <v>0.16300000000000001</v>
      </c>
      <c r="DN11" s="9">
        <v>0</v>
      </c>
      <c r="DO11" s="9">
        <v>0.16300000000000001</v>
      </c>
      <c r="DP11" s="9">
        <v>2.83</v>
      </c>
      <c r="DQ11" s="9">
        <v>1.234</v>
      </c>
      <c r="DR11" s="9">
        <v>1.595</v>
      </c>
      <c r="DS11" s="9">
        <v>104</v>
      </c>
      <c r="DT11" s="9">
        <v>128.78200000000001</v>
      </c>
      <c r="DU11" s="9">
        <v>104</v>
      </c>
      <c r="DV11" s="9">
        <v>0.34499999999999997</v>
      </c>
      <c r="DW11" s="9">
        <v>0.26500000000000001</v>
      </c>
      <c r="DX11" s="9">
        <v>0.08</v>
      </c>
      <c r="DY11" s="9">
        <v>0</v>
      </c>
      <c r="DZ11" s="9">
        <v>0</v>
      </c>
      <c r="EA11" s="9">
        <v>0</v>
      </c>
      <c r="EB11" s="9">
        <v>0.13400000000000001</v>
      </c>
      <c r="EC11" s="9">
        <v>0.13400000000000001</v>
      </c>
      <c r="ED11" s="9">
        <v>0</v>
      </c>
      <c r="EE11" s="9">
        <v>0</v>
      </c>
      <c r="EF11" s="9">
        <v>0</v>
      </c>
      <c r="EG11" s="9">
        <v>0</v>
      </c>
      <c r="EH11" s="9">
        <v>0.21099999999999999</v>
      </c>
      <c r="EI11" s="9">
        <v>0.13100000000000001</v>
      </c>
      <c r="EJ11" s="9">
        <v>0.08</v>
      </c>
      <c r="EK11" s="9">
        <v>83.555999999999997</v>
      </c>
      <c r="EL11" s="9">
        <v>53.351999999999997</v>
      </c>
      <c r="EM11" s="9">
        <v>0</v>
      </c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>
        <v>0</v>
      </c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>
        <v>0</v>
      </c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>
        <v>0</v>
      </c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>
        <v>0</v>
      </c>
      <c r="HL11" s="9">
        <v>0</v>
      </c>
      <c r="HM11" s="9">
        <v>0</v>
      </c>
      <c r="HN11" s="9"/>
      <c r="HO11" s="9">
        <v>0</v>
      </c>
      <c r="HP11" s="9"/>
      <c r="HQ11" s="9"/>
      <c r="HR11" s="9">
        <v>0</v>
      </c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>
        <v>0</v>
      </c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4.0979999999999999</v>
      </c>
      <c r="C12" s="9">
        <v>0.83299999999999996</v>
      </c>
      <c r="D12" s="9">
        <v>0.45200000000000001</v>
      </c>
      <c r="E12" s="9">
        <v>0.38100000000000001</v>
      </c>
      <c r="F12" s="9">
        <v>1.607</v>
      </c>
      <c r="G12" s="9">
        <v>0.91700000000000004</v>
      </c>
      <c r="H12" s="9">
        <v>0.69</v>
      </c>
      <c r="I12" s="9">
        <v>3.6349999999999998</v>
      </c>
      <c r="J12" s="9">
        <v>2.0670000000000002</v>
      </c>
      <c r="K12" s="9">
        <v>1.5669999999999999</v>
      </c>
      <c r="L12" s="9">
        <v>2.774</v>
      </c>
      <c r="M12" s="9">
        <v>1.3140000000000001</v>
      </c>
      <c r="N12" s="9">
        <v>1.46</v>
      </c>
      <c r="O12" s="9">
        <v>26</v>
      </c>
      <c r="P12" s="9">
        <v>28.268999999999998</v>
      </c>
      <c r="Q12" s="9">
        <v>25.949000000000002</v>
      </c>
      <c r="R12" s="9">
        <v>7.2130000000000001</v>
      </c>
      <c r="S12" s="9">
        <v>1.603</v>
      </c>
      <c r="T12" s="9">
        <v>5.609</v>
      </c>
      <c r="U12" s="9">
        <v>0.68100000000000005</v>
      </c>
      <c r="V12" s="9">
        <v>0</v>
      </c>
      <c r="W12" s="9">
        <v>0.68100000000000005</v>
      </c>
      <c r="X12" s="9">
        <v>0.77900000000000003</v>
      </c>
      <c r="Y12" s="9">
        <v>0</v>
      </c>
      <c r="Z12" s="9">
        <v>0.77900000000000003</v>
      </c>
      <c r="AA12" s="9">
        <v>2.552</v>
      </c>
      <c r="AB12" s="9">
        <v>0.71399999999999997</v>
      </c>
      <c r="AC12" s="9">
        <v>1.839</v>
      </c>
      <c r="AD12" s="9">
        <v>3.2</v>
      </c>
      <c r="AE12" s="9">
        <v>0.88900000000000001</v>
      </c>
      <c r="AF12" s="9">
        <v>2.3109999999999999</v>
      </c>
      <c r="AG12" s="9">
        <v>32.83</v>
      </c>
      <c r="AH12" s="9">
        <v>58.951999999999998</v>
      </c>
      <c r="AI12" s="9">
        <v>29.056000000000001</v>
      </c>
      <c r="AJ12" s="9">
        <v>2.7759999999999998</v>
      </c>
      <c r="AK12" s="9">
        <v>0.66</v>
      </c>
      <c r="AL12" s="9">
        <v>2.1150000000000002</v>
      </c>
      <c r="AM12" s="9">
        <v>0.40300000000000002</v>
      </c>
      <c r="AN12" s="9">
        <v>0</v>
      </c>
      <c r="AO12" s="9">
        <v>0.40300000000000002</v>
      </c>
      <c r="AP12" s="9">
        <v>0.33200000000000002</v>
      </c>
      <c r="AQ12" s="9">
        <v>0</v>
      </c>
      <c r="AR12" s="9">
        <v>0.33200000000000002</v>
      </c>
      <c r="AS12" s="9">
        <v>0.98199999999999998</v>
      </c>
      <c r="AT12" s="9">
        <v>0.27400000000000002</v>
      </c>
      <c r="AU12" s="9">
        <v>0.70699999999999996</v>
      </c>
      <c r="AV12" s="9">
        <v>1.06</v>
      </c>
      <c r="AW12" s="9">
        <v>0.38600000000000001</v>
      </c>
      <c r="AX12" s="9">
        <v>0.67400000000000004</v>
      </c>
      <c r="AY12" s="9">
        <v>24.497</v>
      </c>
      <c r="AZ12" s="9">
        <v>212.43100000000001</v>
      </c>
      <c r="BA12" s="9">
        <v>22.795999999999999</v>
      </c>
      <c r="BB12" s="9">
        <v>4.4370000000000003</v>
      </c>
      <c r="BC12" s="9">
        <v>0.94299999999999995</v>
      </c>
      <c r="BD12" s="9">
        <v>3.4940000000000002</v>
      </c>
      <c r="BE12" s="9">
        <v>0.27900000000000003</v>
      </c>
      <c r="BF12" s="9">
        <v>0</v>
      </c>
      <c r="BG12" s="9">
        <v>0.27900000000000003</v>
      </c>
      <c r="BH12" s="9">
        <v>0.44700000000000001</v>
      </c>
      <c r="BI12" s="9">
        <v>0</v>
      </c>
      <c r="BJ12" s="9">
        <v>0.44700000000000001</v>
      </c>
      <c r="BK12" s="9">
        <v>1.571</v>
      </c>
      <c r="BL12" s="9">
        <v>0.44</v>
      </c>
      <c r="BM12" s="9">
        <v>1.131</v>
      </c>
      <c r="BN12" s="9">
        <v>2.14</v>
      </c>
      <c r="BO12" s="9">
        <v>0.503</v>
      </c>
      <c r="BP12" s="9">
        <v>1.637</v>
      </c>
      <c r="BQ12" s="9">
        <v>41.134</v>
      </c>
      <c r="BR12" s="9">
        <v>45.728999999999999</v>
      </c>
      <c r="BS12" s="9">
        <v>39.283999999999999</v>
      </c>
      <c r="BT12" s="9">
        <v>6.32</v>
      </c>
      <c r="BU12" s="9">
        <v>2.589</v>
      </c>
      <c r="BV12" s="9">
        <v>3.7309999999999999</v>
      </c>
      <c r="BW12" s="9">
        <v>0.48899999999999999</v>
      </c>
      <c r="BX12" s="9">
        <v>0</v>
      </c>
      <c r="BY12" s="9">
        <v>0.48899999999999999</v>
      </c>
      <c r="BZ12" s="9">
        <v>1.0860000000000001</v>
      </c>
      <c r="CA12" s="9">
        <v>0.18</v>
      </c>
      <c r="CB12" s="9">
        <v>0.90600000000000003</v>
      </c>
      <c r="CC12" s="9">
        <v>1.278</v>
      </c>
      <c r="CD12" s="9">
        <v>0.97799999999999998</v>
      </c>
      <c r="CE12" s="9">
        <v>0.3</v>
      </c>
      <c r="CF12" s="9">
        <v>3.4670000000000001</v>
      </c>
      <c r="CG12" s="9">
        <v>1.431</v>
      </c>
      <c r="CH12" s="9">
        <v>2.0350000000000001</v>
      </c>
      <c r="CI12" s="9">
        <v>65.120999999999995</v>
      </c>
      <c r="CJ12" s="9">
        <v>122.11199999999999</v>
      </c>
      <c r="CK12" s="9">
        <v>52</v>
      </c>
      <c r="CL12" s="9">
        <v>3.806</v>
      </c>
      <c r="CM12" s="9">
        <v>1.0609999999999999</v>
      </c>
      <c r="CN12" s="9">
        <v>2.7450000000000001</v>
      </c>
      <c r="CO12" s="9">
        <v>0.48899999999999999</v>
      </c>
      <c r="CP12" s="9">
        <v>0</v>
      </c>
      <c r="CQ12" s="9">
        <v>0.48899999999999999</v>
      </c>
      <c r="CR12" s="9">
        <v>0.81599999999999995</v>
      </c>
      <c r="CS12" s="9">
        <v>0.18</v>
      </c>
      <c r="CT12" s="9">
        <v>0.63700000000000001</v>
      </c>
      <c r="CU12" s="9">
        <v>0.48799999999999999</v>
      </c>
      <c r="CV12" s="9">
        <v>0.33</v>
      </c>
      <c r="CW12" s="9">
        <v>0.158</v>
      </c>
      <c r="CX12" s="9">
        <v>2.0129999999999999</v>
      </c>
      <c r="CY12" s="9">
        <v>0.55100000000000005</v>
      </c>
      <c r="CZ12" s="9">
        <v>1.462</v>
      </c>
      <c r="DA12" s="9">
        <v>52</v>
      </c>
      <c r="DB12" s="9">
        <v>98.837000000000003</v>
      </c>
      <c r="DC12" s="9">
        <v>52</v>
      </c>
      <c r="DD12" s="9">
        <v>2.5139999999999998</v>
      </c>
      <c r="DE12" s="9">
        <v>1.528</v>
      </c>
      <c r="DF12" s="9">
        <v>0.98599999999999999</v>
      </c>
      <c r="DG12" s="9">
        <v>0</v>
      </c>
      <c r="DH12" s="9">
        <v>0</v>
      </c>
      <c r="DI12" s="9">
        <v>0</v>
      </c>
      <c r="DJ12" s="9">
        <v>0.26900000000000002</v>
      </c>
      <c r="DK12" s="9">
        <v>0</v>
      </c>
      <c r="DL12" s="9">
        <v>0.26900000000000002</v>
      </c>
      <c r="DM12" s="9">
        <v>0.79</v>
      </c>
      <c r="DN12" s="9">
        <v>0.64800000000000002</v>
      </c>
      <c r="DO12" s="9">
        <v>0.14299999999999999</v>
      </c>
      <c r="DP12" s="9">
        <v>1.454</v>
      </c>
      <c r="DQ12" s="9">
        <v>0.88</v>
      </c>
      <c r="DR12" s="9">
        <v>0.57399999999999995</v>
      </c>
      <c r="DS12" s="9">
        <v>101.926</v>
      </c>
      <c r="DT12" s="9">
        <v>116.096</v>
      </c>
      <c r="DU12" s="9">
        <v>79.16</v>
      </c>
      <c r="DV12" s="9">
        <v>0.29699999999999999</v>
      </c>
      <c r="DW12" s="9">
        <v>0.152</v>
      </c>
      <c r="DX12" s="9">
        <v>0.14499999999999999</v>
      </c>
      <c r="DY12" s="9">
        <v>0.152</v>
      </c>
      <c r="DZ12" s="9">
        <v>0.152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0.14499999999999999</v>
      </c>
      <c r="EI12" s="9">
        <v>0</v>
      </c>
      <c r="EJ12" s="9">
        <v>0.14499999999999999</v>
      </c>
      <c r="EK12" s="9">
        <v>64.117000000000004</v>
      </c>
      <c r="EL12" s="9">
        <v>0</v>
      </c>
      <c r="EM12" s="9">
        <v>0</v>
      </c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>
        <v>0</v>
      </c>
      <c r="GC12" s="9"/>
      <c r="GD12" s="9"/>
      <c r="GE12" s="9">
        <v>0</v>
      </c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>
        <v>0</v>
      </c>
      <c r="HJ12" s="9"/>
      <c r="HK12" s="9"/>
      <c r="HL12" s="9">
        <v>0</v>
      </c>
      <c r="HM12" s="9"/>
      <c r="HN12" s="9"/>
      <c r="HO12" s="9">
        <v>0</v>
      </c>
      <c r="HP12" s="9"/>
      <c r="HQ12" s="9"/>
      <c r="HR12" s="9">
        <v>0</v>
      </c>
      <c r="HS12" s="9"/>
      <c r="HT12" s="9"/>
      <c r="HU12" s="9">
        <v>0</v>
      </c>
      <c r="HV12" s="9"/>
      <c r="HW12" s="9"/>
      <c r="HX12" s="9">
        <v>0</v>
      </c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4.7050000000000001</v>
      </c>
      <c r="C13" s="9">
        <v>0.82299999999999995</v>
      </c>
      <c r="D13" s="9">
        <v>0.52400000000000002</v>
      </c>
      <c r="E13" s="9">
        <v>0.29899999999999999</v>
      </c>
      <c r="F13" s="9">
        <v>2.1909999999999998</v>
      </c>
      <c r="G13" s="9">
        <v>1.03</v>
      </c>
      <c r="H13" s="9">
        <v>1.161</v>
      </c>
      <c r="I13" s="9">
        <v>2.4710000000000001</v>
      </c>
      <c r="J13" s="9">
        <v>0.69399999999999995</v>
      </c>
      <c r="K13" s="9">
        <v>1.778</v>
      </c>
      <c r="L13" s="9">
        <v>2.8769999999999998</v>
      </c>
      <c r="M13" s="9">
        <v>1.41</v>
      </c>
      <c r="N13" s="9">
        <v>1.4670000000000001</v>
      </c>
      <c r="O13" s="9">
        <v>21</v>
      </c>
      <c r="P13" s="9">
        <v>21</v>
      </c>
      <c r="Q13" s="9">
        <v>21</v>
      </c>
      <c r="R13" s="9">
        <v>8.0500000000000007</v>
      </c>
      <c r="S13" s="9">
        <v>2.7730000000000001</v>
      </c>
      <c r="T13" s="9">
        <v>5.2770000000000001</v>
      </c>
      <c r="U13" s="9">
        <v>1.427</v>
      </c>
      <c r="V13" s="9">
        <v>0.61399999999999999</v>
      </c>
      <c r="W13" s="9">
        <v>0.81299999999999994</v>
      </c>
      <c r="X13" s="9">
        <v>0.871</v>
      </c>
      <c r="Y13" s="9">
        <v>0.495</v>
      </c>
      <c r="Z13" s="9">
        <v>0.376</v>
      </c>
      <c r="AA13" s="9">
        <v>1.6890000000000001</v>
      </c>
      <c r="AB13" s="9">
        <v>0.55600000000000005</v>
      </c>
      <c r="AC13" s="9">
        <v>1.133</v>
      </c>
      <c r="AD13" s="9">
        <v>4.0629999999999997</v>
      </c>
      <c r="AE13" s="9">
        <v>1.1080000000000001</v>
      </c>
      <c r="AF13" s="9">
        <v>2.9540000000000002</v>
      </c>
      <c r="AG13" s="9">
        <v>51.854999999999997</v>
      </c>
      <c r="AH13" s="9">
        <v>14.528</v>
      </c>
      <c r="AI13" s="9">
        <v>52</v>
      </c>
      <c r="AJ13" s="9">
        <v>4.2370000000000001</v>
      </c>
      <c r="AK13" s="9">
        <v>1.718</v>
      </c>
      <c r="AL13" s="9">
        <v>2.5190000000000001</v>
      </c>
      <c r="AM13" s="9">
        <v>0.95099999999999996</v>
      </c>
      <c r="AN13" s="9">
        <v>0.499</v>
      </c>
      <c r="AO13" s="9">
        <v>0.45200000000000001</v>
      </c>
      <c r="AP13" s="9">
        <v>0.64100000000000001</v>
      </c>
      <c r="AQ13" s="9">
        <v>0.377</v>
      </c>
      <c r="AR13" s="9">
        <v>0.26400000000000001</v>
      </c>
      <c r="AS13" s="9">
        <v>0.88500000000000001</v>
      </c>
      <c r="AT13" s="9">
        <v>0.312</v>
      </c>
      <c r="AU13" s="9">
        <v>0.57299999999999995</v>
      </c>
      <c r="AV13" s="9">
        <v>1.7589999999999999</v>
      </c>
      <c r="AW13" s="9">
        <v>0.52900000000000003</v>
      </c>
      <c r="AX13" s="9">
        <v>1.23</v>
      </c>
      <c r="AY13" s="9">
        <v>20.731999999999999</v>
      </c>
      <c r="AZ13" s="9">
        <v>10.337</v>
      </c>
      <c r="BA13" s="9">
        <v>31.709</v>
      </c>
      <c r="BB13" s="9">
        <v>3.8130000000000002</v>
      </c>
      <c r="BC13" s="9">
        <v>1.056</v>
      </c>
      <c r="BD13" s="9">
        <v>2.758</v>
      </c>
      <c r="BE13" s="9">
        <v>0.47599999999999998</v>
      </c>
      <c r="BF13" s="9">
        <v>0.11600000000000001</v>
      </c>
      <c r="BG13" s="9">
        <v>0.36099999999999999</v>
      </c>
      <c r="BH13" s="9">
        <v>0.23</v>
      </c>
      <c r="BI13" s="9">
        <v>0.11700000000000001</v>
      </c>
      <c r="BJ13" s="9">
        <v>0.113</v>
      </c>
      <c r="BK13" s="9">
        <v>0.80400000000000005</v>
      </c>
      <c r="BL13" s="9">
        <v>0.24399999999999999</v>
      </c>
      <c r="BM13" s="9">
        <v>0.56000000000000005</v>
      </c>
      <c r="BN13" s="9">
        <v>2.3029999999999999</v>
      </c>
      <c r="BO13" s="9">
        <v>0.57899999999999996</v>
      </c>
      <c r="BP13" s="9">
        <v>1.724</v>
      </c>
      <c r="BQ13" s="9">
        <v>52</v>
      </c>
      <c r="BR13" s="9">
        <v>51.96</v>
      </c>
      <c r="BS13" s="9">
        <v>52</v>
      </c>
      <c r="BT13" s="9">
        <v>6.6840000000000002</v>
      </c>
      <c r="BU13" s="9">
        <v>2.1379999999999999</v>
      </c>
      <c r="BV13" s="9">
        <v>4.5469999999999997</v>
      </c>
      <c r="BW13" s="9">
        <v>0.36099999999999999</v>
      </c>
      <c r="BX13" s="9">
        <v>0.111</v>
      </c>
      <c r="BY13" s="9">
        <v>0.25</v>
      </c>
      <c r="BZ13" s="9">
        <v>0.91300000000000003</v>
      </c>
      <c r="CA13" s="9">
        <v>0.24299999999999999</v>
      </c>
      <c r="CB13" s="9">
        <v>0.66900000000000004</v>
      </c>
      <c r="CC13" s="9">
        <v>1.492</v>
      </c>
      <c r="CD13" s="9">
        <v>0.55200000000000005</v>
      </c>
      <c r="CE13" s="9">
        <v>0.94</v>
      </c>
      <c r="CF13" s="9">
        <v>3.919</v>
      </c>
      <c r="CG13" s="9">
        <v>1.232</v>
      </c>
      <c r="CH13" s="9">
        <v>2.6880000000000002</v>
      </c>
      <c r="CI13" s="9">
        <v>52</v>
      </c>
      <c r="CJ13" s="9">
        <v>52</v>
      </c>
      <c r="CK13" s="9">
        <v>90.191000000000003</v>
      </c>
      <c r="CL13" s="9">
        <v>3.919</v>
      </c>
      <c r="CM13" s="9">
        <v>1.173</v>
      </c>
      <c r="CN13" s="9">
        <v>2.7450000000000001</v>
      </c>
      <c r="CO13" s="9">
        <v>0.36099999999999999</v>
      </c>
      <c r="CP13" s="9">
        <v>0.111</v>
      </c>
      <c r="CQ13" s="9">
        <v>0.25</v>
      </c>
      <c r="CR13" s="9">
        <v>0.53100000000000003</v>
      </c>
      <c r="CS13" s="9">
        <v>0</v>
      </c>
      <c r="CT13" s="9">
        <v>0.53100000000000003</v>
      </c>
      <c r="CU13" s="9">
        <v>0.68200000000000005</v>
      </c>
      <c r="CV13" s="9">
        <v>0.159</v>
      </c>
      <c r="CW13" s="9">
        <v>0.52300000000000002</v>
      </c>
      <c r="CX13" s="9">
        <v>2.3439999999999999</v>
      </c>
      <c r="CY13" s="9">
        <v>0.90400000000000003</v>
      </c>
      <c r="CZ13" s="9">
        <v>1.4410000000000001</v>
      </c>
      <c r="DA13" s="9">
        <v>52</v>
      </c>
      <c r="DB13" s="9">
        <v>80.063999999999993</v>
      </c>
      <c r="DC13" s="9">
        <v>51.47</v>
      </c>
      <c r="DD13" s="9">
        <v>2.766</v>
      </c>
      <c r="DE13" s="9">
        <v>0.96399999999999997</v>
      </c>
      <c r="DF13" s="9">
        <v>1.802</v>
      </c>
      <c r="DG13" s="9">
        <v>0</v>
      </c>
      <c r="DH13" s="9">
        <v>0</v>
      </c>
      <c r="DI13" s="9">
        <v>0</v>
      </c>
      <c r="DJ13" s="9">
        <v>0.38200000000000001</v>
      </c>
      <c r="DK13" s="9">
        <v>0.24299999999999999</v>
      </c>
      <c r="DL13" s="9">
        <v>0.13800000000000001</v>
      </c>
      <c r="DM13" s="9">
        <v>0.80900000000000005</v>
      </c>
      <c r="DN13" s="9">
        <v>0.39300000000000002</v>
      </c>
      <c r="DO13" s="9">
        <v>0.41599999999999998</v>
      </c>
      <c r="DP13" s="9">
        <v>1.575</v>
      </c>
      <c r="DQ13" s="9">
        <v>0.32800000000000001</v>
      </c>
      <c r="DR13" s="9">
        <v>1.2470000000000001</v>
      </c>
      <c r="DS13" s="9">
        <v>89.096000000000004</v>
      </c>
      <c r="DT13" s="9">
        <v>30.571000000000002</v>
      </c>
      <c r="DU13" s="9">
        <v>131.13499999999999</v>
      </c>
      <c r="DV13" s="9">
        <v>0.49399999999999999</v>
      </c>
      <c r="DW13" s="9">
        <v>0.187</v>
      </c>
      <c r="DX13" s="9">
        <v>0.307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0.14899999999999999</v>
      </c>
      <c r="EF13" s="9">
        <v>0</v>
      </c>
      <c r="EG13" s="9">
        <v>0.14899999999999999</v>
      </c>
      <c r="EH13" s="9">
        <v>0.34499999999999997</v>
      </c>
      <c r="EI13" s="9">
        <v>0.187</v>
      </c>
      <c r="EJ13" s="9">
        <v>0.158</v>
      </c>
      <c r="EK13" s="9">
        <v>80.951999999999998</v>
      </c>
      <c r="EL13" s="9">
        <v>410.91</v>
      </c>
      <c r="EM13" s="9">
        <v>66.19</v>
      </c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>
        <v>0</v>
      </c>
      <c r="HM13" s="9"/>
      <c r="HN13" s="9"/>
      <c r="HO13" s="9">
        <v>0</v>
      </c>
      <c r="HP13" s="9"/>
      <c r="HQ13" s="9"/>
      <c r="HR13" s="9">
        <v>0</v>
      </c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4.4119999999999999</v>
      </c>
      <c r="C14" s="9">
        <v>0.45500000000000002</v>
      </c>
      <c r="D14" s="9">
        <v>0.45500000000000002</v>
      </c>
      <c r="E14" s="9">
        <v>0</v>
      </c>
      <c r="F14" s="9">
        <v>1.6220000000000001</v>
      </c>
      <c r="G14" s="9">
        <v>0.748</v>
      </c>
      <c r="H14" s="9">
        <v>0.874</v>
      </c>
      <c r="I14" s="9">
        <v>2.1669999999999998</v>
      </c>
      <c r="J14" s="9">
        <v>0.77300000000000002</v>
      </c>
      <c r="K14" s="9">
        <v>1.3939999999999999</v>
      </c>
      <c r="L14" s="9">
        <v>3.5310000000000001</v>
      </c>
      <c r="M14" s="9">
        <v>1.3859999999999999</v>
      </c>
      <c r="N14" s="9">
        <v>2.1440000000000001</v>
      </c>
      <c r="O14" s="9">
        <v>44.277000000000001</v>
      </c>
      <c r="P14" s="9">
        <v>32.381</v>
      </c>
      <c r="Q14" s="9">
        <v>46.984000000000002</v>
      </c>
      <c r="R14" s="9">
        <v>10.898999999999999</v>
      </c>
      <c r="S14" s="9">
        <v>3.782</v>
      </c>
      <c r="T14" s="9">
        <v>7.117</v>
      </c>
      <c r="U14" s="9">
        <v>0.63800000000000001</v>
      </c>
      <c r="V14" s="9">
        <v>0.28199999999999997</v>
      </c>
      <c r="W14" s="9">
        <v>0.35599999999999998</v>
      </c>
      <c r="X14" s="9">
        <v>2.0150000000000001</v>
      </c>
      <c r="Y14" s="9">
        <v>0.40400000000000003</v>
      </c>
      <c r="Z14" s="9">
        <v>1.611</v>
      </c>
      <c r="AA14" s="9">
        <v>2.806</v>
      </c>
      <c r="AB14" s="9">
        <v>1.016</v>
      </c>
      <c r="AC14" s="9">
        <v>1.79</v>
      </c>
      <c r="AD14" s="9">
        <v>5.44</v>
      </c>
      <c r="AE14" s="9">
        <v>2.08</v>
      </c>
      <c r="AF14" s="9">
        <v>3.36</v>
      </c>
      <c r="AG14" s="9">
        <v>50.12</v>
      </c>
      <c r="AH14" s="9">
        <v>52</v>
      </c>
      <c r="AI14" s="9">
        <v>41.517000000000003</v>
      </c>
      <c r="AJ14" s="9">
        <v>6.2279999999999998</v>
      </c>
      <c r="AK14" s="9">
        <v>2.9239999999999999</v>
      </c>
      <c r="AL14" s="9">
        <v>3.3039999999999998</v>
      </c>
      <c r="AM14" s="9">
        <v>0.50600000000000001</v>
      </c>
      <c r="AN14" s="9">
        <v>0.28199999999999997</v>
      </c>
      <c r="AO14" s="9">
        <v>0.224</v>
      </c>
      <c r="AP14" s="9">
        <v>0.78300000000000003</v>
      </c>
      <c r="AQ14" s="9">
        <v>0.40400000000000003</v>
      </c>
      <c r="AR14" s="9">
        <v>0.379</v>
      </c>
      <c r="AS14" s="9">
        <v>1.7170000000000001</v>
      </c>
      <c r="AT14" s="9">
        <v>0.58699999999999997</v>
      </c>
      <c r="AU14" s="9">
        <v>1.1299999999999999</v>
      </c>
      <c r="AV14" s="9">
        <v>3.222</v>
      </c>
      <c r="AW14" s="9">
        <v>1.651</v>
      </c>
      <c r="AX14" s="9">
        <v>1.571</v>
      </c>
      <c r="AY14" s="9">
        <v>52</v>
      </c>
      <c r="AZ14" s="9">
        <v>52</v>
      </c>
      <c r="BA14" s="9">
        <v>47.683999999999997</v>
      </c>
      <c r="BB14" s="9">
        <v>4.67</v>
      </c>
      <c r="BC14" s="9">
        <v>0.85699999999999998</v>
      </c>
      <c r="BD14" s="9">
        <v>3.8130000000000002</v>
      </c>
      <c r="BE14" s="9">
        <v>0.13200000000000001</v>
      </c>
      <c r="BF14" s="9">
        <v>0</v>
      </c>
      <c r="BG14" s="9">
        <v>0.13200000000000001</v>
      </c>
      <c r="BH14" s="9">
        <v>1.232</v>
      </c>
      <c r="BI14" s="9">
        <v>0</v>
      </c>
      <c r="BJ14" s="9">
        <v>1.232</v>
      </c>
      <c r="BK14" s="9">
        <v>1.089</v>
      </c>
      <c r="BL14" s="9">
        <v>0.42899999999999999</v>
      </c>
      <c r="BM14" s="9">
        <v>0.66</v>
      </c>
      <c r="BN14" s="9">
        <v>2.218</v>
      </c>
      <c r="BO14" s="9">
        <v>0.42899999999999999</v>
      </c>
      <c r="BP14" s="9">
        <v>1.7889999999999999</v>
      </c>
      <c r="BQ14" s="9">
        <v>37.734000000000002</v>
      </c>
      <c r="BR14" s="9">
        <v>43.143000000000001</v>
      </c>
      <c r="BS14" s="9">
        <v>37.734000000000002</v>
      </c>
      <c r="BT14" s="9">
        <v>6.9950000000000001</v>
      </c>
      <c r="BU14" s="9">
        <v>1.9490000000000001</v>
      </c>
      <c r="BV14" s="9">
        <v>5.0460000000000003</v>
      </c>
      <c r="BW14" s="9">
        <v>0.53300000000000003</v>
      </c>
      <c r="BX14" s="9">
        <v>0.38500000000000001</v>
      </c>
      <c r="BY14" s="9">
        <v>0.14799999999999999</v>
      </c>
      <c r="BZ14" s="9">
        <v>0.59699999999999998</v>
      </c>
      <c r="CA14" s="9">
        <v>0.48399999999999999</v>
      </c>
      <c r="CB14" s="9">
        <v>0.113</v>
      </c>
      <c r="CC14" s="9">
        <v>1.363</v>
      </c>
      <c r="CD14" s="9">
        <v>0.29399999999999998</v>
      </c>
      <c r="CE14" s="9">
        <v>1.07</v>
      </c>
      <c r="CF14" s="9">
        <v>4.5019999999999998</v>
      </c>
      <c r="CG14" s="9">
        <v>0.78700000000000003</v>
      </c>
      <c r="CH14" s="9">
        <v>3.714</v>
      </c>
      <c r="CI14" s="9">
        <v>104</v>
      </c>
      <c r="CJ14" s="9">
        <v>26.77</v>
      </c>
      <c r="CK14" s="9">
        <v>104</v>
      </c>
      <c r="CL14" s="9">
        <v>3.5089999999999999</v>
      </c>
      <c r="CM14" s="9">
        <v>0.45900000000000002</v>
      </c>
      <c r="CN14" s="9">
        <v>3.05</v>
      </c>
      <c r="CO14" s="9">
        <v>0.14799999999999999</v>
      </c>
      <c r="CP14" s="9">
        <v>0</v>
      </c>
      <c r="CQ14" s="9">
        <v>0.14799999999999999</v>
      </c>
      <c r="CR14" s="9">
        <v>0.113</v>
      </c>
      <c r="CS14" s="9">
        <v>0.113</v>
      </c>
      <c r="CT14" s="9">
        <v>0</v>
      </c>
      <c r="CU14" s="9">
        <v>0.89100000000000001</v>
      </c>
      <c r="CV14" s="9">
        <v>0.11899999999999999</v>
      </c>
      <c r="CW14" s="9">
        <v>0.77200000000000002</v>
      </c>
      <c r="CX14" s="9">
        <v>2.3570000000000002</v>
      </c>
      <c r="CY14" s="9">
        <v>0.22700000000000001</v>
      </c>
      <c r="CZ14" s="9">
        <v>2.13</v>
      </c>
      <c r="DA14" s="9">
        <v>104</v>
      </c>
      <c r="DB14" s="9">
        <v>41.762999999999998</v>
      </c>
      <c r="DC14" s="9">
        <v>104</v>
      </c>
      <c r="DD14" s="9">
        <v>3.4860000000000002</v>
      </c>
      <c r="DE14" s="9">
        <v>1.49</v>
      </c>
      <c r="DF14" s="9">
        <v>1.996</v>
      </c>
      <c r="DG14" s="9">
        <v>0.38500000000000001</v>
      </c>
      <c r="DH14" s="9">
        <v>0.38500000000000001</v>
      </c>
      <c r="DI14" s="9">
        <v>0</v>
      </c>
      <c r="DJ14" s="9">
        <v>0.48299999999999998</v>
      </c>
      <c r="DK14" s="9">
        <v>0.37</v>
      </c>
      <c r="DL14" s="9">
        <v>0.113</v>
      </c>
      <c r="DM14" s="9">
        <v>0.47299999999999998</v>
      </c>
      <c r="DN14" s="9">
        <v>0.17499999999999999</v>
      </c>
      <c r="DO14" s="9">
        <v>0.29799999999999999</v>
      </c>
      <c r="DP14" s="9">
        <v>2.145</v>
      </c>
      <c r="DQ14" s="9">
        <v>0.56000000000000005</v>
      </c>
      <c r="DR14" s="9">
        <v>1.585</v>
      </c>
      <c r="DS14" s="9">
        <v>58.484999999999999</v>
      </c>
      <c r="DT14" s="9">
        <v>17.021000000000001</v>
      </c>
      <c r="DU14" s="9">
        <v>106.66800000000001</v>
      </c>
      <c r="DV14" s="9">
        <v>0.76</v>
      </c>
      <c r="DW14" s="9">
        <v>0.34899999999999998</v>
      </c>
      <c r="DX14" s="9">
        <v>0.41099999999999998</v>
      </c>
      <c r="DY14" s="9">
        <v>8.7999999999999995E-2</v>
      </c>
      <c r="DZ14" s="9">
        <v>0</v>
      </c>
      <c r="EA14" s="9">
        <v>8.7999999999999995E-2</v>
      </c>
      <c r="EB14" s="9">
        <v>0</v>
      </c>
      <c r="EC14" s="9">
        <v>0</v>
      </c>
      <c r="ED14" s="9">
        <v>0</v>
      </c>
      <c r="EE14" s="9">
        <v>0.217</v>
      </c>
      <c r="EF14" s="9">
        <v>0.217</v>
      </c>
      <c r="EG14" s="9">
        <v>0</v>
      </c>
      <c r="EH14" s="9">
        <v>0.45600000000000002</v>
      </c>
      <c r="EI14" s="9">
        <v>0.13200000000000001</v>
      </c>
      <c r="EJ14" s="9">
        <v>0.32300000000000001</v>
      </c>
      <c r="EK14" s="9">
        <v>83.430999999999997</v>
      </c>
      <c r="EL14" s="9">
        <v>88.308000000000007</v>
      </c>
      <c r="EM14" s="9">
        <v>365.041</v>
      </c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>
        <v>0</v>
      </c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>
        <v>0</v>
      </c>
      <c r="GB14" s="9">
        <v>0</v>
      </c>
      <c r="GC14" s="9">
        <v>0</v>
      </c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>
        <v>0</v>
      </c>
      <c r="GU14" s="9"/>
      <c r="GV14" s="9"/>
      <c r="GW14" s="9">
        <v>0</v>
      </c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>
        <v>0</v>
      </c>
      <c r="HJ14" s="9"/>
      <c r="HK14" s="9"/>
      <c r="HL14" s="9">
        <v>0</v>
      </c>
      <c r="HM14" s="9"/>
      <c r="HN14" s="9"/>
      <c r="HO14" s="9">
        <v>0</v>
      </c>
      <c r="HP14" s="9"/>
      <c r="HQ14" s="9"/>
      <c r="HR14" s="9">
        <v>0</v>
      </c>
      <c r="HS14" s="9"/>
      <c r="HT14" s="9"/>
      <c r="HU14" s="9">
        <v>0</v>
      </c>
      <c r="HV14" s="9"/>
      <c r="HW14" s="9"/>
      <c r="HX14" s="9">
        <v>0</v>
      </c>
      <c r="HY14" s="9"/>
      <c r="HZ14" s="9"/>
      <c r="IA14" s="9"/>
      <c r="IB14" s="9"/>
      <c r="IC14" s="9"/>
      <c r="ID14" s="9"/>
      <c r="IE14" s="9">
        <v>0</v>
      </c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6.9539999999999997</v>
      </c>
      <c r="C15" s="9">
        <v>0.73499999999999999</v>
      </c>
      <c r="D15" s="9">
        <v>0.34699999999999998</v>
      </c>
      <c r="E15" s="9">
        <v>0.38800000000000001</v>
      </c>
      <c r="F15" s="9">
        <v>2.242</v>
      </c>
      <c r="G15" s="9">
        <v>0.60099999999999998</v>
      </c>
      <c r="H15" s="9">
        <v>1.641</v>
      </c>
      <c r="I15" s="9">
        <v>2.601</v>
      </c>
      <c r="J15" s="9">
        <v>0.91600000000000004</v>
      </c>
      <c r="K15" s="9">
        <v>1.6850000000000001</v>
      </c>
      <c r="L15" s="9">
        <v>5.4080000000000004</v>
      </c>
      <c r="M15" s="9">
        <v>2.1669999999999998</v>
      </c>
      <c r="N15" s="9">
        <v>3.2410000000000001</v>
      </c>
      <c r="O15" s="9">
        <v>43</v>
      </c>
      <c r="P15" s="9">
        <v>52</v>
      </c>
      <c r="Q15" s="9">
        <v>42.78</v>
      </c>
      <c r="R15" s="9">
        <v>7.9569999999999999</v>
      </c>
      <c r="S15" s="9">
        <v>3.1309999999999998</v>
      </c>
      <c r="T15" s="9">
        <v>4.827</v>
      </c>
      <c r="U15" s="9">
        <v>0.57299999999999995</v>
      </c>
      <c r="V15" s="9">
        <v>0.437</v>
      </c>
      <c r="W15" s="9">
        <v>0.13500000000000001</v>
      </c>
      <c r="X15" s="9">
        <v>0.69199999999999995</v>
      </c>
      <c r="Y15" s="9">
        <v>0.122</v>
      </c>
      <c r="Z15" s="9">
        <v>0.56999999999999995</v>
      </c>
      <c r="AA15" s="9">
        <v>2.3519999999999999</v>
      </c>
      <c r="AB15" s="9">
        <v>0.83599999999999997</v>
      </c>
      <c r="AC15" s="9">
        <v>1.516</v>
      </c>
      <c r="AD15" s="9">
        <v>4.3410000000000002</v>
      </c>
      <c r="AE15" s="9">
        <v>1.7350000000000001</v>
      </c>
      <c r="AF15" s="9">
        <v>2.6059999999999999</v>
      </c>
      <c r="AG15" s="9">
        <v>52</v>
      </c>
      <c r="AH15" s="9">
        <v>52</v>
      </c>
      <c r="AI15" s="9">
        <v>52</v>
      </c>
      <c r="AJ15" s="9">
        <v>4.1630000000000003</v>
      </c>
      <c r="AK15" s="9">
        <v>1.766</v>
      </c>
      <c r="AL15" s="9">
        <v>2.3959999999999999</v>
      </c>
      <c r="AM15" s="9">
        <v>0.45500000000000002</v>
      </c>
      <c r="AN15" s="9">
        <v>0.32</v>
      </c>
      <c r="AO15" s="9">
        <v>0.13500000000000001</v>
      </c>
      <c r="AP15" s="9">
        <v>0.45500000000000002</v>
      </c>
      <c r="AQ15" s="9">
        <v>0</v>
      </c>
      <c r="AR15" s="9">
        <v>0.45500000000000002</v>
      </c>
      <c r="AS15" s="9">
        <v>1.345</v>
      </c>
      <c r="AT15" s="9">
        <v>0.62</v>
      </c>
      <c r="AU15" s="9">
        <v>0.72499999999999998</v>
      </c>
      <c r="AV15" s="9">
        <v>1.907</v>
      </c>
      <c r="AW15" s="9">
        <v>0.82599999999999996</v>
      </c>
      <c r="AX15" s="9">
        <v>1.081</v>
      </c>
      <c r="AY15" s="9">
        <v>31.03</v>
      </c>
      <c r="AZ15" s="9">
        <v>34.82</v>
      </c>
      <c r="BA15" s="9">
        <v>32.223999999999997</v>
      </c>
      <c r="BB15" s="9">
        <v>3.7949999999999999</v>
      </c>
      <c r="BC15" s="9">
        <v>1.3640000000000001</v>
      </c>
      <c r="BD15" s="9">
        <v>2.4300000000000002</v>
      </c>
      <c r="BE15" s="9">
        <v>0.11700000000000001</v>
      </c>
      <c r="BF15" s="9">
        <v>0.11700000000000001</v>
      </c>
      <c r="BG15" s="9">
        <v>0</v>
      </c>
      <c r="BH15" s="9">
        <v>0.23599999999999999</v>
      </c>
      <c r="BI15" s="9">
        <v>0.122</v>
      </c>
      <c r="BJ15" s="9">
        <v>0.115</v>
      </c>
      <c r="BK15" s="9">
        <v>1.0069999999999999</v>
      </c>
      <c r="BL15" s="9">
        <v>0.216</v>
      </c>
      <c r="BM15" s="9">
        <v>0.79100000000000004</v>
      </c>
      <c r="BN15" s="9">
        <v>2.4340000000000002</v>
      </c>
      <c r="BO15" s="9">
        <v>0.90900000000000003</v>
      </c>
      <c r="BP15" s="9">
        <v>1.5249999999999999</v>
      </c>
      <c r="BQ15" s="9">
        <v>87.965999999999994</v>
      </c>
      <c r="BR15" s="9">
        <v>103.077</v>
      </c>
      <c r="BS15" s="9">
        <v>75.66</v>
      </c>
      <c r="BT15" s="9">
        <v>6.32</v>
      </c>
      <c r="BU15" s="9">
        <v>1.915</v>
      </c>
      <c r="BV15" s="9">
        <v>4.4050000000000002</v>
      </c>
      <c r="BW15" s="9">
        <v>0.53200000000000003</v>
      </c>
      <c r="BX15" s="9">
        <v>0.27900000000000003</v>
      </c>
      <c r="BY15" s="9">
        <v>0.253</v>
      </c>
      <c r="BZ15" s="9">
        <v>0.502</v>
      </c>
      <c r="CA15" s="9">
        <v>0.223</v>
      </c>
      <c r="CB15" s="9">
        <v>0.27900000000000003</v>
      </c>
      <c r="CC15" s="9">
        <v>1.222</v>
      </c>
      <c r="CD15" s="9">
        <v>0.375</v>
      </c>
      <c r="CE15" s="9">
        <v>0.84699999999999998</v>
      </c>
      <c r="CF15" s="9">
        <v>4.0640000000000001</v>
      </c>
      <c r="CG15" s="9">
        <v>1.038</v>
      </c>
      <c r="CH15" s="9">
        <v>3.0259999999999998</v>
      </c>
      <c r="CI15" s="9">
        <v>104</v>
      </c>
      <c r="CJ15" s="9">
        <v>57.087000000000003</v>
      </c>
      <c r="CK15" s="9">
        <v>104</v>
      </c>
      <c r="CL15" s="9">
        <v>2.9079999999999999</v>
      </c>
      <c r="CM15" s="9">
        <v>0.61599999999999999</v>
      </c>
      <c r="CN15" s="9">
        <v>2.2930000000000001</v>
      </c>
      <c r="CO15" s="9">
        <v>0.26400000000000001</v>
      </c>
      <c r="CP15" s="9">
        <v>0.14699999999999999</v>
      </c>
      <c r="CQ15" s="9">
        <v>0.11700000000000001</v>
      </c>
      <c r="CR15" s="9">
        <v>0.35</v>
      </c>
      <c r="CS15" s="9">
        <v>0.223</v>
      </c>
      <c r="CT15" s="9">
        <v>0.127</v>
      </c>
      <c r="CU15" s="9">
        <v>0.46700000000000003</v>
      </c>
      <c r="CV15" s="9">
        <v>9.6000000000000002E-2</v>
      </c>
      <c r="CW15" s="9">
        <v>0.371</v>
      </c>
      <c r="CX15" s="9">
        <v>1.8280000000000001</v>
      </c>
      <c r="CY15" s="9">
        <v>0.15</v>
      </c>
      <c r="CZ15" s="9">
        <v>1.6779999999999999</v>
      </c>
      <c r="DA15" s="9">
        <v>56.054000000000002</v>
      </c>
      <c r="DB15" s="9">
        <v>5</v>
      </c>
      <c r="DC15" s="9">
        <v>102.244</v>
      </c>
      <c r="DD15" s="9">
        <v>3.4119999999999999</v>
      </c>
      <c r="DE15" s="9">
        <v>1.2989999999999999</v>
      </c>
      <c r="DF15" s="9">
        <v>2.1120000000000001</v>
      </c>
      <c r="DG15" s="9">
        <v>0.26800000000000002</v>
      </c>
      <c r="DH15" s="9">
        <v>0.13200000000000001</v>
      </c>
      <c r="DI15" s="9">
        <v>0.13600000000000001</v>
      </c>
      <c r="DJ15" s="9">
        <v>0.152</v>
      </c>
      <c r="DK15" s="9">
        <v>0</v>
      </c>
      <c r="DL15" s="9">
        <v>0.152</v>
      </c>
      <c r="DM15" s="9">
        <v>0.755</v>
      </c>
      <c r="DN15" s="9">
        <v>0.27900000000000003</v>
      </c>
      <c r="DO15" s="9">
        <v>0.47599999999999998</v>
      </c>
      <c r="DP15" s="9">
        <v>2.2360000000000002</v>
      </c>
      <c r="DQ15" s="9">
        <v>0.88800000000000001</v>
      </c>
      <c r="DR15" s="9">
        <v>1.3480000000000001</v>
      </c>
      <c r="DS15" s="9">
        <v>156</v>
      </c>
      <c r="DT15" s="9">
        <v>157.48699999999999</v>
      </c>
      <c r="DU15" s="9">
        <v>156</v>
      </c>
      <c r="DV15" s="9">
        <v>0.39100000000000001</v>
      </c>
      <c r="DW15" s="9">
        <v>0.23799999999999999</v>
      </c>
      <c r="DX15" s="9">
        <v>0.152</v>
      </c>
      <c r="DY15" s="9">
        <v>0</v>
      </c>
      <c r="DZ15" s="9">
        <v>0</v>
      </c>
      <c r="EA15" s="9">
        <v>0</v>
      </c>
      <c r="EB15" s="9">
        <v>0.152</v>
      </c>
      <c r="EC15" s="9">
        <v>0</v>
      </c>
      <c r="ED15" s="9">
        <v>0.152</v>
      </c>
      <c r="EE15" s="9">
        <v>0</v>
      </c>
      <c r="EF15" s="9">
        <v>0</v>
      </c>
      <c r="EG15" s="9">
        <v>0</v>
      </c>
      <c r="EH15" s="9">
        <v>0.23799999999999999</v>
      </c>
      <c r="EI15" s="9">
        <v>0.23799999999999999</v>
      </c>
      <c r="EJ15" s="9">
        <v>0</v>
      </c>
      <c r="EK15" s="9">
        <v>92.76</v>
      </c>
      <c r="EL15" s="9">
        <v>156.74</v>
      </c>
      <c r="EM15" s="9">
        <v>0</v>
      </c>
      <c r="EN15" s="9">
        <v>21.556999999999999</v>
      </c>
      <c r="EO15" s="9">
        <v>7.3239999999999998</v>
      </c>
      <c r="EP15" s="9">
        <v>14.233000000000001</v>
      </c>
      <c r="EQ15" s="9">
        <v>1.145</v>
      </c>
      <c r="ER15" s="9">
        <v>0.64</v>
      </c>
      <c r="ES15" s="9">
        <v>0.505</v>
      </c>
      <c r="ET15" s="9">
        <v>2.7029999999999998</v>
      </c>
      <c r="EU15" s="9">
        <v>0.72199999999999998</v>
      </c>
      <c r="EV15" s="9">
        <v>1.9810000000000001</v>
      </c>
      <c r="EW15" s="9">
        <v>5.6340000000000003</v>
      </c>
      <c r="EX15" s="9">
        <v>1.893</v>
      </c>
      <c r="EY15" s="9">
        <v>3.742</v>
      </c>
      <c r="EZ15" s="9">
        <v>12.074</v>
      </c>
      <c r="FA15" s="9">
        <v>4.069</v>
      </c>
      <c r="FB15" s="9">
        <v>8.0050000000000008</v>
      </c>
      <c r="FC15" s="9">
        <v>52</v>
      </c>
      <c r="FD15" s="9">
        <v>52</v>
      </c>
      <c r="FE15" s="9">
        <v>52</v>
      </c>
      <c r="FF15" s="9">
        <v>9.2210000000000001</v>
      </c>
      <c r="FG15" s="9">
        <v>2.7240000000000002</v>
      </c>
      <c r="FH15" s="9">
        <v>6.4969999999999999</v>
      </c>
      <c r="FI15" s="9">
        <v>0.29199999999999998</v>
      </c>
      <c r="FJ15" s="9">
        <v>0.29199999999999998</v>
      </c>
      <c r="FK15" s="9">
        <v>0</v>
      </c>
      <c r="FL15" s="9">
        <v>0.90900000000000003</v>
      </c>
      <c r="FM15" s="9">
        <v>0.122</v>
      </c>
      <c r="FN15" s="9">
        <v>0.78700000000000003</v>
      </c>
      <c r="FO15" s="9">
        <v>2.17</v>
      </c>
      <c r="FP15" s="9">
        <v>0.317</v>
      </c>
      <c r="FQ15" s="9">
        <v>1.853</v>
      </c>
      <c r="FR15" s="9">
        <v>5.85</v>
      </c>
      <c r="FS15" s="9">
        <v>1.9930000000000001</v>
      </c>
      <c r="FT15" s="9">
        <v>3.8570000000000002</v>
      </c>
      <c r="FU15" s="9">
        <v>93.551000000000002</v>
      </c>
      <c r="FV15" s="9">
        <v>152.16300000000001</v>
      </c>
      <c r="FW15" s="9">
        <v>53.156999999999996</v>
      </c>
      <c r="FX15" s="9">
        <v>5.0599999999999996</v>
      </c>
      <c r="FY15" s="9">
        <v>1.46</v>
      </c>
      <c r="FZ15" s="9">
        <v>3.6</v>
      </c>
      <c r="GA15" s="9">
        <v>0.13200000000000001</v>
      </c>
      <c r="GB15" s="9">
        <v>0.13200000000000001</v>
      </c>
      <c r="GC15" s="9">
        <v>0</v>
      </c>
      <c r="GD15" s="9">
        <v>0.28999999999999998</v>
      </c>
      <c r="GE15" s="9">
        <v>0.122</v>
      </c>
      <c r="GF15" s="9">
        <v>0.16800000000000001</v>
      </c>
      <c r="GG15" s="9">
        <v>1.2190000000000001</v>
      </c>
      <c r="GH15" s="9">
        <v>0.216</v>
      </c>
      <c r="GI15" s="9">
        <v>1.0029999999999999</v>
      </c>
      <c r="GJ15" s="9">
        <v>3.419</v>
      </c>
      <c r="GK15" s="9">
        <v>0.99</v>
      </c>
      <c r="GL15" s="9">
        <v>2.4289999999999998</v>
      </c>
      <c r="GM15" s="9">
        <v>104</v>
      </c>
      <c r="GN15" s="9">
        <v>150.62299999999999</v>
      </c>
      <c r="GO15" s="9">
        <v>104</v>
      </c>
      <c r="GP15" s="9">
        <v>4.1619999999999999</v>
      </c>
      <c r="GQ15" s="9">
        <v>1.264</v>
      </c>
      <c r="GR15" s="9">
        <v>2.8969999999999998</v>
      </c>
      <c r="GS15" s="9">
        <v>0.16</v>
      </c>
      <c r="GT15" s="9">
        <v>0.16</v>
      </c>
      <c r="GU15" s="9">
        <v>0</v>
      </c>
      <c r="GV15" s="9">
        <v>0.61899999999999999</v>
      </c>
      <c r="GW15" s="9">
        <v>0</v>
      </c>
      <c r="GX15" s="9">
        <v>0.61899999999999999</v>
      </c>
      <c r="GY15" s="9">
        <v>0.95099999999999996</v>
      </c>
      <c r="GZ15" s="9">
        <v>0.10100000000000001</v>
      </c>
      <c r="HA15" s="9">
        <v>0.85</v>
      </c>
      <c r="HB15" s="9">
        <v>2.431</v>
      </c>
      <c r="HC15" s="9">
        <v>1.0029999999999999</v>
      </c>
      <c r="HD15" s="9">
        <v>1.4279999999999999</v>
      </c>
      <c r="HE15" s="9">
        <v>52.558</v>
      </c>
      <c r="HF15" s="9">
        <v>150.19</v>
      </c>
      <c r="HG15" s="9">
        <v>40.988</v>
      </c>
      <c r="HH15" s="9">
        <v>2.2349999999999999</v>
      </c>
      <c r="HI15" s="9">
        <v>0.25</v>
      </c>
      <c r="HJ15" s="9">
        <v>1.984</v>
      </c>
      <c r="HK15" s="9">
        <v>0.11700000000000001</v>
      </c>
      <c r="HL15" s="9">
        <v>0</v>
      </c>
      <c r="HM15" s="9">
        <v>0.11700000000000001</v>
      </c>
      <c r="HN15" s="9">
        <v>0.115</v>
      </c>
      <c r="HO15" s="9">
        <v>0</v>
      </c>
      <c r="HP15" s="9">
        <v>0.115</v>
      </c>
      <c r="HQ15" s="9">
        <v>0.68899999999999995</v>
      </c>
      <c r="HR15" s="9">
        <v>0.25</v>
      </c>
      <c r="HS15" s="9">
        <v>0.439</v>
      </c>
      <c r="HT15" s="9">
        <v>1.3129999999999999</v>
      </c>
      <c r="HU15" s="9">
        <v>0</v>
      </c>
      <c r="HV15" s="9">
        <v>1.3129999999999999</v>
      </c>
      <c r="HW15" s="9">
        <v>52</v>
      </c>
      <c r="HX15" s="9">
        <v>33.493000000000002</v>
      </c>
      <c r="HY15" s="9">
        <v>55.097999999999999</v>
      </c>
      <c r="HZ15" s="9">
        <v>3.8660000000000001</v>
      </c>
      <c r="IA15" s="9">
        <v>1.921</v>
      </c>
      <c r="IB15" s="9">
        <v>1.944</v>
      </c>
      <c r="IC15" s="9">
        <v>0.34699999999999998</v>
      </c>
      <c r="ID15" s="9">
        <v>0.34699999999999998</v>
      </c>
      <c r="IE15" s="9">
        <v>0</v>
      </c>
      <c r="IF15" s="9">
        <v>0.76600000000000001</v>
      </c>
      <c r="IG15" s="9">
        <v>0.19400000000000001</v>
      </c>
      <c r="IH15" s="9">
        <v>0.57099999999999995</v>
      </c>
      <c r="II15" s="9">
        <v>0.88100000000000001</v>
      </c>
      <c r="IJ15" s="9">
        <v>0.21099999999999999</v>
      </c>
      <c r="IK15" s="9">
        <v>0.67</v>
      </c>
      <c r="IL15" s="9">
        <v>1.8720000000000001</v>
      </c>
      <c r="IM15" s="9">
        <v>1.169</v>
      </c>
      <c r="IN15" s="9">
        <v>0.70299999999999996</v>
      </c>
      <c r="IO15" s="9">
        <v>42.856000000000002</v>
      </c>
      <c r="IP15" s="9">
        <v>57.762</v>
      </c>
      <c r="IQ15" s="9">
        <v>19.991</v>
      </c>
    </row>
    <row r="16" spans="1:251">
      <c r="A16" s="10">
        <v>43862</v>
      </c>
      <c r="B16" s="9">
        <v>5.7880000000000003</v>
      </c>
      <c r="C16" s="9">
        <v>0.98599999999999999</v>
      </c>
      <c r="D16" s="9">
        <v>0.38400000000000001</v>
      </c>
      <c r="E16" s="9">
        <v>0.60099999999999998</v>
      </c>
      <c r="F16" s="9">
        <v>2.282</v>
      </c>
      <c r="G16" s="9">
        <v>0.66500000000000004</v>
      </c>
      <c r="H16" s="9">
        <v>1.617</v>
      </c>
      <c r="I16" s="9">
        <v>3.1560000000000001</v>
      </c>
      <c r="J16" s="9">
        <v>1.25</v>
      </c>
      <c r="K16" s="9">
        <v>1.9059999999999999</v>
      </c>
      <c r="L16" s="9">
        <v>4.3410000000000002</v>
      </c>
      <c r="M16" s="9">
        <v>2.6779999999999999</v>
      </c>
      <c r="N16" s="9">
        <v>1.663</v>
      </c>
      <c r="O16" s="9">
        <v>39</v>
      </c>
      <c r="P16" s="9">
        <v>52</v>
      </c>
      <c r="Q16" s="9">
        <v>17</v>
      </c>
      <c r="R16" s="9">
        <v>10.394</v>
      </c>
      <c r="S16" s="9">
        <v>3.6150000000000002</v>
      </c>
      <c r="T16" s="9">
        <v>6.7789999999999999</v>
      </c>
      <c r="U16" s="9">
        <v>1.23</v>
      </c>
      <c r="V16" s="9">
        <v>0.79500000000000004</v>
      </c>
      <c r="W16" s="9">
        <v>0.435</v>
      </c>
      <c r="X16" s="9">
        <v>2.403</v>
      </c>
      <c r="Y16" s="9">
        <v>1.0289999999999999</v>
      </c>
      <c r="Z16" s="9">
        <v>1.3740000000000001</v>
      </c>
      <c r="AA16" s="9">
        <v>2.12</v>
      </c>
      <c r="AB16" s="9">
        <v>0.57999999999999996</v>
      </c>
      <c r="AC16" s="9">
        <v>1.5409999999999999</v>
      </c>
      <c r="AD16" s="9">
        <v>4.641</v>
      </c>
      <c r="AE16" s="9">
        <v>1.2110000000000001</v>
      </c>
      <c r="AF16" s="9">
        <v>3.43</v>
      </c>
      <c r="AG16" s="9">
        <v>28.402000000000001</v>
      </c>
      <c r="AH16" s="9">
        <v>10.444000000000001</v>
      </c>
      <c r="AI16" s="9">
        <v>50.886000000000003</v>
      </c>
      <c r="AJ16" s="9">
        <v>6.19</v>
      </c>
      <c r="AK16" s="9">
        <v>2.1219999999999999</v>
      </c>
      <c r="AL16" s="9">
        <v>4.0679999999999996</v>
      </c>
      <c r="AM16" s="9">
        <v>0.69599999999999995</v>
      </c>
      <c r="AN16" s="9">
        <v>0.54900000000000004</v>
      </c>
      <c r="AO16" s="9">
        <v>0.14699999999999999</v>
      </c>
      <c r="AP16" s="9">
        <v>1.5840000000000001</v>
      </c>
      <c r="AQ16" s="9">
        <v>0.75600000000000001</v>
      </c>
      <c r="AR16" s="9">
        <v>0.82799999999999996</v>
      </c>
      <c r="AS16" s="9">
        <v>1.056</v>
      </c>
      <c r="AT16" s="9">
        <v>0.18</v>
      </c>
      <c r="AU16" s="9">
        <v>0.876</v>
      </c>
      <c r="AV16" s="9">
        <v>2.8540000000000001</v>
      </c>
      <c r="AW16" s="9">
        <v>0.63700000000000001</v>
      </c>
      <c r="AX16" s="9">
        <v>2.218</v>
      </c>
      <c r="AY16" s="9">
        <v>40.393999999999998</v>
      </c>
      <c r="AZ16" s="9">
        <v>8</v>
      </c>
      <c r="BA16" s="9">
        <v>52</v>
      </c>
      <c r="BB16" s="9">
        <v>4.2039999999999997</v>
      </c>
      <c r="BC16" s="9">
        <v>1.4930000000000001</v>
      </c>
      <c r="BD16" s="9">
        <v>2.7109999999999999</v>
      </c>
      <c r="BE16" s="9">
        <v>0.53400000000000003</v>
      </c>
      <c r="BF16" s="9">
        <v>0.246</v>
      </c>
      <c r="BG16" s="9">
        <v>0.28799999999999998</v>
      </c>
      <c r="BH16" s="9">
        <v>0.81899999999999995</v>
      </c>
      <c r="BI16" s="9">
        <v>0.27300000000000002</v>
      </c>
      <c r="BJ16" s="9">
        <v>0.54600000000000004</v>
      </c>
      <c r="BK16" s="9">
        <v>1.0649999999999999</v>
      </c>
      <c r="BL16" s="9">
        <v>0.39900000000000002</v>
      </c>
      <c r="BM16" s="9">
        <v>0.66500000000000004</v>
      </c>
      <c r="BN16" s="9">
        <v>1.7869999999999999</v>
      </c>
      <c r="BO16" s="9">
        <v>0.57499999999999996</v>
      </c>
      <c r="BP16" s="9">
        <v>1.212</v>
      </c>
      <c r="BQ16" s="9">
        <v>26.15</v>
      </c>
      <c r="BR16" s="9">
        <v>26.931999999999999</v>
      </c>
      <c r="BS16" s="9">
        <v>31.824000000000002</v>
      </c>
      <c r="BT16" s="9">
        <v>8.8539999999999992</v>
      </c>
      <c r="BU16" s="9">
        <v>3.0110000000000001</v>
      </c>
      <c r="BV16" s="9">
        <v>5.843</v>
      </c>
      <c r="BW16" s="9">
        <v>0.92700000000000005</v>
      </c>
      <c r="BX16" s="9">
        <v>0.63400000000000001</v>
      </c>
      <c r="BY16" s="9">
        <v>0.29299999999999998</v>
      </c>
      <c r="BZ16" s="9">
        <v>0.503</v>
      </c>
      <c r="CA16" s="9">
        <v>0.122</v>
      </c>
      <c r="CB16" s="9">
        <v>0.38200000000000001</v>
      </c>
      <c r="CC16" s="9">
        <v>2.0390000000000001</v>
      </c>
      <c r="CD16" s="9">
        <v>0.83</v>
      </c>
      <c r="CE16" s="9">
        <v>1.208</v>
      </c>
      <c r="CF16" s="9">
        <v>5.3849999999999998</v>
      </c>
      <c r="CG16" s="9">
        <v>1.425</v>
      </c>
      <c r="CH16" s="9">
        <v>3.96</v>
      </c>
      <c r="CI16" s="9">
        <v>104</v>
      </c>
      <c r="CJ16" s="9">
        <v>46.265000000000001</v>
      </c>
      <c r="CK16" s="9">
        <v>104</v>
      </c>
      <c r="CL16" s="9">
        <v>5.0549999999999997</v>
      </c>
      <c r="CM16" s="9">
        <v>1.7829999999999999</v>
      </c>
      <c r="CN16" s="9">
        <v>3.2719999999999998</v>
      </c>
      <c r="CO16" s="9">
        <v>0.65500000000000003</v>
      </c>
      <c r="CP16" s="9">
        <v>0.51100000000000001</v>
      </c>
      <c r="CQ16" s="9">
        <v>0.14399999999999999</v>
      </c>
      <c r="CR16" s="9">
        <v>0.36899999999999999</v>
      </c>
      <c r="CS16" s="9">
        <v>0.122</v>
      </c>
      <c r="CT16" s="9">
        <v>0.247</v>
      </c>
      <c r="CU16" s="9">
        <v>1.2849999999999999</v>
      </c>
      <c r="CV16" s="9">
        <v>0.51400000000000001</v>
      </c>
      <c r="CW16" s="9">
        <v>0.77</v>
      </c>
      <c r="CX16" s="9">
        <v>2.746</v>
      </c>
      <c r="CY16" s="9">
        <v>0.63500000000000001</v>
      </c>
      <c r="CZ16" s="9">
        <v>2.1110000000000002</v>
      </c>
      <c r="DA16" s="9">
        <v>52</v>
      </c>
      <c r="DB16" s="9">
        <v>29.24</v>
      </c>
      <c r="DC16" s="9">
        <v>104.152</v>
      </c>
      <c r="DD16" s="9">
        <v>3.8</v>
      </c>
      <c r="DE16" s="9">
        <v>1.228</v>
      </c>
      <c r="DF16" s="9">
        <v>2.5710000000000002</v>
      </c>
      <c r="DG16" s="9">
        <v>0.27200000000000002</v>
      </c>
      <c r="DH16" s="9">
        <v>0.123</v>
      </c>
      <c r="DI16" s="9">
        <v>0.14899999999999999</v>
      </c>
      <c r="DJ16" s="9">
        <v>0.13500000000000001</v>
      </c>
      <c r="DK16" s="9">
        <v>0</v>
      </c>
      <c r="DL16" s="9">
        <v>0.13500000000000001</v>
      </c>
      <c r="DM16" s="9">
        <v>0.754</v>
      </c>
      <c r="DN16" s="9">
        <v>0.316</v>
      </c>
      <c r="DO16" s="9">
        <v>0.438</v>
      </c>
      <c r="DP16" s="9">
        <v>2.6389999999999998</v>
      </c>
      <c r="DQ16" s="9">
        <v>0.78900000000000003</v>
      </c>
      <c r="DR16" s="9">
        <v>1.849</v>
      </c>
      <c r="DS16" s="9">
        <v>104</v>
      </c>
      <c r="DT16" s="9">
        <v>104</v>
      </c>
      <c r="DU16" s="9">
        <v>104</v>
      </c>
      <c r="DV16" s="9">
        <v>0.374</v>
      </c>
      <c r="DW16" s="9">
        <v>0.24099999999999999</v>
      </c>
      <c r="DX16" s="9">
        <v>0.13200000000000001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0.374</v>
      </c>
      <c r="EI16" s="9">
        <v>0.24099999999999999</v>
      </c>
      <c r="EJ16" s="9">
        <v>0.13200000000000001</v>
      </c>
      <c r="EK16" s="9">
        <v>608.99199999999996</v>
      </c>
      <c r="EL16" s="9">
        <v>508.52</v>
      </c>
      <c r="EM16" s="9">
        <v>0</v>
      </c>
      <c r="EN16" s="9">
        <v>24.547000000000001</v>
      </c>
      <c r="EO16" s="9">
        <v>9.2249999999999996</v>
      </c>
      <c r="EP16" s="9">
        <v>15.321999999999999</v>
      </c>
      <c r="EQ16" s="9">
        <v>2.7810000000000001</v>
      </c>
      <c r="ER16" s="9">
        <v>1.601</v>
      </c>
      <c r="ES16" s="9">
        <v>1.18</v>
      </c>
      <c r="ET16" s="9">
        <v>3.919</v>
      </c>
      <c r="EU16" s="9">
        <v>1.1459999999999999</v>
      </c>
      <c r="EV16" s="9">
        <v>2.7730000000000001</v>
      </c>
      <c r="EW16" s="9">
        <v>6.6319999999999997</v>
      </c>
      <c r="EX16" s="9">
        <v>2.395</v>
      </c>
      <c r="EY16" s="9">
        <v>4.2370000000000001</v>
      </c>
      <c r="EZ16" s="9">
        <v>11.215</v>
      </c>
      <c r="FA16" s="9">
        <v>4.0839999999999996</v>
      </c>
      <c r="FB16" s="9">
        <v>7.1319999999999997</v>
      </c>
      <c r="FC16" s="9">
        <v>42.234000000000002</v>
      </c>
      <c r="FD16" s="9">
        <v>46.33</v>
      </c>
      <c r="FE16" s="9">
        <v>39.332000000000001</v>
      </c>
      <c r="FF16" s="9">
        <v>12.916</v>
      </c>
      <c r="FG16" s="9">
        <v>4.3949999999999996</v>
      </c>
      <c r="FH16" s="9">
        <v>8.5220000000000002</v>
      </c>
      <c r="FI16" s="9">
        <v>1.8380000000000001</v>
      </c>
      <c r="FJ16" s="9">
        <v>0.97099999999999997</v>
      </c>
      <c r="FK16" s="9">
        <v>0.86699999999999999</v>
      </c>
      <c r="FL16" s="9">
        <v>1.849</v>
      </c>
      <c r="FM16" s="9">
        <v>0.54700000000000004</v>
      </c>
      <c r="FN16" s="9">
        <v>1.302</v>
      </c>
      <c r="FO16" s="9">
        <v>2.8540000000000001</v>
      </c>
      <c r="FP16" s="9">
        <v>0.77600000000000002</v>
      </c>
      <c r="FQ16" s="9">
        <v>2.077</v>
      </c>
      <c r="FR16" s="9">
        <v>6.3760000000000003</v>
      </c>
      <c r="FS16" s="9">
        <v>2.101</v>
      </c>
      <c r="FT16" s="9">
        <v>4.2750000000000004</v>
      </c>
      <c r="FU16" s="9">
        <v>47</v>
      </c>
      <c r="FV16" s="9">
        <v>46.351999999999997</v>
      </c>
      <c r="FW16" s="9">
        <v>49.875</v>
      </c>
      <c r="FX16" s="9">
        <v>5.7939999999999996</v>
      </c>
      <c r="FY16" s="9">
        <v>1.7</v>
      </c>
      <c r="FZ16" s="9">
        <v>4.0940000000000003</v>
      </c>
      <c r="GA16" s="9">
        <v>0.75900000000000001</v>
      </c>
      <c r="GB16" s="9">
        <v>0.32700000000000001</v>
      </c>
      <c r="GC16" s="9">
        <v>0.432</v>
      </c>
      <c r="GD16" s="9">
        <v>1.373</v>
      </c>
      <c r="GE16" s="9">
        <v>0.316</v>
      </c>
      <c r="GF16" s="9">
        <v>1.0569999999999999</v>
      </c>
      <c r="GG16" s="9">
        <v>1.1459999999999999</v>
      </c>
      <c r="GH16" s="9">
        <v>0.27100000000000002</v>
      </c>
      <c r="GI16" s="9">
        <v>0.875</v>
      </c>
      <c r="GJ16" s="9">
        <v>2.516</v>
      </c>
      <c r="GK16" s="9">
        <v>0.78600000000000003</v>
      </c>
      <c r="GL16" s="9">
        <v>1.7290000000000001</v>
      </c>
      <c r="GM16" s="9">
        <v>28.181000000000001</v>
      </c>
      <c r="GN16" s="9">
        <v>32.417999999999999</v>
      </c>
      <c r="GO16" s="9">
        <v>26</v>
      </c>
      <c r="GP16" s="9">
        <v>7.1230000000000002</v>
      </c>
      <c r="GQ16" s="9">
        <v>2.6949999999999998</v>
      </c>
      <c r="GR16" s="9">
        <v>4.4279999999999999</v>
      </c>
      <c r="GS16" s="9">
        <v>1.079</v>
      </c>
      <c r="GT16" s="9">
        <v>0.64400000000000002</v>
      </c>
      <c r="GU16" s="9">
        <v>0.435</v>
      </c>
      <c r="GV16" s="9">
        <v>0.47499999999999998</v>
      </c>
      <c r="GW16" s="9">
        <v>0.23100000000000001</v>
      </c>
      <c r="GX16" s="9">
        <v>0.24399999999999999</v>
      </c>
      <c r="GY16" s="9">
        <v>1.708</v>
      </c>
      <c r="GZ16" s="9">
        <v>0.50600000000000001</v>
      </c>
      <c r="HA16" s="9">
        <v>1.202</v>
      </c>
      <c r="HB16" s="9">
        <v>3.8610000000000002</v>
      </c>
      <c r="HC16" s="9">
        <v>1.3149999999999999</v>
      </c>
      <c r="HD16" s="9">
        <v>2.5459999999999998</v>
      </c>
      <c r="HE16" s="9">
        <v>52</v>
      </c>
      <c r="HF16" s="9">
        <v>48.326000000000001</v>
      </c>
      <c r="HG16" s="9">
        <v>54.688000000000002</v>
      </c>
      <c r="HH16" s="9">
        <v>2.6909999999999998</v>
      </c>
      <c r="HI16" s="9">
        <v>0.38200000000000001</v>
      </c>
      <c r="HJ16" s="9">
        <v>2.3090000000000002</v>
      </c>
      <c r="HK16" s="9">
        <v>0.245</v>
      </c>
      <c r="HL16" s="9">
        <v>0.245</v>
      </c>
      <c r="HM16" s="9">
        <v>0</v>
      </c>
      <c r="HN16" s="9">
        <v>0.503</v>
      </c>
      <c r="HO16" s="9">
        <v>0</v>
      </c>
      <c r="HP16" s="9">
        <v>0.503</v>
      </c>
      <c r="HQ16" s="9">
        <v>0.377</v>
      </c>
      <c r="HR16" s="9">
        <v>0</v>
      </c>
      <c r="HS16" s="9">
        <v>0.377</v>
      </c>
      <c r="HT16" s="9">
        <v>1.5649999999999999</v>
      </c>
      <c r="HU16" s="9">
        <v>0.13600000000000001</v>
      </c>
      <c r="HV16" s="9">
        <v>1.429</v>
      </c>
      <c r="HW16" s="9">
        <v>53.164000000000001</v>
      </c>
      <c r="HX16" s="9">
        <v>1.9510000000000001</v>
      </c>
      <c r="HY16" s="9">
        <v>75.692999999999998</v>
      </c>
      <c r="HZ16" s="9">
        <v>3.0489999999999999</v>
      </c>
      <c r="IA16" s="9">
        <v>1.129</v>
      </c>
      <c r="IB16" s="9">
        <v>1.92</v>
      </c>
      <c r="IC16" s="9">
        <v>0.55100000000000005</v>
      </c>
      <c r="ID16" s="9">
        <v>0.38400000000000001</v>
      </c>
      <c r="IE16" s="9">
        <v>0.16600000000000001</v>
      </c>
      <c r="IF16" s="9">
        <v>0.54900000000000004</v>
      </c>
      <c r="IG16" s="9">
        <v>0.17599999999999999</v>
      </c>
      <c r="IH16" s="9">
        <v>0.373</v>
      </c>
      <c r="II16" s="9">
        <v>0.78400000000000003</v>
      </c>
      <c r="IJ16" s="9">
        <v>0.126</v>
      </c>
      <c r="IK16" s="9">
        <v>0.65800000000000003</v>
      </c>
      <c r="IL16" s="9">
        <v>1.1659999999999999</v>
      </c>
      <c r="IM16" s="9">
        <v>0.443</v>
      </c>
      <c r="IN16" s="9">
        <v>0.72299999999999998</v>
      </c>
      <c r="IO16" s="9">
        <v>22.349</v>
      </c>
      <c r="IP16" s="9">
        <v>12.61</v>
      </c>
      <c r="IQ16" s="9">
        <v>29.917999999999999</v>
      </c>
    </row>
    <row r="17" spans="1:251">
      <c r="A17" s="10">
        <v>44228</v>
      </c>
      <c r="B17" s="9">
        <v>3.7679999999999998</v>
      </c>
      <c r="C17" s="9">
        <v>0.61199999999999999</v>
      </c>
      <c r="D17" s="9">
        <v>0.11899999999999999</v>
      </c>
      <c r="E17" s="9">
        <v>0.49299999999999999</v>
      </c>
      <c r="F17" s="9">
        <v>1.379</v>
      </c>
      <c r="G17" s="9">
        <v>0.57499999999999996</v>
      </c>
      <c r="H17" s="9">
        <v>0.80400000000000005</v>
      </c>
      <c r="I17" s="9">
        <v>2.2280000000000002</v>
      </c>
      <c r="J17" s="9">
        <v>0.999</v>
      </c>
      <c r="K17" s="9">
        <v>1.2290000000000001</v>
      </c>
      <c r="L17" s="9">
        <v>3.274</v>
      </c>
      <c r="M17" s="9">
        <v>2.0310000000000001</v>
      </c>
      <c r="N17" s="9">
        <v>1.2430000000000001</v>
      </c>
      <c r="O17" s="9">
        <v>41.094999999999999</v>
      </c>
      <c r="P17" s="9">
        <v>52</v>
      </c>
      <c r="Q17" s="9">
        <v>17.515999999999998</v>
      </c>
      <c r="R17" s="9">
        <v>9.36</v>
      </c>
      <c r="S17" s="9">
        <v>3.8170000000000002</v>
      </c>
      <c r="T17" s="9">
        <v>5.5430000000000001</v>
      </c>
      <c r="U17" s="9">
        <v>0.95</v>
      </c>
      <c r="V17" s="9">
        <v>0.434</v>
      </c>
      <c r="W17" s="9">
        <v>0.51600000000000001</v>
      </c>
      <c r="X17" s="9">
        <v>1.262</v>
      </c>
      <c r="Y17" s="9">
        <v>0.33200000000000002</v>
      </c>
      <c r="Z17" s="9">
        <v>0.93</v>
      </c>
      <c r="AA17" s="9">
        <v>1.665</v>
      </c>
      <c r="AB17" s="9">
        <v>1.079</v>
      </c>
      <c r="AC17" s="9">
        <v>0.58599999999999997</v>
      </c>
      <c r="AD17" s="9">
        <v>5.484</v>
      </c>
      <c r="AE17" s="9">
        <v>1.972</v>
      </c>
      <c r="AF17" s="9">
        <v>3.5110000000000001</v>
      </c>
      <c r="AG17" s="9">
        <v>52</v>
      </c>
      <c r="AH17" s="9">
        <v>51.841999999999999</v>
      </c>
      <c r="AI17" s="9">
        <v>52</v>
      </c>
      <c r="AJ17" s="9">
        <v>6.7060000000000004</v>
      </c>
      <c r="AK17" s="9">
        <v>3.3050000000000002</v>
      </c>
      <c r="AL17" s="9">
        <v>3.4</v>
      </c>
      <c r="AM17" s="9">
        <v>0.60299999999999998</v>
      </c>
      <c r="AN17" s="9">
        <v>0.32</v>
      </c>
      <c r="AO17" s="9">
        <v>0.28299999999999997</v>
      </c>
      <c r="AP17" s="9">
        <v>1.1679999999999999</v>
      </c>
      <c r="AQ17" s="9">
        <v>0.33200000000000002</v>
      </c>
      <c r="AR17" s="9">
        <v>0.83599999999999997</v>
      </c>
      <c r="AS17" s="9">
        <v>1.121</v>
      </c>
      <c r="AT17" s="9">
        <v>0.92600000000000005</v>
      </c>
      <c r="AU17" s="9">
        <v>0.19500000000000001</v>
      </c>
      <c r="AV17" s="9">
        <v>3.8140000000000001</v>
      </c>
      <c r="AW17" s="9">
        <v>1.728</v>
      </c>
      <c r="AX17" s="9">
        <v>2.0859999999999999</v>
      </c>
      <c r="AY17" s="9">
        <v>52</v>
      </c>
      <c r="AZ17" s="9">
        <v>52</v>
      </c>
      <c r="BA17" s="9">
        <v>52</v>
      </c>
      <c r="BB17" s="9">
        <v>2.6549999999999998</v>
      </c>
      <c r="BC17" s="9">
        <v>0.51200000000000001</v>
      </c>
      <c r="BD17" s="9">
        <v>2.1429999999999998</v>
      </c>
      <c r="BE17" s="9">
        <v>0.34699999999999998</v>
      </c>
      <c r="BF17" s="9">
        <v>0.115</v>
      </c>
      <c r="BG17" s="9">
        <v>0.23300000000000001</v>
      </c>
      <c r="BH17" s="9">
        <v>9.2999999999999999E-2</v>
      </c>
      <c r="BI17" s="9">
        <v>0</v>
      </c>
      <c r="BJ17" s="9">
        <v>9.2999999999999999E-2</v>
      </c>
      <c r="BK17" s="9">
        <v>0.54400000000000004</v>
      </c>
      <c r="BL17" s="9">
        <v>0.153</v>
      </c>
      <c r="BM17" s="9">
        <v>0.39100000000000001</v>
      </c>
      <c r="BN17" s="9">
        <v>1.67</v>
      </c>
      <c r="BO17" s="9">
        <v>0.24399999999999999</v>
      </c>
      <c r="BP17" s="9">
        <v>1.4259999999999999</v>
      </c>
      <c r="BQ17" s="9">
        <v>52</v>
      </c>
      <c r="BR17" s="9">
        <v>59.24</v>
      </c>
      <c r="BS17" s="9">
        <v>52</v>
      </c>
      <c r="BT17" s="9">
        <v>6.5590000000000002</v>
      </c>
      <c r="BU17" s="9">
        <v>2.6819999999999999</v>
      </c>
      <c r="BV17" s="9">
        <v>3.8769999999999998</v>
      </c>
      <c r="BW17" s="9">
        <v>0.45</v>
      </c>
      <c r="BX17" s="9">
        <v>0.14000000000000001</v>
      </c>
      <c r="BY17" s="9">
        <v>0.309</v>
      </c>
      <c r="BZ17" s="9">
        <v>0.69299999999999995</v>
      </c>
      <c r="CA17" s="9">
        <v>0</v>
      </c>
      <c r="CB17" s="9">
        <v>0.69299999999999995</v>
      </c>
      <c r="CC17" s="9">
        <v>2.0099999999999998</v>
      </c>
      <c r="CD17" s="9">
        <v>1.127</v>
      </c>
      <c r="CE17" s="9">
        <v>0.88300000000000001</v>
      </c>
      <c r="CF17" s="9">
        <v>3.407</v>
      </c>
      <c r="CG17" s="9">
        <v>1.415</v>
      </c>
      <c r="CH17" s="9">
        <v>1.992</v>
      </c>
      <c r="CI17" s="9">
        <v>52</v>
      </c>
      <c r="CJ17" s="9">
        <v>52</v>
      </c>
      <c r="CK17" s="9">
        <v>50.213999999999999</v>
      </c>
      <c r="CL17" s="9">
        <v>4.0629999999999997</v>
      </c>
      <c r="CM17" s="9">
        <v>1.9450000000000001</v>
      </c>
      <c r="CN17" s="9">
        <v>2.1179999999999999</v>
      </c>
      <c r="CO17" s="9">
        <v>0.14000000000000001</v>
      </c>
      <c r="CP17" s="9">
        <v>0.14000000000000001</v>
      </c>
      <c r="CQ17" s="9">
        <v>0</v>
      </c>
      <c r="CR17" s="9">
        <v>0.55400000000000005</v>
      </c>
      <c r="CS17" s="9">
        <v>0</v>
      </c>
      <c r="CT17" s="9">
        <v>0.55400000000000005</v>
      </c>
      <c r="CU17" s="9">
        <v>1.379</v>
      </c>
      <c r="CV17" s="9">
        <v>0.81699999999999995</v>
      </c>
      <c r="CW17" s="9">
        <v>0.56200000000000006</v>
      </c>
      <c r="CX17" s="9">
        <v>1.99</v>
      </c>
      <c r="CY17" s="9">
        <v>0.98799999999999999</v>
      </c>
      <c r="CZ17" s="9">
        <v>1.002</v>
      </c>
      <c r="DA17" s="9">
        <v>44.430999999999997</v>
      </c>
      <c r="DB17" s="9">
        <v>47.936</v>
      </c>
      <c r="DC17" s="9">
        <v>40.375999999999998</v>
      </c>
      <c r="DD17" s="9">
        <v>2.496</v>
      </c>
      <c r="DE17" s="9">
        <v>0.73699999999999999</v>
      </c>
      <c r="DF17" s="9">
        <v>1.7589999999999999</v>
      </c>
      <c r="DG17" s="9">
        <v>0.309</v>
      </c>
      <c r="DH17" s="9">
        <v>0</v>
      </c>
      <c r="DI17" s="9">
        <v>0.309</v>
      </c>
      <c r="DJ17" s="9">
        <v>0.13800000000000001</v>
      </c>
      <c r="DK17" s="9">
        <v>0</v>
      </c>
      <c r="DL17" s="9">
        <v>0.13800000000000001</v>
      </c>
      <c r="DM17" s="9">
        <v>0.63100000000000001</v>
      </c>
      <c r="DN17" s="9">
        <v>0.31</v>
      </c>
      <c r="DO17" s="9">
        <v>0.32100000000000001</v>
      </c>
      <c r="DP17" s="9">
        <v>1.417</v>
      </c>
      <c r="DQ17" s="9">
        <v>0.42699999999999999</v>
      </c>
      <c r="DR17" s="9">
        <v>0.99</v>
      </c>
      <c r="DS17" s="9">
        <v>52</v>
      </c>
      <c r="DT17" s="9">
        <v>55.311</v>
      </c>
      <c r="DU17" s="9">
        <v>51.427</v>
      </c>
      <c r="DV17" s="9">
        <v>0.44900000000000001</v>
      </c>
      <c r="DW17" s="9">
        <v>0.29699999999999999</v>
      </c>
      <c r="DX17" s="9">
        <v>0.152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0.44900000000000001</v>
      </c>
      <c r="EI17" s="9">
        <v>0.29699999999999999</v>
      </c>
      <c r="EJ17" s="9">
        <v>0.152</v>
      </c>
      <c r="EK17" s="9">
        <v>234.68299999999999</v>
      </c>
      <c r="EL17" s="9">
        <v>357.37200000000001</v>
      </c>
      <c r="EM17" s="9">
        <v>0</v>
      </c>
      <c r="EN17" s="9">
        <v>20.779</v>
      </c>
      <c r="EO17" s="9">
        <v>9.0340000000000007</v>
      </c>
      <c r="EP17" s="9">
        <v>11.744999999999999</v>
      </c>
      <c r="EQ17" s="9">
        <v>1.4730000000000001</v>
      </c>
      <c r="ER17" s="9">
        <v>0.51200000000000001</v>
      </c>
      <c r="ES17" s="9">
        <v>0.96099999999999997</v>
      </c>
      <c r="ET17" s="9">
        <v>2.714</v>
      </c>
      <c r="EU17" s="9">
        <v>0.90700000000000003</v>
      </c>
      <c r="EV17" s="9">
        <v>1.8069999999999999</v>
      </c>
      <c r="EW17" s="9">
        <v>5.1059999999999999</v>
      </c>
      <c r="EX17" s="9">
        <v>2.57</v>
      </c>
      <c r="EY17" s="9">
        <v>2.536</v>
      </c>
      <c r="EZ17" s="9">
        <v>11.487</v>
      </c>
      <c r="FA17" s="9">
        <v>5.0439999999999996</v>
      </c>
      <c r="FB17" s="9">
        <v>6.4420000000000002</v>
      </c>
      <c r="FC17" s="9">
        <v>52</v>
      </c>
      <c r="FD17" s="9">
        <v>52</v>
      </c>
      <c r="FE17" s="9">
        <v>52</v>
      </c>
      <c r="FF17" s="9">
        <v>11.901999999999999</v>
      </c>
      <c r="FG17" s="9">
        <v>4.6630000000000003</v>
      </c>
      <c r="FH17" s="9">
        <v>7.2389999999999999</v>
      </c>
      <c r="FI17" s="9">
        <v>0.88900000000000001</v>
      </c>
      <c r="FJ17" s="9">
        <v>0.39300000000000002</v>
      </c>
      <c r="FK17" s="9">
        <v>0.496</v>
      </c>
      <c r="FL17" s="9">
        <v>1.587</v>
      </c>
      <c r="FM17" s="9">
        <v>0.33200000000000002</v>
      </c>
      <c r="FN17" s="9">
        <v>1.256</v>
      </c>
      <c r="FO17" s="9">
        <v>2.7909999999999999</v>
      </c>
      <c r="FP17" s="9">
        <v>1.345</v>
      </c>
      <c r="FQ17" s="9">
        <v>1.4470000000000001</v>
      </c>
      <c r="FR17" s="9">
        <v>6.6340000000000003</v>
      </c>
      <c r="FS17" s="9">
        <v>2.5939999999999999</v>
      </c>
      <c r="FT17" s="9">
        <v>4.0410000000000004</v>
      </c>
      <c r="FU17" s="9">
        <v>52</v>
      </c>
      <c r="FV17" s="9">
        <v>52</v>
      </c>
      <c r="FW17" s="9">
        <v>52</v>
      </c>
      <c r="FX17" s="9">
        <v>4.6040000000000001</v>
      </c>
      <c r="FY17" s="9">
        <v>1.8180000000000001</v>
      </c>
      <c r="FZ17" s="9">
        <v>2.7850000000000001</v>
      </c>
      <c r="GA17" s="9">
        <v>0.27800000000000002</v>
      </c>
      <c r="GB17" s="9">
        <v>0.27800000000000002</v>
      </c>
      <c r="GC17" s="9">
        <v>0</v>
      </c>
      <c r="GD17" s="9">
        <v>0.80100000000000005</v>
      </c>
      <c r="GE17" s="9">
        <v>0.13100000000000001</v>
      </c>
      <c r="GF17" s="9">
        <v>0.67</v>
      </c>
      <c r="GG17" s="9">
        <v>1.4930000000000001</v>
      </c>
      <c r="GH17" s="9">
        <v>0.67</v>
      </c>
      <c r="GI17" s="9">
        <v>0.82199999999999995</v>
      </c>
      <c r="GJ17" s="9">
        <v>2.032</v>
      </c>
      <c r="GK17" s="9">
        <v>0.73899999999999999</v>
      </c>
      <c r="GL17" s="9">
        <v>1.2929999999999999</v>
      </c>
      <c r="GM17" s="9">
        <v>40.69</v>
      </c>
      <c r="GN17" s="9">
        <v>26.742999999999999</v>
      </c>
      <c r="GO17" s="9">
        <v>47.625999999999998</v>
      </c>
      <c r="GP17" s="9">
        <v>7.2990000000000004</v>
      </c>
      <c r="GQ17" s="9">
        <v>2.8450000000000002</v>
      </c>
      <c r="GR17" s="9">
        <v>4.4539999999999997</v>
      </c>
      <c r="GS17" s="9">
        <v>0.61099999999999999</v>
      </c>
      <c r="GT17" s="9">
        <v>0.115</v>
      </c>
      <c r="GU17" s="9">
        <v>0.496</v>
      </c>
      <c r="GV17" s="9">
        <v>0.78700000000000003</v>
      </c>
      <c r="GW17" s="9">
        <v>0.20100000000000001</v>
      </c>
      <c r="GX17" s="9">
        <v>0.58599999999999997</v>
      </c>
      <c r="GY17" s="9">
        <v>1.2989999999999999</v>
      </c>
      <c r="GZ17" s="9">
        <v>0.67500000000000004</v>
      </c>
      <c r="HA17" s="9">
        <v>0.624</v>
      </c>
      <c r="HB17" s="9">
        <v>4.6020000000000003</v>
      </c>
      <c r="HC17" s="9">
        <v>1.8540000000000001</v>
      </c>
      <c r="HD17" s="9">
        <v>2.7480000000000002</v>
      </c>
      <c r="HE17" s="9">
        <v>52</v>
      </c>
      <c r="HF17" s="9">
        <v>104</v>
      </c>
      <c r="HG17" s="9">
        <v>52</v>
      </c>
      <c r="HH17" s="9">
        <v>1.6990000000000001</v>
      </c>
      <c r="HI17" s="9">
        <v>0</v>
      </c>
      <c r="HJ17" s="9">
        <v>1.6990000000000001</v>
      </c>
      <c r="HK17" s="9">
        <v>0.23300000000000001</v>
      </c>
      <c r="HL17" s="9">
        <v>0</v>
      </c>
      <c r="HM17" s="9">
        <v>0.23300000000000001</v>
      </c>
      <c r="HN17" s="9">
        <v>0</v>
      </c>
      <c r="HO17" s="9">
        <v>0</v>
      </c>
      <c r="HP17" s="9">
        <v>0</v>
      </c>
      <c r="HQ17" s="9">
        <v>0.378</v>
      </c>
      <c r="HR17" s="9">
        <v>0</v>
      </c>
      <c r="HS17" s="9">
        <v>0.378</v>
      </c>
      <c r="HT17" s="9">
        <v>1.089</v>
      </c>
      <c r="HU17" s="9">
        <v>0</v>
      </c>
      <c r="HV17" s="9">
        <v>1.089</v>
      </c>
      <c r="HW17" s="9">
        <v>52</v>
      </c>
      <c r="HX17" s="9">
        <v>0</v>
      </c>
      <c r="HY17" s="9">
        <v>52</v>
      </c>
      <c r="HZ17" s="9">
        <v>2.339</v>
      </c>
      <c r="IA17" s="9">
        <v>0.94299999999999995</v>
      </c>
      <c r="IB17" s="9">
        <v>1.3959999999999999</v>
      </c>
      <c r="IC17" s="9">
        <v>0.23100000000000001</v>
      </c>
      <c r="ID17" s="9">
        <v>0</v>
      </c>
      <c r="IE17" s="9">
        <v>0.23100000000000001</v>
      </c>
      <c r="IF17" s="9">
        <v>0.47499999999999998</v>
      </c>
      <c r="IG17" s="9">
        <v>0.32900000000000001</v>
      </c>
      <c r="IH17" s="9">
        <v>0.14699999999999999</v>
      </c>
      <c r="II17" s="9">
        <v>0.625</v>
      </c>
      <c r="IJ17" s="9">
        <v>0.247</v>
      </c>
      <c r="IK17" s="9">
        <v>0.378</v>
      </c>
      <c r="IL17" s="9">
        <v>1.0069999999999999</v>
      </c>
      <c r="IM17" s="9">
        <v>0.36699999999999999</v>
      </c>
      <c r="IN17" s="9">
        <v>0.64</v>
      </c>
      <c r="IO17" s="9">
        <v>43</v>
      </c>
      <c r="IP17" s="9">
        <v>40.1</v>
      </c>
      <c r="IQ17" s="9">
        <v>44.106000000000002</v>
      </c>
    </row>
    <row r="18" spans="1:251">
      <c r="A18" s="10">
        <v>44593</v>
      </c>
      <c r="B18" s="9">
        <v>2.8540000000000001</v>
      </c>
      <c r="C18" s="9">
        <v>0.44</v>
      </c>
      <c r="D18" s="9">
        <v>0.30599999999999999</v>
      </c>
      <c r="E18" s="9">
        <v>0.13400000000000001</v>
      </c>
      <c r="F18" s="9">
        <v>0.95399999999999996</v>
      </c>
      <c r="G18" s="9">
        <v>8.3000000000000004E-2</v>
      </c>
      <c r="H18" s="9">
        <v>0.871</v>
      </c>
      <c r="I18" s="9">
        <v>1.1990000000000001</v>
      </c>
      <c r="J18" s="9">
        <v>0.88400000000000001</v>
      </c>
      <c r="K18" s="9">
        <v>0.315</v>
      </c>
      <c r="L18" s="9">
        <v>2.0489999999999999</v>
      </c>
      <c r="M18" s="9">
        <v>0.51500000000000001</v>
      </c>
      <c r="N18" s="9">
        <v>1.5349999999999999</v>
      </c>
      <c r="O18" s="9">
        <v>26.007999999999999</v>
      </c>
      <c r="P18" s="9">
        <v>17</v>
      </c>
      <c r="Q18" s="9">
        <v>52</v>
      </c>
      <c r="R18" s="9">
        <v>8.5510000000000002</v>
      </c>
      <c r="S18" s="9">
        <v>2.806</v>
      </c>
      <c r="T18" s="9">
        <v>5.7450000000000001</v>
      </c>
      <c r="U18" s="9">
        <v>1.026</v>
      </c>
      <c r="V18" s="9">
        <v>0.58899999999999997</v>
      </c>
      <c r="W18" s="9">
        <v>0.437</v>
      </c>
      <c r="X18" s="9">
        <v>1.3779999999999999</v>
      </c>
      <c r="Y18" s="9">
        <v>0.51200000000000001</v>
      </c>
      <c r="Z18" s="9">
        <v>0.86699999999999999</v>
      </c>
      <c r="AA18" s="9">
        <v>3.1080000000000001</v>
      </c>
      <c r="AB18" s="9">
        <v>0.89100000000000001</v>
      </c>
      <c r="AC18" s="9">
        <v>2.2170000000000001</v>
      </c>
      <c r="AD18" s="9">
        <v>3.0390000000000001</v>
      </c>
      <c r="AE18" s="9">
        <v>0.81399999999999995</v>
      </c>
      <c r="AF18" s="9">
        <v>2.2240000000000002</v>
      </c>
      <c r="AG18" s="9">
        <v>26</v>
      </c>
      <c r="AH18" s="9">
        <v>22.55</v>
      </c>
      <c r="AI18" s="9">
        <v>32.274000000000001</v>
      </c>
      <c r="AJ18" s="9">
        <v>6.2670000000000003</v>
      </c>
      <c r="AK18" s="9">
        <v>2.3730000000000002</v>
      </c>
      <c r="AL18" s="9">
        <v>3.8940000000000001</v>
      </c>
      <c r="AM18" s="9">
        <v>0.749</v>
      </c>
      <c r="AN18" s="9">
        <v>0.46300000000000002</v>
      </c>
      <c r="AO18" s="9">
        <v>0.28599999999999998</v>
      </c>
      <c r="AP18" s="9">
        <v>1.2270000000000001</v>
      </c>
      <c r="AQ18" s="9">
        <v>0.51200000000000001</v>
      </c>
      <c r="AR18" s="9">
        <v>0.71599999999999997</v>
      </c>
      <c r="AS18" s="9">
        <v>2.2090000000000001</v>
      </c>
      <c r="AT18" s="9">
        <v>0.79</v>
      </c>
      <c r="AU18" s="9">
        <v>1.419</v>
      </c>
      <c r="AV18" s="9">
        <v>2.0819999999999999</v>
      </c>
      <c r="AW18" s="9">
        <v>0.60899999999999999</v>
      </c>
      <c r="AX18" s="9">
        <v>1.4730000000000001</v>
      </c>
      <c r="AY18" s="9">
        <v>26</v>
      </c>
      <c r="AZ18" s="9">
        <v>18.547999999999998</v>
      </c>
      <c r="BA18" s="9">
        <v>43.805</v>
      </c>
      <c r="BB18" s="9">
        <v>2.2839999999999998</v>
      </c>
      <c r="BC18" s="9">
        <v>0.433</v>
      </c>
      <c r="BD18" s="9">
        <v>1.851</v>
      </c>
      <c r="BE18" s="9">
        <v>0.27700000000000002</v>
      </c>
      <c r="BF18" s="9">
        <v>0.126</v>
      </c>
      <c r="BG18" s="9">
        <v>0.151</v>
      </c>
      <c r="BH18" s="9">
        <v>0.151</v>
      </c>
      <c r="BI18" s="9">
        <v>0</v>
      </c>
      <c r="BJ18" s="9">
        <v>0.151</v>
      </c>
      <c r="BK18" s="9">
        <v>0.89900000000000002</v>
      </c>
      <c r="BL18" s="9">
        <v>0.10100000000000001</v>
      </c>
      <c r="BM18" s="9">
        <v>0.79800000000000004</v>
      </c>
      <c r="BN18" s="9">
        <v>0.95699999999999996</v>
      </c>
      <c r="BO18" s="9">
        <v>0.20499999999999999</v>
      </c>
      <c r="BP18" s="9">
        <v>0.751</v>
      </c>
      <c r="BQ18" s="9">
        <v>29.82</v>
      </c>
      <c r="BR18" s="9">
        <v>125.38200000000001</v>
      </c>
      <c r="BS18" s="9">
        <v>27.654</v>
      </c>
      <c r="BT18" s="9">
        <v>5.7119999999999997</v>
      </c>
      <c r="BU18" s="9">
        <v>2.371</v>
      </c>
      <c r="BV18" s="9">
        <v>3.3420000000000001</v>
      </c>
      <c r="BW18" s="9">
        <v>0.217</v>
      </c>
      <c r="BX18" s="9">
        <v>0.217</v>
      </c>
      <c r="BY18" s="9">
        <v>0</v>
      </c>
      <c r="BZ18" s="9">
        <v>0.434</v>
      </c>
      <c r="CA18" s="9">
        <v>0.216</v>
      </c>
      <c r="CB18" s="9">
        <v>0.218</v>
      </c>
      <c r="CC18" s="9">
        <v>1.488</v>
      </c>
      <c r="CD18" s="9">
        <v>0.755</v>
      </c>
      <c r="CE18" s="9">
        <v>0.73299999999999998</v>
      </c>
      <c r="CF18" s="9">
        <v>3.573</v>
      </c>
      <c r="CG18" s="9">
        <v>1.1830000000000001</v>
      </c>
      <c r="CH18" s="9">
        <v>2.39</v>
      </c>
      <c r="CI18" s="9">
        <v>104</v>
      </c>
      <c r="CJ18" s="9">
        <v>49.784999999999997</v>
      </c>
      <c r="CK18" s="9">
        <v>260</v>
      </c>
      <c r="CL18" s="9">
        <v>2.84</v>
      </c>
      <c r="CM18" s="9">
        <v>1.0129999999999999</v>
      </c>
      <c r="CN18" s="9">
        <v>1.827</v>
      </c>
      <c r="CO18" s="9">
        <v>0</v>
      </c>
      <c r="CP18" s="9">
        <v>0</v>
      </c>
      <c r="CQ18" s="9">
        <v>0</v>
      </c>
      <c r="CR18" s="9">
        <v>0.21199999999999999</v>
      </c>
      <c r="CS18" s="9">
        <v>0.1</v>
      </c>
      <c r="CT18" s="9">
        <v>0.112</v>
      </c>
      <c r="CU18" s="9">
        <v>1.006</v>
      </c>
      <c r="CV18" s="9">
        <v>0.53100000000000003</v>
      </c>
      <c r="CW18" s="9">
        <v>0.47499999999999998</v>
      </c>
      <c r="CX18" s="9">
        <v>1.621</v>
      </c>
      <c r="CY18" s="9">
        <v>0.38200000000000001</v>
      </c>
      <c r="CZ18" s="9">
        <v>1.2390000000000001</v>
      </c>
      <c r="DA18" s="9">
        <v>68.558999999999997</v>
      </c>
      <c r="DB18" s="9">
        <v>29.617999999999999</v>
      </c>
      <c r="DC18" s="9">
        <v>142.13999999999999</v>
      </c>
      <c r="DD18" s="9">
        <v>2.8719999999999999</v>
      </c>
      <c r="DE18" s="9">
        <v>1.3580000000000001</v>
      </c>
      <c r="DF18" s="9">
        <v>1.514</v>
      </c>
      <c r="DG18" s="9">
        <v>0.217</v>
      </c>
      <c r="DH18" s="9">
        <v>0.217</v>
      </c>
      <c r="DI18" s="9">
        <v>0</v>
      </c>
      <c r="DJ18" s="9">
        <v>0.222</v>
      </c>
      <c r="DK18" s="9">
        <v>0.11600000000000001</v>
      </c>
      <c r="DL18" s="9">
        <v>0.106</v>
      </c>
      <c r="DM18" s="9">
        <v>0.48199999999999998</v>
      </c>
      <c r="DN18" s="9">
        <v>0.224</v>
      </c>
      <c r="DO18" s="9">
        <v>0.25700000000000001</v>
      </c>
      <c r="DP18" s="9">
        <v>1.952</v>
      </c>
      <c r="DQ18" s="9">
        <v>0.80100000000000005</v>
      </c>
      <c r="DR18" s="9">
        <v>1.151</v>
      </c>
      <c r="DS18" s="9">
        <v>208</v>
      </c>
      <c r="DT18" s="9">
        <v>104</v>
      </c>
      <c r="DU18" s="9">
        <v>260</v>
      </c>
      <c r="DV18" s="9">
        <v>0.58499999999999996</v>
      </c>
      <c r="DW18" s="9">
        <v>0.36</v>
      </c>
      <c r="DX18" s="9">
        <v>0.22500000000000001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0.58499999999999996</v>
      </c>
      <c r="EI18" s="9">
        <v>0.36</v>
      </c>
      <c r="EJ18" s="9">
        <v>0.22500000000000001</v>
      </c>
      <c r="EK18" s="9">
        <v>265.90300000000002</v>
      </c>
      <c r="EL18" s="9">
        <v>286.875</v>
      </c>
      <c r="EM18" s="9">
        <v>240.26</v>
      </c>
      <c r="EN18" s="9">
        <v>14.369</v>
      </c>
      <c r="EO18" s="9">
        <v>5.056</v>
      </c>
      <c r="EP18" s="9">
        <v>9.3130000000000006</v>
      </c>
      <c r="EQ18" s="9">
        <v>1.0369999999999999</v>
      </c>
      <c r="ER18" s="9">
        <v>0.747</v>
      </c>
      <c r="ES18" s="9">
        <v>0.28999999999999998</v>
      </c>
      <c r="ET18" s="9">
        <v>1.7370000000000001</v>
      </c>
      <c r="EU18" s="9">
        <v>0.32600000000000001</v>
      </c>
      <c r="EV18" s="9">
        <v>1.411</v>
      </c>
      <c r="EW18" s="9">
        <v>4.5229999999999997</v>
      </c>
      <c r="EX18" s="9">
        <v>2.0699999999999998</v>
      </c>
      <c r="EY18" s="9">
        <v>2.4529999999999998</v>
      </c>
      <c r="EZ18" s="9">
        <v>7.0720000000000001</v>
      </c>
      <c r="FA18" s="9">
        <v>1.913</v>
      </c>
      <c r="FB18" s="9">
        <v>5.1589999999999998</v>
      </c>
      <c r="FC18" s="9">
        <v>49.773000000000003</v>
      </c>
      <c r="FD18" s="9">
        <v>32.487000000000002</v>
      </c>
      <c r="FE18" s="9">
        <v>52</v>
      </c>
      <c r="FF18" s="9">
        <v>8.5619999999999994</v>
      </c>
      <c r="FG18" s="9">
        <v>3.109</v>
      </c>
      <c r="FH18" s="9">
        <v>5.4530000000000003</v>
      </c>
      <c r="FI18" s="9">
        <v>0.73099999999999998</v>
      </c>
      <c r="FJ18" s="9">
        <v>0.441</v>
      </c>
      <c r="FK18" s="9">
        <v>0.28999999999999998</v>
      </c>
      <c r="FL18" s="9">
        <v>1.3069999999999999</v>
      </c>
      <c r="FM18" s="9">
        <v>0.24299999999999999</v>
      </c>
      <c r="FN18" s="9">
        <v>1.0629999999999999</v>
      </c>
      <c r="FO18" s="9">
        <v>2.6549999999999998</v>
      </c>
      <c r="FP18" s="9">
        <v>1.1850000000000001</v>
      </c>
      <c r="FQ18" s="9">
        <v>1.47</v>
      </c>
      <c r="FR18" s="9">
        <v>3.87</v>
      </c>
      <c r="FS18" s="9">
        <v>1.2410000000000001</v>
      </c>
      <c r="FT18" s="9">
        <v>2.63</v>
      </c>
      <c r="FU18" s="9">
        <v>43.002000000000002</v>
      </c>
      <c r="FV18" s="9">
        <v>26</v>
      </c>
      <c r="FW18" s="9">
        <v>47.863999999999997</v>
      </c>
      <c r="FX18" s="9">
        <v>3.41</v>
      </c>
      <c r="FY18" s="9">
        <v>0.73699999999999999</v>
      </c>
      <c r="FZ18" s="9">
        <v>2.673</v>
      </c>
      <c r="GA18" s="9">
        <v>0.51300000000000001</v>
      </c>
      <c r="GB18" s="9">
        <v>0.223</v>
      </c>
      <c r="GC18" s="9">
        <v>0.28999999999999998</v>
      </c>
      <c r="GD18" s="9">
        <v>0.318</v>
      </c>
      <c r="GE18" s="9">
        <v>0</v>
      </c>
      <c r="GF18" s="9">
        <v>0.318</v>
      </c>
      <c r="GG18" s="9">
        <v>1.4159999999999999</v>
      </c>
      <c r="GH18" s="9">
        <v>0.34100000000000003</v>
      </c>
      <c r="GI18" s="9">
        <v>1.075</v>
      </c>
      <c r="GJ18" s="9">
        <v>1.1619999999999999</v>
      </c>
      <c r="GK18" s="9">
        <v>0.17299999999999999</v>
      </c>
      <c r="GL18" s="9">
        <v>0.98899999999999999</v>
      </c>
      <c r="GM18" s="9">
        <v>28.050999999999998</v>
      </c>
      <c r="GN18" s="9">
        <v>21</v>
      </c>
      <c r="GO18" s="9">
        <v>39.027999999999999</v>
      </c>
      <c r="GP18" s="9">
        <v>5.1520000000000001</v>
      </c>
      <c r="GQ18" s="9">
        <v>2.3719999999999999</v>
      </c>
      <c r="GR18" s="9">
        <v>2.78</v>
      </c>
      <c r="GS18" s="9">
        <v>0.217</v>
      </c>
      <c r="GT18" s="9">
        <v>0.217</v>
      </c>
      <c r="GU18" s="9">
        <v>0</v>
      </c>
      <c r="GV18" s="9">
        <v>0.98899999999999999</v>
      </c>
      <c r="GW18" s="9">
        <v>0.24299999999999999</v>
      </c>
      <c r="GX18" s="9">
        <v>0.746</v>
      </c>
      <c r="GY18" s="9">
        <v>1.238</v>
      </c>
      <c r="GZ18" s="9">
        <v>0.84399999999999997</v>
      </c>
      <c r="HA18" s="9">
        <v>0.39500000000000002</v>
      </c>
      <c r="HB18" s="9">
        <v>2.7080000000000002</v>
      </c>
      <c r="HC18" s="9">
        <v>1.0680000000000001</v>
      </c>
      <c r="HD18" s="9">
        <v>1.64</v>
      </c>
      <c r="HE18" s="9">
        <v>52</v>
      </c>
      <c r="HF18" s="9">
        <v>40.533000000000001</v>
      </c>
      <c r="HG18" s="9">
        <v>52</v>
      </c>
      <c r="HH18" s="9">
        <v>1.9159999999999999</v>
      </c>
      <c r="HI18" s="9">
        <v>0.33</v>
      </c>
      <c r="HJ18" s="9">
        <v>1.585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0.78500000000000003</v>
      </c>
      <c r="HR18" s="9">
        <v>0.10100000000000001</v>
      </c>
      <c r="HS18" s="9">
        <v>0.68400000000000005</v>
      </c>
      <c r="HT18" s="9">
        <v>1.131</v>
      </c>
      <c r="HU18" s="9">
        <v>0.23</v>
      </c>
      <c r="HV18" s="9">
        <v>0.90100000000000002</v>
      </c>
      <c r="HW18" s="9">
        <v>134.233</v>
      </c>
      <c r="HX18" s="9">
        <v>163.57599999999999</v>
      </c>
      <c r="HY18" s="9">
        <v>80.894000000000005</v>
      </c>
      <c r="HZ18" s="9">
        <v>1.214</v>
      </c>
      <c r="IA18" s="9">
        <v>0.38900000000000001</v>
      </c>
      <c r="IB18" s="9">
        <v>0.82499999999999996</v>
      </c>
      <c r="IC18" s="9">
        <v>0.30599999999999999</v>
      </c>
      <c r="ID18" s="9">
        <v>0.30599999999999999</v>
      </c>
      <c r="IE18" s="9">
        <v>0</v>
      </c>
      <c r="IF18" s="9">
        <v>0.43099999999999999</v>
      </c>
      <c r="IG18" s="9">
        <v>8.3000000000000004E-2</v>
      </c>
      <c r="IH18" s="9">
        <v>0.34799999999999998</v>
      </c>
      <c r="II18" s="9">
        <v>0.112</v>
      </c>
      <c r="IJ18" s="9">
        <v>0</v>
      </c>
      <c r="IK18" s="9">
        <v>0.112</v>
      </c>
      <c r="IL18" s="9">
        <v>0.36599999999999999</v>
      </c>
      <c r="IM18" s="9">
        <v>0</v>
      </c>
      <c r="IN18" s="9">
        <v>0.36599999999999999</v>
      </c>
      <c r="IO18" s="9">
        <v>8.6069999999999993</v>
      </c>
      <c r="IP18" s="9">
        <v>1</v>
      </c>
      <c r="IQ18" s="9">
        <v>28.138000000000002</v>
      </c>
    </row>
    <row r="19" spans="1:251">
      <c r="A19" s="10">
        <v>44958</v>
      </c>
      <c r="B19" s="9">
        <v>3.9430000000000001</v>
      </c>
      <c r="C19" s="9">
        <v>1.452</v>
      </c>
      <c r="D19" s="9">
        <v>1.2969999999999999</v>
      </c>
      <c r="E19" s="9">
        <v>0.155</v>
      </c>
      <c r="F19" s="9">
        <v>0.91600000000000004</v>
      </c>
      <c r="G19" s="9">
        <v>0.17699999999999999</v>
      </c>
      <c r="H19" s="9">
        <v>0.74</v>
      </c>
      <c r="I19" s="9">
        <v>1.41</v>
      </c>
      <c r="J19" s="9">
        <v>0.94099999999999995</v>
      </c>
      <c r="K19" s="9">
        <v>0.46899999999999997</v>
      </c>
      <c r="L19" s="9">
        <v>3.0190000000000001</v>
      </c>
      <c r="M19" s="9">
        <v>0.439</v>
      </c>
      <c r="N19" s="9">
        <v>2.5790000000000002</v>
      </c>
      <c r="O19" s="9">
        <v>42.682000000000002</v>
      </c>
      <c r="P19" s="9">
        <v>6.4720000000000004</v>
      </c>
      <c r="Q19" s="9">
        <v>52</v>
      </c>
      <c r="R19" s="9">
        <v>8.8650000000000002</v>
      </c>
      <c r="S19" s="9">
        <v>3.5680000000000001</v>
      </c>
      <c r="T19" s="9">
        <v>5.2969999999999997</v>
      </c>
      <c r="U19" s="9">
        <v>1.5669999999999999</v>
      </c>
      <c r="V19" s="9">
        <v>0.68300000000000005</v>
      </c>
      <c r="W19" s="9">
        <v>0.88300000000000001</v>
      </c>
      <c r="X19" s="9">
        <v>1.0009999999999999</v>
      </c>
      <c r="Y19" s="9">
        <v>0.64600000000000002</v>
      </c>
      <c r="Z19" s="9">
        <v>0.35499999999999998</v>
      </c>
      <c r="AA19" s="9">
        <v>3.3260000000000001</v>
      </c>
      <c r="AB19" s="9">
        <v>1.3680000000000001</v>
      </c>
      <c r="AC19" s="9">
        <v>1.958</v>
      </c>
      <c r="AD19" s="9">
        <v>2.972</v>
      </c>
      <c r="AE19" s="9">
        <v>0.87</v>
      </c>
      <c r="AF19" s="9">
        <v>2.101</v>
      </c>
      <c r="AG19" s="9">
        <v>20.523</v>
      </c>
      <c r="AH19" s="9">
        <v>13</v>
      </c>
      <c r="AI19" s="9">
        <v>24.277000000000001</v>
      </c>
      <c r="AJ19" s="9">
        <v>3.9329999999999998</v>
      </c>
      <c r="AK19" s="9">
        <v>1.867</v>
      </c>
      <c r="AL19" s="9">
        <v>2.0659999999999998</v>
      </c>
      <c r="AM19" s="9">
        <v>0.35499999999999998</v>
      </c>
      <c r="AN19" s="9">
        <v>0.223</v>
      </c>
      <c r="AO19" s="9">
        <v>0.13300000000000001</v>
      </c>
      <c r="AP19" s="9">
        <v>0.69699999999999995</v>
      </c>
      <c r="AQ19" s="9">
        <v>0.34200000000000003</v>
      </c>
      <c r="AR19" s="9">
        <v>0.35499999999999998</v>
      </c>
      <c r="AS19" s="9">
        <v>1.768</v>
      </c>
      <c r="AT19" s="9">
        <v>0.77800000000000002</v>
      </c>
      <c r="AU19" s="9">
        <v>0.99</v>
      </c>
      <c r="AV19" s="9">
        <v>1.113</v>
      </c>
      <c r="AW19" s="9">
        <v>0.52400000000000002</v>
      </c>
      <c r="AX19" s="9">
        <v>0.58799999999999997</v>
      </c>
      <c r="AY19" s="9">
        <v>17</v>
      </c>
      <c r="AZ19" s="9">
        <v>15.439</v>
      </c>
      <c r="BA19" s="9">
        <v>19.547999999999998</v>
      </c>
      <c r="BB19" s="9">
        <v>4.9320000000000004</v>
      </c>
      <c r="BC19" s="9">
        <v>1.7</v>
      </c>
      <c r="BD19" s="9">
        <v>3.2309999999999999</v>
      </c>
      <c r="BE19" s="9">
        <v>1.2110000000000001</v>
      </c>
      <c r="BF19" s="9">
        <v>0.46</v>
      </c>
      <c r="BG19" s="9">
        <v>0.751</v>
      </c>
      <c r="BH19" s="9">
        <v>0.30399999999999999</v>
      </c>
      <c r="BI19" s="9">
        <v>0.30399999999999999</v>
      </c>
      <c r="BJ19" s="9">
        <v>0</v>
      </c>
      <c r="BK19" s="9">
        <v>1.5580000000000001</v>
      </c>
      <c r="BL19" s="9">
        <v>0.59</v>
      </c>
      <c r="BM19" s="9">
        <v>0.96799999999999997</v>
      </c>
      <c r="BN19" s="9">
        <v>1.859</v>
      </c>
      <c r="BO19" s="9">
        <v>0.34599999999999997</v>
      </c>
      <c r="BP19" s="9">
        <v>1.5129999999999999</v>
      </c>
      <c r="BQ19" s="9">
        <v>23.484000000000002</v>
      </c>
      <c r="BR19" s="9">
        <v>12.885999999999999</v>
      </c>
      <c r="BS19" s="9">
        <v>25.844000000000001</v>
      </c>
      <c r="BT19" s="9">
        <v>4.8120000000000003</v>
      </c>
      <c r="BU19" s="9">
        <v>1.802</v>
      </c>
      <c r="BV19" s="9">
        <v>3.0110000000000001</v>
      </c>
      <c r="BW19" s="9">
        <v>0.68200000000000005</v>
      </c>
      <c r="BX19" s="9">
        <v>0.217</v>
      </c>
      <c r="BY19" s="9">
        <v>0.46500000000000002</v>
      </c>
      <c r="BZ19" s="9">
        <v>0.42899999999999999</v>
      </c>
      <c r="CA19" s="9">
        <v>0.308</v>
      </c>
      <c r="CB19" s="9">
        <v>0.121</v>
      </c>
      <c r="CC19" s="9">
        <v>1.403</v>
      </c>
      <c r="CD19" s="9">
        <v>0.39200000000000002</v>
      </c>
      <c r="CE19" s="9">
        <v>1.0109999999999999</v>
      </c>
      <c r="CF19" s="9">
        <v>2.298</v>
      </c>
      <c r="CG19" s="9">
        <v>0.88400000000000001</v>
      </c>
      <c r="CH19" s="9">
        <v>1.413</v>
      </c>
      <c r="CI19" s="9">
        <v>46.505000000000003</v>
      </c>
      <c r="CJ19" s="9">
        <v>71.259</v>
      </c>
      <c r="CK19" s="9">
        <v>42.792000000000002</v>
      </c>
      <c r="CL19" s="9">
        <v>2.2789999999999999</v>
      </c>
      <c r="CM19" s="9">
        <v>0.79900000000000004</v>
      </c>
      <c r="CN19" s="9">
        <v>1.48</v>
      </c>
      <c r="CO19" s="9">
        <v>0.217</v>
      </c>
      <c r="CP19" s="9">
        <v>0.217</v>
      </c>
      <c r="CQ19" s="9">
        <v>0</v>
      </c>
      <c r="CR19" s="9">
        <v>0</v>
      </c>
      <c r="CS19" s="9">
        <v>0</v>
      </c>
      <c r="CT19" s="9">
        <v>0</v>
      </c>
      <c r="CU19" s="9">
        <v>0.89800000000000002</v>
      </c>
      <c r="CV19" s="9">
        <v>0.217</v>
      </c>
      <c r="CW19" s="9">
        <v>0.68100000000000005</v>
      </c>
      <c r="CX19" s="9">
        <v>1.1639999999999999</v>
      </c>
      <c r="CY19" s="9">
        <v>0.36499999999999999</v>
      </c>
      <c r="CZ19" s="9">
        <v>0.79900000000000004</v>
      </c>
      <c r="DA19" s="9">
        <v>48.238999999999997</v>
      </c>
      <c r="DB19" s="9">
        <v>82.33</v>
      </c>
      <c r="DC19" s="9">
        <v>51.594000000000001</v>
      </c>
      <c r="DD19" s="9">
        <v>2.5329999999999999</v>
      </c>
      <c r="DE19" s="9">
        <v>1.002</v>
      </c>
      <c r="DF19" s="9">
        <v>1.5309999999999999</v>
      </c>
      <c r="DG19" s="9">
        <v>0.46500000000000002</v>
      </c>
      <c r="DH19" s="9">
        <v>0</v>
      </c>
      <c r="DI19" s="9">
        <v>0.46500000000000002</v>
      </c>
      <c r="DJ19" s="9">
        <v>0.42899999999999999</v>
      </c>
      <c r="DK19" s="9">
        <v>0.308</v>
      </c>
      <c r="DL19" s="9">
        <v>0.121</v>
      </c>
      <c r="DM19" s="9">
        <v>0.505</v>
      </c>
      <c r="DN19" s="9">
        <v>0.17499999999999999</v>
      </c>
      <c r="DO19" s="9">
        <v>0.33</v>
      </c>
      <c r="DP19" s="9">
        <v>1.1339999999999999</v>
      </c>
      <c r="DQ19" s="9">
        <v>0.51900000000000002</v>
      </c>
      <c r="DR19" s="9">
        <v>0.61499999999999999</v>
      </c>
      <c r="DS19" s="9">
        <v>45.936</v>
      </c>
      <c r="DT19" s="9">
        <v>82.963999999999999</v>
      </c>
      <c r="DU19" s="9">
        <v>35.526000000000003</v>
      </c>
      <c r="DV19" s="9">
        <v>0.45700000000000002</v>
      </c>
      <c r="DW19" s="9">
        <v>0.32300000000000001</v>
      </c>
      <c r="DX19" s="9">
        <v>0.13400000000000001</v>
      </c>
      <c r="DY19" s="9">
        <v>0.16900000000000001</v>
      </c>
      <c r="DZ19" s="9">
        <v>0.16900000000000001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0.28799999999999998</v>
      </c>
      <c r="EI19" s="9">
        <v>0.154</v>
      </c>
      <c r="EJ19" s="9">
        <v>0.13400000000000001</v>
      </c>
      <c r="EK19" s="9">
        <v>49.463999999999999</v>
      </c>
      <c r="EL19" s="9">
        <v>248.399</v>
      </c>
      <c r="EM19" s="9">
        <v>0</v>
      </c>
      <c r="EN19" s="9">
        <v>17.847999999999999</v>
      </c>
      <c r="EO19" s="9">
        <v>7.4870000000000001</v>
      </c>
      <c r="EP19" s="9">
        <v>10.36</v>
      </c>
      <c r="EQ19" s="9">
        <v>3.3769999999999998</v>
      </c>
      <c r="ER19" s="9">
        <v>2.3660000000000001</v>
      </c>
      <c r="ES19" s="9">
        <v>1.012</v>
      </c>
      <c r="ET19" s="9">
        <v>2.3460000000000001</v>
      </c>
      <c r="EU19" s="9">
        <v>1.131</v>
      </c>
      <c r="EV19" s="9">
        <v>1.216</v>
      </c>
      <c r="EW19" s="9">
        <v>5.0439999999999996</v>
      </c>
      <c r="EX19" s="9">
        <v>2.1869999999999998</v>
      </c>
      <c r="EY19" s="9">
        <v>2.8570000000000002</v>
      </c>
      <c r="EZ19" s="9">
        <v>7.08</v>
      </c>
      <c r="FA19" s="9">
        <v>1.804</v>
      </c>
      <c r="FB19" s="9">
        <v>5.2759999999999998</v>
      </c>
      <c r="FC19" s="9">
        <v>26.257000000000001</v>
      </c>
      <c r="FD19" s="9">
        <v>13</v>
      </c>
      <c r="FE19" s="9">
        <v>52</v>
      </c>
      <c r="FF19" s="9">
        <v>8.8249999999999993</v>
      </c>
      <c r="FG19" s="9">
        <v>3.5659999999999998</v>
      </c>
      <c r="FH19" s="9">
        <v>5.2590000000000003</v>
      </c>
      <c r="FI19" s="9">
        <v>1.472</v>
      </c>
      <c r="FJ19" s="9">
        <v>0.46</v>
      </c>
      <c r="FK19" s="9">
        <v>1.012</v>
      </c>
      <c r="FL19" s="9">
        <v>1.1220000000000001</v>
      </c>
      <c r="FM19" s="9">
        <v>0.79300000000000004</v>
      </c>
      <c r="FN19" s="9">
        <v>0.32900000000000001</v>
      </c>
      <c r="FO19" s="9">
        <v>2.6789999999999998</v>
      </c>
      <c r="FP19" s="9">
        <v>0.997</v>
      </c>
      <c r="FQ19" s="9">
        <v>1.6819999999999999</v>
      </c>
      <c r="FR19" s="9">
        <v>3.552</v>
      </c>
      <c r="FS19" s="9">
        <v>1.3160000000000001</v>
      </c>
      <c r="FT19" s="9">
        <v>2.2360000000000002</v>
      </c>
      <c r="FU19" s="9">
        <v>26</v>
      </c>
      <c r="FV19" s="9">
        <v>30.800999999999998</v>
      </c>
      <c r="FW19" s="9">
        <v>27.097000000000001</v>
      </c>
      <c r="FX19" s="9">
        <v>4.6269999999999998</v>
      </c>
      <c r="FY19" s="9">
        <v>1.6319999999999999</v>
      </c>
      <c r="FZ19" s="9">
        <v>2.9950000000000001</v>
      </c>
      <c r="GA19" s="9">
        <v>0.97099999999999997</v>
      </c>
      <c r="GB19" s="9">
        <v>0.28100000000000003</v>
      </c>
      <c r="GC19" s="9">
        <v>0.69</v>
      </c>
      <c r="GD19" s="9">
        <v>0.79</v>
      </c>
      <c r="GE19" s="9">
        <v>0.58199999999999996</v>
      </c>
      <c r="GF19" s="9">
        <v>0.20799999999999999</v>
      </c>
      <c r="GG19" s="9">
        <v>1.25</v>
      </c>
      <c r="GH19" s="9">
        <v>0.27500000000000002</v>
      </c>
      <c r="GI19" s="9">
        <v>0.97499999999999998</v>
      </c>
      <c r="GJ19" s="9">
        <v>1.6160000000000001</v>
      </c>
      <c r="GK19" s="9">
        <v>0.49399999999999999</v>
      </c>
      <c r="GL19" s="9">
        <v>1.1220000000000001</v>
      </c>
      <c r="GM19" s="9">
        <v>17</v>
      </c>
      <c r="GN19" s="9">
        <v>11.239000000000001</v>
      </c>
      <c r="GO19" s="9">
        <v>17</v>
      </c>
      <c r="GP19" s="9">
        <v>4.1989999999999998</v>
      </c>
      <c r="GQ19" s="9">
        <v>1.9339999999999999</v>
      </c>
      <c r="GR19" s="9">
        <v>2.2639999999999998</v>
      </c>
      <c r="GS19" s="9">
        <v>0.501</v>
      </c>
      <c r="GT19" s="9">
        <v>0.17899999999999999</v>
      </c>
      <c r="GU19" s="9">
        <v>0.32200000000000001</v>
      </c>
      <c r="GV19" s="9">
        <v>0.33200000000000002</v>
      </c>
      <c r="GW19" s="9">
        <v>0.21099999999999999</v>
      </c>
      <c r="GX19" s="9">
        <v>0.121</v>
      </c>
      <c r="GY19" s="9">
        <v>1.429</v>
      </c>
      <c r="GZ19" s="9">
        <v>0.72299999999999998</v>
      </c>
      <c r="HA19" s="9">
        <v>0.70699999999999996</v>
      </c>
      <c r="HB19" s="9">
        <v>1.9359999999999999</v>
      </c>
      <c r="HC19" s="9">
        <v>0.82099999999999995</v>
      </c>
      <c r="HD19" s="9">
        <v>1.115</v>
      </c>
      <c r="HE19" s="9">
        <v>45.295999999999999</v>
      </c>
      <c r="HF19" s="9">
        <v>45.499000000000002</v>
      </c>
      <c r="HG19" s="9">
        <v>47.000999999999998</v>
      </c>
      <c r="HH19" s="9">
        <v>1.5960000000000001</v>
      </c>
      <c r="HI19" s="9">
        <v>0.34899999999999998</v>
      </c>
      <c r="HJ19" s="9">
        <v>1.2470000000000001</v>
      </c>
      <c r="HK19" s="9">
        <v>0.16900000000000001</v>
      </c>
      <c r="HL19" s="9">
        <v>0.16900000000000001</v>
      </c>
      <c r="HM19" s="9">
        <v>0</v>
      </c>
      <c r="HN19" s="9">
        <v>0.14699999999999999</v>
      </c>
      <c r="HO19" s="9">
        <v>0</v>
      </c>
      <c r="HP19" s="9">
        <v>0.14699999999999999</v>
      </c>
      <c r="HQ19" s="9">
        <v>0.504</v>
      </c>
      <c r="HR19" s="9">
        <v>0</v>
      </c>
      <c r="HS19" s="9">
        <v>0.504</v>
      </c>
      <c r="HT19" s="9">
        <v>0.77600000000000002</v>
      </c>
      <c r="HU19" s="9">
        <v>0.18</v>
      </c>
      <c r="HV19" s="9">
        <v>0.59599999999999997</v>
      </c>
      <c r="HW19" s="9">
        <v>43.741999999999997</v>
      </c>
      <c r="HX19" s="9">
        <v>80.896000000000001</v>
      </c>
      <c r="HY19" s="9">
        <v>43.216000000000001</v>
      </c>
      <c r="HZ19" s="9">
        <v>2.8039999999999998</v>
      </c>
      <c r="IA19" s="9">
        <v>1.03</v>
      </c>
      <c r="IB19" s="9">
        <v>1.774</v>
      </c>
      <c r="IC19" s="9">
        <v>0.33600000000000002</v>
      </c>
      <c r="ID19" s="9">
        <v>0.33600000000000002</v>
      </c>
      <c r="IE19" s="9">
        <v>0</v>
      </c>
      <c r="IF19" s="9">
        <v>0.64300000000000002</v>
      </c>
      <c r="IG19" s="9">
        <v>0.17699999999999999</v>
      </c>
      <c r="IH19" s="9">
        <v>0.46600000000000003</v>
      </c>
      <c r="II19" s="9">
        <v>0.72199999999999998</v>
      </c>
      <c r="IJ19" s="9">
        <v>0.51700000000000002</v>
      </c>
      <c r="IK19" s="9">
        <v>0.20499999999999999</v>
      </c>
      <c r="IL19" s="9">
        <v>1.103</v>
      </c>
      <c r="IM19" s="9">
        <v>0</v>
      </c>
      <c r="IN19" s="9">
        <v>1.103</v>
      </c>
      <c r="IO19" s="9">
        <v>19.41</v>
      </c>
      <c r="IP19" s="9">
        <v>9.9109999999999996</v>
      </c>
      <c r="IQ19" s="9">
        <v>52</v>
      </c>
    </row>
    <row r="20" spans="1:251">
      <c r="A20" s="10">
        <v>45323</v>
      </c>
      <c r="B20" s="9">
        <v>4.3220000000000001</v>
      </c>
      <c r="C20" s="9">
        <v>0.93799999999999994</v>
      </c>
      <c r="D20" s="9">
        <v>0.18</v>
      </c>
      <c r="E20" s="9">
        <v>0.75900000000000001</v>
      </c>
      <c r="F20" s="9">
        <v>1.8029999999999999</v>
      </c>
      <c r="G20" s="9">
        <v>0.23200000000000001</v>
      </c>
      <c r="H20" s="9">
        <v>1.571</v>
      </c>
      <c r="I20" s="9">
        <v>2.5339999999999998</v>
      </c>
      <c r="J20" s="9">
        <v>1.3560000000000001</v>
      </c>
      <c r="K20" s="9">
        <v>1.1779999999999999</v>
      </c>
      <c r="L20" s="9">
        <v>1.913</v>
      </c>
      <c r="M20" s="9">
        <v>1.0980000000000001</v>
      </c>
      <c r="N20" s="9">
        <v>0.81499999999999995</v>
      </c>
      <c r="O20" s="9">
        <v>26</v>
      </c>
      <c r="P20" s="9">
        <v>45.311</v>
      </c>
      <c r="Q20" s="9">
        <v>10.627000000000001</v>
      </c>
      <c r="R20" s="9">
        <v>6.16</v>
      </c>
      <c r="S20" s="9">
        <v>1.7</v>
      </c>
      <c r="T20" s="9">
        <v>4.46</v>
      </c>
      <c r="U20" s="9">
        <v>0.57599999999999996</v>
      </c>
      <c r="V20" s="9">
        <v>0.38400000000000001</v>
      </c>
      <c r="W20" s="9">
        <v>0.192</v>
      </c>
      <c r="X20" s="9">
        <v>1.333</v>
      </c>
      <c r="Y20" s="9">
        <v>0.50600000000000001</v>
      </c>
      <c r="Z20" s="9">
        <v>0.82599999999999996</v>
      </c>
      <c r="AA20" s="9">
        <v>2.351</v>
      </c>
      <c r="AB20" s="9">
        <v>0.40899999999999997</v>
      </c>
      <c r="AC20" s="9">
        <v>1.9419999999999999</v>
      </c>
      <c r="AD20" s="9">
        <v>1.9</v>
      </c>
      <c r="AE20" s="9">
        <v>0.4</v>
      </c>
      <c r="AF20" s="9">
        <v>1.4990000000000001</v>
      </c>
      <c r="AG20" s="9">
        <v>26</v>
      </c>
      <c r="AH20" s="9">
        <v>9.9209999999999994</v>
      </c>
      <c r="AI20" s="9">
        <v>26</v>
      </c>
      <c r="AJ20" s="9">
        <v>3.2559999999999998</v>
      </c>
      <c r="AK20" s="9">
        <v>0.94399999999999995</v>
      </c>
      <c r="AL20" s="9">
        <v>2.3119999999999998</v>
      </c>
      <c r="AM20" s="9">
        <v>0.38400000000000001</v>
      </c>
      <c r="AN20" s="9">
        <v>0.38400000000000001</v>
      </c>
      <c r="AO20" s="9">
        <v>0</v>
      </c>
      <c r="AP20" s="9">
        <v>0.76300000000000001</v>
      </c>
      <c r="AQ20" s="9">
        <v>0.27500000000000002</v>
      </c>
      <c r="AR20" s="9">
        <v>0.48799999999999999</v>
      </c>
      <c r="AS20" s="9">
        <v>1.284</v>
      </c>
      <c r="AT20" s="9">
        <v>0</v>
      </c>
      <c r="AU20" s="9">
        <v>1.284</v>
      </c>
      <c r="AV20" s="9">
        <v>0.82499999999999996</v>
      </c>
      <c r="AW20" s="9">
        <v>0.28499999999999998</v>
      </c>
      <c r="AX20" s="9">
        <v>0.54</v>
      </c>
      <c r="AY20" s="9">
        <v>20.577999999999999</v>
      </c>
      <c r="AZ20" s="9">
        <v>4.2469999999999999</v>
      </c>
      <c r="BA20" s="9">
        <v>25.780999999999999</v>
      </c>
      <c r="BB20" s="9">
        <v>2.9039999999999999</v>
      </c>
      <c r="BC20" s="9">
        <v>0.75600000000000001</v>
      </c>
      <c r="BD20" s="9">
        <v>2.1480000000000001</v>
      </c>
      <c r="BE20" s="9">
        <v>0.192</v>
      </c>
      <c r="BF20" s="9">
        <v>0</v>
      </c>
      <c r="BG20" s="9">
        <v>0.192</v>
      </c>
      <c r="BH20" s="9">
        <v>0.56999999999999995</v>
      </c>
      <c r="BI20" s="9">
        <v>0.23200000000000001</v>
      </c>
      <c r="BJ20" s="9">
        <v>0.33800000000000002</v>
      </c>
      <c r="BK20" s="9">
        <v>1.0669999999999999</v>
      </c>
      <c r="BL20" s="9">
        <v>0.40899999999999997</v>
      </c>
      <c r="BM20" s="9">
        <v>0.65800000000000003</v>
      </c>
      <c r="BN20" s="9">
        <v>1.075</v>
      </c>
      <c r="BO20" s="9">
        <v>0.115</v>
      </c>
      <c r="BP20" s="9">
        <v>0.96</v>
      </c>
      <c r="BQ20" s="9">
        <v>26</v>
      </c>
      <c r="BR20" s="9">
        <v>26</v>
      </c>
      <c r="BS20" s="9">
        <v>45.911999999999999</v>
      </c>
      <c r="BT20" s="9">
        <v>5.2160000000000002</v>
      </c>
      <c r="BU20" s="9">
        <v>1.373</v>
      </c>
      <c r="BV20" s="9">
        <v>3.8439999999999999</v>
      </c>
      <c r="BW20" s="9">
        <v>0.59</v>
      </c>
      <c r="BX20" s="9">
        <v>0.188</v>
      </c>
      <c r="BY20" s="9">
        <v>0.40200000000000002</v>
      </c>
      <c r="BZ20" s="9">
        <v>0.93899999999999995</v>
      </c>
      <c r="CA20" s="9">
        <v>0.28799999999999998</v>
      </c>
      <c r="CB20" s="9">
        <v>0.65200000000000002</v>
      </c>
      <c r="CC20" s="9">
        <v>1.238</v>
      </c>
      <c r="CD20" s="9">
        <v>0.112</v>
      </c>
      <c r="CE20" s="9">
        <v>1.1259999999999999</v>
      </c>
      <c r="CF20" s="9">
        <v>2.4489999999999998</v>
      </c>
      <c r="CG20" s="9">
        <v>0.78500000000000003</v>
      </c>
      <c r="CH20" s="9">
        <v>1.6639999999999999</v>
      </c>
      <c r="CI20" s="9">
        <v>39.715000000000003</v>
      </c>
      <c r="CJ20" s="9">
        <v>52</v>
      </c>
      <c r="CK20" s="9">
        <v>34.996000000000002</v>
      </c>
      <c r="CL20" s="9">
        <v>3.3540000000000001</v>
      </c>
      <c r="CM20" s="9">
        <v>1.026</v>
      </c>
      <c r="CN20" s="9">
        <v>2.3279999999999998</v>
      </c>
      <c r="CO20" s="9">
        <v>0.24199999999999999</v>
      </c>
      <c r="CP20" s="9">
        <v>0</v>
      </c>
      <c r="CQ20" s="9">
        <v>0.24199999999999999</v>
      </c>
      <c r="CR20" s="9">
        <v>0.93899999999999995</v>
      </c>
      <c r="CS20" s="9">
        <v>0.28799999999999998</v>
      </c>
      <c r="CT20" s="9">
        <v>0.65200000000000002</v>
      </c>
      <c r="CU20" s="9">
        <v>0.90100000000000002</v>
      </c>
      <c r="CV20" s="9">
        <v>0.112</v>
      </c>
      <c r="CW20" s="9">
        <v>0.78900000000000003</v>
      </c>
      <c r="CX20" s="9">
        <v>1.272</v>
      </c>
      <c r="CY20" s="9">
        <v>0.627</v>
      </c>
      <c r="CZ20" s="9">
        <v>0.64600000000000002</v>
      </c>
      <c r="DA20" s="9">
        <v>31.542000000000002</v>
      </c>
      <c r="DB20" s="9">
        <v>57.338999999999999</v>
      </c>
      <c r="DC20" s="9">
        <v>27.186</v>
      </c>
      <c r="DD20" s="9">
        <v>1.8620000000000001</v>
      </c>
      <c r="DE20" s="9">
        <v>0.34599999999999997</v>
      </c>
      <c r="DF20" s="9">
        <v>1.516</v>
      </c>
      <c r="DG20" s="9">
        <v>0.34799999999999998</v>
      </c>
      <c r="DH20" s="9">
        <v>0.188</v>
      </c>
      <c r="DI20" s="9">
        <v>0.16</v>
      </c>
      <c r="DJ20" s="9">
        <v>0</v>
      </c>
      <c r="DK20" s="9">
        <v>0</v>
      </c>
      <c r="DL20" s="9">
        <v>0</v>
      </c>
      <c r="DM20" s="9">
        <v>0.33700000000000002</v>
      </c>
      <c r="DN20" s="9">
        <v>0</v>
      </c>
      <c r="DO20" s="9">
        <v>0.33700000000000002</v>
      </c>
      <c r="DP20" s="9">
        <v>1.177</v>
      </c>
      <c r="DQ20" s="9">
        <v>0.158</v>
      </c>
      <c r="DR20" s="9">
        <v>1.0189999999999999</v>
      </c>
      <c r="DS20" s="9">
        <v>60.731999999999999</v>
      </c>
      <c r="DT20" s="9">
        <v>25.408000000000001</v>
      </c>
      <c r="DU20" s="9">
        <v>104</v>
      </c>
      <c r="DV20" s="9">
        <v>1.097</v>
      </c>
      <c r="DW20" s="9">
        <v>0.88800000000000001</v>
      </c>
      <c r="DX20" s="9">
        <v>0.20899999999999999</v>
      </c>
      <c r="DY20" s="9">
        <v>0.47299999999999998</v>
      </c>
      <c r="DZ20" s="9">
        <v>0.47299999999999998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0.624</v>
      </c>
      <c r="EI20" s="9">
        <v>0.41499999999999998</v>
      </c>
      <c r="EJ20" s="9">
        <v>0.20899999999999999</v>
      </c>
      <c r="EK20" s="9">
        <v>104</v>
      </c>
      <c r="EL20" s="9">
        <v>59.935000000000002</v>
      </c>
      <c r="EM20" s="9">
        <v>0</v>
      </c>
      <c r="EN20" s="9">
        <v>15.426</v>
      </c>
      <c r="EO20" s="9">
        <v>4.8419999999999996</v>
      </c>
      <c r="EP20" s="9">
        <v>10.583</v>
      </c>
      <c r="EQ20" s="9">
        <v>1.1890000000000001</v>
      </c>
      <c r="ER20" s="9">
        <v>0.29099999999999998</v>
      </c>
      <c r="ES20" s="9">
        <v>0.89800000000000002</v>
      </c>
      <c r="ET20" s="9">
        <v>3.2730000000000001</v>
      </c>
      <c r="EU20" s="9">
        <v>0.91300000000000003</v>
      </c>
      <c r="EV20" s="9">
        <v>2.36</v>
      </c>
      <c r="EW20" s="9">
        <v>5.7350000000000003</v>
      </c>
      <c r="EX20" s="9">
        <v>1.877</v>
      </c>
      <c r="EY20" s="9">
        <v>3.8570000000000002</v>
      </c>
      <c r="EZ20" s="9">
        <v>5.23</v>
      </c>
      <c r="FA20" s="9">
        <v>1.7609999999999999</v>
      </c>
      <c r="FB20" s="9">
        <v>3.468</v>
      </c>
      <c r="FC20" s="9">
        <v>26</v>
      </c>
      <c r="FD20" s="9">
        <v>40.021999999999998</v>
      </c>
      <c r="FE20" s="9">
        <v>26</v>
      </c>
      <c r="FF20" s="9">
        <v>7.0990000000000002</v>
      </c>
      <c r="FG20" s="9">
        <v>1.601</v>
      </c>
      <c r="FH20" s="9">
        <v>5.4980000000000002</v>
      </c>
      <c r="FI20" s="9">
        <v>0.79</v>
      </c>
      <c r="FJ20" s="9">
        <v>0.19600000000000001</v>
      </c>
      <c r="FK20" s="9">
        <v>0.59399999999999997</v>
      </c>
      <c r="FL20" s="9">
        <v>0.74399999999999999</v>
      </c>
      <c r="FM20" s="9">
        <v>0.23200000000000001</v>
      </c>
      <c r="FN20" s="9">
        <v>0.51300000000000001</v>
      </c>
      <c r="FO20" s="9">
        <v>2.6019999999999999</v>
      </c>
      <c r="FP20" s="9">
        <v>0.52100000000000002</v>
      </c>
      <c r="FQ20" s="9">
        <v>2.081</v>
      </c>
      <c r="FR20" s="9">
        <v>2.9630000000000001</v>
      </c>
      <c r="FS20" s="9">
        <v>0.65200000000000002</v>
      </c>
      <c r="FT20" s="9">
        <v>2.31</v>
      </c>
      <c r="FU20" s="9">
        <v>34.122</v>
      </c>
      <c r="FV20" s="9">
        <v>34.43</v>
      </c>
      <c r="FW20" s="9">
        <v>35.055999999999997</v>
      </c>
      <c r="FX20" s="9">
        <v>3.5350000000000001</v>
      </c>
      <c r="FY20" s="9">
        <v>1.046</v>
      </c>
      <c r="FZ20" s="9">
        <v>2.488</v>
      </c>
      <c r="GA20" s="9">
        <v>0.192</v>
      </c>
      <c r="GB20" s="9">
        <v>0</v>
      </c>
      <c r="GC20" s="9">
        <v>0.192</v>
      </c>
      <c r="GD20" s="9">
        <v>0.74399999999999999</v>
      </c>
      <c r="GE20" s="9">
        <v>0.23200000000000001</v>
      </c>
      <c r="GF20" s="9">
        <v>0.51300000000000001</v>
      </c>
      <c r="GG20" s="9">
        <v>0.99199999999999999</v>
      </c>
      <c r="GH20" s="9">
        <v>0.39200000000000002</v>
      </c>
      <c r="GI20" s="9">
        <v>0.6</v>
      </c>
      <c r="GJ20" s="9">
        <v>1.6060000000000001</v>
      </c>
      <c r="GK20" s="9">
        <v>0.42199999999999999</v>
      </c>
      <c r="GL20" s="9">
        <v>1.1839999999999999</v>
      </c>
      <c r="GM20" s="9">
        <v>31.109000000000002</v>
      </c>
      <c r="GN20" s="9">
        <v>26</v>
      </c>
      <c r="GO20" s="9">
        <v>38.046999999999997</v>
      </c>
      <c r="GP20" s="9">
        <v>3.5640000000000001</v>
      </c>
      <c r="GQ20" s="9">
        <v>0.55500000000000005</v>
      </c>
      <c r="GR20" s="9">
        <v>3.0089999999999999</v>
      </c>
      <c r="GS20" s="9">
        <v>0.59799999999999998</v>
      </c>
      <c r="GT20" s="9">
        <v>0.19600000000000001</v>
      </c>
      <c r="GU20" s="9">
        <v>0.40200000000000002</v>
      </c>
      <c r="GV20" s="9">
        <v>0</v>
      </c>
      <c r="GW20" s="9">
        <v>0</v>
      </c>
      <c r="GX20" s="9">
        <v>0</v>
      </c>
      <c r="GY20" s="9">
        <v>1.609</v>
      </c>
      <c r="GZ20" s="9">
        <v>0.129</v>
      </c>
      <c r="HA20" s="9">
        <v>1.4810000000000001</v>
      </c>
      <c r="HB20" s="9">
        <v>1.357</v>
      </c>
      <c r="HC20" s="9">
        <v>0.23</v>
      </c>
      <c r="HD20" s="9">
        <v>1.127</v>
      </c>
      <c r="HE20" s="9">
        <v>41.326999999999998</v>
      </c>
      <c r="HF20" s="9">
        <v>55.732999999999997</v>
      </c>
      <c r="HG20" s="9">
        <v>36.006999999999998</v>
      </c>
      <c r="HH20" s="9">
        <v>1.7809999999999999</v>
      </c>
      <c r="HI20" s="9">
        <v>0.33300000000000002</v>
      </c>
      <c r="HJ20" s="9">
        <v>1.448</v>
      </c>
      <c r="HK20" s="9">
        <v>0</v>
      </c>
      <c r="HL20" s="9">
        <v>0</v>
      </c>
      <c r="HM20" s="9">
        <v>0</v>
      </c>
      <c r="HN20" s="9">
        <v>0.72499999999999998</v>
      </c>
      <c r="HO20" s="9">
        <v>0.17499999999999999</v>
      </c>
      <c r="HP20" s="9">
        <v>0.55100000000000005</v>
      </c>
      <c r="HQ20" s="9">
        <v>0.504</v>
      </c>
      <c r="HR20" s="9">
        <v>0</v>
      </c>
      <c r="HS20" s="9">
        <v>0.504</v>
      </c>
      <c r="HT20" s="9">
        <v>0.55200000000000005</v>
      </c>
      <c r="HU20" s="9">
        <v>0.158</v>
      </c>
      <c r="HV20" s="9">
        <v>0.39400000000000002</v>
      </c>
      <c r="HW20" s="9">
        <v>17.454999999999998</v>
      </c>
      <c r="HX20" s="9">
        <v>28.388999999999999</v>
      </c>
      <c r="HY20" s="9">
        <v>18.018999999999998</v>
      </c>
      <c r="HZ20" s="9">
        <v>2.4369999999999998</v>
      </c>
      <c r="IA20" s="9">
        <v>0.876</v>
      </c>
      <c r="IB20" s="9">
        <v>1.5609999999999999</v>
      </c>
      <c r="IC20" s="9">
        <v>0</v>
      </c>
      <c r="ID20" s="9">
        <v>0</v>
      </c>
      <c r="IE20" s="9">
        <v>0</v>
      </c>
      <c r="IF20" s="9">
        <v>0.77</v>
      </c>
      <c r="IG20" s="9">
        <v>0</v>
      </c>
      <c r="IH20" s="9">
        <v>0.77</v>
      </c>
      <c r="II20" s="9">
        <v>1.573</v>
      </c>
      <c r="IJ20" s="9">
        <v>0.78200000000000003</v>
      </c>
      <c r="IK20" s="9">
        <v>0.79100000000000004</v>
      </c>
      <c r="IL20" s="9">
        <v>9.4E-2</v>
      </c>
      <c r="IM20" s="9">
        <v>9.4E-2</v>
      </c>
      <c r="IN20" s="9">
        <v>0</v>
      </c>
      <c r="IO20" s="9">
        <v>24.774000000000001</v>
      </c>
      <c r="IP20" s="9">
        <v>40.863</v>
      </c>
      <c r="IQ20" s="9">
        <v>12.55</v>
      </c>
    </row>
    <row r="21" spans="1:251">
      <c r="A21" s="10">
        <v>45689</v>
      </c>
      <c r="B21" s="9">
        <v>3.657</v>
      </c>
      <c r="C21" s="9">
        <v>1.33</v>
      </c>
      <c r="D21" s="9">
        <v>0.58899999999999997</v>
      </c>
      <c r="E21" s="9">
        <v>0.74099999999999999</v>
      </c>
      <c r="F21" s="9">
        <v>1.516</v>
      </c>
      <c r="G21" s="9">
        <v>0.66700000000000004</v>
      </c>
      <c r="H21" s="9">
        <v>0.84899999999999998</v>
      </c>
      <c r="I21" s="9">
        <v>1.575</v>
      </c>
      <c r="J21" s="9">
        <v>0.79500000000000004</v>
      </c>
      <c r="K21" s="9">
        <v>0.78</v>
      </c>
      <c r="L21" s="9">
        <v>2.42</v>
      </c>
      <c r="M21" s="9">
        <v>1.133</v>
      </c>
      <c r="N21" s="9">
        <v>1.2869999999999999</v>
      </c>
      <c r="O21" s="9">
        <v>17</v>
      </c>
      <c r="P21" s="9">
        <v>21.481999999999999</v>
      </c>
      <c r="Q21" s="9">
        <v>14.997</v>
      </c>
      <c r="R21" s="9">
        <v>8.9429999999999996</v>
      </c>
      <c r="S21" s="9">
        <v>3.4750000000000001</v>
      </c>
      <c r="T21" s="9">
        <v>5.468</v>
      </c>
      <c r="U21" s="9">
        <v>2.6669999999999998</v>
      </c>
      <c r="V21" s="9">
        <v>1.369</v>
      </c>
      <c r="W21" s="9">
        <v>1.298</v>
      </c>
      <c r="X21" s="9">
        <v>1.7789999999999999</v>
      </c>
      <c r="Y21" s="9">
        <v>0.48099999999999998</v>
      </c>
      <c r="Z21" s="9">
        <v>1.298</v>
      </c>
      <c r="AA21" s="9">
        <v>2.8620000000000001</v>
      </c>
      <c r="AB21" s="9">
        <v>0.93500000000000005</v>
      </c>
      <c r="AC21" s="9">
        <v>1.927</v>
      </c>
      <c r="AD21" s="9">
        <v>1.635</v>
      </c>
      <c r="AE21" s="9">
        <v>0.69</v>
      </c>
      <c r="AF21" s="9">
        <v>0.94499999999999995</v>
      </c>
      <c r="AG21" s="9">
        <v>12.702999999999999</v>
      </c>
      <c r="AH21" s="9">
        <v>11.39</v>
      </c>
      <c r="AI21" s="9">
        <v>13</v>
      </c>
      <c r="AJ21" s="9">
        <v>4.0819999999999999</v>
      </c>
      <c r="AK21" s="9">
        <v>2.17</v>
      </c>
      <c r="AL21" s="9">
        <v>1.9119999999999999</v>
      </c>
      <c r="AM21" s="9">
        <v>1.2310000000000001</v>
      </c>
      <c r="AN21" s="9">
        <v>0.85399999999999998</v>
      </c>
      <c r="AO21" s="9">
        <v>0.377</v>
      </c>
      <c r="AP21" s="9">
        <v>1.0049999999999999</v>
      </c>
      <c r="AQ21" s="9">
        <v>0.48099999999999998</v>
      </c>
      <c r="AR21" s="9">
        <v>0.52400000000000002</v>
      </c>
      <c r="AS21" s="9">
        <v>1.119</v>
      </c>
      <c r="AT21" s="9">
        <v>0.48099999999999998</v>
      </c>
      <c r="AU21" s="9">
        <v>0.63800000000000001</v>
      </c>
      <c r="AV21" s="9">
        <v>0.72599999999999998</v>
      </c>
      <c r="AW21" s="9">
        <v>0.35399999999999998</v>
      </c>
      <c r="AX21" s="9">
        <v>0.373</v>
      </c>
      <c r="AY21" s="9">
        <v>9.3309999999999995</v>
      </c>
      <c r="AZ21" s="9">
        <v>8</v>
      </c>
      <c r="BA21" s="9">
        <v>12.371</v>
      </c>
      <c r="BB21" s="9">
        <v>4.8600000000000003</v>
      </c>
      <c r="BC21" s="9">
        <v>1.3049999999999999</v>
      </c>
      <c r="BD21" s="9">
        <v>3.556</v>
      </c>
      <c r="BE21" s="9">
        <v>1.4350000000000001</v>
      </c>
      <c r="BF21" s="9">
        <v>0.51500000000000001</v>
      </c>
      <c r="BG21" s="9">
        <v>0.92100000000000004</v>
      </c>
      <c r="BH21" s="9">
        <v>0.77400000000000002</v>
      </c>
      <c r="BI21" s="9">
        <v>0</v>
      </c>
      <c r="BJ21" s="9">
        <v>0.77400000000000002</v>
      </c>
      <c r="BK21" s="9">
        <v>1.742</v>
      </c>
      <c r="BL21" s="9">
        <v>0.45400000000000001</v>
      </c>
      <c r="BM21" s="9">
        <v>1.288</v>
      </c>
      <c r="BN21" s="9">
        <v>0.90900000000000003</v>
      </c>
      <c r="BO21" s="9">
        <v>0.33600000000000002</v>
      </c>
      <c r="BP21" s="9">
        <v>0.57299999999999995</v>
      </c>
      <c r="BQ21" s="9">
        <v>13</v>
      </c>
      <c r="BR21" s="9">
        <v>17.265999999999998</v>
      </c>
      <c r="BS21" s="9">
        <v>12.984</v>
      </c>
      <c r="BT21" s="9">
        <v>4.24</v>
      </c>
      <c r="BU21" s="9">
        <v>1.571</v>
      </c>
      <c r="BV21" s="9">
        <v>2.669</v>
      </c>
      <c r="BW21" s="9">
        <v>0.23799999999999999</v>
      </c>
      <c r="BX21" s="9">
        <v>0.23799999999999999</v>
      </c>
      <c r="BY21" s="9">
        <v>0</v>
      </c>
      <c r="BZ21" s="9">
        <v>1.19</v>
      </c>
      <c r="CA21" s="9">
        <v>0.20599999999999999</v>
      </c>
      <c r="CB21" s="9">
        <v>0.98399999999999999</v>
      </c>
      <c r="CC21" s="9">
        <v>1.893</v>
      </c>
      <c r="CD21" s="9">
        <v>0.64900000000000002</v>
      </c>
      <c r="CE21" s="9">
        <v>1.244</v>
      </c>
      <c r="CF21" s="9">
        <v>0.92</v>
      </c>
      <c r="CG21" s="9">
        <v>0.47899999999999998</v>
      </c>
      <c r="CH21" s="9">
        <v>0.441</v>
      </c>
      <c r="CI21" s="9">
        <v>30</v>
      </c>
      <c r="CJ21" s="9">
        <v>30.245999999999999</v>
      </c>
      <c r="CK21" s="9">
        <v>28.530999999999999</v>
      </c>
      <c r="CL21" s="9">
        <v>2.7690000000000001</v>
      </c>
      <c r="CM21" s="9">
        <v>0.96</v>
      </c>
      <c r="CN21" s="9">
        <v>1.8089999999999999</v>
      </c>
      <c r="CO21" s="9">
        <v>0</v>
      </c>
      <c r="CP21" s="9">
        <v>0</v>
      </c>
      <c r="CQ21" s="9">
        <v>0</v>
      </c>
      <c r="CR21" s="9">
        <v>0.45500000000000002</v>
      </c>
      <c r="CS21" s="9">
        <v>0.20599999999999999</v>
      </c>
      <c r="CT21" s="9">
        <v>0.248</v>
      </c>
      <c r="CU21" s="9">
        <v>1.395</v>
      </c>
      <c r="CV21" s="9">
        <v>0.27500000000000002</v>
      </c>
      <c r="CW21" s="9">
        <v>1.1200000000000001</v>
      </c>
      <c r="CX21" s="9">
        <v>0.92</v>
      </c>
      <c r="CY21" s="9">
        <v>0.47899999999999998</v>
      </c>
      <c r="CZ21" s="9">
        <v>0.441</v>
      </c>
      <c r="DA21" s="9">
        <v>47</v>
      </c>
      <c r="DB21" s="9">
        <v>49.475999999999999</v>
      </c>
      <c r="DC21" s="9">
        <v>45.985999999999997</v>
      </c>
      <c r="DD21" s="9">
        <v>1.4710000000000001</v>
      </c>
      <c r="DE21" s="9">
        <v>0.61099999999999999</v>
      </c>
      <c r="DF21" s="9">
        <v>0.86</v>
      </c>
      <c r="DG21" s="9">
        <v>0.23799999999999999</v>
      </c>
      <c r="DH21" s="9">
        <v>0.23799999999999999</v>
      </c>
      <c r="DI21" s="9">
        <v>0</v>
      </c>
      <c r="DJ21" s="9">
        <v>0.73599999999999999</v>
      </c>
      <c r="DK21" s="9">
        <v>0</v>
      </c>
      <c r="DL21" s="9">
        <v>0.73599999999999999</v>
      </c>
      <c r="DM21" s="9">
        <v>0.498</v>
      </c>
      <c r="DN21" s="9">
        <v>0.374</v>
      </c>
      <c r="DO21" s="9">
        <v>0.124</v>
      </c>
      <c r="DP21" s="9">
        <v>0</v>
      </c>
      <c r="DQ21" s="9">
        <v>0</v>
      </c>
      <c r="DR21" s="9">
        <v>0</v>
      </c>
      <c r="DS21" s="9">
        <v>12</v>
      </c>
      <c r="DT21" s="9">
        <v>25.853000000000002</v>
      </c>
      <c r="DU21" s="9">
        <v>11.455</v>
      </c>
      <c r="DV21" s="9">
        <v>1.1220000000000001</v>
      </c>
      <c r="DW21" s="9">
        <v>0.55600000000000005</v>
      </c>
      <c r="DX21" s="9">
        <v>0.56599999999999995</v>
      </c>
      <c r="DY21" s="9">
        <v>0.27200000000000002</v>
      </c>
      <c r="DZ21" s="9">
        <v>0.27200000000000002</v>
      </c>
      <c r="EA21" s="9">
        <v>0</v>
      </c>
      <c r="EB21" s="9">
        <v>0.126</v>
      </c>
      <c r="EC21" s="9">
        <v>0.126</v>
      </c>
      <c r="ED21" s="9">
        <v>0</v>
      </c>
      <c r="EE21" s="9">
        <v>0</v>
      </c>
      <c r="EF21" s="9">
        <v>0</v>
      </c>
      <c r="EG21" s="9">
        <v>0</v>
      </c>
      <c r="EH21" s="9">
        <v>0.72399999999999998</v>
      </c>
      <c r="EI21" s="9">
        <v>0.158</v>
      </c>
      <c r="EJ21" s="9">
        <v>0.56599999999999995</v>
      </c>
      <c r="EK21" s="9">
        <v>97.593999999999994</v>
      </c>
      <c r="EL21" s="9">
        <v>2.774</v>
      </c>
      <c r="EM21" s="9">
        <v>123.066</v>
      </c>
      <c r="EN21" s="9">
        <v>18.875</v>
      </c>
      <c r="EO21" s="9">
        <v>7.4409999999999998</v>
      </c>
      <c r="EP21" s="9">
        <v>11.433999999999999</v>
      </c>
      <c r="EQ21" s="9">
        <v>3.698</v>
      </c>
      <c r="ER21" s="9">
        <v>1.659</v>
      </c>
      <c r="ES21" s="9">
        <v>2.0379999999999998</v>
      </c>
      <c r="ET21" s="9">
        <v>4.3609999999999998</v>
      </c>
      <c r="EU21" s="9">
        <v>1.355</v>
      </c>
      <c r="EV21" s="9">
        <v>3.0059999999999998</v>
      </c>
      <c r="EW21" s="9">
        <v>5.8949999999999996</v>
      </c>
      <c r="EX21" s="9">
        <v>2.1240000000000001</v>
      </c>
      <c r="EY21" s="9">
        <v>3.77</v>
      </c>
      <c r="EZ21" s="9">
        <v>4.9219999999999997</v>
      </c>
      <c r="FA21" s="9">
        <v>2.302</v>
      </c>
      <c r="FB21" s="9">
        <v>2.6190000000000002</v>
      </c>
      <c r="FC21" s="9">
        <v>13</v>
      </c>
      <c r="FD21" s="9">
        <v>22.324999999999999</v>
      </c>
      <c r="FE21" s="9">
        <v>13</v>
      </c>
      <c r="FF21" s="9">
        <v>10.016999999999999</v>
      </c>
      <c r="FG21" s="9">
        <v>3.7309999999999999</v>
      </c>
      <c r="FH21" s="9">
        <v>6.2869999999999999</v>
      </c>
      <c r="FI21" s="9">
        <v>2.214</v>
      </c>
      <c r="FJ21" s="9">
        <v>0.91600000000000004</v>
      </c>
      <c r="FK21" s="9">
        <v>1.298</v>
      </c>
      <c r="FL21" s="9">
        <v>2.2109999999999999</v>
      </c>
      <c r="FM21" s="9">
        <v>0.68700000000000006</v>
      </c>
      <c r="FN21" s="9">
        <v>1.524</v>
      </c>
      <c r="FO21" s="9">
        <v>3.1339999999999999</v>
      </c>
      <c r="FP21" s="9">
        <v>1.095</v>
      </c>
      <c r="FQ21" s="9">
        <v>2.0390000000000001</v>
      </c>
      <c r="FR21" s="9">
        <v>2.4590000000000001</v>
      </c>
      <c r="FS21" s="9">
        <v>1.0329999999999999</v>
      </c>
      <c r="FT21" s="9">
        <v>1.4259999999999999</v>
      </c>
      <c r="FU21" s="9">
        <v>14.315</v>
      </c>
      <c r="FV21" s="9">
        <v>18.738</v>
      </c>
      <c r="FW21" s="9">
        <v>14.128</v>
      </c>
      <c r="FX21" s="9">
        <v>4.1870000000000003</v>
      </c>
      <c r="FY21" s="9">
        <v>1.3109999999999999</v>
      </c>
      <c r="FZ21" s="9">
        <v>2.8759999999999999</v>
      </c>
      <c r="GA21" s="9">
        <v>1.288</v>
      </c>
      <c r="GB21" s="9">
        <v>0.315</v>
      </c>
      <c r="GC21" s="9">
        <v>0.97299999999999998</v>
      </c>
      <c r="GD21" s="9">
        <v>0.56299999999999994</v>
      </c>
      <c r="GE21" s="9">
        <v>0</v>
      </c>
      <c r="GF21" s="9">
        <v>0.56299999999999994</v>
      </c>
      <c r="GG21" s="9">
        <v>1.2430000000000001</v>
      </c>
      <c r="GH21" s="9">
        <v>0.27500000000000002</v>
      </c>
      <c r="GI21" s="9">
        <v>0.96699999999999997</v>
      </c>
      <c r="GJ21" s="9">
        <v>1.093</v>
      </c>
      <c r="GK21" s="9">
        <v>0.72099999999999997</v>
      </c>
      <c r="GL21" s="9">
        <v>0.373</v>
      </c>
      <c r="GM21" s="9">
        <v>13</v>
      </c>
      <c r="GN21" s="9">
        <v>51.453000000000003</v>
      </c>
      <c r="GO21" s="9">
        <v>12.109</v>
      </c>
      <c r="GP21" s="9">
        <v>5.8310000000000004</v>
      </c>
      <c r="GQ21" s="9">
        <v>2.42</v>
      </c>
      <c r="GR21" s="9">
        <v>3.411</v>
      </c>
      <c r="GS21" s="9">
        <v>0.92600000000000005</v>
      </c>
      <c r="GT21" s="9">
        <v>0.60099999999999998</v>
      </c>
      <c r="GU21" s="9">
        <v>0.32500000000000001</v>
      </c>
      <c r="GV21" s="9">
        <v>1.6479999999999999</v>
      </c>
      <c r="GW21" s="9">
        <v>0.68700000000000006</v>
      </c>
      <c r="GX21" s="9">
        <v>0.96099999999999997</v>
      </c>
      <c r="GY21" s="9">
        <v>1.891</v>
      </c>
      <c r="GZ21" s="9">
        <v>0.81899999999999995</v>
      </c>
      <c r="HA21" s="9">
        <v>1.0720000000000001</v>
      </c>
      <c r="HB21" s="9">
        <v>1.3660000000000001</v>
      </c>
      <c r="HC21" s="9">
        <v>0.312</v>
      </c>
      <c r="HD21" s="9">
        <v>1.054</v>
      </c>
      <c r="HE21" s="9">
        <v>17.53</v>
      </c>
      <c r="HF21" s="9">
        <v>12.054</v>
      </c>
      <c r="HG21" s="9">
        <v>29.628</v>
      </c>
      <c r="HH21" s="9">
        <v>1.425</v>
      </c>
      <c r="HI21" s="9">
        <v>0.17299999999999999</v>
      </c>
      <c r="HJ21" s="9">
        <v>1.252</v>
      </c>
      <c r="HK21" s="9">
        <v>0.13300000000000001</v>
      </c>
      <c r="HL21" s="9">
        <v>0</v>
      </c>
      <c r="HM21" s="9">
        <v>0.13300000000000001</v>
      </c>
      <c r="HN21" s="9">
        <v>0.433</v>
      </c>
      <c r="HO21" s="9">
        <v>0</v>
      </c>
      <c r="HP21" s="9">
        <v>0.433</v>
      </c>
      <c r="HQ21" s="9">
        <v>0.86</v>
      </c>
      <c r="HR21" s="9">
        <v>0.17299999999999999</v>
      </c>
      <c r="HS21" s="9">
        <v>0.68700000000000006</v>
      </c>
      <c r="HT21" s="9">
        <v>0</v>
      </c>
      <c r="HU21" s="9">
        <v>0</v>
      </c>
      <c r="HV21" s="9">
        <v>0</v>
      </c>
      <c r="HW21" s="9">
        <v>13</v>
      </c>
      <c r="HX21" s="9">
        <v>0</v>
      </c>
      <c r="HY21" s="9">
        <v>12.856</v>
      </c>
      <c r="HZ21" s="9">
        <v>2.6589999999999998</v>
      </c>
      <c r="IA21" s="9">
        <v>1.419</v>
      </c>
      <c r="IB21" s="9">
        <v>1.2390000000000001</v>
      </c>
      <c r="IC21" s="9">
        <v>0.24199999999999999</v>
      </c>
      <c r="ID21" s="9">
        <v>0.24199999999999999</v>
      </c>
      <c r="IE21" s="9">
        <v>0</v>
      </c>
      <c r="IF21" s="9">
        <v>0.628</v>
      </c>
      <c r="IG21" s="9">
        <v>0.36899999999999999</v>
      </c>
      <c r="IH21" s="9">
        <v>0.25900000000000001</v>
      </c>
      <c r="II21" s="9">
        <v>0.88600000000000001</v>
      </c>
      <c r="IJ21" s="9">
        <v>0.53100000000000003</v>
      </c>
      <c r="IK21" s="9">
        <v>0.35499999999999998</v>
      </c>
      <c r="IL21" s="9">
        <v>0.90300000000000002</v>
      </c>
      <c r="IM21" s="9">
        <v>0.27800000000000002</v>
      </c>
      <c r="IN21" s="9">
        <v>0.626</v>
      </c>
      <c r="IO21" s="9">
        <v>24.082999999999998</v>
      </c>
      <c r="IP21" s="9">
        <v>14.308999999999999</v>
      </c>
      <c r="IQ21" s="9">
        <v>43.41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9013</v>
      </c>
      <c r="C1" s="3" t="s">
        <v>9014</v>
      </c>
      <c r="D1" s="3" t="s">
        <v>9015</v>
      </c>
      <c r="E1" s="3" t="s">
        <v>9016</v>
      </c>
      <c r="F1" s="3" t="s">
        <v>9017</v>
      </c>
      <c r="G1" s="3" t="s">
        <v>9018</v>
      </c>
      <c r="H1" s="3" t="s">
        <v>9019</v>
      </c>
      <c r="I1" s="3" t="s">
        <v>9020</v>
      </c>
      <c r="J1" s="3" t="s">
        <v>9021</v>
      </c>
      <c r="K1" s="3" t="s">
        <v>9022</v>
      </c>
      <c r="L1" s="3" t="s">
        <v>9023</v>
      </c>
      <c r="M1" s="3" t="s">
        <v>9024</v>
      </c>
      <c r="N1" s="3" t="s">
        <v>9025</v>
      </c>
      <c r="O1" s="3" t="s">
        <v>9026</v>
      </c>
      <c r="P1" s="3" t="s">
        <v>9027</v>
      </c>
      <c r="Q1" s="3" t="s">
        <v>9028</v>
      </c>
      <c r="R1" s="3" t="s">
        <v>9029</v>
      </c>
      <c r="S1" s="3" t="s">
        <v>9030</v>
      </c>
      <c r="T1" s="3" t="s">
        <v>9031</v>
      </c>
      <c r="U1" s="3" t="s">
        <v>9032</v>
      </c>
      <c r="V1" s="3" t="s">
        <v>9033</v>
      </c>
      <c r="W1" s="3" t="s">
        <v>9034</v>
      </c>
      <c r="X1" s="3" t="s">
        <v>9035</v>
      </c>
      <c r="Y1" s="3" t="s">
        <v>9036</v>
      </c>
      <c r="Z1" s="3" t="s">
        <v>9037</v>
      </c>
      <c r="AA1" s="3" t="s">
        <v>9038</v>
      </c>
      <c r="AB1" s="3" t="s">
        <v>9039</v>
      </c>
      <c r="AC1" s="3" t="s">
        <v>9040</v>
      </c>
      <c r="AD1" s="3" t="s">
        <v>9041</v>
      </c>
      <c r="AE1" s="3" t="s">
        <v>9042</v>
      </c>
      <c r="AF1" s="3" t="s">
        <v>9043</v>
      </c>
      <c r="AG1" s="3" t="s">
        <v>9044</v>
      </c>
      <c r="AH1" s="3" t="s">
        <v>9045</v>
      </c>
      <c r="AI1" s="3" t="s">
        <v>9046</v>
      </c>
      <c r="AJ1" s="3" t="s">
        <v>9047</v>
      </c>
      <c r="AK1" s="3" t="s">
        <v>9048</v>
      </c>
      <c r="AL1" s="3" t="s">
        <v>9049</v>
      </c>
      <c r="AM1" s="3" t="s">
        <v>9050</v>
      </c>
      <c r="AN1" s="3" t="s">
        <v>9051</v>
      </c>
      <c r="AO1" s="3" t="s">
        <v>9052</v>
      </c>
      <c r="AP1" s="3" t="s">
        <v>9053</v>
      </c>
      <c r="AQ1" s="3" t="s">
        <v>9054</v>
      </c>
      <c r="AR1" s="3" t="s">
        <v>9055</v>
      </c>
      <c r="AS1" s="3" t="s">
        <v>9056</v>
      </c>
      <c r="AT1" s="3" t="s">
        <v>9057</v>
      </c>
      <c r="AU1" s="3" t="s">
        <v>9058</v>
      </c>
      <c r="AV1" s="3" t="s">
        <v>9059</v>
      </c>
      <c r="AW1" s="3" t="s">
        <v>9060</v>
      </c>
      <c r="AX1" s="3" t="s">
        <v>9061</v>
      </c>
      <c r="AY1" s="3" t="s">
        <v>9062</v>
      </c>
      <c r="AZ1" s="3" t="s">
        <v>9063</v>
      </c>
      <c r="BA1" s="3" t="s">
        <v>9064</v>
      </c>
      <c r="BB1" s="3" t="s">
        <v>9065</v>
      </c>
      <c r="BC1" s="3" t="s">
        <v>9066</v>
      </c>
      <c r="BD1" s="3" t="s">
        <v>9067</v>
      </c>
      <c r="BE1" s="3" t="s">
        <v>9068</v>
      </c>
      <c r="BF1" s="3" t="s">
        <v>9069</v>
      </c>
      <c r="BG1" s="3" t="s">
        <v>9070</v>
      </c>
      <c r="BH1" s="3" t="s">
        <v>9071</v>
      </c>
      <c r="BI1" s="3" t="s">
        <v>9072</v>
      </c>
      <c r="BJ1" s="3" t="s">
        <v>9073</v>
      </c>
      <c r="BK1" s="3" t="s">
        <v>9074</v>
      </c>
      <c r="BL1" s="3" t="s">
        <v>9075</v>
      </c>
      <c r="BM1" s="3" t="s">
        <v>9076</v>
      </c>
      <c r="BN1" s="3" t="s">
        <v>9077</v>
      </c>
      <c r="BO1" s="3" t="s">
        <v>9078</v>
      </c>
      <c r="BP1" s="3" t="s">
        <v>9079</v>
      </c>
      <c r="BQ1" s="3" t="s">
        <v>9080</v>
      </c>
      <c r="BR1" s="3" t="s">
        <v>9081</v>
      </c>
      <c r="BS1" s="3" t="s">
        <v>9082</v>
      </c>
      <c r="BT1" s="3" t="s">
        <v>9083</v>
      </c>
      <c r="BU1" s="3" t="s">
        <v>9084</v>
      </c>
      <c r="BV1" s="3" t="s">
        <v>9085</v>
      </c>
      <c r="BW1" s="3" t="s">
        <v>9086</v>
      </c>
      <c r="BX1" s="3" t="s">
        <v>9087</v>
      </c>
      <c r="BY1" s="3" t="s">
        <v>9088</v>
      </c>
      <c r="BZ1" s="3" t="s">
        <v>9089</v>
      </c>
      <c r="CA1" s="3" t="s">
        <v>9090</v>
      </c>
      <c r="CB1" s="3" t="s">
        <v>9091</v>
      </c>
      <c r="CC1" s="3" t="s">
        <v>9092</v>
      </c>
      <c r="CD1" s="3" t="s">
        <v>9093</v>
      </c>
      <c r="CE1" s="3" t="s">
        <v>9094</v>
      </c>
      <c r="CF1" s="3" t="s">
        <v>9095</v>
      </c>
      <c r="CG1" s="3" t="s">
        <v>9096</v>
      </c>
      <c r="CH1" s="3" t="s">
        <v>9097</v>
      </c>
      <c r="CI1" s="3" t="s">
        <v>9098</v>
      </c>
      <c r="CJ1" s="3" t="s">
        <v>9099</v>
      </c>
      <c r="CK1" s="3" t="s">
        <v>9100</v>
      </c>
      <c r="CL1" s="3" t="s">
        <v>9101</v>
      </c>
      <c r="CM1" s="3" t="s">
        <v>9102</v>
      </c>
      <c r="CN1" s="3" t="s">
        <v>9103</v>
      </c>
      <c r="CO1" s="3" t="s">
        <v>9104</v>
      </c>
      <c r="CP1" s="3" t="s">
        <v>9105</v>
      </c>
      <c r="CQ1" s="3" t="s">
        <v>9106</v>
      </c>
      <c r="CR1" s="3" t="s">
        <v>9107</v>
      </c>
      <c r="CS1" s="3" t="s">
        <v>9108</v>
      </c>
      <c r="CT1" s="3" t="s">
        <v>9109</v>
      </c>
      <c r="CU1" s="3" t="s">
        <v>9110</v>
      </c>
      <c r="CV1" s="3" t="s">
        <v>9111</v>
      </c>
      <c r="CW1" s="3" t="s">
        <v>9112</v>
      </c>
      <c r="CX1" s="3" t="s">
        <v>9113</v>
      </c>
      <c r="CY1" s="3" t="s">
        <v>9114</v>
      </c>
      <c r="CZ1" s="3" t="s">
        <v>9115</v>
      </c>
      <c r="DA1" s="3" t="s">
        <v>9116</v>
      </c>
      <c r="DB1" s="3" t="s">
        <v>9117</v>
      </c>
      <c r="DC1" s="3" t="s">
        <v>9118</v>
      </c>
      <c r="DD1" s="3" t="s">
        <v>9119</v>
      </c>
      <c r="DE1" s="3" t="s">
        <v>9120</v>
      </c>
      <c r="DF1" s="3" t="s">
        <v>9121</v>
      </c>
      <c r="DG1" s="3" t="s">
        <v>9122</v>
      </c>
      <c r="DH1" s="3" t="s">
        <v>9123</v>
      </c>
      <c r="DI1" s="3" t="s">
        <v>9124</v>
      </c>
      <c r="DJ1" s="3" t="s">
        <v>9125</v>
      </c>
      <c r="DK1" s="3" t="s">
        <v>9126</v>
      </c>
      <c r="DL1" s="3" t="s">
        <v>9127</v>
      </c>
      <c r="DM1" s="3" t="s">
        <v>9128</v>
      </c>
      <c r="DN1" s="3" t="s">
        <v>9129</v>
      </c>
      <c r="DO1" s="3" t="s">
        <v>9130</v>
      </c>
      <c r="DP1" s="3" t="s">
        <v>9131</v>
      </c>
      <c r="DQ1" s="3" t="s">
        <v>9132</v>
      </c>
      <c r="DR1" s="3" t="s">
        <v>9133</v>
      </c>
      <c r="DS1" s="3" t="s">
        <v>9134</v>
      </c>
      <c r="DT1" s="3" t="s">
        <v>9135</v>
      </c>
      <c r="DU1" s="3" t="s">
        <v>9136</v>
      </c>
      <c r="DV1" s="3" t="s">
        <v>9137</v>
      </c>
      <c r="DW1" s="3" t="s">
        <v>9138</v>
      </c>
      <c r="DX1" s="3" t="s">
        <v>9139</v>
      </c>
      <c r="DY1" s="3" t="s">
        <v>9140</v>
      </c>
      <c r="DZ1" s="3" t="s">
        <v>9141</v>
      </c>
      <c r="EA1" s="3" t="s">
        <v>9142</v>
      </c>
      <c r="EB1" s="3" t="s">
        <v>9143</v>
      </c>
      <c r="EC1" s="3" t="s">
        <v>9144</v>
      </c>
      <c r="ED1" s="3" t="s">
        <v>9145</v>
      </c>
      <c r="EE1" s="3" t="s">
        <v>9146</v>
      </c>
      <c r="EF1" s="3" t="s">
        <v>9147</v>
      </c>
      <c r="EG1" s="3" t="s">
        <v>9148</v>
      </c>
      <c r="EH1" s="3" t="s">
        <v>9149</v>
      </c>
      <c r="EI1" s="3" t="s">
        <v>9150</v>
      </c>
      <c r="EJ1" s="3" t="s">
        <v>9151</v>
      </c>
      <c r="EK1" s="3" t="s">
        <v>9152</v>
      </c>
      <c r="EL1" s="3" t="s">
        <v>9153</v>
      </c>
      <c r="EM1" s="3" t="s">
        <v>9154</v>
      </c>
      <c r="EN1" s="3" t="s">
        <v>9155</v>
      </c>
      <c r="EO1" s="3" t="s">
        <v>9156</v>
      </c>
      <c r="EP1" s="3" t="s">
        <v>9157</v>
      </c>
      <c r="EQ1" s="3" t="s">
        <v>9158</v>
      </c>
      <c r="ER1" s="3" t="s">
        <v>9159</v>
      </c>
      <c r="ES1" s="3" t="s">
        <v>9160</v>
      </c>
      <c r="ET1" s="3" t="s">
        <v>9161</v>
      </c>
      <c r="EU1" s="3" t="s">
        <v>9162</v>
      </c>
      <c r="EV1" s="3" t="s">
        <v>9163</v>
      </c>
      <c r="EW1" s="3" t="s">
        <v>9164</v>
      </c>
      <c r="EX1" s="3" t="s">
        <v>9165</v>
      </c>
      <c r="EY1" s="3" t="s">
        <v>9166</v>
      </c>
      <c r="EZ1" s="3" t="s">
        <v>9167</v>
      </c>
      <c r="FA1" s="3" t="s">
        <v>9168</v>
      </c>
      <c r="FB1" s="3" t="s">
        <v>9169</v>
      </c>
      <c r="FC1" s="3" t="s">
        <v>9170</v>
      </c>
      <c r="FD1" s="3" t="s">
        <v>9171</v>
      </c>
      <c r="FE1" s="3" t="s">
        <v>9172</v>
      </c>
      <c r="FF1" s="3" t="s">
        <v>9173</v>
      </c>
      <c r="FG1" s="3" t="s">
        <v>9174</v>
      </c>
      <c r="FH1" s="3" t="s">
        <v>9175</v>
      </c>
      <c r="FI1" s="3" t="s">
        <v>9176</v>
      </c>
      <c r="FJ1" s="3" t="s">
        <v>9177</v>
      </c>
      <c r="FK1" s="3" t="s">
        <v>9178</v>
      </c>
      <c r="FL1" s="3" t="s">
        <v>9179</v>
      </c>
      <c r="FM1" s="3" t="s">
        <v>9180</v>
      </c>
      <c r="FN1" s="3" t="s">
        <v>9181</v>
      </c>
      <c r="FO1" s="3" t="s">
        <v>9182</v>
      </c>
      <c r="FP1" s="3" t="s">
        <v>9183</v>
      </c>
      <c r="FQ1" s="3" t="s">
        <v>9184</v>
      </c>
      <c r="FR1" s="3" t="s">
        <v>9185</v>
      </c>
      <c r="FS1" s="3" t="s">
        <v>9186</v>
      </c>
      <c r="FT1" s="3" t="s">
        <v>9187</v>
      </c>
      <c r="FU1" s="3" t="s">
        <v>9188</v>
      </c>
      <c r="FV1" s="3" t="s">
        <v>9189</v>
      </c>
      <c r="FW1" s="3" t="s">
        <v>9190</v>
      </c>
      <c r="FX1" s="3" t="s">
        <v>9191</v>
      </c>
      <c r="FY1" s="3" t="s">
        <v>9192</v>
      </c>
      <c r="FZ1" s="3" t="s">
        <v>9193</v>
      </c>
      <c r="GA1" s="3" t="s">
        <v>9194</v>
      </c>
      <c r="GB1" s="3" t="s">
        <v>9195</v>
      </c>
      <c r="GC1" s="3" t="s">
        <v>9196</v>
      </c>
      <c r="GD1" s="3" t="s">
        <v>9197</v>
      </c>
      <c r="GE1" s="3" t="s">
        <v>9198</v>
      </c>
      <c r="GF1" s="3" t="s">
        <v>9199</v>
      </c>
      <c r="GG1" s="3" t="s">
        <v>9200</v>
      </c>
      <c r="GH1" s="3" t="s">
        <v>9201</v>
      </c>
      <c r="GI1" s="3" t="s">
        <v>9202</v>
      </c>
      <c r="GJ1" s="3" t="s">
        <v>9203</v>
      </c>
      <c r="GK1" s="3" t="s">
        <v>9204</v>
      </c>
      <c r="GL1" s="3" t="s">
        <v>9205</v>
      </c>
      <c r="GM1" s="3" t="s">
        <v>9206</v>
      </c>
      <c r="GN1" s="3" t="s">
        <v>9207</v>
      </c>
      <c r="GO1" s="3" t="s">
        <v>9208</v>
      </c>
      <c r="GP1" s="3" t="s">
        <v>9209</v>
      </c>
      <c r="GQ1" s="3" t="s">
        <v>9210</v>
      </c>
      <c r="GR1" s="3" t="s">
        <v>9211</v>
      </c>
      <c r="GS1" s="3" t="s">
        <v>9212</v>
      </c>
      <c r="GT1" s="3" t="s">
        <v>9213</v>
      </c>
      <c r="GU1" s="3" t="s">
        <v>9214</v>
      </c>
      <c r="GV1" s="3" t="s">
        <v>9215</v>
      </c>
      <c r="GW1" s="3" t="s">
        <v>9216</v>
      </c>
      <c r="GX1" s="3" t="s">
        <v>9217</v>
      </c>
      <c r="GY1" s="3" t="s">
        <v>9218</v>
      </c>
      <c r="GZ1" s="3" t="s">
        <v>9219</v>
      </c>
      <c r="HA1" s="3" t="s">
        <v>9220</v>
      </c>
      <c r="HB1" s="3" t="s">
        <v>9221</v>
      </c>
      <c r="HC1" s="3" t="s">
        <v>9222</v>
      </c>
      <c r="HD1" s="3" t="s">
        <v>9223</v>
      </c>
      <c r="HE1" s="3" t="s">
        <v>9224</v>
      </c>
      <c r="HF1" s="3" t="s">
        <v>9225</v>
      </c>
      <c r="HG1" s="3" t="s">
        <v>9226</v>
      </c>
      <c r="HH1" s="3" t="s">
        <v>9227</v>
      </c>
      <c r="HI1" s="3" t="s">
        <v>9228</v>
      </c>
      <c r="HJ1" s="3" t="s">
        <v>9229</v>
      </c>
      <c r="HK1" s="3" t="s">
        <v>9230</v>
      </c>
      <c r="HL1" s="3" t="s">
        <v>9231</v>
      </c>
      <c r="HM1" s="3" t="s">
        <v>9232</v>
      </c>
      <c r="HN1" s="3" t="s">
        <v>9233</v>
      </c>
      <c r="HO1" s="3" t="s">
        <v>9234</v>
      </c>
      <c r="HP1" s="3" t="s">
        <v>9235</v>
      </c>
      <c r="HQ1" s="3" t="s">
        <v>9236</v>
      </c>
      <c r="HR1" s="3" t="s">
        <v>9237</v>
      </c>
      <c r="HS1" s="3" t="s">
        <v>9238</v>
      </c>
      <c r="HT1" s="3" t="s">
        <v>9239</v>
      </c>
      <c r="HU1" s="3" t="s">
        <v>9240</v>
      </c>
      <c r="HV1" s="3" t="s">
        <v>9241</v>
      </c>
      <c r="HW1" s="3" t="s">
        <v>9242</v>
      </c>
      <c r="HX1" s="3" t="s">
        <v>9243</v>
      </c>
      <c r="HY1" s="3" t="s">
        <v>9244</v>
      </c>
      <c r="HZ1" s="3" t="s">
        <v>9245</v>
      </c>
      <c r="IA1" s="3" t="s">
        <v>9246</v>
      </c>
      <c r="IB1" s="3" t="s">
        <v>9247</v>
      </c>
      <c r="IC1" s="3" t="s">
        <v>9248</v>
      </c>
      <c r="ID1" s="3" t="s">
        <v>9249</v>
      </c>
      <c r="IE1" s="3" t="s">
        <v>9250</v>
      </c>
      <c r="IF1" s="3" t="s">
        <v>9251</v>
      </c>
      <c r="IG1" s="3" t="s">
        <v>9252</v>
      </c>
      <c r="IH1" s="3" t="s">
        <v>9253</v>
      </c>
      <c r="II1" s="3" t="s">
        <v>9254</v>
      </c>
      <c r="IJ1" s="3" t="s">
        <v>9255</v>
      </c>
      <c r="IK1" s="3" t="s">
        <v>9256</v>
      </c>
      <c r="IL1" s="3" t="s">
        <v>9257</v>
      </c>
      <c r="IM1" s="3" t="s">
        <v>9258</v>
      </c>
      <c r="IN1" s="3" t="s">
        <v>9259</v>
      </c>
      <c r="IO1" s="3" t="s">
        <v>9260</v>
      </c>
      <c r="IP1" s="3" t="s">
        <v>9261</v>
      </c>
      <c r="IQ1" s="3" t="s">
        <v>9262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9263</v>
      </c>
      <c r="C10" s="8" t="s">
        <v>9264</v>
      </c>
      <c r="D10" s="8" t="s">
        <v>9265</v>
      </c>
      <c r="E10" s="8" t="s">
        <v>9266</v>
      </c>
      <c r="F10" s="8" t="s">
        <v>9267</v>
      </c>
      <c r="G10" s="8" t="s">
        <v>9268</v>
      </c>
      <c r="H10" s="8" t="s">
        <v>9269</v>
      </c>
      <c r="I10" s="8" t="s">
        <v>9270</v>
      </c>
      <c r="J10" s="8" t="s">
        <v>9271</v>
      </c>
      <c r="K10" s="8" t="s">
        <v>9272</v>
      </c>
      <c r="L10" s="8" t="s">
        <v>9273</v>
      </c>
      <c r="M10" s="8" t="s">
        <v>9274</v>
      </c>
      <c r="N10" s="8" t="s">
        <v>9275</v>
      </c>
      <c r="O10" s="8" t="s">
        <v>9276</v>
      </c>
      <c r="P10" s="8" t="s">
        <v>9277</v>
      </c>
      <c r="Q10" s="8" t="s">
        <v>9278</v>
      </c>
      <c r="R10" s="8" t="s">
        <v>9279</v>
      </c>
      <c r="S10" s="8" t="s">
        <v>9280</v>
      </c>
      <c r="T10" s="8" t="s">
        <v>9281</v>
      </c>
      <c r="U10" s="8" t="s">
        <v>9282</v>
      </c>
      <c r="V10" s="8" t="s">
        <v>9283</v>
      </c>
      <c r="W10" s="8" t="s">
        <v>9284</v>
      </c>
      <c r="X10" s="8" t="s">
        <v>9285</v>
      </c>
      <c r="Y10" s="8" t="s">
        <v>9286</v>
      </c>
      <c r="Z10" s="8" t="s">
        <v>9287</v>
      </c>
      <c r="AA10" s="8" t="s">
        <v>9288</v>
      </c>
      <c r="AB10" s="8" t="s">
        <v>9289</v>
      </c>
      <c r="AC10" s="8" t="s">
        <v>9290</v>
      </c>
      <c r="AD10" s="8" t="s">
        <v>9291</v>
      </c>
      <c r="AE10" s="8" t="s">
        <v>9292</v>
      </c>
      <c r="AF10" s="8" t="s">
        <v>9293</v>
      </c>
      <c r="AG10" s="8" t="s">
        <v>9294</v>
      </c>
      <c r="AH10" s="8" t="s">
        <v>9295</v>
      </c>
      <c r="AI10" s="8" t="s">
        <v>9296</v>
      </c>
      <c r="AJ10" s="8" t="s">
        <v>9297</v>
      </c>
      <c r="AK10" s="8" t="s">
        <v>9298</v>
      </c>
      <c r="AL10" s="8" t="s">
        <v>9299</v>
      </c>
      <c r="AM10" s="8" t="s">
        <v>9300</v>
      </c>
      <c r="AN10" s="8" t="s">
        <v>9301</v>
      </c>
      <c r="AO10" s="8" t="s">
        <v>9302</v>
      </c>
      <c r="AP10" s="8" t="s">
        <v>9303</v>
      </c>
      <c r="AQ10" s="8" t="s">
        <v>9304</v>
      </c>
      <c r="AR10" s="8" t="s">
        <v>9305</v>
      </c>
      <c r="AS10" s="8" t="s">
        <v>9306</v>
      </c>
      <c r="AT10" s="8" t="s">
        <v>9307</v>
      </c>
      <c r="AU10" s="8" t="s">
        <v>9308</v>
      </c>
      <c r="AV10" s="8" t="s">
        <v>9309</v>
      </c>
      <c r="AW10" s="8" t="s">
        <v>9310</v>
      </c>
      <c r="AX10" s="8" t="s">
        <v>9311</v>
      </c>
      <c r="AY10" s="8" t="s">
        <v>9312</v>
      </c>
      <c r="AZ10" s="8" t="s">
        <v>9313</v>
      </c>
      <c r="BA10" s="8" t="s">
        <v>9314</v>
      </c>
      <c r="BB10" s="8" t="s">
        <v>9315</v>
      </c>
      <c r="BC10" s="8" t="s">
        <v>9316</v>
      </c>
      <c r="BD10" s="8" t="s">
        <v>9317</v>
      </c>
      <c r="BE10" s="8" t="s">
        <v>9318</v>
      </c>
      <c r="BF10" s="8" t="s">
        <v>9319</v>
      </c>
      <c r="BG10" s="8" t="s">
        <v>9320</v>
      </c>
      <c r="BH10" s="8" t="s">
        <v>9321</v>
      </c>
      <c r="BI10" s="8" t="s">
        <v>9322</v>
      </c>
      <c r="BJ10" s="8" t="s">
        <v>9323</v>
      </c>
      <c r="BK10" s="8" t="s">
        <v>9324</v>
      </c>
      <c r="BL10" s="8" t="s">
        <v>9325</v>
      </c>
      <c r="BM10" s="8" t="s">
        <v>9326</v>
      </c>
      <c r="BN10" s="8" t="s">
        <v>9327</v>
      </c>
      <c r="BO10" s="8" t="s">
        <v>9328</v>
      </c>
      <c r="BP10" s="8" t="s">
        <v>9329</v>
      </c>
      <c r="BQ10" s="8" t="s">
        <v>9330</v>
      </c>
      <c r="BR10" s="8" t="s">
        <v>9331</v>
      </c>
      <c r="BS10" s="8" t="s">
        <v>9332</v>
      </c>
      <c r="BT10" s="8" t="s">
        <v>9333</v>
      </c>
      <c r="BU10" s="8" t="s">
        <v>9334</v>
      </c>
      <c r="BV10" s="8" t="s">
        <v>9335</v>
      </c>
      <c r="BW10" s="8" t="s">
        <v>9336</v>
      </c>
      <c r="BX10" s="8" t="s">
        <v>9337</v>
      </c>
      <c r="BY10" s="8" t="s">
        <v>9338</v>
      </c>
      <c r="BZ10" s="8" t="s">
        <v>9339</v>
      </c>
      <c r="CA10" s="8" t="s">
        <v>9340</v>
      </c>
      <c r="CB10" s="8" t="s">
        <v>9341</v>
      </c>
      <c r="CC10" s="8" t="s">
        <v>9342</v>
      </c>
      <c r="CD10" s="8" t="s">
        <v>9343</v>
      </c>
      <c r="CE10" s="8" t="s">
        <v>9344</v>
      </c>
      <c r="CF10" s="8" t="s">
        <v>9345</v>
      </c>
      <c r="CG10" s="8" t="s">
        <v>9346</v>
      </c>
      <c r="CH10" s="8" t="s">
        <v>9347</v>
      </c>
      <c r="CI10" s="8" t="s">
        <v>9348</v>
      </c>
      <c r="CJ10" s="8" t="s">
        <v>9349</v>
      </c>
      <c r="CK10" s="8" t="s">
        <v>9350</v>
      </c>
      <c r="CL10" s="8" t="s">
        <v>9351</v>
      </c>
      <c r="CM10" s="8" t="s">
        <v>9352</v>
      </c>
      <c r="CN10" s="8" t="s">
        <v>9353</v>
      </c>
      <c r="CO10" s="8" t="s">
        <v>9354</v>
      </c>
      <c r="CP10" s="8" t="s">
        <v>9355</v>
      </c>
      <c r="CQ10" s="8" t="s">
        <v>9356</v>
      </c>
      <c r="CR10" s="8" t="s">
        <v>9357</v>
      </c>
      <c r="CS10" s="8" t="s">
        <v>9358</v>
      </c>
      <c r="CT10" s="8" t="s">
        <v>9359</v>
      </c>
      <c r="CU10" s="8" t="s">
        <v>9360</v>
      </c>
      <c r="CV10" s="8" t="s">
        <v>9361</v>
      </c>
      <c r="CW10" s="8" t="s">
        <v>9362</v>
      </c>
      <c r="CX10" s="8" t="s">
        <v>9363</v>
      </c>
      <c r="CY10" s="8" t="s">
        <v>9364</v>
      </c>
      <c r="CZ10" s="8" t="s">
        <v>9365</v>
      </c>
      <c r="DA10" s="8" t="s">
        <v>9366</v>
      </c>
      <c r="DB10" s="8" t="s">
        <v>9367</v>
      </c>
      <c r="DC10" s="8" t="s">
        <v>9368</v>
      </c>
      <c r="DD10" s="8" t="s">
        <v>9369</v>
      </c>
      <c r="DE10" s="8" t="s">
        <v>9370</v>
      </c>
      <c r="DF10" s="8" t="s">
        <v>9371</v>
      </c>
      <c r="DG10" s="8" t="s">
        <v>9372</v>
      </c>
      <c r="DH10" s="8" t="s">
        <v>9373</v>
      </c>
      <c r="DI10" s="8" t="s">
        <v>9374</v>
      </c>
      <c r="DJ10" s="8" t="s">
        <v>9375</v>
      </c>
      <c r="DK10" s="8" t="s">
        <v>9376</v>
      </c>
      <c r="DL10" s="8" t="s">
        <v>9377</v>
      </c>
      <c r="DM10" s="8" t="s">
        <v>9378</v>
      </c>
      <c r="DN10" s="8" t="s">
        <v>9379</v>
      </c>
      <c r="DO10" s="8" t="s">
        <v>9380</v>
      </c>
      <c r="DP10" s="8" t="s">
        <v>9381</v>
      </c>
      <c r="DQ10" s="8" t="s">
        <v>9382</v>
      </c>
      <c r="DR10" s="8" t="s">
        <v>9383</v>
      </c>
      <c r="DS10" s="8" t="s">
        <v>9384</v>
      </c>
      <c r="DT10" s="8" t="s">
        <v>9385</v>
      </c>
      <c r="DU10" s="8" t="s">
        <v>9386</v>
      </c>
      <c r="DV10" s="8" t="s">
        <v>9387</v>
      </c>
      <c r="DW10" s="8" t="s">
        <v>9388</v>
      </c>
      <c r="DX10" s="8" t="s">
        <v>9389</v>
      </c>
      <c r="DY10" s="8" t="s">
        <v>9390</v>
      </c>
      <c r="DZ10" s="8" t="s">
        <v>9391</v>
      </c>
      <c r="EA10" s="8" t="s">
        <v>9392</v>
      </c>
      <c r="EB10" s="8" t="s">
        <v>9393</v>
      </c>
      <c r="EC10" s="8" t="s">
        <v>9394</v>
      </c>
      <c r="ED10" s="8" t="s">
        <v>9395</v>
      </c>
      <c r="EE10" s="8" t="s">
        <v>9396</v>
      </c>
      <c r="EF10" s="8" t="s">
        <v>9397</v>
      </c>
      <c r="EG10" s="8" t="s">
        <v>9398</v>
      </c>
      <c r="EH10" s="8" t="s">
        <v>9399</v>
      </c>
      <c r="EI10" s="8" t="s">
        <v>9400</v>
      </c>
      <c r="EJ10" s="8" t="s">
        <v>9401</v>
      </c>
      <c r="EK10" s="8" t="s">
        <v>9402</v>
      </c>
      <c r="EL10" s="8" t="s">
        <v>9403</v>
      </c>
      <c r="EM10" s="8" t="s">
        <v>9404</v>
      </c>
      <c r="EN10" s="8" t="s">
        <v>9405</v>
      </c>
      <c r="EO10" s="8" t="s">
        <v>9406</v>
      </c>
      <c r="EP10" s="8" t="s">
        <v>9407</v>
      </c>
      <c r="EQ10" s="8" t="s">
        <v>9408</v>
      </c>
      <c r="ER10" s="8" t="s">
        <v>9409</v>
      </c>
      <c r="ES10" s="8" t="s">
        <v>9410</v>
      </c>
      <c r="ET10" s="8" t="s">
        <v>9411</v>
      </c>
      <c r="EU10" s="8" t="s">
        <v>9412</v>
      </c>
      <c r="EV10" s="8" t="s">
        <v>9413</v>
      </c>
      <c r="EW10" s="8" t="s">
        <v>9414</v>
      </c>
      <c r="EX10" s="8" t="s">
        <v>9415</v>
      </c>
      <c r="EY10" s="8" t="s">
        <v>9416</v>
      </c>
      <c r="EZ10" s="8" t="s">
        <v>9417</v>
      </c>
      <c r="FA10" s="8" t="s">
        <v>9418</v>
      </c>
      <c r="FB10" s="8" t="s">
        <v>9419</v>
      </c>
      <c r="FC10" s="8" t="s">
        <v>9420</v>
      </c>
      <c r="FD10" s="8" t="s">
        <v>9421</v>
      </c>
      <c r="FE10" s="8" t="s">
        <v>9422</v>
      </c>
      <c r="FF10" s="8" t="s">
        <v>9423</v>
      </c>
      <c r="FG10" s="8" t="s">
        <v>9424</v>
      </c>
      <c r="FH10" s="8" t="s">
        <v>9425</v>
      </c>
      <c r="FI10" s="8" t="s">
        <v>9426</v>
      </c>
      <c r="FJ10" s="8" t="s">
        <v>9427</v>
      </c>
      <c r="FK10" s="8" t="s">
        <v>9428</v>
      </c>
      <c r="FL10" s="8" t="s">
        <v>9429</v>
      </c>
      <c r="FM10" s="8" t="s">
        <v>9430</v>
      </c>
      <c r="FN10" s="8" t="s">
        <v>9431</v>
      </c>
      <c r="FO10" s="8" t="s">
        <v>9432</v>
      </c>
      <c r="FP10" s="8" t="s">
        <v>9433</v>
      </c>
      <c r="FQ10" s="8" t="s">
        <v>9434</v>
      </c>
      <c r="FR10" s="8" t="s">
        <v>9435</v>
      </c>
      <c r="FS10" s="8" t="s">
        <v>9436</v>
      </c>
      <c r="FT10" s="8" t="s">
        <v>9437</v>
      </c>
      <c r="FU10" s="8" t="s">
        <v>9438</v>
      </c>
      <c r="FV10" s="8" t="s">
        <v>9439</v>
      </c>
      <c r="FW10" s="8" t="s">
        <v>9440</v>
      </c>
      <c r="FX10" s="8" t="s">
        <v>9441</v>
      </c>
      <c r="FY10" s="8" t="s">
        <v>9442</v>
      </c>
      <c r="FZ10" s="8" t="s">
        <v>9443</v>
      </c>
      <c r="GA10" s="8" t="s">
        <v>9444</v>
      </c>
      <c r="GB10" s="8" t="s">
        <v>9445</v>
      </c>
      <c r="GC10" s="8" t="s">
        <v>9446</v>
      </c>
      <c r="GD10" s="8" t="s">
        <v>9447</v>
      </c>
      <c r="GE10" s="8" t="s">
        <v>9448</v>
      </c>
      <c r="GF10" s="8" t="s">
        <v>9449</v>
      </c>
      <c r="GG10" s="8" t="s">
        <v>9450</v>
      </c>
      <c r="GH10" s="8" t="s">
        <v>9451</v>
      </c>
      <c r="GI10" s="8" t="s">
        <v>9452</v>
      </c>
      <c r="GJ10" s="8" t="s">
        <v>9453</v>
      </c>
      <c r="GK10" s="8" t="s">
        <v>9454</v>
      </c>
      <c r="GL10" s="8" t="s">
        <v>9455</v>
      </c>
      <c r="GM10" s="8" t="s">
        <v>9456</v>
      </c>
      <c r="GN10" s="8" t="s">
        <v>9457</v>
      </c>
      <c r="GO10" s="8" t="s">
        <v>9458</v>
      </c>
      <c r="GP10" s="8" t="s">
        <v>9459</v>
      </c>
      <c r="GQ10" s="8" t="s">
        <v>9460</v>
      </c>
      <c r="GR10" s="8" t="s">
        <v>9461</v>
      </c>
      <c r="GS10" s="8" t="s">
        <v>9462</v>
      </c>
      <c r="GT10" s="8" t="s">
        <v>9463</v>
      </c>
      <c r="GU10" s="8" t="s">
        <v>9464</v>
      </c>
      <c r="GV10" s="8" t="s">
        <v>9465</v>
      </c>
      <c r="GW10" s="8" t="s">
        <v>9466</v>
      </c>
      <c r="GX10" s="8" t="s">
        <v>9467</v>
      </c>
      <c r="GY10" s="8" t="s">
        <v>9468</v>
      </c>
      <c r="GZ10" s="8" t="s">
        <v>9469</v>
      </c>
      <c r="HA10" s="8" t="s">
        <v>9470</v>
      </c>
      <c r="HB10" s="8" t="s">
        <v>9471</v>
      </c>
      <c r="HC10" s="8" t="s">
        <v>9472</v>
      </c>
      <c r="HD10" s="8" t="s">
        <v>9473</v>
      </c>
      <c r="HE10" s="8" t="s">
        <v>9474</v>
      </c>
      <c r="HF10" s="8" t="s">
        <v>9475</v>
      </c>
      <c r="HG10" s="8" t="s">
        <v>9476</v>
      </c>
      <c r="HH10" s="8" t="s">
        <v>9477</v>
      </c>
      <c r="HI10" s="8" t="s">
        <v>9478</v>
      </c>
      <c r="HJ10" s="8" t="s">
        <v>9479</v>
      </c>
      <c r="HK10" s="8" t="s">
        <v>9480</v>
      </c>
      <c r="HL10" s="8" t="s">
        <v>9481</v>
      </c>
      <c r="HM10" s="8" t="s">
        <v>9482</v>
      </c>
      <c r="HN10" s="8" t="s">
        <v>9483</v>
      </c>
      <c r="HO10" s="8" t="s">
        <v>9484</v>
      </c>
      <c r="HP10" s="8" t="s">
        <v>9485</v>
      </c>
      <c r="HQ10" s="8" t="s">
        <v>9486</v>
      </c>
      <c r="HR10" s="8" t="s">
        <v>9487</v>
      </c>
      <c r="HS10" s="8" t="s">
        <v>9488</v>
      </c>
      <c r="HT10" s="8" t="s">
        <v>9489</v>
      </c>
      <c r="HU10" s="8" t="s">
        <v>9490</v>
      </c>
      <c r="HV10" s="8" t="s">
        <v>9491</v>
      </c>
      <c r="HW10" s="8" t="s">
        <v>9492</v>
      </c>
      <c r="HX10" s="8" t="s">
        <v>9493</v>
      </c>
      <c r="HY10" s="8" t="s">
        <v>9494</v>
      </c>
      <c r="HZ10" s="8" t="s">
        <v>9495</v>
      </c>
      <c r="IA10" s="8" t="s">
        <v>9496</v>
      </c>
      <c r="IB10" s="8" t="s">
        <v>9497</v>
      </c>
      <c r="IC10" s="8" t="s">
        <v>9498</v>
      </c>
      <c r="ID10" s="8" t="s">
        <v>9499</v>
      </c>
      <c r="IE10" s="8" t="s">
        <v>9500</v>
      </c>
      <c r="IF10" s="8" t="s">
        <v>9501</v>
      </c>
      <c r="IG10" s="8" t="s">
        <v>9502</v>
      </c>
      <c r="IH10" s="8" t="s">
        <v>9503</v>
      </c>
      <c r="II10" s="8" t="s">
        <v>9504</v>
      </c>
      <c r="IJ10" s="8" t="s">
        <v>9505</v>
      </c>
      <c r="IK10" s="8" t="s">
        <v>9506</v>
      </c>
      <c r="IL10" s="8" t="s">
        <v>9507</v>
      </c>
      <c r="IM10" s="8" t="s">
        <v>9508</v>
      </c>
      <c r="IN10" s="8" t="s">
        <v>9509</v>
      </c>
      <c r="IO10" s="8" t="s">
        <v>9510</v>
      </c>
      <c r="IP10" s="8" t="s">
        <v>9511</v>
      </c>
      <c r="IQ10" s="8" t="s">
        <v>9512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>
        <v>0</v>
      </c>
      <c r="V11" s="9"/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/>
      <c r="AG11" s="9">
        <v>0</v>
      </c>
      <c r="AH11" s="9"/>
      <c r="AI11" s="9"/>
      <c r="AJ11" s="9">
        <v>0</v>
      </c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>
        <v>0</v>
      </c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>
        <v>0</v>
      </c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>
        <v>0</v>
      </c>
      <c r="CA11" s="9"/>
      <c r="CB11" s="9"/>
      <c r="CC11" s="9"/>
      <c r="CD11" s="9">
        <v>0</v>
      </c>
      <c r="CE11" s="9"/>
      <c r="CF11" s="9"/>
      <c r="CG11" s="9">
        <v>0</v>
      </c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>
        <v>0</v>
      </c>
      <c r="CS11" s="9"/>
      <c r="CT11" s="9">
        <v>0</v>
      </c>
      <c r="CU11" s="9">
        <v>0</v>
      </c>
      <c r="CV11" s="9">
        <v>0</v>
      </c>
      <c r="CW11" s="9"/>
      <c r="CX11" s="9"/>
      <c r="CY11" s="9"/>
      <c r="CZ11" s="9">
        <v>0</v>
      </c>
      <c r="DA11" s="9">
        <v>0</v>
      </c>
      <c r="DB11" s="9">
        <v>0</v>
      </c>
      <c r="DC11" s="9"/>
      <c r="DD11" s="9"/>
      <c r="DE11" s="9"/>
      <c r="DF11" s="9">
        <v>22.977</v>
      </c>
      <c r="DG11" s="9">
        <v>7.9909999999999997</v>
      </c>
      <c r="DH11" s="9">
        <v>14.986000000000001</v>
      </c>
      <c r="DI11" s="9">
        <v>1.7010000000000001</v>
      </c>
      <c r="DJ11" s="9">
        <v>0.504</v>
      </c>
      <c r="DK11" s="9">
        <v>1.1970000000000001</v>
      </c>
      <c r="DL11" s="9">
        <v>2.7229999999999999</v>
      </c>
      <c r="DM11" s="9">
        <v>1.264</v>
      </c>
      <c r="DN11" s="9">
        <v>1.46</v>
      </c>
      <c r="DO11" s="9">
        <v>4.3819999999999997</v>
      </c>
      <c r="DP11" s="9">
        <v>1.7250000000000001</v>
      </c>
      <c r="DQ11" s="9">
        <v>2.657</v>
      </c>
      <c r="DR11" s="9">
        <v>14.17</v>
      </c>
      <c r="DS11" s="9">
        <v>4.4989999999999997</v>
      </c>
      <c r="DT11" s="9">
        <v>9.6709999999999994</v>
      </c>
      <c r="DU11" s="9">
        <v>52</v>
      </c>
      <c r="DV11" s="9">
        <v>52</v>
      </c>
      <c r="DW11" s="9">
        <v>52</v>
      </c>
      <c r="DX11" s="9">
        <v>8.4339999999999993</v>
      </c>
      <c r="DY11" s="9">
        <v>3.2850000000000001</v>
      </c>
      <c r="DZ11" s="9">
        <v>5.149</v>
      </c>
      <c r="EA11" s="9">
        <v>0.64</v>
      </c>
      <c r="EB11" s="9">
        <v>0.16700000000000001</v>
      </c>
      <c r="EC11" s="9">
        <v>0.47299999999999998</v>
      </c>
      <c r="ED11" s="9">
        <v>0.46</v>
      </c>
      <c r="EE11" s="9">
        <v>0.46</v>
      </c>
      <c r="EF11" s="9">
        <v>0</v>
      </c>
      <c r="EG11" s="9">
        <v>1.544</v>
      </c>
      <c r="EH11" s="9">
        <v>0.60599999999999998</v>
      </c>
      <c r="EI11" s="9">
        <v>0.93899999999999995</v>
      </c>
      <c r="EJ11" s="9">
        <v>5.79</v>
      </c>
      <c r="EK11" s="9">
        <v>2.0529999999999999</v>
      </c>
      <c r="EL11" s="9">
        <v>3.7370000000000001</v>
      </c>
      <c r="EM11" s="9">
        <v>104</v>
      </c>
      <c r="EN11" s="9">
        <v>54.536999999999999</v>
      </c>
      <c r="EO11" s="9">
        <v>104</v>
      </c>
      <c r="EP11" s="9">
        <v>14.542999999999999</v>
      </c>
      <c r="EQ11" s="9">
        <v>4.7060000000000004</v>
      </c>
      <c r="ER11" s="9">
        <v>9.8360000000000003</v>
      </c>
      <c r="ES11" s="9">
        <v>1.0609999999999999</v>
      </c>
      <c r="ET11" s="9">
        <v>0.33700000000000002</v>
      </c>
      <c r="EU11" s="9">
        <v>0.72399999999999998</v>
      </c>
      <c r="EV11" s="9">
        <v>2.2639999999999998</v>
      </c>
      <c r="EW11" s="9">
        <v>0.80400000000000005</v>
      </c>
      <c r="EX11" s="9">
        <v>1.46</v>
      </c>
      <c r="EY11" s="9">
        <v>2.8380000000000001</v>
      </c>
      <c r="EZ11" s="9">
        <v>1.119</v>
      </c>
      <c r="FA11" s="9">
        <v>1.718</v>
      </c>
      <c r="FB11" s="9">
        <v>8.3800000000000008</v>
      </c>
      <c r="FC11" s="9">
        <v>2.4460000000000002</v>
      </c>
      <c r="FD11" s="9">
        <v>5.9340000000000002</v>
      </c>
      <c r="FE11" s="9">
        <v>52</v>
      </c>
      <c r="FF11" s="9">
        <v>51.664999999999999</v>
      </c>
      <c r="FG11" s="9">
        <v>52</v>
      </c>
      <c r="FH11" s="9">
        <v>3.1960000000000002</v>
      </c>
      <c r="FI11" s="9">
        <v>1.5429999999999999</v>
      </c>
      <c r="FJ11" s="9">
        <v>1.653</v>
      </c>
      <c r="FK11" s="9">
        <v>0.23400000000000001</v>
      </c>
      <c r="FL11" s="9">
        <v>0</v>
      </c>
      <c r="FM11" s="9">
        <v>0.23400000000000001</v>
      </c>
      <c r="FN11" s="9">
        <v>0.46</v>
      </c>
      <c r="FO11" s="9">
        <v>0.29699999999999999</v>
      </c>
      <c r="FP11" s="9">
        <v>0.16400000000000001</v>
      </c>
      <c r="FQ11" s="9">
        <v>0.55100000000000005</v>
      </c>
      <c r="FR11" s="9">
        <v>0.113</v>
      </c>
      <c r="FS11" s="9">
        <v>0.438</v>
      </c>
      <c r="FT11" s="9">
        <v>1.95</v>
      </c>
      <c r="FU11" s="9">
        <v>1.1339999999999999</v>
      </c>
      <c r="FV11" s="9">
        <v>0.81699999999999995</v>
      </c>
      <c r="FW11" s="9">
        <v>52</v>
      </c>
      <c r="FX11" s="9">
        <v>104</v>
      </c>
      <c r="FY11" s="9">
        <v>37.609000000000002</v>
      </c>
      <c r="FZ11" s="9">
        <v>11.507</v>
      </c>
      <c r="GA11" s="9">
        <v>2.5169999999999999</v>
      </c>
      <c r="GB11" s="9">
        <v>8.99</v>
      </c>
      <c r="GC11" s="9">
        <v>0.73299999999999998</v>
      </c>
      <c r="GD11" s="9">
        <v>0.317</v>
      </c>
      <c r="GE11" s="9">
        <v>0.41599999999999998</v>
      </c>
      <c r="GF11" s="9">
        <v>1.607</v>
      </c>
      <c r="GG11" s="9">
        <v>0.33700000000000002</v>
      </c>
      <c r="GH11" s="9">
        <v>1.2709999999999999</v>
      </c>
      <c r="GI11" s="9">
        <v>1.72</v>
      </c>
      <c r="GJ11" s="9">
        <v>0.30099999999999999</v>
      </c>
      <c r="GK11" s="9">
        <v>1.419</v>
      </c>
      <c r="GL11" s="9">
        <v>7.4470000000000001</v>
      </c>
      <c r="GM11" s="9">
        <v>1.5629999999999999</v>
      </c>
      <c r="GN11" s="9">
        <v>5.8840000000000003</v>
      </c>
      <c r="GO11" s="9">
        <v>52</v>
      </c>
      <c r="GP11" s="9">
        <v>91.034999999999997</v>
      </c>
      <c r="GQ11" s="9">
        <v>52</v>
      </c>
      <c r="GR11" s="9">
        <v>14.666</v>
      </c>
      <c r="GS11" s="9">
        <v>7.0170000000000003</v>
      </c>
      <c r="GT11" s="9">
        <v>7.649</v>
      </c>
      <c r="GU11" s="9">
        <v>1.2030000000000001</v>
      </c>
      <c r="GV11" s="9">
        <v>0.187</v>
      </c>
      <c r="GW11" s="9">
        <v>1.0149999999999999</v>
      </c>
      <c r="GX11" s="9">
        <v>1.577</v>
      </c>
      <c r="GY11" s="9">
        <v>1.224</v>
      </c>
      <c r="GZ11" s="9">
        <v>0.35299999999999998</v>
      </c>
      <c r="HA11" s="9">
        <v>3.2130000000000001</v>
      </c>
      <c r="HB11" s="9">
        <v>1.5369999999999999</v>
      </c>
      <c r="HC11" s="9">
        <v>1.6759999999999999</v>
      </c>
      <c r="HD11" s="9">
        <v>8.673</v>
      </c>
      <c r="HE11" s="9">
        <v>4.069</v>
      </c>
      <c r="HF11" s="9">
        <v>4.6040000000000001</v>
      </c>
      <c r="HG11" s="9">
        <v>52</v>
      </c>
      <c r="HH11" s="9">
        <v>52</v>
      </c>
      <c r="HI11" s="9">
        <v>52</v>
      </c>
      <c r="HJ11" s="9">
        <v>7.85</v>
      </c>
      <c r="HK11" s="9">
        <v>1.8620000000000001</v>
      </c>
      <c r="HL11" s="9">
        <v>5.9880000000000004</v>
      </c>
      <c r="HM11" s="9">
        <v>0.73299999999999998</v>
      </c>
      <c r="HN11" s="9">
        <v>0.317</v>
      </c>
      <c r="HO11" s="9">
        <v>0.41599999999999998</v>
      </c>
      <c r="HP11" s="9">
        <v>0.96</v>
      </c>
      <c r="HQ11" s="9">
        <v>0.33700000000000002</v>
      </c>
      <c r="HR11" s="9">
        <v>0.624</v>
      </c>
      <c r="HS11" s="9">
        <v>1.2370000000000001</v>
      </c>
      <c r="HT11" s="9">
        <v>0.30099999999999999</v>
      </c>
      <c r="HU11" s="9">
        <v>0.93600000000000005</v>
      </c>
      <c r="HV11" s="9">
        <v>4.92</v>
      </c>
      <c r="HW11" s="9">
        <v>0.90700000000000003</v>
      </c>
      <c r="HX11" s="9">
        <v>4.0119999999999996</v>
      </c>
      <c r="HY11" s="9">
        <v>52</v>
      </c>
      <c r="HZ11" s="9">
        <v>45.158000000000001</v>
      </c>
      <c r="IA11" s="9">
        <v>52</v>
      </c>
      <c r="IB11" s="9">
        <v>3.6579999999999999</v>
      </c>
      <c r="IC11" s="9">
        <v>0.65600000000000003</v>
      </c>
      <c r="ID11" s="9">
        <v>3.0019999999999998</v>
      </c>
      <c r="IE11" s="9">
        <v>0</v>
      </c>
      <c r="IF11" s="9">
        <v>0</v>
      </c>
      <c r="IG11" s="9">
        <v>0</v>
      </c>
      <c r="IH11" s="9">
        <v>0.64700000000000002</v>
      </c>
      <c r="II11" s="9">
        <v>0</v>
      </c>
      <c r="IJ11" s="9">
        <v>0.64700000000000002</v>
      </c>
      <c r="IK11" s="9">
        <v>0.48399999999999999</v>
      </c>
      <c r="IL11" s="9">
        <v>0</v>
      </c>
      <c r="IM11" s="9">
        <v>0.48399999999999999</v>
      </c>
      <c r="IN11" s="9">
        <v>2.5270000000000001</v>
      </c>
      <c r="IO11" s="9">
        <v>0.65600000000000003</v>
      </c>
      <c r="IP11" s="9">
        <v>1.8720000000000001</v>
      </c>
      <c r="IQ11" s="9">
        <v>102.113</v>
      </c>
    </row>
    <row r="12" spans="1:251">
      <c r="A12" s="10">
        <v>42401</v>
      </c>
      <c r="B12" s="9"/>
      <c r="C12" s="9"/>
      <c r="D12" s="9"/>
      <c r="E12" s="9">
        <v>0</v>
      </c>
      <c r="F12" s="9">
        <v>0</v>
      </c>
      <c r="G12" s="9">
        <v>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/>
      <c r="AM12" s="9"/>
      <c r="AN12" s="9"/>
      <c r="AO12" s="9"/>
      <c r="AP12" s="9">
        <v>0</v>
      </c>
      <c r="AQ12" s="9"/>
      <c r="AR12" s="9"/>
      <c r="AS12" s="9"/>
      <c r="AT12" s="9">
        <v>0</v>
      </c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0</v>
      </c>
      <c r="BI12" s="9"/>
      <c r="BJ12" s="9"/>
      <c r="BK12" s="9"/>
      <c r="BL12" s="9">
        <v>0</v>
      </c>
      <c r="BM12" s="9"/>
      <c r="BN12" s="9"/>
      <c r="BO12" s="9">
        <v>0</v>
      </c>
      <c r="BP12" s="9"/>
      <c r="BQ12" s="9"/>
      <c r="BR12" s="9"/>
      <c r="BS12" s="9"/>
      <c r="BT12" s="9"/>
      <c r="BU12" s="9"/>
      <c r="BV12" s="9"/>
      <c r="BW12" s="9"/>
      <c r="BX12" s="9"/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>
        <v>0</v>
      </c>
      <c r="CP12" s="9"/>
      <c r="CQ12" s="9"/>
      <c r="CR12" s="9">
        <v>0</v>
      </c>
      <c r="CS12" s="9"/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/>
      <c r="DD12" s="9">
        <v>0</v>
      </c>
      <c r="DE12" s="9"/>
      <c r="DF12" s="9">
        <v>21.324999999999999</v>
      </c>
      <c r="DG12" s="9">
        <v>8.2089999999999996</v>
      </c>
      <c r="DH12" s="9">
        <v>13.115</v>
      </c>
      <c r="DI12" s="9">
        <v>2.1549999999999998</v>
      </c>
      <c r="DJ12" s="9">
        <v>0.60299999999999998</v>
      </c>
      <c r="DK12" s="9">
        <v>1.5509999999999999</v>
      </c>
      <c r="DL12" s="9">
        <v>3.4710000000000001</v>
      </c>
      <c r="DM12" s="9">
        <v>1.097</v>
      </c>
      <c r="DN12" s="9">
        <v>2.375</v>
      </c>
      <c r="DO12" s="9">
        <v>6.593</v>
      </c>
      <c r="DP12" s="9">
        <v>3.044</v>
      </c>
      <c r="DQ12" s="9">
        <v>3.548</v>
      </c>
      <c r="DR12" s="9">
        <v>9.1059999999999999</v>
      </c>
      <c r="DS12" s="9">
        <v>3.4649999999999999</v>
      </c>
      <c r="DT12" s="9">
        <v>5.641</v>
      </c>
      <c r="DU12" s="9">
        <v>30.768999999999998</v>
      </c>
      <c r="DV12" s="9">
        <v>32.161000000000001</v>
      </c>
      <c r="DW12" s="9">
        <v>26.19</v>
      </c>
      <c r="DX12" s="9">
        <v>6.8559999999999999</v>
      </c>
      <c r="DY12" s="9">
        <v>2.593</v>
      </c>
      <c r="DZ12" s="9">
        <v>4.2640000000000002</v>
      </c>
      <c r="EA12" s="9">
        <v>0.46100000000000002</v>
      </c>
      <c r="EB12" s="9">
        <v>0</v>
      </c>
      <c r="EC12" s="9">
        <v>0.46100000000000002</v>
      </c>
      <c r="ED12" s="9">
        <v>0.51500000000000001</v>
      </c>
      <c r="EE12" s="9">
        <v>0.20300000000000001</v>
      </c>
      <c r="EF12" s="9">
        <v>0.312</v>
      </c>
      <c r="EG12" s="9">
        <v>1.9650000000000001</v>
      </c>
      <c r="EH12" s="9">
        <v>1.1759999999999999</v>
      </c>
      <c r="EI12" s="9">
        <v>0.78900000000000003</v>
      </c>
      <c r="EJ12" s="9">
        <v>3.915</v>
      </c>
      <c r="EK12" s="9">
        <v>1.2130000000000001</v>
      </c>
      <c r="EL12" s="9">
        <v>2.702</v>
      </c>
      <c r="EM12" s="9">
        <v>94.432000000000002</v>
      </c>
      <c r="EN12" s="9">
        <v>42.142000000000003</v>
      </c>
      <c r="EO12" s="9">
        <v>104</v>
      </c>
      <c r="EP12" s="9">
        <v>14.468</v>
      </c>
      <c r="EQ12" s="9">
        <v>5.617</v>
      </c>
      <c r="ER12" s="9">
        <v>8.8520000000000003</v>
      </c>
      <c r="ES12" s="9">
        <v>1.694</v>
      </c>
      <c r="ET12" s="9">
        <v>0.60299999999999998</v>
      </c>
      <c r="EU12" s="9">
        <v>1.0900000000000001</v>
      </c>
      <c r="EV12" s="9">
        <v>2.956</v>
      </c>
      <c r="EW12" s="9">
        <v>0.89300000000000002</v>
      </c>
      <c r="EX12" s="9">
        <v>2.0630000000000002</v>
      </c>
      <c r="EY12" s="9">
        <v>4.6269999999999998</v>
      </c>
      <c r="EZ12" s="9">
        <v>1.8680000000000001</v>
      </c>
      <c r="FA12" s="9">
        <v>2.7589999999999999</v>
      </c>
      <c r="FB12" s="9">
        <v>5.1909999999999998</v>
      </c>
      <c r="FC12" s="9">
        <v>2.2519999999999998</v>
      </c>
      <c r="FD12" s="9">
        <v>2.9390000000000001</v>
      </c>
      <c r="FE12" s="9">
        <v>26</v>
      </c>
      <c r="FF12" s="9">
        <v>26</v>
      </c>
      <c r="FG12" s="9">
        <v>26</v>
      </c>
      <c r="FH12" s="9">
        <v>1.353</v>
      </c>
      <c r="FI12" s="9">
        <v>0.88500000000000001</v>
      </c>
      <c r="FJ12" s="9">
        <v>0.46800000000000003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0.873</v>
      </c>
      <c r="FR12" s="9">
        <v>0.71499999999999997</v>
      </c>
      <c r="FS12" s="9">
        <v>0.158</v>
      </c>
      <c r="FT12" s="9">
        <v>0.48</v>
      </c>
      <c r="FU12" s="9">
        <v>0.17</v>
      </c>
      <c r="FV12" s="9">
        <v>0.311</v>
      </c>
      <c r="FW12" s="9">
        <v>46.031999999999996</v>
      </c>
      <c r="FX12" s="9">
        <v>36.338000000000001</v>
      </c>
      <c r="FY12" s="9">
        <v>51.97</v>
      </c>
      <c r="FZ12" s="9">
        <v>11.788</v>
      </c>
      <c r="GA12" s="9">
        <v>2.8969999999999998</v>
      </c>
      <c r="GB12" s="9">
        <v>8.891</v>
      </c>
      <c r="GC12" s="9">
        <v>1.351</v>
      </c>
      <c r="GD12" s="9">
        <v>0.40500000000000003</v>
      </c>
      <c r="GE12" s="9">
        <v>0.94599999999999995</v>
      </c>
      <c r="GF12" s="9">
        <v>1.948</v>
      </c>
      <c r="GG12" s="9">
        <v>0.318</v>
      </c>
      <c r="GH12" s="9">
        <v>1.63</v>
      </c>
      <c r="GI12" s="9">
        <v>3.234</v>
      </c>
      <c r="GJ12" s="9">
        <v>0.98599999999999999</v>
      </c>
      <c r="GK12" s="9">
        <v>2.2469999999999999</v>
      </c>
      <c r="GL12" s="9">
        <v>5.2549999999999999</v>
      </c>
      <c r="GM12" s="9">
        <v>1.1879999999999999</v>
      </c>
      <c r="GN12" s="9">
        <v>4.0670000000000002</v>
      </c>
      <c r="GO12" s="9">
        <v>33.896999999999998</v>
      </c>
      <c r="GP12" s="9">
        <v>45.697000000000003</v>
      </c>
      <c r="GQ12" s="9">
        <v>26</v>
      </c>
      <c r="GR12" s="9">
        <v>10.89</v>
      </c>
      <c r="GS12" s="9">
        <v>6.1970000000000001</v>
      </c>
      <c r="GT12" s="9">
        <v>4.6929999999999996</v>
      </c>
      <c r="GU12" s="9">
        <v>0.80400000000000005</v>
      </c>
      <c r="GV12" s="9">
        <v>0.19800000000000001</v>
      </c>
      <c r="GW12" s="9">
        <v>0.60499999999999998</v>
      </c>
      <c r="GX12" s="9">
        <v>1.5229999999999999</v>
      </c>
      <c r="GY12" s="9">
        <v>0.77900000000000003</v>
      </c>
      <c r="GZ12" s="9">
        <v>0.745</v>
      </c>
      <c r="HA12" s="9">
        <v>4.2320000000000002</v>
      </c>
      <c r="HB12" s="9">
        <v>2.7730000000000001</v>
      </c>
      <c r="HC12" s="9">
        <v>1.4590000000000001</v>
      </c>
      <c r="HD12" s="9">
        <v>4.3310000000000004</v>
      </c>
      <c r="HE12" s="9">
        <v>2.4470000000000001</v>
      </c>
      <c r="HF12" s="9">
        <v>1.8839999999999999</v>
      </c>
      <c r="HG12" s="9">
        <v>26</v>
      </c>
      <c r="HH12" s="9">
        <v>26</v>
      </c>
      <c r="HI12" s="9">
        <v>39.143000000000001</v>
      </c>
      <c r="HJ12" s="9">
        <v>8.1509999999999998</v>
      </c>
      <c r="HK12" s="9">
        <v>2.0139999999999998</v>
      </c>
      <c r="HL12" s="9">
        <v>6.1369999999999996</v>
      </c>
      <c r="HM12" s="9">
        <v>0.82199999999999995</v>
      </c>
      <c r="HN12" s="9">
        <v>0.253</v>
      </c>
      <c r="HO12" s="9">
        <v>0.56899999999999995</v>
      </c>
      <c r="HP12" s="9">
        <v>0.94399999999999995</v>
      </c>
      <c r="HQ12" s="9">
        <v>0.318</v>
      </c>
      <c r="HR12" s="9">
        <v>0.627</v>
      </c>
      <c r="HS12" s="9">
        <v>2.3250000000000002</v>
      </c>
      <c r="HT12" s="9">
        <v>0.51600000000000001</v>
      </c>
      <c r="HU12" s="9">
        <v>1.8089999999999999</v>
      </c>
      <c r="HV12" s="9">
        <v>4.0599999999999996</v>
      </c>
      <c r="HW12" s="9">
        <v>0.92700000000000005</v>
      </c>
      <c r="HX12" s="9">
        <v>3.133</v>
      </c>
      <c r="HY12" s="9">
        <v>50.625999999999998</v>
      </c>
      <c r="HZ12" s="9">
        <v>68.864000000000004</v>
      </c>
      <c r="IA12" s="9">
        <v>51.814</v>
      </c>
      <c r="IB12" s="9">
        <v>3.6360000000000001</v>
      </c>
      <c r="IC12" s="9">
        <v>0.88300000000000001</v>
      </c>
      <c r="ID12" s="9">
        <v>2.754</v>
      </c>
      <c r="IE12" s="9">
        <v>0.52900000000000003</v>
      </c>
      <c r="IF12" s="9">
        <v>0.152</v>
      </c>
      <c r="IG12" s="9">
        <v>0.377</v>
      </c>
      <c r="IH12" s="9">
        <v>1.0029999999999999</v>
      </c>
      <c r="II12" s="9">
        <v>0</v>
      </c>
      <c r="IJ12" s="9">
        <v>1.0029999999999999</v>
      </c>
      <c r="IK12" s="9">
        <v>0.90800000000000003</v>
      </c>
      <c r="IL12" s="9">
        <v>0.47</v>
      </c>
      <c r="IM12" s="9">
        <v>0.438</v>
      </c>
      <c r="IN12" s="9">
        <v>1.1950000000000001</v>
      </c>
      <c r="IO12" s="9">
        <v>0.26100000000000001</v>
      </c>
      <c r="IP12" s="9">
        <v>0.93500000000000005</v>
      </c>
      <c r="IQ12" s="9">
        <v>26</v>
      </c>
    </row>
    <row r="13" spans="1:251">
      <c r="A13" s="10">
        <v>42767</v>
      </c>
      <c r="B13" s="9"/>
      <c r="C13" s="9"/>
      <c r="D13" s="9"/>
      <c r="E13" s="9"/>
      <c r="F13" s="9"/>
      <c r="G13" s="9">
        <v>0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>
        <v>0</v>
      </c>
      <c r="V13" s="9"/>
      <c r="W13" s="9"/>
      <c r="X13" s="9">
        <v>0</v>
      </c>
      <c r="Y13" s="9"/>
      <c r="Z13" s="9">
        <v>0</v>
      </c>
      <c r="AA13" s="9">
        <v>0</v>
      </c>
      <c r="AB13" s="9">
        <v>0</v>
      </c>
      <c r="AC13" s="9"/>
      <c r="AD13" s="9">
        <v>0</v>
      </c>
      <c r="AE13" s="9"/>
      <c r="AF13" s="9"/>
      <c r="AG13" s="9">
        <v>0</v>
      </c>
      <c r="AH13" s="9"/>
      <c r="AI13" s="9"/>
      <c r="AJ13" s="9">
        <v>0</v>
      </c>
      <c r="AK13" s="9"/>
      <c r="AL13" s="9"/>
      <c r="AM13" s="9"/>
      <c r="AN13" s="9"/>
      <c r="AO13" s="9"/>
      <c r="AP13" s="9"/>
      <c r="AQ13" s="9">
        <v>0</v>
      </c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>
        <v>0</v>
      </c>
      <c r="CB13" s="9"/>
      <c r="CC13" s="9"/>
      <c r="CD13" s="9"/>
      <c r="CE13" s="9">
        <v>0</v>
      </c>
      <c r="CF13" s="9">
        <v>0</v>
      </c>
      <c r="CG13" s="9">
        <v>0</v>
      </c>
      <c r="CH13" s="9"/>
      <c r="CI13" s="9"/>
      <c r="CJ13" s="9"/>
      <c r="CK13" s="9"/>
      <c r="CL13" s="9"/>
      <c r="CM13" s="9"/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21.077000000000002</v>
      </c>
      <c r="DG13" s="9">
        <v>7.23</v>
      </c>
      <c r="DH13" s="9">
        <v>13.847</v>
      </c>
      <c r="DI13" s="9">
        <v>2.4569999999999999</v>
      </c>
      <c r="DJ13" s="9">
        <v>1.2490000000000001</v>
      </c>
      <c r="DK13" s="9">
        <v>1.208</v>
      </c>
      <c r="DL13" s="9">
        <v>3.8330000000000002</v>
      </c>
      <c r="DM13" s="9">
        <v>1.768</v>
      </c>
      <c r="DN13" s="9">
        <v>2.0649999999999999</v>
      </c>
      <c r="DO13" s="9">
        <v>5.1040000000000001</v>
      </c>
      <c r="DP13" s="9">
        <v>1.407</v>
      </c>
      <c r="DQ13" s="9">
        <v>3.6970000000000001</v>
      </c>
      <c r="DR13" s="9">
        <v>9.6829999999999998</v>
      </c>
      <c r="DS13" s="9">
        <v>2.8069999999999999</v>
      </c>
      <c r="DT13" s="9">
        <v>6.8760000000000003</v>
      </c>
      <c r="DU13" s="9">
        <v>38.042999999999999</v>
      </c>
      <c r="DV13" s="9">
        <v>15.522</v>
      </c>
      <c r="DW13" s="9">
        <v>45.216999999999999</v>
      </c>
      <c r="DX13" s="9">
        <v>7.6920000000000002</v>
      </c>
      <c r="DY13" s="9">
        <v>1.631</v>
      </c>
      <c r="DZ13" s="9">
        <v>6.0609999999999999</v>
      </c>
      <c r="EA13" s="9">
        <v>0.76800000000000002</v>
      </c>
      <c r="EB13" s="9">
        <v>0.52</v>
      </c>
      <c r="EC13" s="9">
        <v>0.247</v>
      </c>
      <c r="ED13" s="9">
        <v>0.86399999999999999</v>
      </c>
      <c r="EE13" s="9">
        <v>9.7000000000000003E-2</v>
      </c>
      <c r="EF13" s="9">
        <v>0.76700000000000002</v>
      </c>
      <c r="EG13" s="9">
        <v>1.327</v>
      </c>
      <c r="EH13" s="9">
        <v>0.49099999999999999</v>
      </c>
      <c r="EI13" s="9">
        <v>0.83599999999999997</v>
      </c>
      <c r="EJ13" s="9">
        <v>4.7329999999999997</v>
      </c>
      <c r="EK13" s="9">
        <v>0.52200000000000002</v>
      </c>
      <c r="EL13" s="9">
        <v>4.2110000000000003</v>
      </c>
      <c r="EM13" s="9">
        <v>52</v>
      </c>
      <c r="EN13" s="9">
        <v>13</v>
      </c>
      <c r="EO13" s="9">
        <v>64.09</v>
      </c>
      <c r="EP13" s="9">
        <v>13.385</v>
      </c>
      <c r="EQ13" s="9">
        <v>5.5990000000000002</v>
      </c>
      <c r="ER13" s="9">
        <v>7.7859999999999996</v>
      </c>
      <c r="ES13" s="9">
        <v>1.6890000000000001</v>
      </c>
      <c r="ET13" s="9">
        <v>0.72799999999999998</v>
      </c>
      <c r="EU13" s="9">
        <v>0.96099999999999997</v>
      </c>
      <c r="EV13" s="9">
        <v>2.9689999999999999</v>
      </c>
      <c r="EW13" s="9">
        <v>1.671</v>
      </c>
      <c r="EX13" s="9">
        <v>1.298</v>
      </c>
      <c r="EY13" s="9">
        <v>3.7759999999999998</v>
      </c>
      <c r="EZ13" s="9">
        <v>0.91500000000000004</v>
      </c>
      <c r="FA13" s="9">
        <v>2.8610000000000002</v>
      </c>
      <c r="FB13" s="9">
        <v>4.95</v>
      </c>
      <c r="FC13" s="9">
        <v>2.2850000000000001</v>
      </c>
      <c r="FD13" s="9">
        <v>2.665</v>
      </c>
      <c r="FE13" s="9">
        <v>21</v>
      </c>
      <c r="FF13" s="9">
        <v>20.146999999999998</v>
      </c>
      <c r="FG13" s="9">
        <v>21.561</v>
      </c>
      <c r="FH13" s="9">
        <v>2.5139999999999998</v>
      </c>
      <c r="FI13" s="9">
        <v>1.5249999999999999</v>
      </c>
      <c r="FJ13" s="9">
        <v>0.98899999999999999</v>
      </c>
      <c r="FK13" s="9">
        <v>0.154</v>
      </c>
      <c r="FL13" s="9">
        <v>0</v>
      </c>
      <c r="FM13" s="9">
        <v>0.154</v>
      </c>
      <c r="FN13" s="9">
        <v>0.14099999999999999</v>
      </c>
      <c r="FO13" s="9">
        <v>0</v>
      </c>
      <c r="FP13" s="9">
        <v>0.14099999999999999</v>
      </c>
      <c r="FQ13" s="9">
        <v>0.69699999999999995</v>
      </c>
      <c r="FR13" s="9">
        <v>0.39500000000000002</v>
      </c>
      <c r="FS13" s="9">
        <v>0.30299999999999999</v>
      </c>
      <c r="FT13" s="9">
        <v>1.5209999999999999</v>
      </c>
      <c r="FU13" s="9">
        <v>1.1299999999999999</v>
      </c>
      <c r="FV13" s="9">
        <v>0.39100000000000001</v>
      </c>
      <c r="FW13" s="9">
        <v>88.385000000000005</v>
      </c>
      <c r="FX13" s="9">
        <v>113.709</v>
      </c>
      <c r="FY13" s="9">
        <v>41.335999999999999</v>
      </c>
      <c r="FZ13" s="9">
        <v>12.379</v>
      </c>
      <c r="GA13" s="9">
        <v>3.081</v>
      </c>
      <c r="GB13" s="9">
        <v>9.298</v>
      </c>
      <c r="GC13" s="9">
        <v>1.444</v>
      </c>
      <c r="GD13" s="9">
        <v>0.376</v>
      </c>
      <c r="GE13" s="9">
        <v>1.0680000000000001</v>
      </c>
      <c r="GF13" s="9">
        <v>1.7050000000000001</v>
      </c>
      <c r="GG13" s="9">
        <v>0.57799999999999996</v>
      </c>
      <c r="GH13" s="9">
        <v>1.127</v>
      </c>
      <c r="GI13" s="9">
        <v>3.214</v>
      </c>
      <c r="GJ13" s="9">
        <v>0.47799999999999998</v>
      </c>
      <c r="GK13" s="9">
        <v>2.7360000000000002</v>
      </c>
      <c r="GL13" s="9">
        <v>6.016</v>
      </c>
      <c r="GM13" s="9">
        <v>1.649</v>
      </c>
      <c r="GN13" s="9">
        <v>4.367</v>
      </c>
      <c r="GO13" s="9">
        <v>45.384</v>
      </c>
      <c r="GP13" s="9">
        <v>52</v>
      </c>
      <c r="GQ13" s="9">
        <v>41.301000000000002</v>
      </c>
      <c r="GR13" s="9">
        <v>11.212</v>
      </c>
      <c r="GS13" s="9">
        <v>5.6749999999999998</v>
      </c>
      <c r="GT13" s="9">
        <v>5.5369999999999999</v>
      </c>
      <c r="GU13" s="9">
        <v>1.1679999999999999</v>
      </c>
      <c r="GV13" s="9">
        <v>0.873</v>
      </c>
      <c r="GW13" s="9">
        <v>0.29499999999999998</v>
      </c>
      <c r="GX13" s="9">
        <v>2.2690000000000001</v>
      </c>
      <c r="GY13" s="9">
        <v>1.19</v>
      </c>
      <c r="GZ13" s="9">
        <v>1.079</v>
      </c>
      <c r="HA13" s="9">
        <v>2.5870000000000002</v>
      </c>
      <c r="HB13" s="9">
        <v>1.323</v>
      </c>
      <c r="HC13" s="9">
        <v>1.2629999999999999</v>
      </c>
      <c r="HD13" s="9">
        <v>5.1890000000000001</v>
      </c>
      <c r="HE13" s="9">
        <v>2.2890000000000001</v>
      </c>
      <c r="HF13" s="9">
        <v>2.9</v>
      </c>
      <c r="HG13" s="9">
        <v>43</v>
      </c>
      <c r="HH13" s="9">
        <v>31.024000000000001</v>
      </c>
      <c r="HI13" s="9">
        <v>52</v>
      </c>
      <c r="HJ13" s="9">
        <v>8.8330000000000002</v>
      </c>
      <c r="HK13" s="9">
        <v>2.8519999999999999</v>
      </c>
      <c r="HL13" s="9">
        <v>5.9809999999999999</v>
      </c>
      <c r="HM13" s="9">
        <v>1.0509999999999999</v>
      </c>
      <c r="HN13" s="9">
        <v>0.376</v>
      </c>
      <c r="HO13" s="9">
        <v>0.67500000000000004</v>
      </c>
      <c r="HP13" s="9">
        <v>0.79700000000000004</v>
      </c>
      <c r="HQ13" s="9">
        <v>0.48099999999999998</v>
      </c>
      <c r="HR13" s="9">
        <v>0.315</v>
      </c>
      <c r="HS13" s="9">
        <v>2.5009999999999999</v>
      </c>
      <c r="HT13" s="9">
        <v>0.34699999999999998</v>
      </c>
      <c r="HU13" s="9">
        <v>2.1539999999999999</v>
      </c>
      <c r="HV13" s="9">
        <v>4.4850000000000003</v>
      </c>
      <c r="HW13" s="9">
        <v>1.649</v>
      </c>
      <c r="HX13" s="9">
        <v>2.8370000000000002</v>
      </c>
      <c r="HY13" s="9">
        <v>51.652999999999999</v>
      </c>
      <c r="HZ13" s="9">
        <v>52</v>
      </c>
      <c r="IA13" s="9">
        <v>40.911999999999999</v>
      </c>
      <c r="IB13" s="9">
        <v>3.5459999999999998</v>
      </c>
      <c r="IC13" s="9">
        <v>0.22800000000000001</v>
      </c>
      <c r="ID13" s="9">
        <v>3.3170000000000002</v>
      </c>
      <c r="IE13" s="9">
        <v>0.39300000000000002</v>
      </c>
      <c r="IF13" s="9">
        <v>0</v>
      </c>
      <c r="IG13" s="9">
        <v>0.39300000000000002</v>
      </c>
      <c r="IH13" s="9">
        <v>0.90900000000000003</v>
      </c>
      <c r="II13" s="9">
        <v>9.7000000000000003E-2</v>
      </c>
      <c r="IJ13" s="9">
        <v>0.81200000000000006</v>
      </c>
      <c r="IK13" s="9">
        <v>0.71399999999999997</v>
      </c>
      <c r="IL13" s="9">
        <v>0.13100000000000001</v>
      </c>
      <c r="IM13" s="9">
        <v>0.58199999999999996</v>
      </c>
      <c r="IN13" s="9">
        <v>1.53</v>
      </c>
      <c r="IO13" s="9">
        <v>0</v>
      </c>
      <c r="IP13" s="9">
        <v>1.53</v>
      </c>
      <c r="IQ13" s="9">
        <v>40.106000000000002</v>
      </c>
    </row>
    <row r="14" spans="1:251">
      <c r="A14" s="10">
        <v>43132</v>
      </c>
      <c r="B14" s="9"/>
      <c r="C14" s="9"/>
      <c r="D14" s="9"/>
      <c r="E14" s="9"/>
      <c r="F14" s="9"/>
      <c r="G14" s="9">
        <v>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>
        <v>0</v>
      </c>
      <c r="X14" s="9">
        <v>0</v>
      </c>
      <c r="Y14" s="9">
        <v>0</v>
      </c>
      <c r="Z14" s="9"/>
      <c r="AA14" s="9">
        <v>0</v>
      </c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>
        <v>0</v>
      </c>
      <c r="CB14" s="9"/>
      <c r="CC14" s="9">
        <v>0</v>
      </c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>
        <v>0</v>
      </c>
      <c r="CQ14" s="9">
        <v>0</v>
      </c>
      <c r="CR14" s="9">
        <v>0</v>
      </c>
      <c r="CS14" s="9">
        <v>0</v>
      </c>
      <c r="CT14" s="9"/>
      <c r="CU14" s="9"/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/>
      <c r="DD14" s="9"/>
      <c r="DE14" s="9">
        <v>0</v>
      </c>
      <c r="DF14" s="9">
        <v>24.631</v>
      </c>
      <c r="DG14" s="9">
        <v>8.9819999999999993</v>
      </c>
      <c r="DH14" s="9">
        <v>15.648999999999999</v>
      </c>
      <c r="DI14" s="9">
        <v>1.3140000000000001</v>
      </c>
      <c r="DJ14" s="9">
        <v>0.80900000000000005</v>
      </c>
      <c r="DK14" s="9">
        <v>0.504</v>
      </c>
      <c r="DL14" s="9">
        <v>4.1070000000000002</v>
      </c>
      <c r="DM14" s="9">
        <v>1.6359999999999999</v>
      </c>
      <c r="DN14" s="9">
        <v>2.4710000000000001</v>
      </c>
      <c r="DO14" s="9">
        <v>6.45</v>
      </c>
      <c r="DP14" s="9">
        <v>2.2999999999999998</v>
      </c>
      <c r="DQ14" s="9">
        <v>4.1500000000000004</v>
      </c>
      <c r="DR14" s="9">
        <v>12.760999999999999</v>
      </c>
      <c r="DS14" s="9">
        <v>4.2370000000000001</v>
      </c>
      <c r="DT14" s="9">
        <v>8.5229999999999997</v>
      </c>
      <c r="DU14" s="9">
        <v>52</v>
      </c>
      <c r="DV14" s="9">
        <v>47.131999999999998</v>
      </c>
      <c r="DW14" s="9">
        <v>52</v>
      </c>
      <c r="DX14" s="9">
        <v>8.7279999999999998</v>
      </c>
      <c r="DY14" s="9">
        <v>2.242</v>
      </c>
      <c r="DZ14" s="9">
        <v>6.4850000000000003</v>
      </c>
      <c r="EA14" s="9">
        <v>0.38300000000000001</v>
      </c>
      <c r="EB14" s="9">
        <v>0.251</v>
      </c>
      <c r="EC14" s="9">
        <v>0.13200000000000001</v>
      </c>
      <c r="ED14" s="9">
        <v>1.1719999999999999</v>
      </c>
      <c r="EE14" s="9">
        <v>0.28999999999999998</v>
      </c>
      <c r="EF14" s="9">
        <v>0.88200000000000001</v>
      </c>
      <c r="EG14" s="9">
        <v>2.3220000000000001</v>
      </c>
      <c r="EH14" s="9">
        <v>0.48199999999999998</v>
      </c>
      <c r="EI14" s="9">
        <v>1.84</v>
      </c>
      <c r="EJ14" s="9">
        <v>4.851</v>
      </c>
      <c r="EK14" s="9">
        <v>1.2190000000000001</v>
      </c>
      <c r="EL14" s="9">
        <v>3.6320000000000001</v>
      </c>
      <c r="EM14" s="9">
        <v>52</v>
      </c>
      <c r="EN14" s="9">
        <v>52</v>
      </c>
      <c r="EO14" s="9">
        <v>52</v>
      </c>
      <c r="EP14" s="9">
        <v>15.903</v>
      </c>
      <c r="EQ14" s="9">
        <v>6.74</v>
      </c>
      <c r="ER14" s="9">
        <v>9.1639999999999997</v>
      </c>
      <c r="ES14" s="9">
        <v>0.93100000000000005</v>
      </c>
      <c r="ET14" s="9">
        <v>0.55800000000000005</v>
      </c>
      <c r="EU14" s="9">
        <v>0.373</v>
      </c>
      <c r="EV14" s="9">
        <v>2.9340000000000002</v>
      </c>
      <c r="EW14" s="9">
        <v>1.345</v>
      </c>
      <c r="EX14" s="9">
        <v>1.589</v>
      </c>
      <c r="EY14" s="9">
        <v>4.1280000000000001</v>
      </c>
      <c r="EZ14" s="9">
        <v>1.8169999999999999</v>
      </c>
      <c r="FA14" s="9">
        <v>2.31</v>
      </c>
      <c r="FB14" s="9">
        <v>7.91</v>
      </c>
      <c r="FC14" s="9">
        <v>3.0190000000000001</v>
      </c>
      <c r="FD14" s="9">
        <v>4.891</v>
      </c>
      <c r="FE14" s="9">
        <v>49.305</v>
      </c>
      <c r="FF14" s="9">
        <v>43.857999999999997</v>
      </c>
      <c r="FG14" s="9">
        <v>52</v>
      </c>
      <c r="FH14" s="9">
        <v>1.798</v>
      </c>
      <c r="FI14" s="9">
        <v>0.46100000000000002</v>
      </c>
      <c r="FJ14" s="9">
        <v>1.337</v>
      </c>
      <c r="FK14" s="9">
        <v>0.4</v>
      </c>
      <c r="FL14" s="9">
        <v>0.312</v>
      </c>
      <c r="FM14" s="9">
        <v>8.7999999999999995E-2</v>
      </c>
      <c r="FN14" s="9">
        <v>0.127</v>
      </c>
      <c r="FO14" s="9">
        <v>0</v>
      </c>
      <c r="FP14" s="9">
        <v>0.127</v>
      </c>
      <c r="FQ14" s="9">
        <v>0.10299999999999999</v>
      </c>
      <c r="FR14" s="9">
        <v>0</v>
      </c>
      <c r="FS14" s="9">
        <v>0.10299999999999999</v>
      </c>
      <c r="FT14" s="9">
        <v>1.167</v>
      </c>
      <c r="FU14" s="9">
        <v>0.14899999999999999</v>
      </c>
      <c r="FV14" s="9">
        <v>1.0189999999999999</v>
      </c>
      <c r="FW14" s="9">
        <v>100</v>
      </c>
      <c r="FX14" s="9">
        <v>3.105</v>
      </c>
      <c r="FY14" s="9">
        <v>142.96299999999999</v>
      </c>
      <c r="FZ14" s="9">
        <v>13.218999999999999</v>
      </c>
      <c r="GA14" s="9">
        <v>4.4189999999999996</v>
      </c>
      <c r="GB14" s="9">
        <v>8.8000000000000007</v>
      </c>
      <c r="GC14" s="9">
        <v>0.70599999999999996</v>
      </c>
      <c r="GD14" s="9">
        <v>0.33800000000000002</v>
      </c>
      <c r="GE14" s="9">
        <v>0.36799999999999999</v>
      </c>
      <c r="GF14" s="9">
        <v>1.8839999999999999</v>
      </c>
      <c r="GG14" s="9">
        <v>0.79500000000000004</v>
      </c>
      <c r="GH14" s="9">
        <v>1.0880000000000001</v>
      </c>
      <c r="GI14" s="9">
        <v>3.3370000000000002</v>
      </c>
      <c r="GJ14" s="9">
        <v>1.1950000000000001</v>
      </c>
      <c r="GK14" s="9">
        <v>2.1419999999999999</v>
      </c>
      <c r="GL14" s="9">
        <v>7.2919999999999998</v>
      </c>
      <c r="GM14" s="9">
        <v>2.0910000000000002</v>
      </c>
      <c r="GN14" s="9">
        <v>5.2009999999999996</v>
      </c>
      <c r="GO14" s="9">
        <v>52</v>
      </c>
      <c r="GP14" s="9">
        <v>44.911000000000001</v>
      </c>
      <c r="GQ14" s="9">
        <v>55.420999999999999</v>
      </c>
      <c r="GR14" s="9">
        <v>13.21</v>
      </c>
      <c r="GS14" s="9">
        <v>5.024</v>
      </c>
      <c r="GT14" s="9">
        <v>8.1869999999999994</v>
      </c>
      <c r="GU14" s="9">
        <v>1.008</v>
      </c>
      <c r="GV14" s="9">
        <v>0.78300000000000003</v>
      </c>
      <c r="GW14" s="9">
        <v>0.224</v>
      </c>
      <c r="GX14" s="9">
        <v>2.35</v>
      </c>
      <c r="GY14" s="9">
        <v>0.84</v>
      </c>
      <c r="GZ14" s="9">
        <v>1.51</v>
      </c>
      <c r="HA14" s="9">
        <v>3.2160000000000002</v>
      </c>
      <c r="HB14" s="9">
        <v>1.105</v>
      </c>
      <c r="HC14" s="9">
        <v>2.1110000000000002</v>
      </c>
      <c r="HD14" s="9">
        <v>6.6360000000000001</v>
      </c>
      <c r="HE14" s="9">
        <v>2.2949999999999999</v>
      </c>
      <c r="HF14" s="9">
        <v>4.3410000000000002</v>
      </c>
      <c r="HG14" s="9">
        <v>51.143999999999998</v>
      </c>
      <c r="HH14" s="9">
        <v>47.387</v>
      </c>
      <c r="HI14" s="9">
        <v>52</v>
      </c>
      <c r="HJ14" s="9">
        <v>9.0020000000000007</v>
      </c>
      <c r="HK14" s="9">
        <v>3.0009999999999999</v>
      </c>
      <c r="HL14" s="9">
        <v>6.0010000000000003</v>
      </c>
      <c r="HM14" s="9">
        <v>0.70599999999999996</v>
      </c>
      <c r="HN14" s="9">
        <v>0.33800000000000002</v>
      </c>
      <c r="HO14" s="9">
        <v>0.36799999999999999</v>
      </c>
      <c r="HP14" s="9">
        <v>1.042</v>
      </c>
      <c r="HQ14" s="9">
        <v>0.311</v>
      </c>
      <c r="HR14" s="9">
        <v>0.73099999999999998</v>
      </c>
      <c r="HS14" s="9">
        <v>1.9239999999999999</v>
      </c>
      <c r="HT14" s="9">
        <v>0.74099999999999999</v>
      </c>
      <c r="HU14" s="9">
        <v>1.1830000000000001</v>
      </c>
      <c r="HV14" s="9">
        <v>5.33</v>
      </c>
      <c r="HW14" s="9">
        <v>1.61</v>
      </c>
      <c r="HX14" s="9">
        <v>3.7189999999999999</v>
      </c>
      <c r="HY14" s="9">
        <v>52</v>
      </c>
      <c r="HZ14" s="9">
        <v>52</v>
      </c>
      <c r="IA14" s="9">
        <v>52.639000000000003</v>
      </c>
      <c r="IB14" s="9">
        <v>4.2160000000000002</v>
      </c>
      <c r="IC14" s="9">
        <v>1.4179999999999999</v>
      </c>
      <c r="ID14" s="9">
        <v>2.798</v>
      </c>
      <c r="IE14" s="9">
        <v>0</v>
      </c>
      <c r="IF14" s="9">
        <v>0</v>
      </c>
      <c r="IG14" s="9">
        <v>0</v>
      </c>
      <c r="IH14" s="9">
        <v>0.84099999999999997</v>
      </c>
      <c r="II14" s="9">
        <v>0.48399999999999999</v>
      </c>
      <c r="IJ14" s="9">
        <v>0.35699999999999998</v>
      </c>
      <c r="IK14" s="9">
        <v>1.413</v>
      </c>
      <c r="IL14" s="9">
        <v>0.45400000000000001</v>
      </c>
      <c r="IM14" s="9">
        <v>0.96</v>
      </c>
      <c r="IN14" s="9">
        <v>1.962</v>
      </c>
      <c r="IO14" s="9">
        <v>0.48</v>
      </c>
      <c r="IP14" s="9">
        <v>1.4810000000000001</v>
      </c>
      <c r="IQ14" s="9">
        <v>47.61</v>
      </c>
    </row>
    <row r="15" spans="1:251">
      <c r="A15" s="10">
        <v>43497</v>
      </c>
      <c r="B15" s="9">
        <v>4.944</v>
      </c>
      <c r="C15" s="9">
        <v>2.0299999999999998</v>
      </c>
      <c r="D15" s="9">
        <v>2.9140000000000001</v>
      </c>
      <c r="E15" s="9">
        <v>0.38800000000000001</v>
      </c>
      <c r="F15" s="9">
        <v>0</v>
      </c>
      <c r="G15" s="9">
        <v>0.38800000000000001</v>
      </c>
      <c r="H15" s="9">
        <v>0.91400000000000003</v>
      </c>
      <c r="I15" s="9">
        <v>0.40600000000000003</v>
      </c>
      <c r="J15" s="9">
        <v>0.50700000000000001</v>
      </c>
      <c r="K15" s="9">
        <v>1.7050000000000001</v>
      </c>
      <c r="L15" s="9">
        <v>0.92500000000000004</v>
      </c>
      <c r="M15" s="9">
        <v>0.78</v>
      </c>
      <c r="N15" s="9">
        <v>1.9370000000000001</v>
      </c>
      <c r="O15" s="9">
        <v>0.69799999999999995</v>
      </c>
      <c r="P15" s="9">
        <v>1.2390000000000001</v>
      </c>
      <c r="Q15" s="9">
        <v>26</v>
      </c>
      <c r="R15" s="9">
        <v>26</v>
      </c>
      <c r="S15" s="9">
        <v>42.055999999999997</v>
      </c>
      <c r="T15" s="9">
        <v>1.2909999999999999</v>
      </c>
      <c r="U15" s="9">
        <v>0.39800000000000002</v>
      </c>
      <c r="V15" s="9">
        <v>0.89300000000000002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0.19</v>
      </c>
      <c r="AD15" s="9">
        <v>0.19</v>
      </c>
      <c r="AE15" s="9">
        <v>0</v>
      </c>
      <c r="AF15" s="9">
        <v>1.101</v>
      </c>
      <c r="AG15" s="9">
        <v>0.20799999999999999</v>
      </c>
      <c r="AH15" s="9">
        <v>0.89300000000000002</v>
      </c>
      <c r="AI15" s="9">
        <v>56.432000000000002</v>
      </c>
      <c r="AJ15" s="9">
        <v>41.509</v>
      </c>
      <c r="AK15" s="9">
        <v>100.94</v>
      </c>
      <c r="AL15" s="9">
        <v>3.8650000000000002</v>
      </c>
      <c r="AM15" s="9">
        <v>1.9910000000000001</v>
      </c>
      <c r="AN15" s="9">
        <v>1.8740000000000001</v>
      </c>
      <c r="AO15" s="9">
        <v>0.56000000000000005</v>
      </c>
      <c r="AP15" s="9">
        <v>0.42399999999999999</v>
      </c>
      <c r="AQ15" s="9">
        <v>0.13600000000000001</v>
      </c>
      <c r="AR15" s="9">
        <v>0.78800000000000003</v>
      </c>
      <c r="AS15" s="9">
        <v>0.223</v>
      </c>
      <c r="AT15" s="9">
        <v>0.56499999999999995</v>
      </c>
      <c r="AU15" s="9">
        <v>0.54</v>
      </c>
      <c r="AV15" s="9">
        <v>0.23499999999999999</v>
      </c>
      <c r="AW15" s="9">
        <v>0.30599999999999999</v>
      </c>
      <c r="AX15" s="9">
        <v>1.9770000000000001</v>
      </c>
      <c r="AY15" s="9">
        <v>1.1100000000000001</v>
      </c>
      <c r="AZ15" s="9">
        <v>0.86699999999999999</v>
      </c>
      <c r="BA15" s="9">
        <v>43.914999999999999</v>
      </c>
      <c r="BB15" s="9">
        <v>52</v>
      </c>
      <c r="BC15" s="9">
        <v>29.478999999999999</v>
      </c>
      <c r="BD15" s="9">
        <v>2.8220000000000001</v>
      </c>
      <c r="BE15" s="9">
        <v>1.643</v>
      </c>
      <c r="BF15" s="9">
        <v>1.179</v>
      </c>
      <c r="BG15" s="9">
        <v>0.56000000000000005</v>
      </c>
      <c r="BH15" s="9">
        <v>0.42399999999999999</v>
      </c>
      <c r="BI15" s="9">
        <v>0.13600000000000001</v>
      </c>
      <c r="BJ15" s="9">
        <v>0.52700000000000002</v>
      </c>
      <c r="BK15" s="9">
        <v>0.223</v>
      </c>
      <c r="BL15" s="9">
        <v>0.30499999999999999</v>
      </c>
      <c r="BM15" s="9">
        <v>0.375</v>
      </c>
      <c r="BN15" s="9">
        <v>0.23499999999999999</v>
      </c>
      <c r="BO15" s="9">
        <v>0.14000000000000001</v>
      </c>
      <c r="BP15" s="9">
        <v>1.36</v>
      </c>
      <c r="BQ15" s="9">
        <v>0.76200000000000001</v>
      </c>
      <c r="BR15" s="9">
        <v>0.59899999999999998</v>
      </c>
      <c r="BS15" s="9">
        <v>26</v>
      </c>
      <c r="BT15" s="9">
        <v>26</v>
      </c>
      <c r="BU15" s="9">
        <v>94.566000000000003</v>
      </c>
      <c r="BV15" s="9">
        <v>1.0429999999999999</v>
      </c>
      <c r="BW15" s="9">
        <v>0.34799999999999998</v>
      </c>
      <c r="BX15" s="9">
        <v>0.69499999999999995</v>
      </c>
      <c r="BY15" s="9">
        <v>0</v>
      </c>
      <c r="BZ15" s="9">
        <v>0</v>
      </c>
      <c r="CA15" s="9">
        <v>0</v>
      </c>
      <c r="CB15" s="9">
        <v>0.26100000000000001</v>
      </c>
      <c r="CC15" s="9">
        <v>0</v>
      </c>
      <c r="CD15" s="9">
        <v>0.26100000000000001</v>
      </c>
      <c r="CE15" s="9">
        <v>0.16600000000000001</v>
      </c>
      <c r="CF15" s="9">
        <v>0</v>
      </c>
      <c r="CG15" s="9">
        <v>0.16600000000000001</v>
      </c>
      <c r="CH15" s="9">
        <v>0.61599999999999999</v>
      </c>
      <c r="CI15" s="9">
        <v>0.34799999999999998</v>
      </c>
      <c r="CJ15" s="9">
        <v>0.26900000000000002</v>
      </c>
      <c r="CK15" s="9">
        <v>100.333</v>
      </c>
      <c r="CL15" s="9">
        <v>125.768</v>
      </c>
      <c r="CM15" s="9">
        <v>21.396000000000001</v>
      </c>
      <c r="CN15" s="9">
        <v>0.23100000000000001</v>
      </c>
      <c r="CO15" s="9">
        <v>0</v>
      </c>
      <c r="CP15" s="9">
        <v>0.23100000000000001</v>
      </c>
      <c r="CQ15" s="9">
        <v>0.13500000000000001</v>
      </c>
      <c r="CR15" s="9">
        <v>0</v>
      </c>
      <c r="CS15" s="9">
        <v>0.13500000000000001</v>
      </c>
      <c r="CT15" s="9">
        <v>9.6000000000000002E-2</v>
      </c>
      <c r="CU15" s="9">
        <v>0</v>
      </c>
      <c r="CV15" s="9">
        <v>9.6000000000000002E-2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2.8330000000000002</v>
      </c>
      <c r="DD15" s="9">
        <v>0</v>
      </c>
      <c r="DE15" s="9">
        <v>2.8330000000000002</v>
      </c>
      <c r="DF15" s="9">
        <v>22.937000000000001</v>
      </c>
      <c r="DG15" s="9">
        <v>8.1489999999999991</v>
      </c>
      <c r="DH15" s="9">
        <v>14.788</v>
      </c>
      <c r="DI15" s="9">
        <v>1.7230000000000001</v>
      </c>
      <c r="DJ15" s="9">
        <v>1.0640000000000001</v>
      </c>
      <c r="DK15" s="9">
        <v>0.65900000000000003</v>
      </c>
      <c r="DL15" s="9">
        <v>3.3039999999999998</v>
      </c>
      <c r="DM15" s="9">
        <v>0.81699999999999995</v>
      </c>
      <c r="DN15" s="9">
        <v>2.4870000000000001</v>
      </c>
      <c r="DO15" s="9">
        <v>5.6840000000000002</v>
      </c>
      <c r="DP15" s="9">
        <v>1.891</v>
      </c>
      <c r="DQ15" s="9">
        <v>3.794</v>
      </c>
      <c r="DR15" s="9">
        <v>12.226000000000001</v>
      </c>
      <c r="DS15" s="9">
        <v>4.3780000000000001</v>
      </c>
      <c r="DT15" s="9">
        <v>7.8479999999999999</v>
      </c>
      <c r="DU15" s="9">
        <v>52</v>
      </c>
      <c r="DV15" s="9">
        <v>52</v>
      </c>
      <c r="DW15" s="9">
        <v>52</v>
      </c>
      <c r="DX15" s="9">
        <v>8.3930000000000007</v>
      </c>
      <c r="DY15" s="9">
        <v>2.056</v>
      </c>
      <c r="DZ15" s="9">
        <v>6.3369999999999997</v>
      </c>
      <c r="EA15" s="9">
        <v>0.29199999999999998</v>
      </c>
      <c r="EB15" s="9">
        <v>0.29199999999999998</v>
      </c>
      <c r="EC15" s="9">
        <v>0</v>
      </c>
      <c r="ED15" s="9">
        <v>0.755</v>
      </c>
      <c r="EE15" s="9">
        <v>7.8E-2</v>
      </c>
      <c r="EF15" s="9">
        <v>0.67700000000000005</v>
      </c>
      <c r="EG15" s="9">
        <v>1.8979999999999999</v>
      </c>
      <c r="EH15" s="9">
        <v>0.77600000000000002</v>
      </c>
      <c r="EI15" s="9">
        <v>1.1220000000000001</v>
      </c>
      <c r="EJ15" s="9">
        <v>5.4470000000000001</v>
      </c>
      <c r="EK15" s="9">
        <v>0.90900000000000003</v>
      </c>
      <c r="EL15" s="9">
        <v>4.5380000000000003</v>
      </c>
      <c r="EM15" s="9">
        <v>102.66500000000001</v>
      </c>
      <c r="EN15" s="9">
        <v>38.496000000000002</v>
      </c>
      <c r="EO15" s="9">
        <v>104</v>
      </c>
      <c r="EP15" s="9">
        <v>14.544</v>
      </c>
      <c r="EQ15" s="9">
        <v>6.093</v>
      </c>
      <c r="ER15" s="9">
        <v>8.4510000000000005</v>
      </c>
      <c r="ES15" s="9">
        <v>1.431</v>
      </c>
      <c r="ET15" s="9">
        <v>0.77100000000000002</v>
      </c>
      <c r="EU15" s="9">
        <v>0.65900000000000003</v>
      </c>
      <c r="EV15" s="9">
        <v>2.5489999999999999</v>
      </c>
      <c r="EW15" s="9">
        <v>0.73899999999999999</v>
      </c>
      <c r="EX15" s="9">
        <v>1.81</v>
      </c>
      <c r="EY15" s="9">
        <v>3.786</v>
      </c>
      <c r="EZ15" s="9">
        <v>1.1140000000000001</v>
      </c>
      <c r="FA15" s="9">
        <v>2.6709999999999998</v>
      </c>
      <c r="FB15" s="9">
        <v>6.7789999999999999</v>
      </c>
      <c r="FC15" s="9">
        <v>3.4689999999999999</v>
      </c>
      <c r="FD15" s="9">
        <v>3.31</v>
      </c>
      <c r="FE15" s="9">
        <v>38.676000000000002</v>
      </c>
      <c r="FF15" s="9">
        <v>52</v>
      </c>
      <c r="FG15" s="9">
        <v>26</v>
      </c>
      <c r="FH15" s="9">
        <v>2.7170000000000001</v>
      </c>
      <c r="FI15" s="9">
        <v>1.1659999999999999</v>
      </c>
      <c r="FJ15" s="9">
        <v>1.5509999999999999</v>
      </c>
      <c r="FK15" s="9">
        <v>0.11700000000000001</v>
      </c>
      <c r="FL15" s="9">
        <v>0</v>
      </c>
      <c r="FM15" s="9">
        <v>0.11700000000000001</v>
      </c>
      <c r="FN15" s="9">
        <v>0.28399999999999997</v>
      </c>
      <c r="FO15" s="9">
        <v>0.128</v>
      </c>
      <c r="FP15" s="9">
        <v>0.156</v>
      </c>
      <c r="FQ15" s="9">
        <v>0.49099999999999999</v>
      </c>
      <c r="FR15" s="9">
        <v>0.23699999999999999</v>
      </c>
      <c r="FS15" s="9">
        <v>0.254</v>
      </c>
      <c r="FT15" s="9">
        <v>1.825</v>
      </c>
      <c r="FU15" s="9">
        <v>0.80100000000000005</v>
      </c>
      <c r="FV15" s="9">
        <v>1.024</v>
      </c>
      <c r="FW15" s="9">
        <v>156</v>
      </c>
      <c r="FX15" s="9">
        <v>160.72399999999999</v>
      </c>
      <c r="FY15" s="9">
        <v>133.30099999999999</v>
      </c>
      <c r="FZ15" s="9">
        <v>12.848000000000001</v>
      </c>
      <c r="GA15" s="9">
        <v>4.0469999999999997</v>
      </c>
      <c r="GB15" s="9">
        <v>8.8010000000000002</v>
      </c>
      <c r="GC15" s="9">
        <v>0.41799999999999998</v>
      </c>
      <c r="GD15" s="9">
        <v>0.34599999999999997</v>
      </c>
      <c r="GE15" s="9">
        <v>7.1999999999999995E-2</v>
      </c>
      <c r="GF15" s="9">
        <v>1.901</v>
      </c>
      <c r="GG15" s="9">
        <v>0.20799999999999999</v>
      </c>
      <c r="GH15" s="9">
        <v>1.6930000000000001</v>
      </c>
      <c r="GI15" s="9">
        <v>3.1280000000000001</v>
      </c>
      <c r="GJ15" s="9">
        <v>0.79</v>
      </c>
      <c r="GK15" s="9">
        <v>2.3380000000000001</v>
      </c>
      <c r="GL15" s="9">
        <v>7.4009999999999998</v>
      </c>
      <c r="GM15" s="9">
        <v>2.702</v>
      </c>
      <c r="GN15" s="9">
        <v>4.6989999999999998</v>
      </c>
      <c r="GO15" s="9">
        <v>52</v>
      </c>
      <c r="GP15" s="9">
        <v>103.60299999999999</v>
      </c>
      <c r="GQ15" s="9">
        <v>52</v>
      </c>
      <c r="GR15" s="9">
        <v>12.805999999999999</v>
      </c>
      <c r="GS15" s="9">
        <v>5.2679999999999998</v>
      </c>
      <c r="GT15" s="9">
        <v>7.5369999999999999</v>
      </c>
      <c r="GU15" s="9">
        <v>1.4219999999999999</v>
      </c>
      <c r="GV15" s="9">
        <v>0.71799999999999997</v>
      </c>
      <c r="GW15" s="9">
        <v>0.70499999999999996</v>
      </c>
      <c r="GX15" s="9">
        <v>1.6870000000000001</v>
      </c>
      <c r="GY15" s="9">
        <v>0.73699999999999999</v>
      </c>
      <c r="GZ15" s="9">
        <v>0.95</v>
      </c>
      <c r="HA15" s="9">
        <v>3.0470000000000002</v>
      </c>
      <c r="HB15" s="9">
        <v>1.337</v>
      </c>
      <c r="HC15" s="9">
        <v>1.71</v>
      </c>
      <c r="HD15" s="9">
        <v>6.65</v>
      </c>
      <c r="HE15" s="9">
        <v>2.4769999999999999</v>
      </c>
      <c r="HF15" s="9">
        <v>4.173</v>
      </c>
      <c r="HG15" s="9">
        <v>52</v>
      </c>
      <c r="HH15" s="9">
        <v>43.292000000000002</v>
      </c>
      <c r="HI15" s="9">
        <v>54.517000000000003</v>
      </c>
      <c r="HJ15" s="9">
        <v>8.7330000000000005</v>
      </c>
      <c r="HK15" s="9">
        <v>3.0619999999999998</v>
      </c>
      <c r="HL15" s="9">
        <v>5.6719999999999997</v>
      </c>
      <c r="HM15" s="9">
        <v>0.28499999999999998</v>
      </c>
      <c r="HN15" s="9">
        <v>0.214</v>
      </c>
      <c r="HO15" s="9">
        <v>7.1999999999999995E-2</v>
      </c>
      <c r="HP15" s="9">
        <v>1.159</v>
      </c>
      <c r="HQ15" s="9">
        <v>0</v>
      </c>
      <c r="HR15" s="9">
        <v>1.159</v>
      </c>
      <c r="HS15" s="9">
        <v>1.9350000000000001</v>
      </c>
      <c r="HT15" s="9">
        <v>0.30599999999999999</v>
      </c>
      <c r="HU15" s="9">
        <v>1.629</v>
      </c>
      <c r="HV15" s="9">
        <v>5.3540000000000001</v>
      </c>
      <c r="HW15" s="9">
        <v>2.5419999999999998</v>
      </c>
      <c r="HX15" s="9">
        <v>2.8119999999999998</v>
      </c>
      <c r="HY15" s="9">
        <v>61.012</v>
      </c>
      <c r="HZ15" s="9">
        <v>104</v>
      </c>
      <c r="IA15" s="9">
        <v>45.058</v>
      </c>
      <c r="IB15" s="9">
        <v>4.1150000000000002</v>
      </c>
      <c r="IC15" s="9">
        <v>0.98499999999999999</v>
      </c>
      <c r="ID15" s="9">
        <v>3.129</v>
      </c>
      <c r="IE15" s="9">
        <v>0.13200000000000001</v>
      </c>
      <c r="IF15" s="9">
        <v>0.13200000000000001</v>
      </c>
      <c r="IG15" s="9">
        <v>0</v>
      </c>
      <c r="IH15" s="9">
        <v>0.74199999999999999</v>
      </c>
      <c r="II15" s="9">
        <v>0.20799999999999999</v>
      </c>
      <c r="IJ15" s="9">
        <v>0.53400000000000003</v>
      </c>
      <c r="IK15" s="9">
        <v>1.1930000000000001</v>
      </c>
      <c r="IL15" s="9">
        <v>0.48399999999999999</v>
      </c>
      <c r="IM15" s="9">
        <v>0.70899999999999996</v>
      </c>
      <c r="IN15" s="9">
        <v>2.0470000000000002</v>
      </c>
      <c r="IO15" s="9">
        <v>0.16</v>
      </c>
      <c r="IP15" s="9">
        <v>1.887</v>
      </c>
      <c r="IQ15" s="9">
        <v>41.689</v>
      </c>
    </row>
    <row r="16" spans="1:251">
      <c r="A16" s="10">
        <v>43862</v>
      </c>
      <c r="B16" s="9">
        <v>5.2619999999999996</v>
      </c>
      <c r="C16" s="9">
        <v>2.968</v>
      </c>
      <c r="D16" s="9">
        <v>2.294</v>
      </c>
      <c r="E16" s="9">
        <v>0.14699999999999999</v>
      </c>
      <c r="F16" s="9">
        <v>0</v>
      </c>
      <c r="G16" s="9">
        <v>0.14699999999999999</v>
      </c>
      <c r="H16" s="9">
        <v>1.0189999999999999</v>
      </c>
      <c r="I16" s="9">
        <v>0.42299999999999999</v>
      </c>
      <c r="J16" s="9">
        <v>0.59499999999999997</v>
      </c>
      <c r="K16" s="9">
        <v>2.1240000000000001</v>
      </c>
      <c r="L16" s="9">
        <v>1.141</v>
      </c>
      <c r="M16" s="9">
        <v>0.98299999999999998</v>
      </c>
      <c r="N16" s="9">
        <v>1.9730000000000001</v>
      </c>
      <c r="O16" s="9">
        <v>1.403</v>
      </c>
      <c r="P16" s="9">
        <v>0.56999999999999995</v>
      </c>
      <c r="Q16" s="9">
        <v>42.406999999999996</v>
      </c>
      <c r="R16" s="9">
        <v>48.244</v>
      </c>
      <c r="S16" s="9">
        <v>24.640999999999998</v>
      </c>
      <c r="T16" s="9">
        <v>0.628</v>
      </c>
      <c r="U16" s="9">
        <v>0.35099999999999998</v>
      </c>
      <c r="V16" s="9">
        <v>0.27700000000000002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0.49399999999999999</v>
      </c>
      <c r="AD16" s="9">
        <v>0.35099999999999998</v>
      </c>
      <c r="AE16" s="9">
        <v>0.14299999999999999</v>
      </c>
      <c r="AF16" s="9">
        <v>0.13500000000000001</v>
      </c>
      <c r="AG16" s="9">
        <v>0</v>
      </c>
      <c r="AH16" s="9">
        <v>0.13500000000000001</v>
      </c>
      <c r="AI16" s="9">
        <v>26.449000000000002</v>
      </c>
      <c r="AJ16" s="9">
        <v>24.574999999999999</v>
      </c>
      <c r="AK16" s="9">
        <v>63.875999999999998</v>
      </c>
      <c r="AL16" s="9">
        <v>5.8410000000000002</v>
      </c>
      <c r="AM16" s="9">
        <v>2.62</v>
      </c>
      <c r="AN16" s="9">
        <v>3.22</v>
      </c>
      <c r="AO16" s="9">
        <v>0.36299999999999999</v>
      </c>
      <c r="AP16" s="9">
        <v>0.214</v>
      </c>
      <c r="AQ16" s="9">
        <v>0.14899999999999999</v>
      </c>
      <c r="AR16" s="9">
        <v>1.2689999999999999</v>
      </c>
      <c r="AS16" s="9">
        <v>0.66900000000000004</v>
      </c>
      <c r="AT16" s="9">
        <v>0.59899999999999998</v>
      </c>
      <c r="AU16" s="9">
        <v>0.68300000000000005</v>
      </c>
      <c r="AV16" s="9">
        <v>0.26500000000000001</v>
      </c>
      <c r="AW16" s="9">
        <v>0.41799999999999998</v>
      </c>
      <c r="AX16" s="9">
        <v>3.5259999999999998</v>
      </c>
      <c r="AY16" s="9">
        <v>1.472</v>
      </c>
      <c r="AZ16" s="9">
        <v>2.0539999999999998</v>
      </c>
      <c r="BA16" s="9">
        <v>52</v>
      </c>
      <c r="BB16" s="9">
        <v>52</v>
      </c>
      <c r="BC16" s="9">
        <v>52</v>
      </c>
      <c r="BD16" s="9">
        <v>3.4670000000000001</v>
      </c>
      <c r="BE16" s="9">
        <v>1.653</v>
      </c>
      <c r="BF16" s="9">
        <v>1.8140000000000001</v>
      </c>
      <c r="BG16" s="9">
        <v>0.14899999999999999</v>
      </c>
      <c r="BH16" s="9">
        <v>0</v>
      </c>
      <c r="BI16" s="9">
        <v>0.14899999999999999</v>
      </c>
      <c r="BJ16" s="9">
        <v>0.33800000000000002</v>
      </c>
      <c r="BK16" s="9">
        <v>0.20100000000000001</v>
      </c>
      <c r="BL16" s="9">
        <v>0.13700000000000001</v>
      </c>
      <c r="BM16" s="9">
        <v>0.40899999999999997</v>
      </c>
      <c r="BN16" s="9">
        <v>0.26500000000000001</v>
      </c>
      <c r="BO16" s="9">
        <v>0.14399999999999999</v>
      </c>
      <c r="BP16" s="9">
        <v>2.5710000000000002</v>
      </c>
      <c r="BQ16" s="9">
        <v>1.1859999999999999</v>
      </c>
      <c r="BR16" s="9">
        <v>1.3839999999999999</v>
      </c>
      <c r="BS16" s="9">
        <v>104</v>
      </c>
      <c r="BT16" s="9">
        <v>97.906000000000006</v>
      </c>
      <c r="BU16" s="9">
        <v>103.636</v>
      </c>
      <c r="BV16" s="9">
        <v>2.3740000000000001</v>
      </c>
      <c r="BW16" s="9">
        <v>0.96699999999999997</v>
      </c>
      <c r="BX16" s="9">
        <v>1.407</v>
      </c>
      <c r="BY16" s="9">
        <v>0.214</v>
      </c>
      <c r="BZ16" s="9">
        <v>0.214</v>
      </c>
      <c r="CA16" s="9">
        <v>0</v>
      </c>
      <c r="CB16" s="9">
        <v>0.93100000000000005</v>
      </c>
      <c r="CC16" s="9">
        <v>0.46800000000000003</v>
      </c>
      <c r="CD16" s="9">
        <v>0.46300000000000002</v>
      </c>
      <c r="CE16" s="9">
        <v>0.27400000000000002</v>
      </c>
      <c r="CF16" s="9">
        <v>0</v>
      </c>
      <c r="CG16" s="9">
        <v>0.27400000000000002</v>
      </c>
      <c r="CH16" s="9">
        <v>0.95499999999999996</v>
      </c>
      <c r="CI16" s="9">
        <v>0.28599999999999998</v>
      </c>
      <c r="CJ16" s="9">
        <v>0.67</v>
      </c>
      <c r="CK16" s="9">
        <v>22.085000000000001</v>
      </c>
      <c r="CL16" s="9">
        <v>6.04</v>
      </c>
      <c r="CM16" s="9">
        <v>42.866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27.48</v>
      </c>
      <c r="DG16" s="9">
        <v>10.209</v>
      </c>
      <c r="DH16" s="9">
        <v>17.271000000000001</v>
      </c>
      <c r="DI16" s="9">
        <v>2.5390000000000001</v>
      </c>
      <c r="DJ16" s="9">
        <v>1.3540000000000001</v>
      </c>
      <c r="DK16" s="9">
        <v>1.1850000000000001</v>
      </c>
      <c r="DL16" s="9">
        <v>5.0430000000000001</v>
      </c>
      <c r="DM16" s="9">
        <v>1.8160000000000001</v>
      </c>
      <c r="DN16" s="9">
        <v>3.2280000000000002</v>
      </c>
      <c r="DO16" s="9">
        <v>6.4770000000000003</v>
      </c>
      <c r="DP16" s="9">
        <v>2.1469999999999998</v>
      </c>
      <c r="DQ16" s="9">
        <v>4.33</v>
      </c>
      <c r="DR16" s="9">
        <v>13.42</v>
      </c>
      <c r="DS16" s="9">
        <v>4.8920000000000003</v>
      </c>
      <c r="DT16" s="9">
        <v>8.5280000000000005</v>
      </c>
      <c r="DU16" s="9">
        <v>47</v>
      </c>
      <c r="DV16" s="9">
        <v>47.177</v>
      </c>
      <c r="DW16" s="9">
        <v>47</v>
      </c>
      <c r="DX16" s="9">
        <v>10.363</v>
      </c>
      <c r="DY16" s="9">
        <v>2.6789999999999998</v>
      </c>
      <c r="DZ16" s="9">
        <v>7.6840000000000002</v>
      </c>
      <c r="EA16" s="9">
        <v>0.78600000000000003</v>
      </c>
      <c r="EB16" s="9">
        <v>0.32900000000000001</v>
      </c>
      <c r="EC16" s="9">
        <v>0.45700000000000002</v>
      </c>
      <c r="ED16" s="9">
        <v>2.2149999999999999</v>
      </c>
      <c r="EE16" s="9">
        <v>0.36</v>
      </c>
      <c r="EF16" s="9">
        <v>1.855</v>
      </c>
      <c r="EG16" s="9">
        <v>2.4740000000000002</v>
      </c>
      <c r="EH16" s="9">
        <v>0.70699999999999996</v>
      </c>
      <c r="EI16" s="9">
        <v>1.7669999999999999</v>
      </c>
      <c r="EJ16" s="9">
        <v>4.8879999999999999</v>
      </c>
      <c r="EK16" s="9">
        <v>1.282</v>
      </c>
      <c r="EL16" s="9">
        <v>3.6059999999999999</v>
      </c>
      <c r="EM16" s="9">
        <v>47</v>
      </c>
      <c r="EN16" s="9">
        <v>47.186</v>
      </c>
      <c r="EO16" s="9">
        <v>45.027000000000001</v>
      </c>
      <c r="EP16" s="9">
        <v>17.117999999999999</v>
      </c>
      <c r="EQ16" s="9">
        <v>7.5309999999999997</v>
      </c>
      <c r="ER16" s="9">
        <v>9.5869999999999997</v>
      </c>
      <c r="ES16" s="9">
        <v>1.754</v>
      </c>
      <c r="ET16" s="9">
        <v>1.0249999999999999</v>
      </c>
      <c r="EU16" s="9">
        <v>0.72899999999999998</v>
      </c>
      <c r="EV16" s="9">
        <v>2.8279999999999998</v>
      </c>
      <c r="EW16" s="9">
        <v>1.456</v>
      </c>
      <c r="EX16" s="9">
        <v>1.373</v>
      </c>
      <c r="EY16" s="9">
        <v>4.0039999999999996</v>
      </c>
      <c r="EZ16" s="9">
        <v>1.4410000000000001</v>
      </c>
      <c r="FA16" s="9">
        <v>2.5630000000000002</v>
      </c>
      <c r="FB16" s="9">
        <v>8.532</v>
      </c>
      <c r="FC16" s="9">
        <v>3.61</v>
      </c>
      <c r="FD16" s="9">
        <v>4.9219999999999997</v>
      </c>
      <c r="FE16" s="9">
        <v>49.649000000000001</v>
      </c>
      <c r="FF16" s="9">
        <v>47.582000000000001</v>
      </c>
      <c r="FG16" s="9">
        <v>52</v>
      </c>
      <c r="FH16" s="9">
        <v>2.907</v>
      </c>
      <c r="FI16" s="9">
        <v>1.6359999999999999</v>
      </c>
      <c r="FJ16" s="9">
        <v>1.2709999999999999</v>
      </c>
      <c r="FK16" s="9">
        <v>0.60399999999999998</v>
      </c>
      <c r="FL16" s="9">
        <v>0.46</v>
      </c>
      <c r="FM16" s="9">
        <v>0.14399999999999999</v>
      </c>
      <c r="FN16" s="9">
        <v>0.14499999999999999</v>
      </c>
      <c r="FO16" s="9">
        <v>0</v>
      </c>
      <c r="FP16" s="9">
        <v>0.14499999999999999</v>
      </c>
      <c r="FQ16" s="9">
        <v>0.83799999999999997</v>
      </c>
      <c r="FR16" s="9">
        <v>0.51200000000000001</v>
      </c>
      <c r="FS16" s="9">
        <v>0.32500000000000001</v>
      </c>
      <c r="FT16" s="9">
        <v>1.321</v>
      </c>
      <c r="FU16" s="9">
        <v>0.66400000000000003</v>
      </c>
      <c r="FV16" s="9">
        <v>0.65700000000000003</v>
      </c>
      <c r="FW16" s="9">
        <v>29.425999999999998</v>
      </c>
      <c r="FX16" s="9">
        <v>28.928000000000001</v>
      </c>
      <c r="FY16" s="9">
        <v>81.037000000000006</v>
      </c>
      <c r="FZ16" s="9">
        <v>15.536</v>
      </c>
      <c r="GA16" s="9">
        <v>6.3410000000000002</v>
      </c>
      <c r="GB16" s="9">
        <v>9.1940000000000008</v>
      </c>
      <c r="GC16" s="9">
        <v>1.387</v>
      </c>
      <c r="GD16" s="9">
        <v>0.629</v>
      </c>
      <c r="GE16" s="9">
        <v>0.75800000000000001</v>
      </c>
      <c r="GF16" s="9">
        <v>2.6139999999999999</v>
      </c>
      <c r="GG16" s="9">
        <v>0.91300000000000003</v>
      </c>
      <c r="GH16" s="9">
        <v>1.7010000000000001</v>
      </c>
      <c r="GI16" s="9">
        <v>4.0519999999999996</v>
      </c>
      <c r="GJ16" s="9">
        <v>1.57</v>
      </c>
      <c r="GK16" s="9">
        <v>2.4820000000000002</v>
      </c>
      <c r="GL16" s="9">
        <v>7.4820000000000002</v>
      </c>
      <c r="GM16" s="9">
        <v>3.2290000000000001</v>
      </c>
      <c r="GN16" s="9">
        <v>4.2530000000000001</v>
      </c>
      <c r="GO16" s="9">
        <v>47</v>
      </c>
      <c r="GP16" s="9">
        <v>51.831000000000003</v>
      </c>
      <c r="GQ16" s="9">
        <v>36.950000000000003</v>
      </c>
      <c r="GR16" s="9">
        <v>14.852</v>
      </c>
      <c r="GS16" s="9">
        <v>5.5039999999999996</v>
      </c>
      <c r="GT16" s="9">
        <v>9.3480000000000008</v>
      </c>
      <c r="GU16" s="9">
        <v>1.756</v>
      </c>
      <c r="GV16" s="9">
        <v>1.1850000000000001</v>
      </c>
      <c r="GW16" s="9">
        <v>0.57099999999999995</v>
      </c>
      <c r="GX16" s="9">
        <v>2.5750000000000002</v>
      </c>
      <c r="GY16" s="9">
        <v>0.90300000000000002</v>
      </c>
      <c r="GZ16" s="9">
        <v>1.6719999999999999</v>
      </c>
      <c r="HA16" s="9">
        <v>3.2629999999999999</v>
      </c>
      <c r="HB16" s="9">
        <v>1.0900000000000001</v>
      </c>
      <c r="HC16" s="9">
        <v>2.173</v>
      </c>
      <c r="HD16" s="9">
        <v>7.2590000000000003</v>
      </c>
      <c r="HE16" s="9">
        <v>2.327</v>
      </c>
      <c r="HF16" s="9">
        <v>4.9320000000000004</v>
      </c>
      <c r="HG16" s="9">
        <v>47.481000000000002</v>
      </c>
      <c r="HH16" s="9">
        <v>35.948</v>
      </c>
      <c r="HI16" s="9">
        <v>52</v>
      </c>
      <c r="HJ16" s="9">
        <v>10.193</v>
      </c>
      <c r="HK16" s="9">
        <v>3.8620000000000001</v>
      </c>
      <c r="HL16" s="9">
        <v>6.3319999999999999</v>
      </c>
      <c r="HM16" s="9">
        <v>1.1479999999999999</v>
      </c>
      <c r="HN16" s="9">
        <v>0.53200000000000003</v>
      </c>
      <c r="HO16" s="9">
        <v>0.61599999999999999</v>
      </c>
      <c r="HP16" s="9">
        <v>1.788</v>
      </c>
      <c r="HQ16" s="9">
        <v>0.38900000000000001</v>
      </c>
      <c r="HR16" s="9">
        <v>1.399</v>
      </c>
      <c r="HS16" s="9">
        <v>2.4300000000000002</v>
      </c>
      <c r="HT16" s="9">
        <v>0.97099999999999997</v>
      </c>
      <c r="HU16" s="9">
        <v>1.4590000000000001</v>
      </c>
      <c r="HV16" s="9">
        <v>4.827</v>
      </c>
      <c r="HW16" s="9">
        <v>1.97</v>
      </c>
      <c r="HX16" s="9">
        <v>2.8580000000000001</v>
      </c>
      <c r="HY16" s="9">
        <v>44.542999999999999</v>
      </c>
      <c r="HZ16" s="9">
        <v>51.076000000000001</v>
      </c>
      <c r="IA16" s="9">
        <v>33.122999999999998</v>
      </c>
      <c r="IB16" s="9">
        <v>5.343</v>
      </c>
      <c r="IC16" s="9">
        <v>2.48</v>
      </c>
      <c r="ID16" s="9">
        <v>2.863</v>
      </c>
      <c r="IE16" s="9">
        <v>0.23899999999999999</v>
      </c>
      <c r="IF16" s="9">
        <v>9.7000000000000003E-2</v>
      </c>
      <c r="IG16" s="9">
        <v>0.14199999999999999</v>
      </c>
      <c r="IH16" s="9">
        <v>0.82599999999999996</v>
      </c>
      <c r="II16" s="9">
        <v>0.52400000000000002</v>
      </c>
      <c r="IJ16" s="9">
        <v>0.30199999999999999</v>
      </c>
      <c r="IK16" s="9">
        <v>1.623</v>
      </c>
      <c r="IL16" s="9">
        <v>0.59899999999999998</v>
      </c>
      <c r="IM16" s="9">
        <v>1.0229999999999999</v>
      </c>
      <c r="IN16" s="9">
        <v>2.6549999999999998</v>
      </c>
      <c r="IO16" s="9">
        <v>1.2589999999999999</v>
      </c>
      <c r="IP16" s="9">
        <v>1.3959999999999999</v>
      </c>
      <c r="IQ16" s="9">
        <v>48.738</v>
      </c>
    </row>
    <row r="17" spans="1:251">
      <c r="A17" s="10">
        <v>44228</v>
      </c>
      <c r="B17" s="9">
        <v>3.9860000000000002</v>
      </c>
      <c r="C17" s="9">
        <v>2.8460000000000001</v>
      </c>
      <c r="D17" s="9">
        <v>1.1399999999999999</v>
      </c>
      <c r="E17" s="9">
        <v>0</v>
      </c>
      <c r="F17" s="9">
        <v>0</v>
      </c>
      <c r="G17" s="9">
        <v>0</v>
      </c>
      <c r="H17" s="9">
        <v>0.65100000000000002</v>
      </c>
      <c r="I17" s="9">
        <v>0.246</v>
      </c>
      <c r="J17" s="9">
        <v>0.40500000000000003</v>
      </c>
      <c r="K17" s="9">
        <v>0.85</v>
      </c>
      <c r="L17" s="9">
        <v>0.51600000000000001</v>
      </c>
      <c r="M17" s="9">
        <v>0.33400000000000002</v>
      </c>
      <c r="N17" s="9">
        <v>2.4849999999999999</v>
      </c>
      <c r="O17" s="9">
        <v>2.0840000000000001</v>
      </c>
      <c r="P17" s="9">
        <v>0.40100000000000002</v>
      </c>
      <c r="Q17" s="9">
        <v>52</v>
      </c>
      <c r="R17" s="9">
        <v>52</v>
      </c>
      <c r="S17" s="9">
        <v>13</v>
      </c>
      <c r="T17" s="9">
        <v>0.85199999999999998</v>
      </c>
      <c r="U17" s="9">
        <v>0.58099999999999996</v>
      </c>
      <c r="V17" s="9">
        <v>0.27100000000000002</v>
      </c>
      <c r="W17" s="9">
        <v>0.11899999999999999</v>
      </c>
      <c r="X17" s="9">
        <v>0.11899999999999999</v>
      </c>
      <c r="Y17" s="9">
        <v>0</v>
      </c>
      <c r="Z17" s="9">
        <v>0</v>
      </c>
      <c r="AA17" s="9">
        <v>0</v>
      </c>
      <c r="AB17" s="9">
        <v>0</v>
      </c>
      <c r="AC17" s="9">
        <v>0.46200000000000002</v>
      </c>
      <c r="AD17" s="9">
        <v>0.46200000000000002</v>
      </c>
      <c r="AE17" s="9">
        <v>0</v>
      </c>
      <c r="AF17" s="9">
        <v>0.27100000000000002</v>
      </c>
      <c r="AG17" s="9">
        <v>0</v>
      </c>
      <c r="AH17" s="9">
        <v>0.27100000000000002</v>
      </c>
      <c r="AI17" s="9">
        <v>44.4</v>
      </c>
      <c r="AJ17" s="9">
        <v>31.71</v>
      </c>
      <c r="AK17" s="9">
        <v>88.054000000000002</v>
      </c>
      <c r="AL17" s="9">
        <v>2.95</v>
      </c>
      <c r="AM17" s="9">
        <v>1.4870000000000001</v>
      </c>
      <c r="AN17" s="9">
        <v>1.4630000000000001</v>
      </c>
      <c r="AO17" s="9">
        <v>0.40699999999999997</v>
      </c>
      <c r="AP17" s="9">
        <v>0.18099999999999999</v>
      </c>
      <c r="AQ17" s="9">
        <v>0.22600000000000001</v>
      </c>
      <c r="AR17" s="9">
        <v>0.61899999999999999</v>
      </c>
      <c r="AS17" s="9">
        <v>0</v>
      </c>
      <c r="AT17" s="9">
        <v>0.61899999999999999</v>
      </c>
      <c r="AU17" s="9">
        <v>0.79700000000000004</v>
      </c>
      <c r="AV17" s="9">
        <v>0.63500000000000001</v>
      </c>
      <c r="AW17" s="9">
        <v>0.16200000000000001</v>
      </c>
      <c r="AX17" s="9">
        <v>1.127</v>
      </c>
      <c r="AY17" s="9">
        <v>0.67100000000000004</v>
      </c>
      <c r="AZ17" s="9">
        <v>0.45600000000000002</v>
      </c>
      <c r="BA17" s="9">
        <v>37.295999999999999</v>
      </c>
      <c r="BB17" s="9">
        <v>49.834000000000003</v>
      </c>
      <c r="BC17" s="9">
        <v>8</v>
      </c>
      <c r="BD17" s="9">
        <v>1.0900000000000001</v>
      </c>
      <c r="BE17" s="9">
        <v>0.52600000000000002</v>
      </c>
      <c r="BF17" s="9">
        <v>0.56399999999999995</v>
      </c>
      <c r="BG17" s="9">
        <v>0.13800000000000001</v>
      </c>
      <c r="BH17" s="9">
        <v>0</v>
      </c>
      <c r="BI17" s="9">
        <v>0.13800000000000001</v>
      </c>
      <c r="BJ17" s="9">
        <v>0.28699999999999998</v>
      </c>
      <c r="BK17" s="9">
        <v>0</v>
      </c>
      <c r="BL17" s="9">
        <v>0.28699999999999998</v>
      </c>
      <c r="BM17" s="9">
        <v>0.28499999999999998</v>
      </c>
      <c r="BN17" s="9">
        <v>0.28499999999999998</v>
      </c>
      <c r="BO17" s="9">
        <v>0</v>
      </c>
      <c r="BP17" s="9">
        <v>0.38</v>
      </c>
      <c r="BQ17" s="9">
        <v>0.24099999999999999</v>
      </c>
      <c r="BR17" s="9">
        <v>0.13800000000000001</v>
      </c>
      <c r="BS17" s="9">
        <v>19.873000000000001</v>
      </c>
      <c r="BT17" s="9">
        <v>41.314</v>
      </c>
      <c r="BU17" s="9">
        <v>5.5140000000000002</v>
      </c>
      <c r="BV17" s="9">
        <v>1.861</v>
      </c>
      <c r="BW17" s="9">
        <v>0.96099999999999997</v>
      </c>
      <c r="BX17" s="9">
        <v>0.9</v>
      </c>
      <c r="BY17" s="9">
        <v>0.26900000000000002</v>
      </c>
      <c r="BZ17" s="9">
        <v>0.18099999999999999</v>
      </c>
      <c r="CA17" s="9">
        <v>8.7999999999999995E-2</v>
      </c>
      <c r="CB17" s="9">
        <v>0.33300000000000002</v>
      </c>
      <c r="CC17" s="9">
        <v>0</v>
      </c>
      <c r="CD17" s="9">
        <v>0.33300000000000002</v>
      </c>
      <c r="CE17" s="9">
        <v>0.51200000000000001</v>
      </c>
      <c r="CF17" s="9">
        <v>0.35</v>
      </c>
      <c r="CG17" s="9">
        <v>0.16200000000000001</v>
      </c>
      <c r="CH17" s="9">
        <v>0.747</v>
      </c>
      <c r="CI17" s="9">
        <v>0.43</v>
      </c>
      <c r="CJ17" s="9">
        <v>0.317</v>
      </c>
      <c r="CK17" s="9">
        <v>44.39</v>
      </c>
      <c r="CL17" s="9">
        <v>56.371000000000002</v>
      </c>
      <c r="CM17" s="9">
        <v>14.169</v>
      </c>
      <c r="CN17" s="9">
        <v>0.13200000000000001</v>
      </c>
      <c r="CO17" s="9">
        <v>0</v>
      </c>
      <c r="CP17" s="9">
        <v>0.13200000000000001</v>
      </c>
      <c r="CQ17" s="9">
        <v>0.13200000000000001</v>
      </c>
      <c r="CR17" s="9">
        <v>0</v>
      </c>
      <c r="CS17" s="9">
        <v>0.13200000000000001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20.852</v>
      </c>
      <c r="DG17" s="9">
        <v>9.1240000000000006</v>
      </c>
      <c r="DH17" s="9">
        <v>11.728</v>
      </c>
      <c r="DI17" s="9">
        <v>1.841</v>
      </c>
      <c r="DJ17" s="9">
        <v>0.69399999999999995</v>
      </c>
      <c r="DK17" s="9">
        <v>1.1479999999999999</v>
      </c>
      <c r="DL17" s="9">
        <v>2.9089999999999998</v>
      </c>
      <c r="DM17" s="9">
        <v>0.90700000000000003</v>
      </c>
      <c r="DN17" s="9">
        <v>2.0030000000000001</v>
      </c>
      <c r="DO17" s="9">
        <v>5.1580000000000004</v>
      </c>
      <c r="DP17" s="9">
        <v>2.4609999999999999</v>
      </c>
      <c r="DQ17" s="9">
        <v>2.6970000000000001</v>
      </c>
      <c r="DR17" s="9">
        <v>10.943</v>
      </c>
      <c r="DS17" s="9">
        <v>5.0629999999999997</v>
      </c>
      <c r="DT17" s="9">
        <v>5.8810000000000002</v>
      </c>
      <c r="DU17" s="9">
        <v>52</v>
      </c>
      <c r="DV17" s="9">
        <v>52</v>
      </c>
      <c r="DW17" s="9">
        <v>50.472000000000001</v>
      </c>
      <c r="DX17" s="9">
        <v>6.431</v>
      </c>
      <c r="DY17" s="9">
        <v>2.4409999999999998</v>
      </c>
      <c r="DZ17" s="9">
        <v>3.99</v>
      </c>
      <c r="EA17" s="9">
        <v>0.83699999999999997</v>
      </c>
      <c r="EB17" s="9">
        <v>0.14000000000000001</v>
      </c>
      <c r="EC17" s="9">
        <v>0.69699999999999995</v>
      </c>
      <c r="ED17" s="9">
        <v>0.622</v>
      </c>
      <c r="EE17" s="9">
        <v>0</v>
      </c>
      <c r="EF17" s="9">
        <v>0.622</v>
      </c>
      <c r="EG17" s="9">
        <v>0.63700000000000001</v>
      </c>
      <c r="EH17" s="9">
        <v>0.35</v>
      </c>
      <c r="EI17" s="9">
        <v>0.28699999999999998</v>
      </c>
      <c r="EJ17" s="9">
        <v>4.3360000000000003</v>
      </c>
      <c r="EK17" s="9">
        <v>1.9510000000000001</v>
      </c>
      <c r="EL17" s="9">
        <v>2.3849999999999998</v>
      </c>
      <c r="EM17" s="9">
        <v>52</v>
      </c>
      <c r="EN17" s="9">
        <v>104</v>
      </c>
      <c r="EO17" s="9">
        <v>52</v>
      </c>
      <c r="EP17" s="9">
        <v>14.420999999999999</v>
      </c>
      <c r="EQ17" s="9">
        <v>6.6820000000000004</v>
      </c>
      <c r="ER17" s="9">
        <v>7.7380000000000004</v>
      </c>
      <c r="ES17" s="9">
        <v>1.0049999999999999</v>
      </c>
      <c r="ET17" s="9">
        <v>0.55400000000000005</v>
      </c>
      <c r="EU17" s="9">
        <v>0.45100000000000001</v>
      </c>
      <c r="EV17" s="9">
        <v>2.2879999999999998</v>
      </c>
      <c r="EW17" s="9">
        <v>0.90700000000000003</v>
      </c>
      <c r="EX17" s="9">
        <v>1.381</v>
      </c>
      <c r="EY17" s="9">
        <v>4.5209999999999999</v>
      </c>
      <c r="EZ17" s="9">
        <v>2.1110000000000002</v>
      </c>
      <c r="FA17" s="9">
        <v>2.41</v>
      </c>
      <c r="FB17" s="9">
        <v>6.6070000000000002</v>
      </c>
      <c r="FC17" s="9">
        <v>3.1110000000000002</v>
      </c>
      <c r="FD17" s="9">
        <v>3.496</v>
      </c>
      <c r="FE17" s="9">
        <v>43.313000000000002</v>
      </c>
      <c r="FF17" s="9">
        <v>46.354999999999997</v>
      </c>
      <c r="FG17" s="9">
        <v>40.140999999999998</v>
      </c>
      <c r="FH17" s="9">
        <v>3.0089999999999999</v>
      </c>
      <c r="FI17" s="9">
        <v>1.397</v>
      </c>
      <c r="FJ17" s="9">
        <v>1.6120000000000001</v>
      </c>
      <c r="FK17" s="9">
        <v>0.17100000000000001</v>
      </c>
      <c r="FL17" s="9">
        <v>0</v>
      </c>
      <c r="FM17" s="9">
        <v>0.17100000000000001</v>
      </c>
      <c r="FN17" s="9">
        <v>0.42399999999999999</v>
      </c>
      <c r="FO17" s="9">
        <v>0</v>
      </c>
      <c r="FP17" s="9">
        <v>0.42399999999999999</v>
      </c>
      <c r="FQ17" s="9">
        <v>0.74399999999999999</v>
      </c>
      <c r="FR17" s="9">
        <v>0.74399999999999999</v>
      </c>
      <c r="FS17" s="9">
        <v>0</v>
      </c>
      <c r="FT17" s="9">
        <v>1.67</v>
      </c>
      <c r="FU17" s="9">
        <v>0.65300000000000002</v>
      </c>
      <c r="FV17" s="9">
        <v>1.0169999999999999</v>
      </c>
      <c r="FW17" s="9">
        <v>52</v>
      </c>
      <c r="FX17" s="9">
        <v>48.094999999999999</v>
      </c>
      <c r="FY17" s="9">
        <v>52</v>
      </c>
      <c r="FZ17" s="9">
        <v>10.364000000000001</v>
      </c>
      <c r="GA17" s="9">
        <v>3.085</v>
      </c>
      <c r="GB17" s="9">
        <v>7.2789999999999999</v>
      </c>
      <c r="GC17" s="9">
        <v>1.151</v>
      </c>
      <c r="GD17" s="9">
        <v>0.253</v>
      </c>
      <c r="GE17" s="9">
        <v>0.89800000000000002</v>
      </c>
      <c r="GF17" s="9">
        <v>1.34</v>
      </c>
      <c r="GG17" s="9">
        <v>0.57499999999999996</v>
      </c>
      <c r="GH17" s="9">
        <v>0.76400000000000001</v>
      </c>
      <c r="GI17" s="9">
        <v>2.1629999999999998</v>
      </c>
      <c r="GJ17" s="9">
        <v>0.95599999999999996</v>
      </c>
      <c r="GK17" s="9">
        <v>1.208</v>
      </c>
      <c r="GL17" s="9">
        <v>5.7089999999999996</v>
      </c>
      <c r="GM17" s="9">
        <v>1.3009999999999999</v>
      </c>
      <c r="GN17" s="9">
        <v>4.4089999999999998</v>
      </c>
      <c r="GO17" s="9">
        <v>52</v>
      </c>
      <c r="GP17" s="9">
        <v>43</v>
      </c>
      <c r="GQ17" s="9">
        <v>52</v>
      </c>
      <c r="GR17" s="9">
        <v>13.497</v>
      </c>
      <c r="GS17" s="9">
        <v>7.4359999999999999</v>
      </c>
      <c r="GT17" s="9">
        <v>6.0609999999999999</v>
      </c>
      <c r="GU17" s="9">
        <v>0.86099999999999999</v>
      </c>
      <c r="GV17" s="9">
        <v>0.441</v>
      </c>
      <c r="GW17" s="9">
        <v>0.42</v>
      </c>
      <c r="GX17" s="9">
        <v>1.9930000000000001</v>
      </c>
      <c r="GY17" s="9">
        <v>0.33200000000000002</v>
      </c>
      <c r="GZ17" s="9">
        <v>1.6619999999999999</v>
      </c>
      <c r="HA17" s="9">
        <v>3.7389999999999999</v>
      </c>
      <c r="HB17" s="9">
        <v>2.2490000000000001</v>
      </c>
      <c r="HC17" s="9">
        <v>1.49</v>
      </c>
      <c r="HD17" s="9">
        <v>6.9039999999999999</v>
      </c>
      <c r="HE17" s="9">
        <v>4.415</v>
      </c>
      <c r="HF17" s="9">
        <v>2.4889999999999999</v>
      </c>
      <c r="HG17" s="9">
        <v>52</v>
      </c>
      <c r="HH17" s="9">
        <v>52</v>
      </c>
      <c r="HI17" s="9">
        <v>26</v>
      </c>
      <c r="HJ17" s="9">
        <v>6.8810000000000002</v>
      </c>
      <c r="HK17" s="9">
        <v>1.9650000000000001</v>
      </c>
      <c r="HL17" s="9">
        <v>4.9160000000000004</v>
      </c>
      <c r="HM17" s="9">
        <v>0.754</v>
      </c>
      <c r="HN17" s="9">
        <v>0.253</v>
      </c>
      <c r="HO17" s="9">
        <v>0.501</v>
      </c>
      <c r="HP17" s="9">
        <v>0.95799999999999996</v>
      </c>
      <c r="HQ17" s="9">
        <v>0.371</v>
      </c>
      <c r="HR17" s="9">
        <v>0.58599999999999997</v>
      </c>
      <c r="HS17" s="9">
        <v>1.4810000000000001</v>
      </c>
      <c r="HT17" s="9">
        <v>0.66800000000000004</v>
      </c>
      <c r="HU17" s="9">
        <v>0.81299999999999994</v>
      </c>
      <c r="HV17" s="9">
        <v>3.6890000000000001</v>
      </c>
      <c r="HW17" s="9">
        <v>0.67200000000000004</v>
      </c>
      <c r="HX17" s="9">
        <v>3.016</v>
      </c>
      <c r="HY17" s="9">
        <v>52</v>
      </c>
      <c r="HZ17" s="9">
        <v>39.707000000000001</v>
      </c>
      <c r="IA17" s="9">
        <v>52</v>
      </c>
      <c r="IB17" s="9">
        <v>3.4830000000000001</v>
      </c>
      <c r="IC17" s="9">
        <v>1.119</v>
      </c>
      <c r="ID17" s="9">
        <v>2.363</v>
      </c>
      <c r="IE17" s="9">
        <v>0.39800000000000002</v>
      </c>
      <c r="IF17" s="9">
        <v>0</v>
      </c>
      <c r="IG17" s="9">
        <v>0.39800000000000002</v>
      </c>
      <c r="IH17" s="9">
        <v>0.38200000000000001</v>
      </c>
      <c r="II17" s="9">
        <v>0.20399999999999999</v>
      </c>
      <c r="IJ17" s="9">
        <v>0.17799999999999999</v>
      </c>
      <c r="IK17" s="9">
        <v>0.68200000000000005</v>
      </c>
      <c r="IL17" s="9">
        <v>0.28699999999999998</v>
      </c>
      <c r="IM17" s="9">
        <v>0.39500000000000002</v>
      </c>
      <c r="IN17" s="9">
        <v>2.0209999999999999</v>
      </c>
      <c r="IO17" s="9">
        <v>0.628</v>
      </c>
      <c r="IP17" s="9">
        <v>1.3919999999999999</v>
      </c>
      <c r="IQ17" s="9">
        <v>52</v>
      </c>
    </row>
    <row r="18" spans="1:251">
      <c r="A18" s="10">
        <v>44593</v>
      </c>
      <c r="B18" s="9">
        <v>2.2120000000000002</v>
      </c>
      <c r="C18" s="9">
        <v>1.2270000000000001</v>
      </c>
      <c r="D18" s="9">
        <v>0.98499999999999999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0.97199999999999998</v>
      </c>
      <c r="L18" s="9">
        <v>0.78400000000000003</v>
      </c>
      <c r="M18" s="9">
        <v>0.187</v>
      </c>
      <c r="N18" s="9">
        <v>1.24</v>
      </c>
      <c r="O18" s="9">
        <v>0.443</v>
      </c>
      <c r="P18" s="9">
        <v>0.79800000000000004</v>
      </c>
      <c r="Q18" s="9">
        <v>52</v>
      </c>
      <c r="R18" s="9">
        <v>38.255000000000003</v>
      </c>
      <c r="S18" s="9">
        <v>149.63800000000001</v>
      </c>
      <c r="T18" s="9">
        <v>0.46500000000000002</v>
      </c>
      <c r="U18" s="9">
        <v>0</v>
      </c>
      <c r="V18" s="9">
        <v>0.46500000000000002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0.46500000000000002</v>
      </c>
      <c r="AG18" s="9">
        <v>0</v>
      </c>
      <c r="AH18" s="9">
        <v>0.46500000000000002</v>
      </c>
      <c r="AI18" s="9">
        <v>92.686000000000007</v>
      </c>
      <c r="AJ18" s="9">
        <v>0</v>
      </c>
      <c r="AK18" s="9">
        <v>92.686000000000007</v>
      </c>
      <c r="AL18" s="9">
        <v>4.82</v>
      </c>
      <c r="AM18" s="9">
        <v>2.2690000000000001</v>
      </c>
      <c r="AN18" s="9">
        <v>2.552</v>
      </c>
      <c r="AO18" s="9">
        <v>0.51300000000000001</v>
      </c>
      <c r="AP18" s="9">
        <v>0.36599999999999999</v>
      </c>
      <c r="AQ18" s="9">
        <v>0.14699999999999999</v>
      </c>
      <c r="AR18" s="9">
        <v>0.86099999999999999</v>
      </c>
      <c r="AS18" s="9">
        <v>0.48399999999999999</v>
      </c>
      <c r="AT18" s="9">
        <v>0.377</v>
      </c>
      <c r="AU18" s="9">
        <v>1.272</v>
      </c>
      <c r="AV18" s="9">
        <v>0.46100000000000002</v>
      </c>
      <c r="AW18" s="9">
        <v>0.81200000000000006</v>
      </c>
      <c r="AX18" s="9">
        <v>2.1739999999999999</v>
      </c>
      <c r="AY18" s="9">
        <v>0.95899999999999996</v>
      </c>
      <c r="AZ18" s="9">
        <v>1.216</v>
      </c>
      <c r="BA18" s="9">
        <v>26</v>
      </c>
      <c r="BB18" s="9">
        <v>17</v>
      </c>
      <c r="BC18" s="9">
        <v>39.142000000000003</v>
      </c>
      <c r="BD18" s="9">
        <v>3.069</v>
      </c>
      <c r="BE18" s="9">
        <v>1.2010000000000001</v>
      </c>
      <c r="BF18" s="9">
        <v>1.8680000000000001</v>
      </c>
      <c r="BG18" s="9">
        <v>0.22900000000000001</v>
      </c>
      <c r="BH18" s="9">
        <v>0.22900000000000001</v>
      </c>
      <c r="BI18" s="9">
        <v>0</v>
      </c>
      <c r="BJ18" s="9">
        <v>0.216</v>
      </c>
      <c r="BK18" s="9">
        <v>0.216</v>
      </c>
      <c r="BL18" s="9">
        <v>0</v>
      </c>
      <c r="BM18" s="9">
        <v>0.95499999999999996</v>
      </c>
      <c r="BN18" s="9">
        <v>0.14299999999999999</v>
      </c>
      <c r="BO18" s="9">
        <v>0.81200000000000006</v>
      </c>
      <c r="BP18" s="9">
        <v>1.67</v>
      </c>
      <c r="BQ18" s="9">
        <v>0.61299999999999999</v>
      </c>
      <c r="BR18" s="9">
        <v>1.056</v>
      </c>
      <c r="BS18" s="9">
        <v>52</v>
      </c>
      <c r="BT18" s="9">
        <v>40.734000000000002</v>
      </c>
      <c r="BU18" s="9">
        <v>114.953</v>
      </c>
      <c r="BV18" s="9">
        <v>1.752</v>
      </c>
      <c r="BW18" s="9">
        <v>1.0680000000000001</v>
      </c>
      <c r="BX18" s="9">
        <v>0.68400000000000005</v>
      </c>
      <c r="BY18" s="9">
        <v>0.28399999999999997</v>
      </c>
      <c r="BZ18" s="9">
        <v>0.13700000000000001</v>
      </c>
      <c r="CA18" s="9">
        <v>0.14699999999999999</v>
      </c>
      <c r="CB18" s="9">
        <v>0.64500000000000002</v>
      </c>
      <c r="CC18" s="9">
        <v>0.26800000000000002</v>
      </c>
      <c r="CD18" s="9">
        <v>0.377</v>
      </c>
      <c r="CE18" s="9">
        <v>0.318</v>
      </c>
      <c r="CF18" s="9">
        <v>0.318</v>
      </c>
      <c r="CG18" s="9">
        <v>0</v>
      </c>
      <c r="CH18" s="9">
        <v>0.505</v>
      </c>
      <c r="CI18" s="9">
        <v>0.34499999999999997</v>
      </c>
      <c r="CJ18" s="9">
        <v>0.159</v>
      </c>
      <c r="CK18" s="9">
        <v>9.7799999999999994</v>
      </c>
      <c r="CL18" s="9">
        <v>15.343</v>
      </c>
      <c r="CM18" s="9">
        <v>6.55</v>
      </c>
      <c r="CN18" s="9">
        <v>0.30099999999999999</v>
      </c>
      <c r="CO18" s="9">
        <v>0</v>
      </c>
      <c r="CP18" s="9">
        <v>0.30099999999999999</v>
      </c>
      <c r="CQ18" s="9">
        <v>0.13400000000000001</v>
      </c>
      <c r="CR18" s="9">
        <v>0</v>
      </c>
      <c r="CS18" s="9">
        <v>0.13400000000000001</v>
      </c>
      <c r="CT18" s="9">
        <v>0.16800000000000001</v>
      </c>
      <c r="CU18" s="9">
        <v>0</v>
      </c>
      <c r="CV18" s="9">
        <v>0.16800000000000001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3.556</v>
      </c>
      <c r="DD18" s="9">
        <v>0</v>
      </c>
      <c r="DE18" s="9">
        <v>3.556</v>
      </c>
      <c r="DF18" s="9">
        <v>16.751000000000001</v>
      </c>
      <c r="DG18" s="9">
        <v>6.1520000000000001</v>
      </c>
      <c r="DH18" s="9">
        <v>10.599</v>
      </c>
      <c r="DI18" s="9">
        <v>1.4159999999999999</v>
      </c>
      <c r="DJ18" s="9">
        <v>0.997</v>
      </c>
      <c r="DK18" s="9">
        <v>0.42</v>
      </c>
      <c r="DL18" s="9">
        <v>2.4089999999999998</v>
      </c>
      <c r="DM18" s="9">
        <v>0.71099999999999997</v>
      </c>
      <c r="DN18" s="9">
        <v>1.6990000000000001</v>
      </c>
      <c r="DO18" s="9">
        <v>5.2949999999999999</v>
      </c>
      <c r="DP18" s="9">
        <v>2.3679999999999999</v>
      </c>
      <c r="DQ18" s="9">
        <v>2.927</v>
      </c>
      <c r="DR18" s="9">
        <v>7.6310000000000002</v>
      </c>
      <c r="DS18" s="9">
        <v>2.0760000000000001</v>
      </c>
      <c r="DT18" s="9">
        <v>5.5540000000000003</v>
      </c>
      <c r="DU18" s="9">
        <v>39.082999999999998</v>
      </c>
      <c r="DV18" s="9">
        <v>26</v>
      </c>
      <c r="DW18" s="9">
        <v>52</v>
      </c>
      <c r="DX18" s="9">
        <v>5.71</v>
      </c>
      <c r="DY18" s="9">
        <v>1.387</v>
      </c>
      <c r="DZ18" s="9">
        <v>4.3239999999999998</v>
      </c>
      <c r="EA18" s="9">
        <v>0.126</v>
      </c>
      <c r="EB18" s="9">
        <v>0.126</v>
      </c>
      <c r="EC18" s="9">
        <v>0</v>
      </c>
      <c r="ED18" s="9">
        <v>0.67800000000000005</v>
      </c>
      <c r="EE18" s="9">
        <v>0.253</v>
      </c>
      <c r="EF18" s="9">
        <v>0.42499999999999999</v>
      </c>
      <c r="EG18" s="9">
        <v>1.9159999999999999</v>
      </c>
      <c r="EH18" s="9">
        <v>0.63400000000000001</v>
      </c>
      <c r="EI18" s="9">
        <v>1.282</v>
      </c>
      <c r="EJ18" s="9">
        <v>2.99</v>
      </c>
      <c r="EK18" s="9">
        <v>0.374</v>
      </c>
      <c r="EL18" s="9">
        <v>2.617</v>
      </c>
      <c r="EM18" s="9">
        <v>52</v>
      </c>
      <c r="EN18" s="9">
        <v>30.902999999999999</v>
      </c>
      <c r="EO18" s="9">
        <v>60.706000000000003</v>
      </c>
      <c r="EP18" s="9">
        <v>11.041</v>
      </c>
      <c r="EQ18" s="9">
        <v>4.7649999999999997</v>
      </c>
      <c r="ER18" s="9">
        <v>6.2759999999999998</v>
      </c>
      <c r="ES18" s="9">
        <v>1.29</v>
      </c>
      <c r="ET18" s="9">
        <v>0.87</v>
      </c>
      <c r="EU18" s="9">
        <v>0.42</v>
      </c>
      <c r="EV18" s="9">
        <v>1.732</v>
      </c>
      <c r="EW18" s="9">
        <v>0.45800000000000002</v>
      </c>
      <c r="EX18" s="9">
        <v>1.274</v>
      </c>
      <c r="EY18" s="9">
        <v>3.379</v>
      </c>
      <c r="EZ18" s="9">
        <v>1.734</v>
      </c>
      <c r="FA18" s="9">
        <v>1.6439999999999999</v>
      </c>
      <c r="FB18" s="9">
        <v>4.6399999999999997</v>
      </c>
      <c r="FC18" s="9">
        <v>1.7030000000000001</v>
      </c>
      <c r="FD18" s="9">
        <v>2.9380000000000002</v>
      </c>
      <c r="FE18" s="9">
        <v>31.707000000000001</v>
      </c>
      <c r="FF18" s="9">
        <v>26</v>
      </c>
      <c r="FG18" s="9">
        <v>48.341999999999999</v>
      </c>
      <c r="FH18" s="9">
        <v>2.74</v>
      </c>
      <c r="FI18" s="9">
        <v>1.173</v>
      </c>
      <c r="FJ18" s="9">
        <v>1.5660000000000001</v>
      </c>
      <c r="FK18" s="9">
        <v>0.26700000000000002</v>
      </c>
      <c r="FL18" s="9">
        <v>0.11600000000000001</v>
      </c>
      <c r="FM18" s="9">
        <v>0.151</v>
      </c>
      <c r="FN18" s="9">
        <v>0.35699999999999998</v>
      </c>
      <c r="FO18" s="9">
        <v>0.1</v>
      </c>
      <c r="FP18" s="9">
        <v>0.25700000000000001</v>
      </c>
      <c r="FQ18" s="9">
        <v>0.501</v>
      </c>
      <c r="FR18" s="9">
        <v>0.16300000000000001</v>
      </c>
      <c r="FS18" s="9">
        <v>0.33800000000000002</v>
      </c>
      <c r="FT18" s="9">
        <v>1.615</v>
      </c>
      <c r="FU18" s="9">
        <v>0.79500000000000004</v>
      </c>
      <c r="FV18" s="9">
        <v>0.82</v>
      </c>
      <c r="FW18" s="9">
        <v>100.62</v>
      </c>
      <c r="FX18" s="9">
        <v>172.892</v>
      </c>
      <c r="FY18" s="9">
        <v>50.899000000000001</v>
      </c>
      <c r="FZ18" s="9">
        <v>8.4260000000000002</v>
      </c>
      <c r="GA18" s="9">
        <v>2.5030000000000001</v>
      </c>
      <c r="GB18" s="9">
        <v>5.923</v>
      </c>
      <c r="GC18" s="9">
        <v>0.72599999999999998</v>
      </c>
      <c r="GD18" s="9">
        <v>0.59299999999999997</v>
      </c>
      <c r="GE18" s="9">
        <v>0.13400000000000001</v>
      </c>
      <c r="GF18" s="9">
        <v>1.5009999999999999</v>
      </c>
      <c r="GG18" s="9">
        <v>0.218</v>
      </c>
      <c r="GH18" s="9">
        <v>1.2829999999999999</v>
      </c>
      <c r="GI18" s="9">
        <v>1.92</v>
      </c>
      <c r="GJ18" s="9">
        <v>0.66100000000000003</v>
      </c>
      <c r="GK18" s="9">
        <v>1.2589999999999999</v>
      </c>
      <c r="GL18" s="9">
        <v>4.2789999999999999</v>
      </c>
      <c r="GM18" s="9">
        <v>1.0309999999999999</v>
      </c>
      <c r="GN18" s="9">
        <v>3.2480000000000002</v>
      </c>
      <c r="GO18" s="9">
        <v>51.634999999999998</v>
      </c>
      <c r="GP18" s="9">
        <v>33.209000000000003</v>
      </c>
      <c r="GQ18" s="9">
        <v>52</v>
      </c>
      <c r="GR18" s="9">
        <v>11.064</v>
      </c>
      <c r="GS18" s="9">
        <v>4.8220000000000001</v>
      </c>
      <c r="GT18" s="9">
        <v>6.242</v>
      </c>
      <c r="GU18" s="9">
        <v>0.95699999999999996</v>
      </c>
      <c r="GV18" s="9">
        <v>0.52</v>
      </c>
      <c r="GW18" s="9">
        <v>0.437</v>
      </c>
      <c r="GX18" s="9">
        <v>1.2649999999999999</v>
      </c>
      <c r="GY18" s="9">
        <v>0.59199999999999997</v>
      </c>
      <c r="GZ18" s="9">
        <v>0.67300000000000004</v>
      </c>
      <c r="HA18" s="9">
        <v>3.8759999999999999</v>
      </c>
      <c r="HB18" s="9">
        <v>1.87</v>
      </c>
      <c r="HC18" s="9">
        <v>2.0059999999999998</v>
      </c>
      <c r="HD18" s="9">
        <v>4.9669999999999996</v>
      </c>
      <c r="HE18" s="9">
        <v>1.84</v>
      </c>
      <c r="HF18" s="9">
        <v>3.1269999999999998</v>
      </c>
      <c r="HG18" s="9">
        <v>40.966999999999999</v>
      </c>
      <c r="HH18" s="9">
        <v>26</v>
      </c>
      <c r="HI18" s="9">
        <v>51.345999999999997</v>
      </c>
      <c r="HJ18" s="9">
        <v>5.3129999999999997</v>
      </c>
      <c r="HK18" s="9">
        <v>1.5209999999999999</v>
      </c>
      <c r="HL18" s="9">
        <v>3.7909999999999999</v>
      </c>
      <c r="HM18" s="9">
        <v>0.45600000000000002</v>
      </c>
      <c r="HN18" s="9">
        <v>0.45600000000000002</v>
      </c>
      <c r="HO18" s="9">
        <v>0</v>
      </c>
      <c r="HP18" s="9">
        <v>0.93</v>
      </c>
      <c r="HQ18" s="9">
        <v>0.218</v>
      </c>
      <c r="HR18" s="9">
        <v>0.71199999999999997</v>
      </c>
      <c r="HS18" s="9">
        <v>0.71499999999999997</v>
      </c>
      <c r="HT18" s="9">
        <v>0.28000000000000003</v>
      </c>
      <c r="HU18" s="9">
        <v>0.435</v>
      </c>
      <c r="HV18" s="9">
        <v>3.2120000000000002</v>
      </c>
      <c r="HW18" s="9">
        <v>0.56799999999999995</v>
      </c>
      <c r="HX18" s="9">
        <v>2.6440000000000001</v>
      </c>
      <c r="HY18" s="9">
        <v>72.971999999999994</v>
      </c>
      <c r="HZ18" s="9">
        <v>17.981000000000002</v>
      </c>
      <c r="IA18" s="9">
        <v>104</v>
      </c>
      <c r="IB18" s="9">
        <v>3.1139999999999999</v>
      </c>
      <c r="IC18" s="9">
        <v>0.98099999999999998</v>
      </c>
      <c r="ID18" s="9">
        <v>2.1320000000000001</v>
      </c>
      <c r="IE18" s="9">
        <v>0.27</v>
      </c>
      <c r="IF18" s="9">
        <v>0.13700000000000001</v>
      </c>
      <c r="IG18" s="9">
        <v>0.13400000000000001</v>
      </c>
      <c r="IH18" s="9">
        <v>0.57099999999999995</v>
      </c>
      <c r="II18" s="9">
        <v>0</v>
      </c>
      <c r="IJ18" s="9">
        <v>0.57099999999999995</v>
      </c>
      <c r="IK18" s="9">
        <v>1.2050000000000001</v>
      </c>
      <c r="IL18" s="9">
        <v>0.38100000000000001</v>
      </c>
      <c r="IM18" s="9">
        <v>0.82399999999999995</v>
      </c>
      <c r="IN18" s="9">
        <v>1.0669999999999999</v>
      </c>
      <c r="IO18" s="9">
        <v>0.46300000000000002</v>
      </c>
      <c r="IP18" s="9">
        <v>0.60399999999999998</v>
      </c>
      <c r="IQ18" s="9">
        <v>26</v>
      </c>
    </row>
    <row r="19" spans="1:251">
      <c r="A19" s="10">
        <v>44958</v>
      </c>
      <c r="B19" s="9">
        <v>3.863</v>
      </c>
      <c r="C19" s="9">
        <v>2.194</v>
      </c>
      <c r="D19" s="9">
        <v>1.669</v>
      </c>
      <c r="E19" s="9">
        <v>1.1830000000000001</v>
      </c>
      <c r="F19" s="9">
        <v>1.1830000000000001</v>
      </c>
      <c r="G19" s="9">
        <v>0</v>
      </c>
      <c r="H19" s="9">
        <v>0.435</v>
      </c>
      <c r="I19" s="9">
        <v>0.161</v>
      </c>
      <c r="J19" s="9">
        <v>0.27400000000000002</v>
      </c>
      <c r="K19" s="9">
        <v>0.878</v>
      </c>
      <c r="L19" s="9">
        <v>0.54100000000000004</v>
      </c>
      <c r="M19" s="9">
        <v>0.33700000000000002</v>
      </c>
      <c r="N19" s="9">
        <v>1.367</v>
      </c>
      <c r="O19" s="9">
        <v>0.309</v>
      </c>
      <c r="P19" s="9">
        <v>1.0589999999999999</v>
      </c>
      <c r="Q19" s="9">
        <v>26.425999999999998</v>
      </c>
      <c r="R19" s="9">
        <v>3.4420000000000002</v>
      </c>
      <c r="S19" s="9">
        <v>52</v>
      </c>
      <c r="T19" s="9">
        <v>0.76</v>
      </c>
      <c r="U19" s="9">
        <v>0.34799999999999998</v>
      </c>
      <c r="V19" s="9">
        <v>0.41099999999999998</v>
      </c>
      <c r="W19" s="9">
        <v>0.217</v>
      </c>
      <c r="X19" s="9">
        <v>0.217</v>
      </c>
      <c r="Y19" s="9">
        <v>0</v>
      </c>
      <c r="Z19" s="9">
        <v>0</v>
      </c>
      <c r="AA19" s="9">
        <v>0</v>
      </c>
      <c r="AB19" s="9">
        <v>0</v>
      </c>
      <c r="AC19" s="9">
        <v>0.26</v>
      </c>
      <c r="AD19" s="9">
        <v>0.13100000000000001</v>
      </c>
      <c r="AE19" s="9">
        <v>0.129</v>
      </c>
      <c r="AF19" s="9">
        <v>0.28199999999999997</v>
      </c>
      <c r="AG19" s="9">
        <v>0</v>
      </c>
      <c r="AH19" s="9">
        <v>0.28199999999999997</v>
      </c>
      <c r="AI19" s="9">
        <v>36.311999999999998</v>
      </c>
      <c r="AJ19" s="9">
        <v>15.332000000000001</v>
      </c>
      <c r="AK19" s="9">
        <v>156</v>
      </c>
      <c r="AL19" s="9">
        <v>3.0830000000000002</v>
      </c>
      <c r="AM19" s="9">
        <v>1.0580000000000001</v>
      </c>
      <c r="AN19" s="9">
        <v>2.0249999999999999</v>
      </c>
      <c r="AO19" s="9">
        <v>0.49199999999999999</v>
      </c>
      <c r="AP19" s="9">
        <v>0</v>
      </c>
      <c r="AQ19" s="9">
        <v>0.49199999999999999</v>
      </c>
      <c r="AR19" s="9">
        <v>0</v>
      </c>
      <c r="AS19" s="9">
        <v>0</v>
      </c>
      <c r="AT19" s="9">
        <v>0</v>
      </c>
      <c r="AU19" s="9">
        <v>1.095</v>
      </c>
      <c r="AV19" s="9">
        <v>0.51400000000000001</v>
      </c>
      <c r="AW19" s="9">
        <v>0.58199999999999996</v>
      </c>
      <c r="AX19" s="9">
        <v>1.4950000000000001</v>
      </c>
      <c r="AY19" s="9">
        <v>0.54400000000000004</v>
      </c>
      <c r="AZ19" s="9">
        <v>0.95099999999999996</v>
      </c>
      <c r="BA19" s="9">
        <v>52.37</v>
      </c>
      <c r="BB19" s="9">
        <v>119.569</v>
      </c>
      <c r="BC19" s="9">
        <v>46.332999999999998</v>
      </c>
      <c r="BD19" s="9">
        <v>2.0859999999999999</v>
      </c>
      <c r="BE19" s="9">
        <v>0.69199999999999995</v>
      </c>
      <c r="BF19" s="9">
        <v>1.3939999999999999</v>
      </c>
      <c r="BG19" s="9">
        <v>0.33700000000000002</v>
      </c>
      <c r="BH19" s="9">
        <v>0</v>
      </c>
      <c r="BI19" s="9">
        <v>0.33700000000000002</v>
      </c>
      <c r="BJ19" s="9">
        <v>0</v>
      </c>
      <c r="BK19" s="9">
        <v>0</v>
      </c>
      <c r="BL19" s="9">
        <v>0</v>
      </c>
      <c r="BM19" s="9">
        <v>0.92600000000000005</v>
      </c>
      <c r="BN19" s="9">
        <v>0.34399999999999997</v>
      </c>
      <c r="BO19" s="9">
        <v>0.58199999999999996</v>
      </c>
      <c r="BP19" s="9">
        <v>0.82299999999999995</v>
      </c>
      <c r="BQ19" s="9">
        <v>0.34799999999999998</v>
      </c>
      <c r="BR19" s="9">
        <v>0.47499999999999998</v>
      </c>
      <c r="BS19" s="9">
        <v>35.067</v>
      </c>
      <c r="BT19" s="9">
        <v>110.599</v>
      </c>
      <c r="BU19" s="9">
        <v>27.779</v>
      </c>
      <c r="BV19" s="9">
        <v>0.996</v>
      </c>
      <c r="BW19" s="9">
        <v>0.36599999999999999</v>
      </c>
      <c r="BX19" s="9">
        <v>0.63100000000000001</v>
      </c>
      <c r="BY19" s="9">
        <v>0.155</v>
      </c>
      <c r="BZ19" s="9">
        <v>0</v>
      </c>
      <c r="CA19" s="9">
        <v>0.155</v>
      </c>
      <c r="CB19" s="9">
        <v>0</v>
      </c>
      <c r="CC19" s="9">
        <v>0</v>
      </c>
      <c r="CD19" s="9">
        <v>0</v>
      </c>
      <c r="CE19" s="9">
        <v>0.16900000000000001</v>
      </c>
      <c r="CF19" s="9">
        <v>0.16900000000000001</v>
      </c>
      <c r="CG19" s="9">
        <v>0</v>
      </c>
      <c r="CH19" s="9">
        <v>0.67200000000000004</v>
      </c>
      <c r="CI19" s="9">
        <v>0.19600000000000001</v>
      </c>
      <c r="CJ19" s="9">
        <v>0.47599999999999998</v>
      </c>
      <c r="CK19" s="9">
        <v>82.042000000000002</v>
      </c>
      <c r="CL19" s="9">
        <v>161.36199999999999</v>
      </c>
      <c r="CM19" s="9">
        <v>80.566000000000003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18.34</v>
      </c>
      <c r="DG19" s="9">
        <v>6.952</v>
      </c>
      <c r="DH19" s="9">
        <v>11.388</v>
      </c>
      <c r="DI19" s="9">
        <v>2.9670000000000001</v>
      </c>
      <c r="DJ19" s="9">
        <v>1.8380000000000001</v>
      </c>
      <c r="DK19" s="9">
        <v>1.129</v>
      </c>
      <c r="DL19" s="9">
        <v>1.992</v>
      </c>
      <c r="DM19" s="9">
        <v>0.77700000000000002</v>
      </c>
      <c r="DN19" s="9">
        <v>1.216</v>
      </c>
      <c r="DO19" s="9">
        <v>5.2949999999999999</v>
      </c>
      <c r="DP19" s="9">
        <v>1.9890000000000001</v>
      </c>
      <c r="DQ19" s="9">
        <v>3.3069999999999999</v>
      </c>
      <c r="DR19" s="9">
        <v>8.0850000000000009</v>
      </c>
      <c r="DS19" s="9">
        <v>2.3479999999999999</v>
      </c>
      <c r="DT19" s="9">
        <v>5.7359999999999998</v>
      </c>
      <c r="DU19" s="9">
        <v>41.005000000000003</v>
      </c>
      <c r="DV19" s="9">
        <v>26</v>
      </c>
      <c r="DW19" s="9">
        <v>51.686999999999998</v>
      </c>
      <c r="DX19" s="9">
        <v>7.8860000000000001</v>
      </c>
      <c r="DY19" s="9">
        <v>2.718</v>
      </c>
      <c r="DZ19" s="9">
        <v>5.1669999999999998</v>
      </c>
      <c r="EA19" s="9">
        <v>1.4319999999999999</v>
      </c>
      <c r="EB19" s="9">
        <v>0.79500000000000004</v>
      </c>
      <c r="EC19" s="9">
        <v>0.63700000000000001</v>
      </c>
      <c r="ED19" s="9">
        <v>0.46700000000000003</v>
      </c>
      <c r="EE19" s="9">
        <v>0.32100000000000001</v>
      </c>
      <c r="EF19" s="9">
        <v>0.14699999999999999</v>
      </c>
      <c r="EG19" s="9">
        <v>2.2810000000000001</v>
      </c>
      <c r="EH19" s="9">
        <v>0.48099999999999998</v>
      </c>
      <c r="EI19" s="9">
        <v>1.7989999999999999</v>
      </c>
      <c r="EJ19" s="9">
        <v>3.706</v>
      </c>
      <c r="EK19" s="9">
        <v>1.121</v>
      </c>
      <c r="EL19" s="9">
        <v>2.585</v>
      </c>
      <c r="EM19" s="9">
        <v>43.040999999999997</v>
      </c>
      <c r="EN19" s="9">
        <v>43.018000000000001</v>
      </c>
      <c r="EO19" s="9">
        <v>48.164999999999999</v>
      </c>
      <c r="EP19" s="9">
        <v>10.454000000000001</v>
      </c>
      <c r="EQ19" s="9">
        <v>4.234</v>
      </c>
      <c r="ER19" s="9">
        <v>6.2210000000000001</v>
      </c>
      <c r="ES19" s="9">
        <v>1.5349999999999999</v>
      </c>
      <c r="ET19" s="9">
        <v>1.0429999999999999</v>
      </c>
      <c r="EU19" s="9">
        <v>0.49199999999999999</v>
      </c>
      <c r="EV19" s="9">
        <v>1.5249999999999999</v>
      </c>
      <c r="EW19" s="9">
        <v>0.45600000000000002</v>
      </c>
      <c r="EX19" s="9">
        <v>1.069</v>
      </c>
      <c r="EY19" s="9">
        <v>3.0150000000000001</v>
      </c>
      <c r="EZ19" s="9">
        <v>1.5069999999999999</v>
      </c>
      <c r="FA19" s="9">
        <v>1.508</v>
      </c>
      <c r="FB19" s="9">
        <v>4.3789999999999996</v>
      </c>
      <c r="FC19" s="9">
        <v>1.2270000000000001</v>
      </c>
      <c r="FD19" s="9">
        <v>3.1520000000000001</v>
      </c>
      <c r="FE19" s="9">
        <v>37.927999999999997</v>
      </c>
      <c r="FF19" s="9">
        <v>24.716999999999999</v>
      </c>
      <c r="FG19" s="9">
        <v>51.469000000000001</v>
      </c>
      <c r="FH19" s="9">
        <v>2.5910000000000002</v>
      </c>
      <c r="FI19" s="9">
        <v>1.5940000000000001</v>
      </c>
      <c r="FJ19" s="9">
        <v>0.997</v>
      </c>
      <c r="FK19" s="9">
        <v>0.90200000000000002</v>
      </c>
      <c r="FL19" s="9">
        <v>0.52800000000000002</v>
      </c>
      <c r="FM19" s="9">
        <v>0.375</v>
      </c>
      <c r="FN19" s="9">
        <v>0.35399999999999998</v>
      </c>
      <c r="FO19" s="9">
        <v>0.35399999999999998</v>
      </c>
      <c r="FP19" s="9">
        <v>0</v>
      </c>
      <c r="FQ19" s="9">
        <v>0.84399999999999997</v>
      </c>
      <c r="FR19" s="9">
        <v>0.71199999999999997</v>
      </c>
      <c r="FS19" s="9">
        <v>0.13200000000000001</v>
      </c>
      <c r="FT19" s="9">
        <v>0.49099999999999999</v>
      </c>
      <c r="FU19" s="9">
        <v>0</v>
      </c>
      <c r="FV19" s="9">
        <v>0.49099999999999999</v>
      </c>
      <c r="FW19" s="9">
        <v>12.037000000000001</v>
      </c>
      <c r="FX19" s="9">
        <v>8</v>
      </c>
      <c r="FY19" s="9">
        <v>31.437000000000001</v>
      </c>
      <c r="FZ19" s="9">
        <v>10.173999999999999</v>
      </c>
      <c r="GA19" s="9">
        <v>3.1120000000000001</v>
      </c>
      <c r="GB19" s="9">
        <v>7.0620000000000003</v>
      </c>
      <c r="GC19" s="9">
        <v>2.4180000000000001</v>
      </c>
      <c r="GD19" s="9">
        <v>0.91400000000000003</v>
      </c>
      <c r="GE19" s="9">
        <v>1.504</v>
      </c>
      <c r="GF19" s="9">
        <v>1.5449999999999999</v>
      </c>
      <c r="GG19" s="9">
        <v>0.45100000000000001</v>
      </c>
      <c r="GH19" s="9">
        <v>1.0940000000000001</v>
      </c>
      <c r="GI19" s="9">
        <v>2.1440000000000001</v>
      </c>
      <c r="GJ19" s="9">
        <v>0.69199999999999995</v>
      </c>
      <c r="GK19" s="9">
        <v>1.4510000000000001</v>
      </c>
      <c r="GL19" s="9">
        <v>4.0670000000000002</v>
      </c>
      <c r="GM19" s="9">
        <v>1.0549999999999999</v>
      </c>
      <c r="GN19" s="9">
        <v>3.012</v>
      </c>
      <c r="GO19" s="9">
        <v>19.683</v>
      </c>
      <c r="GP19" s="9">
        <v>18.18</v>
      </c>
      <c r="GQ19" s="9">
        <v>20.835000000000001</v>
      </c>
      <c r="GR19" s="9">
        <v>10.757</v>
      </c>
      <c r="GS19" s="9">
        <v>5.4329999999999998</v>
      </c>
      <c r="GT19" s="9">
        <v>5.3239999999999998</v>
      </c>
      <c r="GU19" s="9">
        <v>1.452</v>
      </c>
      <c r="GV19" s="9">
        <v>1.452</v>
      </c>
      <c r="GW19" s="9">
        <v>0</v>
      </c>
      <c r="GX19" s="9">
        <v>0.80100000000000005</v>
      </c>
      <c r="GY19" s="9">
        <v>0.68</v>
      </c>
      <c r="GZ19" s="9">
        <v>0.121</v>
      </c>
      <c r="HA19" s="9">
        <v>3.9950000000000001</v>
      </c>
      <c r="HB19" s="9">
        <v>2.008</v>
      </c>
      <c r="HC19" s="9">
        <v>1.9870000000000001</v>
      </c>
      <c r="HD19" s="9">
        <v>4.508</v>
      </c>
      <c r="HE19" s="9">
        <v>1.2929999999999999</v>
      </c>
      <c r="HF19" s="9">
        <v>3.2149999999999999</v>
      </c>
      <c r="HG19" s="9">
        <v>41.53</v>
      </c>
      <c r="HH19" s="9">
        <v>13</v>
      </c>
      <c r="HI19" s="9">
        <v>52</v>
      </c>
      <c r="HJ19" s="9">
        <v>6.5990000000000002</v>
      </c>
      <c r="HK19" s="9">
        <v>1.9530000000000001</v>
      </c>
      <c r="HL19" s="9">
        <v>4.6449999999999996</v>
      </c>
      <c r="HM19" s="9">
        <v>1.397</v>
      </c>
      <c r="HN19" s="9">
        <v>0.748</v>
      </c>
      <c r="HO19" s="9">
        <v>0.64900000000000002</v>
      </c>
      <c r="HP19" s="9">
        <v>0.88600000000000001</v>
      </c>
      <c r="HQ19" s="9">
        <v>0</v>
      </c>
      <c r="HR19" s="9">
        <v>0.88600000000000001</v>
      </c>
      <c r="HS19" s="9">
        <v>1.581</v>
      </c>
      <c r="HT19" s="9">
        <v>0.69199999999999995</v>
      </c>
      <c r="HU19" s="9">
        <v>0.88900000000000001</v>
      </c>
      <c r="HV19" s="9">
        <v>2.734</v>
      </c>
      <c r="HW19" s="9">
        <v>0.51300000000000001</v>
      </c>
      <c r="HX19" s="9">
        <v>2.2210000000000001</v>
      </c>
      <c r="HY19" s="9">
        <v>26.419</v>
      </c>
      <c r="HZ19" s="9">
        <v>19.015999999999998</v>
      </c>
      <c r="IA19" s="9">
        <v>45.021999999999998</v>
      </c>
      <c r="IB19" s="9">
        <v>3.5750000000000002</v>
      </c>
      <c r="IC19" s="9">
        <v>1.159</v>
      </c>
      <c r="ID19" s="9">
        <v>2.4159999999999999</v>
      </c>
      <c r="IE19" s="9">
        <v>1.0209999999999999</v>
      </c>
      <c r="IF19" s="9">
        <v>0.16600000000000001</v>
      </c>
      <c r="IG19" s="9">
        <v>0.85499999999999998</v>
      </c>
      <c r="IH19" s="9">
        <v>0.65900000000000003</v>
      </c>
      <c r="II19" s="9">
        <v>0.45100000000000001</v>
      </c>
      <c r="IJ19" s="9">
        <v>0.20799999999999999</v>
      </c>
      <c r="IK19" s="9">
        <v>0.56299999999999994</v>
      </c>
      <c r="IL19" s="9">
        <v>0</v>
      </c>
      <c r="IM19" s="9">
        <v>0.56299999999999994</v>
      </c>
      <c r="IN19" s="9">
        <v>1.3340000000000001</v>
      </c>
      <c r="IO19" s="9">
        <v>0.54300000000000004</v>
      </c>
      <c r="IP19" s="9">
        <v>0.79100000000000004</v>
      </c>
      <c r="IQ19" s="9">
        <v>14.064</v>
      </c>
    </row>
    <row r="20" spans="1:251">
      <c r="A20" s="10">
        <v>45323</v>
      </c>
      <c r="B20" s="9">
        <v>3.581</v>
      </c>
      <c r="C20" s="9">
        <v>2.032</v>
      </c>
      <c r="D20" s="9">
        <v>1.5489999999999999</v>
      </c>
      <c r="E20" s="9">
        <v>0.39900000000000002</v>
      </c>
      <c r="F20" s="9">
        <v>9.5000000000000001E-2</v>
      </c>
      <c r="G20" s="9">
        <v>0.30399999999999999</v>
      </c>
      <c r="H20" s="9">
        <v>0.872</v>
      </c>
      <c r="I20" s="9">
        <v>0.50600000000000001</v>
      </c>
      <c r="J20" s="9">
        <v>0.36599999999999999</v>
      </c>
      <c r="K20" s="9">
        <v>1.056</v>
      </c>
      <c r="L20" s="9">
        <v>0.57399999999999995</v>
      </c>
      <c r="M20" s="9">
        <v>0.48099999999999998</v>
      </c>
      <c r="N20" s="9">
        <v>1.2549999999999999</v>
      </c>
      <c r="O20" s="9">
        <v>0.85699999999999998</v>
      </c>
      <c r="P20" s="9">
        <v>0.39800000000000002</v>
      </c>
      <c r="Q20" s="9">
        <v>26</v>
      </c>
      <c r="R20" s="9">
        <v>36.271999999999998</v>
      </c>
      <c r="S20" s="9">
        <v>18.088000000000001</v>
      </c>
      <c r="T20" s="9">
        <v>0.52700000000000002</v>
      </c>
      <c r="U20" s="9">
        <v>0</v>
      </c>
      <c r="V20" s="9">
        <v>0.52700000000000002</v>
      </c>
      <c r="W20" s="9">
        <v>0</v>
      </c>
      <c r="X20" s="9">
        <v>0</v>
      </c>
      <c r="Y20" s="9">
        <v>0</v>
      </c>
      <c r="Z20" s="9">
        <v>0.161</v>
      </c>
      <c r="AA20" s="9">
        <v>0</v>
      </c>
      <c r="AB20" s="9">
        <v>0.161</v>
      </c>
      <c r="AC20" s="9">
        <v>0</v>
      </c>
      <c r="AD20" s="9">
        <v>0</v>
      </c>
      <c r="AE20" s="9">
        <v>0</v>
      </c>
      <c r="AF20" s="9">
        <v>0.36599999999999999</v>
      </c>
      <c r="AG20" s="9">
        <v>0</v>
      </c>
      <c r="AH20" s="9">
        <v>0.36599999999999999</v>
      </c>
      <c r="AI20" s="9">
        <v>402.90199999999999</v>
      </c>
      <c r="AJ20" s="9">
        <v>0</v>
      </c>
      <c r="AK20" s="9">
        <v>402.90199999999999</v>
      </c>
      <c r="AL20" s="9">
        <v>4.0670000000000002</v>
      </c>
      <c r="AM20" s="9">
        <v>1.984</v>
      </c>
      <c r="AN20" s="9">
        <v>2.0830000000000002</v>
      </c>
      <c r="AO20" s="9">
        <v>1.3879999999999999</v>
      </c>
      <c r="AP20" s="9">
        <v>0.93400000000000005</v>
      </c>
      <c r="AQ20" s="9">
        <v>0.45400000000000001</v>
      </c>
      <c r="AR20" s="9">
        <v>0.80200000000000005</v>
      </c>
      <c r="AS20" s="9">
        <v>0.113</v>
      </c>
      <c r="AT20" s="9">
        <v>0.68899999999999995</v>
      </c>
      <c r="AU20" s="9">
        <v>0.22</v>
      </c>
      <c r="AV20" s="9">
        <v>0</v>
      </c>
      <c r="AW20" s="9">
        <v>0.22</v>
      </c>
      <c r="AX20" s="9">
        <v>1.657</v>
      </c>
      <c r="AY20" s="9">
        <v>0.93700000000000006</v>
      </c>
      <c r="AZ20" s="9">
        <v>0.72</v>
      </c>
      <c r="BA20" s="9">
        <v>11.319000000000001</v>
      </c>
      <c r="BB20" s="9">
        <v>4.9279999999999999</v>
      </c>
      <c r="BC20" s="9">
        <v>11.849</v>
      </c>
      <c r="BD20" s="9">
        <v>2.4620000000000002</v>
      </c>
      <c r="BE20" s="9">
        <v>1.2170000000000001</v>
      </c>
      <c r="BF20" s="9">
        <v>1.2450000000000001</v>
      </c>
      <c r="BG20" s="9">
        <v>1.139</v>
      </c>
      <c r="BH20" s="9">
        <v>0.68500000000000005</v>
      </c>
      <c r="BI20" s="9">
        <v>0.45400000000000001</v>
      </c>
      <c r="BJ20" s="9">
        <v>0.35499999999999998</v>
      </c>
      <c r="BK20" s="9">
        <v>0.113</v>
      </c>
      <c r="BL20" s="9">
        <v>0.24199999999999999</v>
      </c>
      <c r="BM20" s="9">
        <v>0</v>
      </c>
      <c r="BN20" s="9">
        <v>0</v>
      </c>
      <c r="BO20" s="9">
        <v>0</v>
      </c>
      <c r="BP20" s="9">
        <v>0.96799999999999997</v>
      </c>
      <c r="BQ20" s="9">
        <v>0.42</v>
      </c>
      <c r="BR20" s="9">
        <v>0.54800000000000004</v>
      </c>
      <c r="BS20" s="9">
        <v>5.202</v>
      </c>
      <c r="BT20" s="9">
        <v>3.1190000000000002</v>
      </c>
      <c r="BU20" s="9">
        <v>20.780999999999999</v>
      </c>
      <c r="BV20" s="9">
        <v>1.605</v>
      </c>
      <c r="BW20" s="9">
        <v>0.76700000000000002</v>
      </c>
      <c r="BX20" s="9">
        <v>0.83799999999999997</v>
      </c>
      <c r="BY20" s="9">
        <v>0.249</v>
      </c>
      <c r="BZ20" s="9">
        <v>0.249</v>
      </c>
      <c r="CA20" s="9">
        <v>0</v>
      </c>
      <c r="CB20" s="9">
        <v>0.44700000000000001</v>
      </c>
      <c r="CC20" s="9">
        <v>0</v>
      </c>
      <c r="CD20" s="9">
        <v>0.44700000000000001</v>
      </c>
      <c r="CE20" s="9">
        <v>0.22</v>
      </c>
      <c r="CF20" s="9">
        <v>0</v>
      </c>
      <c r="CG20" s="9">
        <v>0.22</v>
      </c>
      <c r="CH20" s="9">
        <v>0.68899999999999995</v>
      </c>
      <c r="CI20" s="9">
        <v>0.51700000000000002</v>
      </c>
      <c r="CJ20" s="9">
        <v>0.17100000000000001</v>
      </c>
      <c r="CK20" s="9">
        <v>49.274000000000001</v>
      </c>
      <c r="CL20" s="9">
        <v>126.051</v>
      </c>
      <c r="CM20" s="9">
        <v>23.295000000000002</v>
      </c>
      <c r="CN20" s="9">
        <v>0.16900000000000001</v>
      </c>
      <c r="CO20" s="9">
        <v>0</v>
      </c>
      <c r="CP20" s="9">
        <v>0.16900000000000001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0.16900000000000001</v>
      </c>
      <c r="CX20" s="9">
        <v>0</v>
      </c>
      <c r="CY20" s="9">
        <v>0.16900000000000001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17.891999999999999</v>
      </c>
      <c r="DG20" s="9">
        <v>5.8079999999999998</v>
      </c>
      <c r="DH20" s="9">
        <v>12.084</v>
      </c>
      <c r="DI20" s="9">
        <v>2.2250000000000001</v>
      </c>
      <c r="DJ20" s="9">
        <v>1.224</v>
      </c>
      <c r="DK20" s="9">
        <v>1.0009999999999999</v>
      </c>
      <c r="DL20" s="9">
        <v>3.8290000000000002</v>
      </c>
      <c r="DM20" s="9">
        <v>0.78100000000000003</v>
      </c>
      <c r="DN20" s="9">
        <v>3.0489999999999999</v>
      </c>
      <c r="DO20" s="9">
        <v>5.5960000000000001</v>
      </c>
      <c r="DP20" s="9">
        <v>1.7490000000000001</v>
      </c>
      <c r="DQ20" s="9">
        <v>3.847</v>
      </c>
      <c r="DR20" s="9">
        <v>6.2409999999999997</v>
      </c>
      <c r="DS20" s="9">
        <v>2.0529999999999999</v>
      </c>
      <c r="DT20" s="9">
        <v>4.1879999999999997</v>
      </c>
      <c r="DU20" s="9">
        <v>26</v>
      </c>
      <c r="DV20" s="9">
        <v>31.565000000000001</v>
      </c>
      <c r="DW20" s="9">
        <v>26</v>
      </c>
      <c r="DX20" s="9">
        <v>6.7359999999999998</v>
      </c>
      <c r="DY20" s="9">
        <v>1.278</v>
      </c>
      <c r="DZ20" s="9">
        <v>5.4580000000000002</v>
      </c>
      <c r="EA20" s="9">
        <v>1.226</v>
      </c>
      <c r="EB20" s="9">
        <v>0.38400000000000001</v>
      </c>
      <c r="EC20" s="9">
        <v>0.84199999999999997</v>
      </c>
      <c r="ED20" s="9">
        <v>1.4159999999999999</v>
      </c>
      <c r="EE20" s="9">
        <v>0.112</v>
      </c>
      <c r="EF20" s="9">
        <v>1.3029999999999999</v>
      </c>
      <c r="EG20" s="9">
        <v>0.91700000000000004</v>
      </c>
      <c r="EH20" s="9">
        <v>0.152</v>
      </c>
      <c r="EI20" s="9">
        <v>0.76500000000000001</v>
      </c>
      <c r="EJ20" s="9">
        <v>3.177</v>
      </c>
      <c r="EK20" s="9">
        <v>0.63</v>
      </c>
      <c r="EL20" s="9">
        <v>2.5470000000000002</v>
      </c>
      <c r="EM20" s="9">
        <v>26</v>
      </c>
      <c r="EN20" s="9">
        <v>39.027999999999999</v>
      </c>
      <c r="EO20" s="9">
        <v>26</v>
      </c>
      <c r="EP20" s="9">
        <v>11.156000000000001</v>
      </c>
      <c r="EQ20" s="9">
        <v>4.5289999999999999</v>
      </c>
      <c r="ER20" s="9">
        <v>6.6269999999999998</v>
      </c>
      <c r="ES20" s="9">
        <v>0.999</v>
      </c>
      <c r="ET20" s="9">
        <v>0.84</v>
      </c>
      <c r="EU20" s="9">
        <v>0.159</v>
      </c>
      <c r="EV20" s="9">
        <v>2.4140000000000001</v>
      </c>
      <c r="EW20" s="9">
        <v>0.66800000000000004</v>
      </c>
      <c r="EX20" s="9">
        <v>1.746</v>
      </c>
      <c r="EY20" s="9">
        <v>4.6790000000000003</v>
      </c>
      <c r="EZ20" s="9">
        <v>1.597</v>
      </c>
      <c r="FA20" s="9">
        <v>3.0819999999999999</v>
      </c>
      <c r="FB20" s="9">
        <v>3.0640000000000001</v>
      </c>
      <c r="FC20" s="9">
        <v>1.423</v>
      </c>
      <c r="FD20" s="9">
        <v>1.64</v>
      </c>
      <c r="FE20" s="9">
        <v>26</v>
      </c>
      <c r="FF20" s="9">
        <v>31.446000000000002</v>
      </c>
      <c r="FG20" s="9">
        <v>26</v>
      </c>
      <c r="FH20" s="9">
        <v>1.7689999999999999</v>
      </c>
      <c r="FI20" s="9">
        <v>1.018</v>
      </c>
      <c r="FJ20" s="9">
        <v>0.751</v>
      </c>
      <c r="FK20" s="9">
        <v>0.35199999999999998</v>
      </c>
      <c r="FL20" s="9">
        <v>0</v>
      </c>
      <c r="FM20" s="9">
        <v>0.35199999999999998</v>
      </c>
      <c r="FN20" s="9">
        <v>0.245</v>
      </c>
      <c r="FO20" s="9">
        <v>0.245</v>
      </c>
      <c r="FP20" s="9">
        <v>0</v>
      </c>
      <c r="FQ20" s="9">
        <v>0.52700000000000002</v>
      </c>
      <c r="FR20" s="9">
        <v>0.128</v>
      </c>
      <c r="FS20" s="9">
        <v>0.39900000000000002</v>
      </c>
      <c r="FT20" s="9">
        <v>0.64500000000000002</v>
      </c>
      <c r="FU20" s="9">
        <v>0.64500000000000002</v>
      </c>
      <c r="FV20" s="9">
        <v>0</v>
      </c>
      <c r="FW20" s="9">
        <v>20.581</v>
      </c>
      <c r="FX20" s="9">
        <v>52</v>
      </c>
      <c r="FY20" s="9">
        <v>8.82</v>
      </c>
      <c r="FZ20" s="9">
        <v>12.523999999999999</v>
      </c>
      <c r="GA20" s="9">
        <v>3.6749999999999998</v>
      </c>
      <c r="GB20" s="9">
        <v>8.8490000000000002</v>
      </c>
      <c r="GC20" s="9">
        <v>1.619</v>
      </c>
      <c r="GD20" s="9">
        <v>0.67600000000000005</v>
      </c>
      <c r="GE20" s="9">
        <v>0.94299999999999995</v>
      </c>
      <c r="GF20" s="9">
        <v>3.0510000000000002</v>
      </c>
      <c r="GG20" s="9">
        <v>0.245</v>
      </c>
      <c r="GH20" s="9">
        <v>2.8069999999999999</v>
      </c>
      <c r="GI20" s="9">
        <v>3.8580000000000001</v>
      </c>
      <c r="GJ20" s="9">
        <v>1.1579999999999999</v>
      </c>
      <c r="GK20" s="9">
        <v>2.7</v>
      </c>
      <c r="GL20" s="9">
        <v>3.9950000000000001</v>
      </c>
      <c r="GM20" s="9">
        <v>1.5960000000000001</v>
      </c>
      <c r="GN20" s="9">
        <v>2.399</v>
      </c>
      <c r="GO20" s="9">
        <v>26</v>
      </c>
      <c r="GP20" s="9">
        <v>44.601999999999997</v>
      </c>
      <c r="GQ20" s="9">
        <v>16.989999999999998</v>
      </c>
      <c r="GR20" s="9">
        <v>7.1379999999999999</v>
      </c>
      <c r="GS20" s="9">
        <v>3.1509999999999998</v>
      </c>
      <c r="GT20" s="9">
        <v>3.9870000000000001</v>
      </c>
      <c r="GU20" s="9">
        <v>0.95799999999999996</v>
      </c>
      <c r="GV20" s="9">
        <v>0.54800000000000004</v>
      </c>
      <c r="GW20" s="9">
        <v>0.40899999999999997</v>
      </c>
      <c r="GX20" s="9">
        <v>1.0229999999999999</v>
      </c>
      <c r="GY20" s="9">
        <v>0.78100000000000003</v>
      </c>
      <c r="GZ20" s="9">
        <v>0.24199999999999999</v>
      </c>
      <c r="HA20" s="9">
        <v>2.266</v>
      </c>
      <c r="HB20" s="9">
        <v>0.71899999999999997</v>
      </c>
      <c r="HC20" s="9">
        <v>1.5469999999999999</v>
      </c>
      <c r="HD20" s="9">
        <v>2.891</v>
      </c>
      <c r="HE20" s="9">
        <v>1.103</v>
      </c>
      <c r="HF20" s="9">
        <v>1.788</v>
      </c>
      <c r="HG20" s="9">
        <v>43</v>
      </c>
      <c r="HH20" s="9">
        <v>26</v>
      </c>
      <c r="HI20" s="9">
        <v>45.167999999999999</v>
      </c>
      <c r="HJ20" s="9">
        <v>8.2149999999999999</v>
      </c>
      <c r="HK20" s="9">
        <v>2.2749999999999999</v>
      </c>
      <c r="HL20" s="9">
        <v>5.94</v>
      </c>
      <c r="HM20" s="9">
        <v>1.0609999999999999</v>
      </c>
      <c r="HN20" s="9">
        <v>0.58199999999999996</v>
      </c>
      <c r="HO20" s="9">
        <v>0.47899999999999998</v>
      </c>
      <c r="HP20" s="9">
        <v>1.677</v>
      </c>
      <c r="HQ20" s="9">
        <v>0.112</v>
      </c>
      <c r="HR20" s="9">
        <v>1.5649999999999999</v>
      </c>
      <c r="HS20" s="9">
        <v>2.657</v>
      </c>
      <c r="HT20" s="9">
        <v>0.53500000000000003</v>
      </c>
      <c r="HU20" s="9">
        <v>2.1219999999999999</v>
      </c>
      <c r="HV20" s="9">
        <v>2.82</v>
      </c>
      <c r="HW20" s="9">
        <v>1.0469999999999999</v>
      </c>
      <c r="HX20" s="9">
        <v>1.774</v>
      </c>
      <c r="HY20" s="9">
        <v>26</v>
      </c>
      <c r="HZ20" s="9">
        <v>48.664999999999999</v>
      </c>
      <c r="IA20" s="9">
        <v>22.675999999999998</v>
      </c>
      <c r="IB20" s="9">
        <v>4.3079999999999998</v>
      </c>
      <c r="IC20" s="9">
        <v>1.4</v>
      </c>
      <c r="ID20" s="9">
        <v>2.9089999999999998</v>
      </c>
      <c r="IE20" s="9">
        <v>0.55900000000000005</v>
      </c>
      <c r="IF20" s="9">
        <v>9.5000000000000001E-2</v>
      </c>
      <c r="IG20" s="9">
        <v>0.46400000000000002</v>
      </c>
      <c r="IH20" s="9">
        <v>1.3740000000000001</v>
      </c>
      <c r="II20" s="9">
        <v>0.13200000000000001</v>
      </c>
      <c r="IJ20" s="9">
        <v>1.242</v>
      </c>
      <c r="IK20" s="9">
        <v>1.2010000000000001</v>
      </c>
      <c r="IL20" s="9">
        <v>0.623</v>
      </c>
      <c r="IM20" s="9">
        <v>0.57699999999999996</v>
      </c>
      <c r="IN20" s="9">
        <v>1.175</v>
      </c>
      <c r="IO20" s="9">
        <v>0.54900000000000004</v>
      </c>
      <c r="IP20" s="9">
        <v>0.626</v>
      </c>
      <c r="IQ20" s="9">
        <v>13.632999999999999</v>
      </c>
    </row>
    <row r="21" spans="1:251">
      <c r="A21" s="10">
        <v>45689</v>
      </c>
      <c r="B21" s="9">
        <v>4.2389999999999999</v>
      </c>
      <c r="C21" s="9">
        <v>1.978</v>
      </c>
      <c r="D21" s="9">
        <v>2.2599999999999998</v>
      </c>
      <c r="E21" s="9">
        <v>0.91500000000000004</v>
      </c>
      <c r="F21" s="9">
        <v>0.501</v>
      </c>
      <c r="G21" s="9">
        <v>0.41399999999999998</v>
      </c>
      <c r="H21" s="9">
        <v>0.88900000000000001</v>
      </c>
      <c r="I21" s="9">
        <v>0.29899999999999999</v>
      </c>
      <c r="J21" s="9">
        <v>0.59</v>
      </c>
      <c r="K21" s="9">
        <v>0.876</v>
      </c>
      <c r="L21" s="9">
        <v>0.187</v>
      </c>
      <c r="M21" s="9">
        <v>0.68899999999999995</v>
      </c>
      <c r="N21" s="9">
        <v>1.5589999999999999</v>
      </c>
      <c r="O21" s="9">
        <v>0.99199999999999999</v>
      </c>
      <c r="P21" s="9">
        <v>0.56699999999999995</v>
      </c>
      <c r="Q21" s="9">
        <v>13</v>
      </c>
      <c r="R21" s="9">
        <v>49.595999999999997</v>
      </c>
      <c r="S21" s="9">
        <v>13</v>
      </c>
      <c r="T21" s="9">
        <v>0.53400000000000003</v>
      </c>
      <c r="U21" s="9">
        <v>0.13900000000000001</v>
      </c>
      <c r="V21" s="9">
        <v>0.39500000000000002</v>
      </c>
      <c r="W21" s="9">
        <v>0.19400000000000001</v>
      </c>
      <c r="X21" s="9">
        <v>0</v>
      </c>
      <c r="Y21" s="9">
        <v>0.19400000000000001</v>
      </c>
      <c r="Z21" s="9">
        <v>0.20100000000000001</v>
      </c>
      <c r="AA21" s="9">
        <v>0</v>
      </c>
      <c r="AB21" s="9">
        <v>0.20100000000000001</v>
      </c>
      <c r="AC21" s="9">
        <v>0.13900000000000001</v>
      </c>
      <c r="AD21" s="9">
        <v>0.13900000000000001</v>
      </c>
      <c r="AE21" s="9">
        <v>0</v>
      </c>
      <c r="AF21" s="9">
        <v>0</v>
      </c>
      <c r="AG21" s="9">
        <v>0</v>
      </c>
      <c r="AH21" s="9">
        <v>0</v>
      </c>
      <c r="AI21" s="9">
        <v>10.461</v>
      </c>
      <c r="AJ21" s="9">
        <v>0</v>
      </c>
      <c r="AK21" s="9">
        <v>6.6020000000000003</v>
      </c>
      <c r="AL21" s="9">
        <v>2.2719999999999998</v>
      </c>
      <c r="AM21" s="9">
        <v>1.3460000000000001</v>
      </c>
      <c r="AN21" s="9">
        <v>0.92600000000000005</v>
      </c>
      <c r="AO21" s="9">
        <v>0.80900000000000005</v>
      </c>
      <c r="AP21" s="9">
        <v>0.80900000000000005</v>
      </c>
      <c r="AQ21" s="9">
        <v>0</v>
      </c>
      <c r="AR21" s="9">
        <v>0.25</v>
      </c>
      <c r="AS21" s="9">
        <v>0.126</v>
      </c>
      <c r="AT21" s="9">
        <v>0.124</v>
      </c>
      <c r="AU21" s="9">
        <v>0.435</v>
      </c>
      <c r="AV21" s="9">
        <v>0.254</v>
      </c>
      <c r="AW21" s="9">
        <v>0.18099999999999999</v>
      </c>
      <c r="AX21" s="9">
        <v>0.77800000000000002</v>
      </c>
      <c r="AY21" s="9">
        <v>0.158</v>
      </c>
      <c r="AZ21" s="9">
        <v>0.62</v>
      </c>
      <c r="BA21" s="9">
        <v>17.521999999999998</v>
      </c>
      <c r="BB21" s="9">
        <v>3</v>
      </c>
      <c r="BC21" s="9">
        <v>52</v>
      </c>
      <c r="BD21" s="9">
        <v>1.454</v>
      </c>
      <c r="BE21" s="9">
        <v>0.71</v>
      </c>
      <c r="BF21" s="9">
        <v>0.74399999999999999</v>
      </c>
      <c r="BG21" s="9">
        <v>0.318</v>
      </c>
      <c r="BH21" s="9">
        <v>0.318</v>
      </c>
      <c r="BI21" s="9">
        <v>0</v>
      </c>
      <c r="BJ21" s="9">
        <v>0.25</v>
      </c>
      <c r="BK21" s="9">
        <v>0.126</v>
      </c>
      <c r="BL21" s="9">
        <v>0.124</v>
      </c>
      <c r="BM21" s="9">
        <v>0.108</v>
      </c>
      <c r="BN21" s="9">
        <v>0.108</v>
      </c>
      <c r="BO21" s="9">
        <v>0</v>
      </c>
      <c r="BP21" s="9">
        <v>0.77800000000000002</v>
      </c>
      <c r="BQ21" s="9">
        <v>0.158</v>
      </c>
      <c r="BR21" s="9">
        <v>0.62</v>
      </c>
      <c r="BS21" s="9">
        <v>47.168999999999997</v>
      </c>
      <c r="BT21" s="9">
        <v>3.677</v>
      </c>
      <c r="BU21" s="9">
        <v>68.947000000000003</v>
      </c>
      <c r="BV21" s="9">
        <v>0.81799999999999995</v>
      </c>
      <c r="BW21" s="9">
        <v>0.63700000000000001</v>
      </c>
      <c r="BX21" s="9">
        <v>0.18099999999999999</v>
      </c>
      <c r="BY21" s="9">
        <v>0.49099999999999999</v>
      </c>
      <c r="BZ21" s="9">
        <v>0.49099999999999999</v>
      </c>
      <c r="CA21" s="9">
        <v>0</v>
      </c>
      <c r="CB21" s="9">
        <v>0</v>
      </c>
      <c r="CC21" s="9">
        <v>0</v>
      </c>
      <c r="CD21" s="9">
        <v>0</v>
      </c>
      <c r="CE21" s="9">
        <v>0.32700000000000001</v>
      </c>
      <c r="CF21" s="9">
        <v>0.14599999999999999</v>
      </c>
      <c r="CG21" s="9">
        <v>0.18099999999999999</v>
      </c>
      <c r="CH21" s="9">
        <v>0</v>
      </c>
      <c r="CI21" s="9">
        <v>0</v>
      </c>
      <c r="CJ21" s="9">
        <v>0</v>
      </c>
      <c r="CK21" s="9">
        <v>3</v>
      </c>
      <c r="CL21" s="9">
        <v>3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17.716000000000001</v>
      </c>
      <c r="DG21" s="9">
        <v>6.976</v>
      </c>
      <c r="DH21" s="9">
        <v>10.74</v>
      </c>
      <c r="DI21" s="9">
        <v>4.0839999999999996</v>
      </c>
      <c r="DJ21" s="9">
        <v>2.0449999999999999</v>
      </c>
      <c r="DK21" s="9">
        <v>2.0379999999999998</v>
      </c>
      <c r="DL21" s="9">
        <v>3.5640000000000001</v>
      </c>
      <c r="DM21" s="9">
        <v>0.84299999999999997</v>
      </c>
      <c r="DN21" s="9">
        <v>2.7210000000000001</v>
      </c>
      <c r="DO21" s="9">
        <v>5.1180000000000003</v>
      </c>
      <c r="DP21" s="9">
        <v>1.921</v>
      </c>
      <c r="DQ21" s="9">
        <v>3.1970000000000001</v>
      </c>
      <c r="DR21" s="9">
        <v>4.95</v>
      </c>
      <c r="DS21" s="9">
        <v>2.1659999999999999</v>
      </c>
      <c r="DT21" s="9">
        <v>2.7839999999999998</v>
      </c>
      <c r="DU21" s="9">
        <v>15.768000000000001</v>
      </c>
      <c r="DV21" s="9">
        <v>26</v>
      </c>
      <c r="DW21" s="9">
        <v>13</v>
      </c>
      <c r="DX21" s="9">
        <v>6.0519999999999996</v>
      </c>
      <c r="DY21" s="9">
        <v>1.6890000000000001</v>
      </c>
      <c r="DZ21" s="9">
        <v>4.3630000000000004</v>
      </c>
      <c r="EA21" s="9">
        <v>1.161</v>
      </c>
      <c r="EB21" s="9">
        <v>0.29899999999999999</v>
      </c>
      <c r="EC21" s="9">
        <v>0.86199999999999999</v>
      </c>
      <c r="ED21" s="9">
        <v>1.4470000000000001</v>
      </c>
      <c r="EE21" s="9">
        <v>0</v>
      </c>
      <c r="EF21" s="9">
        <v>1.4470000000000001</v>
      </c>
      <c r="EG21" s="9">
        <v>1.8260000000000001</v>
      </c>
      <c r="EH21" s="9">
        <v>0.42499999999999999</v>
      </c>
      <c r="EI21" s="9">
        <v>1.401</v>
      </c>
      <c r="EJ21" s="9">
        <v>1.6180000000000001</v>
      </c>
      <c r="EK21" s="9">
        <v>0.96499999999999997</v>
      </c>
      <c r="EL21" s="9">
        <v>0.65300000000000002</v>
      </c>
      <c r="EM21" s="9">
        <v>13</v>
      </c>
      <c r="EN21" s="9">
        <v>52</v>
      </c>
      <c r="EO21" s="9">
        <v>12</v>
      </c>
      <c r="EP21" s="9">
        <v>11.664</v>
      </c>
      <c r="EQ21" s="9">
        <v>5.2869999999999999</v>
      </c>
      <c r="ER21" s="9">
        <v>6.3769999999999998</v>
      </c>
      <c r="ES21" s="9">
        <v>2.923</v>
      </c>
      <c r="ET21" s="9">
        <v>1.746</v>
      </c>
      <c r="EU21" s="9">
        <v>1.1759999999999999</v>
      </c>
      <c r="EV21" s="9">
        <v>2.117</v>
      </c>
      <c r="EW21" s="9">
        <v>0.84299999999999997</v>
      </c>
      <c r="EX21" s="9">
        <v>1.274</v>
      </c>
      <c r="EY21" s="9">
        <v>3.2930000000000001</v>
      </c>
      <c r="EZ21" s="9">
        <v>1.4970000000000001</v>
      </c>
      <c r="FA21" s="9">
        <v>1.796</v>
      </c>
      <c r="FB21" s="9">
        <v>3.3319999999999999</v>
      </c>
      <c r="FC21" s="9">
        <v>1.2010000000000001</v>
      </c>
      <c r="FD21" s="9">
        <v>2.1309999999999998</v>
      </c>
      <c r="FE21" s="9">
        <v>22.914999999999999</v>
      </c>
      <c r="FF21" s="9">
        <v>13</v>
      </c>
      <c r="FG21" s="9">
        <v>26</v>
      </c>
      <c r="FH21" s="9">
        <v>3.43</v>
      </c>
      <c r="FI21" s="9">
        <v>1.8109999999999999</v>
      </c>
      <c r="FJ21" s="9">
        <v>1.619</v>
      </c>
      <c r="FK21" s="9">
        <v>0.42299999999999999</v>
      </c>
      <c r="FL21" s="9">
        <v>0.42299999999999999</v>
      </c>
      <c r="FM21" s="9">
        <v>0</v>
      </c>
      <c r="FN21" s="9">
        <v>1.0469999999999999</v>
      </c>
      <c r="FO21" s="9">
        <v>0.63700000000000001</v>
      </c>
      <c r="FP21" s="9">
        <v>0.41</v>
      </c>
      <c r="FQ21" s="9">
        <v>1.2110000000000001</v>
      </c>
      <c r="FR21" s="9">
        <v>0.45700000000000002</v>
      </c>
      <c r="FS21" s="9">
        <v>0.754</v>
      </c>
      <c r="FT21" s="9">
        <v>0.749</v>
      </c>
      <c r="FU21" s="9">
        <v>0.29399999999999998</v>
      </c>
      <c r="FV21" s="9">
        <v>0.45500000000000002</v>
      </c>
      <c r="FW21" s="9">
        <v>13</v>
      </c>
      <c r="FX21" s="9">
        <v>8</v>
      </c>
      <c r="FY21" s="9">
        <v>43.984999999999999</v>
      </c>
      <c r="FZ21" s="9">
        <v>11.805999999999999</v>
      </c>
      <c r="GA21" s="9">
        <v>3.891</v>
      </c>
      <c r="GB21" s="9">
        <v>7.915</v>
      </c>
      <c r="GC21" s="9">
        <v>1.8320000000000001</v>
      </c>
      <c r="GD21" s="9">
        <v>0.875</v>
      </c>
      <c r="GE21" s="9">
        <v>0.95699999999999996</v>
      </c>
      <c r="GF21" s="9">
        <v>2.774</v>
      </c>
      <c r="GG21" s="9">
        <v>1.129</v>
      </c>
      <c r="GH21" s="9">
        <v>1.645</v>
      </c>
      <c r="GI21" s="9">
        <v>3.9660000000000002</v>
      </c>
      <c r="GJ21" s="9">
        <v>0.91100000000000003</v>
      </c>
      <c r="GK21" s="9">
        <v>3.056</v>
      </c>
      <c r="GL21" s="9">
        <v>3.2330000000000001</v>
      </c>
      <c r="GM21" s="9">
        <v>0.97599999999999998</v>
      </c>
      <c r="GN21" s="9">
        <v>2.2570000000000001</v>
      </c>
      <c r="GO21" s="9">
        <v>26</v>
      </c>
      <c r="GP21" s="9">
        <v>12.209</v>
      </c>
      <c r="GQ21" s="9">
        <v>28.088999999999999</v>
      </c>
      <c r="GR21" s="9">
        <v>9.3409999999999993</v>
      </c>
      <c r="GS21" s="9">
        <v>4.8959999999999999</v>
      </c>
      <c r="GT21" s="9">
        <v>4.4450000000000003</v>
      </c>
      <c r="GU21" s="9">
        <v>2.6739999999999999</v>
      </c>
      <c r="GV21" s="9">
        <v>1.593</v>
      </c>
      <c r="GW21" s="9">
        <v>1.081</v>
      </c>
      <c r="GX21" s="9">
        <v>1.837</v>
      </c>
      <c r="GY21" s="9">
        <v>0.35199999999999998</v>
      </c>
      <c r="GZ21" s="9">
        <v>1.4850000000000001</v>
      </c>
      <c r="HA21" s="9">
        <v>2.363</v>
      </c>
      <c r="HB21" s="9">
        <v>1.4670000000000001</v>
      </c>
      <c r="HC21" s="9">
        <v>0.89600000000000002</v>
      </c>
      <c r="HD21" s="9">
        <v>2.4660000000000002</v>
      </c>
      <c r="HE21" s="9">
        <v>1.484</v>
      </c>
      <c r="HF21" s="9">
        <v>0.98299999999999998</v>
      </c>
      <c r="HG21" s="9">
        <v>13</v>
      </c>
      <c r="HH21" s="9">
        <v>16.882000000000001</v>
      </c>
      <c r="HI21" s="9">
        <v>11.221</v>
      </c>
      <c r="HJ21" s="9">
        <v>7.5750000000000002</v>
      </c>
      <c r="HK21" s="9">
        <v>2.94</v>
      </c>
      <c r="HL21" s="9">
        <v>4.6340000000000003</v>
      </c>
      <c r="HM21" s="9">
        <v>1.0620000000000001</v>
      </c>
      <c r="HN21" s="9">
        <v>0.56499999999999995</v>
      </c>
      <c r="HO21" s="9">
        <v>0.497</v>
      </c>
      <c r="HP21" s="9">
        <v>1.919</v>
      </c>
      <c r="HQ21" s="9">
        <v>0.85399999999999998</v>
      </c>
      <c r="HR21" s="9">
        <v>1.0649999999999999</v>
      </c>
      <c r="HS21" s="9">
        <v>2.7290000000000001</v>
      </c>
      <c r="HT21" s="9">
        <v>0.91100000000000003</v>
      </c>
      <c r="HU21" s="9">
        <v>1.8180000000000001</v>
      </c>
      <c r="HV21" s="9">
        <v>1.865</v>
      </c>
      <c r="HW21" s="9">
        <v>0.61099999999999999</v>
      </c>
      <c r="HX21" s="9">
        <v>1.2529999999999999</v>
      </c>
      <c r="HY21" s="9">
        <v>24.992999999999999</v>
      </c>
      <c r="HZ21" s="9">
        <v>12.946999999999999</v>
      </c>
      <c r="IA21" s="9">
        <v>25.416</v>
      </c>
      <c r="IB21" s="9">
        <v>4.2309999999999999</v>
      </c>
      <c r="IC21" s="9">
        <v>0.95</v>
      </c>
      <c r="ID21" s="9">
        <v>3.2810000000000001</v>
      </c>
      <c r="IE21" s="9">
        <v>0.77</v>
      </c>
      <c r="IF21" s="9">
        <v>0.31</v>
      </c>
      <c r="IG21" s="9">
        <v>0.46</v>
      </c>
      <c r="IH21" s="9">
        <v>0.85499999999999998</v>
      </c>
      <c r="II21" s="9">
        <v>0.27500000000000002</v>
      </c>
      <c r="IJ21" s="9">
        <v>0.57999999999999996</v>
      </c>
      <c r="IK21" s="9">
        <v>1.238</v>
      </c>
      <c r="IL21" s="9">
        <v>0</v>
      </c>
      <c r="IM21" s="9">
        <v>1.238</v>
      </c>
      <c r="IN21" s="9">
        <v>1.3680000000000001</v>
      </c>
      <c r="IO21" s="9">
        <v>0.36499999999999999</v>
      </c>
      <c r="IP21" s="9">
        <v>1.004</v>
      </c>
      <c r="IQ21" s="9">
        <v>39.5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9513</v>
      </c>
      <c r="C1" s="3" t="s">
        <v>9514</v>
      </c>
      <c r="D1" s="3" t="s">
        <v>9515</v>
      </c>
      <c r="E1" s="3" t="s">
        <v>9516</v>
      </c>
      <c r="F1" s="3" t="s">
        <v>9517</v>
      </c>
      <c r="G1" s="3" t="s">
        <v>9518</v>
      </c>
      <c r="H1" s="3" t="s">
        <v>9519</v>
      </c>
      <c r="I1" s="3" t="s">
        <v>9520</v>
      </c>
      <c r="J1" s="3" t="s">
        <v>9521</v>
      </c>
      <c r="K1" s="3" t="s">
        <v>9522</v>
      </c>
      <c r="L1" s="3" t="s">
        <v>9523</v>
      </c>
      <c r="M1" s="3" t="s">
        <v>9524</v>
      </c>
      <c r="N1" s="3" t="s">
        <v>9525</v>
      </c>
      <c r="O1" s="3" t="s">
        <v>9526</v>
      </c>
      <c r="P1" s="3" t="s">
        <v>9527</v>
      </c>
      <c r="Q1" s="3" t="s">
        <v>9528</v>
      </c>
      <c r="R1" s="3" t="s">
        <v>9529</v>
      </c>
      <c r="S1" s="3" t="s">
        <v>9530</v>
      </c>
      <c r="T1" s="3" t="s">
        <v>9531</v>
      </c>
      <c r="U1" s="3" t="s">
        <v>9532</v>
      </c>
      <c r="V1" s="3" t="s">
        <v>9533</v>
      </c>
      <c r="W1" s="3" t="s">
        <v>9534</v>
      </c>
      <c r="X1" s="3" t="s">
        <v>9535</v>
      </c>
      <c r="Y1" s="3" t="s">
        <v>9536</v>
      </c>
      <c r="Z1" s="3" t="s">
        <v>9537</v>
      </c>
      <c r="AA1" s="3" t="s">
        <v>9538</v>
      </c>
      <c r="AB1" s="3" t="s">
        <v>9539</v>
      </c>
      <c r="AC1" s="3" t="s">
        <v>9540</v>
      </c>
      <c r="AD1" s="3" t="s">
        <v>9541</v>
      </c>
      <c r="AE1" s="3" t="s">
        <v>9542</v>
      </c>
      <c r="AF1" s="3" t="s">
        <v>9543</v>
      </c>
      <c r="AG1" s="3" t="s">
        <v>9544</v>
      </c>
      <c r="AH1" s="3" t="s">
        <v>9545</v>
      </c>
      <c r="AI1" s="3" t="s">
        <v>9546</v>
      </c>
      <c r="AJ1" s="3" t="s">
        <v>9547</v>
      </c>
      <c r="AK1" s="3" t="s">
        <v>9548</v>
      </c>
      <c r="AL1" s="3" t="s">
        <v>9549</v>
      </c>
      <c r="AM1" s="3" t="s">
        <v>9550</v>
      </c>
      <c r="AN1" s="3" t="s">
        <v>9551</v>
      </c>
      <c r="AO1" s="3" t="s">
        <v>9552</v>
      </c>
      <c r="AP1" s="3" t="s">
        <v>9553</v>
      </c>
      <c r="AQ1" s="3" t="s">
        <v>9554</v>
      </c>
      <c r="AR1" s="3" t="s">
        <v>9555</v>
      </c>
      <c r="AS1" s="3" t="s">
        <v>9556</v>
      </c>
      <c r="AT1" s="3" t="s">
        <v>9557</v>
      </c>
      <c r="AU1" s="3" t="s">
        <v>9558</v>
      </c>
      <c r="AV1" s="3" t="s">
        <v>9559</v>
      </c>
      <c r="AW1" s="3" t="s">
        <v>9560</v>
      </c>
      <c r="AX1" s="3" t="s">
        <v>9561</v>
      </c>
      <c r="AY1" s="3" t="s">
        <v>9562</v>
      </c>
      <c r="AZ1" s="3" t="s">
        <v>9563</v>
      </c>
      <c r="BA1" s="3" t="s">
        <v>9564</v>
      </c>
      <c r="BB1" s="3" t="s">
        <v>9565</v>
      </c>
      <c r="BC1" s="3" t="s">
        <v>9566</v>
      </c>
      <c r="BD1" s="3" t="s">
        <v>9567</v>
      </c>
      <c r="BE1" s="3" t="s">
        <v>9568</v>
      </c>
      <c r="BF1" s="3" t="s">
        <v>9569</v>
      </c>
      <c r="BG1" s="3" t="s">
        <v>9570</v>
      </c>
      <c r="BH1" s="3" t="s">
        <v>9571</v>
      </c>
      <c r="BI1" s="3" t="s">
        <v>9572</v>
      </c>
      <c r="BJ1" s="3" t="s">
        <v>9573</v>
      </c>
      <c r="BK1" s="3" t="s">
        <v>9574</v>
      </c>
      <c r="BL1" s="3" t="s">
        <v>9575</v>
      </c>
      <c r="BM1" s="3" t="s">
        <v>9576</v>
      </c>
      <c r="BN1" s="3" t="s">
        <v>9577</v>
      </c>
      <c r="BO1" s="3" t="s">
        <v>9578</v>
      </c>
      <c r="BP1" s="3" t="s">
        <v>9579</v>
      </c>
      <c r="BQ1" s="3" t="s">
        <v>9580</v>
      </c>
      <c r="BR1" s="3" t="s">
        <v>9581</v>
      </c>
      <c r="BS1" s="3" t="s">
        <v>9582</v>
      </c>
      <c r="BT1" s="3" t="s">
        <v>9583</v>
      </c>
      <c r="BU1" s="3" t="s">
        <v>9584</v>
      </c>
      <c r="BV1" s="3" t="s">
        <v>9585</v>
      </c>
      <c r="BW1" s="3" t="s">
        <v>9586</v>
      </c>
      <c r="BX1" s="3" t="s">
        <v>9587</v>
      </c>
      <c r="BY1" s="3" t="s">
        <v>9588</v>
      </c>
      <c r="BZ1" s="3" t="s">
        <v>9589</v>
      </c>
      <c r="CA1" s="3" t="s">
        <v>9590</v>
      </c>
      <c r="CB1" s="3" t="s">
        <v>9591</v>
      </c>
      <c r="CC1" s="3" t="s">
        <v>9592</v>
      </c>
      <c r="CD1" s="3" t="s">
        <v>9593</v>
      </c>
      <c r="CE1" s="3" t="s">
        <v>9594</v>
      </c>
      <c r="CF1" s="3" t="s">
        <v>9595</v>
      </c>
      <c r="CG1" s="3" t="s">
        <v>9596</v>
      </c>
      <c r="CH1" s="3" t="s">
        <v>9597</v>
      </c>
      <c r="CI1" s="3" t="s">
        <v>9598</v>
      </c>
      <c r="CJ1" s="3" t="s">
        <v>9599</v>
      </c>
      <c r="CK1" s="3" t="s">
        <v>9600</v>
      </c>
      <c r="CL1" s="3" t="s">
        <v>9601</v>
      </c>
      <c r="CM1" s="3" t="s">
        <v>9602</v>
      </c>
      <c r="CN1" s="3" t="s">
        <v>9603</v>
      </c>
      <c r="CO1" s="3" t="s">
        <v>9604</v>
      </c>
      <c r="CP1" s="3" t="s">
        <v>9605</v>
      </c>
      <c r="CQ1" s="3" t="s">
        <v>9606</v>
      </c>
      <c r="CR1" s="3" t="s">
        <v>9607</v>
      </c>
      <c r="CS1" s="3" t="s">
        <v>9608</v>
      </c>
      <c r="CT1" s="3" t="s">
        <v>9609</v>
      </c>
      <c r="CU1" s="3" t="s">
        <v>9610</v>
      </c>
      <c r="CV1" s="3" t="s">
        <v>9611</v>
      </c>
      <c r="CW1" s="3" t="s">
        <v>9612</v>
      </c>
      <c r="CX1" s="3" t="s">
        <v>9613</v>
      </c>
      <c r="CY1" s="3" t="s">
        <v>9614</v>
      </c>
      <c r="CZ1" s="3" t="s">
        <v>9615</v>
      </c>
      <c r="DA1" s="3" t="s">
        <v>9616</v>
      </c>
      <c r="DB1" s="3" t="s">
        <v>9617</v>
      </c>
      <c r="DC1" s="3" t="s">
        <v>9618</v>
      </c>
      <c r="DD1" s="3" t="s">
        <v>9619</v>
      </c>
      <c r="DE1" s="3" t="s">
        <v>9620</v>
      </c>
      <c r="DF1" s="3" t="s">
        <v>9621</v>
      </c>
      <c r="DG1" s="3" t="s">
        <v>9622</v>
      </c>
      <c r="DH1" s="3" t="s">
        <v>9623</v>
      </c>
      <c r="DI1" s="3" t="s">
        <v>9624</v>
      </c>
      <c r="DJ1" s="3" t="s">
        <v>9625</v>
      </c>
      <c r="DK1" s="3" t="s">
        <v>9626</v>
      </c>
      <c r="DL1" s="3" t="s">
        <v>9627</v>
      </c>
      <c r="DM1" s="3" t="s">
        <v>9628</v>
      </c>
      <c r="DN1" s="3" t="s">
        <v>9629</v>
      </c>
      <c r="DO1" s="3" t="s">
        <v>9630</v>
      </c>
      <c r="DP1" s="3" t="s">
        <v>9631</v>
      </c>
      <c r="DQ1" s="3" t="s">
        <v>9632</v>
      </c>
      <c r="DR1" s="3" t="s">
        <v>9633</v>
      </c>
      <c r="DS1" s="3" t="s">
        <v>9634</v>
      </c>
      <c r="DT1" s="3" t="s">
        <v>9635</v>
      </c>
      <c r="DU1" s="3" t="s">
        <v>9636</v>
      </c>
      <c r="DV1" s="3" t="s">
        <v>9637</v>
      </c>
      <c r="DW1" s="3" t="s">
        <v>9638</v>
      </c>
      <c r="DX1" s="3" t="s">
        <v>9639</v>
      </c>
      <c r="DY1" s="3" t="s">
        <v>9640</v>
      </c>
      <c r="DZ1" s="3" t="s">
        <v>9641</v>
      </c>
      <c r="EA1" s="3" t="s">
        <v>9642</v>
      </c>
      <c r="EB1" s="3" t="s">
        <v>9643</v>
      </c>
      <c r="EC1" s="3" t="s">
        <v>9644</v>
      </c>
      <c r="ED1" s="3" t="s">
        <v>9645</v>
      </c>
      <c r="EE1" s="3" t="s">
        <v>9646</v>
      </c>
      <c r="EF1" s="3" t="s">
        <v>9647</v>
      </c>
      <c r="EG1" s="3" t="s">
        <v>9648</v>
      </c>
      <c r="EH1" s="3" t="s">
        <v>9649</v>
      </c>
      <c r="EI1" s="3" t="s">
        <v>9650</v>
      </c>
      <c r="EJ1" s="3" t="s">
        <v>9651</v>
      </c>
      <c r="EK1" s="3" t="s">
        <v>9652</v>
      </c>
      <c r="EL1" s="3" t="s">
        <v>9653</v>
      </c>
      <c r="EM1" s="3" t="s">
        <v>9654</v>
      </c>
      <c r="EN1" s="3" t="s">
        <v>9655</v>
      </c>
      <c r="EO1" s="3" t="s">
        <v>9656</v>
      </c>
      <c r="EP1" s="3" t="s">
        <v>9657</v>
      </c>
      <c r="EQ1" s="3" t="s">
        <v>9658</v>
      </c>
      <c r="ER1" s="3" t="s">
        <v>9659</v>
      </c>
      <c r="ES1" s="3" t="s">
        <v>9660</v>
      </c>
      <c r="ET1" s="3" t="s">
        <v>9661</v>
      </c>
      <c r="EU1" s="3" t="s">
        <v>9662</v>
      </c>
      <c r="EV1" s="3" t="s">
        <v>9663</v>
      </c>
      <c r="EW1" s="3" t="s">
        <v>9664</v>
      </c>
      <c r="EX1" s="3" t="s">
        <v>9665</v>
      </c>
      <c r="EY1" s="3" t="s">
        <v>9666</v>
      </c>
      <c r="EZ1" s="3" t="s">
        <v>9667</v>
      </c>
      <c r="FA1" s="3" t="s">
        <v>9668</v>
      </c>
      <c r="FB1" s="3" t="s">
        <v>9669</v>
      </c>
      <c r="FC1" s="3" t="s">
        <v>9670</v>
      </c>
      <c r="FD1" s="3" t="s">
        <v>9671</v>
      </c>
      <c r="FE1" s="3" t="s">
        <v>9672</v>
      </c>
      <c r="FF1" s="3" t="s">
        <v>9673</v>
      </c>
      <c r="FG1" s="3" t="s">
        <v>9674</v>
      </c>
      <c r="FH1" s="3" t="s">
        <v>9675</v>
      </c>
      <c r="FI1" s="3" t="s">
        <v>9676</v>
      </c>
      <c r="FJ1" s="3" t="s">
        <v>9677</v>
      </c>
      <c r="FK1" s="3" t="s">
        <v>9678</v>
      </c>
      <c r="FL1" s="3" t="s">
        <v>9679</v>
      </c>
      <c r="FM1" s="3" t="s">
        <v>9680</v>
      </c>
      <c r="FN1" s="3" t="s">
        <v>9681</v>
      </c>
      <c r="FO1" s="3" t="s">
        <v>9682</v>
      </c>
      <c r="FP1" s="3" t="s">
        <v>9683</v>
      </c>
      <c r="FQ1" s="3" t="s">
        <v>9684</v>
      </c>
      <c r="FR1" s="3" t="s">
        <v>9685</v>
      </c>
      <c r="FS1" s="3" t="s">
        <v>9686</v>
      </c>
      <c r="FT1" s="3" t="s">
        <v>9687</v>
      </c>
      <c r="FU1" s="3" t="s">
        <v>9688</v>
      </c>
      <c r="FV1" s="3" t="s">
        <v>9689</v>
      </c>
      <c r="FW1" s="3" t="s">
        <v>9690</v>
      </c>
      <c r="FX1" s="3" t="s">
        <v>9691</v>
      </c>
      <c r="FY1" s="3" t="s">
        <v>9692</v>
      </c>
      <c r="FZ1" s="3" t="s">
        <v>9693</v>
      </c>
      <c r="GA1" s="3" t="s">
        <v>9694</v>
      </c>
      <c r="GB1" s="3" t="s">
        <v>9695</v>
      </c>
      <c r="GC1" s="3" t="s">
        <v>9696</v>
      </c>
      <c r="GD1" s="3" t="s">
        <v>9697</v>
      </c>
      <c r="GE1" s="3" t="s">
        <v>9698</v>
      </c>
      <c r="GF1" s="3" t="s">
        <v>9699</v>
      </c>
      <c r="GG1" s="3" t="s">
        <v>9700</v>
      </c>
      <c r="GH1" s="3" t="s">
        <v>9701</v>
      </c>
      <c r="GI1" s="3" t="s">
        <v>9702</v>
      </c>
      <c r="GJ1" s="3" t="s">
        <v>9703</v>
      </c>
      <c r="GK1" s="3" t="s">
        <v>9704</v>
      </c>
      <c r="GL1" s="3" t="s">
        <v>9705</v>
      </c>
      <c r="GM1" s="3" t="s">
        <v>9706</v>
      </c>
      <c r="GN1" s="3" t="s">
        <v>9707</v>
      </c>
      <c r="GO1" s="3" t="s">
        <v>9708</v>
      </c>
      <c r="GP1" s="3" t="s">
        <v>9709</v>
      </c>
      <c r="GQ1" s="3" t="s">
        <v>9710</v>
      </c>
      <c r="GR1" s="3" t="s">
        <v>9711</v>
      </c>
      <c r="GS1" s="3" t="s">
        <v>9712</v>
      </c>
      <c r="GT1" s="3" t="s">
        <v>9713</v>
      </c>
      <c r="GU1" s="3" t="s">
        <v>9714</v>
      </c>
      <c r="GV1" s="3" t="s">
        <v>9715</v>
      </c>
      <c r="GW1" s="3" t="s">
        <v>9716</v>
      </c>
      <c r="GX1" s="3" t="s">
        <v>9717</v>
      </c>
      <c r="GY1" s="3" t="s">
        <v>9718</v>
      </c>
      <c r="GZ1" s="3" t="s">
        <v>9719</v>
      </c>
      <c r="HA1" s="3" t="s">
        <v>9720</v>
      </c>
      <c r="HB1" s="3" t="s">
        <v>9721</v>
      </c>
      <c r="HC1" s="3" t="s">
        <v>9722</v>
      </c>
      <c r="HD1" s="3" t="s">
        <v>9723</v>
      </c>
      <c r="HE1" s="3" t="s">
        <v>9724</v>
      </c>
      <c r="HF1" s="3" t="s">
        <v>9725</v>
      </c>
      <c r="HG1" s="3" t="s">
        <v>9726</v>
      </c>
      <c r="HH1" s="3" t="s">
        <v>9727</v>
      </c>
      <c r="HI1" s="3" t="s">
        <v>9728</v>
      </c>
      <c r="HJ1" s="3" t="s">
        <v>9729</v>
      </c>
      <c r="HK1" s="3" t="s">
        <v>9730</v>
      </c>
      <c r="HL1" s="3" t="s">
        <v>9731</v>
      </c>
      <c r="HM1" s="3" t="s">
        <v>9732</v>
      </c>
      <c r="HN1" s="3" t="s">
        <v>9733</v>
      </c>
      <c r="HO1" s="3" t="s">
        <v>9734</v>
      </c>
      <c r="HP1" s="3" t="s">
        <v>9735</v>
      </c>
      <c r="HQ1" s="3" t="s">
        <v>9736</v>
      </c>
      <c r="HR1" s="3" t="s">
        <v>9737</v>
      </c>
      <c r="HS1" s="3" t="s">
        <v>9738</v>
      </c>
      <c r="HT1" s="3" t="s">
        <v>9739</v>
      </c>
      <c r="HU1" s="3" t="s">
        <v>9740</v>
      </c>
      <c r="HV1" s="3" t="s">
        <v>9741</v>
      </c>
      <c r="HW1" s="3" t="s">
        <v>9742</v>
      </c>
      <c r="HX1" s="3" t="s">
        <v>9743</v>
      </c>
      <c r="HY1" s="3" t="s">
        <v>9744</v>
      </c>
      <c r="HZ1" s="3" t="s">
        <v>9745</v>
      </c>
      <c r="IA1" s="3" t="s">
        <v>9746</v>
      </c>
      <c r="IB1" s="3" t="s">
        <v>9747</v>
      </c>
      <c r="IC1" s="3" t="s">
        <v>9748</v>
      </c>
      <c r="ID1" s="3" t="s">
        <v>9749</v>
      </c>
      <c r="IE1" s="3" t="s">
        <v>9750</v>
      </c>
      <c r="IF1" s="3" t="s">
        <v>9751</v>
      </c>
      <c r="IG1" s="3" t="s">
        <v>9752</v>
      </c>
      <c r="IH1" s="3" t="s">
        <v>9753</v>
      </c>
      <c r="II1" s="3" t="s">
        <v>9754</v>
      </c>
      <c r="IJ1" s="3" t="s">
        <v>9755</v>
      </c>
      <c r="IK1" s="3" t="s">
        <v>9756</v>
      </c>
      <c r="IL1" s="3" t="s">
        <v>9757</v>
      </c>
      <c r="IM1" s="3" t="s">
        <v>9758</v>
      </c>
      <c r="IN1" s="3" t="s">
        <v>9759</v>
      </c>
      <c r="IO1" s="3" t="s">
        <v>9760</v>
      </c>
      <c r="IP1" s="3" t="s">
        <v>9761</v>
      </c>
      <c r="IQ1" s="3" t="s">
        <v>9762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9763</v>
      </c>
      <c r="C10" s="8" t="s">
        <v>9764</v>
      </c>
      <c r="D10" s="8" t="s">
        <v>9765</v>
      </c>
      <c r="E10" s="8" t="s">
        <v>9766</v>
      </c>
      <c r="F10" s="8" t="s">
        <v>9767</v>
      </c>
      <c r="G10" s="8" t="s">
        <v>9768</v>
      </c>
      <c r="H10" s="8" t="s">
        <v>9769</v>
      </c>
      <c r="I10" s="8" t="s">
        <v>9770</v>
      </c>
      <c r="J10" s="8" t="s">
        <v>9771</v>
      </c>
      <c r="K10" s="8" t="s">
        <v>9772</v>
      </c>
      <c r="L10" s="8" t="s">
        <v>9773</v>
      </c>
      <c r="M10" s="8" t="s">
        <v>9774</v>
      </c>
      <c r="N10" s="8" t="s">
        <v>9775</v>
      </c>
      <c r="O10" s="8" t="s">
        <v>9776</v>
      </c>
      <c r="P10" s="8" t="s">
        <v>9777</v>
      </c>
      <c r="Q10" s="8" t="s">
        <v>9778</v>
      </c>
      <c r="R10" s="8" t="s">
        <v>9779</v>
      </c>
      <c r="S10" s="8" t="s">
        <v>9780</v>
      </c>
      <c r="T10" s="8" t="s">
        <v>9781</v>
      </c>
      <c r="U10" s="8" t="s">
        <v>9782</v>
      </c>
      <c r="V10" s="8" t="s">
        <v>9783</v>
      </c>
      <c r="W10" s="8" t="s">
        <v>9784</v>
      </c>
      <c r="X10" s="8" t="s">
        <v>9785</v>
      </c>
      <c r="Y10" s="8" t="s">
        <v>9786</v>
      </c>
      <c r="Z10" s="8" t="s">
        <v>9787</v>
      </c>
      <c r="AA10" s="8" t="s">
        <v>9788</v>
      </c>
      <c r="AB10" s="8" t="s">
        <v>9789</v>
      </c>
      <c r="AC10" s="8" t="s">
        <v>9790</v>
      </c>
      <c r="AD10" s="8" t="s">
        <v>9791</v>
      </c>
      <c r="AE10" s="8" t="s">
        <v>9792</v>
      </c>
      <c r="AF10" s="8" t="s">
        <v>9793</v>
      </c>
      <c r="AG10" s="8" t="s">
        <v>9794</v>
      </c>
      <c r="AH10" s="8" t="s">
        <v>9795</v>
      </c>
      <c r="AI10" s="8" t="s">
        <v>9796</v>
      </c>
      <c r="AJ10" s="8" t="s">
        <v>9797</v>
      </c>
      <c r="AK10" s="8" t="s">
        <v>9798</v>
      </c>
      <c r="AL10" s="8" t="s">
        <v>9799</v>
      </c>
      <c r="AM10" s="8" t="s">
        <v>9800</v>
      </c>
      <c r="AN10" s="8" t="s">
        <v>9801</v>
      </c>
      <c r="AO10" s="8" t="s">
        <v>9802</v>
      </c>
      <c r="AP10" s="8" t="s">
        <v>9803</v>
      </c>
      <c r="AQ10" s="8" t="s">
        <v>9804</v>
      </c>
      <c r="AR10" s="8" t="s">
        <v>9805</v>
      </c>
      <c r="AS10" s="8" t="s">
        <v>9806</v>
      </c>
      <c r="AT10" s="8" t="s">
        <v>9807</v>
      </c>
      <c r="AU10" s="8" t="s">
        <v>9808</v>
      </c>
      <c r="AV10" s="8" t="s">
        <v>9809</v>
      </c>
      <c r="AW10" s="8" t="s">
        <v>9810</v>
      </c>
      <c r="AX10" s="8" t="s">
        <v>9811</v>
      </c>
      <c r="AY10" s="8" t="s">
        <v>9812</v>
      </c>
      <c r="AZ10" s="8" t="s">
        <v>9813</v>
      </c>
      <c r="BA10" s="8" t="s">
        <v>9814</v>
      </c>
      <c r="BB10" s="8" t="s">
        <v>9815</v>
      </c>
      <c r="BC10" s="8" t="s">
        <v>9816</v>
      </c>
      <c r="BD10" s="8" t="s">
        <v>9817</v>
      </c>
      <c r="BE10" s="8" t="s">
        <v>9818</v>
      </c>
      <c r="BF10" s="8" t="s">
        <v>9819</v>
      </c>
      <c r="BG10" s="8" t="s">
        <v>9820</v>
      </c>
      <c r="BH10" s="8" t="s">
        <v>9821</v>
      </c>
      <c r="BI10" s="8" t="s">
        <v>9822</v>
      </c>
      <c r="BJ10" s="8" t="s">
        <v>9823</v>
      </c>
      <c r="BK10" s="8" t="s">
        <v>9824</v>
      </c>
      <c r="BL10" s="8" t="s">
        <v>9825</v>
      </c>
      <c r="BM10" s="8" t="s">
        <v>9826</v>
      </c>
      <c r="BN10" s="8" t="s">
        <v>9827</v>
      </c>
      <c r="BO10" s="8" t="s">
        <v>9828</v>
      </c>
      <c r="BP10" s="8" t="s">
        <v>9829</v>
      </c>
      <c r="BQ10" s="8" t="s">
        <v>9830</v>
      </c>
      <c r="BR10" s="8" t="s">
        <v>9831</v>
      </c>
      <c r="BS10" s="8" t="s">
        <v>9832</v>
      </c>
      <c r="BT10" s="8" t="s">
        <v>9833</v>
      </c>
      <c r="BU10" s="8" t="s">
        <v>9834</v>
      </c>
      <c r="BV10" s="8" t="s">
        <v>9835</v>
      </c>
      <c r="BW10" s="8" t="s">
        <v>9836</v>
      </c>
      <c r="BX10" s="8" t="s">
        <v>9837</v>
      </c>
      <c r="BY10" s="8" t="s">
        <v>9838</v>
      </c>
      <c r="BZ10" s="8" t="s">
        <v>9839</v>
      </c>
      <c r="CA10" s="8" t="s">
        <v>9840</v>
      </c>
      <c r="CB10" s="8" t="s">
        <v>9841</v>
      </c>
      <c r="CC10" s="8" t="s">
        <v>9842</v>
      </c>
      <c r="CD10" s="8" t="s">
        <v>9843</v>
      </c>
      <c r="CE10" s="8" t="s">
        <v>9844</v>
      </c>
      <c r="CF10" s="8" t="s">
        <v>9845</v>
      </c>
      <c r="CG10" s="8" t="s">
        <v>9846</v>
      </c>
      <c r="CH10" s="8" t="s">
        <v>9847</v>
      </c>
      <c r="CI10" s="8" t="s">
        <v>9848</v>
      </c>
      <c r="CJ10" s="8" t="s">
        <v>9849</v>
      </c>
      <c r="CK10" s="8" t="s">
        <v>9850</v>
      </c>
      <c r="CL10" s="8" t="s">
        <v>9851</v>
      </c>
      <c r="CM10" s="8" t="s">
        <v>9852</v>
      </c>
      <c r="CN10" s="8" t="s">
        <v>9853</v>
      </c>
      <c r="CO10" s="8" t="s">
        <v>9854</v>
      </c>
      <c r="CP10" s="8" t="s">
        <v>9855</v>
      </c>
      <c r="CQ10" s="8" t="s">
        <v>9856</v>
      </c>
      <c r="CR10" s="8" t="s">
        <v>9857</v>
      </c>
      <c r="CS10" s="8" t="s">
        <v>9858</v>
      </c>
      <c r="CT10" s="8" t="s">
        <v>9859</v>
      </c>
      <c r="CU10" s="8" t="s">
        <v>9860</v>
      </c>
      <c r="CV10" s="8" t="s">
        <v>9861</v>
      </c>
      <c r="CW10" s="8" t="s">
        <v>9862</v>
      </c>
      <c r="CX10" s="8" t="s">
        <v>9863</v>
      </c>
      <c r="CY10" s="8" t="s">
        <v>9864</v>
      </c>
      <c r="CZ10" s="8" t="s">
        <v>9865</v>
      </c>
      <c r="DA10" s="8" t="s">
        <v>9866</v>
      </c>
      <c r="DB10" s="8" t="s">
        <v>9867</v>
      </c>
      <c r="DC10" s="8" t="s">
        <v>9868</v>
      </c>
      <c r="DD10" s="8" t="s">
        <v>9869</v>
      </c>
      <c r="DE10" s="8" t="s">
        <v>9870</v>
      </c>
      <c r="DF10" s="8" t="s">
        <v>9871</v>
      </c>
      <c r="DG10" s="8" t="s">
        <v>9872</v>
      </c>
      <c r="DH10" s="8" t="s">
        <v>9873</v>
      </c>
      <c r="DI10" s="8" t="s">
        <v>9874</v>
      </c>
      <c r="DJ10" s="8" t="s">
        <v>9875</v>
      </c>
      <c r="DK10" s="8" t="s">
        <v>9876</v>
      </c>
      <c r="DL10" s="8" t="s">
        <v>9877</v>
      </c>
      <c r="DM10" s="8" t="s">
        <v>9878</v>
      </c>
      <c r="DN10" s="8" t="s">
        <v>9879</v>
      </c>
      <c r="DO10" s="8" t="s">
        <v>9880</v>
      </c>
      <c r="DP10" s="8" t="s">
        <v>9881</v>
      </c>
      <c r="DQ10" s="8" t="s">
        <v>9882</v>
      </c>
      <c r="DR10" s="8" t="s">
        <v>9883</v>
      </c>
      <c r="DS10" s="8" t="s">
        <v>9884</v>
      </c>
      <c r="DT10" s="8" t="s">
        <v>9885</v>
      </c>
      <c r="DU10" s="8" t="s">
        <v>9886</v>
      </c>
      <c r="DV10" s="8" t="s">
        <v>9887</v>
      </c>
      <c r="DW10" s="8" t="s">
        <v>9888</v>
      </c>
      <c r="DX10" s="8" t="s">
        <v>9889</v>
      </c>
      <c r="DY10" s="8" t="s">
        <v>9890</v>
      </c>
      <c r="DZ10" s="8" t="s">
        <v>9891</v>
      </c>
      <c r="EA10" s="8" t="s">
        <v>9892</v>
      </c>
      <c r="EB10" s="8" t="s">
        <v>9893</v>
      </c>
      <c r="EC10" s="8" t="s">
        <v>9894</v>
      </c>
      <c r="ED10" s="8" t="s">
        <v>9895</v>
      </c>
      <c r="EE10" s="8" t="s">
        <v>9896</v>
      </c>
      <c r="EF10" s="8" t="s">
        <v>9897</v>
      </c>
      <c r="EG10" s="8" t="s">
        <v>9898</v>
      </c>
      <c r="EH10" s="8" t="s">
        <v>9899</v>
      </c>
      <c r="EI10" s="8" t="s">
        <v>9900</v>
      </c>
      <c r="EJ10" s="8" t="s">
        <v>9901</v>
      </c>
      <c r="EK10" s="8" t="s">
        <v>9902</v>
      </c>
      <c r="EL10" s="8" t="s">
        <v>9903</v>
      </c>
      <c r="EM10" s="8" t="s">
        <v>9904</v>
      </c>
      <c r="EN10" s="8" t="s">
        <v>9905</v>
      </c>
      <c r="EO10" s="8" t="s">
        <v>9906</v>
      </c>
      <c r="EP10" s="8" t="s">
        <v>9907</v>
      </c>
      <c r="EQ10" s="8" t="s">
        <v>9908</v>
      </c>
      <c r="ER10" s="8" t="s">
        <v>9909</v>
      </c>
      <c r="ES10" s="8" t="s">
        <v>9910</v>
      </c>
      <c r="ET10" s="8" t="s">
        <v>9911</v>
      </c>
      <c r="EU10" s="8" t="s">
        <v>9912</v>
      </c>
      <c r="EV10" s="8" t="s">
        <v>9913</v>
      </c>
      <c r="EW10" s="8" t="s">
        <v>9914</v>
      </c>
      <c r="EX10" s="8" t="s">
        <v>9915</v>
      </c>
      <c r="EY10" s="8" t="s">
        <v>9916</v>
      </c>
      <c r="EZ10" s="8" t="s">
        <v>9917</v>
      </c>
      <c r="FA10" s="8" t="s">
        <v>9918</v>
      </c>
      <c r="FB10" s="8" t="s">
        <v>9919</v>
      </c>
      <c r="FC10" s="8" t="s">
        <v>9920</v>
      </c>
      <c r="FD10" s="8" t="s">
        <v>9921</v>
      </c>
      <c r="FE10" s="8" t="s">
        <v>9922</v>
      </c>
      <c r="FF10" s="8" t="s">
        <v>9923</v>
      </c>
      <c r="FG10" s="8" t="s">
        <v>9924</v>
      </c>
      <c r="FH10" s="8" t="s">
        <v>9925</v>
      </c>
      <c r="FI10" s="8" t="s">
        <v>9926</v>
      </c>
      <c r="FJ10" s="8" t="s">
        <v>9927</v>
      </c>
      <c r="FK10" s="8" t="s">
        <v>9928</v>
      </c>
      <c r="FL10" s="8" t="s">
        <v>9929</v>
      </c>
      <c r="FM10" s="8" t="s">
        <v>9930</v>
      </c>
      <c r="FN10" s="8" t="s">
        <v>9931</v>
      </c>
      <c r="FO10" s="8" t="s">
        <v>9932</v>
      </c>
      <c r="FP10" s="8" t="s">
        <v>9933</v>
      </c>
      <c r="FQ10" s="8" t="s">
        <v>9934</v>
      </c>
      <c r="FR10" s="8" t="s">
        <v>9935</v>
      </c>
      <c r="FS10" s="8" t="s">
        <v>9936</v>
      </c>
      <c r="FT10" s="8" t="s">
        <v>9937</v>
      </c>
      <c r="FU10" s="8" t="s">
        <v>9938</v>
      </c>
      <c r="FV10" s="8" t="s">
        <v>9939</v>
      </c>
      <c r="FW10" s="8" t="s">
        <v>9940</v>
      </c>
      <c r="FX10" s="8" t="s">
        <v>9941</v>
      </c>
      <c r="FY10" s="8" t="s">
        <v>9942</v>
      </c>
      <c r="FZ10" s="8" t="s">
        <v>9943</v>
      </c>
      <c r="GA10" s="8" t="s">
        <v>9944</v>
      </c>
      <c r="GB10" s="8" t="s">
        <v>9945</v>
      </c>
      <c r="GC10" s="8" t="s">
        <v>9946</v>
      </c>
      <c r="GD10" s="8" t="s">
        <v>9947</v>
      </c>
      <c r="GE10" s="8" t="s">
        <v>9948</v>
      </c>
      <c r="GF10" s="8" t="s">
        <v>9949</v>
      </c>
      <c r="GG10" s="8" t="s">
        <v>9950</v>
      </c>
      <c r="GH10" s="8" t="s">
        <v>9951</v>
      </c>
      <c r="GI10" s="8" t="s">
        <v>9952</v>
      </c>
      <c r="GJ10" s="8" t="s">
        <v>9953</v>
      </c>
      <c r="GK10" s="8" t="s">
        <v>9954</v>
      </c>
      <c r="GL10" s="8" t="s">
        <v>9955</v>
      </c>
      <c r="GM10" s="8" t="s">
        <v>9956</v>
      </c>
      <c r="GN10" s="8" t="s">
        <v>9957</v>
      </c>
      <c r="GO10" s="8" t="s">
        <v>9958</v>
      </c>
      <c r="GP10" s="8" t="s">
        <v>9959</v>
      </c>
      <c r="GQ10" s="8" t="s">
        <v>9960</v>
      </c>
      <c r="GR10" s="8" t="s">
        <v>9961</v>
      </c>
      <c r="GS10" s="8" t="s">
        <v>9962</v>
      </c>
      <c r="GT10" s="8" t="s">
        <v>9963</v>
      </c>
      <c r="GU10" s="8" t="s">
        <v>9964</v>
      </c>
      <c r="GV10" s="8" t="s">
        <v>9965</v>
      </c>
      <c r="GW10" s="8" t="s">
        <v>9966</v>
      </c>
      <c r="GX10" s="8" t="s">
        <v>9967</v>
      </c>
      <c r="GY10" s="8" t="s">
        <v>9968</v>
      </c>
      <c r="GZ10" s="8" t="s">
        <v>9969</v>
      </c>
      <c r="HA10" s="8" t="s">
        <v>9970</v>
      </c>
      <c r="HB10" s="8" t="s">
        <v>9971</v>
      </c>
      <c r="HC10" s="8" t="s">
        <v>9972</v>
      </c>
      <c r="HD10" s="8" t="s">
        <v>9973</v>
      </c>
      <c r="HE10" s="8" t="s">
        <v>9974</v>
      </c>
      <c r="HF10" s="8" t="s">
        <v>9975</v>
      </c>
      <c r="HG10" s="8" t="s">
        <v>9976</v>
      </c>
      <c r="HH10" s="8" t="s">
        <v>9977</v>
      </c>
      <c r="HI10" s="8" t="s">
        <v>9978</v>
      </c>
      <c r="HJ10" s="8" t="s">
        <v>9979</v>
      </c>
      <c r="HK10" s="8" t="s">
        <v>9980</v>
      </c>
      <c r="HL10" s="8" t="s">
        <v>9981</v>
      </c>
      <c r="HM10" s="8" t="s">
        <v>9982</v>
      </c>
      <c r="HN10" s="8" t="s">
        <v>9983</v>
      </c>
      <c r="HO10" s="8" t="s">
        <v>9984</v>
      </c>
      <c r="HP10" s="8" t="s">
        <v>9985</v>
      </c>
      <c r="HQ10" s="8" t="s">
        <v>9986</v>
      </c>
      <c r="HR10" s="8" t="s">
        <v>9987</v>
      </c>
      <c r="HS10" s="8" t="s">
        <v>9988</v>
      </c>
      <c r="HT10" s="8" t="s">
        <v>9989</v>
      </c>
      <c r="HU10" s="8" t="s">
        <v>9990</v>
      </c>
      <c r="HV10" s="8" t="s">
        <v>9991</v>
      </c>
      <c r="HW10" s="8" t="s">
        <v>9992</v>
      </c>
      <c r="HX10" s="8" t="s">
        <v>9993</v>
      </c>
      <c r="HY10" s="8" t="s">
        <v>9994</v>
      </c>
      <c r="HZ10" s="8" t="s">
        <v>9995</v>
      </c>
      <c r="IA10" s="8" t="s">
        <v>9996</v>
      </c>
      <c r="IB10" s="8" t="s">
        <v>9997</v>
      </c>
      <c r="IC10" s="8" t="s">
        <v>9998</v>
      </c>
      <c r="ID10" s="8" t="s">
        <v>9999</v>
      </c>
      <c r="IE10" s="8" t="s">
        <v>10000</v>
      </c>
      <c r="IF10" s="8" t="s">
        <v>10001</v>
      </c>
      <c r="IG10" s="8" t="s">
        <v>10002</v>
      </c>
      <c r="IH10" s="8" t="s">
        <v>10003</v>
      </c>
      <c r="II10" s="8" t="s">
        <v>10004</v>
      </c>
      <c r="IJ10" s="8" t="s">
        <v>10005</v>
      </c>
      <c r="IK10" s="8" t="s">
        <v>10006</v>
      </c>
      <c r="IL10" s="8" t="s">
        <v>10007</v>
      </c>
      <c r="IM10" s="8" t="s">
        <v>10008</v>
      </c>
      <c r="IN10" s="8" t="s">
        <v>10009</v>
      </c>
      <c r="IO10" s="8" t="s">
        <v>10010</v>
      </c>
      <c r="IP10" s="8" t="s">
        <v>10011</v>
      </c>
      <c r="IQ10" s="8" t="s">
        <v>10012</v>
      </c>
    </row>
    <row r="11" spans="1:251">
      <c r="A11" s="10">
        <v>42036</v>
      </c>
      <c r="B11" s="9">
        <v>169.959</v>
      </c>
      <c r="C11" s="9">
        <v>67.031000000000006</v>
      </c>
      <c r="D11" s="9">
        <v>7.992</v>
      </c>
      <c r="E11" s="9">
        <v>3.0449999999999999</v>
      </c>
      <c r="F11" s="9">
        <v>4.9470000000000001</v>
      </c>
      <c r="G11" s="9">
        <v>0.56000000000000005</v>
      </c>
      <c r="H11" s="9">
        <v>8.6999999999999994E-2</v>
      </c>
      <c r="I11" s="9">
        <v>0.47299999999999998</v>
      </c>
      <c r="J11" s="9">
        <v>0.67600000000000005</v>
      </c>
      <c r="K11" s="9">
        <v>0.42099999999999999</v>
      </c>
      <c r="L11" s="9">
        <v>0.25600000000000001</v>
      </c>
      <c r="M11" s="9">
        <v>1.7789999999999999</v>
      </c>
      <c r="N11" s="9">
        <v>0.86899999999999999</v>
      </c>
      <c r="O11" s="9">
        <v>0.91</v>
      </c>
      <c r="P11" s="9">
        <v>4.9770000000000003</v>
      </c>
      <c r="Q11" s="9">
        <v>1.669</v>
      </c>
      <c r="R11" s="9">
        <v>3.3079999999999998</v>
      </c>
      <c r="S11" s="9">
        <v>52</v>
      </c>
      <c r="T11" s="9">
        <v>55.244</v>
      </c>
      <c r="U11" s="9">
        <v>52</v>
      </c>
      <c r="V11" s="9">
        <v>6.673</v>
      </c>
      <c r="W11" s="9">
        <v>3.972</v>
      </c>
      <c r="X11" s="9">
        <v>2.7010000000000001</v>
      </c>
      <c r="Y11" s="9">
        <v>0.64300000000000002</v>
      </c>
      <c r="Z11" s="9">
        <v>0.10100000000000001</v>
      </c>
      <c r="AA11" s="9">
        <v>0.54200000000000004</v>
      </c>
      <c r="AB11" s="9">
        <v>0.9</v>
      </c>
      <c r="AC11" s="9">
        <v>0.80300000000000005</v>
      </c>
      <c r="AD11" s="9">
        <v>9.7000000000000003E-2</v>
      </c>
      <c r="AE11" s="9">
        <v>1.4339999999999999</v>
      </c>
      <c r="AF11" s="9">
        <v>0.66800000000000004</v>
      </c>
      <c r="AG11" s="9">
        <v>0.76600000000000001</v>
      </c>
      <c r="AH11" s="9">
        <v>3.6960000000000002</v>
      </c>
      <c r="AI11" s="9">
        <v>2.4</v>
      </c>
      <c r="AJ11" s="9">
        <v>1.296</v>
      </c>
      <c r="AK11" s="9">
        <v>52</v>
      </c>
      <c r="AL11" s="9">
        <v>52</v>
      </c>
      <c r="AM11" s="9">
        <v>48.161000000000001</v>
      </c>
      <c r="AN11" s="9">
        <v>10.532999999999999</v>
      </c>
      <c r="AO11" s="9">
        <v>2.8650000000000002</v>
      </c>
      <c r="AP11" s="9">
        <v>7.6669999999999998</v>
      </c>
      <c r="AQ11" s="9">
        <v>0.88500000000000001</v>
      </c>
      <c r="AR11" s="9">
        <v>0.40300000000000002</v>
      </c>
      <c r="AS11" s="9">
        <v>0.48199999999999998</v>
      </c>
      <c r="AT11" s="9">
        <v>1.274</v>
      </c>
      <c r="AU11" s="9">
        <v>0.48799999999999999</v>
      </c>
      <c r="AV11" s="9">
        <v>0.78600000000000003</v>
      </c>
      <c r="AW11" s="9">
        <v>1.762</v>
      </c>
      <c r="AX11" s="9">
        <v>0.377</v>
      </c>
      <c r="AY11" s="9">
        <v>1.385</v>
      </c>
      <c r="AZ11" s="9">
        <v>6.6120000000000001</v>
      </c>
      <c r="BA11" s="9">
        <v>1.597</v>
      </c>
      <c r="BB11" s="9">
        <v>5.0149999999999997</v>
      </c>
      <c r="BC11" s="9">
        <v>58.113999999999997</v>
      </c>
      <c r="BD11" s="9">
        <v>104</v>
      </c>
      <c r="BE11" s="9">
        <v>52</v>
      </c>
      <c r="BF11" s="9">
        <v>10.776</v>
      </c>
      <c r="BG11" s="9">
        <v>4.3710000000000004</v>
      </c>
      <c r="BH11" s="9">
        <v>6.4050000000000002</v>
      </c>
      <c r="BI11" s="9">
        <v>0.80400000000000005</v>
      </c>
      <c r="BJ11" s="9">
        <v>0.10100000000000001</v>
      </c>
      <c r="BK11" s="9">
        <v>0.70299999999999996</v>
      </c>
      <c r="BL11" s="9">
        <v>0.98299999999999998</v>
      </c>
      <c r="BM11" s="9">
        <v>0.56299999999999994</v>
      </c>
      <c r="BN11" s="9">
        <v>0.42</v>
      </c>
      <c r="BO11" s="9">
        <v>2.165</v>
      </c>
      <c r="BP11" s="9">
        <v>1.056</v>
      </c>
      <c r="BQ11" s="9">
        <v>1.109</v>
      </c>
      <c r="BR11" s="9">
        <v>6.8239999999999998</v>
      </c>
      <c r="BS11" s="9">
        <v>2.6520000000000001</v>
      </c>
      <c r="BT11" s="9">
        <v>4.1719999999999997</v>
      </c>
      <c r="BU11" s="9">
        <v>52</v>
      </c>
      <c r="BV11" s="9">
        <v>52</v>
      </c>
      <c r="BW11" s="9">
        <v>52</v>
      </c>
      <c r="BX11" s="9">
        <v>3.6779999999999999</v>
      </c>
      <c r="BY11" s="9">
        <v>1.611</v>
      </c>
      <c r="BZ11" s="9">
        <v>2.0670000000000002</v>
      </c>
      <c r="CA11" s="9">
        <v>0.246</v>
      </c>
      <c r="CB11" s="9">
        <v>0</v>
      </c>
      <c r="CC11" s="9">
        <v>0.246</v>
      </c>
      <c r="CD11" s="9">
        <v>0.69399999999999995</v>
      </c>
      <c r="CE11" s="9">
        <v>0.38700000000000001</v>
      </c>
      <c r="CF11" s="9">
        <v>0.307</v>
      </c>
      <c r="CG11" s="9">
        <v>0.71499999999999997</v>
      </c>
      <c r="CH11" s="9">
        <v>0.113</v>
      </c>
      <c r="CI11" s="9">
        <v>0.60199999999999998</v>
      </c>
      <c r="CJ11" s="9">
        <v>2.0230000000000001</v>
      </c>
      <c r="CK11" s="9">
        <v>1.111</v>
      </c>
      <c r="CL11" s="9">
        <v>0.91100000000000003</v>
      </c>
      <c r="CM11" s="9">
        <v>52</v>
      </c>
      <c r="CN11" s="9">
        <v>53.93</v>
      </c>
      <c r="CO11" s="9">
        <v>48.710999999999999</v>
      </c>
      <c r="CP11" s="9">
        <v>1.1859999999999999</v>
      </c>
      <c r="CQ11" s="9">
        <v>0.68600000000000005</v>
      </c>
      <c r="CR11" s="9">
        <v>0.5</v>
      </c>
      <c r="CS11" s="9">
        <v>0</v>
      </c>
      <c r="CT11" s="9">
        <v>0</v>
      </c>
      <c r="CU11" s="9">
        <v>0</v>
      </c>
      <c r="CV11" s="9">
        <v>0.23200000000000001</v>
      </c>
      <c r="CW11" s="9">
        <v>0.122</v>
      </c>
      <c r="CX11" s="9">
        <v>0.11</v>
      </c>
      <c r="CY11" s="9">
        <v>0.29199999999999998</v>
      </c>
      <c r="CZ11" s="9">
        <v>0.29199999999999998</v>
      </c>
      <c r="DA11" s="9">
        <v>0</v>
      </c>
      <c r="DB11" s="9">
        <v>0.66200000000000003</v>
      </c>
      <c r="DC11" s="9">
        <v>0.27200000000000002</v>
      </c>
      <c r="DD11" s="9">
        <v>0.39</v>
      </c>
      <c r="DE11" s="9">
        <v>51.262999999999998</v>
      </c>
      <c r="DF11" s="9">
        <v>47.843000000000004</v>
      </c>
      <c r="DG11" s="9">
        <v>84.326999999999998</v>
      </c>
      <c r="DH11" s="9">
        <v>7.9969999999999999</v>
      </c>
      <c r="DI11" s="9">
        <v>3.181</v>
      </c>
      <c r="DJ11" s="9">
        <v>4.8159999999999998</v>
      </c>
      <c r="DK11" s="9">
        <v>0.46800000000000003</v>
      </c>
      <c r="DL11" s="9">
        <v>0</v>
      </c>
      <c r="DM11" s="9">
        <v>0.46800000000000003</v>
      </c>
      <c r="DN11" s="9">
        <v>0.57799999999999996</v>
      </c>
      <c r="DO11" s="9">
        <v>0.57799999999999996</v>
      </c>
      <c r="DP11" s="9">
        <v>0</v>
      </c>
      <c r="DQ11" s="9">
        <v>1.7769999999999999</v>
      </c>
      <c r="DR11" s="9">
        <v>0.621</v>
      </c>
      <c r="DS11" s="9">
        <v>1.1559999999999999</v>
      </c>
      <c r="DT11" s="9">
        <v>5.173</v>
      </c>
      <c r="DU11" s="9">
        <v>1.982</v>
      </c>
      <c r="DV11" s="9">
        <v>3.1920000000000002</v>
      </c>
      <c r="DW11" s="9">
        <v>52</v>
      </c>
      <c r="DX11" s="9">
        <v>92.988</v>
      </c>
      <c r="DY11" s="9">
        <v>52</v>
      </c>
      <c r="DZ11" s="9">
        <v>14.032</v>
      </c>
      <c r="EA11" s="9">
        <v>4.4729999999999999</v>
      </c>
      <c r="EB11" s="9">
        <v>9.5589999999999993</v>
      </c>
      <c r="EC11" s="9">
        <v>0.95699999999999996</v>
      </c>
      <c r="ED11" s="9">
        <v>0.40300000000000002</v>
      </c>
      <c r="EE11" s="9">
        <v>0.55300000000000005</v>
      </c>
      <c r="EF11" s="9">
        <v>1.851</v>
      </c>
      <c r="EG11" s="9">
        <v>0.73199999999999998</v>
      </c>
      <c r="EH11" s="9">
        <v>1.1180000000000001</v>
      </c>
      <c r="EI11" s="9">
        <v>2.1739999999999999</v>
      </c>
      <c r="EJ11" s="9">
        <v>0.57099999999999995</v>
      </c>
      <c r="EK11" s="9">
        <v>1.603</v>
      </c>
      <c r="EL11" s="9">
        <v>9.0510000000000002</v>
      </c>
      <c r="EM11" s="9">
        <v>2.7669999999999999</v>
      </c>
      <c r="EN11" s="9">
        <v>6.2839999999999998</v>
      </c>
      <c r="EO11" s="9">
        <v>52</v>
      </c>
      <c r="EP11" s="9">
        <v>52</v>
      </c>
      <c r="EQ11" s="9">
        <v>52</v>
      </c>
      <c r="ER11" s="9">
        <v>4.1440000000000001</v>
      </c>
      <c r="ES11" s="9">
        <v>1.881</v>
      </c>
      <c r="ET11" s="9">
        <v>2.2639999999999998</v>
      </c>
      <c r="EU11" s="9">
        <v>0.51</v>
      </c>
      <c r="EV11" s="9">
        <v>0.10100000000000001</v>
      </c>
      <c r="EW11" s="9">
        <v>0.41</v>
      </c>
      <c r="EX11" s="9">
        <v>0.754</v>
      </c>
      <c r="EY11" s="9">
        <v>0.249</v>
      </c>
      <c r="EZ11" s="9">
        <v>0.505</v>
      </c>
      <c r="FA11" s="9">
        <v>0.98299999999999998</v>
      </c>
      <c r="FB11" s="9">
        <v>0.64700000000000002</v>
      </c>
      <c r="FC11" s="9">
        <v>0.33600000000000002</v>
      </c>
      <c r="FD11" s="9">
        <v>1.897</v>
      </c>
      <c r="FE11" s="9">
        <v>0.88400000000000001</v>
      </c>
      <c r="FF11" s="9">
        <v>1.0129999999999999</v>
      </c>
      <c r="FG11" s="9">
        <v>39.375999999999998</v>
      </c>
      <c r="FH11" s="9">
        <v>42.628</v>
      </c>
      <c r="FI11" s="9">
        <v>29.411999999999999</v>
      </c>
      <c r="FJ11" s="9">
        <v>4.7009999999999996</v>
      </c>
      <c r="FK11" s="9">
        <v>1.782</v>
      </c>
      <c r="FL11" s="9">
        <v>2.919</v>
      </c>
      <c r="FM11" s="9">
        <v>0.58299999999999996</v>
      </c>
      <c r="FN11" s="9">
        <v>0.29399999999999998</v>
      </c>
      <c r="FO11" s="9">
        <v>0.28899999999999998</v>
      </c>
      <c r="FP11" s="9">
        <v>1.6879999999999999</v>
      </c>
      <c r="FQ11" s="9">
        <v>0.89300000000000002</v>
      </c>
      <c r="FR11" s="9">
        <v>0.79500000000000004</v>
      </c>
      <c r="FS11" s="9">
        <v>1.1439999999999999</v>
      </c>
      <c r="FT11" s="9">
        <v>0.22600000000000001</v>
      </c>
      <c r="FU11" s="9">
        <v>0.91800000000000004</v>
      </c>
      <c r="FV11" s="9">
        <v>1.2849999999999999</v>
      </c>
      <c r="FW11" s="9">
        <v>0.36899999999999999</v>
      </c>
      <c r="FX11" s="9">
        <v>0.91700000000000004</v>
      </c>
      <c r="FY11" s="9">
        <v>13</v>
      </c>
      <c r="FZ11" s="9">
        <v>12</v>
      </c>
      <c r="GA11" s="9">
        <v>30.186</v>
      </c>
      <c r="GB11" s="9">
        <v>4.6369999999999996</v>
      </c>
      <c r="GC11" s="9">
        <v>1.782</v>
      </c>
      <c r="GD11" s="9">
        <v>2.855</v>
      </c>
      <c r="GE11" s="9">
        <v>0.58299999999999996</v>
      </c>
      <c r="GF11" s="9">
        <v>0.29399999999999998</v>
      </c>
      <c r="GG11" s="9">
        <v>0.28899999999999998</v>
      </c>
      <c r="GH11" s="9">
        <v>1.6879999999999999</v>
      </c>
      <c r="GI11" s="9">
        <v>0.89300000000000002</v>
      </c>
      <c r="GJ11" s="9">
        <v>0.79500000000000004</v>
      </c>
      <c r="GK11" s="9">
        <v>1.1439999999999999</v>
      </c>
      <c r="GL11" s="9">
        <v>0.22600000000000001</v>
      </c>
      <c r="GM11" s="9">
        <v>0.91800000000000004</v>
      </c>
      <c r="GN11" s="9">
        <v>1.222</v>
      </c>
      <c r="GO11" s="9">
        <v>0.36899999999999999</v>
      </c>
      <c r="GP11" s="9">
        <v>0.85299999999999998</v>
      </c>
      <c r="GQ11" s="9">
        <v>13</v>
      </c>
      <c r="GR11" s="9">
        <v>12</v>
      </c>
      <c r="GS11" s="9">
        <v>27.908999999999999</v>
      </c>
      <c r="GT11" s="9">
        <v>1.7470000000000001</v>
      </c>
      <c r="GU11" s="9">
        <v>0.71699999999999997</v>
      </c>
      <c r="GV11" s="9">
        <v>1.0289999999999999</v>
      </c>
      <c r="GW11" s="9">
        <v>0.151</v>
      </c>
      <c r="GX11" s="9">
        <v>7.0000000000000007E-2</v>
      </c>
      <c r="GY11" s="9">
        <v>8.1000000000000003E-2</v>
      </c>
      <c r="GZ11" s="9">
        <v>0.879</v>
      </c>
      <c r="HA11" s="9">
        <v>0.41</v>
      </c>
      <c r="HB11" s="9">
        <v>0.46899999999999997</v>
      </c>
      <c r="HC11" s="9">
        <v>0.49199999999999999</v>
      </c>
      <c r="HD11" s="9">
        <v>0.17100000000000001</v>
      </c>
      <c r="HE11" s="9">
        <v>0.32100000000000001</v>
      </c>
      <c r="HF11" s="9">
        <v>0.22500000000000001</v>
      </c>
      <c r="HG11" s="9">
        <v>6.7000000000000004E-2</v>
      </c>
      <c r="HH11" s="9">
        <v>0.158</v>
      </c>
      <c r="HI11" s="9">
        <v>11.375999999999999</v>
      </c>
      <c r="HJ11" s="9">
        <v>12</v>
      </c>
      <c r="HK11" s="9">
        <v>10.066000000000001</v>
      </c>
      <c r="HL11" s="9">
        <v>1.7230000000000001</v>
      </c>
      <c r="HM11" s="9">
        <v>0.46500000000000002</v>
      </c>
      <c r="HN11" s="9">
        <v>1.258</v>
      </c>
      <c r="HO11" s="9">
        <v>0.35199999999999998</v>
      </c>
      <c r="HP11" s="9">
        <v>0.22500000000000001</v>
      </c>
      <c r="HQ11" s="9">
        <v>0.127</v>
      </c>
      <c r="HR11" s="9">
        <v>0.24099999999999999</v>
      </c>
      <c r="HS11" s="9">
        <v>0.16300000000000001</v>
      </c>
      <c r="HT11" s="9">
        <v>7.8E-2</v>
      </c>
      <c r="HU11" s="9">
        <v>0.53100000000000003</v>
      </c>
      <c r="HV11" s="9">
        <v>0</v>
      </c>
      <c r="HW11" s="9">
        <v>0.53100000000000003</v>
      </c>
      <c r="HX11" s="9">
        <v>0.6</v>
      </c>
      <c r="HY11" s="9">
        <v>7.6999999999999999E-2</v>
      </c>
      <c r="HZ11" s="9">
        <v>0.52200000000000002</v>
      </c>
      <c r="IA11" s="9">
        <v>25.076000000000001</v>
      </c>
      <c r="IB11" s="9">
        <v>3.395</v>
      </c>
      <c r="IC11" s="9">
        <v>34.052999999999997</v>
      </c>
      <c r="ID11" s="9">
        <v>0.58499999999999996</v>
      </c>
      <c r="IE11" s="9">
        <v>0.19600000000000001</v>
      </c>
      <c r="IF11" s="9">
        <v>0.38900000000000001</v>
      </c>
      <c r="IG11" s="9">
        <v>9.8000000000000004E-2</v>
      </c>
      <c r="IH11" s="9">
        <v>9.8000000000000004E-2</v>
      </c>
      <c r="II11" s="9">
        <v>0</v>
      </c>
      <c r="IJ11" s="9">
        <v>9.8000000000000004E-2</v>
      </c>
      <c r="IK11" s="9">
        <v>9.8000000000000004E-2</v>
      </c>
      <c r="IL11" s="9">
        <v>0</v>
      </c>
      <c r="IM11" s="9">
        <v>0.38900000000000001</v>
      </c>
      <c r="IN11" s="9">
        <v>0</v>
      </c>
      <c r="IO11" s="9">
        <v>0.38900000000000001</v>
      </c>
      <c r="IP11" s="9">
        <v>0</v>
      </c>
      <c r="IQ11" s="9">
        <v>0</v>
      </c>
    </row>
    <row r="12" spans="1:251">
      <c r="A12" s="10">
        <v>42401</v>
      </c>
      <c r="B12" s="9">
        <v>42.750999999999998</v>
      </c>
      <c r="C12" s="9">
        <v>11.977</v>
      </c>
      <c r="D12" s="9">
        <v>8.5139999999999993</v>
      </c>
      <c r="E12" s="9">
        <v>4.7789999999999999</v>
      </c>
      <c r="F12" s="9">
        <v>3.734</v>
      </c>
      <c r="G12" s="9">
        <v>0.66300000000000003</v>
      </c>
      <c r="H12" s="9">
        <v>0.19800000000000001</v>
      </c>
      <c r="I12" s="9">
        <v>0.46500000000000002</v>
      </c>
      <c r="J12" s="9">
        <v>1.0760000000000001</v>
      </c>
      <c r="K12" s="9">
        <v>0.41799999999999998</v>
      </c>
      <c r="L12" s="9">
        <v>0.65800000000000003</v>
      </c>
      <c r="M12" s="9">
        <v>3.4529999999999998</v>
      </c>
      <c r="N12" s="9">
        <v>2.0840000000000001</v>
      </c>
      <c r="O12" s="9">
        <v>1.369</v>
      </c>
      <c r="P12" s="9">
        <v>3.3220000000000001</v>
      </c>
      <c r="Q12" s="9">
        <v>2.0790000000000002</v>
      </c>
      <c r="R12" s="9">
        <v>1.2430000000000001</v>
      </c>
      <c r="S12" s="9">
        <v>26</v>
      </c>
      <c r="T12" s="9">
        <v>29.509</v>
      </c>
      <c r="U12" s="9">
        <v>29.341999999999999</v>
      </c>
      <c r="V12" s="9">
        <v>2.3759999999999999</v>
      </c>
      <c r="W12" s="9">
        <v>1.4179999999999999</v>
      </c>
      <c r="X12" s="9">
        <v>0.95799999999999996</v>
      </c>
      <c r="Y12" s="9">
        <v>0.14099999999999999</v>
      </c>
      <c r="Z12" s="9">
        <v>0</v>
      </c>
      <c r="AA12" s="9">
        <v>0.14099999999999999</v>
      </c>
      <c r="AB12" s="9">
        <v>0.44700000000000001</v>
      </c>
      <c r="AC12" s="9">
        <v>0.36099999999999999</v>
      </c>
      <c r="AD12" s="9">
        <v>8.6999999999999994E-2</v>
      </c>
      <c r="AE12" s="9">
        <v>0.77900000000000003</v>
      </c>
      <c r="AF12" s="9">
        <v>0.68899999999999995</v>
      </c>
      <c r="AG12" s="9">
        <v>0.09</v>
      </c>
      <c r="AH12" s="9">
        <v>1.0089999999999999</v>
      </c>
      <c r="AI12" s="9">
        <v>0.36799999999999999</v>
      </c>
      <c r="AJ12" s="9">
        <v>0.64100000000000001</v>
      </c>
      <c r="AK12" s="9">
        <v>33.655999999999999</v>
      </c>
      <c r="AL12" s="9">
        <v>26</v>
      </c>
      <c r="AM12" s="9">
        <v>81.725999999999999</v>
      </c>
      <c r="AN12" s="9">
        <v>9.3049999999999997</v>
      </c>
      <c r="AO12" s="9">
        <v>3.0289999999999999</v>
      </c>
      <c r="AP12" s="9">
        <v>6.2759999999999998</v>
      </c>
      <c r="AQ12" s="9">
        <v>0.70299999999999996</v>
      </c>
      <c r="AR12" s="9">
        <v>0.19800000000000001</v>
      </c>
      <c r="AS12" s="9">
        <v>0.504</v>
      </c>
      <c r="AT12" s="9">
        <v>1.835</v>
      </c>
      <c r="AU12" s="9">
        <v>0.70099999999999996</v>
      </c>
      <c r="AV12" s="9">
        <v>1.1339999999999999</v>
      </c>
      <c r="AW12" s="9">
        <v>2.665</v>
      </c>
      <c r="AX12" s="9">
        <v>1.0189999999999999</v>
      </c>
      <c r="AY12" s="9">
        <v>1.647</v>
      </c>
      <c r="AZ12" s="9">
        <v>4.1020000000000003</v>
      </c>
      <c r="BA12" s="9">
        <v>1.111</v>
      </c>
      <c r="BB12" s="9">
        <v>2.9910000000000001</v>
      </c>
      <c r="BC12" s="9">
        <v>26</v>
      </c>
      <c r="BD12" s="9">
        <v>23.225999999999999</v>
      </c>
      <c r="BE12" s="9">
        <v>35.582000000000001</v>
      </c>
      <c r="BF12" s="9">
        <v>9.1289999999999996</v>
      </c>
      <c r="BG12" s="9">
        <v>3.46</v>
      </c>
      <c r="BH12" s="9">
        <v>5.6689999999999996</v>
      </c>
      <c r="BI12" s="9">
        <v>0.91600000000000004</v>
      </c>
      <c r="BJ12" s="9">
        <v>0.152</v>
      </c>
      <c r="BK12" s="9">
        <v>0.76400000000000001</v>
      </c>
      <c r="BL12" s="9">
        <v>0.86899999999999999</v>
      </c>
      <c r="BM12" s="9">
        <v>0</v>
      </c>
      <c r="BN12" s="9">
        <v>0.86899999999999999</v>
      </c>
      <c r="BO12" s="9">
        <v>3.548</v>
      </c>
      <c r="BP12" s="9">
        <v>1.774</v>
      </c>
      <c r="BQ12" s="9">
        <v>1.774</v>
      </c>
      <c r="BR12" s="9">
        <v>3.7959999999999998</v>
      </c>
      <c r="BS12" s="9">
        <v>1.534</v>
      </c>
      <c r="BT12" s="9">
        <v>2.2610000000000001</v>
      </c>
      <c r="BU12" s="9">
        <v>33.476999999999997</v>
      </c>
      <c r="BV12" s="9">
        <v>37.768000000000001</v>
      </c>
      <c r="BW12" s="9">
        <v>26.873999999999999</v>
      </c>
      <c r="BX12" s="9">
        <v>3.6179999999999999</v>
      </c>
      <c r="BY12" s="9">
        <v>2.605</v>
      </c>
      <c r="BZ12" s="9">
        <v>1.0129999999999999</v>
      </c>
      <c r="CA12" s="9">
        <v>0.53600000000000003</v>
      </c>
      <c r="CB12" s="9">
        <v>0.253</v>
      </c>
      <c r="CC12" s="9">
        <v>0.28299999999999997</v>
      </c>
      <c r="CD12" s="9">
        <v>0.63700000000000001</v>
      </c>
      <c r="CE12" s="9">
        <v>0.39600000000000002</v>
      </c>
      <c r="CF12" s="9">
        <v>0.24199999999999999</v>
      </c>
      <c r="CG12" s="9">
        <v>1.056</v>
      </c>
      <c r="CH12" s="9">
        <v>0.96599999999999997</v>
      </c>
      <c r="CI12" s="9">
        <v>0.09</v>
      </c>
      <c r="CJ12" s="9">
        <v>1.389</v>
      </c>
      <c r="CK12" s="9">
        <v>0.98899999999999999</v>
      </c>
      <c r="CL12" s="9">
        <v>0.39900000000000002</v>
      </c>
      <c r="CM12" s="9">
        <v>20.262</v>
      </c>
      <c r="CN12" s="9">
        <v>25.236000000000001</v>
      </c>
      <c r="CO12" s="9">
        <v>10.612</v>
      </c>
      <c r="CP12" s="9">
        <v>0.626</v>
      </c>
      <c r="CQ12" s="9">
        <v>0</v>
      </c>
      <c r="CR12" s="9">
        <v>0.626</v>
      </c>
      <c r="CS12" s="9">
        <v>0</v>
      </c>
      <c r="CT12" s="9">
        <v>0</v>
      </c>
      <c r="CU12" s="9">
        <v>0</v>
      </c>
      <c r="CV12" s="9">
        <v>0.13</v>
      </c>
      <c r="CW12" s="9">
        <v>0</v>
      </c>
      <c r="CX12" s="9">
        <v>0.13</v>
      </c>
      <c r="CY12" s="9">
        <v>0.19600000000000001</v>
      </c>
      <c r="CZ12" s="9">
        <v>0</v>
      </c>
      <c r="DA12" s="9">
        <v>0.19600000000000001</v>
      </c>
      <c r="DB12" s="9">
        <v>0.3</v>
      </c>
      <c r="DC12" s="9">
        <v>0</v>
      </c>
      <c r="DD12" s="9">
        <v>0.3</v>
      </c>
      <c r="DE12" s="9">
        <v>45.64</v>
      </c>
      <c r="DF12" s="9">
        <v>0</v>
      </c>
      <c r="DG12" s="9">
        <v>45.64</v>
      </c>
      <c r="DH12" s="9">
        <v>4.3680000000000003</v>
      </c>
      <c r="DI12" s="9">
        <v>1.996</v>
      </c>
      <c r="DJ12" s="9">
        <v>2.371</v>
      </c>
      <c r="DK12" s="9">
        <v>0</v>
      </c>
      <c r="DL12" s="9">
        <v>0</v>
      </c>
      <c r="DM12" s="9">
        <v>0</v>
      </c>
      <c r="DN12" s="9">
        <v>1.1100000000000001</v>
      </c>
      <c r="DO12" s="9">
        <v>0.41799999999999998</v>
      </c>
      <c r="DP12" s="9">
        <v>0.69199999999999995</v>
      </c>
      <c r="DQ12" s="9">
        <v>1.532</v>
      </c>
      <c r="DR12" s="9">
        <v>0.88500000000000001</v>
      </c>
      <c r="DS12" s="9">
        <v>0.64700000000000002</v>
      </c>
      <c r="DT12" s="9">
        <v>1.7250000000000001</v>
      </c>
      <c r="DU12" s="9">
        <v>0.69299999999999995</v>
      </c>
      <c r="DV12" s="9">
        <v>1.0329999999999999</v>
      </c>
      <c r="DW12" s="9">
        <v>26</v>
      </c>
      <c r="DX12" s="9">
        <v>29.626999999999999</v>
      </c>
      <c r="DY12" s="9">
        <v>27.704999999999998</v>
      </c>
      <c r="DZ12" s="9">
        <v>12.971</v>
      </c>
      <c r="EA12" s="9">
        <v>4.8049999999999997</v>
      </c>
      <c r="EB12" s="9">
        <v>8.1649999999999991</v>
      </c>
      <c r="EC12" s="9">
        <v>1.369</v>
      </c>
      <c r="ED12" s="9">
        <v>0.35</v>
      </c>
      <c r="EE12" s="9">
        <v>1.0189999999999999</v>
      </c>
      <c r="EF12" s="9">
        <v>2.0419999999999998</v>
      </c>
      <c r="EG12" s="9">
        <v>0.498</v>
      </c>
      <c r="EH12" s="9">
        <v>1.5429999999999999</v>
      </c>
      <c r="EI12" s="9">
        <v>4.57</v>
      </c>
      <c r="EJ12" s="9">
        <v>2.1859999999999999</v>
      </c>
      <c r="EK12" s="9">
        <v>2.3839999999999999</v>
      </c>
      <c r="EL12" s="9">
        <v>4.99</v>
      </c>
      <c r="EM12" s="9">
        <v>1.7709999999999999</v>
      </c>
      <c r="EN12" s="9">
        <v>3.2189999999999999</v>
      </c>
      <c r="EO12" s="9">
        <v>26</v>
      </c>
      <c r="EP12" s="9">
        <v>30.716000000000001</v>
      </c>
      <c r="EQ12" s="9">
        <v>26</v>
      </c>
      <c r="ER12" s="9">
        <v>5.3390000000000004</v>
      </c>
      <c r="ES12" s="9">
        <v>2.2919999999999998</v>
      </c>
      <c r="ET12" s="9">
        <v>3.0470000000000002</v>
      </c>
      <c r="EU12" s="9">
        <v>0.78600000000000003</v>
      </c>
      <c r="EV12" s="9">
        <v>0.253</v>
      </c>
      <c r="EW12" s="9">
        <v>0.53300000000000003</v>
      </c>
      <c r="EX12" s="9">
        <v>0.32</v>
      </c>
      <c r="EY12" s="9">
        <v>0.18</v>
      </c>
      <c r="EZ12" s="9">
        <v>0.14000000000000001</v>
      </c>
      <c r="FA12" s="9">
        <v>1.3620000000000001</v>
      </c>
      <c r="FB12" s="9">
        <v>0.68799999999999994</v>
      </c>
      <c r="FC12" s="9">
        <v>0.67400000000000004</v>
      </c>
      <c r="FD12" s="9">
        <v>2.871</v>
      </c>
      <c r="FE12" s="9">
        <v>1.171</v>
      </c>
      <c r="FF12" s="9">
        <v>1.7</v>
      </c>
      <c r="FG12" s="9">
        <v>57.345999999999997</v>
      </c>
      <c r="FH12" s="9">
        <v>54.627000000000002</v>
      </c>
      <c r="FI12" s="9">
        <v>56.238999999999997</v>
      </c>
      <c r="FJ12" s="9">
        <v>5.0810000000000004</v>
      </c>
      <c r="FK12" s="9">
        <v>1.679</v>
      </c>
      <c r="FL12" s="9">
        <v>3.403</v>
      </c>
      <c r="FM12" s="9">
        <v>0.98899999999999999</v>
      </c>
      <c r="FN12" s="9">
        <v>0.371</v>
      </c>
      <c r="FO12" s="9">
        <v>0.61899999999999999</v>
      </c>
      <c r="FP12" s="9">
        <v>0.71299999999999997</v>
      </c>
      <c r="FQ12" s="9">
        <v>0.161</v>
      </c>
      <c r="FR12" s="9">
        <v>0.55200000000000005</v>
      </c>
      <c r="FS12" s="9">
        <v>1.607</v>
      </c>
      <c r="FT12" s="9">
        <v>0.61499999999999999</v>
      </c>
      <c r="FU12" s="9">
        <v>0.99199999999999999</v>
      </c>
      <c r="FV12" s="9">
        <v>1.7729999999999999</v>
      </c>
      <c r="FW12" s="9">
        <v>0.53300000000000003</v>
      </c>
      <c r="FX12" s="9">
        <v>1.24</v>
      </c>
      <c r="FY12" s="9">
        <v>30</v>
      </c>
      <c r="FZ12" s="9">
        <v>26.419</v>
      </c>
      <c r="GA12" s="9">
        <v>30</v>
      </c>
      <c r="GB12" s="9">
        <v>5.0810000000000004</v>
      </c>
      <c r="GC12" s="9">
        <v>1.679</v>
      </c>
      <c r="GD12" s="9">
        <v>3.403</v>
      </c>
      <c r="GE12" s="9">
        <v>0.98899999999999999</v>
      </c>
      <c r="GF12" s="9">
        <v>0.371</v>
      </c>
      <c r="GG12" s="9">
        <v>0.61899999999999999</v>
      </c>
      <c r="GH12" s="9">
        <v>0.71299999999999997</v>
      </c>
      <c r="GI12" s="9">
        <v>0.161</v>
      </c>
      <c r="GJ12" s="9">
        <v>0.55200000000000005</v>
      </c>
      <c r="GK12" s="9">
        <v>1.607</v>
      </c>
      <c r="GL12" s="9">
        <v>0.61499999999999999</v>
      </c>
      <c r="GM12" s="9">
        <v>0.99199999999999999</v>
      </c>
      <c r="GN12" s="9">
        <v>1.7729999999999999</v>
      </c>
      <c r="GO12" s="9">
        <v>0.53300000000000003</v>
      </c>
      <c r="GP12" s="9">
        <v>1.24</v>
      </c>
      <c r="GQ12" s="9">
        <v>30</v>
      </c>
      <c r="GR12" s="9">
        <v>26.419</v>
      </c>
      <c r="GS12" s="9">
        <v>30</v>
      </c>
      <c r="GT12" s="9">
        <v>1.6990000000000001</v>
      </c>
      <c r="GU12" s="9">
        <v>0.36899999999999999</v>
      </c>
      <c r="GV12" s="9">
        <v>1.33</v>
      </c>
      <c r="GW12" s="9">
        <v>0.18099999999999999</v>
      </c>
      <c r="GX12" s="9">
        <v>0</v>
      </c>
      <c r="GY12" s="9">
        <v>0.18099999999999999</v>
      </c>
      <c r="GZ12" s="9">
        <v>0.40300000000000002</v>
      </c>
      <c r="HA12" s="9">
        <v>0.161</v>
      </c>
      <c r="HB12" s="9">
        <v>0.24199999999999999</v>
      </c>
      <c r="HC12" s="9">
        <v>0.433</v>
      </c>
      <c r="HD12" s="9">
        <v>7.8E-2</v>
      </c>
      <c r="HE12" s="9">
        <v>0.35499999999999998</v>
      </c>
      <c r="HF12" s="9">
        <v>0.68200000000000005</v>
      </c>
      <c r="HG12" s="9">
        <v>0.13</v>
      </c>
      <c r="HH12" s="9">
        <v>0.55200000000000005</v>
      </c>
      <c r="HI12" s="9">
        <v>28.913</v>
      </c>
      <c r="HJ12" s="9">
        <v>20.966999999999999</v>
      </c>
      <c r="HK12" s="9">
        <v>30.800999999999998</v>
      </c>
      <c r="HL12" s="9">
        <v>1.6579999999999999</v>
      </c>
      <c r="HM12" s="9">
        <v>0.84599999999999997</v>
      </c>
      <c r="HN12" s="9">
        <v>0.81200000000000006</v>
      </c>
      <c r="HO12" s="9">
        <v>0.63400000000000001</v>
      </c>
      <c r="HP12" s="9">
        <v>0.371</v>
      </c>
      <c r="HQ12" s="9">
        <v>0.26400000000000001</v>
      </c>
      <c r="HR12" s="9">
        <v>0.19500000000000001</v>
      </c>
      <c r="HS12" s="9">
        <v>0</v>
      </c>
      <c r="HT12" s="9">
        <v>0.19500000000000001</v>
      </c>
      <c r="HU12" s="9">
        <v>0.47899999999999998</v>
      </c>
      <c r="HV12" s="9">
        <v>0.28499999999999998</v>
      </c>
      <c r="HW12" s="9">
        <v>0.19400000000000001</v>
      </c>
      <c r="HX12" s="9">
        <v>0.35099999999999998</v>
      </c>
      <c r="HY12" s="9">
        <v>0.191</v>
      </c>
      <c r="HZ12" s="9">
        <v>0.16</v>
      </c>
      <c r="IA12" s="9">
        <v>10.558</v>
      </c>
      <c r="IB12" s="9">
        <v>20.948</v>
      </c>
      <c r="IC12" s="9">
        <v>8</v>
      </c>
      <c r="ID12" s="9">
        <v>0.77200000000000002</v>
      </c>
      <c r="IE12" s="9">
        <v>0.29899999999999999</v>
      </c>
      <c r="IF12" s="9">
        <v>0.47399999999999998</v>
      </c>
      <c r="IG12" s="9">
        <v>0.26400000000000001</v>
      </c>
      <c r="IH12" s="9">
        <v>7.6999999999999999E-2</v>
      </c>
      <c r="II12" s="9">
        <v>0.187</v>
      </c>
      <c r="IJ12" s="9">
        <v>0.19500000000000001</v>
      </c>
      <c r="IK12" s="9">
        <v>0</v>
      </c>
      <c r="IL12" s="9">
        <v>0.19500000000000001</v>
      </c>
      <c r="IM12" s="9">
        <v>0.14499999999999999</v>
      </c>
      <c r="IN12" s="9">
        <v>0.14499999999999999</v>
      </c>
      <c r="IO12" s="9">
        <v>0</v>
      </c>
      <c r="IP12" s="9">
        <v>0.16900000000000001</v>
      </c>
      <c r="IQ12" s="9">
        <v>7.6999999999999999E-2</v>
      </c>
    </row>
    <row r="13" spans="1:251">
      <c r="A13" s="10">
        <v>42767</v>
      </c>
      <c r="B13" s="9">
        <v>31.067</v>
      </c>
      <c r="C13" s="9">
        <v>38.454999999999998</v>
      </c>
      <c r="D13" s="9">
        <v>6.625</v>
      </c>
      <c r="E13" s="9">
        <v>3.1389999999999998</v>
      </c>
      <c r="F13" s="9">
        <v>3.4860000000000002</v>
      </c>
      <c r="G13" s="9">
        <v>0.78800000000000003</v>
      </c>
      <c r="H13" s="9">
        <v>0.624</v>
      </c>
      <c r="I13" s="9">
        <v>0.16400000000000001</v>
      </c>
      <c r="J13" s="9">
        <v>0.97699999999999998</v>
      </c>
      <c r="K13" s="9">
        <v>0.55200000000000005</v>
      </c>
      <c r="L13" s="9">
        <v>0.42399999999999999</v>
      </c>
      <c r="M13" s="9">
        <v>1.8680000000000001</v>
      </c>
      <c r="N13" s="9">
        <v>0.72899999999999998</v>
      </c>
      <c r="O13" s="9">
        <v>1.139</v>
      </c>
      <c r="P13" s="9">
        <v>2.992</v>
      </c>
      <c r="Q13" s="9">
        <v>1.234</v>
      </c>
      <c r="R13" s="9">
        <v>1.7589999999999999</v>
      </c>
      <c r="S13" s="9">
        <v>35.112000000000002</v>
      </c>
      <c r="T13" s="9">
        <v>18.041</v>
      </c>
      <c r="U13" s="9">
        <v>49.091000000000001</v>
      </c>
      <c r="V13" s="9">
        <v>4.5869999999999997</v>
      </c>
      <c r="W13" s="9">
        <v>2.536</v>
      </c>
      <c r="X13" s="9">
        <v>2.0510000000000002</v>
      </c>
      <c r="Y13" s="9">
        <v>0.38</v>
      </c>
      <c r="Z13" s="9">
        <v>0.249</v>
      </c>
      <c r="AA13" s="9">
        <v>0.13</v>
      </c>
      <c r="AB13" s="9">
        <v>1.292</v>
      </c>
      <c r="AC13" s="9">
        <v>0.63700000000000001</v>
      </c>
      <c r="AD13" s="9">
        <v>0.65500000000000003</v>
      </c>
      <c r="AE13" s="9">
        <v>0.71899999999999997</v>
      </c>
      <c r="AF13" s="9">
        <v>0.59399999999999997</v>
      </c>
      <c r="AG13" s="9">
        <v>0.124</v>
      </c>
      <c r="AH13" s="9">
        <v>2.1960000000000002</v>
      </c>
      <c r="AI13" s="9">
        <v>1.0549999999999999</v>
      </c>
      <c r="AJ13" s="9">
        <v>1.141</v>
      </c>
      <c r="AK13" s="9">
        <v>50.174999999999997</v>
      </c>
      <c r="AL13" s="9">
        <v>44.332999999999998</v>
      </c>
      <c r="AM13" s="9">
        <v>54.316000000000003</v>
      </c>
      <c r="AN13" s="9">
        <v>8.8439999999999994</v>
      </c>
      <c r="AO13" s="9">
        <v>2.3450000000000002</v>
      </c>
      <c r="AP13" s="9">
        <v>6.4989999999999997</v>
      </c>
      <c r="AQ13" s="9">
        <v>1.0489999999999999</v>
      </c>
      <c r="AR13" s="9">
        <v>0.28000000000000003</v>
      </c>
      <c r="AS13" s="9">
        <v>0.76900000000000002</v>
      </c>
      <c r="AT13" s="9">
        <v>1.546</v>
      </c>
      <c r="AU13" s="9">
        <v>0.56100000000000005</v>
      </c>
      <c r="AV13" s="9">
        <v>0.98599999999999999</v>
      </c>
      <c r="AW13" s="9">
        <v>2.339</v>
      </c>
      <c r="AX13" s="9">
        <v>0.56699999999999995</v>
      </c>
      <c r="AY13" s="9">
        <v>1.772</v>
      </c>
      <c r="AZ13" s="9">
        <v>3.91</v>
      </c>
      <c r="BA13" s="9">
        <v>0.93799999999999994</v>
      </c>
      <c r="BB13" s="9">
        <v>2.9729999999999999</v>
      </c>
      <c r="BC13" s="9">
        <v>26.484000000000002</v>
      </c>
      <c r="BD13" s="9">
        <v>18.093</v>
      </c>
      <c r="BE13" s="9">
        <v>32.189</v>
      </c>
      <c r="BF13" s="9">
        <v>11.391999999999999</v>
      </c>
      <c r="BG13" s="9">
        <v>4.6740000000000004</v>
      </c>
      <c r="BH13" s="9">
        <v>6.7169999999999996</v>
      </c>
      <c r="BI13" s="9">
        <v>1.399</v>
      </c>
      <c r="BJ13" s="9">
        <v>0.96899999999999997</v>
      </c>
      <c r="BK13" s="9">
        <v>0.42899999999999999</v>
      </c>
      <c r="BL13" s="9">
        <v>1.4650000000000001</v>
      </c>
      <c r="BM13" s="9">
        <v>0.77800000000000002</v>
      </c>
      <c r="BN13" s="9">
        <v>0.68799999999999994</v>
      </c>
      <c r="BO13" s="9">
        <v>2.7189999999999999</v>
      </c>
      <c r="BP13" s="9">
        <v>0.77800000000000002</v>
      </c>
      <c r="BQ13" s="9">
        <v>1.9419999999999999</v>
      </c>
      <c r="BR13" s="9">
        <v>5.8079999999999998</v>
      </c>
      <c r="BS13" s="9">
        <v>2.149</v>
      </c>
      <c r="BT13" s="9">
        <v>3.6589999999999998</v>
      </c>
      <c r="BU13" s="9">
        <v>52</v>
      </c>
      <c r="BV13" s="9">
        <v>40.912999999999997</v>
      </c>
      <c r="BW13" s="9">
        <v>52</v>
      </c>
      <c r="BX13" s="9">
        <v>2.383</v>
      </c>
      <c r="BY13" s="9">
        <v>1.296</v>
      </c>
      <c r="BZ13" s="9">
        <v>1.087</v>
      </c>
      <c r="CA13" s="9">
        <v>0.16400000000000001</v>
      </c>
      <c r="CB13" s="9">
        <v>0</v>
      </c>
      <c r="CC13" s="9">
        <v>0.16400000000000001</v>
      </c>
      <c r="CD13" s="9">
        <v>0.80600000000000005</v>
      </c>
      <c r="CE13" s="9">
        <v>0.42899999999999999</v>
      </c>
      <c r="CF13" s="9">
        <v>0.377</v>
      </c>
      <c r="CG13" s="9">
        <v>0.39100000000000001</v>
      </c>
      <c r="CH13" s="9">
        <v>0.22900000000000001</v>
      </c>
      <c r="CI13" s="9">
        <v>0.16200000000000001</v>
      </c>
      <c r="CJ13" s="9">
        <v>1.0209999999999999</v>
      </c>
      <c r="CK13" s="9">
        <v>0.63700000000000001</v>
      </c>
      <c r="CL13" s="9">
        <v>0.38400000000000001</v>
      </c>
      <c r="CM13" s="9">
        <v>34.253999999999998</v>
      </c>
      <c r="CN13" s="9">
        <v>38.204000000000001</v>
      </c>
      <c r="CO13" s="9">
        <v>21.757999999999999</v>
      </c>
      <c r="CP13" s="9">
        <v>0.97199999999999998</v>
      </c>
      <c r="CQ13" s="9">
        <v>0.441</v>
      </c>
      <c r="CR13" s="9">
        <v>0.53200000000000003</v>
      </c>
      <c r="CS13" s="9">
        <v>0</v>
      </c>
      <c r="CT13" s="9">
        <v>0</v>
      </c>
      <c r="CU13" s="9">
        <v>0</v>
      </c>
      <c r="CV13" s="9">
        <v>0.156</v>
      </c>
      <c r="CW13" s="9">
        <v>0</v>
      </c>
      <c r="CX13" s="9">
        <v>0.156</v>
      </c>
      <c r="CY13" s="9">
        <v>0.35099999999999998</v>
      </c>
      <c r="CZ13" s="9">
        <v>0.22700000000000001</v>
      </c>
      <c r="DA13" s="9">
        <v>0.124</v>
      </c>
      <c r="DB13" s="9">
        <v>0.46500000000000002</v>
      </c>
      <c r="DC13" s="9">
        <v>0.21299999999999999</v>
      </c>
      <c r="DD13" s="9">
        <v>0.251</v>
      </c>
      <c r="DE13" s="9">
        <v>79.292000000000002</v>
      </c>
      <c r="DF13" s="9">
        <v>86.856999999999999</v>
      </c>
      <c r="DG13" s="9">
        <v>51.34</v>
      </c>
      <c r="DH13" s="9">
        <v>6.5990000000000002</v>
      </c>
      <c r="DI13" s="9">
        <v>3.218</v>
      </c>
      <c r="DJ13" s="9">
        <v>3.3809999999999998</v>
      </c>
      <c r="DK13" s="9">
        <v>0.65100000000000002</v>
      </c>
      <c r="DL13" s="9">
        <v>0.65100000000000002</v>
      </c>
      <c r="DM13" s="9">
        <v>0</v>
      </c>
      <c r="DN13" s="9">
        <v>1.7769999999999999</v>
      </c>
      <c r="DO13" s="9">
        <v>0.79400000000000004</v>
      </c>
      <c r="DP13" s="9">
        <v>0.98299999999999998</v>
      </c>
      <c r="DQ13" s="9">
        <v>1.101</v>
      </c>
      <c r="DR13" s="9">
        <v>0.48699999999999999</v>
      </c>
      <c r="DS13" s="9">
        <v>0.61299999999999999</v>
      </c>
      <c r="DT13" s="9">
        <v>3.07</v>
      </c>
      <c r="DU13" s="9">
        <v>1.2849999999999999</v>
      </c>
      <c r="DV13" s="9">
        <v>1.7849999999999999</v>
      </c>
      <c r="DW13" s="9">
        <v>42.204000000000001</v>
      </c>
      <c r="DX13" s="9">
        <v>17.254000000000001</v>
      </c>
      <c r="DY13" s="9">
        <v>52</v>
      </c>
      <c r="DZ13" s="9">
        <v>12.053000000000001</v>
      </c>
      <c r="EA13" s="9">
        <v>3.9740000000000002</v>
      </c>
      <c r="EB13" s="9">
        <v>8.0790000000000006</v>
      </c>
      <c r="EC13" s="9">
        <v>1.2210000000000001</v>
      </c>
      <c r="ED13" s="9">
        <v>0.32200000000000001</v>
      </c>
      <c r="EE13" s="9">
        <v>0.89800000000000002</v>
      </c>
      <c r="EF13" s="9">
        <v>1.89</v>
      </c>
      <c r="EG13" s="9">
        <v>0.66700000000000004</v>
      </c>
      <c r="EH13" s="9">
        <v>1.224</v>
      </c>
      <c r="EI13" s="9">
        <v>3.8050000000000002</v>
      </c>
      <c r="EJ13" s="9">
        <v>1.21</v>
      </c>
      <c r="EK13" s="9">
        <v>2.5950000000000002</v>
      </c>
      <c r="EL13" s="9">
        <v>5.1369999999999996</v>
      </c>
      <c r="EM13" s="9">
        <v>1.7749999999999999</v>
      </c>
      <c r="EN13" s="9">
        <v>3.3620000000000001</v>
      </c>
      <c r="EO13" s="9">
        <v>31.074000000000002</v>
      </c>
      <c r="EP13" s="9">
        <v>46.09</v>
      </c>
      <c r="EQ13" s="9">
        <v>25.745999999999999</v>
      </c>
      <c r="ER13" s="9">
        <v>4.9390000000000001</v>
      </c>
      <c r="ES13" s="9">
        <v>1.5640000000000001</v>
      </c>
      <c r="ET13" s="9">
        <v>3.375</v>
      </c>
      <c r="EU13" s="9">
        <v>0.74</v>
      </c>
      <c r="EV13" s="9">
        <v>0.27600000000000002</v>
      </c>
      <c r="EW13" s="9">
        <v>0.46400000000000002</v>
      </c>
      <c r="EX13" s="9">
        <v>0.307</v>
      </c>
      <c r="EY13" s="9">
        <v>0.307</v>
      </c>
      <c r="EZ13" s="9">
        <v>0</v>
      </c>
      <c r="FA13" s="9">
        <v>0.89500000000000002</v>
      </c>
      <c r="FB13" s="9">
        <v>0.104</v>
      </c>
      <c r="FC13" s="9">
        <v>0.79100000000000004</v>
      </c>
      <c r="FD13" s="9">
        <v>2.9969999999999999</v>
      </c>
      <c r="FE13" s="9">
        <v>0.877</v>
      </c>
      <c r="FF13" s="9">
        <v>2.12</v>
      </c>
      <c r="FG13" s="9">
        <v>52</v>
      </c>
      <c r="FH13" s="9">
        <v>52</v>
      </c>
      <c r="FI13" s="9">
        <v>52</v>
      </c>
      <c r="FJ13" s="9">
        <v>4.84</v>
      </c>
      <c r="FK13" s="9">
        <v>2.0539999999999998</v>
      </c>
      <c r="FL13" s="9">
        <v>2.786</v>
      </c>
      <c r="FM13" s="9">
        <v>0.64900000000000002</v>
      </c>
      <c r="FN13" s="9">
        <v>0.191</v>
      </c>
      <c r="FO13" s="9">
        <v>0.45800000000000002</v>
      </c>
      <c r="FP13" s="9">
        <v>0.65900000000000003</v>
      </c>
      <c r="FQ13" s="9">
        <v>0.26300000000000001</v>
      </c>
      <c r="FR13" s="9">
        <v>0.39600000000000002</v>
      </c>
      <c r="FS13" s="9">
        <v>2.109</v>
      </c>
      <c r="FT13" s="9">
        <v>0.874</v>
      </c>
      <c r="FU13" s="9">
        <v>1.2350000000000001</v>
      </c>
      <c r="FV13" s="9">
        <v>1.423</v>
      </c>
      <c r="FW13" s="9">
        <v>0.72599999999999998</v>
      </c>
      <c r="FX13" s="9">
        <v>0.69599999999999995</v>
      </c>
      <c r="FY13" s="9">
        <v>27.22</v>
      </c>
      <c r="FZ13" s="9">
        <v>33.234999999999999</v>
      </c>
      <c r="GA13" s="9">
        <v>24.245999999999999</v>
      </c>
      <c r="GB13" s="9">
        <v>4.7880000000000003</v>
      </c>
      <c r="GC13" s="9">
        <v>2.0539999999999998</v>
      </c>
      <c r="GD13" s="9">
        <v>2.7349999999999999</v>
      </c>
      <c r="GE13" s="9">
        <v>0.59699999999999998</v>
      </c>
      <c r="GF13" s="9">
        <v>0.191</v>
      </c>
      <c r="GG13" s="9">
        <v>0.40699999999999997</v>
      </c>
      <c r="GH13" s="9">
        <v>0.65900000000000003</v>
      </c>
      <c r="GI13" s="9">
        <v>0.26300000000000001</v>
      </c>
      <c r="GJ13" s="9">
        <v>0.39600000000000002</v>
      </c>
      <c r="GK13" s="9">
        <v>2.109</v>
      </c>
      <c r="GL13" s="9">
        <v>0.874</v>
      </c>
      <c r="GM13" s="9">
        <v>1.2350000000000001</v>
      </c>
      <c r="GN13" s="9">
        <v>1.423</v>
      </c>
      <c r="GO13" s="9">
        <v>0.72599999999999998</v>
      </c>
      <c r="GP13" s="9">
        <v>0.69599999999999995</v>
      </c>
      <c r="GQ13" s="9">
        <v>27.518999999999998</v>
      </c>
      <c r="GR13" s="9">
        <v>33.234999999999999</v>
      </c>
      <c r="GS13" s="9">
        <v>25.405999999999999</v>
      </c>
      <c r="GT13" s="9">
        <v>1.5820000000000001</v>
      </c>
      <c r="GU13" s="9">
        <v>0.69899999999999995</v>
      </c>
      <c r="GV13" s="9">
        <v>0.88300000000000001</v>
      </c>
      <c r="GW13" s="9">
        <v>0.16700000000000001</v>
      </c>
      <c r="GX13" s="9">
        <v>7.6999999999999999E-2</v>
      </c>
      <c r="GY13" s="9">
        <v>0.09</v>
      </c>
      <c r="GZ13" s="9">
        <v>0.55600000000000005</v>
      </c>
      <c r="HA13" s="9">
        <v>0.16</v>
      </c>
      <c r="HB13" s="9">
        <v>0.39600000000000002</v>
      </c>
      <c r="HC13" s="9">
        <v>0.49399999999999999</v>
      </c>
      <c r="HD13" s="9">
        <v>0.26500000000000001</v>
      </c>
      <c r="HE13" s="9">
        <v>0.23</v>
      </c>
      <c r="HF13" s="9">
        <v>0.36499999999999999</v>
      </c>
      <c r="HG13" s="9">
        <v>0.19700000000000001</v>
      </c>
      <c r="HH13" s="9">
        <v>0.16700000000000001</v>
      </c>
      <c r="HI13" s="9">
        <v>12.997</v>
      </c>
      <c r="HJ13" s="9">
        <v>14.000999999999999</v>
      </c>
      <c r="HK13" s="9">
        <v>12.279</v>
      </c>
      <c r="HL13" s="9">
        <v>2.3759999999999999</v>
      </c>
      <c r="HM13" s="9">
        <v>0.95899999999999996</v>
      </c>
      <c r="HN13" s="9">
        <v>1.4159999999999999</v>
      </c>
      <c r="HO13" s="9">
        <v>0.34599999999999997</v>
      </c>
      <c r="HP13" s="9">
        <v>0.113</v>
      </c>
      <c r="HQ13" s="9">
        <v>0.23200000000000001</v>
      </c>
      <c r="HR13" s="9">
        <v>0.10299999999999999</v>
      </c>
      <c r="HS13" s="9">
        <v>0.10299999999999999</v>
      </c>
      <c r="HT13" s="9">
        <v>0</v>
      </c>
      <c r="HU13" s="9">
        <v>1.071</v>
      </c>
      <c r="HV13" s="9">
        <v>0.312</v>
      </c>
      <c r="HW13" s="9">
        <v>0.75900000000000001</v>
      </c>
      <c r="HX13" s="9">
        <v>0.85599999999999998</v>
      </c>
      <c r="HY13" s="9">
        <v>0.43099999999999999</v>
      </c>
      <c r="HZ13" s="9">
        <v>0.42499999999999999</v>
      </c>
      <c r="IA13" s="9">
        <v>38.787999999999997</v>
      </c>
      <c r="IB13" s="9">
        <v>50.069000000000003</v>
      </c>
      <c r="IC13" s="9">
        <v>33.734999999999999</v>
      </c>
      <c r="ID13" s="9">
        <v>1.571</v>
      </c>
      <c r="IE13" s="9">
        <v>0.84599999999999997</v>
      </c>
      <c r="IF13" s="9">
        <v>0.72499999999999998</v>
      </c>
      <c r="IG13" s="9">
        <v>0.246</v>
      </c>
      <c r="IH13" s="9">
        <v>0.113</v>
      </c>
      <c r="II13" s="9">
        <v>0.13200000000000001</v>
      </c>
      <c r="IJ13" s="9">
        <v>0.10299999999999999</v>
      </c>
      <c r="IK13" s="9">
        <v>0.10299999999999999</v>
      </c>
      <c r="IL13" s="9">
        <v>0</v>
      </c>
      <c r="IM13" s="9">
        <v>0.80100000000000005</v>
      </c>
      <c r="IN13" s="9">
        <v>0.312</v>
      </c>
      <c r="IO13" s="9">
        <v>0.48899999999999999</v>
      </c>
      <c r="IP13" s="9">
        <v>0.42199999999999999</v>
      </c>
      <c r="IQ13" s="9">
        <v>0.318</v>
      </c>
    </row>
    <row r="14" spans="1:251">
      <c r="A14" s="10">
        <v>43132</v>
      </c>
      <c r="B14" s="9">
        <v>36.375</v>
      </c>
      <c r="C14" s="9">
        <v>64.031000000000006</v>
      </c>
      <c r="D14" s="9">
        <v>8.2530000000000001</v>
      </c>
      <c r="E14" s="9">
        <v>2.8759999999999999</v>
      </c>
      <c r="F14" s="9">
        <v>5.3780000000000001</v>
      </c>
      <c r="G14" s="9">
        <v>0.47799999999999998</v>
      </c>
      <c r="H14" s="9">
        <v>0.254</v>
      </c>
      <c r="I14" s="9">
        <v>0.224</v>
      </c>
      <c r="J14" s="9">
        <v>1.4850000000000001</v>
      </c>
      <c r="K14" s="9">
        <v>0.45900000000000002</v>
      </c>
      <c r="L14" s="9">
        <v>1.0249999999999999</v>
      </c>
      <c r="M14" s="9">
        <v>1.403</v>
      </c>
      <c r="N14" s="9">
        <v>0.48899999999999999</v>
      </c>
      <c r="O14" s="9">
        <v>0.91400000000000003</v>
      </c>
      <c r="P14" s="9">
        <v>4.8869999999999996</v>
      </c>
      <c r="Q14" s="9">
        <v>1.673</v>
      </c>
      <c r="R14" s="9">
        <v>3.214</v>
      </c>
      <c r="S14" s="9">
        <v>52</v>
      </c>
      <c r="T14" s="9">
        <v>52</v>
      </c>
      <c r="U14" s="9">
        <v>52</v>
      </c>
      <c r="V14" s="9">
        <v>4.9569999999999999</v>
      </c>
      <c r="W14" s="9">
        <v>2.1480000000000001</v>
      </c>
      <c r="X14" s="9">
        <v>2.8090000000000002</v>
      </c>
      <c r="Y14" s="9">
        <v>0.52900000000000003</v>
      </c>
      <c r="Z14" s="9">
        <v>0.52900000000000003</v>
      </c>
      <c r="AA14" s="9">
        <v>0</v>
      </c>
      <c r="AB14" s="9">
        <v>0.86599999999999999</v>
      </c>
      <c r="AC14" s="9">
        <v>0.38100000000000001</v>
      </c>
      <c r="AD14" s="9">
        <v>0.48499999999999999</v>
      </c>
      <c r="AE14" s="9">
        <v>1.8129999999999999</v>
      </c>
      <c r="AF14" s="9">
        <v>0.61599999999999999</v>
      </c>
      <c r="AG14" s="9">
        <v>1.1970000000000001</v>
      </c>
      <c r="AH14" s="9">
        <v>1.7490000000000001</v>
      </c>
      <c r="AI14" s="9">
        <v>0.622</v>
      </c>
      <c r="AJ14" s="9">
        <v>1.127</v>
      </c>
      <c r="AK14" s="9">
        <v>30.091999999999999</v>
      </c>
      <c r="AL14" s="9">
        <v>19.838000000000001</v>
      </c>
      <c r="AM14" s="9">
        <v>36.232999999999997</v>
      </c>
      <c r="AN14" s="9">
        <v>9</v>
      </c>
      <c r="AO14" s="9">
        <v>2.3879999999999999</v>
      </c>
      <c r="AP14" s="9">
        <v>6.6120000000000001</v>
      </c>
      <c r="AQ14" s="9">
        <v>0.71699999999999997</v>
      </c>
      <c r="AR14" s="9">
        <v>0.33800000000000002</v>
      </c>
      <c r="AS14" s="9">
        <v>0.379</v>
      </c>
      <c r="AT14" s="9">
        <v>1.397</v>
      </c>
      <c r="AU14" s="9">
        <v>0.113</v>
      </c>
      <c r="AV14" s="9">
        <v>1.284</v>
      </c>
      <c r="AW14" s="9">
        <v>1.409</v>
      </c>
      <c r="AX14" s="9">
        <v>0.42899999999999999</v>
      </c>
      <c r="AY14" s="9">
        <v>0.98</v>
      </c>
      <c r="AZ14" s="9">
        <v>5.476</v>
      </c>
      <c r="BA14" s="9">
        <v>1.5069999999999999</v>
      </c>
      <c r="BB14" s="9">
        <v>3.9689999999999999</v>
      </c>
      <c r="BC14" s="9">
        <v>100</v>
      </c>
      <c r="BD14" s="9">
        <v>104</v>
      </c>
      <c r="BE14" s="9">
        <v>52</v>
      </c>
      <c r="BF14" s="9">
        <v>11.521000000000001</v>
      </c>
      <c r="BG14" s="9">
        <v>4.875</v>
      </c>
      <c r="BH14" s="9">
        <v>6.6459999999999999</v>
      </c>
      <c r="BI14" s="9">
        <v>0.871</v>
      </c>
      <c r="BJ14" s="9">
        <v>0.78300000000000003</v>
      </c>
      <c r="BK14" s="9">
        <v>8.7999999999999995E-2</v>
      </c>
      <c r="BL14" s="9">
        <v>1.43</v>
      </c>
      <c r="BM14" s="9">
        <v>0.69199999999999995</v>
      </c>
      <c r="BN14" s="9">
        <v>0.73799999999999999</v>
      </c>
      <c r="BO14" s="9">
        <v>3.6829999999999998</v>
      </c>
      <c r="BP14" s="9">
        <v>1.446</v>
      </c>
      <c r="BQ14" s="9">
        <v>2.2370000000000001</v>
      </c>
      <c r="BR14" s="9">
        <v>5.5359999999999996</v>
      </c>
      <c r="BS14" s="9">
        <v>1.9530000000000001</v>
      </c>
      <c r="BT14" s="9">
        <v>3.5830000000000002</v>
      </c>
      <c r="BU14" s="9">
        <v>47.292999999999999</v>
      </c>
      <c r="BV14" s="9">
        <v>46.570999999999998</v>
      </c>
      <c r="BW14" s="9">
        <v>52</v>
      </c>
      <c r="BX14" s="9">
        <v>4.226</v>
      </c>
      <c r="BY14" s="9">
        <v>1.411</v>
      </c>
      <c r="BZ14" s="9">
        <v>2.8140000000000001</v>
      </c>
      <c r="CA14" s="9">
        <v>0.126</v>
      </c>
      <c r="CB14" s="9">
        <v>0</v>
      </c>
      <c r="CC14" s="9">
        <v>0.126</v>
      </c>
      <c r="CD14" s="9">
        <v>1.1060000000000001</v>
      </c>
      <c r="CE14" s="9">
        <v>0.52900000000000003</v>
      </c>
      <c r="CF14" s="9">
        <v>0.57699999999999996</v>
      </c>
      <c r="CG14" s="9">
        <v>0.79700000000000004</v>
      </c>
      <c r="CH14" s="9">
        <v>0.14199999999999999</v>
      </c>
      <c r="CI14" s="9">
        <v>0.65500000000000003</v>
      </c>
      <c r="CJ14" s="9">
        <v>2.198</v>
      </c>
      <c r="CK14" s="9">
        <v>0.74</v>
      </c>
      <c r="CL14" s="9">
        <v>1.458</v>
      </c>
      <c r="CM14" s="9">
        <v>52</v>
      </c>
      <c r="CN14" s="9">
        <v>48.478000000000002</v>
      </c>
      <c r="CO14" s="9">
        <v>51.594000000000001</v>
      </c>
      <c r="CP14" s="9">
        <v>1.6830000000000001</v>
      </c>
      <c r="CQ14" s="9">
        <v>0.76900000000000002</v>
      </c>
      <c r="CR14" s="9">
        <v>0.91400000000000003</v>
      </c>
      <c r="CS14" s="9">
        <v>0</v>
      </c>
      <c r="CT14" s="9">
        <v>0</v>
      </c>
      <c r="CU14" s="9">
        <v>0</v>
      </c>
      <c r="CV14" s="9">
        <v>0.30099999999999999</v>
      </c>
      <c r="CW14" s="9">
        <v>0.30099999999999999</v>
      </c>
      <c r="CX14" s="9">
        <v>0</v>
      </c>
      <c r="CY14" s="9">
        <v>0.66500000000000004</v>
      </c>
      <c r="CZ14" s="9">
        <v>0.28199999999999997</v>
      </c>
      <c r="DA14" s="9">
        <v>0.38200000000000001</v>
      </c>
      <c r="DB14" s="9">
        <v>0.71699999999999997</v>
      </c>
      <c r="DC14" s="9">
        <v>0.186</v>
      </c>
      <c r="DD14" s="9">
        <v>0.53200000000000003</v>
      </c>
      <c r="DE14" s="9">
        <v>43.470999999999997</v>
      </c>
      <c r="DF14" s="9">
        <v>27.286999999999999</v>
      </c>
      <c r="DG14" s="9">
        <v>51.438000000000002</v>
      </c>
      <c r="DH14" s="9">
        <v>7.5810000000000004</v>
      </c>
      <c r="DI14" s="9">
        <v>3.25</v>
      </c>
      <c r="DJ14" s="9">
        <v>4.3310000000000004</v>
      </c>
      <c r="DK14" s="9">
        <v>0.52800000000000002</v>
      </c>
      <c r="DL14" s="9">
        <v>0.254</v>
      </c>
      <c r="DM14" s="9">
        <v>0.27400000000000002</v>
      </c>
      <c r="DN14" s="9">
        <v>0.82899999999999996</v>
      </c>
      <c r="DO14" s="9">
        <v>0.28199999999999997</v>
      </c>
      <c r="DP14" s="9">
        <v>0.54600000000000004</v>
      </c>
      <c r="DQ14" s="9">
        <v>1.9139999999999999</v>
      </c>
      <c r="DR14" s="9">
        <v>0.89800000000000002</v>
      </c>
      <c r="DS14" s="9">
        <v>1.016</v>
      </c>
      <c r="DT14" s="9">
        <v>4.3099999999999996</v>
      </c>
      <c r="DU14" s="9">
        <v>1.8149999999999999</v>
      </c>
      <c r="DV14" s="9">
        <v>2.4940000000000002</v>
      </c>
      <c r="DW14" s="9">
        <v>52</v>
      </c>
      <c r="DX14" s="9">
        <v>52</v>
      </c>
      <c r="DY14" s="9">
        <v>52</v>
      </c>
      <c r="DZ14" s="9">
        <v>14.179</v>
      </c>
      <c r="EA14" s="9">
        <v>4.423</v>
      </c>
      <c r="EB14" s="9">
        <v>9.7560000000000002</v>
      </c>
      <c r="EC14" s="9">
        <v>0.70699999999999996</v>
      </c>
      <c r="ED14" s="9">
        <v>0.52100000000000002</v>
      </c>
      <c r="EE14" s="9">
        <v>0.187</v>
      </c>
      <c r="EF14" s="9">
        <v>2.6469999999999998</v>
      </c>
      <c r="EG14" s="9">
        <v>0.93600000000000005</v>
      </c>
      <c r="EH14" s="9">
        <v>1.7110000000000001</v>
      </c>
      <c r="EI14" s="9">
        <v>3.4470000000000001</v>
      </c>
      <c r="EJ14" s="9">
        <v>0.92500000000000004</v>
      </c>
      <c r="EK14" s="9">
        <v>2.5230000000000001</v>
      </c>
      <c r="EL14" s="9">
        <v>7.3769999999999998</v>
      </c>
      <c r="EM14" s="9">
        <v>2.0419999999999998</v>
      </c>
      <c r="EN14" s="9">
        <v>5.335</v>
      </c>
      <c r="EO14" s="9">
        <v>52</v>
      </c>
      <c r="EP14" s="9">
        <v>41.561999999999998</v>
      </c>
      <c r="EQ14" s="9">
        <v>52</v>
      </c>
      <c r="ER14" s="9">
        <v>4.6689999999999996</v>
      </c>
      <c r="ES14" s="9">
        <v>1.77</v>
      </c>
      <c r="ET14" s="9">
        <v>2.899</v>
      </c>
      <c r="EU14" s="9">
        <v>0.47899999999999998</v>
      </c>
      <c r="EV14" s="9">
        <v>0.34699999999999998</v>
      </c>
      <c r="EW14" s="9">
        <v>0.13200000000000001</v>
      </c>
      <c r="EX14" s="9">
        <v>0.75800000000000001</v>
      </c>
      <c r="EY14" s="9">
        <v>0.41799999999999998</v>
      </c>
      <c r="EZ14" s="9">
        <v>0.34100000000000003</v>
      </c>
      <c r="FA14" s="9">
        <v>1.1910000000000001</v>
      </c>
      <c r="FB14" s="9">
        <v>0.47699999999999998</v>
      </c>
      <c r="FC14" s="9">
        <v>0.71499999999999997</v>
      </c>
      <c r="FD14" s="9">
        <v>2.2410000000000001</v>
      </c>
      <c r="FE14" s="9">
        <v>0.52800000000000002</v>
      </c>
      <c r="FF14" s="9">
        <v>1.712</v>
      </c>
      <c r="FG14" s="9">
        <v>47</v>
      </c>
      <c r="FH14" s="9">
        <v>35.826000000000001</v>
      </c>
      <c r="FI14" s="9">
        <v>63.420999999999999</v>
      </c>
      <c r="FJ14" s="9">
        <v>4.9980000000000002</v>
      </c>
      <c r="FK14" s="9">
        <v>1.9059999999999999</v>
      </c>
      <c r="FL14" s="9">
        <v>3.0920000000000001</v>
      </c>
      <c r="FM14" s="9">
        <v>0.90800000000000003</v>
      </c>
      <c r="FN14" s="9">
        <v>0.47799999999999998</v>
      </c>
      <c r="FO14" s="9">
        <v>0.42899999999999999</v>
      </c>
      <c r="FP14" s="9">
        <v>0.85699999999999998</v>
      </c>
      <c r="FQ14" s="9">
        <v>0.224</v>
      </c>
      <c r="FR14" s="9">
        <v>0.63300000000000001</v>
      </c>
      <c r="FS14" s="9">
        <v>1.9470000000000001</v>
      </c>
      <c r="FT14" s="9">
        <v>0.68600000000000005</v>
      </c>
      <c r="FU14" s="9">
        <v>1.262</v>
      </c>
      <c r="FV14" s="9">
        <v>1.286</v>
      </c>
      <c r="FW14" s="9">
        <v>0.51800000000000002</v>
      </c>
      <c r="FX14" s="9">
        <v>0.76800000000000002</v>
      </c>
      <c r="FY14" s="9">
        <v>21</v>
      </c>
      <c r="FZ14" s="9">
        <v>21</v>
      </c>
      <c r="GA14" s="9">
        <v>22.245999999999999</v>
      </c>
      <c r="GB14" s="9">
        <v>4.8129999999999997</v>
      </c>
      <c r="GC14" s="9">
        <v>1.7210000000000001</v>
      </c>
      <c r="GD14" s="9">
        <v>3.0920000000000001</v>
      </c>
      <c r="GE14" s="9">
        <v>0.90800000000000003</v>
      </c>
      <c r="GF14" s="9">
        <v>0.47799999999999998</v>
      </c>
      <c r="GG14" s="9">
        <v>0.42899999999999999</v>
      </c>
      <c r="GH14" s="9">
        <v>0.78700000000000003</v>
      </c>
      <c r="GI14" s="9">
        <v>0.154</v>
      </c>
      <c r="GJ14" s="9">
        <v>0.63300000000000001</v>
      </c>
      <c r="GK14" s="9">
        <v>1.9470000000000001</v>
      </c>
      <c r="GL14" s="9">
        <v>0.68600000000000005</v>
      </c>
      <c r="GM14" s="9">
        <v>1.262</v>
      </c>
      <c r="GN14" s="9">
        <v>1.171</v>
      </c>
      <c r="GO14" s="9">
        <v>0.40400000000000003</v>
      </c>
      <c r="GP14" s="9">
        <v>0.76800000000000002</v>
      </c>
      <c r="GQ14" s="9">
        <v>21</v>
      </c>
      <c r="GR14" s="9">
        <v>20.315000000000001</v>
      </c>
      <c r="GS14" s="9">
        <v>22.245999999999999</v>
      </c>
      <c r="GT14" s="9">
        <v>0.92900000000000005</v>
      </c>
      <c r="GU14" s="9">
        <v>0.36799999999999999</v>
      </c>
      <c r="GV14" s="9">
        <v>0.56100000000000005</v>
      </c>
      <c r="GW14" s="9">
        <v>0.22600000000000001</v>
      </c>
      <c r="GX14" s="9">
        <v>0.14599999999999999</v>
      </c>
      <c r="GY14" s="9">
        <v>0.08</v>
      </c>
      <c r="GZ14" s="9">
        <v>0.154</v>
      </c>
      <c r="HA14" s="9">
        <v>6.6000000000000003E-2</v>
      </c>
      <c r="HB14" s="9">
        <v>8.6999999999999994E-2</v>
      </c>
      <c r="HC14" s="9">
        <v>0.33900000000000002</v>
      </c>
      <c r="HD14" s="9">
        <v>7.5999999999999998E-2</v>
      </c>
      <c r="HE14" s="9">
        <v>0.26400000000000001</v>
      </c>
      <c r="HF14" s="9">
        <v>0.21</v>
      </c>
      <c r="HG14" s="9">
        <v>0.08</v>
      </c>
      <c r="HH14" s="9">
        <v>0.13</v>
      </c>
      <c r="HI14" s="9">
        <v>16.786000000000001</v>
      </c>
      <c r="HJ14" s="9">
        <v>5.2080000000000002</v>
      </c>
      <c r="HK14" s="9">
        <v>26.838000000000001</v>
      </c>
      <c r="HL14" s="9">
        <v>2.5880000000000001</v>
      </c>
      <c r="HM14" s="9">
        <v>0.65400000000000003</v>
      </c>
      <c r="HN14" s="9">
        <v>1.9339999999999999</v>
      </c>
      <c r="HO14" s="9">
        <v>0.6</v>
      </c>
      <c r="HP14" s="9">
        <v>0.251</v>
      </c>
      <c r="HQ14" s="9">
        <v>0.34899999999999998</v>
      </c>
      <c r="HR14" s="9">
        <v>0.44700000000000001</v>
      </c>
      <c r="HS14" s="9">
        <v>8.6999999999999994E-2</v>
      </c>
      <c r="HT14" s="9">
        <v>0.36</v>
      </c>
      <c r="HU14" s="9">
        <v>1.054</v>
      </c>
      <c r="HV14" s="9">
        <v>0.23899999999999999</v>
      </c>
      <c r="HW14" s="9">
        <v>0.81399999999999995</v>
      </c>
      <c r="HX14" s="9">
        <v>0.48699999999999999</v>
      </c>
      <c r="HY14" s="9">
        <v>7.4999999999999997E-2</v>
      </c>
      <c r="HZ14" s="9">
        <v>0.41099999999999998</v>
      </c>
      <c r="IA14" s="9">
        <v>18.106000000000002</v>
      </c>
      <c r="IB14" s="9">
        <v>13.054</v>
      </c>
      <c r="IC14" s="9">
        <v>18.843</v>
      </c>
      <c r="ID14" s="9">
        <v>1.5169999999999999</v>
      </c>
      <c r="IE14" s="9">
        <v>0.30199999999999999</v>
      </c>
      <c r="IF14" s="9">
        <v>1.2150000000000001</v>
      </c>
      <c r="IG14" s="9">
        <v>0.35399999999999998</v>
      </c>
      <c r="IH14" s="9">
        <v>7.4999999999999997E-2</v>
      </c>
      <c r="II14" s="9">
        <v>0.27800000000000002</v>
      </c>
      <c r="IJ14" s="9">
        <v>0.14799999999999999</v>
      </c>
      <c r="IK14" s="9">
        <v>0</v>
      </c>
      <c r="IL14" s="9">
        <v>0.14799999999999999</v>
      </c>
      <c r="IM14" s="9">
        <v>0.73899999999999999</v>
      </c>
      <c r="IN14" s="9">
        <v>0.151</v>
      </c>
      <c r="IO14" s="9">
        <v>0.58799999999999997</v>
      </c>
      <c r="IP14" s="9">
        <v>0.27500000000000002</v>
      </c>
      <c r="IQ14" s="9">
        <v>7.4999999999999997E-2</v>
      </c>
    </row>
    <row r="15" spans="1:251">
      <c r="A15" s="10">
        <v>43497</v>
      </c>
      <c r="B15" s="9">
        <v>14.064</v>
      </c>
      <c r="C15" s="9">
        <v>52</v>
      </c>
      <c r="D15" s="9">
        <v>9.16</v>
      </c>
      <c r="E15" s="9">
        <v>3.391</v>
      </c>
      <c r="F15" s="9">
        <v>5.7690000000000001</v>
      </c>
      <c r="G15" s="9">
        <v>1.028</v>
      </c>
      <c r="H15" s="9">
        <v>0.45900000000000002</v>
      </c>
      <c r="I15" s="9">
        <v>0.56999999999999995</v>
      </c>
      <c r="J15" s="9">
        <v>0.75600000000000001</v>
      </c>
      <c r="K15" s="9">
        <v>0.19400000000000001</v>
      </c>
      <c r="L15" s="9">
        <v>0.56200000000000006</v>
      </c>
      <c r="M15" s="9">
        <v>1.9079999999999999</v>
      </c>
      <c r="N15" s="9">
        <v>0.74399999999999999</v>
      </c>
      <c r="O15" s="9">
        <v>1.163</v>
      </c>
      <c r="P15" s="9">
        <v>5.468</v>
      </c>
      <c r="Q15" s="9">
        <v>1.9930000000000001</v>
      </c>
      <c r="R15" s="9">
        <v>3.4740000000000002</v>
      </c>
      <c r="S15" s="9">
        <v>88.7</v>
      </c>
      <c r="T15" s="9">
        <v>52</v>
      </c>
      <c r="U15" s="9">
        <v>104</v>
      </c>
      <c r="V15" s="9">
        <v>3.645</v>
      </c>
      <c r="W15" s="9">
        <v>1.877</v>
      </c>
      <c r="X15" s="9">
        <v>1.768</v>
      </c>
      <c r="Y15" s="9">
        <v>0.39400000000000002</v>
      </c>
      <c r="Z15" s="9">
        <v>0.25900000000000001</v>
      </c>
      <c r="AA15" s="9">
        <v>0.13500000000000001</v>
      </c>
      <c r="AB15" s="9">
        <v>0.93</v>
      </c>
      <c r="AC15" s="9">
        <v>0.54200000000000004</v>
      </c>
      <c r="AD15" s="9">
        <v>0.38800000000000001</v>
      </c>
      <c r="AE15" s="9">
        <v>1.139</v>
      </c>
      <c r="AF15" s="9">
        <v>0.59199999999999997</v>
      </c>
      <c r="AG15" s="9">
        <v>0.54700000000000004</v>
      </c>
      <c r="AH15" s="9">
        <v>1.1819999999999999</v>
      </c>
      <c r="AI15" s="9">
        <v>0.48299999999999998</v>
      </c>
      <c r="AJ15" s="9">
        <v>0.69899999999999995</v>
      </c>
      <c r="AK15" s="9">
        <v>26</v>
      </c>
      <c r="AL15" s="9">
        <v>22.43</v>
      </c>
      <c r="AM15" s="9">
        <v>39.988999999999997</v>
      </c>
      <c r="AN15" s="9">
        <v>9.8859999999999992</v>
      </c>
      <c r="AO15" s="9">
        <v>2.35</v>
      </c>
      <c r="AP15" s="9">
        <v>7.5359999999999996</v>
      </c>
      <c r="AQ15" s="9">
        <v>0.65200000000000002</v>
      </c>
      <c r="AR15" s="9">
        <v>0.25600000000000001</v>
      </c>
      <c r="AS15" s="9">
        <v>0.39500000000000002</v>
      </c>
      <c r="AT15" s="9">
        <v>1.101</v>
      </c>
      <c r="AU15" s="9">
        <v>0</v>
      </c>
      <c r="AV15" s="9">
        <v>1.101</v>
      </c>
      <c r="AW15" s="9">
        <v>2.4740000000000002</v>
      </c>
      <c r="AX15" s="9">
        <v>0.42399999999999999</v>
      </c>
      <c r="AY15" s="9">
        <v>2.0499999999999998</v>
      </c>
      <c r="AZ15" s="9">
        <v>5.66</v>
      </c>
      <c r="BA15" s="9">
        <v>1.669</v>
      </c>
      <c r="BB15" s="9">
        <v>3.99</v>
      </c>
      <c r="BC15" s="9">
        <v>52.508000000000003</v>
      </c>
      <c r="BD15" s="9">
        <v>104</v>
      </c>
      <c r="BE15" s="9">
        <v>52</v>
      </c>
      <c r="BF15" s="9">
        <v>11.746</v>
      </c>
      <c r="BG15" s="9">
        <v>4.7329999999999997</v>
      </c>
      <c r="BH15" s="9">
        <v>7.0129999999999999</v>
      </c>
      <c r="BI15" s="9">
        <v>0.79100000000000004</v>
      </c>
      <c r="BJ15" s="9">
        <v>0.41</v>
      </c>
      <c r="BK15" s="9">
        <v>0.38100000000000001</v>
      </c>
      <c r="BL15" s="9">
        <v>1.639</v>
      </c>
      <c r="BM15" s="9">
        <v>0.55300000000000005</v>
      </c>
      <c r="BN15" s="9">
        <v>1.0860000000000001</v>
      </c>
      <c r="BO15" s="9">
        <v>2.8690000000000002</v>
      </c>
      <c r="BP15" s="9">
        <v>1.0569999999999999</v>
      </c>
      <c r="BQ15" s="9">
        <v>1.8120000000000001</v>
      </c>
      <c r="BR15" s="9">
        <v>6.4480000000000004</v>
      </c>
      <c r="BS15" s="9">
        <v>2.714</v>
      </c>
      <c r="BT15" s="9">
        <v>3.734</v>
      </c>
      <c r="BU15" s="9">
        <v>52</v>
      </c>
      <c r="BV15" s="9">
        <v>93.591999999999999</v>
      </c>
      <c r="BW15" s="9">
        <v>52</v>
      </c>
      <c r="BX15" s="9">
        <v>3.2829999999999999</v>
      </c>
      <c r="BY15" s="9">
        <v>1.7310000000000001</v>
      </c>
      <c r="BZ15" s="9">
        <v>1.552</v>
      </c>
      <c r="CA15" s="9">
        <v>0.246</v>
      </c>
      <c r="CB15" s="9">
        <v>0.246</v>
      </c>
      <c r="CC15" s="9">
        <v>0</v>
      </c>
      <c r="CD15" s="9">
        <v>0.68</v>
      </c>
      <c r="CE15" s="9">
        <v>0.39200000000000002</v>
      </c>
      <c r="CF15" s="9">
        <v>0.28699999999999998</v>
      </c>
      <c r="CG15" s="9">
        <v>0.56999999999999995</v>
      </c>
      <c r="CH15" s="9">
        <v>0.45400000000000001</v>
      </c>
      <c r="CI15" s="9">
        <v>0.11700000000000001</v>
      </c>
      <c r="CJ15" s="9">
        <v>1.7869999999999999</v>
      </c>
      <c r="CK15" s="9">
        <v>0.63900000000000001</v>
      </c>
      <c r="CL15" s="9">
        <v>1.1479999999999999</v>
      </c>
      <c r="CM15" s="9">
        <v>52</v>
      </c>
      <c r="CN15" s="9">
        <v>26</v>
      </c>
      <c r="CO15" s="9">
        <v>156</v>
      </c>
      <c r="CP15" s="9">
        <v>0.73899999999999999</v>
      </c>
      <c r="CQ15" s="9">
        <v>0.502</v>
      </c>
      <c r="CR15" s="9">
        <v>0.23699999999999999</v>
      </c>
      <c r="CS15" s="9">
        <v>0.152</v>
      </c>
      <c r="CT15" s="9">
        <v>0.152</v>
      </c>
      <c r="CU15" s="9">
        <v>0</v>
      </c>
      <c r="CV15" s="9">
        <v>0.16800000000000001</v>
      </c>
      <c r="CW15" s="9">
        <v>0</v>
      </c>
      <c r="CX15" s="9">
        <v>0.16800000000000001</v>
      </c>
      <c r="CY15" s="9">
        <v>0.26200000000000001</v>
      </c>
      <c r="CZ15" s="9">
        <v>0.193</v>
      </c>
      <c r="DA15" s="9">
        <v>6.9000000000000006E-2</v>
      </c>
      <c r="DB15" s="9">
        <v>0.157</v>
      </c>
      <c r="DC15" s="9">
        <v>0.157</v>
      </c>
      <c r="DD15" s="9">
        <v>0</v>
      </c>
      <c r="DE15" s="9">
        <v>30.928999999999998</v>
      </c>
      <c r="DF15" s="9">
        <v>39.177</v>
      </c>
      <c r="DG15" s="9">
        <v>17.041</v>
      </c>
      <c r="DH15" s="9">
        <v>5.8179999999999996</v>
      </c>
      <c r="DI15" s="9">
        <v>2.238</v>
      </c>
      <c r="DJ15" s="9">
        <v>3.5790000000000002</v>
      </c>
      <c r="DK15" s="9">
        <v>0.47299999999999998</v>
      </c>
      <c r="DL15" s="9">
        <v>0.25900000000000001</v>
      </c>
      <c r="DM15" s="9">
        <v>0.214</v>
      </c>
      <c r="DN15" s="9">
        <v>0.442</v>
      </c>
      <c r="DO15" s="9">
        <v>0.122</v>
      </c>
      <c r="DP15" s="9">
        <v>0.32</v>
      </c>
      <c r="DQ15" s="9">
        <v>0.95099999999999996</v>
      </c>
      <c r="DR15" s="9">
        <v>0.28899999999999998</v>
      </c>
      <c r="DS15" s="9">
        <v>0.66200000000000003</v>
      </c>
      <c r="DT15" s="9">
        <v>3.952</v>
      </c>
      <c r="DU15" s="9">
        <v>1.569</v>
      </c>
      <c r="DV15" s="9">
        <v>2.383</v>
      </c>
      <c r="DW15" s="9">
        <v>104</v>
      </c>
      <c r="DX15" s="9">
        <v>104</v>
      </c>
      <c r="DY15" s="9">
        <v>101.611</v>
      </c>
      <c r="DZ15" s="9">
        <v>16.097000000000001</v>
      </c>
      <c r="EA15" s="9">
        <v>5.649</v>
      </c>
      <c r="EB15" s="9">
        <v>10.448</v>
      </c>
      <c r="EC15" s="9">
        <v>0.61799999999999999</v>
      </c>
      <c r="ED15" s="9">
        <v>0.36499999999999999</v>
      </c>
      <c r="EE15" s="9">
        <v>0.253</v>
      </c>
      <c r="EF15" s="9">
        <v>2.5470000000000002</v>
      </c>
      <c r="EG15" s="9">
        <v>0.629</v>
      </c>
      <c r="EH15" s="9">
        <v>1.9179999999999999</v>
      </c>
      <c r="EI15" s="9">
        <v>4.2060000000000004</v>
      </c>
      <c r="EJ15" s="9">
        <v>1.6279999999999999</v>
      </c>
      <c r="EK15" s="9">
        <v>2.5790000000000002</v>
      </c>
      <c r="EL15" s="9">
        <v>8.7249999999999996</v>
      </c>
      <c r="EM15" s="9">
        <v>3.0270000000000001</v>
      </c>
      <c r="EN15" s="9">
        <v>5.6980000000000004</v>
      </c>
      <c r="EO15" s="9">
        <v>52</v>
      </c>
      <c r="EP15" s="9">
        <v>52</v>
      </c>
      <c r="EQ15" s="9">
        <v>52</v>
      </c>
      <c r="ER15" s="9">
        <v>3.7389999999999999</v>
      </c>
      <c r="ES15" s="9">
        <v>1.4279999999999999</v>
      </c>
      <c r="ET15" s="9">
        <v>2.3109999999999999</v>
      </c>
      <c r="EU15" s="9">
        <v>0.749</v>
      </c>
      <c r="EV15" s="9">
        <v>0.439</v>
      </c>
      <c r="EW15" s="9">
        <v>0.309</v>
      </c>
      <c r="EX15" s="9">
        <v>0.59899999999999998</v>
      </c>
      <c r="EY15" s="9">
        <v>0.19400000000000001</v>
      </c>
      <c r="EZ15" s="9">
        <v>0.40500000000000003</v>
      </c>
      <c r="FA15" s="9">
        <v>1.018</v>
      </c>
      <c r="FB15" s="9">
        <v>0.21099999999999999</v>
      </c>
      <c r="FC15" s="9">
        <v>0.80700000000000005</v>
      </c>
      <c r="FD15" s="9">
        <v>1.3740000000000001</v>
      </c>
      <c r="FE15" s="9">
        <v>0.58299999999999996</v>
      </c>
      <c r="FF15" s="9">
        <v>0.79100000000000004</v>
      </c>
      <c r="FG15" s="9">
        <v>24.661000000000001</v>
      </c>
      <c r="FH15" s="9">
        <v>13.565</v>
      </c>
      <c r="FI15" s="9">
        <v>25.914999999999999</v>
      </c>
      <c r="FJ15" s="9">
        <v>4.9029999999999996</v>
      </c>
      <c r="FK15" s="9">
        <v>2.004</v>
      </c>
      <c r="FL15" s="9">
        <v>2.899</v>
      </c>
      <c r="FM15" s="9">
        <v>0.55100000000000005</v>
      </c>
      <c r="FN15" s="9">
        <v>0.316</v>
      </c>
      <c r="FO15" s="9">
        <v>0.23499999999999999</v>
      </c>
      <c r="FP15" s="9">
        <v>0.93700000000000006</v>
      </c>
      <c r="FQ15" s="9">
        <v>9.5000000000000001E-2</v>
      </c>
      <c r="FR15" s="9">
        <v>0.84099999999999997</v>
      </c>
      <c r="FS15" s="9">
        <v>1.2949999999999999</v>
      </c>
      <c r="FT15" s="9">
        <v>0.70499999999999996</v>
      </c>
      <c r="FU15" s="9">
        <v>0.59</v>
      </c>
      <c r="FV15" s="9">
        <v>2.12</v>
      </c>
      <c r="FW15" s="9">
        <v>0.88700000000000001</v>
      </c>
      <c r="FX15" s="9">
        <v>1.2330000000000001</v>
      </c>
      <c r="FY15" s="9">
        <v>31.579000000000001</v>
      </c>
      <c r="FZ15" s="9">
        <v>32.231000000000002</v>
      </c>
      <c r="GA15" s="9">
        <v>29.771999999999998</v>
      </c>
      <c r="GB15" s="9">
        <v>4.7510000000000003</v>
      </c>
      <c r="GC15" s="9">
        <v>2.004</v>
      </c>
      <c r="GD15" s="9">
        <v>2.7469999999999999</v>
      </c>
      <c r="GE15" s="9">
        <v>0.55100000000000005</v>
      </c>
      <c r="GF15" s="9">
        <v>0.316</v>
      </c>
      <c r="GG15" s="9">
        <v>0.23499999999999999</v>
      </c>
      <c r="GH15" s="9">
        <v>0.93700000000000006</v>
      </c>
      <c r="GI15" s="9">
        <v>9.5000000000000001E-2</v>
      </c>
      <c r="GJ15" s="9">
        <v>0.84099999999999997</v>
      </c>
      <c r="GK15" s="9">
        <v>1.2949999999999999</v>
      </c>
      <c r="GL15" s="9">
        <v>0.70499999999999996</v>
      </c>
      <c r="GM15" s="9">
        <v>0.59</v>
      </c>
      <c r="GN15" s="9">
        <v>1.9690000000000001</v>
      </c>
      <c r="GO15" s="9">
        <v>0.88700000000000001</v>
      </c>
      <c r="GP15" s="9">
        <v>1.081</v>
      </c>
      <c r="GQ15" s="9">
        <v>30.515000000000001</v>
      </c>
      <c r="GR15" s="9">
        <v>32.231000000000002</v>
      </c>
      <c r="GS15" s="9">
        <v>25.486000000000001</v>
      </c>
      <c r="GT15" s="9">
        <v>1.5860000000000001</v>
      </c>
      <c r="GU15" s="9">
        <v>0.82299999999999995</v>
      </c>
      <c r="GV15" s="9">
        <v>0.76300000000000001</v>
      </c>
      <c r="GW15" s="9">
        <v>0.19600000000000001</v>
      </c>
      <c r="GX15" s="9">
        <v>0.11600000000000001</v>
      </c>
      <c r="GY15" s="9">
        <v>0.08</v>
      </c>
      <c r="GZ15" s="9">
        <v>0.36199999999999999</v>
      </c>
      <c r="HA15" s="9">
        <v>0</v>
      </c>
      <c r="HB15" s="9">
        <v>0.36199999999999999</v>
      </c>
      <c r="HC15" s="9">
        <v>0.437</v>
      </c>
      <c r="HD15" s="9">
        <v>0.26600000000000001</v>
      </c>
      <c r="HE15" s="9">
        <v>0.17100000000000001</v>
      </c>
      <c r="HF15" s="9">
        <v>0.59199999999999997</v>
      </c>
      <c r="HG15" s="9">
        <v>0.441</v>
      </c>
      <c r="HH15" s="9">
        <v>0.151</v>
      </c>
      <c r="HI15" s="9">
        <v>27.539000000000001</v>
      </c>
      <c r="HJ15" s="9">
        <v>40.393999999999998</v>
      </c>
      <c r="HK15" s="9">
        <v>13.279</v>
      </c>
      <c r="HL15" s="9">
        <v>1.7989999999999999</v>
      </c>
      <c r="HM15" s="9">
        <v>0.65900000000000003</v>
      </c>
      <c r="HN15" s="9">
        <v>1.1399999999999999</v>
      </c>
      <c r="HO15" s="9">
        <v>0.105</v>
      </c>
      <c r="HP15" s="9">
        <v>0.105</v>
      </c>
      <c r="HQ15" s="9">
        <v>0</v>
      </c>
      <c r="HR15" s="9">
        <v>0.16200000000000001</v>
      </c>
      <c r="HS15" s="9">
        <v>0</v>
      </c>
      <c r="HT15" s="9">
        <v>0.16200000000000001</v>
      </c>
      <c r="HU15" s="9">
        <v>0.76700000000000002</v>
      </c>
      <c r="HV15" s="9">
        <v>0.439</v>
      </c>
      <c r="HW15" s="9">
        <v>0.32800000000000001</v>
      </c>
      <c r="HX15" s="9">
        <v>0.76500000000000001</v>
      </c>
      <c r="HY15" s="9">
        <v>0.115</v>
      </c>
      <c r="HZ15" s="9">
        <v>0.65</v>
      </c>
      <c r="IA15" s="9">
        <v>31.565000000000001</v>
      </c>
      <c r="IB15" s="9">
        <v>27.885000000000002</v>
      </c>
      <c r="IC15" s="9">
        <v>52</v>
      </c>
      <c r="ID15" s="9">
        <v>1.228</v>
      </c>
      <c r="IE15" s="9">
        <v>0.53500000000000003</v>
      </c>
      <c r="IF15" s="9">
        <v>0.69299999999999995</v>
      </c>
      <c r="IG15" s="9">
        <v>0.105</v>
      </c>
      <c r="IH15" s="9">
        <v>0.105</v>
      </c>
      <c r="II15" s="9">
        <v>0</v>
      </c>
      <c r="IJ15" s="9">
        <v>6.9000000000000006E-2</v>
      </c>
      <c r="IK15" s="9">
        <v>0</v>
      </c>
      <c r="IL15" s="9">
        <v>6.9000000000000006E-2</v>
      </c>
      <c r="IM15" s="9">
        <v>0.55700000000000005</v>
      </c>
      <c r="IN15" s="9">
        <v>0.315</v>
      </c>
      <c r="IO15" s="9">
        <v>0.24199999999999999</v>
      </c>
      <c r="IP15" s="9">
        <v>0.497</v>
      </c>
      <c r="IQ15" s="9">
        <v>0.115</v>
      </c>
    </row>
    <row r="16" spans="1:251">
      <c r="A16" s="10">
        <v>43862</v>
      </c>
      <c r="B16" s="9">
        <v>49.83</v>
      </c>
      <c r="C16" s="9">
        <v>50.658999999999999</v>
      </c>
      <c r="D16" s="9">
        <v>7.9390000000000001</v>
      </c>
      <c r="E16" s="9">
        <v>2.5779999999999998</v>
      </c>
      <c r="F16" s="9">
        <v>5.3609999999999998</v>
      </c>
      <c r="G16" s="9">
        <v>0.755</v>
      </c>
      <c r="H16" s="9">
        <v>0.47699999999999998</v>
      </c>
      <c r="I16" s="9">
        <v>0.27800000000000002</v>
      </c>
      <c r="J16" s="9">
        <v>1.4019999999999999</v>
      </c>
      <c r="K16" s="9">
        <v>0.63</v>
      </c>
      <c r="L16" s="9">
        <v>0.77200000000000002</v>
      </c>
      <c r="M16" s="9">
        <v>1.849</v>
      </c>
      <c r="N16" s="9">
        <v>0.70899999999999996</v>
      </c>
      <c r="O16" s="9">
        <v>1.1399999999999999</v>
      </c>
      <c r="P16" s="9">
        <v>3.9329999999999998</v>
      </c>
      <c r="Q16" s="9">
        <v>0.76100000000000001</v>
      </c>
      <c r="R16" s="9">
        <v>3.1709999999999998</v>
      </c>
      <c r="S16" s="9">
        <v>49.347000000000001</v>
      </c>
      <c r="T16" s="9">
        <v>16.533999999999999</v>
      </c>
      <c r="U16" s="9">
        <v>52</v>
      </c>
      <c r="V16" s="9">
        <v>6.9130000000000003</v>
      </c>
      <c r="W16" s="9">
        <v>2.927</v>
      </c>
      <c r="X16" s="9">
        <v>3.9870000000000001</v>
      </c>
      <c r="Y16" s="9">
        <v>1.0009999999999999</v>
      </c>
      <c r="Z16" s="9">
        <v>0.70699999999999996</v>
      </c>
      <c r="AA16" s="9">
        <v>0.29299999999999998</v>
      </c>
      <c r="AB16" s="9">
        <v>1.173</v>
      </c>
      <c r="AC16" s="9">
        <v>0.27300000000000002</v>
      </c>
      <c r="AD16" s="9">
        <v>0.9</v>
      </c>
      <c r="AE16" s="9">
        <v>1.4139999999999999</v>
      </c>
      <c r="AF16" s="9">
        <v>0.38100000000000001</v>
      </c>
      <c r="AG16" s="9">
        <v>1.0329999999999999</v>
      </c>
      <c r="AH16" s="9">
        <v>3.3260000000000001</v>
      </c>
      <c r="AI16" s="9">
        <v>1.5649999999999999</v>
      </c>
      <c r="AJ16" s="9">
        <v>1.7609999999999999</v>
      </c>
      <c r="AK16" s="9">
        <v>43.087000000000003</v>
      </c>
      <c r="AL16" s="9">
        <v>53.195</v>
      </c>
      <c r="AM16" s="9">
        <v>26</v>
      </c>
      <c r="AN16" s="9">
        <v>10.555</v>
      </c>
      <c r="AO16" s="9">
        <v>3.7010000000000001</v>
      </c>
      <c r="AP16" s="9">
        <v>6.8550000000000004</v>
      </c>
      <c r="AQ16" s="9">
        <v>0.73</v>
      </c>
      <c r="AR16" s="9">
        <v>0.14899999999999999</v>
      </c>
      <c r="AS16" s="9">
        <v>0.58099999999999996</v>
      </c>
      <c r="AT16" s="9">
        <v>2.2610000000000001</v>
      </c>
      <c r="AU16" s="9">
        <v>0.58399999999999996</v>
      </c>
      <c r="AV16" s="9">
        <v>1.677</v>
      </c>
      <c r="AW16" s="9">
        <v>2.2450000000000001</v>
      </c>
      <c r="AX16" s="9">
        <v>0.73099999999999998</v>
      </c>
      <c r="AY16" s="9">
        <v>1.5129999999999999</v>
      </c>
      <c r="AZ16" s="9">
        <v>5.319</v>
      </c>
      <c r="BA16" s="9">
        <v>2.2360000000000002</v>
      </c>
      <c r="BB16" s="9">
        <v>3.0830000000000002</v>
      </c>
      <c r="BC16" s="9">
        <v>50.753</v>
      </c>
      <c r="BD16" s="9">
        <v>104</v>
      </c>
      <c r="BE16" s="9">
        <v>26</v>
      </c>
      <c r="BF16" s="9">
        <v>13.667999999999999</v>
      </c>
      <c r="BG16" s="9">
        <v>5.2709999999999999</v>
      </c>
      <c r="BH16" s="9">
        <v>8.3979999999999997</v>
      </c>
      <c r="BI16" s="9">
        <v>1.611</v>
      </c>
      <c r="BJ16" s="9">
        <v>0.99399999999999999</v>
      </c>
      <c r="BK16" s="9">
        <v>0.61699999999999999</v>
      </c>
      <c r="BL16" s="9">
        <v>2.0619999999999998</v>
      </c>
      <c r="BM16" s="9">
        <v>0.91300000000000003</v>
      </c>
      <c r="BN16" s="9">
        <v>1.149</v>
      </c>
      <c r="BO16" s="9">
        <v>3.6349999999999998</v>
      </c>
      <c r="BP16" s="9">
        <v>1.431</v>
      </c>
      <c r="BQ16" s="9">
        <v>2.2040000000000002</v>
      </c>
      <c r="BR16" s="9">
        <v>6.36</v>
      </c>
      <c r="BS16" s="9">
        <v>1.9330000000000001</v>
      </c>
      <c r="BT16" s="9">
        <v>4.4269999999999996</v>
      </c>
      <c r="BU16" s="9">
        <v>47</v>
      </c>
      <c r="BV16" s="9">
        <v>26.088000000000001</v>
      </c>
      <c r="BW16" s="9">
        <v>52</v>
      </c>
      <c r="BX16" s="9">
        <v>4.8019999999999996</v>
      </c>
      <c r="BY16" s="9">
        <v>2.2370000000000001</v>
      </c>
      <c r="BZ16" s="9">
        <v>2.5649999999999999</v>
      </c>
      <c r="CA16" s="9">
        <v>0.54800000000000004</v>
      </c>
      <c r="CB16" s="9">
        <v>0.54800000000000004</v>
      </c>
      <c r="CC16" s="9">
        <v>0</v>
      </c>
      <c r="CD16" s="9">
        <v>0.73099999999999998</v>
      </c>
      <c r="CE16" s="9">
        <v>0.318</v>
      </c>
      <c r="CF16" s="9">
        <v>0.41199999999999998</v>
      </c>
      <c r="CG16" s="9">
        <v>1.1200000000000001</v>
      </c>
      <c r="CH16" s="9">
        <v>0.497</v>
      </c>
      <c r="CI16" s="9">
        <v>0.623</v>
      </c>
      <c r="CJ16" s="9">
        <v>2.403</v>
      </c>
      <c r="CK16" s="9">
        <v>0.873</v>
      </c>
      <c r="CL16" s="9">
        <v>1.53</v>
      </c>
      <c r="CM16" s="9">
        <v>50.171999999999997</v>
      </c>
      <c r="CN16" s="9">
        <v>40.244</v>
      </c>
      <c r="CO16" s="9">
        <v>52</v>
      </c>
      <c r="CP16" s="9">
        <v>1.3620000000000001</v>
      </c>
      <c r="CQ16" s="9">
        <v>0.63700000000000001</v>
      </c>
      <c r="CR16" s="9">
        <v>0.72499999999999998</v>
      </c>
      <c r="CS16" s="9">
        <v>0.254</v>
      </c>
      <c r="CT16" s="9">
        <v>0.123</v>
      </c>
      <c r="CU16" s="9">
        <v>0.13100000000000001</v>
      </c>
      <c r="CV16" s="9">
        <v>0.13400000000000001</v>
      </c>
      <c r="CW16" s="9">
        <v>0</v>
      </c>
      <c r="CX16" s="9">
        <v>0.13400000000000001</v>
      </c>
      <c r="CY16" s="9">
        <v>0.315</v>
      </c>
      <c r="CZ16" s="9">
        <v>0</v>
      </c>
      <c r="DA16" s="9">
        <v>0.315</v>
      </c>
      <c r="DB16" s="9">
        <v>0.66</v>
      </c>
      <c r="DC16" s="9">
        <v>0.51400000000000001</v>
      </c>
      <c r="DD16" s="9">
        <v>0.14599999999999999</v>
      </c>
      <c r="DE16" s="9">
        <v>58.02</v>
      </c>
      <c r="DF16" s="9">
        <v>129.376</v>
      </c>
      <c r="DG16" s="9">
        <v>26</v>
      </c>
      <c r="DH16" s="9">
        <v>6.84</v>
      </c>
      <c r="DI16" s="9">
        <v>2.8940000000000001</v>
      </c>
      <c r="DJ16" s="9">
        <v>3.9460000000000002</v>
      </c>
      <c r="DK16" s="9">
        <v>0.73699999999999999</v>
      </c>
      <c r="DL16" s="9">
        <v>0.30299999999999999</v>
      </c>
      <c r="DM16" s="9">
        <v>0.434</v>
      </c>
      <c r="DN16" s="9">
        <v>1.464</v>
      </c>
      <c r="DO16" s="9">
        <v>0.42699999999999999</v>
      </c>
      <c r="DP16" s="9">
        <v>1.036</v>
      </c>
      <c r="DQ16" s="9">
        <v>1.5249999999999999</v>
      </c>
      <c r="DR16" s="9">
        <v>0.55400000000000005</v>
      </c>
      <c r="DS16" s="9">
        <v>0.97199999999999998</v>
      </c>
      <c r="DT16" s="9">
        <v>3.1150000000000002</v>
      </c>
      <c r="DU16" s="9">
        <v>1.61</v>
      </c>
      <c r="DV16" s="9">
        <v>1.5049999999999999</v>
      </c>
      <c r="DW16" s="9">
        <v>37.716999999999999</v>
      </c>
      <c r="DX16" s="9">
        <v>52</v>
      </c>
      <c r="DY16" s="9">
        <v>26</v>
      </c>
      <c r="DZ16" s="9">
        <v>14.347</v>
      </c>
      <c r="EA16" s="9">
        <v>4.6159999999999997</v>
      </c>
      <c r="EB16" s="9">
        <v>9.7319999999999993</v>
      </c>
      <c r="EC16" s="9">
        <v>1.3819999999999999</v>
      </c>
      <c r="ED16" s="9">
        <v>0.94299999999999995</v>
      </c>
      <c r="EE16" s="9">
        <v>0.439</v>
      </c>
      <c r="EF16" s="9">
        <v>2.9780000000000002</v>
      </c>
      <c r="EG16" s="9">
        <v>0.93300000000000005</v>
      </c>
      <c r="EH16" s="9">
        <v>2.0449999999999999</v>
      </c>
      <c r="EI16" s="9">
        <v>3.24</v>
      </c>
      <c r="EJ16" s="9">
        <v>0.97099999999999997</v>
      </c>
      <c r="EK16" s="9">
        <v>2.2690000000000001</v>
      </c>
      <c r="EL16" s="9">
        <v>6.7480000000000002</v>
      </c>
      <c r="EM16" s="9">
        <v>1.7689999999999999</v>
      </c>
      <c r="EN16" s="9">
        <v>4.9790000000000001</v>
      </c>
      <c r="EO16" s="9">
        <v>40.25</v>
      </c>
      <c r="EP16" s="9">
        <v>31.309000000000001</v>
      </c>
      <c r="EQ16" s="9">
        <v>52</v>
      </c>
      <c r="ER16" s="9">
        <v>9.1999999999999993</v>
      </c>
      <c r="ES16" s="9">
        <v>4.3360000000000003</v>
      </c>
      <c r="ET16" s="9">
        <v>4.8639999999999999</v>
      </c>
      <c r="EU16" s="9">
        <v>1.0249999999999999</v>
      </c>
      <c r="EV16" s="9">
        <v>0.56799999999999995</v>
      </c>
      <c r="EW16" s="9">
        <v>0.45700000000000002</v>
      </c>
      <c r="EX16" s="9">
        <v>0.747</v>
      </c>
      <c r="EY16" s="9">
        <v>0.45600000000000002</v>
      </c>
      <c r="EZ16" s="9">
        <v>0.29099999999999998</v>
      </c>
      <c r="FA16" s="9">
        <v>2.5489999999999999</v>
      </c>
      <c r="FB16" s="9">
        <v>1.135</v>
      </c>
      <c r="FC16" s="9">
        <v>1.415</v>
      </c>
      <c r="FD16" s="9">
        <v>4.8780000000000001</v>
      </c>
      <c r="FE16" s="9">
        <v>2.177</v>
      </c>
      <c r="FF16" s="9">
        <v>2.702</v>
      </c>
      <c r="FG16" s="9">
        <v>52</v>
      </c>
      <c r="FH16" s="9">
        <v>50.591000000000001</v>
      </c>
      <c r="FI16" s="9">
        <v>52</v>
      </c>
      <c r="FJ16" s="9">
        <v>6.1639999999999997</v>
      </c>
      <c r="FK16" s="9">
        <v>2.1379999999999999</v>
      </c>
      <c r="FL16" s="9">
        <v>4.0259999999999998</v>
      </c>
      <c r="FM16" s="9">
        <v>0.80100000000000005</v>
      </c>
      <c r="FN16" s="9">
        <v>0.26500000000000001</v>
      </c>
      <c r="FO16" s="9">
        <v>0.53600000000000003</v>
      </c>
      <c r="FP16" s="9">
        <v>1.629</v>
      </c>
      <c r="FQ16" s="9">
        <v>0.71899999999999997</v>
      </c>
      <c r="FR16" s="9">
        <v>0.90900000000000003</v>
      </c>
      <c r="FS16" s="9">
        <v>1.7250000000000001</v>
      </c>
      <c r="FT16" s="9">
        <v>0.32400000000000001</v>
      </c>
      <c r="FU16" s="9">
        <v>1.401</v>
      </c>
      <c r="FV16" s="9">
        <v>2.0099999999999998</v>
      </c>
      <c r="FW16" s="9">
        <v>0.83</v>
      </c>
      <c r="FX16" s="9">
        <v>1.18</v>
      </c>
      <c r="FY16" s="9">
        <v>24</v>
      </c>
      <c r="FZ16" s="9">
        <v>22.06</v>
      </c>
      <c r="GA16" s="9">
        <v>24.16</v>
      </c>
      <c r="GB16" s="9">
        <v>5.9790000000000001</v>
      </c>
      <c r="GC16" s="9">
        <v>1.9950000000000001</v>
      </c>
      <c r="GD16" s="9">
        <v>3.984</v>
      </c>
      <c r="GE16" s="9">
        <v>0.80100000000000005</v>
      </c>
      <c r="GF16" s="9">
        <v>0.26500000000000001</v>
      </c>
      <c r="GG16" s="9">
        <v>0.53600000000000003</v>
      </c>
      <c r="GH16" s="9">
        <v>1.629</v>
      </c>
      <c r="GI16" s="9">
        <v>0.71899999999999997</v>
      </c>
      <c r="GJ16" s="9">
        <v>0.90900000000000003</v>
      </c>
      <c r="GK16" s="9">
        <v>1.6830000000000001</v>
      </c>
      <c r="GL16" s="9">
        <v>0.32400000000000001</v>
      </c>
      <c r="GM16" s="9">
        <v>1.359</v>
      </c>
      <c r="GN16" s="9">
        <v>1.867</v>
      </c>
      <c r="GO16" s="9">
        <v>0.68700000000000006</v>
      </c>
      <c r="GP16" s="9">
        <v>1.18</v>
      </c>
      <c r="GQ16" s="9">
        <v>22.512</v>
      </c>
      <c r="GR16" s="9">
        <v>17.332000000000001</v>
      </c>
      <c r="GS16" s="9">
        <v>24.475999999999999</v>
      </c>
      <c r="GT16" s="9">
        <v>2.3839999999999999</v>
      </c>
      <c r="GU16" s="9">
        <v>0.749</v>
      </c>
      <c r="GV16" s="9">
        <v>1.635</v>
      </c>
      <c r="GW16" s="9">
        <v>0.54700000000000004</v>
      </c>
      <c r="GX16" s="9">
        <v>0.26500000000000001</v>
      </c>
      <c r="GY16" s="9">
        <v>0.28199999999999997</v>
      </c>
      <c r="GZ16" s="9">
        <v>0.55600000000000005</v>
      </c>
      <c r="HA16" s="9">
        <v>0.126</v>
      </c>
      <c r="HB16" s="9">
        <v>0.43</v>
      </c>
      <c r="HC16" s="9">
        <v>0.85399999999999998</v>
      </c>
      <c r="HD16" s="9">
        <v>0.126</v>
      </c>
      <c r="HE16" s="9">
        <v>0.72899999999999998</v>
      </c>
      <c r="HF16" s="9">
        <v>0.42599999999999999</v>
      </c>
      <c r="HG16" s="9">
        <v>0.23300000000000001</v>
      </c>
      <c r="HH16" s="9">
        <v>0.193</v>
      </c>
      <c r="HI16" s="9">
        <v>14.74</v>
      </c>
      <c r="HJ16" s="9">
        <v>10.331</v>
      </c>
      <c r="HK16" s="9">
        <v>15.423999999999999</v>
      </c>
      <c r="HL16" s="9">
        <v>2.2080000000000002</v>
      </c>
      <c r="HM16" s="9">
        <v>0.878</v>
      </c>
      <c r="HN16" s="9">
        <v>1.33</v>
      </c>
      <c r="HO16" s="9">
        <v>8.8999999999999996E-2</v>
      </c>
      <c r="HP16" s="9">
        <v>0</v>
      </c>
      <c r="HQ16" s="9">
        <v>8.8999999999999996E-2</v>
      </c>
      <c r="HR16" s="9">
        <v>0.90400000000000003</v>
      </c>
      <c r="HS16" s="9">
        <v>0.495</v>
      </c>
      <c r="HT16" s="9">
        <v>0.40799999999999997</v>
      </c>
      <c r="HU16" s="9">
        <v>0.65600000000000003</v>
      </c>
      <c r="HV16" s="9">
        <v>0.11700000000000001</v>
      </c>
      <c r="HW16" s="9">
        <v>0.53900000000000003</v>
      </c>
      <c r="HX16" s="9">
        <v>0.56000000000000005</v>
      </c>
      <c r="HY16" s="9">
        <v>0.26600000000000001</v>
      </c>
      <c r="HZ16" s="9">
        <v>0.29399999999999998</v>
      </c>
      <c r="IA16" s="9">
        <v>22.395</v>
      </c>
      <c r="IB16" s="9">
        <v>12.289</v>
      </c>
      <c r="IC16" s="9">
        <v>24.367999999999999</v>
      </c>
      <c r="ID16" s="9">
        <v>1.161</v>
      </c>
      <c r="IE16" s="9">
        <v>0.498</v>
      </c>
      <c r="IF16" s="9">
        <v>0.66200000000000003</v>
      </c>
      <c r="IG16" s="9">
        <v>0</v>
      </c>
      <c r="IH16" s="9">
        <v>0</v>
      </c>
      <c r="II16" s="9">
        <v>0</v>
      </c>
      <c r="IJ16" s="9">
        <v>0.48499999999999999</v>
      </c>
      <c r="IK16" s="9">
        <v>0.27500000000000002</v>
      </c>
      <c r="IL16" s="9">
        <v>0.21</v>
      </c>
      <c r="IM16" s="9">
        <v>0.56899999999999995</v>
      </c>
      <c r="IN16" s="9">
        <v>0.11700000000000001</v>
      </c>
      <c r="IO16" s="9">
        <v>0.45300000000000001</v>
      </c>
      <c r="IP16" s="9">
        <v>0.106</v>
      </c>
      <c r="IQ16" s="9">
        <v>0.106</v>
      </c>
    </row>
    <row r="17" spans="1:251">
      <c r="A17" s="10">
        <v>44228</v>
      </c>
      <c r="B17" s="9">
        <v>151.54900000000001</v>
      </c>
      <c r="C17" s="9">
        <v>52</v>
      </c>
      <c r="D17" s="9">
        <v>8.2200000000000006</v>
      </c>
      <c r="E17" s="9">
        <v>3.91</v>
      </c>
      <c r="F17" s="9">
        <v>4.3099999999999996</v>
      </c>
      <c r="G17" s="9">
        <v>0.25600000000000001</v>
      </c>
      <c r="H17" s="9">
        <v>0.11899999999999999</v>
      </c>
      <c r="I17" s="9">
        <v>0.13700000000000001</v>
      </c>
      <c r="J17" s="9">
        <v>1.885</v>
      </c>
      <c r="K17" s="9">
        <v>0.33200000000000002</v>
      </c>
      <c r="L17" s="9">
        <v>1.5529999999999999</v>
      </c>
      <c r="M17" s="9">
        <v>2.4889999999999999</v>
      </c>
      <c r="N17" s="9">
        <v>1.397</v>
      </c>
      <c r="O17" s="9">
        <v>1.091</v>
      </c>
      <c r="P17" s="9">
        <v>3.589</v>
      </c>
      <c r="Q17" s="9">
        <v>2.0619999999999998</v>
      </c>
      <c r="R17" s="9">
        <v>1.528</v>
      </c>
      <c r="S17" s="9">
        <v>44</v>
      </c>
      <c r="T17" s="9">
        <v>52</v>
      </c>
      <c r="U17" s="9">
        <v>17</v>
      </c>
      <c r="V17" s="9">
        <v>5.2779999999999996</v>
      </c>
      <c r="W17" s="9">
        <v>3.5259999999999998</v>
      </c>
      <c r="X17" s="9">
        <v>1.752</v>
      </c>
      <c r="Y17" s="9">
        <v>0.60399999999999998</v>
      </c>
      <c r="Z17" s="9">
        <v>0.32100000000000001</v>
      </c>
      <c r="AA17" s="9">
        <v>0.28299999999999997</v>
      </c>
      <c r="AB17" s="9">
        <v>0.109</v>
      </c>
      <c r="AC17" s="9">
        <v>0</v>
      </c>
      <c r="AD17" s="9">
        <v>0.109</v>
      </c>
      <c r="AE17" s="9">
        <v>1.25</v>
      </c>
      <c r="AF17" s="9">
        <v>0.85199999999999998</v>
      </c>
      <c r="AG17" s="9">
        <v>0.39800000000000002</v>
      </c>
      <c r="AH17" s="9">
        <v>3.3149999999999999</v>
      </c>
      <c r="AI17" s="9">
        <v>2.3530000000000002</v>
      </c>
      <c r="AJ17" s="9">
        <v>0.96199999999999997</v>
      </c>
      <c r="AK17" s="9">
        <v>52</v>
      </c>
      <c r="AL17" s="9">
        <v>52</v>
      </c>
      <c r="AM17" s="9">
        <v>51.896000000000001</v>
      </c>
      <c r="AN17" s="9">
        <v>7.1079999999999997</v>
      </c>
      <c r="AO17" s="9">
        <v>2.3959999999999999</v>
      </c>
      <c r="AP17" s="9">
        <v>4.7119999999999997</v>
      </c>
      <c r="AQ17" s="9">
        <v>0.92</v>
      </c>
      <c r="AR17" s="9">
        <v>0.25800000000000001</v>
      </c>
      <c r="AS17" s="9">
        <v>0.66300000000000003</v>
      </c>
      <c r="AT17" s="9">
        <v>1.0669999999999999</v>
      </c>
      <c r="AU17" s="9">
        <v>0.29799999999999999</v>
      </c>
      <c r="AV17" s="9">
        <v>0.76900000000000002</v>
      </c>
      <c r="AW17" s="9">
        <v>1.6519999999999999</v>
      </c>
      <c r="AX17" s="9">
        <v>0.83899999999999997</v>
      </c>
      <c r="AY17" s="9">
        <v>0.81299999999999994</v>
      </c>
      <c r="AZ17" s="9">
        <v>3.468</v>
      </c>
      <c r="BA17" s="9">
        <v>1</v>
      </c>
      <c r="BB17" s="9">
        <v>2.468</v>
      </c>
      <c r="BC17" s="9">
        <v>47</v>
      </c>
      <c r="BD17" s="9">
        <v>47</v>
      </c>
      <c r="BE17" s="9">
        <v>52</v>
      </c>
      <c r="BF17" s="9">
        <v>9.9450000000000003</v>
      </c>
      <c r="BG17" s="9">
        <v>4.681</v>
      </c>
      <c r="BH17" s="9">
        <v>5.2640000000000002</v>
      </c>
      <c r="BI17" s="9">
        <v>0.64200000000000002</v>
      </c>
      <c r="BJ17" s="9">
        <v>0.115</v>
      </c>
      <c r="BK17" s="9">
        <v>0.52800000000000002</v>
      </c>
      <c r="BL17" s="9">
        <v>1.498</v>
      </c>
      <c r="BM17" s="9">
        <v>0.505</v>
      </c>
      <c r="BN17" s="9">
        <v>0.99299999999999999</v>
      </c>
      <c r="BO17" s="9">
        <v>2.9529999999999998</v>
      </c>
      <c r="BP17" s="9">
        <v>1.6559999999999999</v>
      </c>
      <c r="BQ17" s="9">
        <v>1.2969999999999999</v>
      </c>
      <c r="BR17" s="9">
        <v>4.8520000000000003</v>
      </c>
      <c r="BS17" s="9">
        <v>2.4049999999999998</v>
      </c>
      <c r="BT17" s="9">
        <v>2.4460000000000002</v>
      </c>
      <c r="BU17" s="9">
        <v>49.378999999999998</v>
      </c>
      <c r="BV17" s="9">
        <v>51.856999999999999</v>
      </c>
      <c r="BW17" s="9">
        <v>42.966000000000001</v>
      </c>
      <c r="BX17" s="9">
        <v>5.5019999999999998</v>
      </c>
      <c r="BY17" s="9">
        <v>2.5990000000000002</v>
      </c>
      <c r="BZ17" s="9">
        <v>2.9020000000000001</v>
      </c>
      <c r="CA17" s="9">
        <v>0.44900000000000001</v>
      </c>
      <c r="CB17" s="9">
        <v>0.32100000000000001</v>
      </c>
      <c r="CC17" s="9">
        <v>0.128</v>
      </c>
      <c r="CD17" s="9">
        <v>0.76800000000000002</v>
      </c>
      <c r="CE17" s="9">
        <v>0.104</v>
      </c>
      <c r="CF17" s="9">
        <v>0.66400000000000003</v>
      </c>
      <c r="CG17" s="9">
        <v>0.71099999999999997</v>
      </c>
      <c r="CH17" s="9">
        <v>0.433</v>
      </c>
      <c r="CI17" s="9">
        <v>0.27700000000000002</v>
      </c>
      <c r="CJ17" s="9">
        <v>3.573</v>
      </c>
      <c r="CK17" s="9">
        <v>1.7410000000000001</v>
      </c>
      <c r="CL17" s="9">
        <v>1.8320000000000001</v>
      </c>
      <c r="CM17" s="9">
        <v>52</v>
      </c>
      <c r="CN17" s="9">
        <v>52</v>
      </c>
      <c r="CO17" s="9">
        <v>52</v>
      </c>
      <c r="CP17" s="9">
        <v>1.306</v>
      </c>
      <c r="CQ17" s="9">
        <v>0.84499999999999997</v>
      </c>
      <c r="CR17" s="9">
        <v>0.46200000000000002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0.58599999999999997</v>
      </c>
      <c r="CZ17" s="9">
        <v>0.27600000000000002</v>
      </c>
      <c r="DA17" s="9">
        <v>0.31</v>
      </c>
      <c r="DB17" s="9">
        <v>0.72</v>
      </c>
      <c r="DC17" s="9">
        <v>0.56899999999999995</v>
      </c>
      <c r="DD17" s="9">
        <v>0.152</v>
      </c>
      <c r="DE17" s="9">
        <v>51.018000000000001</v>
      </c>
      <c r="DF17" s="9">
        <v>52</v>
      </c>
      <c r="DG17" s="9">
        <v>25.702000000000002</v>
      </c>
      <c r="DH17" s="9">
        <v>5.9169999999999998</v>
      </c>
      <c r="DI17" s="9">
        <v>2.6160000000000001</v>
      </c>
      <c r="DJ17" s="9">
        <v>3.3</v>
      </c>
      <c r="DK17" s="9">
        <v>0.81799999999999995</v>
      </c>
      <c r="DL17" s="9">
        <v>0.13800000000000001</v>
      </c>
      <c r="DM17" s="9">
        <v>0.68</v>
      </c>
      <c r="DN17" s="9">
        <v>0.33200000000000002</v>
      </c>
      <c r="DO17" s="9">
        <v>0.22800000000000001</v>
      </c>
      <c r="DP17" s="9">
        <v>0.105</v>
      </c>
      <c r="DQ17" s="9">
        <v>1.125</v>
      </c>
      <c r="DR17" s="9">
        <v>0.66900000000000004</v>
      </c>
      <c r="DS17" s="9">
        <v>0.45500000000000002</v>
      </c>
      <c r="DT17" s="9">
        <v>3.641</v>
      </c>
      <c r="DU17" s="9">
        <v>1.581</v>
      </c>
      <c r="DV17" s="9">
        <v>2.06</v>
      </c>
      <c r="DW17" s="9">
        <v>52</v>
      </c>
      <c r="DX17" s="9">
        <v>52</v>
      </c>
      <c r="DY17" s="9">
        <v>52</v>
      </c>
      <c r="DZ17" s="9">
        <v>11.167</v>
      </c>
      <c r="EA17" s="9">
        <v>5.2779999999999996</v>
      </c>
      <c r="EB17" s="9">
        <v>5.8890000000000002</v>
      </c>
      <c r="EC17" s="9">
        <v>0.76600000000000001</v>
      </c>
      <c r="ED17" s="9">
        <v>0.25900000000000001</v>
      </c>
      <c r="EE17" s="9">
        <v>0.50700000000000001</v>
      </c>
      <c r="EF17" s="9">
        <v>2.1789999999999998</v>
      </c>
      <c r="EG17" s="9">
        <v>0.57499999999999996</v>
      </c>
      <c r="EH17" s="9">
        <v>1.603</v>
      </c>
      <c r="EI17" s="9">
        <v>2.5790000000000002</v>
      </c>
      <c r="EJ17" s="9">
        <v>1.6539999999999999</v>
      </c>
      <c r="EK17" s="9">
        <v>0.92500000000000004</v>
      </c>
      <c r="EL17" s="9">
        <v>5.6429999999999998</v>
      </c>
      <c r="EM17" s="9">
        <v>2.79</v>
      </c>
      <c r="EN17" s="9">
        <v>2.8530000000000002</v>
      </c>
      <c r="EO17" s="9">
        <v>51.491999999999997</v>
      </c>
      <c r="EP17" s="9">
        <v>52</v>
      </c>
      <c r="EQ17" s="9">
        <v>42.488</v>
      </c>
      <c r="ER17" s="9">
        <v>6.7779999999999996</v>
      </c>
      <c r="ES17" s="9">
        <v>2.6259999999999999</v>
      </c>
      <c r="ET17" s="9">
        <v>4.1509999999999998</v>
      </c>
      <c r="EU17" s="9">
        <v>0.42799999999999999</v>
      </c>
      <c r="EV17" s="9">
        <v>0.29599999999999999</v>
      </c>
      <c r="EW17" s="9">
        <v>0.13200000000000001</v>
      </c>
      <c r="EX17" s="9">
        <v>0.82199999999999995</v>
      </c>
      <c r="EY17" s="9">
        <v>0.104</v>
      </c>
      <c r="EZ17" s="9">
        <v>0.71799999999999997</v>
      </c>
      <c r="FA17" s="9">
        <v>2.1989999999999998</v>
      </c>
      <c r="FB17" s="9">
        <v>0.88200000000000001</v>
      </c>
      <c r="FC17" s="9">
        <v>1.3169999999999999</v>
      </c>
      <c r="FD17" s="9">
        <v>3.3290000000000002</v>
      </c>
      <c r="FE17" s="9">
        <v>1.345</v>
      </c>
      <c r="FF17" s="9">
        <v>1.984</v>
      </c>
      <c r="FG17" s="9">
        <v>48.817</v>
      </c>
      <c r="FH17" s="9">
        <v>50.81</v>
      </c>
      <c r="FI17" s="9">
        <v>48.128999999999998</v>
      </c>
      <c r="FJ17" s="9">
        <v>5.2960000000000003</v>
      </c>
      <c r="FK17" s="9">
        <v>2.6059999999999999</v>
      </c>
      <c r="FL17" s="9">
        <v>2.69</v>
      </c>
      <c r="FM17" s="9">
        <v>0.33900000000000002</v>
      </c>
      <c r="FN17" s="9">
        <v>7.0000000000000007E-2</v>
      </c>
      <c r="FO17" s="9">
        <v>0.27</v>
      </c>
      <c r="FP17" s="9">
        <v>1.3160000000000001</v>
      </c>
      <c r="FQ17" s="9">
        <v>0.77200000000000002</v>
      </c>
      <c r="FR17" s="9">
        <v>0.54500000000000004</v>
      </c>
      <c r="FS17" s="9">
        <v>1.5549999999999999</v>
      </c>
      <c r="FT17" s="9">
        <v>1.0509999999999999</v>
      </c>
      <c r="FU17" s="9">
        <v>0.503</v>
      </c>
      <c r="FV17" s="9">
        <v>2.085</v>
      </c>
      <c r="FW17" s="9">
        <v>0.71299999999999997</v>
      </c>
      <c r="FX17" s="9">
        <v>1.3720000000000001</v>
      </c>
      <c r="FY17" s="9">
        <v>30</v>
      </c>
      <c r="FZ17" s="9">
        <v>26</v>
      </c>
      <c r="GA17" s="9">
        <v>51.536999999999999</v>
      </c>
      <c r="GB17" s="9">
        <v>5.1189999999999998</v>
      </c>
      <c r="GC17" s="9">
        <v>2.488</v>
      </c>
      <c r="GD17" s="9">
        <v>2.6309999999999998</v>
      </c>
      <c r="GE17" s="9">
        <v>0.33900000000000002</v>
      </c>
      <c r="GF17" s="9">
        <v>7.0000000000000007E-2</v>
      </c>
      <c r="GG17" s="9">
        <v>0.27</v>
      </c>
      <c r="GH17" s="9">
        <v>1.3160000000000001</v>
      </c>
      <c r="GI17" s="9">
        <v>0.77200000000000002</v>
      </c>
      <c r="GJ17" s="9">
        <v>0.54500000000000004</v>
      </c>
      <c r="GK17" s="9">
        <v>1.4359999999999999</v>
      </c>
      <c r="GL17" s="9">
        <v>0.99099999999999999</v>
      </c>
      <c r="GM17" s="9">
        <v>0.44400000000000001</v>
      </c>
      <c r="GN17" s="9">
        <v>2.0270000000000001</v>
      </c>
      <c r="GO17" s="9">
        <v>0.65500000000000003</v>
      </c>
      <c r="GP17" s="9">
        <v>1.3720000000000001</v>
      </c>
      <c r="GQ17" s="9">
        <v>26</v>
      </c>
      <c r="GR17" s="9">
        <v>26</v>
      </c>
      <c r="GS17" s="9">
        <v>52</v>
      </c>
      <c r="GT17" s="9">
        <v>1.744</v>
      </c>
      <c r="GU17" s="9">
        <v>0.98899999999999999</v>
      </c>
      <c r="GV17" s="9">
        <v>0.755</v>
      </c>
      <c r="GW17" s="9">
        <v>7.0000000000000007E-2</v>
      </c>
      <c r="GX17" s="9">
        <v>7.0000000000000007E-2</v>
      </c>
      <c r="GY17" s="9">
        <v>0</v>
      </c>
      <c r="GZ17" s="9">
        <v>0.70699999999999996</v>
      </c>
      <c r="HA17" s="9">
        <v>0.51800000000000002</v>
      </c>
      <c r="HB17" s="9">
        <v>0.189</v>
      </c>
      <c r="HC17" s="9">
        <v>0.372</v>
      </c>
      <c r="HD17" s="9">
        <v>0.28699999999999998</v>
      </c>
      <c r="HE17" s="9">
        <v>8.5000000000000006E-2</v>
      </c>
      <c r="HF17" s="9">
        <v>0.59599999999999997</v>
      </c>
      <c r="HG17" s="9">
        <v>0.115</v>
      </c>
      <c r="HH17" s="9">
        <v>0.48099999999999998</v>
      </c>
      <c r="HI17" s="9">
        <v>13</v>
      </c>
      <c r="HJ17" s="9">
        <v>8</v>
      </c>
      <c r="HK17" s="9">
        <v>52</v>
      </c>
      <c r="HL17" s="9">
        <v>2.09</v>
      </c>
      <c r="HM17" s="9">
        <v>0.81499999999999995</v>
      </c>
      <c r="HN17" s="9">
        <v>1.2749999999999999</v>
      </c>
      <c r="HO17" s="9">
        <v>0.20399999999999999</v>
      </c>
      <c r="HP17" s="9">
        <v>0</v>
      </c>
      <c r="HQ17" s="9">
        <v>0.20399999999999999</v>
      </c>
      <c r="HR17" s="9">
        <v>0.46899999999999997</v>
      </c>
      <c r="HS17" s="9">
        <v>0.18099999999999999</v>
      </c>
      <c r="HT17" s="9">
        <v>0.28899999999999998</v>
      </c>
      <c r="HU17" s="9">
        <v>0.79400000000000004</v>
      </c>
      <c r="HV17" s="9">
        <v>0.434</v>
      </c>
      <c r="HW17" s="9">
        <v>0.35899999999999999</v>
      </c>
      <c r="HX17" s="9">
        <v>0.623</v>
      </c>
      <c r="HY17" s="9">
        <v>0.2</v>
      </c>
      <c r="HZ17" s="9">
        <v>0.42299999999999999</v>
      </c>
      <c r="IA17" s="9">
        <v>26</v>
      </c>
      <c r="IB17" s="9">
        <v>26</v>
      </c>
      <c r="IC17" s="9">
        <v>19.306000000000001</v>
      </c>
      <c r="ID17" s="9">
        <v>1.3049999999999999</v>
      </c>
      <c r="IE17" s="9">
        <v>0.39500000000000002</v>
      </c>
      <c r="IF17" s="9">
        <v>0.91</v>
      </c>
      <c r="IG17" s="9">
        <v>0.20399999999999999</v>
      </c>
      <c r="IH17" s="9">
        <v>0</v>
      </c>
      <c r="II17" s="9">
        <v>0.20399999999999999</v>
      </c>
      <c r="IJ17" s="9">
        <v>0.20200000000000001</v>
      </c>
      <c r="IK17" s="9">
        <v>0</v>
      </c>
      <c r="IL17" s="9">
        <v>0.20200000000000001</v>
      </c>
      <c r="IM17" s="9">
        <v>0.46500000000000002</v>
      </c>
      <c r="IN17" s="9">
        <v>0.19400000000000001</v>
      </c>
      <c r="IO17" s="9">
        <v>0.27</v>
      </c>
      <c r="IP17" s="9">
        <v>0.434</v>
      </c>
      <c r="IQ17" s="9">
        <v>0.2</v>
      </c>
    </row>
    <row r="18" spans="1:251">
      <c r="A18" s="10">
        <v>44593</v>
      </c>
      <c r="B18" s="9">
        <v>48.158999999999999</v>
      </c>
      <c r="C18" s="9">
        <v>21.555</v>
      </c>
      <c r="D18" s="9">
        <v>6.6909999999999998</v>
      </c>
      <c r="E18" s="9">
        <v>2.141</v>
      </c>
      <c r="F18" s="9">
        <v>4.5490000000000004</v>
      </c>
      <c r="G18" s="9">
        <v>0.64500000000000002</v>
      </c>
      <c r="H18" s="9">
        <v>0.35499999999999998</v>
      </c>
      <c r="I18" s="9">
        <v>0.28999999999999998</v>
      </c>
      <c r="J18" s="9">
        <v>0.77100000000000002</v>
      </c>
      <c r="K18" s="9">
        <v>0.25</v>
      </c>
      <c r="L18" s="9">
        <v>0.52200000000000002</v>
      </c>
      <c r="M18" s="9">
        <v>2.6819999999999999</v>
      </c>
      <c r="N18" s="9">
        <v>0.78900000000000003</v>
      </c>
      <c r="O18" s="9">
        <v>1.893</v>
      </c>
      <c r="P18" s="9">
        <v>2.5920000000000001</v>
      </c>
      <c r="Q18" s="9">
        <v>0.748</v>
      </c>
      <c r="R18" s="9">
        <v>1.8440000000000001</v>
      </c>
      <c r="S18" s="9">
        <v>37.243000000000002</v>
      </c>
      <c r="T18" s="9">
        <v>34.484000000000002</v>
      </c>
      <c r="U18" s="9">
        <v>47.015999999999998</v>
      </c>
      <c r="V18" s="9">
        <v>4.3739999999999997</v>
      </c>
      <c r="W18" s="9">
        <v>2.681</v>
      </c>
      <c r="X18" s="9">
        <v>1.6930000000000001</v>
      </c>
      <c r="Y18" s="9">
        <v>0.311</v>
      </c>
      <c r="Z18" s="9">
        <v>0.16400000000000001</v>
      </c>
      <c r="AA18" s="9">
        <v>0.14699999999999999</v>
      </c>
      <c r="AB18" s="9">
        <v>0.49399999999999999</v>
      </c>
      <c r="AC18" s="9">
        <v>0.34300000000000003</v>
      </c>
      <c r="AD18" s="9">
        <v>0.151</v>
      </c>
      <c r="AE18" s="9">
        <v>1.194</v>
      </c>
      <c r="AF18" s="9">
        <v>1.081</v>
      </c>
      <c r="AG18" s="9">
        <v>0.112</v>
      </c>
      <c r="AH18" s="9">
        <v>2.375</v>
      </c>
      <c r="AI18" s="9">
        <v>1.093</v>
      </c>
      <c r="AJ18" s="9">
        <v>1.2829999999999999</v>
      </c>
      <c r="AK18" s="9">
        <v>54.271999999999998</v>
      </c>
      <c r="AL18" s="9">
        <v>21.164000000000001</v>
      </c>
      <c r="AM18" s="9">
        <v>102.063</v>
      </c>
      <c r="AN18" s="9">
        <v>6.5640000000000001</v>
      </c>
      <c r="AO18" s="9">
        <v>1.8180000000000001</v>
      </c>
      <c r="AP18" s="9">
        <v>4.7460000000000004</v>
      </c>
      <c r="AQ18" s="9">
        <v>0.48599999999999999</v>
      </c>
      <c r="AR18" s="9">
        <v>0.33500000000000002</v>
      </c>
      <c r="AS18" s="9">
        <v>0.151</v>
      </c>
      <c r="AT18" s="9">
        <v>0.49399999999999999</v>
      </c>
      <c r="AU18" s="9">
        <v>0</v>
      </c>
      <c r="AV18" s="9">
        <v>0.49399999999999999</v>
      </c>
      <c r="AW18" s="9">
        <v>1.712</v>
      </c>
      <c r="AX18" s="9">
        <v>0.78800000000000003</v>
      </c>
      <c r="AY18" s="9">
        <v>0.92400000000000004</v>
      </c>
      <c r="AZ18" s="9">
        <v>3.8719999999999999</v>
      </c>
      <c r="BA18" s="9">
        <v>0.69499999999999995</v>
      </c>
      <c r="BB18" s="9">
        <v>3.177</v>
      </c>
      <c r="BC18" s="9">
        <v>52</v>
      </c>
      <c r="BD18" s="9">
        <v>31.436</v>
      </c>
      <c r="BE18" s="9">
        <v>104</v>
      </c>
      <c r="BF18" s="9">
        <v>9.048</v>
      </c>
      <c r="BG18" s="9">
        <v>3.4790000000000001</v>
      </c>
      <c r="BH18" s="9">
        <v>5.57</v>
      </c>
      <c r="BI18" s="9">
        <v>0.89100000000000001</v>
      </c>
      <c r="BJ18" s="9">
        <v>0.47099999999999997</v>
      </c>
      <c r="BK18" s="9">
        <v>0.42</v>
      </c>
      <c r="BL18" s="9">
        <v>1.972</v>
      </c>
      <c r="BM18" s="9">
        <v>0.81</v>
      </c>
      <c r="BN18" s="9">
        <v>1.1619999999999999</v>
      </c>
      <c r="BO18" s="9">
        <v>2.9409999999999998</v>
      </c>
      <c r="BP18" s="9">
        <v>1.107</v>
      </c>
      <c r="BQ18" s="9">
        <v>1.8340000000000001</v>
      </c>
      <c r="BR18" s="9">
        <v>3.2440000000000002</v>
      </c>
      <c r="BS18" s="9">
        <v>1.0900000000000001</v>
      </c>
      <c r="BT18" s="9">
        <v>2.1539999999999999</v>
      </c>
      <c r="BU18" s="9">
        <v>26</v>
      </c>
      <c r="BV18" s="9">
        <v>17</v>
      </c>
      <c r="BW18" s="9">
        <v>32.606999999999999</v>
      </c>
      <c r="BX18" s="9">
        <v>2.5779999999999998</v>
      </c>
      <c r="BY18" s="9">
        <v>1.196</v>
      </c>
      <c r="BZ18" s="9">
        <v>1.3819999999999999</v>
      </c>
      <c r="CA18" s="9">
        <v>0.14199999999999999</v>
      </c>
      <c r="CB18" s="9">
        <v>0.14199999999999999</v>
      </c>
      <c r="CC18" s="9">
        <v>0</v>
      </c>
      <c r="CD18" s="9">
        <v>0.3</v>
      </c>
      <c r="CE18" s="9">
        <v>0</v>
      </c>
      <c r="CF18" s="9">
        <v>0.3</v>
      </c>
      <c r="CG18" s="9">
        <v>0.89600000000000002</v>
      </c>
      <c r="CH18" s="9">
        <v>0.501</v>
      </c>
      <c r="CI18" s="9">
        <v>0.39500000000000002</v>
      </c>
      <c r="CJ18" s="9">
        <v>1.24</v>
      </c>
      <c r="CK18" s="9">
        <v>0.55200000000000005</v>
      </c>
      <c r="CL18" s="9">
        <v>0.68799999999999994</v>
      </c>
      <c r="CM18" s="9">
        <v>38.896999999999998</v>
      </c>
      <c r="CN18" s="9">
        <v>39.683999999999997</v>
      </c>
      <c r="CO18" s="9">
        <v>62.420999999999999</v>
      </c>
      <c r="CP18" s="9">
        <v>1.3009999999999999</v>
      </c>
      <c r="CQ18" s="9">
        <v>0.83299999999999996</v>
      </c>
      <c r="CR18" s="9">
        <v>0.46800000000000003</v>
      </c>
      <c r="CS18" s="9">
        <v>0.16400000000000001</v>
      </c>
      <c r="CT18" s="9">
        <v>0.16400000000000001</v>
      </c>
      <c r="CU18" s="9">
        <v>0</v>
      </c>
      <c r="CV18" s="9">
        <v>0</v>
      </c>
      <c r="CW18" s="9">
        <v>0</v>
      </c>
      <c r="CX18" s="9">
        <v>0</v>
      </c>
      <c r="CY18" s="9">
        <v>0.247</v>
      </c>
      <c r="CZ18" s="9">
        <v>0.13500000000000001</v>
      </c>
      <c r="DA18" s="9">
        <v>0.112</v>
      </c>
      <c r="DB18" s="9">
        <v>0.88900000000000001</v>
      </c>
      <c r="DC18" s="9">
        <v>0.53400000000000003</v>
      </c>
      <c r="DD18" s="9">
        <v>0.35499999999999998</v>
      </c>
      <c r="DE18" s="9">
        <v>105.107</v>
      </c>
      <c r="DF18" s="9">
        <v>96.744</v>
      </c>
      <c r="DG18" s="9">
        <v>190.64</v>
      </c>
      <c r="DH18" s="9">
        <v>4.3529999999999998</v>
      </c>
      <c r="DI18" s="9">
        <v>1.7789999999999999</v>
      </c>
      <c r="DJ18" s="9">
        <v>2.5739999999999998</v>
      </c>
      <c r="DK18" s="9">
        <v>0.22900000000000001</v>
      </c>
      <c r="DL18" s="9">
        <v>0.22900000000000001</v>
      </c>
      <c r="DM18" s="9">
        <v>0</v>
      </c>
      <c r="DN18" s="9">
        <v>0.65400000000000003</v>
      </c>
      <c r="DO18" s="9">
        <v>0.35599999999999998</v>
      </c>
      <c r="DP18" s="9">
        <v>0.29799999999999999</v>
      </c>
      <c r="DQ18" s="9">
        <v>1.7669999999999999</v>
      </c>
      <c r="DR18" s="9">
        <v>0.61699999999999999</v>
      </c>
      <c r="DS18" s="9">
        <v>1.1499999999999999</v>
      </c>
      <c r="DT18" s="9">
        <v>1.7030000000000001</v>
      </c>
      <c r="DU18" s="9">
        <v>0.57599999999999996</v>
      </c>
      <c r="DV18" s="9">
        <v>1.127</v>
      </c>
      <c r="DW18" s="9">
        <v>32.104999999999997</v>
      </c>
      <c r="DX18" s="9">
        <v>24.117000000000001</v>
      </c>
      <c r="DY18" s="9">
        <v>39.411999999999999</v>
      </c>
      <c r="DZ18" s="9">
        <v>10.728</v>
      </c>
      <c r="EA18" s="9">
        <v>3.7130000000000001</v>
      </c>
      <c r="EB18" s="9">
        <v>7.0149999999999997</v>
      </c>
      <c r="EC18" s="9">
        <v>1.1639999999999999</v>
      </c>
      <c r="ED18" s="9">
        <v>0.59299999999999997</v>
      </c>
      <c r="EE18" s="9">
        <v>0.57099999999999995</v>
      </c>
      <c r="EF18" s="9">
        <v>1.7829999999999999</v>
      </c>
      <c r="EG18" s="9">
        <v>0.32</v>
      </c>
      <c r="EH18" s="9">
        <v>1.464</v>
      </c>
      <c r="EI18" s="9">
        <v>2.4660000000000002</v>
      </c>
      <c r="EJ18" s="9">
        <v>1.125</v>
      </c>
      <c r="EK18" s="9">
        <v>1.341</v>
      </c>
      <c r="EL18" s="9">
        <v>5.3150000000000004</v>
      </c>
      <c r="EM18" s="9">
        <v>1.675</v>
      </c>
      <c r="EN18" s="9">
        <v>3.64</v>
      </c>
      <c r="EO18" s="9">
        <v>50.557000000000002</v>
      </c>
      <c r="EP18" s="9">
        <v>39.808999999999997</v>
      </c>
      <c r="EQ18" s="9">
        <v>52</v>
      </c>
      <c r="ER18" s="9">
        <v>4.41</v>
      </c>
      <c r="ES18" s="9">
        <v>1.8340000000000001</v>
      </c>
      <c r="ET18" s="9">
        <v>2.5760000000000001</v>
      </c>
      <c r="EU18" s="9">
        <v>0.29099999999999998</v>
      </c>
      <c r="EV18" s="9">
        <v>0.29099999999999998</v>
      </c>
      <c r="EW18" s="9">
        <v>0</v>
      </c>
      <c r="EX18" s="9">
        <v>0.32900000000000001</v>
      </c>
      <c r="EY18" s="9">
        <v>0.13500000000000001</v>
      </c>
      <c r="EZ18" s="9">
        <v>0.19400000000000001</v>
      </c>
      <c r="FA18" s="9">
        <v>1.5629999999999999</v>
      </c>
      <c r="FB18" s="9">
        <v>0.78900000000000003</v>
      </c>
      <c r="FC18" s="9">
        <v>0.77400000000000002</v>
      </c>
      <c r="FD18" s="9">
        <v>2.2280000000000002</v>
      </c>
      <c r="FE18" s="9">
        <v>0.62</v>
      </c>
      <c r="FF18" s="9">
        <v>1.6080000000000001</v>
      </c>
      <c r="FG18" s="9">
        <v>45.052</v>
      </c>
      <c r="FH18" s="9">
        <v>22.222999999999999</v>
      </c>
      <c r="FI18" s="9">
        <v>52</v>
      </c>
      <c r="FJ18" s="9">
        <v>5.8639999999999999</v>
      </c>
      <c r="FK18" s="9">
        <v>2.5390000000000001</v>
      </c>
      <c r="FL18" s="9">
        <v>3.3250000000000002</v>
      </c>
      <c r="FM18" s="9">
        <v>0.754</v>
      </c>
      <c r="FN18" s="9">
        <v>0.12</v>
      </c>
      <c r="FO18" s="9">
        <v>0.63500000000000001</v>
      </c>
      <c r="FP18" s="9">
        <v>0.57499999999999996</v>
      </c>
      <c r="FQ18" s="9">
        <v>9.7000000000000003E-2</v>
      </c>
      <c r="FR18" s="9">
        <v>0.47699999999999998</v>
      </c>
      <c r="FS18" s="9">
        <v>1.716</v>
      </c>
      <c r="FT18" s="9">
        <v>0.88100000000000001</v>
      </c>
      <c r="FU18" s="9">
        <v>0.83499999999999996</v>
      </c>
      <c r="FV18" s="9">
        <v>2.819</v>
      </c>
      <c r="FW18" s="9">
        <v>1.4410000000000001</v>
      </c>
      <c r="FX18" s="9">
        <v>1.377</v>
      </c>
      <c r="FY18" s="9">
        <v>47</v>
      </c>
      <c r="FZ18" s="9">
        <v>52</v>
      </c>
      <c r="GA18" s="9">
        <v>36.043999999999997</v>
      </c>
      <c r="GB18" s="9">
        <v>5.8639999999999999</v>
      </c>
      <c r="GC18" s="9">
        <v>2.5390000000000001</v>
      </c>
      <c r="GD18" s="9">
        <v>3.3250000000000002</v>
      </c>
      <c r="GE18" s="9">
        <v>0.754</v>
      </c>
      <c r="GF18" s="9">
        <v>0.12</v>
      </c>
      <c r="GG18" s="9">
        <v>0.63500000000000001</v>
      </c>
      <c r="GH18" s="9">
        <v>0.57499999999999996</v>
      </c>
      <c r="GI18" s="9">
        <v>9.7000000000000003E-2</v>
      </c>
      <c r="GJ18" s="9">
        <v>0.47699999999999998</v>
      </c>
      <c r="GK18" s="9">
        <v>1.716</v>
      </c>
      <c r="GL18" s="9">
        <v>0.88100000000000001</v>
      </c>
      <c r="GM18" s="9">
        <v>0.83499999999999996</v>
      </c>
      <c r="GN18" s="9">
        <v>2.819</v>
      </c>
      <c r="GO18" s="9">
        <v>1.4410000000000001</v>
      </c>
      <c r="GP18" s="9">
        <v>1.377</v>
      </c>
      <c r="GQ18" s="9">
        <v>47</v>
      </c>
      <c r="GR18" s="9">
        <v>52</v>
      </c>
      <c r="GS18" s="9">
        <v>36.043999999999997</v>
      </c>
      <c r="GT18" s="9">
        <v>2.1469999999999998</v>
      </c>
      <c r="GU18" s="9">
        <v>0.98</v>
      </c>
      <c r="GV18" s="9">
        <v>1.167</v>
      </c>
      <c r="GW18" s="9">
        <v>0.188</v>
      </c>
      <c r="GX18" s="9">
        <v>0</v>
      </c>
      <c r="GY18" s="9">
        <v>0.188</v>
      </c>
      <c r="GZ18" s="9">
        <v>0.34200000000000003</v>
      </c>
      <c r="HA18" s="9">
        <v>0</v>
      </c>
      <c r="HB18" s="9">
        <v>0.34200000000000003</v>
      </c>
      <c r="HC18" s="9">
        <v>0.57199999999999995</v>
      </c>
      <c r="HD18" s="9">
        <v>0.318</v>
      </c>
      <c r="HE18" s="9">
        <v>0.255</v>
      </c>
      <c r="HF18" s="9">
        <v>1.0449999999999999</v>
      </c>
      <c r="HG18" s="9">
        <v>0.66300000000000003</v>
      </c>
      <c r="HH18" s="9">
        <v>0.38200000000000001</v>
      </c>
      <c r="HI18" s="9">
        <v>46.63</v>
      </c>
      <c r="HJ18" s="9">
        <v>52</v>
      </c>
      <c r="HK18" s="9">
        <v>13.629</v>
      </c>
      <c r="HL18" s="9">
        <v>2.6280000000000001</v>
      </c>
      <c r="HM18" s="9">
        <v>1.101</v>
      </c>
      <c r="HN18" s="9">
        <v>1.526</v>
      </c>
      <c r="HO18" s="9">
        <v>0.497</v>
      </c>
      <c r="HP18" s="9">
        <v>0.12</v>
      </c>
      <c r="HQ18" s="9">
        <v>0.377</v>
      </c>
      <c r="HR18" s="9">
        <v>0.13500000000000001</v>
      </c>
      <c r="HS18" s="9">
        <v>0</v>
      </c>
      <c r="HT18" s="9">
        <v>0.13500000000000001</v>
      </c>
      <c r="HU18" s="9">
        <v>0.67500000000000004</v>
      </c>
      <c r="HV18" s="9">
        <v>0.31900000000000001</v>
      </c>
      <c r="HW18" s="9">
        <v>0.35599999999999998</v>
      </c>
      <c r="HX18" s="9">
        <v>1.321</v>
      </c>
      <c r="HY18" s="9">
        <v>0.66300000000000003</v>
      </c>
      <c r="HZ18" s="9">
        <v>0.65800000000000003</v>
      </c>
      <c r="IA18" s="9">
        <v>49.927</v>
      </c>
      <c r="IB18" s="9">
        <v>52</v>
      </c>
      <c r="IC18" s="9">
        <v>43.015000000000001</v>
      </c>
      <c r="ID18" s="9">
        <v>1.516</v>
      </c>
      <c r="IE18" s="9">
        <v>0.78100000000000003</v>
      </c>
      <c r="IF18" s="9">
        <v>0.73599999999999999</v>
      </c>
      <c r="IG18" s="9">
        <v>0.24299999999999999</v>
      </c>
      <c r="IH18" s="9">
        <v>0.12</v>
      </c>
      <c r="II18" s="9">
        <v>0.123</v>
      </c>
      <c r="IJ18" s="9">
        <v>0.13500000000000001</v>
      </c>
      <c r="IK18" s="9">
        <v>0</v>
      </c>
      <c r="IL18" s="9">
        <v>0.13500000000000001</v>
      </c>
      <c r="IM18" s="9">
        <v>0.56699999999999995</v>
      </c>
      <c r="IN18" s="9">
        <v>0.31900000000000001</v>
      </c>
      <c r="IO18" s="9">
        <v>0.248</v>
      </c>
      <c r="IP18" s="9">
        <v>0.57199999999999995</v>
      </c>
      <c r="IQ18" s="9">
        <v>0.34200000000000003</v>
      </c>
    </row>
    <row r="19" spans="1:251">
      <c r="A19" s="10">
        <v>44958</v>
      </c>
      <c r="B19" s="9">
        <v>28.702999999999999</v>
      </c>
      <c r="C19" s="9">
        <v>14.983000000000001</v>
      </c>
      <c r="D19" s="9">
        <v>6.149</v>
      </c>
      <c r="E19" s="9">
        <v>2.8650000000000002</v>
      </c>
      <c r="F19" s="9">
        <v>3.2829999999999999</v>
      </c>
      <c r="G19" s="9">
        <v>0.92700000000000005</v>
      </c>
      <c r="H19" s="9">
        <v>0.92700000000000005</v>
      </c>
      <c r="I19" s="9">
        <v>0</v>
      </c>
      <c r="J19" s="9">
        <v>0.45900000000000002</v>
      </c>
      <c r="K19" s="9">
        <v>0.33800000000000002</v>
      </c>
      <c r="L19" s="9">
        <v>0.121</v>
      </c>
      <c r="M19" s="9">
        <v>2.3119999999999998</v>
      </c>
      <c r="N19" s="9">
        <v>1.1439999999999999</v>
      </c>
      <c r="O19" s="9">
        <v>1.1679999999999999</v>
      </c>
      <c r="P19" s="9">
        <v>2.452</v>
      </c>
      <c r="Q19" s="9">
        <v>0.45800000000000002</v>
      </c>
      <c r="R19" s="9">
        <v>1.994</v>
      </c>
      <c r="S19" s="9">
        <v>40.595999999999997</v>
      </c>
      <c r="T19" s="9">
        <v>13</v>
      </c>
      <c r="U19" s="9">
        <v>52</v>
      </c>
      <c r="V19" s="9">
        <v>4.6079999999999997</v>
      </c>
      <c r="W19" s="9">
        <v>2.5680000000000001</v>
      </c>
      <c r="X19" s="9">
        <v>2.04</v>
      </c>
      <c r="Y19" s="9">
        <v>0.52500000000000002</v>
      </c>
      <c r="Z19" s="9">
        <v>0.52500000000000002</v>
      </c>
      <c r="AA19" s="9">
        <v>0</v>
      </c>
      <c r="AB19" s="9">
        <v>0.34200000000000003</v>
      </c>
      <c r="AC19" s="9">
        <v>0.34200000000000003</v>
      </c>
      <c r="AD19" s="9">
        <v>0</v>
      </c>
      <c r="AE19" s="9">
        <v>1.6839999999999999</v>
      </c>
      <c r="AF19" s="9">
        <v>0.86499999999999999</v>
      </c>
      <c r="AG19" s="9">
        <v>0.81899999999999995</v>
      </c>
      <c r="AH19" s="9">
        <v>2.056</v>
      </c>
      <c r="AI19" s="9">
        <v>0.83499999999999996</v>
      </c>
      <c r="AJ19" s="9">
        <v>1.2210000000000001</v>
      </c>
      <c r="AK19" s="9">
        <v>41.219000000000001</v>
      </c>
      <c r="AL19" s="9">
        <v>27.471</v>
      </c>
      <c r="AM19" s="9">
        <v>52</v>
      </c>
      <c r="AN19" s="9">
        <v>8.4849999999999994</v>
      </c>
      <c r="AO19" s="9">
        <v>2.4169999999999998</v>
      </c>
      <c r="AP19" s="9">
        <v>6.0670000000000002</v>
      </c>
      <c r="AQ19" s="9">
        <v>1.8879999999999999</v>
      </c>
      <c r="AR19" s="9">
        <v>1.0720000000000001</v>
      </c>
      <c r="AS19" s="9">
        <v>0.81499999999999995</v>
      </c>
      <c r="AT19" s="9">
        <v>0.88600000000000001</v>
      </c>
      <c r="AU19" s="9">
        <v>0</v>
      </c>
      <c r="AV19" s="9">
        <v>0.88600000000000001</v>
      </c>
      <c r="AW19" s="9">
        <v>2.5859999999999999</v>
      </c>
      <c r="AX19" s="9">
        <v>1.1659999999999999</v>
      </c>
      <c r="AY19" s="9">
        <v>1.421</v>
      </c>
      <c r="AZ19" s="9">
        <v>3.1240000000000001</v>
      </c>
      <c r="BA19" s="9">
        <v>0.17899999999999999</v>
      </c>
      <c r="BB19" s="9">
        <v>2.9449999999999998</v>
      </c>
      <c r="BC19" s="9">
        <v>31.408000000000001</v>
      </c>
      <c r="BD19" s="9">
        <v>13.288</v>
      </c>
      <c r="BE19" s="9">
        <v>49.023000000000003</v>
      </c>
      <c r="BF19" s="9">
        <v>9.202</v>
      </c>
      <c r="BG19" s="9">
        <v>4.5659999999999998</v>
      </c>
      <c r="BH19" s="9">
        <v>4.6360000000000001</v>
      </c>
      <c r="BI19" s="9">
        <v>1.512</v>
      </c>
      <c r="BJ19" s="9">
        <v>0.98799999999999999</v>
      </c>
      <c r="BK19" s="9">
        <v>0.52400000000000002</v>
      </c>
      <c r="BL19" s="9">
        <v>0.92</v>
      </c>
      <c r="BM19" s="9">
        <v>0.92</v>
      </c>
      <c r="BN19" s="9">
        <v>0</v>
      </c>
      <c r="BO19" s="9">
        <v>2.698</v>
      </c>
      <c r="BP19" s="9">
        <v>1.1819999999999999</v>
      </c>
      <c r="BQ19" s="9">
        <v>1.516</v>
      </c>
      <c r="BR19" s="9">
        <v>4.0720000000000001</v>
      </c>
      <c r="BS19" s="9">
        <v>1.476</v>
      </c>
      <c r="BT19" s="9">
        <v>2.597</v>
      </c>
      <c r="BU19" s="9">
        <v>29.986000000000001</v>
      </c>
      <c r="BV19" s="9">
        <v>13</v>
      </c>
      <c r="BW19" s="9">
        <v>52</v>
      </c>
      <c r="BX19" s="9">
        <v>2.726</v>
      </c>
      <c r="BY19" s="9">
        <v>1.2170000000000001</v>
      </c>
      <c r="BZ19" s="9">
        <v>1.5089999999999999</v>
      </c>
      <c r="CA19" s="9">
        <v>0.30399999999999999</v>
      </c>
      <c r="CB19" s="9">
        <v>0.13900000000000001</v>
      </c>
      <c r="CC19" s="9">
        <v>0.16500000000000001</v>
      </c>
      <c r="CD19" s="9">
        <v>0.54</v>
      </c>
      <c r="CE19" s="9">
        <v>0.21099999999999999</v>
      </c>
      <c r="CF19" s="9">
        <v>0.32900000000000001</v>
      </c>
      <c r="CG19" s="9">
        <v>0.85499999999999998</v>
      </c>
      <c r="CH19" s="9">
        <v>0.35299999999999998</v>
      </c>
      <c r="CI19" s="9">
        <v>0.502</v>
      </c>
      <c r="CJ19" s="9">
        <v>1.0269999999999999</v>
      </c>
      <c r="CK19" s="9">
        <v>0.51300000000000001</v>
      </c>
      <c r="CL19" s="9">
        <v>0.51400000000000001</v>
      </c>
      <c r="CM19" s="9">
        <v>34.094999999999999</v>
      </c>
      <c r="CN19" s="9">
        <v>41.314</v>
      </c>
      <c r="CO19" s="9">
        <v>21.21</v>
      </c>
      <c r="CP19" s="9">
        <v>0.51800000000000002</v>
      </c>
      <c r="CQ19" s="9">
        <v>0.34599999999999997</v>
      </c>
      <c r="CR19" s="9">
        <v>0.17199999999999999</v>
      </c>
      <c r="CS19" s="9">
        <v>0.16600000000000001</v>
      </c>
      <c r="CT19" s="9">
        <v>0.16600000000000001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0.35199999999999998</v>
      </c>
      <c r="DC19" s="9">
        <v>0.18</v>
      </c>
      <c r="DD19" s="9">
        <v>0.17199999999999999</v>
      </c>
      <c r="DE19" s="9">
        <v>112.196</v>
      </c>
      <c r="DF19" s="9">
        <v>163.22</v>
      </c>
      <c r="DG19" s="9">
        <v>0</v>
      </c>
      <c r="DH19" s="9">
        <v>4.8170000000000002</v>
      </c>
      <c r="DI19" s="9">
        <v>1.754</v>
      </c>
      <c r="DJ19" s="9">
        <v>3.0630000000000002</v>
      </c>
      <c r="DK19" s="9">
        <v>0.82399999999999995</v>
      </c>
      <c r="DL19" s="9">
        <v>0</v>
      </c>
      <c r="DM19" s="9">
        <v>0.82399999999999995</v>
      </c>
      <c r="DN19" s="9">
        <v>0.42699999999999999</v>
      </c>
      <c r="DO19" s="9">
        <v>0.16</v>
      </c>
      <c r="DP19" s="9">
        <v>0.26800000000000002</v>
      </c>
      <c r="DQ19" s="9">
        <v>1.4279999999999999</v>
      </c>
      <c r="DR19" s="9">
        <v>0.56499999999999995</v>
      </c>
      <c r="DS19" s="9">
        <v>0.86299999999999999</v>
      </c>
      <c r="DT19" s="9">
        <v>2.1379999999999999</v>
      </c>
      <c r="DU19" s="9">
        <v>1.03</v>
      </c>
      <c r="DV19" s="9">
        <v>1.1080000000000001</v>
      </c>
      <c r="DW19" s="9">
        <v>35.72</v>
      </c>
      <c r="DX19" s="9">
        <v>104</v>
      </c>
      <c r="DY19" s="9">
        <v>21.280999999999999</v>
      </c>
      <c r="DZ19" s="9">
        <v>11.163</v>
      </c>
      <c r="EA19" s="9">
        <v>4.343</v>
      </c>
      <c r="EB19" s="9">
        <v>6.8209999999999997</v>
      </c>
      <c r="EC19" s="9">
        <v>1.6559999999999999</v>
      </c>
      <c r="ED19" s="9">
        <v>1.149</v>
      </c>
      <c r="EE19" s="9">
        <v>0.50700000000000001</v>
      </c>
      <c r="EF19" s="9">
        <v>1.3540000000000001</v>
      </c>
      <c r="EG19" s="9">
        <v>0.68</v>
      </c>
      <c r="EH19" s="9">
        <v>0.67400000000000004</v>
      </c>
      <c r="EI19" s="9">
        <v>3.4430000000000001</v>
      </c>
      <c r="EJ19" s="9">
        <v>1.5049999999999999</v>
      </c>
      <c r="EK19" s="9">
        <v>1.9379999999999999</v>
      </c>
      <c r="EL19" s="9">
        <v>4.71</v>
      </c>
      <c r="EM19" s="9">
        <v>1.0089999999999999</v>
      </c>
      <c r="EN19" s="9">
        <v>3.7010000000000001</v>
      </c>
      <c r="EO19" s="9">
        <v>39</v>
      </c>
      <c r="EP19" s="9">
        <v>16.527999999999999</v>
      </c>
      <c r="EQ19" s="9">
        <v>52</v>
      </c>
      <c r="ER19" s="9">
        <v>4.95</v>
      </c>
      <c r="ES19" s="9">
        <v>2.448</v>
      </c>
      <c r="ET19" s="9">
        <v>2.5019999999999998</v>
      </c>
      <c r="EU19" s="9">
        <v>1.389</v>
      </c>
      <c r="EV19" s="9">
        <v>1.2170000000000001</v>
      </c>
      <c r="EW19" s="9">
        <v>0.17199999999999999</v>
      </c>
      <c r="EX19" s="9">
        <v>0.56399999999999995</v>
      </c>
      <c r="EY19" s="9">
        <v>0.29099999999999998</v>
      </c>
      <c r="EZ19" s="9">
        <v>0.27400000000000002</v>
      </c>
      <c r="FA19" s="9">
        <v>1.268</v>
      </c>
      <c r="FB19" s="9">
        <v>0.63100000000000001</v>
      </c>
      <c r="FC19" s="9">
        <v>0.63800000000000001</v>
      </c>
      <c r="FD19" s="9">
        <v>1.728</v>
      </c>
      <c r="FE19" s="9">
        <v>0.309</v>
      </c>
      <c r="FF19" s="9">
        <v>1.419</v>
      </c>
      <c r="FG19" s="9">
        <v>17</v>
      </c>
      <c r="FH19" s="9">
        <v>6.8879999999999999</v>
      </c>
      <c r="FI19" s="9">
        <v>52</v>
      </c>
      <c r="FJ19" s="9">
        <v>3.9350000000000001</v>
      </c>
      <c r="FK19" s="9">
        <v>1.333</v>
      </c>
      <c r="FL19" s="9">
        <v>2.6019999999999999</v>
      </c>
      <c r="FM19" s="9">
        <v>0.72099999999999997</v>
      </c>
      <c r="FN19" s="9">
        <v>0.10100000000000001</v>
      </c>
      <c r="FO19" s="9">
        <v>0.62</v>
      </c>
      <c r="FP19" s="9">
        <v>1.2450000000000001</v>
      </c>
      <c r="FQ19" s="9">
        <v>0.53900000000000003</v>
      </c>
      <c r="FR19" s="9">
        <v>0.70599999999999996</v>
      </c>
      <c r="FS19" s="9">
        <v>0.629</v>
      </c>
      <c r="FT19" s="9">
        <v>0</v>
      </c>
      <c r="FU19" s="9">
        <v>0.629</v>
      </c>
      <c r="FV19" s="9">
        <v>1.339</v>
      </c>
      <c r="FW19" s="9">
        <v>0.69199999999999995</v>
      </c>
      <c r="FX19" s="9">
        <v>0.64700000000000002</v>
      </c>
      <c r="FY19" s="9">
        <v>12.619</v>
      </c>
      <c r="FZ19" s="9">
        <v>44.43</v>
      </c>
      <c r="GA19" s="9">
        <v>12.269</v>
      </c>
      <c r="GB19" s="9">
        <v>3.9350000000000001</v>
      </c>
      <c r="GC19" s="9">
        <v>1.333</v>
      </c>
      <c r="GD19" s="9">
        <v>2.6019999999999999</v>
      </c>
      <c r="GE19" s="9">
        <v>0.72099999999999997</v>
      </c>
      <c r="GF19" s="9">
        <v>0.10100000000000001</v>
      </c>
      <c r="GG19" s="9">
        <v>0.62</v>
      </c>
      <c r="GH19" s="9">
        <v>1.2450000000000001</v>
      </c>
      <c r="GI19" s="9">
        <v>0.53900000000000003</v>
      </c>
      <c r="GJ19" s="9">
        <v>0.70599999999999996</v>
      </c>
      <c r="GK19" s="9">
        <v>0.629</v>
      </c>
      <c r="GL19" s="9">
        <v>0</v>
      </c>
      <c r="GM19" s="9">
        <v>0.629</v>
      </c>
      <c r="GN19" s="9">
        <v>1.339</v>
      </c>
      <c r="GO19" s="9">
        <v>0.69199999999999995</v>
      </c>
      <c r="GP19" s="9">
        <v>0.64700000000000002</v>
      </c>
      <c r="GQ19" s="9">
        <v>12.619</v>
      </c>
      <c r="GR19" s="9">
        <v>44.43</v>
      </c>
      <c r="GS19" s="9">
        <v>12.269</v>
      </c>
      <c r="GT19" s="9">
        <v>1.296</v>
      </c>
      <c r="GU19" s="9">
        <v>0.39500000000000002</v>
      </c>
      <c r="GV19" s="9">
        <v>0.90100000000000002</v>
      </c>
      <c r="GW19" s="9">
        <v>0</v>
      </c>
      <c r="GX19" s="9">
        <v>0</v>
      </c>
      <c r="GY19" s="9">
        <v>0</v>
      </c>
      <c r="GZ19" s="9">
        <v>0.78900000000000003</v>
      </c>
      <c r="HA19" s="9">
        <v>0.20899999999999999</v>
      </c>
      <c r="HB19" s="9">
        <v>0.57999999999999996</v>
      </c>
      <c r="HC19" s="9">
        <v>0.32100000000000001</v>
      </c>
      <c r="HD19" s="9">
        <v>0</v>
      </c>
      <c r="HE19" s="9">
        <v>0.32100000000000001</v>
      </c>
      <c r="HF19" s="9">
        <v>0.186</v>
      </c>
      <c r="HG19" s="9">
        <v>0.186</v>
      </c>
      <c r="HH19" s="9">
        <v>0</v>
      </c>
      <c r="HI19" s="9">
        <v>8.6319999999999997</v>
      </c>
      <c r="HJ19" s="9">
        <v>25.911000000000001</v>
      </c>
      <c r="HK19" s="9">
        <v>9.2200000000000006</v>
      </c>
      <c r="HL19" s="9">
        <v>1.7769999999999999</v>
      </c>
      <c r="HM19" s="9">
        <v>0.77900000000000003</v>
      </c>
      <c r="HN19" s="9">
        <v>0.998</v>
      </c>
      <c r="HO19" s="9">
        <v>0.61199999999999999</v>
      </c>
      <c r="HP19" s="9">
        <v>0.10100000000000001</v>
      </c>
      <c r="HQ19" s="9">
        <v>0.51100000000000001</v>
      </c>
      <c r="HR19" s="9">
        <v>0.29699999999999999</v>
      </c>
      <c r="HS19" s="9">
        <v>0.17100000000000001</v>
      </c>
      <c r="HT19" s="9">
        <v>0.126</v>
      </c>
      <c r="HU19" s="9">
        <v>0.129</v>
      </c>
      <c r="HV19" s="9">
        <v>0</v>
      </c>
      <c r="HW19" s="9">
        <v>0.129</v>
      </c>
      <c r="HX19" s="9">
        <v>0.73899999999999999</v>
      </c>
      <c r="HY19" s="9">
        <v>0.50700000000000001</v>
      </c>
      <c r="HZ19" s="9">
        <v>0.23300000000000001</v>
      </c>
      <c r="IA19" s="9">
        <v>13.351000000000001</v>
      </c>
      <c r="IB19" s="9">
        <v>78.125</v>
      </c>
      <c r="IC19" s="9">
        <v>5.5119999999999996</v>
      </c>
      <c r="ID19" s="9">
        <v>0.91</v>
      </c>
      <c r="IE19" s="9">
        <v>0.185</v>
      </c>
      <c r="IF19" s="9">
        <v>0.72599999999999998</v>
      </c>
      <c r="IG19" s="9">
        <v>0.51100000000000001</v>
      </c>
      <c r="IH19" s="9">
        <v>0</v>
      </c>
      <c r="II19" s="9">
        <v>0.51100000000000001</v>
      </c>
      <c r="IJ19" s="9">
        <v>0.126</v>
      </c>
      <c r="IK19" s="9">
        <v>0</v>
      </c>
      <c r="IL19" s="9">
        <v>0.126</v>
      </c>
      <c r="IM19" s="9">
        <v>0</v>
      </c>
      <c r="IN19" s="9">
        <v>0</v>
      </c>
      <c r="IO19" s="9">
        <v>0</v>
      </c>
      <c r="IP19" s="9">
        <v>0.27400000000000002</v>
      </c>
      <c r="IQ19" s="9">
        <v>0.185</v>
      </c>
    </row>
    <row r="20" spans="1:251">
      <c r="A20" s="10">
        <v>45323</v>
      </c>
      <c r="B20" s="9">
        <v>36.191000000000003</v>
      </c>
      <c r="C20" s="9">
        <v>9.9459999999999997</v>
      </c>
      <c r="D20" s="9">
        <v>4.056</v>
      </c>
      <c r="E20" s="9">
        <v>1.2589999999999999</v>
      </c>
      <c r="F20" s="9">
        <v>2.7970000000000002</v>
      </c>
      <c r="G20" s="9">
        <v>0.36</v>
      </c>
      <c r="H20" s="9">
        <v>0.36</v>
      </c>
      <c r="I20" s="9">
        <v>0</v>
      </c>
      <c r="J20" s="9">
        <v>0.504</v>
      </c>
      <c r="K20" s="9">
        <v>0.26200000000000001</v>
      </c>
      <c r="L20" s="9">
        <v>0.24199999999999999</v>
      </c>
      <c r="M20" s="9">
        <v>1.4570000000000001</v>
      </c>
      <c r="N20" s="9">
        <v>0.25600000000000001</v>
      </c>
      <c r="O20" s="9">
        <v>1.2</v>
      </c>
      <c r="P20" s="9">
        <v>1.736</v>
      </c>
      <c r="Q20" s="9">
        <v>0.38100000000000001</v>
      </c>
      <c r="R20" s="9">
        <v>1.355</v>
      </c>
      <c r="S20" s="9">
        <v>41.475000000000001</v>
      </c>
      <c r="T20" s="9">
        <v>17.811</v>
      </c>
      <c r="U20" s="9">
        <v>50.521000000000001</v>
      </c>
      <c r="V20" s="9">
        <v>3.0819999999999999</v>
      </c>
      <c r="W20" s="9">
        <v>1.8919999999999999</v>
      </c>
      <c r="X20" s="9">
        <v>1.19</v>
      </c>
      <c r="Y20" s="9">
        <v>0.59699999999999998</v>
      </c>
      <c r="Z20" s="9">
        <v>0.188</v>
      </c>
      <c r="AA20" s="9">
        <v>0.40899999999999997</v>
      </c>
      <c r="AB20" s="9">
        <v>0.52</v>
      </c>
      <c r="AC20" s="9">
        <v>0.52</v>
      </c>
      <c r="AD20" s="9">
        <v>0</v>
      </c>
      <c r="AE20" s="9">
        <v>0.80900000000000005</v>
      </c>
      <c r="AF20" s="9">
        <v>0.46300000000000002</v>
      </c>
      <c r="AG20" s="9">
        <v>0.34699999999999998</v>
      </c>
      <c r="AH20" s="9">
        <v>1.155</v>
      </c>
      <c r="AI20" s="9">
        <v>0.72199999999999998</v>
      </c>
      <c r="AJ20" s="9">
        <v>0.434</v>
      </c>
      <c r="AK20" s="9">
        <v>41.738999999999997</v>
      </c>
      <c r="AL20" s="9">
        <v>38.427999999999997</v>
      </c>
      <c r="AM20" s="9">
        <v>41.356000000000002</v>
      </c>
      <c r="AN20" s="9">
        <v>9.4290000000000003</v>
      </c>
      <c r="AO20" s="9">
        <v>2.0960000000000001</v>
      </c>
      <c r="AP20" s="9">
        <v>7.3319999999999999</v>
      </c>
      <c r="AQ20" s="9">
        <v>1.292</v>
      </c>
      <c r="AR20" s="9">
        <v>0.59499999999999997</v>
      </c>
      <c r="AS20" s="9">
        <v>0.69599999999999995</v>
      </c>
      <c r="AT20" s="9">
        <v>2.4580000000000002</v>
      </c>
      <c r="AU20" s="9">
        <v>0.13200000000000001</v>
      </c>
      <c r="AV20" s="9">
        <v>2.3260000000000001</v>
      </c>
      <c r="AW20" s="9">
        <v>2.7229999999999999</v>
      </c>
      <c r="AX20" s="9">
        <v>0.70399999999999996</v>
      </c>
      <c r="AY20" s="9">
        <v>2.0190000000000001</v>
      </c>
      <c r="AZ20" s="9">
        <v>2.956</v>
      </c>
      <c r="BA20" s="9">
        <v>0.66500000000000004</v>
      </c>
      <c r="BB20" s="9">
        <v>2.2909999999999999</v>
      </c>
      <c r="BC20" s="9">
        <v>24.079000000000001</v>
      </c>
      <c r="BD20" s="9">
        <v>29.760999999999999</v>
      </c>
      <c r="BE20" s="9">
        <v>17</v>
      </c>
      <c r="BF20" s="9">
        <v>7.1120000000000001</v>
      </c>
      <c r="BG20" s="9">
        <v>2.6429999999999998</v>
      </c>
      <c r="BH20" s="9">
        <v>4.4690000000000003</v>
      </c>
      <c r="BI20" s="9">
        <v>1.121</v>
      </c>
      <c r="BJ20" s="9">
        <v>0.46500000000000002</v>
      </c>
      <c r="BK20" s="9">
        <v>0.65600000000000003</v>
      </c>
      <c r="BL20" s="9">
        <v>1.018</v>
      </c>
      <c r="BM20" s="9">
        <v>0.66100000000000003</v>
      </c>
      <c r="BN20" s="9">
        <v>0.35699999999999998</v>
      </c>
      <c r="BO20" s="9">
        <v>1.9430000000000001</v>
      </c>
      <c r="BP20" s="9">
        <v>0.112</v>
      </c>
      <c r="BQ20" s="9">
        <v>1.8320000000000001</v>
      </c>
      <c r="BR20" s="9">
        <v>3.0289999999999999</v>
      </c>
      <c r="BS20" s="9">
        <v>1.4059999999999999</v>
      </c>
      <c r="BT20" s="9">
        <v>1.6240000000000001</v>
      </c>
      <c r="BU20" s="9">
        <v>34.561</v>
      </c>
      <c r="BV20" s="9">
        <v>52</v>
      </c>
      <c r="BW20" s="9">
        <v>30.611000000000001</v>
      </c>
      <c r="BX20" s="9">
        <v>3.121</v>
      </c>
      <c r="BY20" s="9">
        <v>2.0859999999999999</v>
      </c>
      <c r="BZ20" s="9">
        <v>1.034</v>
      </c>
      <c r="CA20" s="9">
        <v>0.16400000000000001</v>
      </c>
      <c r="CB20" s="9">
        <v>0.16400000000000001</v>
      </c>
      <c r="CC20" s="9">
        <v>0</v>
      </c>
      <c r="CD20" s="9">
        <v>0.59799999999999998</v>
      </c>
      <c r="CE20" s="9">
        <v>0.23200000000000001</v>
      </c>
      <c r="CF20" s="9">
        <v>0.36599999999999999</v>
      </c>
      <c r="CG20" s="9">
        <v>1.458</v>
      </c>
      <c r="CH20" s="9">
        <v>1.0620000000000001</v>
      </c>
      <c r="CI20" s="9">
        <v>0.39600000000000002</v>
      </c>
      <c r="CJ20" s="9">
        <v>0.90100000000000002</v>
      </c>
      <c r="CK20" s="9">
        <v>0.628</v>
      </c>
      <c r="CL20" s="9">
        <v>0.27300000000000002</v>
      </c>
      <c r="CM20" s="9">
        <v>34</v>
      </c>
      <c r="CN20" s="9">
        <v>34.268000000000001</v>
      </c>
      <c r="CO20" s="9">
        <v>26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>
        <v>0</v>
      </c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3.79</v>
      </c>
      <c r="DI20" s="9">
        <v>1.5760000000000001</v>
      </c>
      <c r="DJ20" s="9">
        <v>2.2130000000000001</v>
      </c>
      <c r="DK20" s="9">
        <v>0.63700000000000001</v>
      </c>
      <c r="DL20" s="9">
        <v>0.47899999999999998</v>
      </c>
      <c r="DM20" s="9">
        <v>0.159</v>
      </c>
      <c r="DN20" s="9">
        <v>0.72899999999999998</v>
      </c>
      <c r="DO20" s="9">
        <v>0.11899999999999999</v>
      </c>
      <c r="DP20" s="9">
        <v>0.61</v>
      </c>
      <c r="DQ20" s="9">
        <v>1.2769999999999999</v>
      </c>
      <c r="DR20" s="9">
        <v>0.56899999999999995</v>
      </c>
      <c r="DS20" s="9">
        <v>0.70799999999999996</v>
      </c>
      <c r="DT20" s="9">
        <v>1.1459999999999999</v>
      </c>
      <c r="DU20" s="9">
        <v>0.41</v>
      </c>
      <c r="DV20" s="9">
        <v>0.73699999999999999</v>
      </c>
      <c r="DW20" s="9">
        <v>26</v>
      </c>
      <c r="DX20" s="9">
        <v>26</v>
      </c>
      <c r="DY20" s="9">
        <v>26</v>
      </c>
      <c r="DZ20" s="9">
        <v>9.7569999999999997</v>
      </c>
      <c r="EA20" s="9">
        <v>2.6779999999999999</v>
      </c>
      <c r="EB20" s="9">
        <v>7.0789999999999997</v>
      </c>
      <c r="EC20" s="9">
        <v>1.94</v>
      </c>
      <c r="ED20" s="9">
        <v>0.746</v>
      </c>
      <c r="EE20" s="9">
        <v>1.194</v>
      </c>
      <c r="EF20" s="9">
        <v>1.7569999999999999</v>
      </c>
      <c r="EG20" s="9">
        <v>0.61899999999999999</v>
      </c>
      <c r="EH20" s="9">
        <v>1.1379999999999999</v>
      </c>
      <c r="EI20" s="9">
        <v>2.5859999999999999</v>
      </c>
      <c r="EJ20" s="9">
        <v>0.112</v>
      </c>
      <c r="EK20" s="9">
        <v>2.4740000000000002</v>
      </c>
      <c r="EL20" s="9">
        <v>3.4750000000000001</v>
      </c>
      <c r="EM20" s="9">
        <v>1.2010000000000001</v>
      </c>
      <c r="EN20" s="9">
        <v>2.2730000000000001</v>
      </c>
      <c r="EO20" s="9">
        <v>26</v>
      </c>
      <c r="EP20" s="9">
        <v>8.3010000000000002</v>
      </c>
      <c r="EQ20" s="9">
        <v>26</v>
      </c>
      <c r="ER20" s="9">
        <v>6.1139999999999999</v>
      </c>
      <c r="ES20" s="9">
        <v>2.5710000000000002</v>
      </c>
      <c r="ET20" s="9">
        <v>3.5430000000000001</v>
      </c>
      <c r="EU20" s="9">
        <v>0</v>
      </c>
      <c r="EV20" s="9">
        <v>0</v>
      </c>
      <c r="EW20" s="9">
        <v>0</v>
      </c>
      <c r="EX20" s="9">
        <v>1.5880000000000001</v>
      </c>
      <c r="EY20" s="9">
        <v>0.28699999999999998</v>
      </c>
      <c r="EZ20" s="9">
        <v>1.3009999999999999</v>
      </c>
      <c r="FA20" s="9">
        <v>2.2610000000000001</v>
      </c>
      <c r="FB20" s="9">
        <v>1.1970000000000001</v>
      </c>
      <c r="FC20" s="9">
        <v>1.0640000000000001</v>
      </c>
      <c r="FD20" s="9">
        <v>2.2650000000000001</v>
      </c>
      <c r="FE20" s="9">
        <v>1.087</v>
      </c>
      <c r="FF20" s="9">
        <v>1.1779999999999999</v>
      </c>
      <c r="FG20" s="9">
        <v>34</v>
      </c>
      <c r="FH20" s="9">
        <v>46.189</v>
      </c>
      <c r="FI20" s="9">
        <v>16.728000000000002</v>
      </c>
      <c r="FJ20" s="9">
        <v>4.6420000000000003</v>
      </c>
      <c r="FK20" s="9">
        <v>1.8660000000000001</v>
      </c>
      <c r="FL20" s="9">
        <v>2.7749999999999999</v>
      </c>
      <c r="FM20" s="9">
        <v>0.36199999999999999</v>
      </c>
      <c r="FN20" s="9">
        <v>0.192</v>
      </c>
      <c r="FO20" s="9">
        <v>0.17</v>
      </c>
      <c r="FP20" s="9">
        <v>1.5589999999999999</v>
      </c>
      <c r="FQ20" s="9">
        <v>0.26100000000000001</v>
      </c>
      <c r="FR20" s="9">
        <v>1.298</v>
      </c>
      <c r="FS20" s="9">
        <v>0.85399999999999998</v>
      </c>
      <c r="FT20" s="9">
        <v>0.38600000000000001</v>
      </c>
      <c r="FU20" s="9">
        <v>0.46800000000000003</v>
      </c>
      <c r="FV20" s="9">
        <v>1.867</v>
      </c>
      <c r="FW20" s="9">
        <v>1.028</v>
      </c>
      <c r="FX20" s="9">
        <v>0.83899999999999997</v>
      </c>
      <c r="FY20" s="9">
        <v>24.57</v>
      </c>
      <c r="FZ20" s="9">
        <v>52</v>
      </c>
      <c r="GA20" s="9">
        <v>11.358000000000001</v>
      </c>
      <c r="GB20" s="9">
        <v>4.58</v>
      </c>
      <c r="GC20" s="9">
        <v>1.8049999999999999</v>
      </c>
      <c r="GD20" s="9">
        <v>2.7749999999999999</v>
      </c>
      <c r="GE20" s="9">
        <v>0.36199999999999999</v>
      </c>
      <c r="GF20" s="9">
        <v>0.192</v>
      </c>
      <c r="GG20" s="9">
        <v>0.17</v>
      </c>
      <c r="GH20" s="9">
        <v>1.5589999999999999</v>
      </c>
      <c r="GI20" s="9">
        <v>0.26100000000000001</v>
      </c>
      <c r="GJ20" s="9">
        <v>1.298</v>
      </c>
      <c r="GK20" s="9">
        <v>0.79300000000000004</v>
      </c>
      <c r="GL20" s="9">
        <v>0.32400000000000001</v>
      </c>
      <c r="GM20" s="9">
        <v>0.46800000000000003</v>
      </c>
      <c r="GN20" s="9">
        <v>1.867</v>
      </c>
      <c r="GO20" s="9">
        <v>1.028</v>
      </c>
      <c r="GP20" s="9">
        <v>0.83899999999999997</v>
      </c>
      <c r="GQ20" s="9">
        <v>21.956</v>
      </c>
      <c r="GR20" s="9">
        <v>52</v>
      </c>
      <c r="GS20" s="9">
        <v>11.358000000000001</v>
      </c>
      <c r="GT20" s="9">
        <v>2.1659999999999999</v>
      </c>
      <c r="GU20" s="9">
        <v>0.90700000000000003</v>
      </c>
      <c r="GV20" s="9">
        <v>1.2589999999999999</v>
      </c>
      <c r="GW20" s="9">
        <v>7.3999999999999996E-2</v>
      </c>
      <c r="GX20" s="9">
        <v>0</v>
      </c>
      <c r="GY20" s="9">
        <v>7.3999999999999996E-2</v>
      </c>
      <c r="GZ20" s="9">
        <v>0.64100000000000001</v>
      </c>
      <c r="HA20" s="9">
        <v>0.157</v>
      </c>
      <c r="HB20" s="9">
        <v>0.48399999999999999</v>
      </c>
      <c r="HC20" s="9">
        <v>0.28100000000000003</v>
      </c>
      <c r="HD20" s="9">
        <v>6.4000000000000001E-2</v>
      </c>
      <c r="HE20" s="9">
        <v>0.218</v>
      </c>
      <c r="HF20" s="9">
        <v>1.169</v>
      </c>
      <c r="HG20" s="9">
        <v>0.68600000000000005</v>
      </c>
      <c r="HH20" s="9">
        <v>0.48299999999999998</v>
      </c>
      <c r="HI20" s="9">
        <v>52</v>
      </c>
      <c r="HJ20" s="9">
        <v>52</v>
      </c>
      <c r="HK20" s="9">
        <v>12.874000000000001</v>
      </c>
      <c r="HL20" s="9">
        <v>1.722</v>
      </c>
      <c r="HM20" s="9">
        <v>0.59899999999999998</v>
      </c>
      <c r="HN20" s="9">
        <v>1.123</v>
      </c>
      <c r="HO20" s="9">
        <v>0.28799999999999998</v>
      </c>
      <c r="HP20" s="9">
        <v>0.192</v>
      </c>
      <c r="HQ20" s="9">
        <v>9.6000000000000002E-2</v>
      </c>
      <c r="HR20" s="9">
        <v>0.67400000000000004</v>
      </c>
      <c r="HS20" s="9">
        <v>0.104</v>
      </c>
      <c r="HT20" s="9">
        <v>0.56999999999999995</v>
      </c>
      <c r="HU20" s="9">
        <v>0.34599999999999997</v>
      </c>
      <c r="HV20" s="9">
        <v>0.17</v>
      </c>
      <c r="HW20" s="9">
        <v>0.17599999999999999</v>
      </c>
      <c r="HX20" s="9">
        <v>0.41399999999999998</v>
      </c>
      <c r="HY20" s="9">
        <v>0.13300000000000001</v>
      </c>
      <c r="HZ20" s="9">
        <v>0.28100000000000003</v>
      </c>
      <c r="IA20" s="9">
        <v>11.01</v>
      </c>
      <c r="IB20" s="9">
        <v>11.609</v>
      </c>
      <c r="IC20" s="9">
        <v>10.848000000000001</v>
      </c>
      <c r="ID20" s="9">
        <v>1.2569999999999999</v>
      </c>
      <c r="IE20" s="9">
        <v>0.312</v>
      </c>
      <c r="IF20" s="9">
        <v>0.94499999999999995</v>
      </c>
      <c r="IG20" s="9">
        <v>0.20100000000000001</v>
      </c>
      <c r="IH20" s="9">
        <v>0.105</v>
      </c>
      <c r="II20" s="9">
        <v>9.6000000000000002E-2</v>
      </c>
      <c r="IJ20" s="9">
        <v>0.58499999999999996</v>
      </c>
      <c r="IK20" s="9">
        <v>0.104</v>
      </c>
      <c r="IL20" s="9">
        <v>0.48199999999999998</v>
      </c>
      <c r="IM20" s="9">
        <v>0.28000000000000003</v>
      </c>
      <c r="IN20" s="9">
        <v>0.104</v>
      </c>
      <c r="IO20" s="9">
        <v>0.17599999999999999</v>
      </c>
      <c r="IP20" s="9">
        <v>0.191</v>
      </c>
      <c r="IQ20" s="9">
        <v>0</v>
      </c>
    </row>
    <row r="21" spans="1:251">
      <c r="A21" s="10">
        <v>45689</v>
      </c>
      <c r="B21" s="9">
        <v>11.353999999999999</v>
      </c>
      <c r="C21" s="9">
        <v>43</v>
      </c>
      <c r="D21" s="9">
        <v>6.694</v>
      </c>
      <c r="E21" s="9">
        <v>3.61</v>
      </c>
      <c r="F21" s="9">
        <v>3.0840000000000001</v>
      </c>
      <c r="G21" s="9">
        <v>2.0640000000000001</v>
      </c>
      <c r="H21" s="9">
        <v>1.177</v>
      </c>
      <c r="I21" s="9">
        <v>0.88700000000000001</v>
      </c>
      <c r="J21" s="9">
        <v>1.2370000000000001</v>
      </c>
      <c r="K21" s="9">
        <v>0</v>
      </c>
      <c r="L21" s="9">
        <v>1.2370000000000001</v>
      </c>
      <c r="M21" s="9">
        <v>1.65</v>
      </c>
      <c r="N21" s="9">
        <v>1.292</v>
      </c>
      <c r="O21" s="9">
        <v>0.35899999999999999</v>
      </c>
      <c r="P21" s="9">
        <v>1.7430000000000001</v>
      </c>
      <c r="Q21" s="9">
        <v>1.141</v>
      </c>
      <c r="R21" s="9">
        <v>0.60199999999999998</v>
      </c>
      <c r="S21" s="9">
        <v>12.803000000000001</v>
      </c>
      <c r="T21" s="9">
        <v>25.818999999999999</v>
      </c>
      <c r="U21" s="9">
        <v>8</v>
      </c>
      <c r="V21" s="9">
        <v>2.6469999999999998</v>
      </c>
      <c r="W21" s="9">
        <v>1.2869999999999999</v>
      </c>
      <c r="X21" s="9">
        <v>1.36</v>
      </c>
      <c r="Y21" s="9">
        <v>0.61</v>
      </c>
      <c r="Z21" s="9">
        <v>0.41599999999999998</v>
      </c>
      <c r="AA21" s="9">
        <v>0.19400000000000001</v>
      </c>
      <c r="AB21" s="9">
        <v>0.6</v>
      </c>
      <c r="AC21" s="9">
        <v>0.35199999999999998</v>
      </c>
      <c r="AD21" s="9">
        <v>0.248</v>
      </c>
      <c r="AE21" s="9">
        <v>0.71299999999999997</v>
      </c>
      <c r="AF21" s="9">
        <v>0.17599999999999999</v>
      </c>
      <c r="AG21" s="9">
        <v>0.53700000000000003</v>
      </c>
      <c r="AH21" s="9">
        <v>0.72299999999999998</v>
      </c>
      <c r="AI21" s="9">
        <v>0.34300000000000003</v>
      </c>
      <c r="AJ21" s="9">
        <v>0.38100000000000001</v>
      </c>
      <c r="AK21" s="9">
        <v>13</v>
      </c>
      <c r="AL21" s="9">
        <v>8</v>
      </c>
      <c r="AM21" s="9">
        <v>13</v>
      </c>
      <c r="AN21" s="9">
        <v>9.1940000000000008</v>
      </c>
      <c r="AO21" s="9">
        <v>3.0009999999999999</v>
      </c>
      <c r="AP21" s="9">
        <v>6.1929999999999996</v>
      </c>
      <c r="AQ21" s="9">
        <v>0.96599999999999997</v>
      </c>
      <c r="AR21" s="9">
        <v>0.51400000000000001</v>
      </c>
      <c r="AS21" s="9">
        <v>0.45200000000000001</v>
      </c>
      <c r="AT21" s="9">
        <v>1.9419999999999999</v>
      </c>
      <c r="AU21" s="9">
        <v>0.54200000000000004</v>
      </c>
      <c r="AV21" s="9">
        <v>1.4</v>
      </c>
      <c r="AW21" s="9">
        <v>3.65</v>
      </c>
      <c r="AX21" s="9">
        <v>1.111</v>
      </c>
      <c r="AY21" s="9">
        <v>2.5390000000000001</v>
      </c>
      <c r="AZ21" s="9">
        <v>2.637</v>
      </c>
      <c r="BA21" s="9">
        <v>0.83399999999999996</v>
      </c>
      <c r="BB21" s="9">
        <v>1.8029999999999999</v>
      </c>
      <c r="BC21" s="9">
        <v>26</v>
      </c>
      <c r="BD21" s="9">
        <v>26</v>
      </c>
      <c r="BE21" s="9">
        <v>26</v>
      </c>
      <c r="BF21" s="9">
        <v>8.7929999999999993</v>
      </c>
      <c r="BG21" s="9">
        <v>3.7069999999999999</v>
      </c>
      <c r="BH21" s="9">
        <v>5.0860000000000003</v>
      </c>
      <c r="BI21" s="9">
        <v>2.3610000000000002</v>
      </c>
      <c r="BJ21" s="9">
        <v>0.98099999999999998</v>
      </c>
      <c r="BK21" s="9">
        <v>1.38</v>
      </c>
      <c r="BL21" s="9">
        <v>2.367</v>
      </c>
      <c r="BM21" s="9">
        <v>0.78</v>
      </c>
      <c r="BN21" s="9">
        <v>1.587</v>
      </c>
      <c r="BO21" s="9">
        <v>2.0760000000000001</v>
      </c>
      <c r="BP21" s="9">
        <v>0.66300000000000003</v>
      </c>
      <c r="BQ21" s="9">
        <v>1.413</v>
      </c>
      <c r="BR21" s="9">
        <v>1.99</v>
      </c>
      <c r="BS21" s="9">
        <v>1.2829999999999999</v>
      </c>
      <c r="BT21" s="9">
        <v>0.70699999999999996</v>
      </c>
      <c r="BU21" s="9">
        <v>12</v>
      </c>
      <c r="BV21" s="9">
        <v>14.208</v>
      </c>
      <c r="BW21" s="9">
        <v>10.787000000000001</v>
      </c>
      <c r="BX21" s="9">
        <v>2.2770000000000001</v>
      </c>
      <c r="BY21" s="9">
        <v>1.419</v>
      </c>
      <c r="BZ21" s="9">
        <v>0.85699999999999998</v>
      </c>
      <c r="CA21" s="9">
        <v>0.69699999999999995</v>
      </c>
      <c r="CB21" s="9">
        <v>0.49</v>
      </c>
      <c r="CC21" s="9">
        <v>0.20699999999999999</v>
      </c>
      <c r="CD21" s="9">
        <v>0.30299999999999999</v>
      </c>
      <c r="CE21" s="9">
        <v>0.159</v>
      </c>
      <c r="CF21" s="9">
        <v>0.14399999999999999</v>
      </c>
      <c r="CG21" s="9">
        <v>0.42799999999999999</v>
      </c>
      <c r="CH21" s="9">
        <v>0.42799999999999999</v>
      </c>
      <c r="CI21" s="9">
        <v>0</v>
      </c>
      <c r="CJ21" s="9">
        <v>0.84899999999999998</v>
      </c>
      <c r="CK21" s="9">
        <v>0.34300000000000003</v>
      </c>
      <c r="CL21" s="9">
        <v>0.50600000000000001</v>
      </c>
      <c r="CM21" s="9">
        <v>16.321000000000002</v>
      </c>
      <c r="CN21" s="9">
        <v>13.74</v>
      </c>
      <c r="CO21" s="9">
        <v>43.838999999999999</v>
      </c>
      <c r="CP21" s="9">
        <v>0.88300000000000001</v>
      </c>
      <c r="CQ21" s="9">
        <v>0.65900000000000003</v>
      </c>
      <c r="CR21" s="9">
        <v>0.223</v>
      </c>
      <c r="CS21" s="9">
        <v>0.48299999999999998</v>
      </c>
      <c r="CT21" s="9">
        <v>0.48299999999999998</v>
      </c>
      <c r="CU21" s="9">
        <v>0</v>
      </c>
      <c r="CV21" s="9">
        <v>0</v>
      </c>
      <c r="CW21" s="9">
        <v>0</v>
      </c>
      <c r="CX21" s="9">
        <v>0</v>
      </c>
      <c r="CY21" s="9">
        <v>0.17599999999999999</v>
      </c>
      <c r="CZ21" s="9">
        <v>0.17599999999999999</v>
      </c>
      <c r="DA21" s="9">
        <v>0</v>
      </c>
      <c r="DB21" s="9">
        <v>0.223</v>
      </c>
      <c r="DC21" s="9">
        <v>0</v>
      </c>
      <c r="DD21" s="9">
        <v>0.223</v>
      </c>
      <c r="DE21" s="9">
        <v>7.7050000000000001</v>
      </c>
      <c r="DF21" s="9">
        <v>3.1560000000000001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0</v>
      </c>
      <c r="DO21" s="9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3.052</v>
      </c>
      <c r="FK21" s="9">
        <v>0.753</v>
      </c>
      <c r="FL21" s="9">
        <v>2.2989999999999999</v>
      </c>
      <c r="FM21" s="9">
        <v>0.82099999999999995</v>
      </c>
      <c r="FN21" s="9">
        <v>0.153</v>
      </c>
      <c r="FO21" s="9">
        <v>0.66800000000000004</v>
      </c>
      <c r="FP21" s="9">
        <v>0.879</v>
      </c>
      <c r="FQ21" s="9">
        <v>0.35499999999999998</v>
      </c>
      <c r="FR21" s="9">
        <v>0.52400000000000002</v>
      </c>
      <c r="FS21" s="9">
        <v>0.71099999999999997</v>
      </c>
      <c r="FT21" s="9">
        <v>0.245</v>
      </c>
      <c r="FU21" s="9">
        <v>0.46600000000000003</v>
      </c>
      <c r="FV21" s="9">
        <v>0.64200000000000002</v>
      </c>
      <c r="FW21" s="9">
        <v>0</v>
      </c>
      <c r="FX21" s="9">
        <v>0.64200000000000002</v>
      </c>
      <c r="FY21" s="9">
        <v>10.023999999999999</v>
      </c>
      <c r="FZ21" s="9">
        <v>11.224</v>
      </c>
      <c r="GA21" s="9">
        <v>8.6739999999999995</v>
      </c>
      <c r="GB21" s="9">
        <v>3.052</v>
      </c>
      <c r="GC21" s="9">
        <v>0.753</v>
      </c>
      <c r="GD21" s="9">
        <v>2.2989999999999999</v>
      </c>
      <c r="GE21" s="9">
        <v>0.82099999999999995</v>
      </c>
      <c r="GF21" s="9">
        <v>0.153</v>
      </c>
      <c r="GG21" s="9">
        <v>0.66800000000000004</v>
      </c>
      <c r="GH21" s="9">
        <v>0.879</v>
      </c>
      <c r="GI21" s="9">
        <v>0.35499999999999998</v>
      </c>
      <c r="GJ21" s="9">
        <v>0.52400000000000002</v>
      </c>
      <c r="GK21" s="9">
        <v>0.71099999999999997</v>
      </c>
      <c r="GL21" s="9">
        <v>0.245</v>
      </c>
      <c r="GM21" s="9">
        <v>0.46600000000000003</v>
      </c>
      <c r="GN21" s="9">
        <v>0.64200000000000002</v>
      </c>
      <c r="GO21" s="9">
        <v>0</v>
      </c>
      <c r="GP21" s="9">
        <v>0.64200000000000002</v>
      </c>
      <c r="GQ21" s="9">
        <v>10.023999999999999</v>
      </c>
      <c r="GR21" s="9">
        <v>11.224</v>
      </c>
      <c r="GS21" s="9">
        <v>8.6739999999999995</v>
      </c>
      <c r="GT21" s="9">
        <v>1.5269999999999999</v>
      </c>
      <c r="GU21" s="9">
        <v>0.59299999999999997</v>
      </c>
      <c r="GV21" s="9">
        <v>0.93400000000000005</v>
      </c>
      <c r="GW21" s="9">
        <v>0.505</v>
      </c>
      <c r="GX21" s="9">
        <v>0.153</v>
      </c>
      <c r="GY21" s="9">
        <v>0.35199999999999998</v>
      </c>
      <c r="GZ21" s="9">
        <v>0.64100000000000001</v>
      </c>
      <c r="HA21" s="9">
        <v>0.35499999999999998</v>
      </c>
      <c r="HB21" s="9">
        <v>0.28599999999999998</v>
      </c>
      <c r="HC21" s="9">
        <v>0.19900000000000001</v>
      </c>
      <c r="HD21" s="9">
        <v>8.5000000000000006E-2</v>
      </c>
      <c r="HE21" s="9">
        <v>0.114</v>
      </c>
      <c r="HF21" s="9">
        <v>0.18099999999999999</v>
      </c>
      <c r="HG21" s="9">
        <v>0</v>
      </c>
      <c r="HH21" s="9">
        <v>0.18099999999999999</v>
      </c>
      <c r="HI21" s="9">
        <v>8</v>
      </c>
      <c r="HJ21" s="9">
        <v>9.4269999999999996</v>
      </c>
      <c r="HK21" s="9">
        <v>5.2169999999999996</v>
      </c>
      <c r="HL21" s="9">
        <v>1.4019999999999999</v>
      </c>
      <c r="HM21" s="9">
        <v>0.16</v>
      </c>
      <c r="HN21" s="9">
        <v>1.242</v>
      </c>
      <c r="HO21" s="9">
        <v>0.315</v>
      </c>
      <c r="HP21" s="9">
        <v>0</v>
      </c>
      <c r="HQ21" s="9">
        <v>0.315</v>
      </c>
      <c r="HR21" s="9">
        <v>0.23799999999999999</v>
      </c>
      <c r="HS21" s="9">
        <v>0</v>
      </c>
      <c r="HT21" s="9">
        <v>0.23799999999999999</v>
      </c>
      <c r="HU21" s="9">
        <v>0.51200000000000001</v>
      </c>
      <c r="HV21" s="9">
        <v>0.16</v>
      </c>
      <c r="HW21" s="9">
        <v>0.35199999999999998</v>
      </c>
      <c r="HX21" s="9">
        <v>0.33700000000000002</v>
      </c>
      <c r="HY21" s="9">
        <v>0</v>
      </c>
      <c r="HZ21" s="9">
        <v>0.33700000000000002</v>
      </c>
      <c r="IA21" s="9">
        <v>22.908999999999999</v>
      </c>
      <c r="IB21" s="9">
        <v>0</v>
      </c>
      <c r="IC21" s="9">
        <v>13.973000000000001</v>
      </c>
      <c r="ID21" s="9">
        <v>0.57799999999999996</v>
      </c>
      <c r="IE21" s="9">
        <v>0</v>
      </c>
      <c r="IF21" s="9">
        <v>0.57799999999999996</v>
      </c>
      <c r="IG21" s="9">
        <v>0.113</v>
      </c>
      <c r="IH21" s="9">
        <v>0</v>
      </c>
      <c r="II21" s="9">
        <v>0.113</v>
      </c>
      <c r="IJ21" s="9">
        <v>0.11600000000000001</v>
      </c>
      <c r="IK21" s="9">
        <v>0</v>
      </c>
      <c r="IL21" s="9">
        <v>0.11600000000000001</v>
      </c>
      <c r="IM21" s="9">
        <v>0.23300000000000001</v>
      </c>
      <c r="IN21" s="9">
        <v>0</v>
      </c>
      <c r="IO21" s="9">
        <v>0.23300000000000001</v>
      </c>
      <c r="IP21" s="9">
        <v>0.11600000000000001</v>
      </c>
      <c r="IQ21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10013</v>
      </c>
      <c r="C1" s="3" t="s">
        <v>10014</v>
      </c>
      <c r="D1" s="3" t="s">
        <v>10015</v>
      </c>
      <c r="E1" s="3" t="s">
        <v>10016</v>
      </c>
      <c r="F1" s="3" t="s">
        <v>10017</v>
      </c>
      <c r="G1" s="3" t="s">
        <v>10018</v>
      </c>
      <c r="H1" s="3" t="s">
        <v>10019</v>
      </c>
      <c r="I1" s="3" t="s">
        <v>10020</v>
      </c>
      <c r="J1" s="3" t="s">
        <v>10021</v>
      </c>
      <c r="K1" s="3" t="s">
        <v>10022</v>
      </c>
      <c r="L1" s="3" t="s">
        <v>10023</v>
      </c>
      <c r="M1" s="3" t="s">
        <v>10024</v>
      </c>
      <c r="N1" s="3" t="s">
        <v>10025</v>
      </c>
      <c r="O1" s="3" t="s">
        <v>10026</v>
      </c>
      <c r="P1" s="3" t="s">
        <v>10027</v>
      </c>
      <c r="Q1" s="3" t="s">
        <v>10028</v>
      </c>
      <c r="R1" s="3" t="s">
        <v>10029</v>
      </c>
      <c r="S1" s="3" t="s">
        <v>10030</v>
      </c>
      <c r="T1" s="3" t="s">
        <v>10031</v>
      </c>
      <c r="U1" s="3" t="s">
        <v>10032</v>
      </c>
      <c r="V1" s="3" t="s">
        <v>10033</v>
      </c>
      <c r="W1" s="3" t="s">
        <v>10034</v>
      </c>
      <c r="X1" s="3" t="s">
        <v>10035</v>
      </c>
      <c r="Y1" s="3" t="s">
        <v>10036</v>
      </c>
      <c r="Z1" s="3" t="s">
        <v>10037</v>
      </c>
      <c r="AA1" s="3" t="s">
        <v>10038</v>
      </c>
      <c r="AB1" s="3" t="s">
        <v>10039</v>
      </c>
      <c r="AC1" s="3" t="s">
        <v>10040</v>
      </c>
      <c r="AD1" s="3" t="s">
        <v>10041</v>
      </c>
      <c r="AE1" s="3" t="s">
        <v>10042</v>
      </c>
      <c r="AF1" s="3" t="s">
        <v>10043</v>
      </c>
      <c r="AG1" s="3" t="s">
        <v>10044</v>
      </c>
      <c r="AH1" s="3" t="s">
        <v>10045</v>
      </c>
      <c r="AI1" s="3" t="s">
        <v>10046</v>
      </c>
      <c r="AJ1" s="3" t="s">
        <v>10047</v>
      </c>
      <c r="AK1" s="3" t="s">
        <v>10048</v>
      </c>
      <c r="AL1" s="3" t="s">
        <v>10049</v>
      </c>
      <c r="AM1" s="3" t="s">
        <v>10050</v>
      </c>
      <c r="AN1" s="3" t="s">
        <v>10051</v>
      </c>
      <c r="AO1" s="3" t="s">
        <v>10052</v>
      </c>
      <c r="AP1" s="3" t="s">
        <v>10053</v>
      </c>
      <c r="AQ1" s="3" t="s">
        <v>10054</v>
      </c>
      <c r="AR1" s="3" t="s">
        <v>10055</v>
      </c>
      <c r="AS1" s="3" t="s">
        <v>10056</v>
      </c>
      <c r="AT1" s="3" t="s">
        <v>10057</v>
      </c>
      <c r="AU1" s="3" t="s">
        <v>10058</v>
      </c>
      <c r="AV1" s="3" t="s">
        <v>10059</v>
      </c>
      <c r="AW1" s="3" t="s">
        <v>10060</v>
      </c>
      <c r="AX1" s="3" t="s">
        <v>10061</v>
      </c>
      <c r="AY1" s="3" t="s">
        <v>10062</v>
      </c>
      <c r="AZ1" s="3" t="s">
        <v>10063</v>
      </c>
      <c r="BA1" s="3" t="s">
        <v>10064</v>
      </c>
      <c r="BB1" s="3" t="s">
        <v>10065</v>
      </c>
      <c r="BC1" s="3" t="s">
        <v>10066</v>
      </c>
      <c r="BD1" s="3" t="s">
        <v>10067</v>
      </c>
      <c r="BE1" s="3" t="s">
        <v>10068</v>
      </c>
      <c r="BF1" s="3" t="s">
        <v>10069</v>
      </c>
      <c r="BG1" s="3" t="s">
        <v>10070</v>
      </c>
      <c r="BH1" s="3" t="s">
        <v>10071</v>
      </c>
      <c r="BI1" s="3" t="s">
        <v>10072</v>
      </c>
      <c r="BJ1" s="3" t="s">
        <v>10073</v>
      </c>
      <c r="BK1" s="3" t="s">
        <v>10074</v>
      </c>
      <c r="BL1" s="3" t="s">
        <v>10075</v>
      </c>
      <c r="BM1" s="3" t="s">
        <v>10076</v>
      </c>
      <c r="BN1" s="3" t="s">
        <v>10077</v>
      </c>
      <c r="BO1" s="3" t="s">
        <v>10078</v>
      </c>
      <c r="BP1" s="3" t="s">
        <v>10079</v>
      </c>
      <c r="BQ1" s="3" t="s">
        <v>10080</v>
      </c>
      <c r="BR1" s="3" t="s">
        <v>10081</v>
      </c>
      <c r="BS1" s="3" t="s">
        <v>10082</v>
      </c>
      <c r="BT1" s="3" t="s">
        <v>10083</v>
      </c>
      <c r="BU1" s="3" t="s">
        <v>10084</v>
      </c>
      <c r="BV1" s="3" t="s">
        <v>10085</v>
      </c>
      <c r="BW1" s="3" t="s">
        <v>10086</v>
      </c>
      <c r="BX1" s="3" t="s">
        <v>10087</v>
      </c>
      <c r="BY1" s="3" t="s">
        <v>10088</v>
      </c>
      <c r="BZ1" s="3" t="s">
        <v>10089</v>
      </c>
      <c r="CA1" s="3" t="s">
        <v>10090</v>
      </c>
      <c r="CB1" s="3" t="s">
        <v>10091</v>
      </c>
      <c r="CC1" s="3" t="s">
        <v>10092</v>
      </c>
      <c r="CD1" s="3" t="s">
        <v>10093</v>
      </c>
      <c r="CE1" s="3" t="s">
        <v>10094</v>
      </c>
      <c r="CF1" s="3" t="s">
        <v>10095</v>
      </c>
      <c r="CG1" s="3" t="s">
        <v>10096</v>
      </c>
      <c r="CH1" s="3" t="s">
        <v>10097</v>
      </c>
      <c r="CI1" s="3" t="s">
        <v>10098</v>
      </c>
      <c r="CJ1" s="3" t="s">
        <v>10099</v>
      </c>
      <c r="CK1" s="3" t="s">
        <v>10100</v>
      </c>
      <c r="CL1" s="3" t="s">
        <v>10101</v>
      </c>
      <c r="CM1" s="3" t="s">
        <v>10102</v>
      </c>
      <c r="CN1" s="3" t="s">
        <v>10103</v>
      </c>
      <c r="CO1" s="3" t="s">
        <v>10104</v>
      </c>
      <c r="CP1" s="3" t="s">
        <v>10105</v>
      </c>
      <c r="CQ1" s="3" t="s">
        <v>10106</v>
      </c>
      <c r="CR1" s="3" t="s">
        <v>10107</v>
      </c>
      <c r="CS1" s="3" t="s">
        <v>10108</v>
      </c>
      <c r="CT1" s="3" t="s">
        <v>10109</v>
      </c>
      <c r="CU1" s="3" t="s">
        <v>10110</v>
      </c>
      <c r="CV1" s="3" t="s">
        <v>10111</v>
      </c>
      <c r="CW1" s="3" t="s">
        <v>10112</v>
      </c>
      <c r="CX1" s="3" t="s">
        <v>10113</v>
      </c>
      <c r="CY1" s="3" t="s">
        <v>10114</v>
      </c>
      <c r="CZ1" s="3" t="s">
        <v>10115</v>
      </c>
      <c r="DA1" s="3" t="s">
        <v>10116</v>
      </c>
      <c r="DB1" s="3" t="s">
        <v>10117</v>
      </c>
      <c r="DC1" s="3" t="s">
        <v>10118</v>
      </c>
      <c r="DD1" s="3" t="s">
        <v>10119</v>
      </c>
      <c r="DE1" s="3" t="s">
        <v>10120</v>
      </c>
      <c r="DF1" s="3" t="s">
        <v>10121</v>
      </c>
      <c r="DG1" s="3" t="s">
        <v>10122</v>
      </c>
      <c r="DH1" s="3" t="s">
        <v>10123</v>
      </c>
      <c r="DI1" s="3" t="s">
        <v>10124</v>
      </c>
      <c r="DJ1" s="3" t="s">
        <v>10125</v>
      </c>
      <c r="DK1" s="3" t="s">
        <v>10126</v>
      </c>
      <c r="DL1" s="3" t="s">
        <v>10127</v>
      </c>
      <c r="DM1" s="3" t="s">
        <v>10128</v>
      </c>
      <c r="DN1" s="3" t="s">
        <v>10129</v>
      </c>
      <c r="DO1" s="3" t="s">
        <v>10130</v>
      </c>
      <c r="DP1" s="3" t="s">
        <v>10131</v>
      </c>
      <c r="DQ1" s="3" t="s">
        <v>10132</v>
      </c>
      <c r="DR1" s="3" t="s">
        <v>10133</v>
      </c>
      <c r="DS1" s="3" t="s">
        <v>10134</v>
      </c>
      <c r="DT1" s="3" t="s">
        <v>10135</v>
      </c>
      <c r="DU1" s="3" t="s">
        <v>10136</v>
      </c>
      <c r="DV1" s="3" t="s">
        <v>10137</v>
      </c>
      <c r="DW1" s="3" t="s">
        <v>10138</v>
      </c>
      <c r="DX1" s="3" t="s">
        <v>10139</v>
      </c>
      <c r="DY1" s="3" t="s">
        <v>10140</v>
      </c>
      <c r="DZ1" s="3" t="s">
        <v>10141</v>
      </c>
      <c r="EA1" s="3" t="s">
        <v>10142</v>
      </c>
      <c r="EB1" s="3" t="s">
        <v>10143</v>
      </c>
      <c r="EC1" s="3" t="s">
        <v>10144</v>
      </c>
      <c r="ED1" s="3" t="s">
        <v>10145</v>
      </c>
      <c r="EE1" s="3" t="s">
        <v>10146</v>
      </c>
      <c r="EF1" s="3" t="s">
        <v>10147</v>
      </c>
      <c r="EG1" s="3" t="s">
        <v>10148</v>
      </c>
      <c r="EH1" s="3" t="s">
        <v>10149</v>
      </c>
      <c r="EI1" s="3" t="s">
        <v>10150</v>
      </c>
      <c r="EJ1" s="3" t="s">
        <v>10151</v>
      </c>
      <c r="EK1" s="3" t="s">
        <v>10152</v>
      </c>
      <c r="EL1" s="3" t="s">
        <v>10153</v>
      </c>
      <c r="EM1" s="3" t="s">
        <v>10154</v>
      </c>
      <c r="EN1" s="3" t="s">
        <v>10155</v>
      </c>
      <c r="EO1" s="3" t="s">
        <v>10156</v>
      </c>
      <c r="EP1" s="3" t="s">
        <v>10157</v>
      </c>
      <c r="EQ1" s="3" t="s">
        <v>10158</v>
      </c>
      <c r="ER1" s="3" t="s">
        <v>10159</v>
      </c>
      <c r="ES1" s="3" t="s">
        <v>10160</v>
      </c>
      <c r="ET1" s="3" t="s">
        <v>10161</v>
      </c>
      <c r="EU1" s="3" t="s">
        <v>10162</v>
      </c>
      <c r="EV1" s="3" t="s">
        <v>10163</v>
      </c>
      <c r="EW1" s="3" t="s">
        <v>10164</v>
      </c>
      <c r="EX1" s="3" t="s">
        <v>10165</v>
      </c>
      <c r="EY1" s="3" t="s">
        <v>10166</v>
      </c>
      <c r="EZ1" s="3" t="s">
        <v>10167</v>
      </c>
      <c r="FA1" s="3" t="s">
        <v>10168</v>
      </c>
      <c r="FB1" s="3" t="s">
        <v>10169</v>
      </c>
      <c r="FC1" s="3" t="s">
        <v>10170</v>
      </c>
      <c r="FD1" s="3" t="s">
        <v>10171</v>
      </c>
      <c r="FE1" s="3" t="s">
        <v>10172</v>
      </c>
      <c r="FF1" s="3" t="s">
        <v>10173</v>
      </c>
      <c r="FG1" s="3" t="s">
        <v>10174</v>
      </c>
      <c r="FH1" s="3" t="s">
        <v>10175</v>
      </c>
      <c r="FI1" s="3" t="s">
        <v>10176</v>
      </c>
      <c r="FJ1" s="3" t="s">
        <v>10177</v>
      </c>
      <c r="FK1" s="3" t="s">
        <v>10178</v>
      </c>
      <c r="FL1" s="3" t="s">
        <v>10179</v>
      </c>
      <c r="FM1" s="3" t="s">
        <v>10180</v>
      </c>
      <c r="FN1" s="3" t="s">
        <v>10181</v>
      </c>
      <c r="FO1" s="3" t="s">
        <v>10182</v>
      </c>
      <c r="FP1" s="3" t="s">
        <v>10183</v>
      </c>
      <c r="FQ1" s="3" t="s">
        <v>10184</v>
      </c>
      <c r="FR1" s="3" t="s">
        <v>10185</v>
      </c>
      <c r="FS1" s="3" t="s">
        <v>10186</v>
      </c>
      <c r="FT1" s="3" t="s">
        <v>10187</v>
      </c>
      <c r="FU1" s="3" t="s">
        <v>10188</v>
      </c>
      <c r="FV1" s="3" t="s">
        <v>10189</v>
      </c>
      <c r="FW1" s="3" t="s">
        <v>10190</v>
      </c>
      <c r="FX1" s="3" t="s">
        <v>10191</v>
      </c>
      <c r="FY1" s="3" t="s">
        <v>10192</v>
      </c>
      <c r="FZ1" s="3" t="s">
        <v>10193</v>
      </c>
      <c r="GA1" s="3" t="s">
        <v>10194</v>
      </c>
      <c r="GB1" s="3" t="s">
        <v>10195</v>
      </c>
      <c r="GC1" s="3" t="s">
        <v>10196</v>
      </c>
      <c r="GD1" s="3" t="s">
        <v>10197</v>
      </c>
      <c r="GE1" s="3" t="s">
        <v>10198</v>
      </c>
      <c r="GF1" s="3" t="s">
        <v>10199</v>
      </c>
      <c r="GG1" s="3" t="s">
        <v>10200</v>
      </c>
      <c r="GH1" s="3" t="s">
        <v>10201</v>
      </c>
      <c r="GI1" s="3" t="s">
        <v>10202</v>
      </c>
      <c r="GJ1" s="3" t="s">
        <v>10203</v>
      </c>
      <c r="GK1" s="3" t="s">
        <v>10204</v>
      </c>
      <c r="GL1" s="3" t="s">
        <v>10205</v>
      </c>
      <c r="GM1" s="3" t="s">
        <v>10206</v>
      </c>
      <c r="GN1" s="3" t="s">
        <v>10207</v>
      </c>
      <c r="GO1" s="3" t="s">
        <v>10208</v>
      </c>
      <c r="GP1" s="3" t="s">
        <v>10209</v>
      </c>
      <c r="GQ1" s="3" t="s">
        <v>10210</v>
      </c>
      <c r="GR1" s="3" t="s">
        <v>10211</v>
      </c>
      <c r="GS1" s="3" t="s">
        <v>10212</v>
      </c>
      <c r="GT1" s="3" t="s">
        <v>10213</v>
      </c>
      <c r="GU1" s="3" t="s">
        <v>10214</v>
      </c>
      <c r="GV1" s="3" t="s">
        <v>10215</v>
      </c>
      <c r="GW1" s="3" t="s">
        <v>10216</v>
      </c>
      <c r="GX1" s="3" t="s">
        <v>10217</v>
      </c>
      <c r="GY1" s="3" t="s">
        <v>10218</v>
      </c>
      <c r="GZ1" s="3" t="s">
        <v>10219</v>
      </c>
      <c r="HA1" s="3" t="s">
        <v>10220</v>
      </c>
      <c r="HB1" s="3" t="s">
        <v>10221</v>
      </c>
      <c r="HC1" s="3" t="s">
        <v>10222</v>
      </c>
      <c r="HD1" s="3" t="s">
        <v>10223</v>
      </c>
      <c r="HE1" s="3" t="s">
        <v>10224</v>
      </c>
      <c r="HF1" s="3" t="s">
        <v>10225</v>
      </c>
      <c r="HG1" s="3" t="s">
        <v>10226</v>
      </c>
      <c r="HH1" s="3" t="s">
        <v>10227</v>
      </c>
      <c r="HI1" s="3" t="s">
        <v>10228</v>
      </c>
      <c r="HJ1" s="3" t="s">
        <v>10229</v>
      </c>
      <c r="HK1" s="3" t="s">
        <v>10230</v>
      </c>
      <c r="HL1" s="3" t="s">
        <v>10231</v>
      </c>
      <c r="HM1" s="3" t="s">
        <v>10232</v>
      </c>
      <c r="HN1" s="3" t="s">
        <v>10233</v>
      </c>
      <c r="HO1" s="3" t="s">
        <v>10234</v>
      </c>
      <c r="HP1" s="3" t="s">
        <v>10235</v>
      </c>
      <c r="HQ1" s="3" t="s">
        <v>10236</v>
      </c>
      <c r="HR1" s="3" t="s">
        <v>10237</v>
      </c>
      <c r="HS1" s="3" t="s">
        <v>10238</v>
      </c>
      <c r="HT1" s="3" t="s">
        <v>10239</v>
      </c>
      <c r="HU1" s="3" t="s">
        <v>10240</v>
      </c>
      <c r="HV1" s="3" t="s">
        <v>10241</v>
      </c>
      <c r="HW1" s="3" t="s">
        <v>10242</v>
      </c>
      <c r="HX1" s="3" t="s">
        <v>10243</v>
      </c>
      <c r="HY1" s="3" t="s">
        <v>10244</v>
      </c>
      <c r="HZ1" s="3" t="s">
        <v>10245</v>
      </c>
      <c r="IA1" s="3" t="s">
        <v>10246</v>
      </c>
      <c r="IB1" s="3" t="s">
        <v>10247</v>
      </c>
      <c r="IC1" s="3" t="s">
        <v>10248</v>
      </c>
      <c r="ID1" s="3" t="s">
        <v>10249</v>
      </c>
      <c r="IE1" s="3" t="s">
        <v>10250</v>
      </c>
      <c r="IF1" s="3" t="s">
        <v>10251</v>
      </c>
      <c r="IG1" s="3" t="s">
        <v>10252</v>
      </c>
      <c r="IH1" s="3" t="s">
        <v>10253</v>
      </c>
      <c r="II1" s="3" t="s">
        <v>10254</v>
      </c>
      <c r="IJ1" s="3" t="s">
        <v>10255</v>
      </c>
      <c r="IK1" s="3" t="s">
        <v>10256</v>
      </c>
      <c r="IL1" s="3" t="s">
        <v>10257</v>
      </c>
      <c r="IM1" s="3" t="s">
        <v>10258</v>
      </c>
      <c r="IN1" s="3" t="s">
        <v>10259</v>
      </c>
      <c r="IO1" s="3" t="s">
        <v>10260</v>
      </c>
      <c r="IP1" s="3" t="s">
        <v>10261</v>
      </c>
      <c r="IQ1" s="3" t="s">
        <v>10262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10263</v>
      </c>
      <c r="C10" s="8" t="s">
        <v>10264</v>
      </c>
      <c r="D10" s="8" t="s">
        <v>10265</v>
      </c>
      <c r="E10" s="8" t="s">
        <v>10266</v>
      </c>
      <c r="F10" s="8" t="s">
        <v>10267</v>
      </c>
      <c r="G10" s="8" t="s">
        <v>10268</v>
      </c>
      <c r="H10" s="8" t="s">
        <v>10269</v>
      </c>
      <c r="I10" s="8" t="s">
        <v>10270</v>
      </c>
      <c r="J10" s="8" t="s">
        <v>10271</v>
      </c>
      <c r="K10" s="8" t="s">
        <v>10272</v>
      </c>
      <c r="L10" s="8" t="s">
        <v>10273</v>
      </c>
      <c r="M10" s="8" t="s">
        <v>10274</v>
      </c>
      <c r="N10" s="8" t="s">
        <v>10275</v>
      </c>
      <c r="O10" s="8" t="s">
        <v>10276</v>
      </c>
      <c r="P10" s="8" t="s">
        <v>10277</v>
      </c>
      <c r="Q10" s="8" t="s">
        <v>10278</v>
      </c>
      <c r="R10" s="8" t="s">
        <v>10279</v>
      </c>
      <c r="S10" s="8" t="s">
        <v>10280</v>
      </c>
      <c r="T10" s="8" t="s">
        <v>10281</v>
      </c>
      <c r="U10" s="8" t="s">
        <v>10282</v>
      </c>
      <c r="V10" s="8" t="s">
        <v>10283</v>
      </c>
      <c r="W10" s="8" t="s">
        <v>10284</v>
      </c>
      <c r="X10" s="8" t="s">
        <v>10285</v>
      </c>
      <c r="Y10" s="8" t="s">
        <v>10286</v>
      </c>
      <c r="Z10" s="8" t="s">
        <v>10287</v>
      </c>
      <c r="AA10" s="8" t="s">
        <v>10288</v>
      </c>
      <c r="AB10" s="8" t="s">
        <v>10289</v>
      </c>
      <c r="AC10" s="8" t="s">
        <v>10290</v>
      </c>
      <c r="AD10" s="8" t="s">
        <v>10291</v>
      </c>
      <c r="AE10" s="8" t="s">
        <v>10292</v>
      </c>
      <c r="AF10" s="8" t="s">
        <v>10293</v>
      </c>
      <c r="AG10" s="8" t="s">
        <v>10294</v>
      </c>
      <c r="AH10" s="8" t="s">
        <v>10295</v>
      </c>
      <c r="AI10" s="8" t="s">
        <v>10296</v>
      </c>
      <c r="AJ10" s="8" t="s">
        <v>10297</v>
      </c>
      <c r="AK10" s="8" t="s">
        <v>10298</v>
      </c>
      <c r="AL10" s="8" t="s">
        <v>10299</v>
      </c>
      <c r="AM10" s="8" t="s">
        <v>10300</v>
      </c>
      <c r="AN10" s="8" t="s">
        <v>10301</v>
      </c>
      <c r="AO10" s="8" t="s">
        <v>10302</v>
      </c>
      <c r="AP10" s="8" t="s">
        <v>10303</v>
      </c>
      <c r="AQ10" s="8" t="s">
        <v>10304</v>
      </c>
      <c r="AR10" s="8" t="s">
        <v>10305</v>
      </c>
      <c r="AS10" s="8" t="s">
        <v>10306</v>
      </c>
      <c r="AT10" s="8" t="s">
        <v>10307</v>
      </c>
      <c r="AU10" s="8" t="s">
        <v>10308</v>
      </c>
      <c r="AV10" s="8" t="s">
        <v>10309</v>
      </c>
      <c r="AW10" s="8" t="s">
        <v>10310</v>
      </c>
      <c r="AX10" s="8" t="s">
        <v>10311</v>
      </c>
      <c r="AY10" s="8" t="s">
        <v>10312</v>
      </c>
      <c r="AZ10" s="8" t="s">
        <v>10313</v>
      </c>
      <c r="BA10" s="8" t="s">
        <v>10314</v>
      </c>
      <c r="BB10" s="8" t="s">
        <v>10315</v>
      </c>
      <c r="BC10" s="8" t="s">
        <v>10316</v>
      </c>
      <c r="BD10" s="8" t="s">
        <v>10317</v>
      </c>
      <c r="BE10" s="8" t="s">
        <v>10318</v>
      </c>
      <c r="BF10" s="8" t="s">
        <v>10319</v>
      </c>
      <c r="BG10" s="8" t="s">
        <v>10320</v>
      </c>
      <c r="BH10" s="8" t="s">
        <v>10321</v>
      </c>
      <c r="BI10" s="8" t="s">
        <v>10322</v>
      </c>
      <c r="BJ10" s="8" t="s">
        <v>10323</v>
      </c>
      <c r="BK10" s="8" t="s">
        <v>10324</v>
      </c>
      <c r="BL10" s="8" t="s">
        <v>10325</v>
      </c>
      <c r="BM10" s="8" t="s">
        <v>10326</v>
      </c>
      <c r="BN10" s="8" t="s">
        <v>10327</v>
      </c>
      <c r="BO10" s="8" t="s">
        <v>10328</v>
      </c>
      <c r="BP10" s="8" t="s">
        <v>10329</v>
      </c>
      <c r="BQ10" s="8" t="s">
        <v>10330</v>
      </c>
      <c r="BR10" s="8" t="s">
        <v>10331</v>
      </c>
      <c r="BS10" s="8" t="s">
        <v>10332</v>
      </c>
      <c r="BT10" s="8" t="s">
        <v>10333</v>
      </c>
      <c r="BU10" s="8" t="s">
        <v>10334</v>
      </c>
      <c r="BV10" s="8" t="s">
        <v>10335</v>
      </c>
      <c r="BW10" s="8" t="s">
        <v>10336</v>
      </c>
      <c r="BX10" s="8" t="s">
        <v>10337</v>
      </c>
      <c r="BY10" s="8" t="s">
        <v>10338</v>
      </c>
      <c r="BZ10" s="8" t="s">
        <v>10339</v>
      </c>
      <c r="CA10" s="8" t="s">
        <v>10340</v>
      </c>
      <c r="CB10" s="8" t="s">
        <v>10341</v>
      </c>
      <c r="CC10" s="8" t="s">
        <v>10342</v>
      </c>
      <c r="CD10" s="8" t="s">
        <v>10343</v>
      </c>
      <c r="CE10" s="8" t="s">
        <v>10344</v>
      </c>
      <c r="CF10" s="8" t="s">
        <v>10345</v>
      </c>
      <c r="CG10" s="8" t="s">
        <v>10346</v>
      </c>
      <c r="CH10" s="8" t="s">
        <v>10347</v>
      </c>
      <c r="CI10" s="8" t="s">
        <v>10348</v>
      </c>
      <c r="CJ10" s="8" t="s">
        <v>10349</v>
      </c>
      <c r="CK10" s="8" t="s">
        <v>10350</v>
      </c>
      <c r="CL10" s="8" t="s">
        <v>10351</v>
      </c>
      <c r="CM10" s="8" t="s">
        <v>10352</v>
      </c>
      <c r="CN10" s="8" t="s">
        <v>10353</v>
      </c>
      <c r="CO10" s="8" t="s">
        <v>10354</v>
      </c>
      <c r="CP10" s="8" t="s">
        <v>10355</v>
      </c>
      <c r="CQ10" s="8" t="s">
        <v>10356</v>
      </c>
      <c r="CR10" s="8" t="s">
        <v>10357</v>
      </c>
      <c r="CS10" s="8" t="s">
        <v>10358</v>
      </c>
      <c r="CT10" s="8" t="s">
        <v>10359</v>
      </c>
      <c r="CU10" s="8" t="s">
        <v>10360</v>
      </c>
      <c r="CV10" s="8" t="s">
        <v>10361</v>
      </c>
      <c r="CW10" s="8" t="s">
        <v>10362</v>
      </c>
      <c r="CX10" s="8" t="s">
        <v>10363</v>
      </c>
      <c r="CY10" s="8" t="s">
        <v>10364</v>
      </c>
      <c r="CZ10" s="8" t="s">
        <v>10365</v>
      </c>
      <c r="DA10" s="8" t="s">
        <v>10366</v>
      </c>
      <c r="DB10" s="8" t="s">
        <v>10367</v>
      </c>
      <c r="DC10" s="8" t="s">
        <v>10368</v>
      </c>
      <c r="DD10" s="8" t="s">
        <v>10369</v>
      </c>
      <c r="DE10" s="8" t="s">
        <v>10370</v>
      </c>
      <c r="DF10" s="8" t="s">
        <v>10371</v>
      </c>
      <c r="DG10" s="8" t="s">
        <v>10372</v>
      </c>
      <c r="DH10" s="8" t="s">
        <v>10373</v>
      </c>
      <c r="DI10" s="8" t="s">
        <v>10374</v>
      </c>
      <c r="DJ10" s="8" t="s">
        <v>10375</v>
      </c>
      <c r="DK10" s="8" t="s">
        <v>10376</v>
      </c>
      <c r="DL10" s="8" t="s">
        <v>10377</v>
      </c>
      <c r="DM10" s="8" t="s">
        <v>10378</v>
      </c>
      <c r="DN10" s="8" t="s">
        <v>10379</v>
      </c>
      <c r="DO10" s="8" t="s">
        <v>10380</v>
      </c>
      <c r="DP10" s="8" t="s">
        <v>10381</v>
      </c>
      <c r="DQ10" s="8" t="s">
        <v>10382</v>
      </c>
      <c r="DR10" s="8" t="s">
        <v>10383</v>
      </c>
      <c r="DS10" s="8" t="s">
        <v>10384</v>
      </c>
      <c r="DT10" s="8" t="s">
        <v>10385</v>
      </c>
      <c r="DU10" s="8" t="s">
        <v>10386</v>
      </c>
      <c r="DV10" s="8" t="s">
        <v>10387</v>
      </c>
      <c r="DW10" s="8" t="s">
        <v>10388</v>
      </c>
      <c r="DX10" s="8" t="s">
        <v>10389</v>
      </c>
      <c r="DY10" s="8" t="s">
        <v>10390</v>
      </c>
      <c r="DZ10" s="8" t="s">
        <v>10391</v>
      </c>
      <c r="EA10" s="8" t="s">
        <v>10392</v>
      </c>
      <c r="EB10" s="8" t="s">
        <v>10393</v>
      </c>
      <c r="EC10" s="8" t="s">
        <v>10394</v>
      </c>
      <c r="ED10" s="8" t="s">
        <v>10395</v>
      </c>
      <c r="EE10" s="8" t="s">
        <v>10396</v>
      </c>
      <c r="EF10" s="8" t="s">
        <v>10397</v>
      </c>
      <c r="EG10" s="8" t="s">
        <v>10398</v>
      </c>
      <c r="EH10" s="8" t="s">
        <v>10399</v>
      </c>
      <c r="EI10" s="8" t="s">
        <v>10400</v>
      </c>
      <c r="EJ10" s="8" t="s">
        <v>10401</v>
      </c>
      <c r="EK10" s="8" t="s">
        <v>10402</v>
      </c>
      <c r="EL10" s="8" t="s">
        <v>10403</v>
      </c>
      <c r="EM10" s="8" t="s">
        <v>10404</v>
      </c>
      <c r="EN10" s="8" t="s">
        <v>10405</v>
      </c>
      <c r="EO10" s="8" t="s">
        <v>10406</v>
      </c>
      <c r="EP10" s="8" t="s">
        <v>10407</v>
      </c>
      <c r="EQ10" s="8" t="s">
        <v>10408</v>
      </c>
      <c r="ER10" s="8" t="s">
        <v>10409</v>
      </c>
      <c r="ES10" s="8" t="s">
        <v>10410</v>
      </c>
      <c r="ET10" s="8" t="s">
        <v>10411</v>
      </c>
      <c r="EU10" s="8" t="s">
        <v>10412</v>
      </c>
      <c r="EV10" s="8" t="s">
        <v>10413</v>
      </c>
      <c r="EW10" s="8" t="s">
        <v>10414</v>
      </c>
      <c r="EX10" s="8" t="s">
        <v>10415</v>
      </c>
      <c r="EY10" s="8" t="s">
        <v>10416</v>
      </c>
      <c r="EZ10" s="8" t="s">
        <v>10417</v>
      </c>
      <c r="FA10" s="8" t="s">
        <v>10418</v>
      </c>
      <c r="FB10" s="8" t="s">
        <v>10419</v>
      </c>
      <c r="FC10" s="8" t="s">
        <v>10420</v>
      </c>
      <c r="FD10" s="8" t="s">
        <v>10421</v>
      </c>
      <c r="FE10" s="8" t="s">
        <v>10422</v>
      </c>
      <c r="FF10" s="8" t="s">
        <v>10423</v>
      </c>
      <c r="FG10" s="8" t="s">
        <v>10424</v>
      </c>
      <c r="FH10" s="8" t="s">
        <v>10425</v>
      </c>
      <c r="FI10" s="8" t="s">
        <v>10426</v>
      </c>
      <c r="FJ10" s="8" t="s">
        <v>10427</v>
      </c>
      <c r="FK10" s="8" t="s">
        <v>10428</v>
      </c>
      <c r="FL10" s="8" t="s">
        <v>10429</v>
      </c>
      <c r="FM10" s="8" t="s">
        <v>10430</v>
      </c>
      <c r="FN10" s="8" t="s">
        <v>10431</v>
      </c>
      <c r="FO10" s="8" t="s">
        <v>10432</v>
      </c>
      <c r="FP10" s="8" t="s">
        <v>10433</v>
      </c>
      <c r="FQ10" s="8" t="s">
        <v>10434</v>
      </c>
      <c r="FR10" s="8" t="s">
        <v>10435</v>
      </c>
      <c r="FS10" s="8" t="s">
        <v>10436</v>
      </c>
      <c r="FT10" s="8" t="s">
        <v>10437</v>
      </c>
      <c r="FU10" s="8" t="s">
        <v>10438</v>
      </c>
      <c r="FV10" s="8" t="s">
        <v>10439</v>
      </c>
      <c r="FW10" s="8" t="s">
        <v>10440</v>
      </c>
      <c r="FX10" s="8" t="s">
        <v>10441</v>
      </c>
      <c r="FY10" s="8" t="s">
        <v>10442</v>
      </c>
      <c r="FZ10" s="8" t="s">
        <v>10443</v>
      </c>
      <c r="GA10" s="8" t="s">
        <v>10444</v>
      </c>
      <c r="GB10" s="8" t="s">
        <v>10445</v>
      </c>
      <c r="GC10" s="8" t="s">
        <v>10446</v>
      </c>
      <c r="GD10" s="8" t="s">
        <v>10447</v>
      </c>
      <c r="GE10" s="8" t="s">
        <v>10448</v>
      </c>
      <c r="GF10" s="8" t="s">
        <v>10449</v>
      </c>
      <c r="GG10" s="8" t="s">
        <v>10450</v>
      </c>
      <c r="GH10" s="8" t="s">
        <v>10451</v>
      </c>
      <c r="GI10" s="8" t="s">
        <v>10452</v>
      </c>
      <c r="GJ10" s="8" t="s">
        <v>10453</v>
      </c>
      <c r="GK10" s="8" t="s">
        <v>10454</v>
      </c>
      <c r="GL10" s="8" t="s">
        <v>10455</v>
      </c>
      <c r="GM10" s="8" t="s">
        <v>10456</v>
      </c>
      <c r="GN10" s="8" t="s">
        <v>10457</v>
      </c>
      <c r="GO10" s="8" t="s">
        <v>10458</v>
      </c>
      <c r="GP10" s="8" t="s">
        <v>10459</v>
      </c>
      <c r="GQ10" s="8" t="s">
        <v>10460</v>
      </c>
      <c r="GR10" s="8" t="s">
        <v>10461</v>
      </c>
      <c r="GS10" s="8" t="s">
        <v>10462</v>
      </c>
      <c r="GT10" s="8" t="s">
        <v>10463</v>
      </c>
      <c r="GU10" s="8" t="s">
        <v>10464</v>
      </c>
      <c r="GV10" s="8" t="s">
        <v>10465</v>
      </c>
      <c r="GW10" s="8" t="s">
        <v>10466</v>
      </c>
      <c r="GX10" s="8" t="s">
        <v>10467</v>
      </c>
      <c r="GY10" s="8" t="s">
        <v>10468</v>
      </c>
      <c r="GZ10" s="8" t="s">
        <v>10469</v>
      </c>
      <c r="HA10" s="8" t="s">
        <v>10470</v>
      </c>
      <c r="HB10" s="8" t="s">
        <v>10471</v>
      </c>
      <c r="HC10" s="8" t="s">
        <v>10472</v>
      </c>
      <c r="HD10" s="8" t="s">
        <v>10473</v>
      </c>
      <c r="HE10" s="8" t="s">
        <v>10474</v>
      </c>
      <c r="HF10" s="8" t="s">
        <v>10475</v>
      </c>
      <c r="HG10" s="8" t="s">
        <v>10476</v>
      </c>
      <c r="HH10" s="8" t="s">
        <v>10477</v>
      </c>
      <c r="HI10" s="8" t="s">
        <v>10478</v>
      </c>
      <c r="HJ10" s="8" t="s">
        <v>10479</v>
      </c>
      <c r="HK10" s="8" t="s">
        <v>10480</v>
      </c>
      <c r="HL10" s="8" t="s">
        <v>10481</v>
      </c>
      <c r="HM10" s="8" t="s">
        <v>10482</v>
      </c>
      <c r="HN10" s="8" t="s">
        <v>10483</v>
      </c>
      <c r="HO10" s="8" t="s">
        <v>10484</v>
      </c>
      <c r="HP10" s="8" t="s">
        <v>10485</v>
      </c>
      <c r="HQ10" s="8" t="s">
        <v>10486</v>
      </c>
      <c r="HR10" s="8" t="s">
        <v>10487</v>
      </c>
      <c r="HS10" s="8" t="s">
        <v>10488</v>
      </c>
      <c r="HT10" s="8" t="s">
        <v>10489</v>
      </c>
      <c r="HU10" s="8" t="s">
        <v>10490</v>
      </c>
      <c r="HV10" s="8" t="s">
        <v>10491</v>
      </c>
      <c r="HW10" s="8" t="s">
        <v>10492</v>
      </c>
      <c r="HX10" s="8" t="s">
        <v>10493</v>
      </c>
      <c r="HY10" s="8" t="s">
        <v>10494</v>
      </c>
      <c r="HZ10" s="8" t="s">
        <v>10495</v>
      </c>
      <c r="IA10" s="8" t="s">
        <v>10496</v>
      </c>
      <c r="IB10" s="8" t="s">
        <v>10497</v>
      </c>
      <c r="IC10" s="8" t="s">
        <v>10498</v>
      </c>
      <c r="ID10" s="8" t="s">
        <v>10499</v>
      </c>
      <c r="IE10" s="8" t="s">
        <v>10500</v>
      </c>
      <c r="IF10" s="8" t="s">
        <v>10501</v>
      </c>
      <c r="IG10" s="8" t="s">
        <v>10502</v>
      </c>
      <c r="IH10" s="8" t="s">
        <v>10503</v>
      </c>
      <c r="II10" s="8" t="s">
        <v>10504</v>
      </c>
      <c r="IJ10" s="8" t="s">
        <v>10505</v>
      </c>
      <c r="IK10" s="8" t="s">
        <v>10506</v>
      </c>
      <c r="IL10" s="8" t="s">
        <v>10507</v>
      </c>
      <c r="IM10" s="8" t="s">
        <v>10508</v>
      </c>
      <c r="IN10" s="8" t="s">
        <v>10509</v>
      </c>
      <c r="IO10" s="8" t="s">
        <v>10510</v>
      </c>
      <c r="IP10" s="8" t="s">
        <v>10511</v>
      </c>
      <c r="IQ10" s="8" t="s">
        <v>10512</v>
      </c>
    </row>
    <row r="11" spans="1:251">
      <c r="A11" s="10">
        <v>42036</v>
      </c>
      <c r="B11" s="9">
        <v>0</v>
      </c>
      <c r="C11" s="9">
        <v>15.098000000000001</v>
      </c>
      <c r="D11" s="9">
        <v>7</v>
      </c>
      <c r="E11" s="9">
        <v>22.645</v>
      </c>
      <c r="F11" s="9">
        <v>1.1379999999999999</v>
      </c>
      <c r="G11" s="9">
        <v>0.27</v>
      </c>
      <c r="H11" s="9">
        <v>0.86899999999999999</v>
      </c>
      <c r="I11" s="9">
        <v>0.254</v>
      </c>
      <c r="J11" s="9">
        <v>0.127</v>
      </c>
      <c r="K11" s="9">
        <v>0.127</v>
      </c>
      <c r="L11" s="9">
        <v>0.14299999999999999</v>
      </c>
      <c r="M11" s="9">
        <v>6.6000000000000003E-2</v>
      </c>
      <c r="N11" s="9">
        <v>7.8E-2</v>
      </c>
      <c r="O11" s="9">
        <v>0.14099999999999999</v>
      </c>
      <c r="P11" s="9">
        <v>0</v>
      </c>
      <c r="Q11" s="9">
        <v>0.14099999999999999</v>
      </c>
      <c r="R11" s="9">
        <v>0.6</v>
      </c>
      <c r="S11" s="9">
        <v>7.6999999999999999E-2</v>
      </c>
      <c r="T11" s="9">
        <v>0.52200000000000002</v>
      </c>
      <c r="U11" s="9">
        <v>51.811999999999998</v>
      </c>
      <c r="V11" s="9">
        <v>3.2290000000000001</v>
      </c>
      <c r="W11" s="9">
        <v>52</v>
      </c>
      <c r="X11" s="9">
        <v>1.167</v>
      </c>
      <c r="Y11" s="9">
        <v>0.59899999999999998</v>
      </c>
      <c r="Z11" s="9">
        <v>0.56799999999999995</v>
      </c>
      <c r="AA11" s="9">
        <v>8.1000000000000003E-2</v>
      </c>
      <c r="AB11" s="9">
        <v>0</v>
      </c>
      <c r="AC11" s="9">
        <v>8.1000000000000003E-2</v>
      </c>
      <c r="AD11" s="9">
        <v>0.56799999999999995</v>
      </c>
      <c r="AE11" s="9">
        <v>0.32</v>
      </c>
      <c r="AF11" s="9">
        <v>0.248</v>
      </c>
      <c r="AG11" s="9">
        <v>0.122</v>
      </c>
      <c r="AH11" s="9">
        <v>5.5E-2</v>
      </c>
      <c r="AI11" s="9">
        <v>6.7000000000000004E-2</v>
      </c>
      <c r="AJ11" s="9">
        <v>0.39700000000000002</v>
      </c>
      <c r="AK11" s="9">
        <v>0.224</v>
      </c>
      <c r="AL11" s="9">
        <v>0.17199999999999999</v>
      </c>
      <c r="AM11" s="9">
        <v>12</v>
      </c>
      <c r="AN11" s="9">
        <v>12.417</v>
      </c>
      <c r="AO11" s="9">
        <v>11.057</v>
      </c>
      <c r="AP11" s="9">
        <v>0.79100000000000004</v>
      </c>
      <c r="AQ11" s="9">
        <v>0.39300000000000002</v>
      </c>
      <c r="AR11" s="9">
        <v>0.39900000000000002</v>
      </c>
      <c r="AS11" s="9">
        <v>8.1000000000000003E-2</v>
      </c>
      <c r="AT11" s="9">
        <v>0</v>
      </c>
      <c r="AU11" s="9">
        <v>8.1000000000000003E-2</v>
      </c>
      <c r="AV11" s="9">
        <v>0.316</v>
      </c>
      <c r="AW11" s="9">
        <v>0.16900000000000001</v>
      </c>
      <c r="AX11" s="9">
        <v>0.14799999999999999</v>
      </c>
      <c r="AY11" s="9">
        <v>6.7000000000000004E-2</v>
      </c>
      <c r="AZ11" s="9">
        <v>0</v>
      </c>
      <c r="BA11" s="9">
        <v>6.7000000000000004E-2</v>
      </c>
      <c r="BB11" s="9">
        <v>0.32700000000000001</v>
      </c>
      <c r="BC11" s="9">
        <v>0.224</v>
      </c>
      <c r="BD11" s="9">
        <v>0.10299999999999999</v>
      </c>
      <c r="BE11" s="9">
        <v>33.643999999999998</v>
      </c>
      <c r="BF11" s="9">
        <v>42.296999999999997</v>
      </c>
      <c r="BG11" s="9">
        <v>14.034000000000001</v>
      </c>
      <c r="BH11" s="9">
        <v>0.376</v>
      </c>
      <c r="BI11" s="9">
        <v>0.20599999999999999</v>
      </c>
      <c r="BJ11" s="9">
        <v>0.17</v>
      </c>
      <c r="BK11" s="9">
        <v>0</v>
      </c>
      <c r="BL11" s="9">
        <v>0</v>
      </c>
      <c r="BM11" s="9">
        <v>0</v>
      </c>
      <c r="BN11" s="9">
        <v>0.251</v>
      </c>
      <c r="BO11" s="9">
        <v>0.151</v>
      </c>
      <c r="BP11" s="9">
        <v>0.1</v>
      </c>
      <c r="BQ11" s="9">
        <v>5.5E-2</v>
      </c>
      <c r="BR11" s="9">
        <v>5.5E-2</v>
      </c>
      <c r="BS11" s="9">
        <v>0</v>
      </c>
      <c r="BT11" s="9">
        <v>6.9000000000000006E-2</v>
      </c>
      <c r="BU11" s="9">
        <v>0</v>
      </c>
      <c r="BV11" s="9">
        <v>6.9000000000000006E-2</v>
      </c>
      <c r="BW11" s="9">
        <v>8.2379999999999995</v>
      </c>
      <c r="BX11" s="9">
        <v>9.1750000000000007</v>
      </c>
      <c r="BY11" s="9">
        <v>23.646000000000001</v>
      </c>
      <c r="BZ11" s="9">
        <v>6.3E-2</v>
      </c>
      <c r="CA11" s="9">
        <v>0</v>
      </c>
      <c r="CB11" s="9">
        <v>6.3E-2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6.3E-2</v>
      </c>
      <c r="CM11" s="9">
        <v>0</v>
      </c>
      <c r="CN11" s="9">
        <v>6.3E-2</v>
      </c>
      <c r="CO11" s="9">
        <v>0</v>
      </c>
      <c r="CP11" s="9">
        <v>0</v>
      </c>
      <c r="CQ11" s="9">
        <v>0</v>
      </c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>
        <v>0</v>
      </c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>
        <v>0</v>
      </c>
      <c r="EH11" s="9"/>
      <c r="EI11" s="9"/>
      <c r="EJ11" s="9"/>
      <c r="EK11" s="9"/>
      <c r="EL11" s="9">
        <v>0</v>
      </c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>
        <v>0</v>
      </c>
      <c r="EY11" s="9"/>
      <c r="EZ11" s="9"/>
      <c r="FA11" s="9"/>
      <c r="FB11" s="9"/>
      <c r="FC11" s="9"/>
      <c r="FD11" s="9">
        <v>0</v>
      </c>
      <c r="FE11" s="9"/>
      <c r="FF11" s="9"/>
      <c r="FG11" s="9">
        <v>0</v>
      </c>
      <c r="FH11" s="9"/>
      <c r="FI11" s="9"/>
      <c r="FJ11" s="9"/>
      <c r="FK11" s="9"/>
      <c r="FL11" s="9"/>
      <c r="FM11" s="9">
        <v>0</v>
      </c>
      <c r="FN11" s="9"/>
      <c r="FO11" s="9"/>
      <c r="FP11" s="9">
        <v>0</v>
      </c>
      <c r="FQ11" s="9"/>
      <c r="FR11" s="9"/>
      <c r="FS11" s="9">
        <v>0</v>
      </c>
      <c r="FT11" s="9"/>
      <c r="FU11" s="9">
        <v>0</v>
      </c>
      <c r="FV11" s="9">
        <v>0</v>
      </c>
      <c r="FW11" s="9">
        <v>0</v>
      </c>
      <c r="FX11" s="9"/>
      <c r="FY11" s="9">
        <v>0</v>
      </c>
      <c r="FZ11" s="9"/>
      <c r="GA11" s="9"/>
      <c r="GB11" s="9">
        <v>0</v>
      </c>
      <c r="GC11" s="9"/>
      <c r="GD11" s="9"/>
      <c r="GE11" s="9"/>
      <c r="GF11" s="9"/>
      <c r="GG11" s="9"/>
      <c r="GH11" s="9">
        <v>0</v>
      </c>
      <c r="GI11" s="9"/>
      <c r="GJ11" s="9"/>
      <c r="GK11" s="9"/>
      <c r="GL11" s="9"/>
      <c r="GM11" s="9"/>
      <c r="GN11" s="9"/>
      <c r="GO11" s="9"/>
      <c r="GP11" s="9">
        <v>0</v>
      </c>
      <c r="GQ11" s="9">
        <v>0</v>
      </c>
      <c r="GR11" s="9">
        <v>0</v>
      </c>
      <c r="GS11" s="9"/>
      <c r="GT11" s="9"/>
      <c r="GU11" s="9"/>
      <c r="GV11" s="9"/>
      <c r="GW11" s="9"/>
      <c r="GX11" s="9"/>
      <c r="GY11" s="9"/>
      <c r="GZ11" s="9"/>
      <c r="HA11" s="9">
        <v>0</v>
      </c>
      <c r="HB11" s="9"/>
      <c r="HC11" s="9"/>
      <c r="HD11" s="9"/>
      <c r="HE11" s="9">
        <v>0</v>
      </c>
      <c r="HF11" s="9">
        <v>0</v>
      </c>
      <c r="HG11" s="9">
        <v>0</v>
      </c>
      <c r="HH11" s="9"/>
      <c r="HI11" s="9"/>
      <c r="HJ11" s="9"/>
      <c r="HK11" s="9"/>
      <c r="HL11" s="9"/>
      <c r="HM11" s="9"/>
      <c r="HN11" s="9"/>
      <c r="HO11" s="9"/>
      <c r="HP11" s="9">
        <v>0</v>
      </c>
      <c r="HQ11" s="9">
        <v>0</v>
      </c>
      <c r="HR11" s="9">
        <v>0</v>
      </c>
      <c r="HS11" s="9">
        <v>0</v>
      </c>
      <c r="HT11" s="9"/>
      <c r="HU11" s="9"/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/>
      <c r="ID11" s="9"/>
      <c r="IE11" s="9">
        <v>0</v>
      </c>
      <c r="IF11" s="9"/>
      <c r="IG11" s="9"/>
      <c r="IH11" s="9"/>
      <c r="II11" s="9"/>
      <c r="IJ11" s="9"/>
      <c r="IK11" s="9">
        <v>0</v>
      </c>
      <c r="IL11" s="9"/>
      <c r="IM11" s="9"/>
      <c r="IN11" s="9">
        <v>0</v>
      </c>
      <c r="IO11" s="9"/>
      <c r="IP11" s="9"/>
      <c r="IQ11" s="9">
        <v>0</v>
      </c>
    </row>
    <row r="12" spans="1:251">
      <c r="A12" s="10">
        <v>42401</v>
      </c>
      <c r="B12" s="9">
        <v>9.1999999999999998E-2</v>
      </c>
      <c r="C12" s="9">
        <v>8</v>
      </c>
      <c r="D12" s="9">
        <v>30</v>
      </c>
      <c r="E12" s="9">
        <v>8</v>
      </c>
      <c r="F12" s="9">
        <v>0.88600000000000001</v>
      </c>
      <c r="G12" s="9">
        <v>0.54700000000000004</v>
      </c>
      <c r="H12" s="9">
        <v>0.33900000000000002</v>
      </c>
      <c r="I12" s="9">
        <v>0.37</v>
      </c>
      <c r="J12" s="9">
        <v>0.29299999999999998</v>
      </c>
      <c r="K12" s="9">
        <v>7.6999999999999999E-2</v>
      </c>
      <c r="L12" s="9">
        <v>0</v>
      </c>
      <c r="M12" s="9">
        <v>0</v>
      </c>
      <c r="N12" s="9">
        <v>0</v>
      </c>
      <c r="O12" s="9">
        <v>0.33400000000000002</v>
      </c>
      <c r="P12" s="9">
        <v>0.14000000000000001</v>
      </c>
      <c r="Q12" s="9">
        <v>0.19400000000000001</v>
      </c>
      <c r="R12" s="9">
        <v>0.182</v>
      </c>
      <c r="S12" s="9">
        <v>0.114</v>
      </c>
      <c r="T12" s="9">
        <v>6.8000000000000005E-2</v>
      </c>
      <c r="U12" s="9">
        <v>14.593999999999999</v>
      </c>
      <c r="V12" s="9">
        <v>8.3249999999999993</v>
      </c>
      <c r="W12" s="9">
        <v>23.45</v>
      </c>
      <c r="X12" s="9">
        <v>1.724</v>
      </c>
      <c r="Y12" s="9">
        <v>0.46300000000000002</v>
      </c>
      <c r="Z12" s="9">
        <v>1.2609999999999999</v>
      </c>
      <c r="AA12" s="9">
        <v>0.17399999999999999</v>
      </c>
      <c r="AB12" s="9">
        <v>0</v>
      </c>
      <c r="AC12" s="9">
        <v>0.17399999999999999</v>
      </c>
      <c r="AD12" s="9">
        <v>0.115</v>
      </c>
      <c r="AE12" s="9">
        <v>0</v>
      </c>
      <c r="AF12" s="9">
        <v>0.115</v>
      </c>
      <c r="AG12" s="9">
        <v>0.69499999999999995</v>
      </c>
      <c r="AH12" s="9">
        <v>0.251</v>
      </c>
      <c r="AI12" s="9">
        <v>0.44400000000000001</v>
      </c>
      <c r="AJ12" s="9">
        <v>0.73899999999999999</v>
      </c>
      <c r="AK12" s="9">
        <v>0.21199999999999999</v>
      </c>
      <c r="AL12" s="9">
        <v>0.52800000000000002</v>
      </c>
      <c r="AM12" s="9">
        <v>50</v>
      </c>
      <c r="AN12" s="9">
        <v>81.914000000000001</v>
      </c>
      <c r="AO12" s="9">
        <v>45.395000000000003</v>
      </c>
      <c r="AP12" s="9">
        <v>0.69299999999999995</v>
      </c>
      <c r="AQ12" s="9">
        <v>0.189</v>
      </c>
      <c r="AR12" s="9">
        <v>0.504</v>
      </c>
      <c r="AS12" s="9">
        <v>0.107</v>
      </c>
      <c r="AT12" s="9">
        <v>0</v>
      </c>
      <c r="AU12" s="9">
        <v>0.107</v>
      </c>
      <c r="AV12" s="9">
        <v>0.115</v>
      </c>
      <c r="AW12" s="9">
        <v>0</v>
      </c>
      <c r="AX12" s="9">
        <v>0.115</v>
      </c>
      <c r="AY12" s="9">
        <v>0.189</v>
      </c>
      <c r="AZ12" s="9">
        <v>0.189</v>
      </c>
      <c r="BA12" s="9">
        <v>0</v>
      </c>
      <c r="BB12" s="9">
        <v>0.28199999999999997</v>
      </c>
      <c r="BC12" s="9">
        <v>0</v>
      </c>
      <c r="BD12" s="9">
        <v>0.28199999999999997</v>
      </c>
      <c r="BE12" s="9">
        <v>26.018000000000001</v>
      </c>
      <c r="BF12" s="9">
        <v>21.963000000000001</v>
      </c>
      <c r="BG12" s="9">
        <v>50.918999999999997</v>
      </c>
      <c r="BH12" s="9">
        <v>1.0309999999999999</v>
      </c>
      <c r="BI12" s="9">
        <v>0.27400000000000002</v>
      </c>
      <c r="BJ12" s="9">
        <v>0.75700000000000001</v>
      </c>
      <c r="BK12" s="9">
        <v>6.7000000000000004E-2</v>
      </c>
      <c r="BL12" s="9">
        <v>0</v>
      </c>
      <c r="BM12" s="9">
        <v>6.7000000000000004E-2</v>
      </c>
      <c r="BN12" s="9">
        <v>0</v>
      </c>
      <c r="BO12" s="9">
        <v>0</v>
      </c>
      <c r="BP12" s="9">
        <v>0</v>
      </c>
      <c r="BQ12" s="9">
        <v>0.50600000000000001</v>
      </c>
      <c r="BR12" s="9">
        <v>6.3E-2</v>
      </c>
      <c r="BS12" s="9">
        <v>0.44400000000000001</v>
      </c>
      <c r="BT12" s="9">
        <v>0.45800000000000002</v>
      </c>
      <c r="BU12" s="9">
        <v>0.21199999999999999</v>
      </c>
      <c r="BV12" s="9">
        <v>0.246</v>
      </c>
      <c r="BW12" s="9">
        <v>50.165999999999997</v>
      </c>
      <c r="BX12" s="9">
        <v>318.10700000000003</v>
      </c>
      <c r="BY12" s="9">
        <v>42.368000000000002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>
        <v>0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>
        <v>0</v>
      </c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>
        <v>0</v>
      </c>
      <c r="FA12" s="9">
        <v>0</v>
      </c>
      <c r="FB12" s="9">
        <v>0</v>
      </c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>
        <v>0</v>
      </c>
      <c r="FQ12" s="9"/>
      <c r="FR12" s="9">
        <v>0</v>
      </c>
      <c r="FS12" s="9">
        <v>0</v>
      </c>
      <c r="FT12" s="9">
        <v>0</v>
      </c>
      <c r="FU12" s="9"/>
      <c r="FV12" s="9"/>
      <c r="FW12" s="9">
        <v>0</v>
      </c>
      <c r="FX12" s="9">
        <v>0</v>
      </c>
      <c r="FY12" s="9">
        <v>0</v>
      </c>
      <c r="FZ12" s="9">
        <v>0</v>
      </c>
      <c r="GA12" s="9"/>
      <c r="GB12" s="9"/>
      <c r="GC12" s="9"/>
      <c r="GD12" s="9"/>
      <c r="GE12" s="9">
        <v>0</v>
      </c>
      <c r="GF12" s="9"/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/>
      <c r="GN12" s="9">
        <v>0</v>
      </c>
      <c r="GO12" s="9"/>
      <c r="GP12" s="9"/>
      <c r="GQ12" s="9">
        <v>0</v>
      </c>
      <c r="GR12" s="9"/>
      <c r="GS12" s="9"/>
      <c r="GT12" s="9">
        <v>0</v>
      </c>
      <c r="GU12" s="9"/>
      <c r="GV12" s="9"/>
      <c r="GW12" s="9"/>
      <c r="GX12" s="9"/>
      <c r="GY12" s="9">
        <v>0</v>
      </c>
      <c r="GZ12" s="9">
        <v>0</v>
      </c>
      <c r="HA12" s="9">
        <v>0</v>
      </c>
      <c r="HB12" s="9"/>
      <c r="HC12" s="9"/>
      <c r="HD12" s="9"/>
      <c r="HE12" s="9"/>
      <c r="HF12" s="9"/>
      <c r="HG12" s="9">
        <v>0</v>
      </c>
      <c r="HH12" s="9"/>
      <c r="HI12" s="9">
        <v>0</v>
      </c>
      <c r="HJ12" s="9"/>
      <c r="HK12" s="9"/>
      <c r="HL12" s="9"/>
      <c r="HM12" s="9"/>
      <c r="HN12" s="9"/>
      <c r="HO12" s="9"/>
      <c r="HP12" s="9"/>
      <c r="HQ12" s="9"/>
      <c r="HR12" s="9"/>
      <c r="HS12" s="9">
        <v>0</v>
      </c>
      <c r="HT12" s="9"/>
      <c r="HU12" s="9">
        <v>0</v>
      </c>
      <c r="HV12" s="9"/>
      <c r="HW12" s="9"/>
      <c r="HX12" s="9">
        <v>0</v>
      </c>
      <c r="HY12" s="9"/>
      <c r="HZ12" s="9">
        <v>0</v>
      </c>
      <c r="IA12" s="9">
        <v>0</v>
      </c>
      <c r="IB12" s="9">
        <v>0</v>
      </c>
      <c r="IC12" s="9"/>
      <c r="ID12" s="9"/>
      <c r="IE12" s="9"/>
      <c r="IF12" s="9"/>
      <c r="IG12" s="9"/>
      <c r="IH12" s="9"/>
      <c r="II12" s="9"/>
      <c r="IJ12" s="9">
        <v>0</v>
      </c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0.104</v>
      </c>
      <c r="C13" s="9">
        <v>32.814</v>
      </c>
      <c r="D13" s="9">
        <v>42.331000000000003</v>
      </c>
      <c r="E13" s="9">
        <v>26.835000000000001</v>
      </c>
      <c r="F13" s="9">
        <v>0.80500000000000005</v>
      </c>
      <c r="G13" s="9">
        <v>0.114</v>
      </c>
      <c r="H13" s="9">
        <v>0.69099999999999995</v>
      </c>
      <c r="I13" s="9">
        <v>0.1</v>
      </c>
      <c r="J13" s="9">
        <v>0</v>
      </c>
      <c r="K13" s="9">
        <v>0.1</v>
      </c>
      <c r="L13" s="9">
        <v>0</v>
      </c>
      <c r="M13" s="9">
        <v>0</v>
      </c>
      <c r="N13" s="9">
        <v>0</v>
      </c>
      <c r="O13" s="9">
        <v>0.27</v>
      </c>
      <c r="P13" s="9">
        <v>0</v>
      </c>
      <c r="Q13" s="9">
        <v>0.27</v>
      </c>
      <c r="R13" s="9">
        <v>0.435</v>
      </c>
      <c r="S13" s="9">
        <v>0.114</v>
      </c>
      <c r="T13" s="9">
        <v>0.32100000000000001</v>
      </c>
      <c r="U13" s="9">
        <v>51.628</v>
      </c>
      <c r="V13" s="9">
        <v>0</v>
      </c>
      <c r="W13" s="9">
        <v>50.689</v>
      </c>
      <c r="X13" s="9">
        <v>0.83099999999999996</v>
      </c>
      <c r="Y13" s="9">
        <v>0.39500000000000002</v>
      </c>
      <c r="Z13" s="9">
        <v>0.435</v>
      </c>
      <c r="AA13" s="9">
        <v>8.5000000000000006E-2</v>
      </c>
      <c r="AB13" s="9">
        <v>0</v>
      </c>
      <c r="AC13" s="9">
        <v>8.5000000000000006E-2</v>
      </c>
      <c r="AD13" s="9">
        <v>0</v>
      </c>
      <c r="AE13" s="9">
        <v>0</v>
      </c>
      <c r="AF13" s="9">
        <v>0</v>
      </c>
      <c r="AG13" s="9">
        <v>0.54400000000000004</v>
      </c>
      <c r="AH13" s="9">
        <v>0.29699999999999999</v>
      </c>
      <c r="AI13" s="9">
        <v>0.247</v>
      </c>
      <c r="AJ13" s="9">
        <v>0.20200000000000001</v>
      </c>
      <c r="AK13" s="9">
        <v>9.8000000000000004E-2</v>
      </c>
      <c r="AL13" s="9">
        <v>0.104</v>
      </c>
      <c r="AM13" s="9">
        <v>26.079000000000001</v>
      </c>
      <c r="AN13" s="9">
        <v>31.190999999999999</v>
      </c>
      <c r="AO13" s="9">
        <v>22.783999999999999</v>
      </c>
      <c r="AP13" s="9">
        <v>0.60599999999999998</v>
      </c>
      <c r="AQ13" s="9">
        <v>0.249</v>
      </c>
      <c r="AR13" s="9">
        <v>0.35799999999999998</v>
      </c>
      <c r="AS13" s="9">
        <v>8.5000000000000006E-2</v>
      </c>
      <c r="AT13" s="9">
        <v>0</v>
      </c>
      <c r="AU13" s="9">
        <v>8.5000000000000006E-2</v>
      </c>
      <c r="AV13" s="9">
        <v>0</v>
      </c>
      <c r="AW13" s="9">
        <v>0</v>
      </c>
      <c r="AX13" s="9">
        <v>0</v>
      </c>
      <c r="AY13" s="9">
        <v>0.32</v>
      </c>
      <c r="AZ13" s="9">
        <v>0.151</v>
      </c>
      <c r="BA13" s="9">
        <v>0.16900000000000001</v>
      </c>
      <c r="BB13" s="9">
        <v>0.20200000000000001</v>
      </c>
      <c r="BC13" s="9">
        <v>9.8000000000000004E-2</v>
      </c>
      <c r="BD13" s="9">
        <v>0.104</v>
      </c>
      <c r="BE13" s="9">
        <v>21.465</v>
      </c>
      <c r="BF13" s="9">
        <v>27.021000000000001</v>
      </c>
      <c r="BG13" s="9">
        <v>18.305</v>
      </c>
      <c r="BH13" s="9">
        <v>0.224</v>
      </c>
      <c r="BI13" s="9">
        <v>0.14699999999999999</v>
      </c>
      <c r="BJ13" s="9">
        <v>7.8E-2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0.224</v>
      </c>
      <c r="BR13" s="9">
        <v>0.14699999999999999</v>
      </c>
      <c r="BS13" s="9">
        <v>7.8E-2</v>
      </c>
      <c r="BT13" s="9">
        <v>0</v>
      </c>
      <c r="BU13" s="9">
        <v>0</v>
      </c>
      <c r="BV13" s="9">
        <v>0</v>
      </c>
      <c r="BW13" s="9">
        <v>44.378</v>
      </c>
      <c r="BX13" s="9">
        <v>38.384999999999998</v>
      </c>
      <c r="BY13" s="9">
        <v>0</v>
      </c>
      <c r="BZ13" s="9">
        <v>5.0999999999999997E-2</v>
      </c>
      <c r="CA13" s="9">
        <v>0</v>
      </c>
      <c r="CB13" s="9">
        <v>5.0999999999999997E-2</v>
      </c>
      <c r="CC13" s="9">
        <v>5.0999999999999997E-2</v>
      </c>
      <c r="CD13" s="9">
        <v>0</v>
      </c>
      <c r="CE13" s="9">
        <v>5.0999999999999997E-2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>
        <v>0</v>
      </c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>
        <v>0</v>
      </c>
      <c r="EG13" s="9"/>
      <c r="EH13" s="9">
        <v>0</v>
      </c>
      <c r="EI13" s="9">
        <v>0</v>
      </c>
      <c r="EJ13" s="9">
        <v>0</v>
      </c>
      <c r="EK13" s="9"/>
      <c r="EL13" s="9">
        <v>0</v>
      </c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>
        <v>0</v>
      </c>
      <c r="EZ13" s="9"/>
      <c r="FA13" s="9">
        <v>0</v>
      </c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>
        <v>0</v>
      </c>
      <c r="FN13" s="9"/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/>
      <c r="FV13" s="9">
        <v>0</v>
      </c>
      <c r="FW13" s="9"/>
      <c r="FX13" s="9"/>
      <c r="FY13" s="9">
        <v>0</v>
      </c>
      <c r="FZ13" s="9"/>
      <c r="GA13" s="9"/>
      <c r="GB13" s="9">
        <v>0</v>
      </c>
      <c r="GC13" s="9"/>
      <c r="GD13" s="9"/>
      <c r="GE13" s="9"/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/>
      <c r="GN13" s="9"/>
      <c r="GO13" s="9">
        <v>0</v>
      </c>
      <c r="GP13" s="9">
        <v>0</v>
      </c>
      <c r="GQ13" s="9">
        <v>0</v>
      </c>
      <c r="GR13" s="9">
        <v>0</v>
      </c>
      <c r="GS13" s="9"/>
      <c r="GT13" s="9"/>
      <c r="GU13" s="9">
        <v>0</v>
      </c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>
        <v>0</v>
      </c>
      <c r="HR13" s="9">
        <v>0</v>
      </c>
      <c r="HS13" s="9">
        <v>0</v>
      </c>
      <c r="HT13" s="9"/>
      <c r="HU13" s="9"/>
      <c r="HV13" s="9"/>
      <c r="HW13" s="9"/>
      <c r="HX13" s="9">
        <v>0</v>
      </c>
      <c r="HY13" s="9"/>
      <c r="HZ13" s="9">
        <v>0</v>
      </c>
      <c r="IA13" s="9">
        <v>0</v>
      </c>
      <c r="IB13" s="9">
        <v>0</v>
      </c>
      <c r="IC13" s="9"/>
      <c r="ID13" s="9"/>
      <c r="IE13" s="9"/>
      <c r="IF13" s="9"/>
      <c r="IG13" s="9"/>
      <c r="IH13" s="9"/>
      <c r="II13" s="9"/>
      <c r="IJ13" s="9">
        <v>0</v>
      </c>
      <c r="IK13" s="9"/>
      <c r="IL13" s="9">
        <v>0</v>
      </c>
      <c r="IM13" s="9">
        <v>0</v>
      </c>
      <c r="IN13" s="9">
        <v>0</v>
      </c>
      <c r="IO13" s="9"/>
      <c r="IP13" s="9"/>
      <c r="IQ13" s="9">
        <v>0</v>
      </c>
    </row>
    <row r="14" spans="1:251">
      <c r="A14" s="10">
        <v>43132</v>
      </c>
      <c r="B14" s="9">
        <v>0.2</v>
      </c>
      <c r="C14" s="9">
        <v>18.702000000000002</v>
      </c>
      <c r="D14" s="9">
        <v>28.488</v>
      </c>
      <c r="E14" s="9">
        <v>14.955</v>
      </c>
      <c r="F14" s="9">
        <v>1.071</v>
      </c>
      <c r="G14" s="9">
        <v>0.35199999999999998</v>
      </c>
      <c r="H14" s="9">
        <v>0.71899999999999997</v>
      </c>
      <c r="I14" s="9">
        <v>0.246</v>
      </c>
      <c r="J14" s="9">
        <v>0.17599999999999999</v>
      </c>
      <c r="K14" s="9">
        <v>7.0000000000000007E-2</v>
      </c>
      <c r="L14" s="9">
        <v>0.29899999999999999</v>
      </c>
      <c r="M14" s="9">
        <v>8.6999999999999994E-2</v>
      </c>
      <c r="N14" s="9">
        <v>0.21099999999999999</v>
      </c>
      <c r="O14" s="9">
        <v>0.314</v>
      </c>
      <c r="P14" s="9">
        <v>8.7999999999999995E-2</v>
      </c>
      <c r="Q14" s="9">
        <v>0.22600000000000001</v>
      </c>
      <c r="R14" s="9">
        <v>0.21099999999999999</v>
      </c>
      <c r="S14" s="9">
        <v>0</v>
      </c>
      <c r="T14" s="9">
        <v>0.21099999999999999</v>
      </c>
      <c r="U14" s="9">
        <v>16.489999999999998</v>
      </c>
      <c r="V14" s="9">
        <v>4.5190000000000001</v>
      </c>
      <c r="W14" s="9">
        <v>29.677</v>
      </c>
      <c r="X14" s="9">
        <v>1.296</v>
      </c>
      <c r="Y14" s="9">
        <v>0.7</v>
      </c>
      <c r="Z14" s="9">
        <v>0.59599999999999997</v>
      </c>
      <c r="AA14" s="9">
        <v>8.1000000000000003E-2</v>
      </c>
      <c r="AB14" s="9">
        <v>8.1000000000000003E-2</v>
      </c>
      <c r="AC14" s="9">
        <v>0</v>
      </c>
      <c r="AD14" s="9">
        <v>0.186</v>
      </c>
      <c r="AE14" s="9">
        <v>0</v>
      </c>
      <c r="AF14" s="9">
        <v>0.186</v>
      </c>
      <c r="AG14" s="9">
        <v>0.55500000000000005</v>
      </c>
      <c r="AH14" s="9">
        <v>0.37</v>
      </c>
      <c r="AI14" s="9">
        <v>0.184</v>
      </c>
      <c r="AJ14" s="9">
        <v>0.47499999999999998</v>
      </c>
      <c r="AK14" s="9">
        <v>0.248</v>
      </c>
      <c r="AL14" s="9">
        <v>0.22700000000000001</v>
      </c>
      <c r="AM14" s="9">
        <v>43.463000000000001</v>
      </c>
      <c r="AN14" s="9">
        <v>45.363999999999997</v>
      </c>
      <c r="AO14" s="9">
        <v>44.94</v>
      </c>
      <c r="AP14" s="9">
        <v>0.86799999999999999</v>
      </c>
      <c r="AQ14" s="9">
        <v>0.41599999999999998</v>
      </c>
      <c r="AR14" s="9">
        <v>0.45200000000000001</v>
      </c>
      <c r="AS14" s="9">
        <v>0</v>
      </c>
      <c r="AT14" s="9">
        <v>0</v>
      </c>
      <c r="AU14" s="9">
        <v>0</v>
      </c>
      <c r="AV14" s="9">
        <v>0.186</v>
      </c>
      <c r="AW14" s="9">
        <v>0</v>
      </c>
      <c r="AX14" s="9">
        <v>0.186</v>
      </c>
      <c r="AY14" s="9">
        <v>0.35199999999999998</v>
      </c>
      <c r="AZ14" s="9">
        <v>0.16700000000000001</v>
      </c>
      <c r="BA14" s="9">
        <v>0.184</v>
      </c>
      <c r="BB14" s="9">
        <v>0.33100000000000002</v>
      </c>
      <c r="BC14" s="9">
        <v>0.248</v>
      </c>
      <c r="BD14" s="9">
        <v>8.2000000000000003E-2</v>
      </c>
      <c r="BE14" s="9">
        <v>49.625999999999998</v>
      </c>
      <c r="BF14" s="9">
        <v>51.817999999999998</v>
      </c>
      <c r="BG14" s="9">
        <v>18.401</v>
      </c>
      <c r="BH14" s="9">
        <v>0.42799999999999999</v>
      </c>
      <c r="BI14" s="9">
        <v>0.28399999999999997</v>
      </c>
      <c r="BJ14" s="9">
        <v>0.14399999999999999</v>
      </c>
      <c r="BK14" s="9">
        <v>8.1000000000000003E-2</v>
      </c>
      <c r="BL14" s="9">
        <v>8.1000000000000003E-2</v>
      </c>
      <c r="BM14" s="9">
        <v>0</v>
      </c>
      <c r="BN14" s="9">
        <v>0</v>
      </c>
      <c r="BO14" s="9">
        <v>0</v>
      </c>
      <c r="BP14" s="9">
        <v>0</v>
      </c>
      <c r="BQ14" s="9">
        <v>0.20300000000000001</v>
      </c>
      <c r="BR14" s="9">
        <v>0.20300000000000001</v>
      </c>
      <c r="BS14" s="9">
        <v>0</v>
      </c>
      <c r="BT14" s="9">
        <v>0.14399999999999999</v>
      </c>
      <c r="BU14" s="9">
        <v>0</v>
      </c>
      <c r="BV14" s="9">
        <v>0.14399999999999999</v>
      </c>
      <c r="BW14" s="9">
        <v>17</v>
      </c>
      <c r="BX14" s="9">
        <v>14.593999999999999</v>
      </c>
      <c r="BY14" s="9">
        <v>237.666</v>
      </c>
      <c r="BZ14" s="9">
        <v>0.184</v>
      </c>
      <c r="CA14" s="9">
        <v>0.184</v>
      </c>
      <c r="CB14" s="9">
        <v>0</v>
      </c>
      <c r="CC14" s="9">
        <v>0</v>
      </c>
      <c r="CD14" s="9">
        <v>0</v>
      </c>
      <c r="CE14" s="9">
        <v>0</v>
      </c>
      <c r="CF14" s="9">
        <v>7.0000000000000007E-2</v>
      </c>
      <c r="CG14" s="9">
        <v>7.0000000000000007E-2</v>
      </c>
      <c r="CH14" s="9">
        <v>0</v>
      </c>
      <c r="CI14" s="9">
        <v>0</v>
      </c>
      <c r="CJ14" s="9">
        <v>0</v>
      </c>
      <c r="CK14" s="9">
        <v>0</v>
      </c>
      <c r="CL14" s="9">
        <v>0.114</v>
      </c>
      <c r="CM14" s="9">
        <v>0.114</v>
      </c>
      <c r="CN14" s="9">
        <v>0</v>
      </c>
      <c r="CO14" s="9">
        <v>67.38</v>
      </c>
      <c r="CP14" s="9">
        <v>67.38</v>
      </c>
      <c r="CQ14" s="9">
        <v>0</v>
      </c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>
        <v>0</v>
      </c>
      <c r="FH14" s="9"/>
      <c r="FI14" s="9"/>
      <c r="FJ14" s="9"/>
      <c r="FK14" s="9"/>
      <c r="FL14" s="9"/>
      <c r="FM14" s="9">
        <v>0</v>
      </c>
      <c r="FN14" s="9"/>
      <c r="FO14" s="9">
        <v>0</v>
      </c>
      <c r="FP14" s="9">
        <v>0</v>
      </c>
      <c r="FQ14" s="9">
        <v>0</v>
      </c>
      <c r="FR14" s="9"/>
      <c r="FS14" s="9">
        <v>0</v>
      </c>
      <c r="FT14" s="9"/>
      <c r="FU14" s="9"/>
      <c r="FV14" s="9">
        <v>0</v>
      </c>
      <c r="FW14" s="9"/>
      <c r="FX14" s="9"/>
      <c r="FY14" s="9">
        <v>0</v>
      </c>
      <c r="FZ14" s="9"/>
      <c r="GA14" s="9"/>
      <c r="GB14" s="9">
        <v>0</v>
      </c>
      <c r="GC14" s="9"/>
      <c r="GD14" s="9"/>
      <c r="GE14" s="9"/>
      <c r="GF14" s="9"/>
      <c r="GG14" s="9"/>
      <c r="GH14" s="9"/>
      <c r="GI14" s="9">
        <v>0</v>
      </c>
      <c r="GJ14" s="9"/>
      <c r="GK14" s="9">
        <v>0</v>
      </c>
      <c r="GL14" s="9"/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/>
      <c r="GT14" s="9"/>
      <c r="GU14" s="9"/>
      <c r="GV14" s="9"/>
      <c r="GW14" s="9"/>
      <c r="GX14" s="9"/>
      <c r="GY14" s="9">
        <v>0</v>
      </c>
      <c r="GZ14" s="9">
        <v>0</v>
      </c>
      <c r="HA14" s="9">
        <v>0</v>
      </c>
      <c r="HB14" s="9"/>
      <c r="HC14" s="9"/>
      <c r="HD14" s="9">
        <v>0</v>
      </c>
      <c r="HE14" s="9"/>
      <c r="HF14" s="9"/>
      <c r="HG14" s="9"/>
      <c r="HH14" s="9"/>
      <c r="HI14" s="9"/>
      <c r="HJ14" s="9">
        <v>0</v>
      </c>
      <c r="HK14" s="9"/>
      <c r="HL14" s="9"/>
      <c r="HM14" s="9"/>
      <c r="HN14" s="9"/>
      <c r="HO14" s="9"/>
      <c r="HP14" s="9"/>
      <c r="HQ14" s="9"/>
      <c r="HR14" s="9">
        <v>0</v>
      </c>
      <c r="HS14" s="9"/>
      <c r="HT14" s="9"/>
      <c r="HU14" s="9">
        <v>0</v>
      </c>
      <c r="HV14" s="9"/>
      <c r="HW14" s="9"/>
      <c r="HX14" s="9"/>
      <c r="HY14" s="9"/>
      <c r="HZ14" s="9"/>
      <c r="IA14" s="9"/>
      <c r="IB14" s="9">
        <v>0</v>
      </c>
      <c r="IC14" s="9"/>
      <c r="ID14" s="9"/>
      <c r="IE14" s="9"/>
      <c r="IF14" s="9"/>
      <c r="IG14" s="9"/>
      <c r="IH14" s="9"/>
      <c r="II14" s="9"/>
      <c r="IJ14" s="9"/>
      <c r="IK14" s="9"/>
      <c r="IL14" s="9">
        <v>0</v>
      </c>
      <c r="IM14" s="9">
        <v>0</v>
      </c>
      <c r="IN14" s="9">
        <v>0</v>
      </c>
      <c r="IO14" s="9"/>
      <c r="IP14" s="9">
        <v>0</v>
      </c>
      <c r="IQ14" s="9"/>
    </row>
    <row r="15" spans="1:251">
      <c r="A15" s="10">
        <v>43497</v>
      </c>
      <c r="B15" s="9">
        <v>0.38200000000000001</v>
      </c>
      <c r="C15" s="9">
        <v>26.849</v>
      </c>
      <c r="D15" s="9">
        <v>23.952999999999999</v>
      </c>
      <c r="E15" s="9">
        <v>52</v>
      </c>
      <c r="F15" s="9">
        <v>0.57099999999999995</v>
      </c>
      <c r="G15" s="9">
        <v>0.124</v>
      </c>
      <c r="H15" s="9">
        <v>0.44700000000000001</v>
      </c>
      <c r="I15" s="9">
        <v>0</v>
      </c>
      <c r="J15" s="9">
        <v>0</v>
      </c>
      <c r="K15" s="9">
        <v>0</v>
      </c>
      <c r="L15" s="9">
        <v>9.2999999999999999E-2</v>
      </c>
      <c r="M15" s="9">
        <v>0</v>
      </c>
      <c r="N15" s="9">
        <v>9.2999999999999999E-2</v>
      </c>
      <c r="O15" s="9">
        <v>0.21</v>
      </c>
      <c r="P15" s="9">
        <v>0.124</v>
      </c>
      <c r="Q15" s="9">
        <v>8.5999999999999993E-2</v>
      </c>
      <c r="R15" s="9">
        <v>0.26800000000000002</v>
      </c>
      <c r="S15" s="9">
        <v>0</v>
      </c>
      <c r="T15" s="9">
        <v>0.26800000000000002</v>
      </c>
      <c r="U15" s="9">
        <v>41.393000000000001</v>
      </c>
      <c r="V15" s="9">
        <v>0</v>
      </c>
      <c r="W15" s="9">
        <v>51.139000000000003</v>
      </c>
      <c r="X15" s="9">
        <v>1.367</v>
      </c>
      <c r="Y15" s="9">
        <v>0.52200000000000002</v>
      </c>
      <c r="Z15" s="9">
        <v>0.84399999999999997</v>
      </c>
      <c r="AA15" s="9">
        <v>0.25</v>
      </c>
      <c r="AB15" s="9">
        <v>9.5000000000000001E-2</v>
      </c>
      <c r="AC15" s="9">
        <v>0.155</v>
      </c>
      <c r="AD15" s="9">
        <v>0.41199999999999998</v>
      </c>
      <c r="AE15" s="9">
        <v>9.5000000000000001E-2</v>
      </c>
      <c r="AF15" s="9">
        <v>0.317</v>
      </c>
      <c r="AG15" s="9">
        <v>9.1999999999999998E-2</v>
      </c>
      <c r="AH15" s="9">
        <v>0</v>
      </c>
      <c r="AI15" s="9">
        <v>9.1999999999999998E-2</v>
      </c>
      <c r="AJ15" s="9">
        <v>0.61199999999999999</v>
      </c>
      <c r="AK15" s="9">
        <v>0.33100000000000002</v>
      </c>
      <c r="AL15" s="9">
        <v>0.28000000000000003</v>
      </c>
      <c r="AM15" s="9">
        <v>33.159999999999997</v>
      </c>
      <c r="AN15" s="9">
        <v>55.112000000000002</v>
      </c>
      <c r="AO15" s="9">
        <v>9.4420000000000002</v>
      </c>
      <c r="AP15" s="9">
        <v>1.0960000000000001</v>
      </c>
      <c r="AQ15" s="9">
        <v>0.40699999999999997</v>
      </c>
      <c r="AR15" s="9">
        <v>0.69</v>
      </c>
      <c r="AS15" s="9">
        <v>9.5000000000000001E-2</v>
      </c>
      <c r="AT15" s="9">
        <v>9.5000000000000001E-2</v>
      </c>
      <c r="AU15" s="9">
        <v>0</v>
      </c>
      <c r="AV15" s="9">
        <v>0.41199999999999998</v>
      </c>
      <c r="AW15" s="9">
        <v>9.5000000000000001E-2</v>
      </c>
      <c r="AX15" s="9">
        <v>0.317</v>
      </c>
      <c r="AY15" s="9">
        <v>9.1999999999999998E-2</v>
      </c>
      <c r="AZ15" s="9">
        <v>0</v>
      </c>
      <c r="BA15" s="9">
        <v>9.1999999999999998E-2</v>
      </c>
      <c r="BB15" s="9">
        <v>0.496</v>
      </c>
      <c r="BC15" s="9">
        <v>0.216</v>
      </c>
      <c r="BD15" s="9">
        <v>0.28000000000000003</v>
      </c>
      <c r="BE15" s="9">
        <v>40.744999999999997</v>
      </c>
      <c r="BF15" s="9">
        <v>33.22</v>
      </c>
      <c r="BG15" s="9">
        <v>36.005000000000003</v>
      </c>
      <c r="BH15" s="9">
        <v>0.27</v>
      </c>
      <c r="BI15" s="9">
        <v>0.115</v>
      </c>
      <c r="BJ15" s="9">
        <v>0.155</v>
      </c>
      <c r="BK15" s="9">
        <v>0.155</v>
      </c>
      <c r="BL15" s="9">
        <v>0</v>
      </c>
      <c r="BM15" s="9">
        <v>0.155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0.115</v>
      </c>
      <c r="BU15" s="9">
        <v>0.115</v>
      </c>
      <c r="BV15" s="9">
        <v>0</v>
      </c>
      <c r="BW15" s="9">
        <v>428.06900000000002</v>
      </c>
      <c r="BX15" s="9">
        <v>0</v>
      </c>
      <c r="BY15" s="9">
        <v>0</v>
      </c>
      <c r="BZ15" s="9">
        <v>0.151</v>
      </c>
      <c r="CA15" s="9">
        <v>0</v>
      </c>
      <c r="CB15" s="9">
        <v>0.151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0.151</v>
      </c>
      <c r="CM15" s="9">
        <v>0</v>
      </c>
      <c r="CN15" s="9">
        <v>0.151</v>
      </c>
      <c r="CO15" s="9">
        <v>700.65200000000004</v>
      </c>
      <c r="CP15" s="9">
        <v>0</v>
      </c>
      <c r="CQ15" s="9">
        <v>700.65200000000004</v>
      </c>
      <c r="CR15" s="9">
        <v>4.4260000000000002</v>
      </c>
      <c r="CS15" s="9">
        <v>1.7629999999999999</v>
      </c>
      <c r="CT15" s="9">
        <v>2.6629999999999998</v>
      </c>
      <c r="CU15" s="9">
        <v>0.39600000000000002</v>
      </c>
      <c r="CV15" s="9">
        <v>0.316</v>
      </c>
      <c r="CW15" s="9">
        <v>0.08</v>
      </c>
      <c r="CX15" s="9">
        <v>0.93700000000000006</v>
      </c>
      <c r="CY15" s="9">
        <v>9.5000000000000001E-2</v>
      </c>
      <c r="CZ15" s="9">
        <v>0.84099999999999997</v>
      </c>
      <c r="DA15" s="9">
        <v>1.17</v>
      </c>
      <c r="DB15" s="9">
        <v>0.57899999999999996</v>
      </c>
      <c r="DC15" s="9">
        <v>0.59</v>
      </c>
      <c r="DD15" s="9">
        <v>1.925</v>
      </c>
      <c r="DE15" s="9">
        <v>0.77200000000000002</v>
      </c>
      <c r="DF15" s="9">
        <v>1.1519999999999999</v>
      </c>
      <c r="DG15" s="9">
        <v>32.171999999999997</v>
      </c>
      <c r="DH15" s="9">
        <v>32.408000000000001</v>
      </c>
      <c r="DI15" s="9">
        <v>31.890999999999998</v>
      </c>
      <c r="DJ15" s="9">
        <v>3.22</v>
      </c>
      <c r="DK15" s="9">
        <v>1.0660000000000001</v>
      </c>
      <c r="DL15" s="9">
        <v>2.1549999999999998</v>
      </c>
      <c r="DM15" s="9">
        <v>0.2</v>
      </c>
      <c r="DN15" s="9">
        <v>0.2</v>
      </c>
      <c r="DO15" s="9">
        <v>0</v>
      </c>
      <c r="DP15" s="9">
        <v>0.80200000000000005</v>
      </c>
      <c r="DQ15" s="9">
        <v>9.5000000000000001E-2</v>
      </c>
      <c r="DR15" s="9">
        <v>0.70699999999999996</v>
      </c>
      <c r="DS15" s="9">
        <v>0.86399999999999999</v>
      </c>
      <c r="DT15" s="9">
        <v>0.439</v>
      </c>
      <c r="DU15" s="9">
        <v>0.42499999999999999</v>
      </c>
      <c r="DV15" s="9">
        <v>1.3540000000000001</v>
      </c>
      <c r="DW15" s="9">
        <v>0.33100000000000002</v>
      </c>
      <c r="DX15" s="9">
        <v>1.0229999999999999</v>
      </c>
      <c r="DY15" s="9">
        <v>32.609000000000002</v>
      </c>
      <c r="DZ15" s="9">
        <v>28.672999999999998</v>
      </c>
      <c r="EA15" s="9">
        <v>42.280999999999999</v>
      </c>
      <c r="EB15" s="9">
        <v>1.476</v>
      </c>
      <c r="EC15" s="9">
        <v>0.55000000000000004</v>
      </c>
      <c r="ED15" s="9">
        <v>0.92600000000000005</v>
      </c>
      <c r="EE15" s="9">
        <v>0</v>
      </c>
      <c r="EF15" s="9">
        <v>0</v>
      </c>
      <c r="EG15" s="9">
        <v>0</v>
      </c>
      <c r="EH15" s="9">
        <v>0.40300000000000002</v>
      </c>
      <c r="EI15" s="9">
        <v>9.5000000000000001E-2</v>
      </c>
      <c r="EJ15" s="9">
        <v>0.307</v>
      </c>
      <c r="EK15" s="9">
        <v>0.33</v>
      </c>
      <c r="EL15" s="9">
        <v>0.23799999999999999</v>
      </c>
      <c r="EM15" s="9">
        <v>9.1999999999999998E-2</v>
      </c>
      <c r="EN15" s="9">
        <v>0.74299999999999999</v>
      </c>
      <c r="EO15" s="9">
        <v>0.217</v>
      </c>
      <c r="EP15" s="9">
        <v>0.52600000000000002</v>
      </c>
      <c r="EQ15" s="9">
        <v>47.981999999999999</v>
      </c>
      <c r="ER15" s="9">
        <v>35.44</v>
      </c>
      <c r="ES15" s="9">
        <v>52</v>
      </c>
      <c r="ET15" s="9">
        <v>1.7450000000000001</v>
      </c>
      <c r="EU15" s="9">
        <v>0.51600000000000001</v>
      </c>
      <c r="EV15" s="9">
        <v>1.2290000000000001</v>
      </c>
      <c r="EW15" s="9">
        <v>0.2</v>
      </c>
      <c r="EX15" s="9">
        <v>0.2</v>
      </c>
      <c r="EY15" s="9">
        <v>0</v>
      </c>
      <c r="EZ15" s="9">
        <v>0.4</v>
      </c>
      <c r="FA15" s="9">
        <v>0</v>
      </c>
      <c r="FB15" s="9">
        <v>0.4</v>
      </c>
      <c r="FC15" s="9">
        <v>0.53400000000000003</v>
      </c>
      <c r="FD15" s="9">
        <v>0.20100000000000001</v>
      </c>
      <c r="FE15" s="9">
        <v>0.33300000000000002</v>
      </c>
      <c r="FF15" s="9">
        <v>0.61099999999999999</v>
      </c>
      <c r="FG15" s="9">
        <v>0.114</v>
      </c>
      <c r="FH15" s="9">
        <v>0.496</v>
      </c>
      <c r="FI15" s="9">
        <v>20.617000000000001</v>
      </c>
      <c r="FJ15" s="9">
        <v>14.795999999999999</v>
      </c>
      <c r="FK15" s="9">
        <v>27.135000000000002</v>
      </c>
      <c r="FL15" s="9">
        <v>7.6999999999999999E-2</v>
      </c>
      <c r="FM15" s="9">
        <v>0</v>
      </c>
      <c r="FN15" s="9">
        <v>7.6999999999999999E-2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7.6999999999999999E-2</v>
      </c>
      <c r="FV15" s="9">
        <v>0</v>
      </c>
      <c r="FW15" s="9">
        <v>7.6999999999999999E-2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0.56499999999999995</v>
      </c>
      <c r="GE15" s="9">
        <v>0.36</v>
      </c>
      <c r="GF15" s="9">
        <v>0.20499999999999999</v>
      </c>
      <c r="GG15" s="9">
        <v>0.08</v>
      </c>
      <c r="GH15" s="9">
        <v>0</v>
      </c>
      <c r="GI15" s="9">
        <v>0.08</v>
      </c>
      <c r="GJ15" s="9">
        <v>0.08</v>
      </c>
      <c r="GK15" s="9">
        <v>0</v>
      </c>
      <c r="GL15" s="9">
        <v>0.08</v>
      </c>
      <c r="GM15" s="9">
        <v>0.14000000000000001</v>
      </c>
      <c r="GN15" s="9">
        <v>0.14000000000000001</v>
      </c>
      <c r="GO15" s="9">
        <v>0</v>
      </c>
      <c r="GP15" s="9">
        <v>0.26500000000000001</v>
      </c>
      <c r="GQ15" s="9">
        <v>0.22</v>
      </c>
      <c r="GR15" s="9">
        <v>4.4999999999999998E-2</v>
      </c>
      <c r="GS15" s="9">
        <v>33.591000000000001</v>
      </c>
      <c r="GT15" s="9">
        <v>41.884</v>
      </c>
      <c r="GU15" s="9">
        <v>3.5640000000000001</v>
      </c>
      <c r="GV15" s="9">
        <v>0.47599999999999998</v>
      </c>
      <c r="GW15" s="9">
        <v>0.33700000000000002</v>
      </c>
      <c r="GX15" s="9">
        <v>0.13900000000000001</v>
      </c>
      <c r="GY15" s="9">
        <v>0.11600000000000001</v>
      </c>
      <c r="GZ15" s="9">
        <v>0.11600000000000001</v>
      </c>
      <c r="HA15" s="9">
        <v>0</v>
      </c>
      <c r="HB15" s="9">
        <v>5.3999999999999999E-2</v>
      </c>
      <c r="HC15" s="9">
        <v>0</v>
      </c>
      <c r="HD15" s="9">
        <v>5.3999999999999999E-2</v>
      </c>
      <c r="HE15" s="9">
        <v>0</v>
      </c>
      <c r="HF15" s="9">
        <v>0</v>
      </c>
      <c r="HG15" s="9">
        <v>0</v>
      </c>
      <c r="HH15" s="9">
        <v>0.30599999999999999</v>
      </c>
      <c r="HI15" s="9">
        <v>0.221</v>
      </c>
      <c r="HJ15" s="9">
        <v>8.5000000000000006E-2</v>
      </c>
      <c r="HK15" s="9">
        <v>37.148000000000003</v>
      </c>
      <c r="HL15" s="9">
        <v>34.454999999999998</v>
      </c>
      <c r="HM15" s="9">
        <v>160.25700000000001</v>
      </c>
      <c r="HN15" s="9">
        <v>8.8999999999999996E-2</v>
      </c>
      <c r="HO15" s="9">
        <v>0</v>
      </c>
      <c r="HP15" s="9">
        <v>8.8999999999999996E-2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8.8999999999999996E-2</v>
      </c>
      <c r="HX15" s="9">
        <v>0</v>
      </c>
      <c r="HY15" s="9">
        <v>8.8999999999999996E-2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0.47599999999999998</v>
      </c>
      <c r="IG15" s="9">
        <v>0.24099999999999999</v>
      </c>
      <c r="IH15" s="9">
        <v>0.23499999999999999</v>
      </c>
      <c r="II15" s="9">
        <v>0.155</v>
      </c>
      <c r="IJ15" s="9">
        <v>0</v>
      </c>
      <c r="IK15" s="9">
        <v>0.155</v>
      </c>
      <c r="IL15" s="9">
        <v>0</v>
      </c>
      <c r="IM15" s="9">
        <v>0</v>
      </c>
      <c r="IN15" s="9">
        <v>0</v>
      </c>
      <c r="IO15" s="9">
        <v>0.126</v>
      </c>
      <c r="IP15" s="9">
        <v>0.126</v>
      </c>
      <c r="IQ15" s="9">
        <v>0</v>
      </c>
    </row>
    <row r="16" spans="1:251">
      <c r="A16" s="10">
        <v>43862</v>
      </c>
      <c r="B16" s="9">
        <v>0</v>
      </c>
      <c r="C16" s="9">
        <v>22.369</v>
      </c>
      <c r="D16" s="9">
        <v>16.988</v>
      </c>
      <c r="E16" s="9">
        <v>23.84</v>
      </c>
      <c r="F16" s="9">
        <v>1.048</v>
      </c>
      <c r="G16" s="9">
        <v>0.38</v>
      </c>
      <c r="H16" s="9">
        <v>0.66800000000000004</v>
      </c>
      <c r="I16" s="9">
        <v>8.8999999999999996E-2</v>
      </c>
      <c r="J16" s="9">
        <v>0</v>
      </c>
      <c r="K16" s="9">
        <v>8.8999999999999996E-2</v>
      </c>
      <c r="L16" s="9">
        <v>0.41899999999999998</v>
      </c>
      <c r="M16" s="9">
        <v>0.22</v>
      </c>
      <c r="N16" s="9">
        <v>0.19900000000000001</v>
      </c>
      <c r="O16" s="9">
        <v>8.5999999999999993E-2</v>
      </c>
      <c r="P16" s="9">
        <v>0</v>
      </c>
      <c r="Q16" s="9">
        <v>8.5999999999999993E-2</v>
      </c>
      <c r="R16" s="9">
        <v>0.45400000000000001</v>
      </c>
      <c r="S16" s="9">
        <v>0.159</v>
      </c>
      <c r="T16" s="9">
        <v>0.29399999999999998</v>
      </c>
      <c r="U16" s="9">
        <v>20.599</v>
      </c>
      <c r="V16" s="9">
        <v>53.036000000000001</v>
      </c>
      <c r="W16" s="9">
        <v>25.082999999999998</v>
      </c>
      <c r="X16" s="9">
        <v>1.387</v>
      </c>
      <c r="Y16" s="9">
        <v>0.36799999999999999</v>
      </c>
      <c r="Z16" s="9">
        <v>1.0189999999999999</v>
      </c>
      <c r="AA16" s="9">
        <v>0.16500000000000001</v>
      </c>
      <c r="AB16" s="9">
        <v>0</v>
      </c>
      <c r="AC16" s="9">
        <v>0.16500000000000001</v>
      </c>
      <c r="AD16" s="9">
        <v>0.16900000000000001</v>
      </c>
      <c r="AE16" s="9">
        <v>9.8000000000000004E-2</v>
      </c>
      <c r="AF16" s="9">
        <v>7.0999999999999994E-2</v>
      </c>
      <c r="AG16" s="9">
        <v>0.17199999999999999</v>
      </c>
      <c r="AH16" s="9">
        <v>8.1000000000000003E-2</v>
      </c>
      <c r="AI16" s="9">
        <v>9.0999999999999998E-2</v>
      </c>
      <c r="AJ16" s="9">
        <v>0.88100000000000001</v>
      </c>
      <c r="AK16" s="9">
        <v>0.189</v>
      </c>
      <c r="AL16" s="9">
        <v>0.69199999999999995</v>
      </c>
      <c r="AM16" s="9">
        <v>52</v>
      </c>
      <c r="AN16" s="9">
        <v>37.920999999999999</v>
      </c>
      <c r="AO16" s="9">
        <v>52</v>
      </c>
      <c r="AP16" s="9">
        <v>0.86599999999999999</v>
      </c>
      <c r="AQ16" s="9">
        <v>0.215</v>
      </c>
      <c r="AR16" s="9">
        <v>0.65100000000000002</v>
      </c>
      <c r="AS16" s="9">
        <v>9.6000000000000002E-2</v>
      </c>
      <c r="AT16" s="9">
        <v>0</v>
      </c>
      <c r="AU16" s="9">
        <v>9.6000000000000002E-2</v>
      </c>
      <c r="AV16" s="9">
        <v>9.8000000000000004E-2</v>
      </c>
      <c r="AW16" s="9">
        <v>9.8000000000000004E-2</v>
      </c>
      <c r="AX16" s="9">
        <v>0</v>
      </c>
      <c r="AY16" s="9">
        <v>0</v>
      </c>
      <c r="AZ16" s="9">
        <v>0</v>
      </c>
      <c r="BA16" s="9">
        <v>0</v>
      </c>
      <c r="BB16" s="9">
        <v>0.67200000000000004</v>
      </c>
      <c r="BC16" s="9">
        <v>0.11700000000000001</v>
      </c>
      <c r="BD16" s="9">
        <v>0.55500000000000005</v>
      </c>
      <c r="BE16" s="9">
        <v>52</v>
      </c>
      <c r="BF16" s="9">
        <v>33.758000000000003</v>
      </c>
      <c r="BG16" s="9">
        <v>52</v>
      </c>
      <c r="BH16" s="9">
        <v>0.52100000000000002</v>
      </c>
      <c r="BI16" s="9">
        <v>0.153</v>
      </c>
      <c r="BJ16" s="9">
        <v>0.36799999999999999</v>
      </c>
      <c r="BK16" s="9">
        <v>6.9000000000000006E-2</v>
      </c>
      <c r="BL16" s="9">
        <v>0</v>
      </c>
      <c r="BM16" s="9">
        <v>6.9000000000000006E-2</v>
      </c>
      <c r="BN16" s="9">
        <v>7.0999999999999994E-2</v>
      </c>
      <c r="BO16" s="9">
        <v>0</v>
      </c>
      <c r="BP16" s="9">
        <v>7.0999999999999994E-2</v>
      </c>
      <c r="BQ16" s="9">
        <v>0.17199999999999999</v>
      </c>
      <c r="BR16" s="9">
        <v>8.1000000000000003E-2</v>
      </c>
      <c r="BS16" s="9">
        <v>9.0999999999999998E-2</v>
      </c>
      <c r="BT16" s="9">
        <v>0.20899999999999999</v>
      </c>
      <c r="BU16" s="9">
        <v>7.1999999999999995E-2</v>
      </c>
      <c r="BV16" s="9">
        <v>0.13700000000000001</v>
      </c>
      <c r="BW16" s="9">
        <v>24.510999999999999</v>
      </c>
      <c r="BX16" s="9">
        <v>87.069000000000003</v>
      </c>
      <c r="BY16" s="9">
        <v>13.948</v>
      </c>
      <c r="BZ16" s="9">
        <v>0.185</v>
      </c>
      <c r="CA16" s="9">
        <v>0.14299999999999999</v>
      </c>
      <c r="CB16" s="9">
        <v>4.2000000000000003E-2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4.2000000000000003E-2</v>
      </c>
      <c r="CJ16" s="9">
        <v>0</v>
      </c>
      <c r="CK16" s="9">
        <v>4.2000000000000003E-2</v>
      </c>
      <c r="CL16" s="9">
        <v>0.14299999999999999</v>
      </c>
      <c r="CM16" s="9">
        <v>0.14299999999999999</v>
      </c>
      <c r="CN16" s="9">
        <v>0</v>
      </c>
      <c r="CO16" s="9">
        <v>93.765000000000001</v>
      </c>
      <c r="CP16" s="9">
        <v>155.18100000000001</v>
      </c>
      <c r="CQ16" s="9">
        <v>0</v>
      </c>
      <c r="CR16" s="9">
        <v>5.4889999999999999</v>
      </c>
      <c r="CS16" s="9">
        <v>1.73</v>
      </c>
      <c r="CT16" s="9">
        <v>3.7589999999999999</v>
      </c>
      <c r="CU16" s="9">
        <v>0.67900000000000005</v>
      </c>
      <c r="CV16" s="9">
        <v>0.14199999999999999</v>
      </c>
      <c r="CW16" s="9">
        <v>0.53600000000000003</v>
      </c>
      <c r="CX16" s="9">
        <v>1.5309999999999999</v>
      </c>
      <c r="CY16" s="9">
        <v>0.621</v>
      </c>
      <c r="CZ16" s="9">
        <v>0.90900000000000003</v>
      </c>
      <c r="DA16" s="9">
        <v>1.4430000000000001</v>
      </c>
      <c r="DB16" s="9">
        <v>0.24299999999999999</v>
      </c>
      <c r="DC16" s="9">
        <v>1.2010000000000001</v>
      </c>
      <c r="DD16" s="9">
        <v>1.837</v>
      </c>
      <c r="DE16" s="9">
        <v>0.72399999999999998</v>
      </c>
      <c r="DF16" s="9">
        <v>1.113</v>
      </c>
      <c r="DG16" s="9">
        <v>24</v>
      </c>
      <c r="DH16" s="9">
        <v>23.841000000000001</v>
      </c>
      <c r="DI16" s="9">
        <v>24</v>
      </c>
      <c r="DJ16" s="9">
        <v>2.8530000000000002</v>
      </c>
      <c r="DK16" s="9">
        <v>0.84</v>
      </c>
      <c r="DL16" s="9">
        <v>2.0129999999999999</v>
      </c>
      <c r="DM16" s="9">
        <v>0.16500000000000001</v>
      </c>
      <c r="DN16" s="9">
        <v>0</v>
      </c>
      <c r="DO16" s="9">
        <v>0.16500000000000001</v>
      </c>
      <c r="DP16" s="9">
        <v>0.77700000000000002</v>
      </c>
      <c r="DQ16" s="9">
        <v>0.23200000000000001</v>
      </c>
      <c r="DR16" s="9">
        <v>0.54400000000000004</v>
      </c>
      <c r="DS16" s="9">
        <v>0.80400000000000005</v>
      </c>
      <c r="DT16" s="9">
        <v>0.11700000000000001</v>
      </c>
      <c r="DU16" s="9">
        <v>0.68700000000000006</v>
      </c>
      <c r="DV16" s="9">
        <v>1.1080000000000001</v>
      </c>
      <c r="DW16" s="9">
        <v>0.49099999999999999</v>
      </c>
      <c r="DX16" s="9">
        <v>0.61699999999999999</v>
      </c>
      <c r="DY16" s="9">
        <v>29.331</v>
      </c>
      <c r="DZ16" s="9">
        <v>52</v>
      </c>
      <c r="EA16" s="9">
        <v>20.164000000000001</v>
      </c>
      <c r="EB16" s="9">
        <v>1.2030000000000001</v>
      </c>
      <c r="EC16" s="9">
        <v>0.46400000000000002</v>
      </c>
      <c r="ED16" s="9">
        <v>0.73899999999999999</v>
      </c>
      <c r="EE16" s="9">
        <v>9.6000000000000002E-2</v>
      </c>
      <c r="EF16" s="9">
        <v>0</v>
      </c>
      <c r="EG16" s="9">
        <v>9.6000000000000002E-2</v>
      </c>
      <c r="EH16" s="9">
        <v>0.41099999999999998</v>
      </c>
      <c r="EI16" s="9">
        <v>0.11600000000000001</v>
      </c>
      <c r="EJ16" s="9">
        <v>0.29499999999999998</v>
      </c>
      <c r="EK16" s="9">
        <v>0</v>
      </c>
      <c r="EL16" s="9">
        <v>0</v>
      </c>
      <c r="EM16" s="9">
        <v>0</v>
      </c>
      <c r="EN16" s="9">
        <v>0.69599999999999995</v>
      </c>
      <c r="EO16" s="9">
        <v>0.34799999999999998</v>
      </c>
      <c r="EP16" s="9">
        <v>0.34699999999999998</v>
      </c>
      <c r="EQ16" s="9">
        <v>52</v>
      </c>
      <c r="ER16" s="9">
        <v>52</v>
      </c>
      <c r="ES16" s="9">
        <v>15.379</v>
      </c>
      <c r="ET16" s="9">
        <v>1.651</v>
      </c>
      <c r="EU16" s="9">
        <v>0.376</v>
      </c>
      <c r="EV16" s="9">
        <v>1.2749999999999999</v>
      </c>
      <c r="EW16" s="9">
        <v>6.9000000000000006E-2</v>
      </c>
      <c r="EX16" s="9">
        <v>0</v>
      </c>
      <c r="EY16" s="9">
        <v>6.9000000000000006E-2</v>
      </c>
      <c r="EZ16" s="9">
        <v>0.36599999999999999</v>
      </c>
      <c r="FA16" s="9">
        <v>0.11700000000000001</v>
      </c>
      <c r="FB16" s="9">
        <v>0.249</v>
      </c>
      <c r="FC16" s="9">
        <v>0.80400000000000005</v>
      </c>
      <c r="FD16" s="9">
        <v>0.11700000000000001</v>
      </c>
      <c r="FE16" s="9">
        <v>0.68700000000000006</v>
      </c>
      <c r="FF16" s="9">
        <v>0.41299999999999998</v>
      </c>
      <c r="FG16" s="9">
        <v>0.14299999999999999</v>
      </c>
      <c r="FH16" s="9">
        <v>0.27</v>
      </c>
      <c r="FI16" s="9">
        <v>25.448</v>
      </c>
      <c r="FJ16" s="9">
        <v>47.433999999999997</v>
      </c>
      <c r="FK16" s="9">
        <v>21.411000000000001</v>
      </c>
      <c r="FL16" s="9">
        <v>0.504</v>
      </c>
      <c r="FM16" s="9">
        <v>0</v>
      </c>
      <c r="FN16" s="9">
        <v>0.504</v>
      </c>
      <c r="FO16" s="9">
        <v>8.8999999999999996E-2</v>
      </c>
      <c r="FP16" s="9">
        <v>0</v>
      </c>
      <c r="FQ16" s="9">
        <v>8.8999999999999996E-2</v>
      </c>
      <c r="FR16" s="9">
        <v>0.113</v>
      </c>
      <c r="FS16" s="9">
        <v>0</v>
      </c>
      <c r="FT16" s="9">
        <v>0.113</v>
      </c>
      <c r="FU16" s="9">
        <v>8.5999999999999993E-2</v>
      </c>
      <c r="FV16" s="9">
        <v>0</v>
      </c>
      <c r="FW16" s="9">
        <v>8.5999999999999993E-2</v>
      </c>
      <c r="FX16" s="9">
        <v>0.216</v>
      </c>
      <c r="FY16" s="9">
        <v>0</v>
      </c>
      <c r="FZ16" s="9">
        <v>0.216</v>
      </c>
      <c r="GA16" s="9">
        <v>26.074999999999999</v>
      </c>
      <c r="GB16" s="9">
        <v>0</v>
      </c>
      <c r="GC16" s="9">
        <v>26.074999999999999</v>
      </c>
      <c r="GD16" s="9">
        <v>0.47699999999999998</v>
      </c>
      <c r="GE16" s="9">
        <v>0</v>
      </c>
      <c r="GF16" s="9">
        <v>0.47699999999999998</v>
      </c>
      <c r="GG16" s="9">
        <v>0.123</v>
      </c>
      <c r="GH16" s="9">
        <v>0</v>
      </c>
      <c r="GI16" s="9">
        <v>0.123</v>
      </c>
      <c r="GJ16" s="9">
        <v>0.13400000000000001</v>
      </c>
      <c r="GK16" s="9">
        <v>0</v>
      </c>
      <c r="GL16" s="9">
        <v>0.13400000000000001</v>
      </c>
      <c r="GM16" s="9">
        <v>0.221</v>
      </c>
      <c r="GN16" s="9">
        <v>0</v>
      </c>
      <c r="GO16" s="9">
        <v>0.221</v>
      </c>
      <c r="GP16" s="9">
        <v>0</v>
      </c>
      <c r="GQ16" s="9">
        <v>0</v>
      </c>
      <c r="GR16" s="9">
        <v>0</v>
      </c>
      <c r="GS16" s="9">
        <v>17.91</v>
      </c>
      <c r="GT16" s="9">
        <v>0</v>
      </c>
      <c r="GU16" s="9">
        <v>17.91</v>
      </c>
      <c r="GV16" s="9">
        <v>1.419</v>
      </c>
      <c r="GW16" s="9">
        <v>0.89</v>
      </c>
      <c r="GX16" s="9">
        <v>0.52900000000000003</v>
      </c>
      <c r="GY16" s="9">
        <v>0.30199999999999999</v>
      </c>
      <c r="GZ16" s="9">
        <v>0.14199999999999999</v>
      </c>
      <c r="HA16" s="9">
        <v>0.16</v>
      </c>
      <c r="HB16" s="9">
        <v>0.50700000000000001</v>
      </c>
      <c r="HC16" s="9">
        <v>0.38900000000000001</v>
      </c>
      <c r="HD16" s="9">
        <v>0.11799999999999999</v>
      </c>
      <c r="HE16" s="9">
        <v>0.28999999999999998</v>
      </c>
      <c r="HF16" s="9">
        <v>0.126</v>
      </c>
      <c r="HG16" s="9">
        <v>0.16400000000000001</v>
      </c>
      <c r="HH16" s="9">
        <v>0.31900000000000001</v>
      </c>
      <c r="HI16" s="9">
        <v>0.23300000000000001</v>
      </c>
      <c r="HJ16" s="9">
        <v>8.6999999999999994E-2</v>
      </c>
      <c r="HK16" s="9">
        <v>9.0960000000000001</v>
      </c>
      <c r="HL16" s="9">
        <v>10.443</v>
      </c>
      <c r="HM16" s="9">
        <v>9.6</v>
      </c>
      <c r="HN16" s="9">
        <v>0.23599999999999999</v>
      </c>
      <c r="HO16" s="9">
        <v>0</v>
      </c>
      <c r="HP16" s="9">
        <v>0.23599999999999999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4.2000000000000003E-2</v>
      </c>
      <c r="HX16" s="9">
        <v>0</v>
      </c>
      <c r="HY16" s="9">
        <v>4.2000000000000003E-2</v>
      </c>
      <c r="HZ16" s="9">
        <v>0.193</v>
      </c>
      <c r="IA16" s="9">
        <v>0</v>
      </c>
      <c r="IB16" s="9">
        <v>0.193</v>
      </c>
      <c r="IC16" s="9">
        <v>106.63500000000001</v>
      </c>
      <c r="ID16" s="9">
        <v>0</v>
      </c>
      <c r="IE16" s="9">
        <v>106.63500000000001</v>
      </c>
      <c r="IF16" s="9">
        <v>0.46300000000000002</v>
      </c>
      <c r="IG16" s="9">
        <v>0.30199999999999999</v>
      </c>
      <c r="IH16" s="9">
        <v>0.16200000000000001</v>
      </c>
      <c r="II16" s="9">
        <v>0.122</v>
      </c>
      <c r="IJ16" s="9">
        <v>0.122</v>
      </c>
      <c r="IK16" s="9">
        <v>0</v>
      </c>
      <c r="IL16" s="9">
        <v>9.8000000000000004E-2</v>
      </c>
      <c r="IM16" s="9">
        <v>9.8000000000000004E-2</v>
      </c>
      <c r="IN16" s="9">
        <v>0</v>
      </c>
      <c r="IO16" s="9">
        <v>0.17699999999999999</v>
      </c>
      <c r="IP16" s="9">
        <v>8.1000000000000003E-2</v>
      </c>
      <c r="IQ16" s="9">
        <v>9.5000000000000001E-2</v>
      </c>
    </row>
    <row r="17" spans="1:251">
      <c r="A17" s="10">
        <v>44228</v>
      </c>
      <c r="B17" s="9">
        <v>0.23400000000000001</v>
      </c>
      <c r="C17" s="9">
        <v>27.643000000000001</v>
      </c>
      <c r="D17" s="9">
        <v>71.058000000000007</v>
      </c>
      <c r="E17" s="9">
        <v>12.897</v>
      </c>
      <c r="F17" s="9">
        <v>0.78600000000000003</v>
      </c>
      <c r="G17" s="9">
        <v>0.42099999999999999</v>
      </c>
      <c r="H17" s="9">
        <v>0.36499999999999999</v>
      </c>
      <c r="I17" s="9">
        <v>0</v>
      </c>
      <c r="J17" s="9">
        <v>0</v>
      </c>
      <c r="K17" s="9">
        <v>0</v>
      </c>
      <c r="L17" s="9">
        <v>0.26700000000000002</v>
      </c>
      <c r="M17" s="9">
        <v>0.18099999999999999</v>
      </c>
      <c r="N17" s="9">
        <v>8.6999999999999994E-2</v>
      </c>
      <c r="O17" s="9">
        <v>0.32900000000000001</v>
      </c>
      <c r="P17" s="9">
        <v>0.24</v>
      </c>
      <c r="Q17" s="9">
        <v>8.8999999999999996E-2</v>
      </c>
      <c r="R17" s="9">
        <v>0.189</v>
      </c>
      <c r="S17" s="9">
        <v>0</v>
      </c>
      <c r="T17" s="9">
        <v>0.189</v>
      </c>
      <c r="U17" s="9">
        <v>25.515999999999998</v>
      </c>
      <c r="V17" s="9">
        <v>22.908000000000001</v>
      </c>
      <c r="W17" s="9">
        <v>96.506</v>
      </c>
      <c r="X17" s="9">
        <v>1.284</v>
      </c>
      <c r="Y17" s="9">
        <v>0.68300000000000005</v>
      </c>
      <c r="Z17" s="9">
        <v>0.60099999999999998</v>
      </c>
      <c r="AA17" s="9">
        <v>6.6000000000000003E-2</v>
      </c>
      <c r="AB17" s="9">
        <v>0</v>
      </c>
      <c r="AC17" s="9">
        <v>6.6000000000000003E-2</v>
      </c>
      <c r="AD17" s="9">
        <v>0.14000000000000001</v>
      </c>
      <c r="AE17" s="9">
        <v>7.2999999999999995E-2</v>
      </c>
      <c r="AF17" s="9">
        <v>6.7000000000000004E-2</v>
      </c>
      <c r="AG17" s="9">
        <v>0.27</v>
      </c>
      <c r="AH17" s="9">
        <v>0.27</v>
      </c>
      <c r="AI17" s="9">
        <v>0</v>
      </c>
      <c r="AJ17" s="9">
        <v>0.80800000000000005</v>
      </c>
      <c r="AK17" s="9">
        <v>0.34</v>
      </c>
      <c r="AL17" s="9">
        <v>0.46800000000000003</v>
      </c>
      <c r="AM17" s="9">
        <v>58.335999999999999</v>
      </c>
      <c r="AN17" s="9">
        <v>50.908000000000001</v>
      </c>
      <c r="AO17" s="9">
        <v>101.09399999999999</v>
      </c>
      <c r="AP17" s="9">
        <v>0.95299999999999996</v>
      </c>
      <c r="AQ17" s="9">
        <v>0.52400000000000002</v>
      </c>
      <c r="AR17" s="9">
        <v>0.42899999999999999</v>
      </c>
      <c r="AS17" s="9">
        <v>0</v>
      </c>
      <c r="AT17" s="9">
        <v>0</v>
      </c>
      <c r="AU17" s="9">
        <v>0</v>
      </c>
      <c r="AV17" s="9">
        <v>6.7000000000000004E-2</v>
      </c>
      <c r="AW17" s="9">
        <v>0</v>
      </c>
      <c r="AX17" s="9">
        <v>6.7000000000000004E-2</v>
      </c>
      <c r="AY17" s="9">
        <v>0.184</v>
      </c>
      <c r="AZ17" s="9">
        <v>0.184</v>
      </c>
      <c r="BA17" s="9">
        <v>0</v>
      </c>
      <c r="BB17" s="9">
        <v>0.70199999999999996</v>
      </c>
      <c r="BC17" s="9">
        <v>0.34</v>
      </c>
      <c r="BD17" s="9">
        <v>0.36199999999999999</v>
      </c>
      <c r="BE17" s="9">
        <v>83.953999999999994</v>
      </c>
      <c r="BF17" s="9">
        <v>93.293000000000006</v>
      </c>
      <c r="BG17" s="9">
        <v>85.456999999999994</v>
      </c>
      <c r="BH17" s="9">
        <v>0.33100000000000002</v>
      </c>
      <c r="BI17" s="9">
        <v>0.159</v>
      </c>
      <c r="BJ17" s="9">
        <v>0.17199999999999999</v>
      </c>
      <c r="BK17" s="9">
        <v>6.6000000000000003E-2</v>
      </c>
      <c r="BL17" s="9">
        <v>0</v>
      </c>
      <c r="BM17" s="9">
        <v>6.6000000000000003E-2</v>
      </c>
      <c r="BN17" s="9">
        <v>7.2999999999999995E-2</v>
      </c>
      <c r="BO17" s="9">
        <v>7.2999999999999995E-2</v>
      </c>
      <c r="BP17" s="9">
        <v>0</v>
      </c>
      <c r="BQ17" s="9">
        <v>8.5999999999999993E-2</v>
      </c>
      <c r="BR17" s="9">
        <v>8.5999999999999993E-2</v>
      </c>
      <c r="BS17" s="9">
        <v>0</v>
      </c>
      <c r="BT17" s="9">
        <v>0.106</v>
      </c>
      <c r="BU17" s="9">
        <v>0</v>
      </c>
      <c r="BV17" s="9">
        <v>0.106</v>
      </c>
      <c r="BW17" s="9">
        <v>35.216000000000001</v>
      </c>
      <c r="BX17" s="9">
        <v>26.004000000000001</v>
      </c>
      <c r="BY17" s="9">
        <v>138.77799999999999</v>
      </c>
      <c r="BZ17" s="9">
        <v>0.17699999999999999</v>
      </c>
      <c r="CA17" s="9">
        <v>0.11799999999999999</v>
      </c>
      <c r="CB17" s="9">
        <v>5.8999999999999997E-2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0.11899999999999999</v>
      </c>
      <c r="CJ17" s="9">
        <v>0.06</v>
      </c>
      <c r="CK17" s="9">
        <v>5.8999999999999997E-2</v>
      </c>
      <c r="CL17" s="9">
        <v>5.8000000000000003E-2</v>
      </c>
      <c r="CM17" s="9">
        <v>5.8000000000000003E-2</v>
      </c>
      <c r="CN17" s="9">
        <v>0</v>
      </c>
      <c r="CO17" s="9">
        <v>46.805999999999997</v>
      </c>
      <c r="CP17" s="9">
        <v>83.742000000000004</v>
      </c>
      <c r="CQ17" s="9">
        <v>0</v>
      </c>
      <c r="CR17" s="9">
        <v>4.3819999999999997</v>
      </c>
      <c r="CS17" s="9">
        <v>1.9610000000000001</v>
      </c>
      <c r="CT17" s="9">
        <v>2.4209999999999998</v>
      </c>
      <c r="CU17" s="9">
        <v>0.216</v>
      </c>
      <c r="CV17" s="9">
        <v>7.0000000000000007E-2</v>
      </c>
      <c r="CW17" s="9">
        <v>0.14699999999999999</v>
      </c>
      <c r="CX17" s="9">
        <v>1.0660000000000001</v>
      </c>
      <c r="CY17" s="9">
        <v>0.60799999999999998</v>
      </c>
      <c r="CZ17" s="9">
        <v>0.45800000000000002</v>
      </c>
      <c r="DA17" s="9">
        <v>1.1559999999999999</v>
      </c>
      <c r="DB17" s="9">
        <v>0.71199999999999997</v>
      </c>
      <c r="DC17" s="9">
        <v>0.44400000000000001</v>
      </c>
      <c r="DD17" s="9">
        <v>1.9430000000000001</v>
      </c>
      <c r="DE17" s="9">
        <v>0.57099999999999995</v>
      </c>
      <c r="DF17" s="9">
        <v>1.3720000000000001</v>
      </c>
      <c r="DG17" s="9">
        <v>39.905999999999999</v>
      </c>
      <c r="DH17" s="9">
        <v>27.876000000000001</v>
      </c>
      <c r="DI17" s="9">
        <v>52</v>
      </c>
      <c r="DJ17" s="9">
        <v>2.1549999999999998</v>
      </c>
      <c r="DK17" s="9">
        <v>1.0509999999999999</v>
      </c>
      <c r="DL17" s="9">
        <v>1.1040000000000001</v>
      </c>
      <c r="DM17" s="9">
        <v>8.1000000000000003E-2</v>
      </c>
      <c r="DN17" s="9">
        <v>0</v>
      </c>
      <c r="DO17" s="9">
        <v>8.1000000000000003E-2</v>
      </c>
      <c r="DP17" s="9">
        <v>0.17499999999999999</v>
      </c>
      <c r="DQ17" s="9">
        <v>0.09</v>
      </c>
      <c r="DR17" s="9">
        <v>8.4000000000000005E-2</v>
      </c>
      <c r="DS17" s="9">
        <v>0.91300000000000003</v>
      </c>
      <c r="DT17" s="9">
        <v>0.55400000000000005</v>
      </c>
      <c r="DU17" s="9">
        <v>0.35899999999999999</v>
      </c>
      <c r="DV17" s="9">
        <v>0.98699999999999999</v>
      </c>
      <c r="DW17" s="9">
        <v>0.40699999999999997</v>
      </c>
      <c r="DX17" s="9">
        <v>0.57899999999999996</v>
      </c>
      <c r="DY17" s="9">
        <v>46.41</v>
      </c>
      <c r="DZ17" s="9">
        <v>38.933999999999997</v>
      </c>
      <c r="EA17" s="9">
        <v>51.56</v>
      </c>
      <c r="EB17" s="9">
        <v>0.92900000000000005</v>
      </c>
      <c r="EC17" s="9">
        <v>0.498</v>
      </c>
      <c r="ED17" s="9">
        <v>0.43</v>
      </c>
      <c r="EE17" s="9">
        <v>0</v>
      </c>
      <c r="EF17" s="9">
        <v>0</v>
      </c>
      <c r="EG17" s="9">
        <v>0</v>
      </c>
      <c r="EH17" s="9">
        <v>0.17499999999999999</v>
      </c>
      <c r="EI17" s="9">
        <v>0.09</v>
      </c>
      <c r="EJ17" s="9">
        <v>8.4000000000000005E-2</v>
      </c>
      <c r="EK17" s="9">
        <v>0.497</v>
      </c>
      <c r="EL17" s="9">
        <v>0.40799999999999997</v>
      </c>
      <c r="EM17" s="9">
        <v>8.8999999999999996E-2</v>
      </c>
      <c r="EN17" s="9">
        <v>0.25700000000000001</v>
      </c>
      <c r="EO17" s="9">
        <v>0</v>
      </c>
      <c r="EP17" s="9">
        <v>0.25700000000000001</v>
      </c>
      <c r="EQ17" s="9">
        <v>30</v>
      </c>
      <c r="ER17" s="9">
        <v>28.835999999999999</v>
      </c>
      <c r="ES17" s="9">
        <v>50.585000000000001</v>
      </c>
      <c r="ET17" s="9">
        <v>1.226</v>
      </c>
      <c r="EU17" s="9">
        <v>0.55300000000000005</v>
      </c>
      <c r="EV17" s="9">
        <v>0.67300000000000004</v>
      </c>
      <c r="EW17" s="9">
        <v>8.1000000000000003E-2</v>
      </c>
      <c r="EX17" s="9">
        <v>0</v>
      </c>
      <c r="EY17" s="9">
        <v>8.1000000000000003E-2</v>
      </c>
      <c r="EZ17" s="9">
        <v>0</v>
      </c>
      <c r="FA17" s="9">
        <v>0</v>
      </c>
      <c r="FB17" s="9">
        <v>0</v>
      </c>
      <c r="FC17" s="9">
        <v>0.41599999999999998</v>
      </c>
      <c r="FD17" s="9">
        <v>0.14599999999999999</v>
      </c>
      <c r="FE17" s="9">
        <v>0.27</v>
      </c>
      <c r="FF17" s="9">
        <v>0.72899999999999998</v>
      </c>
      <c r="FG17" s="9">
        <v>0.40699999999999997</v>
      </c>
      <c r="FH17" s="9">
        <v>0.32200000000000001</v>
      </c>
      <c r="FI17" s="9">
        <v>52</v>
      </c>
      <c r="FJ17" s="9">
        <v>108.745</v>
      </c>
      <c r="FK17" s="9">
        <v>49.667999999999999</v>
      </c>
      <c r="FL17" s="9">
        <v>0.33700000000000002</v>
      </c>
      <c r="FM17" s="9">
        <v>0</v>
      </c>
      <c r="FN17" s="9">
        <v>0.33700000000000002</v>
      </c>
      <c r="FO17" s="9">
        <v>0</v>
      </c>
      <c r="FP17" s="9">
        <v>0</v>
      </c>
      <c r="FQ17" s="9">
        <v>0</v>
      </c>
      <c r="FR17" s="9">
        <v>6.7000000000000004E-2</v>
      </c>
      <c r="FS17" s="9">
        <v>0</v>
      </c>
      <c r="FT17" s="9">
        <v>6.7000000000000004E-2</v>
      </c>
      <c r="FU17" s="9">
        <v>0</v>
      </c>
      <c r="FV17" s="9">
        <v>0</v>
      </c>
      <c r="FW17" s="9">
        <v>0</v>
      </c>
      <c r="FX17" s="9">
        <v>0.27</v>
      </c>
      <c r="FY17" s="9">
        <v>0</v>
      </c>
      <c r="FZ17" s="9">
        <v>0.27</v>
      </c>
      <c r="GA17" s="9">
        <v>85.930999999999997</v>
      </c>
      <c r="GB17" s="9">
        <v>0</v>
      </c>
      <c r="GC17" s="9">
        <v>85.930999999999997</v>
      </c>
      <c r="GD17" s="9">
        <v>0.38700000000000001</v>
      </c>
      <c r="GE17" s="9">
        <v>8.7999999999999995E-2</v>
      </c>
      <c r="GF17" s="9">
        <v>0.29899999999999999</v>
      </c>
      <c r="GG17" s="9">
        <v>0</v>
      </c>
      <c r="GH17" s="9">
        <v>0</v>
      </c>
      <c r="GI17" s="9">
        <v>0</v>
      </c>
      <c r="GJ17" s="9">
        <v>0.27700000000000002</v>
      </c>
      <c r="GK17" s="9">
        <v>8.7999999999999995E-2</v>
      </c>
      <c r="GL17" s="9">
        <v>0.189</v>
      </c>
      <c r="GM17" s="9">
        <v>0</v>
      </c>
      <c r="GN17" s="9">
        <v>0</v>
      </c>
      <c r="GO17" s="9">
        <v>0</v>
      </c>
      <c r="GP17" s="9">
        <v>0.11</v>
      </c>
      <c r="GQ17" s="9">
        <v>0</v>
      </c>
      <c r="GR17" s="9">
        <v>0.11</v>
      </c>
      <c r="GS17" s="9">
        <v>9.4090000000000007</v>
      </c>
      <c r="GT17" s="9">
        <v>0</v>
      </c>
      <c r="GU17" s="9">
        <v>23.576000000000001</v>
      </c>
      <c r="GV17" s="9">
        <v>1.2090000000000001</v>
      </c>
      <c r="GW17" s="9">
        <v>0.59399999999999997</v>
      </c>
      <c r="GX17" s="9">
        <v>0.61599999999999999</v>
      </c>
      <c r="GY17" s="9">
        <v>0</v>
      </c>
      <c r="GZ17" s="9">
        <v>0</v>
      </c>
      <c r="HA17" s="9">
        <v>0</v>
      </c>
      <c r="HB17" s="9">
        <v>0.54800000000000004</v>
      </c>
      <c r="HC17" s="9">
        <v>0.43</v>
      </c>
      <c r="HD17" s="9">
        <v>0.11799999999999999</v>
      </c>
      <c r="HE17" s="9">
        <v>8.5000000000000006E-2</v>
      </c>
      <c r="HF17" s="9">
        <v>0</v>
      </c>
      <c r="HG17" s="9">
        <v>8.5000000000000006E-2</v>
      </c>
      <c r="HH17" s="9">
        <v>0.57599999999999996</v>
      </c>
      <c r="HI17" s="9">
        <v>0.16400000000000001</v>
      </c>
      <c r="HJ17" s="9">
        <v>0.41299999999999998</v>
      </c>
      <c r="HK17" s="9">
        <v>18.574999999999999</v>
      </c>
      <c r="HL17" s="9">
        <v>7.5910000000000002</v>
      </c>
      <c r="HM17" s="9">
        <v>91.757000000000005</v>
      </c>
      <c r="HN17" s="9">
        <v>0.29399999999999998</v>
      </c>
      <c r="HO17" s="9">
        <v>0.22800000000000001</v>
      </c>
      <c r="HP17" s="9">
        <v>6.6000000000000003E-2</v>
      </c>
      <c r="HQ17" s="9">
        <v>0.13600000000000001</v>
      </c>
      <c r="HR17" s="9">
        <v>7.0000000000000007E-2</v>
      </c>
      <c r="HS17" s="9">
        <v>6.6000000000000003E-2</v>
      </c>
      <c r="HT17" s="9">
        <v>0</v>
      </c>
      <c r="HU17" s="9">
        <v>0</v>
      </c>
      <c r="HV17" s="9">
        <v>0</v>
      </c>
      <c r="HW17" s="9">
        <v>0.158</v>
      </c>
      <c r="HX17" s="9">
        <v>0.158</v>
      </c>
      <c r="HY17" s="9">
        <v>0</v>
      </c>
      <c r="HZ17" s="9">
        <v>0</v>
      </c>
      <c r="IA17" s="9">
        <v>0</v>
      </c>
      <c r="IB17" s="9">
        <v>0</v>
      </c>
      <c r="IC17" s="9">
        <v>5.7450000000000001</v>
      </c>
      <c r="ID17" s="9">
        <v>9.3350000000000009</v>
      </c>
      <c r="IE17" s="9">
        <v>0</v>
      </c>
      <c r="IF17" s="9">
        <v>0.83899999999999997</v>
      </c>
      <c r="IG17" s="9">
        <v>0.56999999999999995</v>
      </c>
      <c r="IH17" s="9">
        <v>0.26900000000000002</v>
      </c>
      <c r="II17" s="9">
        <v>0.123</v>
      </c>
      <c r="IJ17" s="9">
        <v>0</v>
      </c>
      <c r="IK17" s="9">
        <v>0.123</v>
      </c>
      <c r="IL17" s="9">
        <v>0.25</v>
      </c>
      <c r="IM17" s="9">
        <v>0.16300000000000001</v>
      </c>
      <c r="IN17" s="9">
        <v>8.6999999999999994E-2</v>
      </c>
      <c r="IO17" s="9">
        <v>0.32400000000000001</v>
      </c>
      <c r="IP17" s="9">
        <v>0.26500000000000001</v>
      </c>
      <c r="IQ17" s="9">
        <v>5.8999999999999997E-2</v>
      </c>
    </row>
    <row r="18" spans="1:251">
      <c r="A18" s="10">
        <v>44593</v>
      </c>
      <c r="B18" s="9">
        <v>0.23</v>
      </c>
      <c r="C18" s="9">
        <v>25.623000000000001</v>
      </c>
      <c r="D18" s="9">
        <v>25.957999999999998</v>
      </c>
      <c r="E18" s="9">
        <v>27.669</v>
      </c>
      <c r="F18" s="9">
        <v>1.111</v>
      </c>
      <c r="G18" s="9">
        <v>0.32100000000000001</v>
      </c>
      <c r="H18" s="9">
        <v>0.79100000000000004</v>
      </c>
      <c r="I18" s="9">
        <v>0.254</v>
      </c>
      <c r="J18" s="9">
        <v>0</v>
      </c>
      <c r="K18" s="9">
        <v>0.254</v>
      </c>
      <c r="L18" s="9">
        <v>0</v>
      </c>
      <c r="M18" s="9">
        <v>0</v>
      </c>
      <c r="N18" s="9">
        <v>0</v>
      </c>
      <c r="O18" s="9">
        <v>0.108</v>
      </c>
      <c r="P18" s="9">
        <v>0</v>
      </c>
      <c r="Q18" s="9">
        <v>0.108</v>
      </c>
      <c r="R18" s="9">
        <v>0.749</v>
      </c>
      <c r="S18" s="9">
        <v>0.32100000000000001</v>
      </c>
      <c r="T18" s="9">
        <v>0.42799999999999999</v>
      </c>
      <c r="U18" s="9">
        <v>78</v>
      </c>
      <c r="V18" s="9">
        <v>96.111999999999995</v>
      </c>
      <c r="W18" s="9">
        <v>49.375</v>
      </c>
      <c r="X18" s="9">
        <v>1.089</v>
      </c>
      <c r="Y18" s="9">
        <v>0.45800000000000002</v>
      </c>
      <c r="Z18" s="9">
        <v>0.63200000000000001</v>
      </c>
      <c r="AA18" s="9">
        <v>7.0000000000000007E-2</v>
      </c>
      <c r="AB18" s="9">
        <v>0</v>
      </c>
      <c r="AC18" s="9">
        <v>7.0000000000000007E-2</v>
      </c>
      <c r="AD18" s="9">
        <v>9.7000000000000003E-2</v>
      </c>
      <c r="AE18" s="9">
        <v>9.7000000000000003E-2</v>
      </c>
      <c r="AF18" s="9">
        <v>0</v>
      </c>
      <c r="AG18" s="9">
        <v>0.46899999999999997</v>
      </c>
      <c r="AH18" s="9">
        <v>0.24399999999999999</v>
      </c>
      <c r="AI18" s="9">
        <v>0.22500000000000001</v>
      </c>
      <c r="AJ18" s="9">
        <v>0.45300000000000001</v>
      </c>
      <c r="AK18" s="9">
        <v>0.11600000000000001</v>
      </c>
      <c r="AL18" s="9">
        <v>0.33700000000000002</v>
      </c>
      <c r="AM18" s="9">
        <v>47</v>
      </c>
      <c r="AN18" s="9">
        <v>40.281999999999996</v>
      </c>
      <c r="AO18" s="9">
        <v>53.957999999999998</v>
      </c>
      <c r="AP18" s="9">
        <v>0.86499999999999999</v>
      </c>
      <c r="AQ18" s="9">
        <v>0.36</v>
      </c>
      <c r="AR18" s="9">
        <v>0.505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0.46899999999999997</v>
      </c>
      <c r="AZ18" s="9">
        <v>0.24399999999999999</v>
      </c>
      <c r="BA18" s="9">
        <v>0.22500000000000001</v>
      </c>
      <c r="BB18" s="9">
        <v>0.39600000000000002</v>
      </c>
      <c r="BC18" s="9">
        <v>0.11600000000000001</v>
      </c>
      <c r="BD18" s="9">
        <v>0.28000000000000003</v>
      </c>
      <c r="BE18" s="9">
        <v>49.868000000000002</v>
      </c>
      <c r="BF18" s="9">
        <v>62.637999999999998</v>
      </c>
      <c r="BG18" s="9">
        <v>54.554000000000002</v>
      </c>
      <c r="BH18" s="9">
        <v>0.224</v>
      </c>
      <c r="BI18" s="9">
        <v>9.7000000000000003E-2</v>
      </c>
      <c r="BJ18" s="9">
        <v>0.127</v>
      </c>
      <c r="BK18" s="9">
        <v>7.0000000000000007E-2</v>
      </c>
      <c r="BL18" s="9">
        <v>0</v>
      </c>
      <c r="BM18" s="9">
        <v>7.0000000000000007E-2</v>
      </c>
      <c r="BN18" s="9">
        <v>9.7000000000000003E-2</v>
      </c>
      <c r="BO18" s="9">
        <v>9.7000000000000003E-2</v>
      </c>
      <c r="BP18" s="9">
        <v>0</v>
      </c>
      <c r="BQ18" s="9">
        <v>0</v>
      </c>
      <c r="BR18" s="9">
        <v>0</v>
      </c>
      <c r="BS18" s="9">
        <v>0</v>
      </c>
      <c r="BT18" s="9">
        <v>5.7000000000000002E-2</v>
      </c>
      <c r="BU18" s="9">
        <v>0</v>
      </c>
      <c r="BV18" s="9">
        <v>5.7000000000000002E-2</v>
      </c>
      <c r="BW18" s="9">
        <v>7.4370000000000003</v>
      </c>
      <c r="BX18" s="9">
        <v>0</v>
      </c>
      <c r="BY18" s="9">
        <v>139.93899999999999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4.875</v>
      </c>
      <c r="CS18" s="9">
        <v>1.962</v>
      </c>
      <c r="CT18" s="9">
        <v>2.9129999999999998</v>
      </c>
      <c r="CU18" s="9">
        <v>0.44700000000000001</v>
      </c>
      <c r="CV18" s="9">
        <v>0</v>
      </c>
      <c r="CW18" s="9">
        <v>0.44700000000000001</v>
      </c>
      <c r="CX18" s="9">
        <v>0.439</v>
      </c>
      <c r="CY18" s="9">
        <v>9.7000000000000003E-2</v>
      </c>
      <c r="CZ18" s="9">
        <v>0.34200000000000003</v>
      </c>
      <c r="DA18" s="9">
        <v>1.3540000000000001</v>
      </c>
      <c r="DB18" s="9">
        <v>0.51900000000000002</v>
      </c>
      <c r="DC18" s="9">
        <v>0.83499999999999996</v>
      </c>
      <c r="DD18" s="9">
        <v>2.6339999999999999</v>
      </c>
      <c r="DE18" s="9">
        <v>1.345</v>
      </c>
      <c r="DF18" s="9">
        <v>1.2889999999999999</v>
      </c>
      <c r="DG18" s="9">
        <v>52</v>
      </c>
      <c r="DH18" s="9">
        <v>52</v>
      </c>
      <c r="DI18" s="9">
        <v>47</v>
      </c>
      <c r="DJ18" s="9">
        <v>2.3119999999999998</v>
      </c>
      <c r="DK18" s="9">
        <v>0.81699999999999995</v>
      </c>
      <c r="DL18" s="9">
        <v>1.4950000000000001</v>
      </c>
      <c r="DM18" s="9">
        <v>0.32400000000000001</v>
      </c>
      <c r="DN18" s="9">
        <v>0</v>
      </c>
      <c r="DO18" s="9">
        <v>0.32400000000000001</v>
      </c>
      <c r="DP18" s="9">
        <v>9.7000000000000003E-2</v>
      </c>
      <c r="DQ18" s="9">
        <v>9.7000000000000003E-2</v>
      </c>
      <c r="DR18" s="9">
        <v>0</v>
      </c>
      <c r="DS18" s="9">
        <v>0.60199999999999998</v>
      </c>
      <c r="DT18" s="9">
        <v>0.24399999999999999</v>
      </c>
      <c r="DU18" s="9">
        <v>0.35799999999999998</v>
      </c>
      <c r="DV18" s="9">
        <v>1.288</v>
      </c>
      <c r="DW18" s="9">
        <v>0.47499999999999998</v>
      </c>
      <c r="DX18" s="9">
        <v>0.81299999999999994</v>
      </c>
      <c r="DY18" s="9">
        <v>52</v>
      </c>
      <c r="DZ18" s="9">
        <v>76.007999999999996</v>
      </c>
      <c r="EA18" s="9">
        <v>52</v>
      </c>
      <c r="EB18" s="9">
        <v>1.657</v>
      </c>
      <c r="EC18" s="9">
        <v>0.44600000000000001</v>
      </c>
      <c r="ED18" s="9">
        <v>1.2110000000000001</v>
      </c>
      <c r="EE18" s="9">
        <v>0.32400000000000001</v>
      </c>
      <c r="EF18" s="9">
        <v>0</v>
      </c>
      <c r="EG18" s="9">
        <v>0.32400000000000001</v>
      </c>
      <c r="EH18" s="9">
        <v>0</v>
      </c>
      <c r="EI18" s="9">
        <v>0</v>
      </c>
      <c r="EJ18" s="9">
        <v>0</v>
      </c>
      <c r="EK18" s="9">
        <v>0.34</v>
      </c>
      <c r="EL18" s="9">
        <v>9.7000000000000003E-2</v>
      </c>
      <c r="EM18" s="9">
        <v>0.24399999999999999</v>
      </c>
      <c r="EN18" s="9">
        <v>0.99299999999999999</v>
      </c>
      <c r="EO18" s="9">
        <v>0.34899999999999998</v>
      </c>
      <c r="EP18" s="9">
        <v>0.64400000000000002</v>
      </c>
      <c r="EQ18" s="9">
        <v>52</v>
      </c>
      <c r="ER18" s="9">
        <v>133.44900000000001</v>
      </c>
      <c r="ES18" s="9">
        <v>51.183999999999997</v>
      </c>
      <c r="ET18" s="9">
        <v>0.65500000000000003</v>
      </c>
      <c r="EU18" s="9">
        <v>0.372</v>
      </c>
      <c r="EV18" s="9">
        <v>0.28399999999999997</v>
      </c>
      <c r="EW18" s="9">
        <v>0</v>
      </c>
      <c r="EX18" s="9">
        <v>0</v>
      </c>
      <c r="EY18" s="9">
        <v>0</v>
      </c>
      <c r="EZ18" s="9">
        <v>9.7000000000000003E-2</v>
      </c>
      <c r="FA18" s="9">
        <v>9.7000000000000003E-2</v>
      </c>
      <c r="FB18" s="9">
        <v>0</v>
      </c>
      <c r="FC18" s="9">
        <v>0.26200000000000001</v>
      </c>
      <c r="FD18" s="9">
        <v>0.14799999999999999</v>
      </c>
      <c r="FE18" s="9">
        <v>0.115</v>
      </c>
      <c r="FF18" s="9">
        <v>0.29499999999999998</v>
      </c>
      <c r="FG18" s="9">
        <v>0.126</v>
      </c>
      <c r="FH18" s="9">
        <v>0.16900000000000001</v>
      </c>
      <c r="FI18" s="9">
        <v>81.902000000000001</v>
      </c>
      <c r="FJ18" s="9">
        <v>69.472999999999999</v>
      </c>
      <c r="FK18" s="9">
        <v>128.12100000000001</v>
      </c>
      <c r="FL18" s="9">
        <v>0.20399999999999999</v>
      </c>
      <c r="FM18" s="9">
        <v>0</v>
      </c>
      <c r="FN18" s="9">
        <v>0.20399999999999999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0.11</v>
      </c>
      <c r="FV18" s="9">
        <v>0</v>
      </c>
      <c r="FW18" s="9">
        <v>0.11</v>
      </c>
      <c r="FX18" s="9">
        <v>9.4E-2</v>
      </c>
      <c r="FY18" s="9">
        <v>0</v>
      </c>
      <c r="FZ18" s="9">
        <v>9.4E-2</v>
      </c>
      <c r="GA18" s="9">
        <v>89.701999999999998</v>
      </c>
      <c r="GB18" s="9">
        <v>0</v>
      </c>
      <c r="GC18" s="9">
        <v>89.701999999999998</v>
      </c>
      <c r="GD18" s="9">
        <v>0.58199999999999996</v>
      </c>
      <c r="GE18" s="9">
        <v>0.30499999999999999</v>
      </c>
      <c r="GF18" s="9">
        <v>0.27800000000000002</v>
      </c>
      <c r="GG18" s="9">
        <v>0</v>
      </c>
      <c r="GH18" s="9">
        <v>0</v>
      </c>
      <c r="GI18" s="9">
        <v>0</v>
      </c>
      <c r="GJ18" s="9">
        <v>7.0999999999999994E-2</v>
      </c>
      <c r="GK18" s="9">
        <v>0</v>
      </c>
      <c r="GL18" s="9">
        <v>7.0999999999999994E-2</v>
      </c>
      <c r="GM18" s="9">
        <v>0.10100000000000001</v>
      </c>
      <c r="GN18" s="9">
        <v>0</v>
      </c>
      <c r="GO18" s="9">
        <v>0.10100000000000001</v>
      </c>
      <c r="GP18" s="9">
        <v>0.41099999999999998</v>
      </c>
      <c r="GQ18" s="9">
        <v>0.30499999999999999</v>
      </c>
      <c r="GR18" s="9">
        <v>0.106</v>
      </c>
      <c r="GS18" s="9">
        <v>52</v>
      </c>
      <c r="GT18" s="9">
        <v>52</v>
      </c>
      <c r="GU18" s="9">
        <v>48.274999999999999</v>
      </c>
      <c r="GV18" s="9">
        <v>1.679</v>
      </c>
      <c r="GW18" s="9">
        <v>0.74299999999999999</v>
      </c>
      <c r="GX18" s="9">
        <v>0.93700000000000006</v>
      </c>
      <c r="GY18" s="9">
        <v>0.123</v>
      </c>
      <c r="GZ18" s="9">
        <v>0</v>
      </c>
      <c r="HA18" s="9">
        <v>0.123</v>
      </c>
      <c r="HB18" s="9">
        <v>0.27100000000000002</v>
      </c>
      <c r="HC18" s="9">
        <v>0</v>
      </c>
      <c r="HD18" s="9">
        <v>0.27100000000000002</v>
      </c>
      <c r="HE18" s="9">
        <v>0.54100000000000004</v>
      </c>
      <c r="HF18" s="9">
        <v>0.27500000000000002</v>
      </c>
      <c r="HG18" s="9">
        <v>0.26600000000000001</v>
      </c>
      <c r="HH18" s="9">
        <v>0.74399999999999999</v>
      </c>
      <c r="HI18" s="9">
        <v>0.46800000000000003</v>
      </c>
      <c r="HJ18" s="9">
        <v>0.27600000000000002</v>
      </c>
      <c r="HK18" s="9">
        <v>24.552</v>
      </c>
      <c r="HL18" s="9">
        <v>52</v>
      </c>
      <c r="HM18" s="9">
        <v>13</v>
      </c>
      <c r="HN18" s="9">
        <v>9.8000000000000004E-2</v>
      </c>
      <c r="HO18" s="9">
        <v>9.8000000000000004E-2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9.8000000000000004E-2</v>
      </c>
      <c r="IA18" s="9">
        <v>9.8000000000000004E-2</v>
      </c>
      <c r="IB18" s="9">
        <v>0</v>
      </c>
      <c r="IC18" s="9">
        <v>0</v>
      </c>
      <c r="ID18" s="9">
        <v>0</v>
      </c>
      <c r="IE18" s="9">
        <v>0</v>
      </c>
      <c r="IF18" s="9">
        <v>0.98899999999999999</v>
      </c>
      <c r="IG18" s="9">
        <v>0.57699999999999996</v>
      </c>
      <c r="IH18" s="9">
        <v>0.41199999999999998</v>
      </c>
      <c r="II18" s="9">
        <v>0.308</v>
      </c>
      <c r="IJ18" s="9">
        <v>0.12</v>
      </c>
      <c r="IK18" s="9">
        <v>0.188</v>
      </c>
      <c r="IL18" s="9">
        <v>0.13500000000000001</v>
      </c>
      <c r="IM18" s="9">
        <v>0</v>
      </c>
      <c r="IN18" s="9">
        <v>0.13500000000000001</v>
      </c>
      <c r="IO18" s="9">
        <v>0.36199999999999999</v>
      </c>
      <c r="IP18" s="9">
        <v>0.36199999999999999</v>
      </c>
      <c r="IQ18" s="9">
        <v>0</v>
      </c>
    </row>
    <row r="19" spans="1:251">
      <c r="A19" s="10">
        <v>44958</v>
      </c>
      <c r="B19" s="9">
        <v>8.8999999999999996E-2</v>
      </c>
      <c r="C19" s="9">
        <v>2.7189999999999999</v>
      </c>
      <c r="D19" s="9">
        <v>0</v>
      </c>
      <c r="E19" s="9">
        <v>1</v>
      </c>
      <c r="F19" s="9">
        <v>0.86599999999999999</v>
      </c>
      <c r="G19" s="9">
        <v>0.59399999999999997</v>
      </c>
      <c r="H19" s="9">
        <v>0.27200000000000002</v>
      </c>
      <c r="I19" s="9">
        <v>0.10100000000000001</v>
      </c>
      <c r="J19" s="9">
        <v>0.10100000000000001</v>
      </c>
      <c r="K19" s="9">
        <v>0</v>
      </c>
      <c r="L19" s="9">
        <v>0.17100000000000001</v>
      </c>
      <c r="M19" s="9">
        <v>0.17100000000000001</v>
      </c>
      <c r="N19" s="9">
        <v>0</v>
      </c>
      <c r="O19" s="9">
        <v>0.129</v>
      </c>
      <c r="P19" s="9">
        <v>0</v>
      </c>
      <c r="Q19" s="9">
        <v>0.129</v>
      </c>
      <c r="R19" s="9">
        <v>0.46500000000000002</v>
      </c>
      <c r="S19" s="9">
        <v>0.32200000000000001</v>
      </c>
      <c r="T19" s="9">
        <v>0.14399999999999999</v>
      </c>
      <c r="U19" s="9">
        <v>48.014000000000003</v>
      </c>
      <c r="V19" s="9">
        <v>42.938000000000002</v>
      </c>
      <c r="W19" s="9">
        <v>46.128</v>
      </c>
      <c r="X19" s="9">
        <v>0.86199999999999999</v>
      </c>
      <c r="Y19" s="9">
        <v>0.159</v>
      </c>
      <c r="Z19" s="9">
        <v>0.70299999999999996</v>
      </c>
      <c r="AA19" s="9">
        <v>0.11</v>
      </c>
      <c r="AB19" s="9">
        <v>0</v>
      </c>
      <c r="AC19" s="9">
        <v>0.11</v>
      </c>
      <c r="AD19" s="9">
        <v>0.159</v>
      </c>
      <c r="AE19" s="9">
        <v>0.159</v>
      </c>
      <c r="AF19" s="9">
        <v>0</v>
      </c>
      <c r="AG19" s="9">
        <v>0.17899999999999999</v>
      </c>
      <c r="AH19" s="9">
        <v>0</v>
      </c>
      <c r="AI19" s="9">
        <v>0.17899999999999999</v>
      </c>
      <c r="AJ19" s="9">
        <v>0.41399999999999998</v>
      </c>
      <c r="AK19" s="9">
        <v>0</v>
      </c>
      <c r="AL19" s="9">
        <v>0.41399999999999998</v>
      </c>
      <c r="AM19" s="9">
        <v>32.249000000000002</v>
      </c>
      <c r="AN19" s="9">
        <v>0</v>
      </c>
      <c r="AO19" s="9">
        <v>52</v>
      </c>
      <c r="AP19" s="9">
        <v>0.28899999999999998</v>
      </c>
      <c r="AQ19" s="9">
        <v>0</v>
      </c>
      <c r="AR19" s="9">
        <v>0.28899999999999998</v>
      </c>
      <c r="AS19" s="9">
        <v>0.11</v>
      </c>
      <c r="AT19" s="9">
        <v>0</v>
      </c>
      <c r="AU19" s="9">
        <v>0.11</v>
      </c>
      <c r="AV19" s="9">
        <v>0</v>
      </c>
      <c r="AW19" s="9">
        <v>0</v>
      </c>
      <c r="AX19" s="9">
        <v>0</v>
      </c>
      <c r="AY19" s="9">
        <v>0.17899999999999999</v>
      </c>
      <c r="AZ19" s="9">
        <v>0</v>
      </c>
      <c r="BA19" s="9">
        <v>0.17899999999999999</v>
      </c>
      <c r="BB19" s="9">
        <v>0</v>
      </c>
      <c r="BC19" s="9">
        <v>0</v>
      </c>
      <c r="BD19" s="9">
        <v>0</v>
      </c>
      <c r="BE19" s="9">
        <v>11.25</v>
      </c>
      <c r="BF19" s="9">
        <v>0</v>
      </c>
      <c r="BG19" s="9">
        <v>11.25</v>
      </c>
      <c r="BH19" s="9">
        <v>0.57299999999999995</v>
      </c>
      <c r="BI19" s="9">
        <v>0.159</v>
      </c>
      <c r="BJ19" s="9">
        <v>0.41399999999999998</v>
      </c>
      <c r="BK19" s="9">
        <v>0</v>
      </c>
      <c r="BL19" s="9">
        <v>0</v>
      </c>
      <c r="BM19" s="9">
        <v>0</v>
      </c>
      <c r="BN19" s="9">
        <v>0.159</v>
      </c>
      <c r="BO19" s="9">
        <v>0.159</v>
      </c>
      <c r="BP19" s="9">
        <v>0</v>
      </c>
      <c r="BQ19" s="9">
        <v>0</v>
      </c>
      <c r="BR19" s="9">
        <v>0</v>
      </c>
      <c r="BS19" s="9">
        <v>0</v>
      </c>
      <c r="BT19" s="9">
        <v>0.41399999999999998</v>
      </c>
      <c r="BU19" s="9">
        <v>0</v>
      </c>
      <c r="BV19" s="9">
        <v>0.41399999999999998</v>
      </c>
      <c r="BW19" s="9">
        <v>52</v>
      </c>
      <c r="BX19" s="9">
        <v>0</v>
      </c>
      <c r="BY19" s="9">
        <v>52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3.633</v>
      </c>
      <c r="CS19" s="9">
        <v>1.232</v>
      </c>
      <c r="CT19" s="9">
        <v>2.4009999999999998</v>
      </c>
      <c r="CU19" s="9">
        <v>0.62</v>
      </c>
      <c r="CV19" s="9">
        <v>0</v>
      </c>
      <c r="CW19" s="9">
        <v>0.62</v>
      </c>
      <c r="CX19" s="9">
        <v>1.2450000000000001</v>
      </c>
      <c r="CY19" s="9">
        <v>0.53900000000000003</v>
      </c>
      <c r="CZ19" s="9">
        <v>0.70599999999999996</v>
      </c>
      <c r="DA19" s="9">
        <v>0.629</v>
      </c>
      <c r="DB19" s="9">
        <v>0</v>
      </c>
      <c r="DC19" s="9">
        <v>0.629</v>
      </c>
      <c r="DD19" s="9">
        <v>1.139</v>
      </c>
      <c r="DE19" s="9">
        <v>0.69199999999999995</v>
      </c>
      <c r="DF19" s="9">
        <v>0.44600000000000001</v>
      </c>
      <c r="DG19" s="9">
        <v>12.234999999999999</v>
      </c>
      <c r="DH19" s="9">
        <v>52</v>
      </c>
      <c r="DI19" s="9">
        <v>12</v>
      </c>
      <c r="DJ19" s="9">
        <v>1.7829999999999999</v>
      </c>
      <c r="DK19" s="9">
        <v>0.49299999999999999</v>
      </c>
      <c r="DL19" s="9">
        <v>1.29</v>
      </c>
      <c r="DM19" s="9">
        <v>0.51100000000000001</v>
      </c>
      <c r="DN19" s="9">
        <v>0</v>
      </c>
      <c r="DO19" s="9">
        <v>0.51100000000000001</v>
      </c>
      <c r="DP19" s="9">
        <v>0.29699999999999999</v>
      </c>
      <c r="DQ19" s="9">
        <v>0.17100000000000001</v>
      </c>
      <c r="DR19" s="9">
        <v>0.126</v>
      </c>
      <c r="DS19" s="9">
        <v>0.20799999999999999</v>
      </c>
      <c r="DT19" s="9">
        <v>0</v>
      </c>
      <c r="DU19" s="9">
        <v>0.20799999999999999</v>
      </c>
      <c r="DV19" s="9">
        <v>0.76800000000000002</v>
      </c>
      <c r="DW19" s="9">
        <v>0.32200000000000001</v>
      </c>
      <c r="DX19" s="9">
        <v>0.44600000000000001</v>
      </c>
      <c r="DY19" s="9">
        <v>22.994</v>
      </c>
      <c r="DZ19" s="9">
        <v>76.448999999999998</v>
      </c>
      <c r="EA19" s="9">
        <v>14.265000000000001</v>
      </c>
      <c r="EB19" s="9">
        <v>1.1930000000000001</v>
      </c>
      <c r="EC19" s="9">
        <v>0.49299999999999999</v>
      </c>
      <c r="ED19" s="9">
        <v>0.7</v>
      </c>
      <c r="EE19" s="9">
        <v>0.25900000000000001</v>
      </c>
      <c r="EF19" s="9">
        <v>0</v>
      </c>
      <c r="EG19" s="9">
        <v>0.25900000000000001</v>
      </c>
      <c r="EH19" s="9">
        <v>0.17100000000000001</v>
      </c>
      <c r="EI19" s="9">
        <v>0.17100000000000001</v>
      </c>
      <c r="EJ19" s="9">
        <v>0</v>
      </c>
      <c r="EK19" s="9">
        <v>0.20799999999999999</v>
      </c>
      <c r="EL19" s="9">
        <v>0</v>
      </c>
      <c r="EM19" s="9">
        <v>0.20799999999999999</v>
      </c>
      <c r="EN19" s="9">
        <v>0.55500000000000005</v>
      </c>
      <c r="EO19" s="9">
        <v>0.32200000000000001</v>
      </c>
      <c r="EP19" s="9">
        <v>0.23300000000000001</v>
      </c>
      <c r="EQ19" s="9">
        <v>32.941000000000003</v>
      </c>
      <c r="ER19" s="9">
        <v>76.448999999999998</v>
      </c>
      <c r="ES19" s="9">
        <v>23.975999999999999</v>
      </c>
      <c r="ET19" s="9">
        <v>0.59</v>
      </c>
      <c r="EU19" s="9">
        <v>0</v>
      </c>
      <c r="EV19" s="9">
        <v>0.59</v>
      </c>
      <c r="EW19" s="9">
        <v>0.251</v>
      </c>
      <c r="EX19" s="9">
        <v>0</v>
      </c>
      <c r="EY19" s="9">
        <v>0.251</v>
      </c>
      <c r="EZ19" s="9">
        <v>0.126</v>
      </c>
      <c r="FA19" s="9">
        <v>0</v>
      </c>
      <c r="FB19" s="9">
        <v>0.126</v>
      </c>
      <c r="FC19" s="9">
        <v>0</v>
      </c>
      <c r="FD19" s="9">
        <v>0</v>
      </c>
      <c r="FE19" s="9">
        <v>0</v>
      </c>
      <c r="FF19" s="9">
        <v>0.21299999999999999</v>
      </c>
      <c r="FG19" s="9">
        <v>0</v>
      </c>
      <c r="FH19" s="9">
        <v>0.21299999999999999</v>
      </c>
      <c r="FI19" s="9">
        <v>10.397</v>
      </c>
      <c r="FJ19" s="9">
        <v>0</v>
      </c>
      <c r="FK19" s="9">
        <v>10.397</v>
      </c>
      <c r="FL19" s="9">
        <v>0.36899999999999999</v>
      </c>
      <c r="FM19" s="9">
        <v>0.159</v>
      </c>
      <c r="FN19" s="9">
        <v>0.21</v>
      </c>
      <c r="FO19" s="9">
        <v>0.11</v>
      </c>
      <c r="FP19" s="9">
        <v>0</v>
      </c>
      <c r="FQ19" s="9">
        <v>0.11</v>
      </c>
      <c r="FR19" s="9">
        <v>0.159</v>
      </c>
      <c r="FS19" s="9">
        <v>0.159</v>
      </c>
      <c r="FT19" s="9">
        <v>0</v>
      </c>
      <c r="FU19" s="9">
        <v>0.1</v>
      </c>
      <c r="FV19" s="9">
        <v>0</v>
      </c>
      <c r="FW19" s="9">
        <v>0.1</v>
      </c>
      <c r="FX19" s="9">
        <v>0</v>
      </c>
      <c r="FY19" s="9">
        <v>0</v>
      </c>
      <c r="FZ19" s="9">
        <v>0</v>
      </c>
      <c r="GA19" s="9">
        <v>11.622</v>
      </c>
      <c r="GB19" s="9">
        <v>0</v>
      </c>
      <c r="GC19" s="9">
        <v>6.7359999999999998</v>
      </c>
      <c r="GD19" s="9">
        <v>0.47199999999999998</v>
      </c>
      <c r="GE19" s="9">
        <v>0</v>
      </c>
      <c r="GF19" s="9">
        <v>0.47199999999999998</v>
      </c>
      <c r="GG19" s="9">
        <v>0</v>
      </c>
      <c r="GH19" s="9">
        <v>0</v>
      </c>
      <c r="GI19" s="9">
        <v>0</v>
      </c>
      <c r="GJ19" s="9">
        <v>0.36399999999999999</v>
      </c>
      <c r="GK19" s="9">
        <v>0</v>
      </c>
      <c r="GL19" s="9">
        <v>0.36399999999999999</v>
      </c>
      <c r="GM19" s="9">
        <v>0.108</v>
      </c>
      <c r="GN19" s="9">
        <v>0</v>
      </c>
      <c r="GO19" s="9">
        <v>0.108</v>
      </c>
      <c r="GP19" s="9">
        <v>0</v>
      </c>
      <c r="GQ19" s="9">
        <v>0</v>
      </c>
      <c r="GR19" s="9">
        <v>0</v>
      </c>
      <c r="GS19" s="9">
        <v>9.3019999999999996</v>
      </c>
      <c r="GT19" s="9">
        <v>0</v>
      </c>
      <c r="GU19" s="9">
        <v>9.3019999999999996</v>
      </c>
      <c r="GV19" s="9">
        <v>0.90500000000000003</v>
      </c>
      <c r="GW19" s="9">
        <v>0.57999999999999996</v>
      </c>
      <c r="GX19" s="9">
        <v>0.32500000000000001</v>
      </c>
      <c r="GY19" s="9">
        <v>0</v>
      </c>
      <c r="GZ19" s="9">
        <v>0</v>
      </c>
      <c r="HA19" s="9">
        <v>0</v>
      </c>
      <c r="HB19" s="9">
        <v>0.42599999999999999</v>
      </c>
      <c r="HC19" s="9">
        <v>0.20899999999999999</v>
      </c>
      <c r="HD19" s="9">
        <v>0.217</v>
      </c>
      <c r="HE19" s="9">
        <v>0.108</v>
      </c>
      <c r="HF19" s="9">
        <v>0</v>
      </c>
      <c r="HG19" s="9">
        <v>0.108</v>
      </c>
      <c r="HH19" s="9">
        <v>0.37</v>
      </c>
      <c r="HI19" s="9">
        <v>0.37</v>
      </c>
      <c r="HJ19" s="9">
        <v>0</v>
      </c>
      <c r="HK19" s="9">
        <v>21.31</v>
      </c>
      <c r="HL19" s="9">
        <v>65.328999999999994</v>
      </c>
      <c r="HM19" s="9">
        <v>8</v>
      </c>
      <c r="HN19" s="9">
        <v>0.104</v>
      </c>
      <c r="HO19" s="9">
        <v>0</v>
      </c>
      <c r="HP19" s="9">
        <v>0.104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0.104</v>
      </c>
      <c r="HX19" s="9">
        <v>0</v>
      </c>
      <c r="HY19" s="9">
        <v>0.104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0.30199999999999999</v>
      </c>
      <c r="IG19" s="9">
        <v>0.10100000000000001</v>
      </c>
      <c r="IH19" s="9">
        <v>0.20100000000000001</v>
      </c>
      <c r="II19" s="9">
        <v>0.10100000000000001</v>
      </c>
      <c r="IJ19" s="9">
        <v>0.10100000000000001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0.191</v>
      </c>
      <c r="C20" s="9">
        <v>9.9440000000000008</v>
      </c>
      <c r="D20" s="9">
        <v>9.9580000000000002</v>
      </c>
      <c r="E20" s="9">
        <v>10.336</v>
      </c>
      <c r="F20" s="9">
        <v>0.46500000000000002</v>
      </c>
      <c r="G20" s="9">
        <v>0.28699999999999998</v>
      </c>
      <c r="H20" s="9">
        <v>0.17799999999999999</v>
      </c>
      <c r="I20" s="9">
        <v>8.6999999999999994E-2</v>
      </c>
      <c r="J20" s="9">
        <v>8.6999999999999994E-2</v>
      </c>
      <c r="K20" s="9">
        <v>0</v>
      </c>
      <c r="L20" s="9">
        <v>8.7999999999999995E-2</v>
      </c>
      <c r="M20" s="9">
        <v>0</v>
      </c>
      <c r="N20" s="9">
        <v>8.7999999999999995E-2</v>
      </c>
      <c r="O20" s="9">
        <v>6.7000000000000004E-2</v>
      </c>
      <c r="P20" s="9">
        <v>6.7000000000000004E-2</v>
      </c>
      <c r="Q20" s="9">
        <v>0</v>
      </c>
      <c r="R20" s="9">
        <v>0.223</v>
      </c>
      <c r="S20" s="9">
        <v>0.13300000000000001</v>
      </c>
      <c r="T20" s="9">
        <v>0.09</v>
      </c>
      <c r="U20" s="9">
        <v>32.058</v>
      </c>
      <c r="V20" s="9">
        <v>31.666</v>
      </c>
      <c r="W20" s="9">
        <v>44.322000000000003</v>
      </c>
      <c r="X20" s="9">
        <v>0.69299999999999995</v>
      </c>
      <c r="Y20" s="9">
        <v>0.29899999999999999</v>
      </c>
      <c r="Z20" s="9">
        <v>0.39400000000000002</v>
      </c>
      <c r="AA20" s="9">
        <v>0</v>
      </c>
      <c r="AB20" s="9">
        <v>0</v>
      </c>
      <c r="AC20" s="9">
        <v>0</v>
      </c>
      <c r="AD20" s="9">
        <v>0.24399999999999999</v>
      </c>
      <c r="AE20" s="9">
        <v>0</v>
      </c>
      <c r="AF20" s="9">
        <v>0.24399999999999999</v>
      </c>
      <c r="AG20" s="9">
        <v>0.16500000000000001</v>
      </c>
      <c r="AH20" s="9">
        <v>0.09</v>
      </c>
      <c r="AI20" s="9">
        <v>7.4999999999999997E-2</v>
      </c>
      <c r="AJ20" s="9">
        <v>0.28399999999999997</v>
      </c>
      <c r="AK20" s="9">
        <v>0.20899999999999999</v>
      </c>
      <c r="AL20" s="9">
        <v>7.4999999999999997E-2</v>
      </c>
      <c r="AM20" s="9">
        <v>39.204999999999998</v>
      </c>
      <c r="AN20" s="9">
        <v>104.48</v>
      </c>
      <c r="AO20" s="9">
        <v>5.8369999999999997</v>
      </c>
      <c r="AP20" s="9">
        <v>0.40899999999999997</v>
      </c>
      <c r="AQ20" s="9">
        <v>0.09</v>
      </c>
      <c r="AR20" s="9">
        <v>0.31900000000000001</v>
      </c>
      <c r="AS20" s="9">
        <v>0</v>
      </c>
      <c r="AT20" s="9">
        <v>0</v>
      </c>
      <c r="AU20" s="9">
        <v>0</v>
      </c>
      <c r="AV20" s="9">
        <v>0.24399999999999999</v>
      </c>
      <c r="AW20" s="9">
        <v>0</v>
      </c>
      <c r="AX20" s="9">
        <v>0.24399999999999999</v>
      </c>
      <c r="AY20" s="9">
        <v>0.16500000000000001</v>
      </c>
      <c r="AZ20" s="9">
        <v>0.09</v>
      </c>
      <c r="BA20" s="9">
        <v>7.4999999999999997E-2</v>
      </c>
      <c r="BB20" s="9">
        <v>0</v>
      </c>
      <c r="BC20" s="9">
        <v>0</v>
      </c>
      <c r="BD20" s="9">
        <v>0</v>
      </c>
      <c r="BE20" s="9">
        <v>6.2759999999999998</v>
      </c>
      <c r="BF20" s="9">
        <v>0</v>
      </c>
      <c r="BG20" s="9">
        <v>4.9169999999999998</v>
      </c>
      <c r="BH20" s="9">
        <v>0.28399999999999997</v>
      </c>
      <c r="BI20" s="9">
        <v>0.20899999999999999</v>
      </c>
      <c r="BJ20" s="9">
        <v>7.4999999999999997E-2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0.28399999999999997</v>
      </c>
      <c r="BU20" s="9">
        <v>0.20899999999999999</v>
      </c>
      <c r="BV20" s="9">
        <v>7.4999999999999997E-2</v>
      </c>
      <c r="BW20" s="9">
        <v>148.64699999999999</v>
      </c>
      <c r="BX20" s="9">
        <v>128.648</v>
      </c>
      <c r="BY20" s="9">
        <v>0</v>
      </c>
      <c r="BZ20" s="9">
        <v>6.0999999999999999E-2</v>
      </c>
      <c r="CA20" s="9">
        <v>6.0999999999999999E-2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6.0999999999999999E-2</v>
      </c>
      <c r="CJ20" s="9">
        <v>6.0999999999999999E-2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3.8380000000000001</v>
      </c>
      <c r="CS20" s="9">
        <v>1.593</v>
      </c>
      <c r="CT20" s="9">
        <v>2.246</v>
      </c>
      <c r="CU20" s="9">
        <v>0.192</v>
      </c>
      <c r="CV20" s="9">
        <v>0.192</v>
      </c>
      <c r="CW20" s="9">
        <v>0</v>
      </c>
      <c r="CX20" s="9">
        <v>1.266</v>
      </c>
      <c r="CY20" s="9">
        <v>0.157</v>
      </c>
      <c r="CZ20" s="9">
        <v>1.109</v>
      </c>
      <c r="DA20" s="9">
        <v>0.751</v>
      </c>
      <c r="DB20" s="9">
        <v>0.28199999999999997</v>
      </c>
      <c r="DC20" s="9">
        <v>0.46800000000000003</v>
      </c>
      <c r="DD20" s="9">
        <v>1.63</v>
      </c>
      <c r="DE20" s="9">
        <v>0.96099999999999997</v>
      </c>
      <c r="DF20" s="9">
        <v>0.66900000000000004</v>
      </c>
      <c r="DG20" s="9">
        <v>26</v>
      </c>
      <c r="DH20" s="9">
        <v>52</v>
      </c>
      <c r="DI20" s="9">
        <v>12.515000000000001</v>
      </c>
      <c r="DJ20" s="9">
        <v>1.792</v>
      </c>
      <c r="DK20" s="9">
        <v>0.58099999999999996</v>
      </c>
      <c r="DL20" s="9">
        <v>1.21</v>
      </c>
      <c r="DM20" s="9">
        <v>8.6999999999999994E-2</v>
      </c>
      <c r="DN20" s="9">
        <v>8.6999999999999994E-2</v>
      </c>
      <c r="DO20" s="9">
        <v>0</v>
      </c>
      <c r="DP20" s="9">
        <v>0.61799999999999999</v>
      </c>
      <c r="DQ20" s="9">
        <v>0</v>
      </c>
      <c r="DR20" s="9">
        <v>0.61799999999999999</v>
      </c>
      <c r="DS20" s="9">
        <v>0.46899999999999997</v>
      </c>
      <c r="DT20" s="9">
        <v>0.218</v>
      </c>
      <c r="DU20" s="9">
        <v>0.251</v>
      </c>
      <c r="DV20" s="9">
        <v>0.61699999999999999</v>
      </c>
      <c r="DW20" s="9">
        <v>0.27600000000000002</v>
      </c>
      <c r="DX20" s="9">
        <v>0.34100000000000003</v>
      </c>
      <c r="DY20" s="9">
        <v>26</v>
      </c>
      <c r="DZ20" s="9">
        <v>36.030999999999999</v>
      </c>
      <c r="EA20" s="9">
        <v>13.776999999999999</v>
      </c>
      <c r="EB20" s="9">
        <v>1.1739999999999999</v>
      </c>
      <c r="EC20" s="9">
        <v>0.311</v>
      </c>
      <c r="ED20" s="9">
        <v>0.86299999999999999</v>
      </c>
      <c r="EE20" s="9">
        <v>8.6999999999999994E-2</v>
      </c>
      <c r="EF20" s="9">
        <v>8.6999999999999994E-2</v>
      </c>
      <c r="EG20" s="9">
        <v>0</v>
      </c>
      <c r="EH20" s="9">
        <v>0.52200000000000002</v>
      </c>
      <c r="EI20" s="9">
        <v>0</v>
      </c>
      <c r="EJ20" s="9">
        <v>0.52200000000000002</v>
      </c>
      <c r="EK20" s="9">
        <v>0.40799999999999997</v>
      </c>
      <c r="EL20" s="9">
        <v>0.157</v>
      </c>
      <c r="EM20" s="9">
        <v>0.251</v>
      </c>
      <c r="EN20" s="9">
        <v>0.156</v>
      </c>
      <c r="EO20" s="9">
        <v>6.7000000000000004E-2</v>
      </c>
      <c r="EP20" s="9">
        <v>0.09</v>
      </c>
      <c r="EQ20" s="9">
        <v>13.02</v>
      </c>
      <c r="ER20" s="9">
        <v>23.216000000000001</v>
      </c>
      <c r="ES20" s="9">
        <v>9.4979999999999993</v>
      </c>
      <c r="ET20" s="9">
        <v>0.61799999999999999</v>
      </c>
      <c r="EU20" s="9">
        <v>0.27</v>
      </c>
      <c r="EV20" s="9">
        <v>0.34699999999999998</v>
      </c>
      <c r="EW20" s="9">
        <v>0</v>
      </c>
      <c r="EX20" s="9">
        <v>0</v>
      </c>
      <c r="EY20" s="9">
        <v>0</v>
      </c>
      <c r="EZ20" s="9">
        <v>9.6000000000000002E-2</v>
      </c>
      <c r="FA20" s="9">
        <v>0</v>
      </c>
      <c r="FB20" s="9">
        <v>9.6000000000000002E-2</v>
      </c>
      <c r="FC20" s="9">
        <v>6.0999999999999999E-2</v>
      </c>
      <c r="FD20" s="9">
        <v>6.0999999999999999E-2</v>
      </c>
      <c r="FE20" s="9">
        <v>0</v>
      </c>
      <c r="FF20" s="9">
        <v>0.46100000000000002</v>
      </c>
      <c r="FG20" s="9">
        <v>0.20899999999999999</v>
      </c>
      <c r="FH20" s="9">
        <v>0.252</v>
      </c>
      <c r="FI20" s="9">
        <v>52</v>
      </c>
      <c r="FJ20" s="9">
        <v>112.226</v>
      </c>
      <c r="FK20" s="9">
        <v>52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>
        <v>0</v>
      </c>
      <c r="FZ20" s="9">
        <v>0</v>
      </c>
      <c r="GA20" s="9">
        <v>0</v>
      </c>
      <c r="GB20" s="9">
        <v>0</v>
      </c>
      <c r="GC20" s="9">
        <v>0</v>
      </c>
      <c r="GD20" s="9">
        <v>0.71299999999999997</v>
      </c>
      <c r="GE20" s="9">
        <v>0.22500000000000001</v>
      </c>
      <c r="GF20" s="9">
        <v>0.48799999999999999</v>
      </c>
      <c r="GG20" s="9">
        <v>0</v>
      </c>
      <c r="GH20" s="9">
        <v>0</v>
      </c>
      <c r="GI20" s="9">
        <v>0</v>
      </c>
      <c r="GJ20" s="9">
        <v>0.28799999999999998</v>
      </c>
      <c r="GK20" s="9">
        <v>5.8999999999999997E-2</v>
      </c>
      <c r="GL20" s="9">
        <v>0.22900000000000001</v>
      </c>
      <c r="GM20" s="9">
        <v>6.4000000000000001E-2</v>
      </c>
      <c r="GN20" s="9">
        <v>6.4000000000000001E-2</v>
      </c>
      <c r="GO20" s="9">
        <v>0</v>
      </c>
      <c r="GP20" s="9">
        <v>0.36199999999999999</v>
      </c>
      <c r="GQ20" s="9">
        <v>0.10199999999999999</v>
      </c>
      <c r="GR20" s="9">
        <v>0.25900000000000001</v>
      </c>
      <c r="GS20" s="9">
        <v>43.258000000000003</v>
      </c>
      <c r="GT20" s="9">
        <v>37.826000000000001</v>
      </c>
      <c r="GU20" s="9">
        <v>35.125999999999998</v>
      </c>
      <c r="GV20" s="9">
        <v>1.135</v>
      </c>
      <c r="GW20" s="9">
        <v>0.68799999999999994</v>
      </c>
      <c r="GX20" s="9">
        <v>0.44700000000000001</v>
      </c>
      <c r="GY20" s="9">
        <v>0.105</v>
      </c>
      <c r="GZ20" s="9">
        <v>0.105</v>
      </c>
      <c r="HA20" s="9">
        <v>0</v>
      </c>
      <c r="HB20" s="9">
        <v>0.16200000000000001</v>
      </c>
      <c r="HC20" s="9">
        <v>0</v>
      </c>
      <c r="HD20" s="9">
        <v>0.16200000000000001</v>
      </c>
      <c r="HE20" s="9">
        <v>0.218</v>
      </c>
      <c r="HF20" s="9">
        <v>0</v>
      </c>
      <c r="HG20" s="9">
        <v>0.218</v>
      </c>
      <c r="HH20" s="9">
        <v>0.65100000000000002</v>
      </c>
      <c r="HI20" s="9">
        <v>0.58299999999999996</v>
      </c>
      <c r="HJ20" s="9">
        <v>6.8000000000000005E-2</v>
      </c>
      <c r="HK20" s="9">
        <v>52</v>
      </c>
      <c r="HL20" s="9">
        <v>75.772999999999996</v>
      </c>
      <c r="HM20" s="9">
        <v>12.161</v>
      </c>
      <c r="HN20" s="9">
        <v>0.19800000000000001</v>
      </c>
      <c r="HO20" s="9">
        <v>9.8000000000000004E-2</v>
      </c>
      <c r="HP20" s="9">
        <v>0.1</v>
      </c>
      <c r="HQ20" s="9">
        <v>0</v>
      </c>
      <c r="HR20" s="9">
        <v>0</v>
      </c>
      <c r="HS20" s="9">
        <v>0</v>
      </c>
      <c r="HT20" s="9">
        <v>0.19800000000000001</v>
      </c>
      <c r="HU20" s="9">
        <v>9.8000000000000004E-2</v>
      </c>
      <c r="HV20" s="9">
        <v>0.1</v>
      </c>
      <c r="HW20" s="9">
        <v>0</v>
      </c>
      <c r="HX20" s="9">
        <v>0</v>
      </c>
      <c r="HY20" s="9">
        <v>0</v>
      </c>
      <c r="HZ20" s="9">
        <v>0</v>
      </c>
      <c r="IA20" s="9">
        <v>0</v>
      </c>
      <c r="IB20" s="9">
        <v>0</v>
      </c>
      <c r="IC20" s="9">
        <v>10.016999999999999</v>
      </c>
      <c r="ID20" s="9">
        <v>0</v>
      </c>
      <c r="IE20" s="9">
        <v>0</v>
      </c>
      <c r="IF20" s="9">
        <v>0.54</v>
      </c>
      <c r="IG20" s="9">
        <v>0.27400000000000002</v>
      </c>
      <c r="IH20" s="9">
        <v>0.26600000000000001</v>
      </c>
      <c r="II20" s="9">
        <v>0</v>
      </c>
      <c r="IJ20" s="9">
        <v>0</v>
      </c>
      <c r="IK20" s="9">
        <v>0</v>
      </c>
      <c r="IL20" s="9">
        <v>0.19900000000000001</v>
      </c>
      <c r="IM20" s="9">
        <v>0.104</v>
      </c>
      <c r="IN20" s="9">
        <v>9.6000000000000002E-2</v>
      </c>
      <c r="IO20" s="9">
        <v>0.104</v>
      </c>
      <c r="IP20" s="9">
        <v>0.104</v>
      </c>
      <c r="IQ20" s="9">
        <v>0</v>
      </c>
    </row>
    <row r="21" spans="1:251">
      <c r="A21" s="10">
        <v>45689</v>
      </c>
      <c r="B21" s="9">
        <v>0.11600000000000001</v>
      </c>
      <c r="C21" s="9">
        <v>26</v>
      </c>
      <c r="D21" s="9">
        <v>0</v>
      </c>
      <c r="E21" s="9">
        <v>26</v>
      </c>
      <c r="F21" s="9">
        <v>0.82299999999999995</v>
      </c>
      <c r="G21" s="9">
        <v>0.16</v>
      </c>
      <c r="H21" s="9">
        <v>0.66400000000000003</v>
      </c>
      <c r="I21" s="9">
        <v>0.20200000000000001</v>
      </c>
      <c r="J21" s="9">
        <v>0</v>
      </c>
      <c r="K21" s="9">
        <v>0.20200000000000001</v>
      </c>
      <c r="L21" s="9">
        <v>0.122</v>
      </c>
      <c r="M21" s="9">
        <v>0</v>
      </c>
      <c r="N21" s="9">
        <v>0.122</v>
      </c>
      <c r="O21" s="9">
        <v>0.27800000000000002</v>
      </c>
      <c r="P21" s="9">
        <v>0.16</v>
      </c>
      <c r="Q21" s="9">
        <v>0.11899999999999999</v>
      </c>
      <c r="R21" s="9">
        <v>0.221</v>
      </c>
      <c r="S21" s="9">
        <v>0</v>
      </c>
      <c r="T21" s="9">
        <v>0.221</v>
      </c>
      <c r="U21" s="9">
        <v>17.308</v>
      </c>
      <c r="V21" s="9">
        <v>0</v>
      </c>
      <c r="W21" s="9">
        <v>10.018000000000001</v>
      </c>
      <c r="X21" s="9">
        <v>0.123</v>
      </c>
      <c r="Y21" s="9">
        <v>0</v>
      </c>
      <c r="Z21" s="9">
        <v>0.123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0.123</v>
      </c>
      <c r="AK21" s="9">
        <v>0</v>
      </c>
      <c r="AL21" s="9">
        <v>0.123</v>
      </c>
      <c r="AM21" s="9">
        <v>0</v>
      </c>
      <c r="AN21" s="9">
        <v>0</v>
      </c>
      <c r="AO21" s="9">
        <v>0</v>
      </c>
      <c r="AP21" s="9">
        <v>0.123</v>
      </c>
      <c r="AQ21" s="9">
        <v>0</v>
      </c>
      <c r="AR21" s="9">
        <v>0.123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0.123</v>
      </c>
      <c r="BC21" s="9">
        <v>0</v>
      </c>
      <c r="BD21" s="9">
        <v>0.123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3.052</v>
      </c>
      <c r="CS21" s="9">
        <v>0.753</v>
      </c>
      <c r="CT21" s="9">
        <v>2.2989999999999999</v>
      </c>
      <c r="CU21" s="9">
        <v>0.82099999999999995</v>
      </c>
      <c r="CV21" s="9">
        <v>0.153</v>
      </c>
      <c r="CW21" s="9">
        <v>0.66800000000000004</v>
      </c>
      <c r="CX21" s="9">
        <v>0.879</v>
      </c>
      <c r="CY21" s="9">
        <v>0.35499999999999998</v>
      </c>
      <c r="CZ21" s="9">
        <v>0.52400000000000002</v>
      </c>
      <c r="DA21" s="9">
        <v>0.71099999999999997</v>
      </c>
      <c r="DB21" s="9">
        <v>0.245</v>
      </c>
      <c r="DC21" s="9">
        <v>0.46600000000000003</v>
      </c>
      <c r="DD21" s="9">
        <v>0.64200000000000002</v>
      </c>
      <c r="DE21" s="9">
        <v>0</v>
      </c>
      <c r="DF21" s="9">
        <v>0.64200000000000002</v>
      </c>
      <c r="DG21" s="9">
        <v>10.023999999999999</v>
      </c>
      <c r="DH21" s="9">
        <v>11.224</v>
      </c>
      <c r="DI21" s="9">
        <v>8.6739999999999995</v>
      </c>
      <c r="DJ21" s="9">
        <v>1.3089999999999999</v>
      </c>
      <c r="DK21" s="9">
        <v>0.16</v>
      </c>
      <c r="DL21" s="9">
        <v>1.149</v>
      </c>
      <c r="DM21" s="9">
        <v>0.21299999999999999</v>
      </c>
      <c r="DN21" s="9">
        <v>0</v>
      </c>
      <c r="DO21" s="9">
        <v>0.21299999999999999</v>
      </c>
      <c r="DP21" s="9">
        <v>0.23799999999999999</v>
      </c>
      <c r="DQ21" s="9">
        <v>0</v>
      </c>
      <c r="DR21" s="9">
        <v>0.23799999999999999</v>
      </c>
      <c r="DS21" s="9">
        <v>0.39800000000000002</v>
      </c>
      <c r="DT21" s="9">
        <v>0.16</v>
      </c>
      <c r="DU21" s="9">
        <v>0.23899999999999999</v>
      </c>
      <c r="DV21" s="9">
        <v>0.46</v>
      </c>
      <c r="DW21" s="9">
        <v>0</v>
      </c>
      <c r="DX21" s="9">
        <v>0.46</v>
      </c>
      <c r="DY21" s="9">
        <v>27.451000000000001</v>
      </c>
      <c r="DZ21" s="9">
        <v>0</v>
      </c>
      <c r="EA21" s="9">
        <v>20.067</v>
      </c>
      <c r="EB21" s="9">
        <v>0.96599999999999997</v>
      </c>
      <c r="EC21" s="9">
        <v>0.16</v>
      </c>
      <c r="ED21" s="9">
        <v>0.80700000000000005</v>
      </c>
      <c r="EE21" s="9">
        <v>0.21299999999999999</v>
      </c>
      <c r="EF21" s="9">
        <v>0</v>
      </c>
      <c r="EG21" s="9">
        <v>0.21299999999999999</v>
      </c>
      <c r="EH21" s="9">
        <v>0.23799999999999999</v>
      </c>
      <c r="EI21" s="9">
        <v>0</v>
      </c>
      <c r="EJ21" s="9">
        <v>0.23799999999999999</v>
      </c>
      <c r="EK21" s="9">
        <v>0.27800000000000002</v>
      </c>
      <c r="EL21" s="9">
        <v>0.16</v>
      </c>
      <c r="EM21" s="9">
        <v>0.11899999999999999</v>
      </c>
      <c r="EN21" s="9">
        <v>0.23799999999999999</v>
      </c>
      <c r="EO21" s="9">
        <v>0</v>
      </c>
      <c r="EP21" s="9">
        <v>0.23799999999999999</v>
      </c>
      <c r="EQ21" s="9">
        <v>11.864000000000001</v>
      </c>
      <c r="ER21" s="9">
        <v>0</v>
      </c>
      <c r="ES21" s="9">
        <v>8.4619999999999997</v>
      </c>
      <c r="ET21" s="9">
        <v>0.34300000000000003</v>
      </c>
      <c r="EU21" s="9">
        <v>0</v>
      </c>
      <c r="EV21" s="9">
        <v>0.34300000000000003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0.12</v>
      </c>
      <c r="FD21" s="9">
        <v>0</v>
      </c>
      <c r="FE21" s="9">
        <v>0.12</v>
      </c>
      <c r="FF21" s="9">
        <v>0.223</v>
      </c>
      <c r="FG21" s="9">
        <v>0</v>
      </c>
      <c r="FH21" s="9">
        <v>0.223</v>
      </c>
      <c r="FI21" s="9">
        <v>49.817</v>
      </c>
      <c r="FJ21" s="9">
        <v>0</v>
      </c>
      <c r="FK21" s="9">
        <v>49.817</v>
      </c>
      <c r="FL21" s="9">
        <v>0.113</v>
      </c>
      <c r="FM21" s="9">
        <v>0</v>
      </c>
      <c r="FN21" s="9">
        <v>0.113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0.113</v>
      </c>
      <c r="FV21" s="9">
        <v>0</v>
      </c>
      <c r="FW21" s="9">
        <v>0.113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0.53400000000000003</v>
      </c>
      <c r="GE21" s="9">
        <v>0.23799999999999999</v>
      </c>
      <c r="GF21" s="9">
        <v>0.29599999999999999</v>
      </c>
      <c r="GG21" s="9">
        <v>0.27200000000000002</v>
      </c>
      <c r="GH21" s="9">
        <v>0.153</v>
      </c>
      <c r="GI21" s="9">
        <v>0.12</v>
      </c>
      <c r="GJ21" s="9">
        <v>0</v>
      </c>
      <c r="GK21" s="9">
        <v>0</v>
      </c>
      <c r="GL21" s="9">
        <v>0</v>
      </c>
      <c r="GM21" s="9">
        <v>0.19900000000000001</v>
      </c>
      <c r="GN21" s="9">
        <v>8.5000000000000006E-2</v>
      </c>
      <c r="GO21" s="9">
        <v>0.114</v>
      </c>
      <c r="GP21" s="9">
        <v>6.2E-2</v>
      </c>
      <c r="GQ21" s="9">
        <v>0</v>
      </c>
      <c r="GR21" s="9">
        <v>6.2E-2</v>
      </c>
      <c r="GS21" s="9">
        <v>5.5359999999999996</v>
      </c>
      <c r="GT21" s="9">
        <v>9.9670000000000005</v>
      </c>
      <c r="GU21" s="9">
        <v>10.114000000000001</v>
      </c>
      <c r="GV21" s="9">
        <v>0.90500000000000003</v>
      </c>
      <c r="GW21" s="9">
        <v>0.35499999999999998</v>
      </c>
      <c r="GX21" s="9">
        <v>0.55000000000000004</v>
      </c>
      <c r="GY21" s="9">
        <v>0.14399999999999999</v>
      </c>
      <c r="GZ21" s="9">
        <v>0</v>
      </c>
      <c r="HA21" s="9">
        <v>0.14399999999999999</v>
      </c>
      <c r="HB21" s="9">
        <v>0.64100000000000001</v>
      </c>
      <c r="HC21" s="9">
        <v>0.35499999999999998</v>
      </c>
      <c r="HD21" s="9">
        <v>0.28599999999999998</v>
      </c>
      <c r="HE21" s="9">
        <v>0</v>
      </c>
      <c r="HF21" s="9">
        <v>0</v>
      </c>
      <c r="HG21" s="9">
        <v>0</v>
      </c>
      <c r="HH21" s="9">
        <v>0.11899999999999999</v>
      </c>
      <c r="HI21" s="9">
        <v>0</v>
      </c>
      <c r="HJ21" s="9">
        <v>0.11899999999999999</v>
      </c>
      <c r="HK21" s="9">
        <v>8</v>
      </c>
      <c r="HL21" s="9">
        <v>10.185</v>
      </c>
      <c r="HM21" s="9">
        <v>5.66</v>
      </c>
      <c r="HN21" s="9">
        <v>0.191</v>
      </c>
      <c r="HO21" s="9">
        <v>0</v>
      </c>
      <c r="HP21" s="9">
        <v>0.191</v>
      </c>
      <c r="HQ21" s="9">
        <v>0.191</v>
      </c>
      <c r="HR21" s="9">
        <v>0</v>
      </c>
      <c r="HS21" s="9">
        <v>0.191</v>
      </c>
      <c r="HT21" s="9">
        <v>0</v>
      </c>
      <c r="HU21" s="9">
        <v>0</v>
      </c>
      <c r="HV21" s="9">
        <v>0</v>
      </c>
      <c r="HW21" s="9">
        <v>0</v>
      </c>
      <c r="HX21" s="9">
        <v>0</v>
      </c>
      <c r="HY21" s="9">
        <v>0</v>
      </c>
      <c r="HZ21" s="9">
        <v>0</v>
      </c>
      <c r="IA21" s="9">
        <v>0</v>
      </c>
      <c r="IB21" s="9">
        <v>0</v>
      </c>
      <c r="IC21" s="9">
        <v>1</v>
      </c>
      <c r="ID21" s="9">
        <v>0</v>
      </c>
      <c r="IE21" s="9">
        <v>1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9">
        <v>0</v>
      </c>
      <c r="IL21" s="9">
        <v>0</v>
      </c>
      <c r="IM21" s="9">
        <v>0</v>
      </c>
      <c r="IN21" s="9">
        <v>0</v>
      </c>
      <c r="IO21" s="9">
        <v>0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10513</v>
      </c>
      <c r="C1" s="3" t="s">
        <v>10514</v>
      </c>
      <c r="D1" s="3" t="s">
        <v>10515</v>
      </c>
      <c r="E1" s="3" t="s">
        <v>10516</v>
      </c>
      <c r="F1" s="3" t="s">
        <v>10517</v>
      </c>
      <c r="G1" s="3" t="s">
        <v>10518</v>
      </c>
      <c r="H1" s="3" t="s">
        <v>10519</v>
      </c>
      <c r="I1" s="3" t="s">
        <v>10520</v>
      </c>
      <c r="J1" s="3" t="s">
        <v>10521</v>
      </c>
      <c r="K1" s="3" t="s">
        <v>10522</v>
      </c>
      <c r="L1" s="3" t="s">
        <v>10523</v>
      </c>
      <c r="M1" s="3" t="s">
        <v>10524</v>
      </c>
      <c r="N1" s="3" t="s">
        <v>10525</v>
      </c>
      <c r="O1" s="3" t="s">
        <v>10526</v>
      </c>
      <c r="P1" s="3" t="s">
        <v>10527</v>
      </c>
      <c r="Q1" s="3" t="s">
        <v>10528</v>
      </c>
      <c r="R1" s="3" t="s">
        <v>10529</v>
      </c>
      <c r="S1" s="3" t="s">
        <v>10530</v>
      </c>
      <c r="T1" s="3" t="s">
        <v>10531</v>
      </c>
      <c r="U1" s="3" t="s">
        <v>10532</v>
      </c>
      <c r="V1" s="3" t="s">
        <v>10533</v>
      </c>
      <c r="W1" s="3" t="s">
        <v>10534</v>
      </c>
      <c r="X1" s="3" t="s">
        <v>10535</v>
      </c>
      <c r="Y1" s="3" t="s">
        <v>10536</v>
      </c>
      <c r="Z1" s="3" t="s">
        <v>10537</v>
      </c>
      <c r="AA1" s="3" t="s">
        <v>10538</v>
      </c>
      <c r="AB1" s="3" t="s">
        <v>10539</v>
      </c>
      <c r="AC1" s="3" t="s">
        <v>10540</v>
      </c>
      <c r="AD1" s="3" t="s">
        <v>10541</v>
      </c>
      <c r="AE1" s="3" t="s">
        <v>10542</v>
      </c>
      <c r="AF1" s="3" t="s">
        <v>10543</v>
      </c>
      <c r="AG1" s="3" t="s">
        <v>10544</v>
      </c>
      <c r="AH1" s="3" t="s">
        <v>10545</v>
      </c>
      <c r="AI1" s="3" t="s">
        <v>10546</v>
      </c>
      <c r="AJ1" s="3" t="s">
        <v>10547</v>
      </c>
      <c r="AK1" s="3" t="s">
        <v>10548</v>
      </c>
      <c r="AL1" s="3" t="s">
        <v>10549</v>
      </c>
      <c r="AM1" s="3" t="s">
        <v>10550</v>
      </c>
      <c r="AN1" s="3" t="s">
        <v>10551</v>
      </c>
      <c r="AO1" s="3" t="s">
        <v>10552</v>
      </c>
      <c r="AP1" s="3" t="s">
        <v>10553</v>
      </c>
      <c r="AQ1" s="3" t="s">
        <v>10554</v>
      </c>
      <c r="AR1" s="3" t="s">
        <v>10555</v>
      </c>
      <c r="AS1" s="3" t="s">
        <v>10556</v>
      </c>
      <c r="AT1" s="3" t="s">
        <v>10557</v>
      </c>
      <c r="AU1" s="3" t="s">
        <v>10558</v>
      </c>
      <c r="AV1" s="3" t="s">
        <v>10559</v>
      </c>
      <c r="AW1" s="3" t="s">
        <v>10560</v>
      </c>
      <c r="AX1" s="3" t="s">
        <v>10561</v>
      </c>
      <c r="AY1" s="3" t="s">
        <v>10562</v>
      </c>
      <c r="AZ1" s="3" t="s">
        <v>10563</v>
      </c>
      <c r="BA1" s="3" t="s">
        <v>10564</v>
      </c>
      <c r="BB1" s="3" t="s">
        <v>10565</v>
      </c>
      <c r="BC1" s="3" t="s">
        <v>10566</v>
      </c>
      <c r="BD1" s="3" t="s">
        <v>10567</v>
      </c>
      <c r="BE1" s="3" t="s">
        <v>10568</v>
      </c>
      <c r="BF1" s="3" t="s">
        <v>10569</v>
      </c>
      <c r="BG1" s="3" t="s">
        <v>10570</v>
      </c>
      <c r="BH1" s="3" t="s">
        <v>10571</v>
      </c>
      <c r="BI1" s="3" t="s">
        <v>10572</v>
      </c>
      <c r="BJ1" s="3" t="s">
        <v>10573</v>
      </c>
      <c r="BK1" s="3" t="s">
        <v>10574</v>
      </c>
      <c r="BL1" s="3" t="s">
        <v>10575</v>
      </c>
      <c r="BM1" s="3" t="s">
        <v>10576</v>
      </c>
      <c r="BN1" s="3" t="s">
        <v>10577</v>
      </c>
      <c r="BO1" s="3" t="s">
        <v>10578</v>
      </c>
      <c r="BP1" s="3" t="s">
        <v>10579</v>
      </c>
      <c r="BQ1" s="3" t="s">
        <v>10580</v>
      </c>
      <c r="BR1" s="3" t="s">
        <v>10581</v>
      </c>
      <c r="BS1" s="3" t="s">
        <v>10582</v>
      </c>
      <c r="BT1" s="3" t="s">
        <v>10583</v>
      </c>
      <c r="BU1" s="3" t="s">
        <v>10584</v>
      </c>
      <c r="BV1" s="3" t="s">
        <v>10585</v>
      </c>
      <c r="BW1" s="3" t="s">
        <v>10586</v>
      </c>
      <c r="BX1" s="3" t="s">
        <v>10587</v>
      </c>
      <c r="BY1" s="3" t="s">
        <v>10588</v>
      </c>
      <c r="BZ1" s="3" t="s">
        <v>10589</v>
      </c>
      <c r="CA1" s="3" t="s">
        <v>10590</v>
      </c>
      <c r="CB1" s="3" t="s">
        <v>10591</v>
      </c>
      <c r="CC1" s="3" t="s">
        <v>10592</v>
      </c>
      <c r="CD1" s="3" t="s">
        <v>10593</v>
      </c>
      <c r="CE1" s="3" t="s">
        <v>10594</v>
      </c>
      <c r="CF1" s="3" t="s">
        <v>10595</v>
      </c>
      <c r="CG1" s="3" t="s">
        <v>10596</v>
      </c>
      <c r="CH1" s="3" t="s">
        <v>10597</v>
      </c>
      <c r="CI1" s="3" t="s">
        <v>10598</v>
      </c>
      <c r="CJ1" s="3" t="s">
        <v>10599</v>
      </c>
      <c r="CK1" s="3" t="s">
        <v>10600</v>
      </c>
      <c r="CL1" s="3" t="s">
        <v>10601</v>
      </c>
      <c r="CM1" s="3" t="s">
        <v>10602</v>
      </c>
      <c r="CN1" s="3" t="s">
        <v>10603</v>
      </c>
      <c r="CO1" s="3" t="s">
        <v>10604</v>
      </c>
      <c r="CP1" s="3" t="s">
        <v>10605</v>
      </c>
      <c r="CQ1" s="3" t="s">
        <v>10606</v>
      </c>
      <c r="CR1" s="3" t="s">
        <v>10607</v>
      </c>
      <c r="CS1" s="3" t="s">
        <v>10608</v>
      </c>
      <c r="CT1" s="3" t="s">
        <v>10609</v>
      </c>
      <c r="CU1" s="3" t="s">
        <v>10610</v>
      </c>
      <c r="CV1" s="3" t="s">
        <v>10611</v>
      </c>
      <c r="CW1" s="3" t="s">
        <v>10612</v>
      </c>
      <c r="CX1" s="3" t="s">
        <v>10613</v>
      </c>
      <c r="CY1" s="3" t="s">
        <v>10614</v>
      </c>
      <c r="CZ1" s="3" t="s">
        <v>10615</v>
      </c>
      <c r="DA1" s="3" t="s">
        <v>10616</v>
      </c>
      <c r="DB1" s="3" t="s">
        <v>10617</v>
      </c>
      <c r="DC1" s="3" t="s">
        <v>10618</v>
      </c>
      <c r="DD1" s="3" t="s">
        <v>10619</v>
      </c>
      <c r="DE1" s="3" t="s">
        <v>10620</v>
      </c>
      <c r="DF1" s="3" t="s">
        <v>10621</v>
      </c>
      <c r="DG1" s="3" t="s">
        <v>10622</v>
      </c>
      <c r="DH1" s="3" t="s">
        <v>10623</v>
      </c>
      <c r="DI1" s="3" t="s">
        <v>10624</v>
      </c>
      <c r="DJ1" s="3" t="s">
        <v>10625</v>
      </c>
      <c r="DK1" s="3" t="s">
        <v>10626</v>
      </c>
      <c r="DL1" s="3" t="s">
        <v>10627</v>
      </c>
      <c r="DM1" s="3" t="s">
        <v>10628</v>
      </c>
      <c r="DN1" s="3" t="s">
        <v>10629</v>
      </c>
      <c r="DO1" s="3" t="s">
        <v>10630</v>
      </c>
      <c r="DP1" s="3" t="s">
        <v>10631</v>
      </c>
      <c r="DQ1" s="3" t="s">
        <v>10632</v>
      </c>
      <c r="DR1" s="3" t="s">
        <v>10633</v>
      </c>
      <c r="DS1" s="3" t="s">
        <v>10634</v>
      </c>
      <c r="DT1" s="3" t="s">
        <v>10635</v>
      </c>
      <c r="DU1" s="3" t="s">
        <v>10636</v>
      </c>
      <c r="DV1" s="3" t="s">
        <v>10637</v>
      </c>
      <c r="DW1" s="3" t="s">
        <v>10638</v>
      </c>
      <c r="DX1" s="3" t="s">
        <v>10639</v>
      </c>
      <c r="DY1" s="3" t="s">
        <v>10640</v>
      </c>
      <c r="DZ1" s="3" t="s">
        <v>10641</v>
      </c>
      <c r="EA1" s="3" t="s">
        <v>10642</v>
      </c>
      <c r="EB1" s="3" t="s">
        <v>10643</v>
      </c>
      <c r="EC1" s="3" t="s">
        <v>10644</v>
      </c>
      <c r="ED1" s="3" t="s">
        <v>10645</v>
      </c>
      <c r="EE1" s="3" t="s">
        <v>10646</v>
      </c>
      <c r="EF1" s="3" t="s">
        <v>10647</v>
      </c>
      <c r="EG1" s="3" t="s">
        <v>10648</v>
      </c>
      <c r="EH1" s="3" t="s">
        <v>10649</v>
      </c>
      <c r="EI1" s="3" t="s">
        <v>10650</v>
      </c>
      <c r="EJ1" s="3" t="s">
        <v>10651</v>
      </c>
      <c r="EK1" s="3" t="s">
        <v>10652</v>
      </c>
      <c r="EL1" s="3" t="s">
        <v>10653</v>
      </c>
      <c r="EM1" s="3" t="s">
        <v>10654</v>
      </c>
      <c r="EN1" s="3" t="s">
        <v>10655</v>
      </c>
      <c r="EO1" s="3" t="s">
        <v>10656</v>
      </c>
      <c r="EP1" s="3" t="s">
        <v>10657</v>
      </c>
      <c r="EQ1" s="3" t="s">
        <v>10658</v>
      </c>
      <c r="ER1" s="3" t="s">
        <v>10659</v>
      </c>
      <c r="ES1" s="3" t="s">
        <v>10660</v>
      </c>
      <c r="ET1" s="3" t="s">
        <v>10661</v>
      </c>
      <c r="EU1" s="3" t="s">
        <v>10662</v>
      </c>
      <c r="EV1" s="3" t="s">
        <v>10663</v>
      </c>
      <c r="EW1" s="3" t="s">
        <v>10664</v>
      </c>
      <c r="EX1" s="3" t="s">
        <v>10665</v>
      </c>
      <c r="EY1" s="3" t="s">
        <v>10666</v>
      </c>
      <c r="EZ1" s="3" t="s">
        <v>10667</v>
      </c>
      <c r="FA1" s="3" t="s">
        <v>10668</v>
      </c>
      <c r="FB1" s="3" t="s">
        <v>10669</v>
      </c>
      <c r="FC1" s="3" t="s">
        <v>10670</v>
      </c>
      <c r="FD1" s="3" t="s">
        <v>10671</v>
      </c>
      <c r="FE1" s="3" t="s">
        <v>10672</v>
      </c>
      <c r="FF1" s="3" t="s">
        <v>10673</v>
      </c>
      <c r="FG1" s="3" t="s">
        <v>10674</v>
      </c>
      <c r="FH1" s="3" t="s">
        <v>10675</v>
      </c>
      <c r="FI1" s="3" t="s">
        <v>10676</v>
      </c>
      <c r="FJ1" s="3" t="s">
        <v>10677</v>
      </c>
      <c r="FK1" s="3" t="s">
        <v>10678</v>
      </c>
      <c r="FL1" s="3" t="s">
        <v>10679</v>
      </c>
      <c r="FM1" s="3" t="s">
        <v>10680</v>
      </c>
      <c r="FN1" s="3" t="s">
        <v>10681</v>
      </c>
      <c r="FO1" s="3" t="s">
        <v>10682</v>
      </c>
      <c r="FP1" s="3" t="s">
        <v>10683</v>
      </c>
      <c r="FQ1" s="3" t="s">
        <v>10684</v>
      </c>
      <c r="FR1" s="3" t="s">
        <v>10685</v>
      </c>
      <c r="FS1" s="3" t="s">
        <v>10686</v>
      </c>
      <c r="FT1" s="3" t="s">
        <v>10687</v>
      </c>
      <c r="FU1" s="3" t="s">
        <v>10688</v>
      </c>
      <c r="FV1" s="3" t="s">
        <v>10689</v>
      </c>
      <c r="FW1" s="3" t="s">
        <v>10690</v>
      </c>
      <c r="FX1" s="3" t="s">
        <v>10691</v>
      </c>
      <c r="FY1" s="3" t="s">
        <v>10692</v>
      </c>
      <c r="FZ1" s="3" t="s">
        <v>10693</v>
      </c>
      <c r="GA1" s="3" t="s">
        <v>10694</v>
      </c>
      <c r="GB1" s="3" t="s">
        <v>10695</v>
      </c>
      <c r="GC1" s="3" t="s">
        <v>10696</v>
      </c>
      <c r="GD1" s="3" t="s">
        <v>10697</v>
      </c>
      <c r="GE1" s="3" t="s">
        <v>10698</v>
      </c>
      <c r="GF1" s="3" t="s">
        <v>10699</v>
      </c>
      <c r="GG1" s="3" t="s">
        <v>10700</v>
      </c>
      <c r="GH1" s="3" t="s">
        <v>10701</v>
      </c>
      <c r="GI1" s="3" t="s">
        <v>10702</v>
      </c>
      <c r="GJ1" s="3" t="s">
        <v>10703</v>
      </c>
      <c r="GK1" s="3" t="s">
        <v>10704</v>
      </c>
      <c r="GL1" s="3" t="s">
        <v>10705</v>
      </c>
      <c r="GM1" s="3" t="s">
        <v>10706</v>
      </c>
      <c r="GN1" s="3" t="s">
        <v>10707</v>
      </c>
      <c r="GO1" s="3" t="s">
        <v>10708</v>
      </c>
      <c r="GP1" s="3" t="s">
        <v>10709</v>
      </c>
      <c r="GQ1" s="3" t="s">
        <v>10710</v>
      </c>
      <c r="GR1" s="3" t="s">
        <v>10711</v>
      </c>
      <c r="GS1" s="3" t="s">
        <v>10712</v>
      </c>
      <c r="GT1" s="3" t="s">
        <v>10713</v>
      </c>
      <c r="GU1" s="3" t="s">
        <v>10714</v>
      </c>
      <c r="GV1" s="3" t="s">
        <v>10715</v>
      </c>
      <c r="GW1" s="3" t="s">
        <v>10716</v>
      </c>
      <c r="GX1" s="3" t="s">
        <v>10717</v>
      </c>
      <c r="GY1" s="3" t="s">
        <v>10718</v>
      </c>
      <c r="GZ1" s="3" t="s">
        <v>10719</v>
      </c>
      <c r="HA1" s="3" t="s">
        <v>10720</v>
      </c>
      <c r="HB1" s="3" t="s">
        <v>10721</v>
      </c>
      <c r="HC1" s="3" t="s">
        <v>10722</v>
      </c>
      <c r="HD1" s="3" t="s">
        <v>10723</v>
      </c>
      <c r="HE1" s="3" t="s">
        <v>10724</v>
      </c>
      <c r="HF1" s="3" t="s">
        <v>10725</v>
      </c>
      <c r="HG1" s="3" t="s">
        <v>10726</v>
      </c>
      <c r="HH1" s="3" t="s">
        <v>10727</v>
      </c>
      <c r="HI1" s="3" t="s">
        <v>10728</v>
      </c>
      <c r="HJ1" s="3" t="s">
        <v>10729</v>
      </c>
      <c r="HK1" s="3" t="s">
        <v>10730</v>
      </c>
      <c r="HL1" s="3" t="s">
        <v>10731</v>
      </c>
      <c r="HM1" s="3" t="s">
        <v>10732</v>
      </c>
      <c r="HN1" s="3" t="s">
        <v>10733</v>
      </c>
      <c r="HO1" s="3" t="s">
        <v>10734</v>
      </c>
      <c r="HP1" s="3" t="s">
        <v>10735</v>
      </c>
      <c r="HQ1" s="3" t="s">
        <v>10736</v>
      </c>
      <c r="HR1" s="3" t="s">
        <v>10737</v>
      </c>
      <c r="HS1" s="3" t="s">
        <v>10738</v>
      </c>
      <c r="HT1" s="3" t="s">
        <v>10739</v>
      </c>
      <c r="HU1" s="3" t="s">
        <v>10740</v>
      </c>
      <c r="HV1" s="3" t="s">
        <v>10741</v>
      </c>
      <c r="HW1" s="3" t="s">
        <v>10742</v>
      </c>
      <c r="HX1" s="3" t="s">
        <v>10743</v>
      </c>
      <c r="HY1" s="3" t="s">
        <v>10744</v>
      </c>
      <c r="HZ1" s="3" t="s">
        <v>10745</v>
      </c>
      <c r="IA1" s="3" t="s">
        <v>10746</v>
      </c>
      <c r="IB1" s="3" t="s">
        <v>10747</v>
      </c>
      <c r="IC1" s="3" t="s">
        <v>10748</v>
      </c>
      <c r="ID1" s="3" t="s">
        <v>10749</v>
      </c>
      <c r="IE1" s="3" t="s">
        <v>10750</v>
      </c>
      <c r="IF1" s="3" t="s">
        <v>10751</v>
      </c>
      <c r="IG1" s="3" t="s">
        <v>10752</v>
      </c>
      <c r="IH1" s="3" t="s">
        <v>10753</v>
      </c>
      <c r="II1" s="3" t="s">
        <v>10754</v>
      </c>
      <c r="IJ1" s="3" t="s">
        <v>10755</v>
      </c>
      <c r="IK1" s="3" t="s">
        <v>10756</v>
      </c>
      <c r="IL1" s="3" t="s">
        <v>10757</v>
      </c>
      <c r="IM1" s="3" t="s">
        <v>10758</v>
      </c>
      <c r="IN1" s="3" t="s">
        <v>10759</v>
      </c>
      <c r="IO1" s="3" t="s">
        <v>10760</v>
      </c>
      <c r="IP1" s="3" t="s">
        <v>10761</v>
      </c>
      <c r="IQ1" s="3" t="s">
        <v>10762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10763</v>
      </c>
      <c r="C10" s="8" t="s">
        <v>10764</v>
      </c>
      <c r="D10" s="8" t="s">
        <v>10765</v>
      </c>
      <c r="E10" s="8" t="s">
        <v>10766</v>
      </c>
      <c r="F10" s="8" t="s">
        <v>10767</v>
      </c>
      <c r="G10" s="8" t="s">
        <v>10768</v>
      </c>
      <c r="H10" s="8" t="s">
        <v>10769</v>
      </c>
      <c r="I10" s="8" t="s">
        <v>10770</v>
      </c>
      <c r="J10" s="8" t="s">
        <v>10771</v>
      </c>
      <c r="K10" s="8" t="s">
        <v>10772</v>
      </c>
      <c r="L10" s="8" t="s">
        <v>10773</v>
      </c>
      <c r="M10" s="8" t="s">
        <v>10774</v>
      </c>
      <c r="N10" s="8" t="s">
        <v>10775</v>
      </c>
      <c r="O10" s="8" t="s">
        <v>10776</v>
      </c>
      <c r="P10" s="8" t="s">
        <v>10777</v>
      </c>
      <c r="Q10" s="8" t="s">
        <v>10778</v>
      </c>
      <c r="R10" s="8" t="s">
        <v>10779</v>
      </c>
      <c r="S10" s="8" t="s">
        <v>10780</v>
      </c>
      <c r="T10" s="8" t="s">
        <v>10781</v>
      </c>
      <c r="U10" s="8" t="s">
        <v>10782</v>
      </c>
      <c r="V10" s="8" t="s">
        <v>10783</v>
      </c>
      <c r="W10" s="8" t="s">
        <v>10784</v>
      </c>
      <c r="X10" s="8" t="s">
        <v>10785</v>
      </c>
      <c r="Y10" s="8" t="s">
        <v>10786</v>
      </c>
      <c r="Z10" s="8" t="s">
        <v>10787</v>
      </c>
      <c r="AA10" s="8" t="s">
        <v>10788</v>
      </c>
      <c r="AB10" s="8" t="s">
        <v>10789</v>
      </c>
      <c r="AC10" s="8" t="s">
        <v>10790</v>
      </c>
      <c r="AD10" s="8" t="s">
        <v>10791</v>
      </c>
      <c r="AE10" s="8" t="s">
        <v>10792</v>
      </c>
      <c r="AF10" s="8" t="s">
        <v>10793</v>
      </c>
      <c r="AG10" s="8" t="s">
        <v>10794</v>
      </c>
      <c r="AH10" s="8" t="s">
        <v>10795</v>
      </c>
      <c r="AI10" s="8" t="s">
        <v>10796</v>
      </c>
      <c r="AJ10" s="8" t="s">
        <v>10797</v>
      </c>
      <c r="AK10" s="8" t="s">
        <v>10798</v>
      </c>
      <c r="AL10" s="8" t="s">
        <v>10799</v>
      </c>
      <c r="AM10" s="8" t="s">
        <v>10800</v>
      </c>
      <c r="AN10" s="8" t="s">
        <v>10801</v>
      </c>
      <c r="AO10" s="8" t="s">
        <v>10802</v>
      </c>
      <c r="AP10" s="8" t="s">
        <v>10803</v>
      </c>
      <c r="AQ10" s="8" t="s">
        <v>10804</v>
      </c>
      <c r="AR10" s="8" t="s">
        <v>10805</v>
      </c>
      <c r="AS10" s="8" t="s">
        <v>10806</v>
      </c>
      <c r="AT10" s="8" t="s">
        <v>10807</v>
      </c>
      <c r="AU10" s="8" t="s">
        <v>10808</v>
      </c>
      <c r="AV10" s="8" t="s">
        <v>10809</v>
      </c>
      <c r="AW10" s="8" t="s">
        <v>10810</v>
      </c>
      <c r="AX10" s="8" t="s">
        <v>10811</v>
      </c>
      <c r="AY10" s="8" t="s">
        <v>10812</v>
      </c>
      <c r="AZ10" s="8" t="s">
        <v>10813</v>
      </c>
      <c r="BA10" s="8" t="s">
        <v>10814</v>
      </c>
      <c r="BB10" s="8" t="s">
        <v>10815</v>
      </c>
      <c r="BC10" s="8" t="s">
        <v>10816</v>
      </c>
      <c r="BD10" s="8" t="s">
        <v>10817</v>
      </c>
      <c r="BE10" s="8" t="s">
        <v>10818</v>
      </c>
      <c r="BF10" s="8" t="s">
        <v>10819</v>
      </c>
      <c r="BG10" s="8" t="s">
        <v>10820</v>
      </c>
      <c r="BH10" s="8" t="s">
        <v>10821</v>
      </c>
      <c r="BI10" s="8" t="s">
        <v>10822</v>
      </c>
      <c r="BJ10" s="8" t="s">
        <v>10823</v>
      </c>
      <c r="BK10" s="8" t="s">
        <v>10824</v>
      </c>
      <c r="BL10" s="8" t="s">
        <v>10825</v>
      </c>
      <c r="BM10" s="8" t="s">
        <v>10826</v>
      </c>
      <c r="BN10" s="8" t="s">
        <v>10827</v>
      </c>
      <c r="BO10" s="8" t="s">
        <v>10828</v>
      </c>
      <c r="BP10" s="8" t="s">
        <v>10829</v>
      </c>
      <c r="BQ10" s="8" t="s">
        <v>10830</v>
      </c>
      <c r="BR10" s="8" t="s">
        <v>10831</v>
      </c>
      <c r="BS10" s="8" t="s">
        <v>10832</v>
      </c>
      <c r="BT10" s="8" t="s">
        <v>10833</v>
      </c>
      <c r="BU10" s="8" t="s">
        <v>10834</v>
      </c>
      <c r="BV10" s="8" t="s">
        <v>10835</v>
      </c>
      <c r="BW10" s="8" t="s">
        <v>10836</v>
      </c>
      <c r="BX10" s="8" t="s">
        <v>10837</v>
      </c>
      <c r="BY10" s="8" t="s">
        <v>10838</v>
      </c>
      <c r="BZ10" s="8" t="s">
        <v>10839</v>
      </c>
      <c r="CA10" s="8" t="s">
        <v>10840</v>
      </c>
      <c r="CB10" s="8" t="s">
        <v>10841</v>
      </c>
      <c r="CC10" s="8" t="s">
        <v>10842</v>
      </c>
      <c r="CD10" s="8" t="s">
        <v>10843</v>
      </c>
      <c r="CE10" s="8" t="s">
        <v>10844</v>
      </c>
      <c r="CF10" s="8" t="s">
        <v>10845</v>
      </c>
      <c r="CG10" s="8" t="s">
        <v>10846</v>
      </c>
      <c r="CH10" s="8" t="s">
        <v>10847</v>
      </c>
      <c r="CI10" s="8" t="s">
        <v>10848</v>
      </c>
      <c r="CJ10" s="8" t="s">
        <v>10849</v>
      </c>
      <c r="CK10" s="8" t="s">
        <v>10850</v>
      </c>
      <c r="CL10" s="8" t="s">
        <v>10851</v>
      </c>
      <c r="CM10" s="8" t="s">
        <v>10852</v>
      </c>
      <c r="CN10" s="8" t="s">
        <v>10853</v>
      </c>
      <c r="CO10" s="8" t="s">
        <v>10854</v>
      </c>
      <c r="CP10" s="8" t="s">
        <v>10855</v>
      </c>
      <c r="CQ10" s="8" t="s">
        <v>10856</v>
      </c>
      <c r="CR10" s="8" t="s">
        <v>10857</v>
      </c>
      <c r="CS10" s="8" t="s">
        <v>10858</v>
      </c>
      <c r="CT10" s="8" t="s">
        <v>10859</v>
      </c>
      <c r="CU10" s="8" t="s">
        <v>10860</v>
      </c>
      <c r="CV10" s="8" t="s">
        <v>10861</v>
      </c>
      <c r="CW10" s="8" t="s">
        <v>10862</v>
      </c>
      <c r="CX10" s="8" t="s">
        <v>10863</v>
      </c>
      <c r="CY10" s="8" t="s">
        <v>10864</v>
      </c>
      <c r="CZ10" s="8" t="s">
        <v>10865</v>
      </c>
      <c r="DA10" s="8" t="s">
        <v>10866</v>
      </c>
      <c r="DB10" s="8" t="s">
        <v>10867</v>
      </c>
      <c r="DC10" s="8" t="s">
        <v>10868</v>
      </c>
      <c r="DD10" s="8" t="s">
        <v>10869</v>
      </c>
      <c r="DE10" s="8" t="s">
        <v>10870</v>
      </c>
      <c r="DF10" s="8" t="s">
        <v>10871</v>
      </c>
      <c r="DG10" s="8" t="s">
        <v>10872</v>
      </c>
      <c r="DH10" s="8" t="s">
        <v>10873</v>
      </c>
      <c r="DI10" s="8" t="s">
        <v>10874</v>
      </c>
      <c r="DJ10" s="8" t="s">
        <v>10875</v>
      </c>
      <c r="DK10" s="8" t="s">
        <v>10876</v>
      </c>
      <c r="DL10" s="8" t="s">
        <v>10877</v>
      </c>
      <c r="DM10" s="8" t="s">
        <v>10878</v>
      </c>
      <c r="DN10" s="8" t="s">
        <v>10879</v>
      </c>
      <c r="DO10" s="8" t="s">
        <v>10880</v>
      </c>
      <c r="DP10" s="8" t="s">
        <v>10881</v>
      </c>
      <c r="DQ10" s="8" t="s">
        <v>10882</v>
      </c>
      <c r="DR10" s="8" t="s">
        <v>10883</v>
      </c>
      <c r="DS10" s="8" t="s">
        <v>10884</v>
      </c>
      <c r="DT10" s="8" t="s">
        <v>10885</v>
      </c>
      <c r="DU10" s="8" t="s">
        <v>10886</v>
      </c>
      <c r="DV10" s="8" t="s">
        <v>10887</v>
      </c>
      <c r="DW10" s="8" t="s">
        <v>10888</v>
      </c>
      <c r="DX10" s="8" t="s">
        <v>10889</v>
      </c>
      <c r="DY10" s="8" t="s">
        <v>10890</v>
      </c>
      <c r="DZ10" s="8" t="s">
        <v>10891</v>
      </c>
      <c r="EA10" s="8" t="s">
        <v>10892</v>
      </c>
      <c r="EB10" s="8" t="s">
        <v>10893</v>
      </c>
      <c r="EC10" s="8" t="s">
        <v>10894</v>
      </c>
      <c r="ED10" s="8" t="s">
        <v>10895</v>
      </c>
      <c r="EE10" s="8" t="s">
        <v>10896</v>
      </c>
      <c r="EF10" s="8" t="s">
        <v>10897</v>
      </c>
      <c r="EG10" s="8" t="s">
        <v>10898</v>
      </c>
      <c r="EH10" s="8" t="s">
        <v>10899</v>
      </c>
      <c r="EI10" s="8" t="s">
        <v>10900</v>
      </c>
      <c r="EJ10" s="8" t="s">
        <v>10901</v>
      </c>
      <c r="EK10" s="8" t="s">
        <v>10902</v>
      </c>
      <c r="EL10" s="8" t="s">
        <v>10903</v>
      </c>
      <c r="EM10" s="8" t="s">
        <v>10904</v>
      </c>
      <c r="EN10" s="8" t="s">
        <v>10905</v>
      </c>
      <c r="EO10" s="8" t="s">
        <v>10906</v>
      </c>
      <c r="EP10" s="8" t="s">
        <v>10907</v>
      </c>
      <c r="EQ10" s="8" t="s">
        <v>10908</v>
      </c>
      <c r="ER10" s="8" t="s">
        <v>10909</v>
      </c>
      <c r="ES10" s="8" t="s">
        <v>10910</v>
      </c>
      <c r="ET10" s="8" t="s">
        <v>10911</v>
      </c>
      <c r="EU10" s="8" t="s">
        <v>10912</v>
      </c>
      <c r="EV10" s="8" t="s">
        <v>10913</v>
      </c>
      <c r="EW10" s="8" t="s">
        <v>10914</v>
      </c>
      <c r="EX10" s="8" t="s">
        <v>10915</v>
      </c>
      <c r="EY10" s="8" t="s">
        <v>10916</v>
      </c>
      <c r="EZ10" s="8" t="s">
        <v>10917</v>
      </c>
      <c r="FA10" s="8" t="s">
        <v>10918</v>
      </c>
      <c r="FB10" s="8" t="s">
        <v>10919</v>
      </c>
      <c r="FC10" s="8" t="s">
        <v>10920</v>
      </c>
      <c r="FD10" s="8" t="s">
        <v>10921</v>
      </c>
      <c r="FE10" s="8" t="s">
        <v>10922</v>
      </c>
      <c r="FF10" s="8" t="s">
        <v>10923</v>
      </c>
      <c r="FG10" s="8" t="s">
        <v>10924</v>
      </c>
      <c r="FH10" s="8" t="s">
        <v>10925</v>
      </c>
      <c r="FI10" s="8" t="s">
        <v>10926</v>
      </c>
      <c r="FJ10" s="8" t="s">
        <v>10927</v>
      </c>
      <c r="FK10" s="8" t="s">
        <v>10928</v>
      </c>
      <c r="FL10" s="8" t="s">
        <v>10929</v>
      </c>
      <c r="FM10" s="8" t="s">
        <v>10930</v>
      </c>
      <c r="FN10" s="8" t="s">
        <v>10931</v>
      </c>
      <c r="FO10" s="8" t="s">
        <v>10932</v>
      </c>
      <c r="FP10" s="8" t="s">
        <v>10933</v>
      </c>
      <c r="FQ10" s="8" t="s">
        <v>10934</v>
      </c>
      <c r="FR10" s="8" t="s">
        <v>10935</v>
      </c>
      <c r="FS10" s="8" t="s">
        <v>10936</v>
      </c>
      <c r="FT10" s="8" t="s">
        <v>10937</v>
      </c>
      <c r="FU10" s="8" t="s">
        <v>10938</v>
      </c>
      <c r="FV10" s="8" t="s">
        <v>10939</v>
      </c>
      <c r="FW10" s="8" t="s">
        <v>10940</v>
      </c>
      <c r="FX10" s="8" t="s">
        <v>10941</v>
      </c>
      <c r="FY10" s="8" t="s">
        <v>10942</v>
      </c>
      <c r="FZ10" s="8" t="s">
        <v>10943</v>
      </c>
      <c r="GA10" s="8" t="s">
        <v>10944</v>
      </c>
      <c r="GB10" s="8" t="s">
        <v>10945</v>
      </c>
      <c r="GC10" s="8" t="s">
        <v>10946</v>
      </c>
      <c r="GD10" s="8" t="s">
        <v>10947</v>
      </c>
      <c r="GE10" s="8" t="s">
        <v>10948</v>
      </c>
      <c r="GF10" s="8" t="s">
        <v>10949</v>
      </c>
      <c r="GG10" s="8" t="s">
        <v>10950</v>
      </c>
      <c r="GH10" s="8" t="s">
        <v>10951</v>
      </c>
      <c r="GI10" s="8" t="s">
        <v>10952</v>
      </c>
      <c r="GJ10" s="8" t="s">
        <v>10953</v>
      </c>
      <c r="GK10" s="8" t="s">
        <v>10954</v>
      </c>
      <c r="GL10" s="8" t="s">
        <v>10955</v>
      </c>
      <c r="GM10" s="8" t="s">
        <v>10956</v>
      </c>
      <c r="GN10" s="8" t="s">
        <v>10957</v>
      </c>
      <c r="GO10" s="8" t="s">
        <v>10958</v>
      </c>
      <c r="GP10" s="8" t="s">
        <v>10959</v>
      </c>
      <c r="GQ10" s="8" t="s">
        <v>10960</v>
      </c>
      <c r="GR10" s="8" t="s">
        <v>10961</v>
      </c>
      <c r="GS10" s="8" t="s">
        <v>10962</v>
      </c>
      <c r="GT10" s="8" t="s">
        <v>10963</v>
      </c>
      <c r="GU10" s="8" t="s">
        <v>10964</v>
      </c>
      <c r="GV10" s="8" t="s">
        <v>10965</v>
      </c>
      <c r="GW10" s="8" t="s">
        <v>10966</v>
      </c>
      <c r="GX10" s="8" t="s">
        <v>10967</v>
      </c>
      <c r="GY10" s="8" t="s">
        <v>10968</v>
      </c>
      <c r="GZ10" s="8" t="s">
        <v>10969</v>
      </c>
      <c r="HA10" s="8" t="s">
        <v>10970</v>
      </c>
      <c r="HB10" s="8" t="s">
        <v>10971</v>
      </c>
      <c r="HC10" s="8" t="s">
        <v>10972</v>
      </c>
      <c r="HD10" s="8" t="s">
        <v>10973</v>
      </c>
      <c r="HE10" s="8" t="s">
        <v>10974</v>
      </c>
      <c r="HF10" s="8" t="s">
        <v>10975</v>
      </c>
      <c r="HG10" s="8" t="s">
        <v>10976</v>
      </c>
      <c r="HH10" s="8" t="s">
        <v>10977</v>
      </c>
      <c r="HI10" s="8" t="s">
        <v>10978</v>
      </c>
      <c r="HJ10" s="8" t="s">
        <v>10979</v>
      </c>
      <c r="HK10" s="8" t="s">
        <v>10980</v>
      </c>
      <c r="HL10" s="8" t="s">
        <v>10981</v>
      </c>
      <c r="HM10" s="8" t="s">
        <v>10982</v>
      </c>
      <c r="HN10" s="8" t="s">
        <v>10983</v>
      </c>
      <c r="HO10" s="8" t="s">
        <v>10984</v>
      </c>
      <c r="HP10" s="8" t="s">
        <v>10985</v>
      </c>
      <c r="HQ10" s="8" t="s">
        <v>10986</v>
      </c>
      <c r="HR10" s="8" t="s">
        <v>10987</v>
      </c>
      <c r="HS10" s="8" t="s">
        <v>10988</v>
      </c>
      <c r="HT10" s="8" t="s">
        <v>10989</v>
      </c>
      <c r="HU10" s="8" t="s">
        <v>10990</v>
      </c>
      <c r="HV10" s="8" t="s">
        <v>10991</v>
      </c>
      <c r="HW10" s="8" t="s">
        <v>10992</v>
      </c>
      <c r="HX10" s="8" t="s">
        <v>10993</v>
      </c>
      <c r="HY10" s="8" t="s">
        <v>10994</v>
      </c>
      <c r="HZ10" s="8" t="s">
        <v>10995</v>
      </c>
      <c r="IA10" s="8" t="s">
        <v>10996</v>
      </c>
      <c r="IB10" s="8" t="s">
        <v>10997</v>
      </c>
      <c r="IC10" s="8" t="s">
        <v>10998</v>
      </c>
      <c r="ID10" s="8" t="s">
        <v>10999</v>
      </c>
      <c r="IE10" s="8" t="s">
        <v>11000</v>
      </c>
      <c r="IF10" s="8" t="s">
        <v>11001</v>
      </c>
      <c r="IG10" s="8" t="s">
        <v>11002</v>
      </c>
      <c r="IH10" s="8" t="s">
        <v>11003</v>
      </c>
      <c r="II10" s="8" t="s">
        <v>11004</v>
      </c>
      <c r="IJ10" s="8" t="s">
        <v>11005</v>
      </c>
      <c r="IK10" s="8" t="s">
        <v>11006</v>
      </c>
      <c r="IL10" s="8" t="s">
        <v>11007</v>
      </c>
      <c r="IM10" s="8" t="s">
        <v>11008</v>
      </c>
      <c r="IN10" s="8" t="s">
        <v>11009</v>
      </c>
      <c r="IO10" s="8" t="s">
        <v>11010</v>
      </c>
      <c r="IP10" s="8" t="s">
        <v>11011</v>
      </c>
      <c r="IQ10" s="8" t="s">
        <v>11012</v>
      </c>
    </row>
    <row r="11" spans="1:251">
      <c r="A11" s="10">
        <v>42036</v>
      </c>
      <c r="B11" s="9"/>
      <c r="C11" s="9">
        <v>0</v>
      </c>
      <c r="D11" s="9"/>
      <c r="E11" s="9"/>
      <c r="F11" s="9"/>
      <c r="G11" s="9"/>
      <c r="H11" s="9"/>
      <c r="I11" s="9"/>
      <c r="J11" s="9">
        <v>0</v>
      </c>
      <c r="K11" s="9">
        <v>0</v>
      </c>
      <c r="L11" s="9">
        <v>0</v>
      </c>
      <c r="M11" s="9">
        <v>0</v>
      </c>
      <c r="N11" s="9"/>
      <c r="O11" s="9"/>
      <c r="P11" s="9">
        <v>0</v>
      </c>
      <c r="Q11" s="9"/>
      <c r="R11" s="9"/>
      <c r="S11" s="9">
        <v>0</v>
      </c>
      <c r="T11" s="9">
        <v>0</v>
      </c>
      <c r="U11" s="9">
        <v>0</v>
      </c>
      <c r="V11" s="9">
        <v>0</v>
      </c>
      <c r="W11" s="9"/>
      <c r="X11" s="9"/>
      <c r="Y11" s="9">
        <v>0</v>
      </c>
      <c r="Z11" s="9"/>
      <c r="AA11" s="9"/>
      <c r="AB11" s="9"/>
      <c r="AC11" s="9"/>
      <c r="AD11" s="9"/>
      <c r="AE11" s="9">
        <v>0</v>
      </c>
      <c r="AF11" s="9"/>
      <c r="AG11" s="9"/>
      <c r="AH11" s="9">
        <v>0</v>
      </c>
      <c r="AI11" s="9"/>
      <c r="AJ11" s="9"/>
      <c r="AK11" s="9">
        <v>0</v>
      </c>
      <c r="AL11" s="9"/>
      <c r="AM11" s="9">
        <v>0</v>
      </c>
      <c r="AN11" s="9"/>
      <c r="AO11" s="9"/>
      <c r="AP11" s="9"/>
      <c r="AQ11" s="9"/>
      <c r="AR11" s="9"/>
      <c r="AS11" s="9">
        <v>0</v>
      </c>
      <c r="AT11" s="9"/>
      <c r="AU11" s="9"/>
      <c r="AV11" s="9">
        <v>0</v>
      </c>
      <c r="AW11" s="9"/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/>
      <c r="BH11" s="9">
        <v>0</v>
      </c>
      <c r="BI11" s="9"/>
      <c r="BJ11" s="9">
        <v>4.1109999999999998</v>
      </c>
      <c r="BK11" s="9">
        <v>1.5</v>
      </c>
      <c r="BL11" s="9">
        <v>2.61</v>
      </c>
      <c r="BM11" s="9">
        <v>0.502</v>
      </c>
      <c r="BN11" s="9">
        <v>0.29399999999999998</v>
      </c>
      <c r="BO11" s="9">
        <v>0.20799999999999999</v>
      </c>
      <c r="BP11" s="9">
        <v>1.4139999999999999</v>
      </c>
      <c r="BQ11" s="9">
        <v>0.72</v>
      </c>
      <c r="BR11" s="9">
        <v>0.69499999999999995</v>
      </c>
      <c r="BS11" s="9">
        <v>1.1439999999999999</v>
      </c>
      <c r="BT11" s="9">
        <v>0.22600000000000001</v>
      </c>
      <c r="BU11" s="9">
        <v>0.91800000000000004</v>
      </c>
      <c r="BV11" s="9">
        <v>1.05</v>
      </c>
      <c r="BW11" s="9">
        <v>0.26</v>
      </c>
      <c r="BX11" s="9">
        <v>0.79</v>
      </c>
      <c r="BY11" s="9">
        <v>14.282</v>
      </c>
      <c r="BZ11" s="9">
        <v>10.848000000000001</v>
      </c>
      <c r="CA11" s="9">
        <v>32</v>
      </c>
      <c r="CB11" s="9">
        <v>1.169</v>
      </c>
      <c r="CC11" s="9">
        <v>0.14399999999999999</v>
      </c>
      <c r="CD11" s="9">
        <v>1.024</v>
      </c>
      <c r="CE11" s="9">
        <v>6.3E-2</v>
      </c>
      <c r="CF11" s="9">
        <v>0</v>
      </c>
      <c r="CG11" s="9">
        <v>6.3E-2</v>
      </c>
      <c r="CH11" s="9">
        <v>0.245</v>
      </c>
      <c r="CI11" s="9">
        <v>6.7000000000000004E-2</v>
      </c>
      <c r="CJ11" s="9">
        <v>0.17699999999999999</v>
      </c>
      <c r="CK11" s="9">
        <v>0.45</v>
      </c>
      <c r="CL11" s="9">
        <v>0</v>
      </c>
      <c r="CM11" s="9">
        <v>0.45</v>
      </c>
      <c r="CN11" s="9">
        <v>0.41099999999999998</v>
      </c>
      <c r="CO11" s="9">
        <v>7.6999999999999999E-2</v>
      </c>
      <c r="CP11" s="9">
        <v>0.33300000000000002</v>
      </c>
      <c r="CQ11" s="9">
        <v>30.6</v>
      </c>
      <c r="CR11" s="9">
        <v>33.396999999999998</v>
      </c>
      <c r="CS11" s="9">
        <v>30.08</v>
      </c>
      <c r="CT11" s="9">
        <v>2.9420000000000002</v>
      </c>
      <c r="CU11" s="9">
        <v>1.3560000000000001</v>
      </c>
      <c r="CV11" s="9">
        <v>1.5860000000000001</v>
      </c>
      <c r="CW11" s="9">
        <v>0.439</v>
      </c>
      <c r="CX11" s="9">
        <v>0.29399999999999998</v>
      </c>
      <c r="CY11" s="9">
        <v>0.14399999999999999</v>
      </c>
      <c r="CZ11" s="9">
        <v>1.17</v>
      </c>
      <c r="DA11" s="9">
        <v>0.65200000000000002</v>
      </c>
      <c r="DB11" s="9">
        <v>0.51700000000000002</v>
      </c>
      <c r="DC11" s="9">
        <v>0.69399999999999995</v>
      </c>
      <c r="DD11" s="9">
        <v>0.22600000000000001</v>
      </c>
      <c r="DE11" s="9">
        <v>0.46800000000000003</v>
      </c>
      <c r="DF11" s="9">
        <v>0.63900000000000001</v>
      </c>
      <c r="DG11" s="9">
        <v>0.183</v>
      </c>
      <c r="DH11" s="9">
        <v>0.45600000000000002</v>
      </c>
      <c r="DI11" s="9">
        <v>12</v>
      </c>
      <c r="DJ11" s="9">
        <v>4.016</v>
      </c>
      <c r="DK11" s="9">
        <v>32</v>
      </c>
      <c r="DL11" s="9">
        <v>0.59</v>
      </c>
      <c r="DM11" s="9">
        <v>0.28199999999999997</v>
      </c>
      <c r="DN11" s="9">
        <v>0.308</v>
      </c>
      <c r="DO11" s="9">
        <v>8.1000000000000003E-2</v>
      </c>
      <c r="DP11" s="9">
        <v>0</v>
      </c>
      <c r="DQ11" s="9">
        <v>8.1000000000000003E-2</v>
      </c>
      <c r="DR11" s="9">
        <v>0.27400000000000002</v>
      </c>
      <c r="DS11" s="9">
        <v>0.17299999999999999</v>
      </c>
      <c r="DT11" s="9">
        <v>0.1</v>
      </c>
      <c r="DU11" s="9">
        <v>0</v>
      </c>
      <c r="DV11" s="9">
        <v>0</v>
      </c>
      <c r="DW11" s="9">
        <v>0</v>
      </c>
      <c r="DX11" s="9">
        <v>0.23599999999999999</v>
      </c>
      <c r="DY11" s="9">
        <v>0.109</v>
      </c>
      <c r="DZ11" s="9">
        <v>0.127</v>
      </c>
      <c r="EA11" s="9">
        <v>11.757</v>
      </c>
      <c r="EB11" s="9">
        <v>18.422000000000001</v>
      </c>
      <c r="EC11" s="9">
        <v>17.462</v>
      </c>
      <c r="ED11" s="9">
        <v>1.4610000000000001</v>
      </c>
      <c r="EE11" s="9">
        <v>0.16900000000000001</v>
      </c>
      <c r="EF11" s="9">
        <v>1.292</v>
      </c>
      <c r="EG11" s="9">
        <v>0.22500000000000001</v>
      </c>
      <c r="EH11" s="9">
        <v>0</v>
      </c>
      <c r="EI11" s="9">
        <v>0.22500000000000001</v>
      </c>
      <c r="EJ11" s="9">
        <v>0.434</v>
      </c>
      <c r="EK11" s="9">
        <v>6.5000000000000002E-2</v>
      </c>
      <c r="EL11" s="9">
        <v>0.36899999999999999</v>
      </c>
      <c r="EM11" s="9">
        <v>0.23400000000000001</v>
      </c>
      <c r="EN11" s="9">
        <v>0.104</v>
      </c>
      <c r="EO11" s="9">
        <v>0.13</v>
      </c>
      <c r="EP11" s="9">
        <v>0.56799999999999995</v>
      </c>
      <c r="EQ11" s="9">
        <v>0</v>
      </c>
      <c r="ER11" s="9">
        <v>0.56799999999999995</v>
      </c>
      <c r="ES11" s="9">
        <v>24.466000000000001</v>
      </c>
      <c r="ET11" s="9">
        <v>16.288</v>
      </c>
      <c r="EU11" s="9">
        <v>32.872</v>
      </c>
      <c r="EV11" s="9">
        <v>3.24</v>
      </c>
      <c r="EW11" s="9">
        <v>1.613</v>
      </c>
      <c r="EX11" s="9">
        <v>1.6259999999999999</v>
      </c>
      <c r="EY11" s="9">
        <v>0.35799999999999998</v>
      </c>
      <c r="EZ11" s="9">
        <v>0.29399999999999998</v>
      </c>
      <c r="FA11" s="9">
        <v>6.3E-2</v>
      </c>
      <c r="FB11" s="9">
        <v>1.254</v>
      </c>
      <c r="FC11" s="9">
        <v>0.82799999999999996</v>
      </c>
      <c r="FD11" s="9">
        <v>0.42599999999999999</v>
      </c>
      <c r="FE11" s="9">
        <v>0.91100000000000003</v>
      </c>
      <c r="FF11" s="9">
        <v>0.122</v>
      </c>
      <c r="FG11" s="9">
        <v>0.78800000000000003</v>
      </c>
      <c r="FH11" s="9">
        <v>0.71699999999999997</v>
      </c>
      <c r="FI11" s="9">
        <v>0.36899999999999999</v>
      </c>
      <c r="FJ11" s="9">
        <v>0.34799999999999998</v>
      </c>
      <c r="FK11" s="9">
        <v>12.760999999999999</v>
      </c>
      <c r="FL11" s="9">
        <v>12</v>
      </c>
      <c r="FM11" s="9">
        <v>31.111000000000001</v>
      </c>
      <c r="FN11" s="9">
        <v>0.84599999999999997</v>
      </c>
      <c r="FO11" s="9">
        <v>0.16900000000000001</v>
      </c>
      <c r="FP11" s="9">
        <v>0.67800000000000005</v>
      </c>
      <c r="FQ11" s="9">
        <v>0.14399999999999999</v>
      </c>
      <c r="FR11" s="9">
        <v>0</v>
      </c>
      <c r="FS11" s="9">
        <v>0.14399999999999999</v>
      </c>
      <c r="FT11" s="9">
        <v>0.14599999999999999</v>
      </c>
      <c r="FU11" s="9">
        <v>6.5000000000000002E-2</v>
      </c>
      <c r="FV11" s="9">
        <v>8.1000000000000003E-2</v>
      </c>
      <c r="FW11" s="9">
        <v>0.17</v>
      </c>
      <c r="FX11" s="9">
        <v>0.104</v>
      </c>
      <c r="FY11" s="9">
        <v>6.7000000000000004E-2</v>
      </c>
      <c r="FZ11" s="9">
        <v>0.38600000000000001</v>
      </c>
      <c r="GA11" s="9">
        <v>0</v>
      </c>
      <c r="GB11" s="9">
        <v>0.38600000000000001</v>
      </c>
      <c r="GC11" s="9">
        <v>46.801000000000002</v>
      </c>
      <c r="GD11" s="9">
        <v>16.288</v>
      </c>
      <c r="GE11" s="9">
        <v>52</v>
      </c>
      <c r="GF11" s="9">
        <v>0.61399999999999999</v>
      </c>
      <c r="GG11" s="9">
        <v>0</v>
      </c>
      <c r="GH11" s="9">
        <v>0.61399999999999999</v>
      </c>
      <c r="GI11" s="9">
        <v>8.1000000000000003E-2</v>
      </c>
      <c r="GJ11" s="9">
        <v>0</v>
      </c>
      <c r="GK11" s="9">
        <v>8.1000000000000003E-2</v>
      </c>
      <c r="GL11" s="9">
        <v>0.28799999999999998</v>
      </c>
      <c r="GM11" s="9">
        <v>0</v>
      </c>
      <c r="GN11" s="9">
        <v>0.28799999999999998</v>
      </c>
      <c r="GO11" s="9">
        <v>6.3E-2</v>
      </c>
      <c r="GP11" s="9">
        <v>0</v>
      </c>
      <c r="GQ11" s="9">
        <v>6.3E-2</v>
      </c>
      <c r="GR11" s="9">
        <v>0.182</v>
      </c>
      <c r="GS11" s="9">
        <v>0</v>
      </c>
      <c r="GT11" s="9">
        <v>0.182</v>
      </c>
      <c r="GU11" s="9">
        <v>9.3049999999999997</v>
      </c>
      <c r="GV11" s="9">
        <v>0</v>
      </c>
      <c r="GW11" s="9">
        <v>9.3049999999999997</v>
      </c>
      <c r="GX11" s="9">
        <v>1.7250000000000001</v>
      </c>
      <c r="GY11" s="9">
        <v>0.499</v>
      </c>
      <c r="GZ11" s="9">
        <v>1.226</v>
      </c>
      <c r="HA11" s="9">
        <v>0.22500000000000001</v>
      </c>
      <c r="HB11" s="9">
        <v>0.22500000000000001</v>
      </c>
      <c r="HC11" s="9">
        <v>0</v>
      </c>
      <c r="HD11" s="9">
        <v>0.63400000000000001</v>
      </c>
      <c r="HE11" s="9">
        <v>0.20699999999999999</v>
      </c>
      <c r="HF11" s="9">
        <v>0.42599999999999999</v>
      </c>
      <c r="HG11" s="9">
        <v>0.45100000000000001</v>
      </c>
      <c r="HH11" s="9">
        <v>0</v>
      </c>
      <c r="HI11" s="9">
        <v>0.45100000000000001</v>
      </c>
      <c r="HJ11" s="9">
        <v>0.41599999999999998</v>
      </c>
      <c r="HK11" s="9">
        <v>6.7000000000000004E-2</v>
      </c>
      <c r="HL11" s="9">
        <v>0.34799999999999998</v>
      </c>
      <c r="HM11" s="9">
        <v>12.475</v>
      </c>
      <c r="HN11" s="9">
        <v>9.5540000000000003</v>
      </c>
      <c r="HO11" s="9">
        <v>24.933</v>
      </c>
      <c r="HP11" s="9">
        <v>1.5149999999999999</v>
      </c>
      <c r="HQ11" s="9">
        <v>1.1140000000000001</v>
      </c>
      <c r="HR11" s="9">
        <v>0.40100000000000002</v>
      </c>
      <c r="HS11" s="9">
        <v>0.13300000000000001</v>
      </c>
      <c r="HT11" s="9">
        <v>7.0000000000000007E-2</v>
      </c>
      <c r="HU11" s="9">
        <v>6.3E-2</v>
      </c>
      <c r="HV11" s="9">
        <v>0.62</v>
      </c>
      <c r="HW11" s="9">
        <v>0.62</v>
      </c>
      <c r="HX11" s="9">
        <v>0</v>
      </c>
      <c r="HY11" s="9">
        <v>0.45900000000000002</v>
      </c>
      <c r="HZ11" s="9">
        <v>0.122</v>
      </c>
      <c r="IA11" s="9">
        <v>0.33700000000000002</v>
      </c>
      <c r="IB11" s="9">
        <v>0.30199999999999999</v>
      </c>
      <c r="IC11" s="9">
        <v>0.30199999999999999</v>
      </c>
      <c r="ID11" s="9">
        <v>0</v>
      </c>
      <c r="IE11" s="9">
        <v>12.708</v>
      </c>
      <c r="IF11" s="9">
        <v>12</v>
      </c>
      <c r="IG11" s="9">
        <v>28.062999999999999</v>
      </c>
      <c r="IH11" s="9">
        <v>1.177</v>
      </c>
      <c r="II11" s="9">
        <v>0.30399999999999999</v>
      </c>
      <c r="IJ11" s="9">
        <v>0.874</v>
      </c>
      <c r="IK11" s="9">
        <v>0.14399999999999999</v>
      </c>
      <c r="IL11" s="9">
        <v>0</v>
      </c>
      <c r="IM11" s="9">
        <v>0.14399999999999999</v>
      </c>
      <c r="IN11" s="9">
        <v>0.34499999999999997</v>
      </c>
      <c r="IO11" s="9">
        <v>0.2</v>
      </c>
      <c r="IP11" s="9">
        <v>0.14499999999999999</v>
      </c>
      <c r="IQ11" s="9">
        <v>0.23400000000000001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>
        <v>0</v>
      </c>
      <c r="L12" s="9">
        <v>0</v>
      </c>
      <c r="M12" s="9">
        <v>0</v>
      </c>
      <c r="N12" s="9"/>
      <c r="O12" s="9"/>
      <c r="P12" s="9"/>
      <c r="Q12" s="9"/>
      <c r="R12" s="9"/>
      <c r="S12" s="9"/>
      <c r="T12" s="9"/>
      <c r="U12" s="9">
        <v>0</v>
      </c>
      <c r="V12" s="9"/>
      <c r="W12" s="9"/>
      <c r="X12" s="9"/>
      <c r="Y12" s="9"/>
      <c r="Z12" s="9"/>
      <c r="AA12" s="9"/>
      <c r="AB12" s="9"/>
      <c r="AC12" s="9"/>
      <c r="AD12" s="9">
        <v>0</v>
      </c>
      <c r="AE12" s="9"/>
      <c r="AF12" s="9"/>
      <c r="AG12" s="9">
        <v>0</v>
      </c>
      <c r="AH12" s="9"/>
      <c r="AI12" s="9"/>
      <c r="AJ12" s="9"/>
      <c r="AK12" s="9"/>
      <c r="AL12" s="9"/>
      <c r="AM12" s="9"/>
      <c r="AN12" s="9">
        <v>0</v>
      </c>
      <c r="AO12" s="9"/>
      <c r="AP12" s="9"/>
      <c r="AQ12" s="9"/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4.2329999999999997</v>
      </c>
      <c r="BK12" s="9">
        <v>1.3580000000000001</v>
      </c>
      <c r="BL12" s="9">
        <v>2.875</v>
      </c>
      <c r="BM12" s="9">
        <v>0.80300000000000005</v>
      </c>
      <c r="BN12" s="9">
        <v>0.27200000000000002</v>
      </c>
      <c r="BO12" s="9">
        <v>0.53100000000000003</v>
      </c>
      <c r="BP12" s="9">
        <v>0.61699999999999999</v>
      </c>
      <c r="BQ12" s="9">
        <v>0.161</v>
      </c>
      <c r="BR12" s="9">
        <v>0.45700000000000002</v>
      </c>
      <c r="BS12" s="9">
        <v>1.2310000000000001</v>
      </c>
      <c r="BT12" s="9">
        <v>0.48</v>
      </c>
      <c r="BU12" s="9">
        <v>0.751</v>
      </c>
      <c r="BV12" s="9">
        <v>1.581</v>
      </c>
      <c r="BW12" s="9">
        <v>0.44500000000000001</v>
      </c>
      <c r="BX12" s="9">
        <v>1.1359999999999999</v>
      </c>
      <c r="BY12" s="9">
        <v>30</v>
      </c>
      <c r="BZ12" s="9">
        <v>24</v>
      </c>
      <c r="CA12" s="9">
        <v>35.634</v>
      </c>
      <c r="CB12" s="9">
        <v>0.92400000000000004</v>
      </c>
      <c r="CC12" s="9">
        <v>0.315</v>
      </c>
      <c r="CD12" s="9">
        <v>0.60899999999999999</v>
      </c>
      <c r="CE12" s="9">
        <v>6.7000000000000004E-2</v>
      </c>
      <c r="CF12" s="9">
        <v>0</v>
      </c>
      <c r="CG12" s="9">
        <v>6.7000000000000004E-2</v>
      </c>
      <c r="CH12" s="9">
        <v>9.8000000000000004E-2</v>
      </c>
      <c r="CI12" s="9">
        <v>0</v>
      </c>
      <c r="CJ12" s="9">
        <v>9.8000000000000004E-2</v>
      </c>
      <c r="CK12" s="9">
        <v>0</v>
      </c>
      <c r="CL12" s="9">
        <v>0</v>
      </c>
      <c r="CM12" s="9">
        <v>0</v>
      </c>
      <c r="CN12" s="9">
        <v>0.75900000000000001</v>
      </c>
      <c r="CO12" s="9">
        <v>0.315</v>
      </c>
      <c r="CP12" s="9">
        <v>0.44400000000000001</v>
      </c>
      <c r="CQ12" s="9">
        <v>52</v>
      </c>
      <c r="CR12" s="9">
        <v>103.449</v>
      </c>
      <c r="CS12" s="9">
        <v>52</v>
      </c>
      <c r="CT12" s="9">
        <v>3.3090000000000002</v>
      </c>
      <c r="CU12" s="9">
        <v>1.0429999999999999</v>
      </c>
      <c r="CV12" s="9">
        <v>2.266</v>
      </c>
      <c r="CW12" s="9">
        <v>0.73599999999999999</v>
      </c>
      <c r="CX12" s="9">
        <v>0.27200000000000002</v>
      </c>
      <c r="CY12" s="9">
        <v>0.46400000000000002</v>
      </c>
      <c r="CZ12" s="9">
        <v>0.51900000000000002</v>
      </c>
      <c r="DA12" s="9">
        <v>0.161</v>
      </c>
      <c r="DB12" s="9">
        <v>0.35799999999999998</v>
      </c>
      <c r="DC12" s="9">
        <v>1.2310000000000001</v>
      </c>
      <c r="DD12" s="9">
        <v>0.48</v>
      </c>
      <c r="DE12" s="9">
        <v>0.751</v>
      </c>
      <c r="DF12" s="9">
        <v>0.82199999999999995</v>
      </c>
      <c r="DG12" s="9">
        <v>0.13</v>
      </c>
      <c r="DH12" s="9">
        <v>0.69199999999999995</v>
      </c>
      <c r="DI12" s="9">
        <v>26.231000000000002</v>
      </c>
      <c r="DJ12" s="9">
        <v>19.172999999999998</v>
      </c>
      <c r="DK12" s="9">
        <v>30.151</v>
      </c>
      <c r="DL12" s="9">
        <v>0.84799999999999998</v>
      </c>
      <c r="DM12" s="9">
        <v>0.32</v>
      </c>
      <c r="DN12" s="9">
        <v>0.52800000000000002</v>
      </c>
      <c r="DO12" s="9">
        <v>0.186</v>
      </c>
      <c r="DP12" s="9">
        <v>9.8000000000000004E-2</v>
      </c>
      <c r="DQ12" s="9">
        <v>8.7999999999999995E-2</v>
      </c>
      <c r="DR12" s="9">
        <v>9.5000000000000001E-2</v>
      </c>
      <c r="DS12" s="9">
        <v>0</v>
      </c>
      <c r="DT12" s="9">
        <v>9.5000000000000001E-2</v>
      </c>
      <c r="DU12" s="9">
        <v>0.376</v>
      </c>
      <c r="DV12" s="9">
        <v>0.13500000000000001</v>
      </c>
      <c r="DW12" s="9">
        <v>0.24099999999999999</v>
      </c>
      <c r="DX12" s="9">
        <v>0.191</v>
      </c>
      <c r="DY12" s="9">
        <v>8.6999999999999994E-2</v>
      </c>
      <c r="DZ12" s="9">
        <v>0.104</v>
      </c>
      <c r="EA12" s="9">
        <v>13.723000000000001</v>
      </c>
      <c r="EB12" s="9">
        <v>37.654000000000003</v>
      </c>
      <c r="EC12" s="9">
        <v>13.211</v>
      </c>
      <c r="ED12" s="9">
        <v>1.349</v>
      </c>
      <c r="EE12" s="9">
        <v>0.23200000000000001</v>
      </c>
      <c r="EF12" s="9">
        <v>1.117</v>
      </c>
      <c r="EG12" s="9">
        <v>8.7999999999999995E-2</v>
      </c>
      <c r="EH12" s="9">
        <v>0</v>
      </c>
      <c r="EI12" s="9">
        <v>8.7999999999999995E-2</v>
      </c>
      <c r="EJ12" s="9">
        <v>0.27600000000000002</v>
      </c>
      <c r="EK12" s="9">
        <v>8.2000000000000003E-2</v>
      </c>
      <c r="EL12" s="9">
        <v>0.19400000000000001</v>
      </c>
      <c r="EM12" s="9">
        <v>0.56399999999999995</v>
      </c>
      <c r="EN12" s="9">
        <v>6.3E-2</v>
      </c>
      <c r="EO12" s="9">
        <v>0.501</v>
      </c>
      <c r="EP12" s="9">
        <v>0.42199999999999999</v>
      </c>
      <c r="EQ12" s="9">
        <v>8.6999999999999994E-2</v>
      </c>
      <c r="ER12" s="9">
        <v>0.33400000000000002</v>
      </c>
      <c r="ES12" s="9">
        <v>27.614999999999998</v>
      </c>
      <c r="ET12" s="9">
        <v>61.427999999999997</v>
      </c>
      <c r="EU12" s="9">
        <v>23.794</v>
      </c>
      <c r="EV12" s="9">
        <v>3.7330000000000001</v>
      </c>
      <c r="EW12" s="9">
        <v>1.4470000000000001</v>
      </c>
      <c r="EX12" s="9">
        <v>2.286</v>
      </c>
      <c r="EY12" s="9">
        <v>0.90100000000000002</v>
      </c>
      <c r="EZ12" s="9">
        <v>0.371</v>
      </c>
      <c r="FA12" s="9">
        <v>0.53100000000000003</v>
      </c>
      <c r="FB12" s="9">
        <v>0.437</v>
      </c>
      <c r="FC12" s="9">
        <v>7.9000000000000001E-2</v>
      </c>
      <c r="FD12" s="9">
        <v>0.35799999999999998</v>
      </c>
      <c r="FE12" s="9">
        <v>1.0429999999999999</v>
      </c>
      <c r="FF12" s="9">
        <v>0.55200000000000005</v>
      </c>
      <c r="FG12" s="9">
        <v>0.49099999999999999</v>
      </c>
      <c r="FH12" s="9">
        <v>1.351</v>
      </c>
      <c r="FI12" s="9">
        <v>0.44500000000000001</v>
      </c>
      <c r="FJ12" s="9">
        <v>0.90600000000000003</v>
      </c>
      <c r="FK12" s="9">
        <v>30</v>
      </c>
      <c r="FL12" s="9">
        <v>24.497</v>
      </c>
      <c r="FM12" s="9">
        <v>32.518000000000001</v>
      </c>
      <c r="FN12" s="9">
        <v>0.82599999999999996</v>
      </c>
      <c r="FO12" s="9">
        <v>8.6999999999999994E-2</v>
      </c>
      <c r="FP12" s="9">
        <v>0.73799999999999999</v>
      </c>
      <c r="FQ12" s="9">
        <v>8.7999999999999995E-2</v>
      </c>
      <c r="FR12" s="9">
        <v>0</v>
      </c>
      <c r="FS12" s="9">
        <v>8.7999999999999995E-2</v>
      </c>
      <c r="FT12" s="9">
        <v>0</v>
      </c>
      <c r="FU12" s="9">
        <v>0</v>
      </c>
      <c r="FV12" s="9">
        <v>0</v>
      </c>
      <c r="FW12" s="9">
        <v>0.38500000000000001</v>
      </c>
      <c r="FX12" s="9">
        <v>0</v>
      </c>
      <c r="FY12" s="9">
        <v>0.38500000000000001</v>
      </c>
      <c r="FZ12" s="9">
        <v>0.35399999999999998</v>
      </c>
      <c r="GA12" s="9">
        <v>8.6999999999999994E-2</v>
      </c>
      <c r="GB12" s="9">
        <v>0.26600000000000001</v>
      </c>
      <c r="GC12" s="9">
        <v>44.326000000000001</v>
      </c>
      <c r="GD12" s="9">
        <v>0</v>
      </c>
      <c r="GE12" s="9">
        <v>40.054000000000002</v>
      </c>
      <c r="GF12" s="9">
        <v>0.52300000000000002</v>
      </c>
      <c r="GG12" s="9">
        <v>0.14399999999999999</v>
      </c>
      <c r="GH12" s="9">
        <v>0.379</v>
      </c>
      <c r="GI12" s="9">
        <v>0</v>
      </c>
      <c r="GJ12" s="9">
        <v>0</v>
      </c>
      <c r="GK12" s="9">
        <v>0</v>
      </c>
      <c r="GL12" s="9">
        <v>0.27600000000000002</v>
      </c>
      <c r="GM12" s="9">
        <v>8.2000000000000003E-2</v>
      </c>
      <c r="GN12" s="9">
        <v>0.19400000000000001</v>
      </c>
      <c r="GO12" s="9">
        <v>0.17899999999999999</v>
      </c>
      <c r="GP12" s="9">
        <v>6.3E-2</v>
      </c>
      <c r="GQ12" s="9">
        <v>0.11700000000000001</v>
      </c>
      <c r="GR12" s="9">
        <v>6.8000000000000005E-2</v>
      </c>
      <c r="GS12" s="9">
        <v>0</v>
      </c>
      <c r="GT12" s="9">
        <v>6.8000000000000005E-2</v>
      </c>
      <c r="GU12" s="9">
        <v>13.693</v>
      </c>
      <c r="GV12" s="9">
        <v>26.18</v>
      </c>
      <c r="GW12" s="9">
        <v>15.34</v>
      </c>
      <c r="GX12" s="9">
        <v>1.706</v>
      </c>
      <c r="GY12" s="9">
        <v>0.24399999999999999</v>
      </c>
      <c r="GZ12" s="9">
        <v>1.462</v>
      </c>
      <c r="HA12" s="9">
        <v>0.52900000000000003</v>
      </c>
      <c r="HB12" s="9">
        <v>0.17199999999999999</v>
      </c>
      <c r="HC12" s="9">
        <v>0.35699999999999998</v>
      </c>
      <c r="HD12" s="9">
        <v>0.24299999999999999</v>
      </c>
      <c r="HE12" s="9">
        <v>0</v>
      </c>
      <c r="HF12" s="9">
        <v>0.24299999999999999</v>
      </c>
      <c r="HG12" s="9">
        <v>0.38100000000000001</v>
      </c>
      <c r="HH12" s="9">
        <v>7.1999999999999995E-2</v>
      </c>
      <c r="HI12" s="9">
        <v>0.309</v>
      </c>
      <c r="HJ12" s="9">
        <v>0.55400000000000005</v>
      </c>
      <c r="HK12" s="9">
        <v>0</v>
      </c>
      <c r="HL12" s="9">
        <v>0.55400000000000005</v>
      </c>
      <c r="HM12" s="9">
        <v>30</v>
      </c>
      <c r="HN12" s="9">
        <v>1</v>
      </c>
      <c r="HO12" s="9">
        <v>30</v>
      </c>
      <c r="HP12" s="9">
        <v>2.0259999999999998</v>
      </c>
      <c r="HQ12" s="9">
        <v>1.2030000000000001</v>
      </c>
      <c r="HR12" s="9">
        <v>0.82299999999999995</v>
      </c>
      <c r="HS12" s="9">
        <v>0.373</v>
      </c>
      <c r="HT12" s="9">
        <v>0.19900000000000001</v>
      </c>
      <c r="HU12" s="9">
        <v>0.17399999999999999</v>
      </c>
      <c r="HV12" s="9">
        <v>0.19400000000000001</v>
      </c>
      <c r="HW12" s="9">
        <v>7.9000000000000001E-2</v>
      </c>
      <c r="HX12" s="9">
        <v>0.115</v>
      </c>
      <c r="HY12" s="9">
        <v>0.66200000000000003</v>
      </c>
      <c r="HZ12" s="9">
        <v>0.48</v>
      </c>
      <c r="IA12" s="9">
        <v>0.182</v>
      </c>
      <c r="IB12" s="9">
        <v>0.79700000000000004</v>
      </c>
      <c r="IC12" s="9">
        <v>0.44500000000000001</v>
      </c>
      <c r="ID12" s="9">
        <v>0.35199999999999998</v>
      </c>
      <c r="IE12" s="9">
        <v>32.186</v>
      </c>
      <c r="IF12" s="9">
        <v>26.47</v>
      </c>
      <c r="IG12" s="9">
        <v>49.661999999999999</v>
      </c>
      <c r="IH12" s="9">
        <v>0.57499999999999996</v>
      </c>
      <c r="II12" s="9">
        <v>0.158</v>
      </c>
      <c r="IJ12" s="9">
        <v>0.41699999999999998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7.0999999999999994E-2</v>
      </c>
    </row>
    <row r="13" spans="1:251">
      <c r="A13" s="10">
        <v>42767</v>
      </c>
      <c r="B13" s="9"/>
      <c r="C13" s="9"/>
      <c r="D13" s="9">
        <v>0</v>
      </c>
      <c r="E13" s="9"/>
      <c r="F13" s="9"/>
      <c r="G13" s="9"/>
      <c r="H13" s="9"/>
      <c r="I13" s="9"/>
      <c r="J13" s="9"/>
      <c r="K13" s="9"/>
      <c r="L13" s="9">
        <v>0</v>
      </c>
      <c r="M13" s="9"/>
      <c r="N13" s="9">
        <v>0</v>
      </c>
      <c r="O13" s="9">
        <v>0</v>
      </c>
      <c r="P13" s="9">
        <v>0</v>
      </c>
      <c r="Q13" s="9"/>
      <c r="R13" s="9"/>
      <c r="S13" s="9">
        <v>0</v>
      </c>
      <c r="T13" s="9"/>
      <c r="U13" s="9"/>
      <c r="V13" s="9">
        <v>0</v>
      </c>
      <c r="W13" s="9"/>
      <c r="X13" s="9"/>
      <c r="Y13" s="9"/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4.13</v>
      </c>
      <c r="BK13" s="9">
        <v>1.6579999999999999</v>
      </c>
      <c r="BL13" s="9">
        <v>2.472</v>
      </c>
      <c r="BM13" s="9">
        <v>0.54900000000000004</v>
      </c>
      <c r="BN13" s="9">
        <v>0.191</v>
      </c>
      <c r="BO13" s="9">
        <v>0.35799999999999998</v>
      </c>
      <c r="BP13" s="9">
        <v>0.65900000000000003</v>
      </c>
      <c r="BQ13" s="9">
        <v>0.26300000000000001</v>
      </c>
      <c r="BR13" s="9">
        <v>0.39600000000000002</v>
      </c>
      <c r="BS13" s="9">
        <v>1.8149999999999999</v>
      </c>
      <c r="BT13" s="9">
        <v>0.69</v>
      </c>
      <c r="BU13" s="9">
        <v>1.125</v>
      </c>
      <c r="BV13" s="9">
        <v>1.107</v>
      </c>
      <c r="BW13" s="9">
        <v>0.51500000000000001</v>
      </c>
      <c r="BX13" s="9">
        <v>0.59199999999999997</v>
      </c>
      <c r="BY13" s="9">
        <v>26.541</v>
      </c>
      <c r="BZ13" s="9">
        <v>27.5</v>
      </c>
      <c r="CA13" s="9">
        <v>26.231000000000002</v>
      </c>
      <c r="CB13" s="9">
        <v>0.94499999999999995</v>
      </c>
      <c r="CC13" s="9">
        <v>0.113</v>
      </c>
      <c r="CD13" s="9">
        <v>0.83199999999999996</v>
      </c>
      <c r="CE13" s="9">
        <v>0.184</v>
      </c>
      <c r="CF13" s="9">
        <v>0</v>
      </c>
      <c r="CG13" s="9">
        <v>0.184</v>
      </c>
      <c r="CH13" s="9">
        <v>0</v>
      </c>
      <c r="CI13" s="9">
        <v>0</v>
      </c>
      <c r="CJ13" s="9">
        <v>0</v>
      </c>
      <c r="CK13" s="9">
        <v>0.432</v>
      </c>
      <c r="CL13" s="9">
        <v>0</v>
      </c>
      <c r="CM13" s="9">
        <v>0.432</v>
      </c>
      <c r="CN13" s="9">
        <v>0.32900000000000001</v>
      </c>
      <c r="CO13" s="9">
        <v>0.113</v>
      </c>
      <c r="CP13" s="9">
        <v>0.216</v>
      </c>
      <c r="CQ13" s="9">
        <v>26.556000000000001</v>
      </c>
      <c r="CR13" s="9">
        <v>0</v>
      </c>
      <c r="CS13" s="9">
        <v>24.311</v>
      </c>
      <c r="CT13" s="9">
        <v>3.1840000000000002</v>
      </c>
      <c r="CU13" s="9">
        <v>1.5449999999999999</v>
      </c>
      <c r="CV13" s="9">
        <v>1.64</v>
      </c>
      <c r="CW13" s="9">
        <v>0.36499999999999999</v>
      </c>
      <c r="CX13" s="9">
        <v>0.191</v>
      </c>
      <c r="CY13" s="9">
        <v>0.17399999999999999</v>
      </c>
      <c r="CZ13" s="9">
        <v>0.65900000000000003</v>
      </c>
      <c r="DA13" s="9">
        <v>0.26300000000000001</v>
      </c>
      <c r="DB13" s="9">
        <v>0.39600000000000002</v>
      </c>
      <c r="DC13" s="9">
        <v>1.3819999999999999</v>
      </c>
      <c r="DD13" s="9">
        <v>0.69</v>
      </c>
      <c r="DE13" s="9">
        <v>0.69299999999999995</v>
      </c>
      <c r="DF13" s="9">
        <v>0.77800000000000002</v>
      </c>
      <c r="DG13" s="9">
        <v>0.40200000000000002</v>
      </c>
      <c r="DH13" s="9">
        <v>0.376</v>
      </c>
      <c r="DI13" s="9">
        <v>26.48</v>
      </c>
      <c r="DJ13" s="9">
        <v>24.843</v>
      </c>
      <c r="DK13" s="9">
        <v>27.395</v>
      </c>
      <c r="DL13" s="9">
        <v>0.71</v>
      </c>
      <c r="DM13" s="9">
        <v>0.39600000000000002</v>
      </c>
      <c r="DN13" s="9">
        <v>0.314</v>
      </c>
      <c r="DO13" s="9">
        <v>0.1</v>
      </c>
      <c r="DP13" s="9">
        <v>0</v>
      </c>
      <c r="DQ13" s="9">
        <v>0.1</v>
      </c>
      <c r="DR13" s="9">
        <v>0</v>
      </c>
      <c r="DS13" s="9">
        <v>0</v>
      </c>
      <c r="DT13" s="9">
        <v>0</v>
      </c>
      <c r="DU13" s="9">
        <v>0.29399999999999998</v>
      </c>
      <c r="DV13" s="9">
        <v>0.184</v>
      </c>
      <c r="DW13" s="9">
        <v>0.11</v>
      </c>
      <c r="DX13" s="9">
        <v>0.316</v>
      </c>
      <c r="DY13" s="9">
        <v>0.21199999999999999</v>
      </c>
      <c r="DZ13" s="9">
        <v>0.104</v>
      </c>
      <c r="EA13" s="9">
        <v>50.234000000000002</v>
      </c>
      <c r="EB13" s="9">
        <v>51.209000000000003</v>
      </c>
      <c r="EC13" s="9">
        <v>14.688000000000001</v>
      </c>
      <c r="ED13" s="9">
        <v>1.6759999999999999</v>
      </c>
      <c r="EE13" s="9">
        <v>0.73399999999999999</v>
      </c>
      <c r="EF13" s="9">
        <v>0.94199999999999995</v>
      </c>
      <c r="EG13" s="9">
        <v>0.24099999999999999</v>
      </c>
      <c r="EH13" s="9">
        <v>0</v>
      </c>
      <c r="EI13" s="9">
        <v>0.24099999999999999</v>
      </c>
      <c r="EJ13" s="9">
        <v>0</v>
      </c>
      <c r="EK13" s="9">
        <v>0</v>
      </c>
      <c r="EL13" s="9">
        <v>0</v>
      </c>
      <c r="EM13" s="9">
        <v>0.873</v>
      </c>
      <c r="EN13" s="9">
        <v>0.38600000000000001</v>
      </c>
      <c r="EO13" s="9">
        <v>0.48699999999999999</v>
      </c>
      <c r="EP13" s="9">
        <v>0.56200000000000006</v>
      </c>
      <c r="EQ13" s="9">
        <v>0.34799999999999998</v>
      </c>
      <c r="ER13" s="9">
        <v>0.21299999999999999</v>
      </c>
      <c r="ES13" s="9">
        <v>40.386000000000003</v>
      </c>
      <c r="ET13" s="9">
        <v>48.162999999999997</v>
      </c>
      <c r="EU13" s="9">
        <v>35.646000000000001</v>
      </c>
      <c r="EV13" s="9">
        <v>3.1640000000000001</v>
      </c>
      <c r="EW13" s="9">
        <v>1.32</v>
      </c>
      <c r="EX13" s="9">
        <v>1.8440000000000001</v>
      </c>
      <c r="EY13" s="9">
        <v>0.40799999999999997</v>
      </c>
      <c r="EZ13" s="9">
        <v>0.191</v>
      </c>
      <c r="FA13" s="9">
        <v>0.217</v>
      </c>
      <c r="FB13" s="9">
        <v>0.65900000000000003</v>
      </c>
      <c r="FC13" s="9">
        <v>0.26300000000000001</v>
      </c>
      <c r="FD13" s="9">
        <v>0.39600000000000002</v>
      </c>
      <c r="FE13" s="9">
        <v>1.2370000000000001</v>
      </c>
      <c r="FF13" s="9">
        <v>0.48799999999999999</v>
      </c>
      <c r="FG13" s="9">
        <v>0.748</v>
      </c>
      <c r="FH13" s="9">
        <v>0.86099999999999999</v>
      </c>
      <c r="FI13" s="9">
        <v>0.378</v>
      </c>
      <c r="FJ13" s="9">
        <v>0.48299999999999998</v>
      </c>
      <c r="FK13" s="9">
        <v>17.79</v>
      </c>
      <c r="FL13" s="9">
        <v>21.016999999999999</v>
      </c>
      <c r="FM13" s="9">
        <v>17.861000000000001</v>
      </c>
      <c r="FN13" s="9">
        <v>0.79</v>
      </c>
      <c r="FO13" s="9">
        <v>0.39600000000000002</v>
      </c>
      <c r="FP13" s="9">
        <v>0.39300000000000002</v>
      </c>
      <c r="FQ13" s="9">
        <v>0.152</v>
      </c>
      <c r="FR13" s="9">
        <v>0</v>
      </c>
      <c r="FS13" s="9">
        <v>0.152</v>
      </c>
      <c r="FT13" s="9">
        <v>0</v>
      </c>
      <c r="FU13" s="9">
        <v>0</v>
      </c>
      <c r="FV13" s="9">
        <v>0</v>
      </c>
      <c r="FW13" s="9">
        <v>0.41499999999999998</v>
      </c>
      <c r="FX13" s="9">
        <v>0.28299999999999997</v>
      </c>
      <c r="FY13" s="9">
        <v>0.13300000000000001</v>
      </c>
      <c r="FZ13" s="9">
        <v>0.223</v>
      </c>
      <c r="GA13" s="9">
        <v>0.113</v>
      </c>
      <c r="GB13" s="9">
        <v>0.109</v>
      </c>
      <c r="GC13" s="9">
        <v>47.057000000000002</v>
      </c>
      <c r="GD13" s="9">
        <v>35.259</v>
      </c>
      <c r="GE13" s="9">
        <v>41.459000000000003</v>
      </c>
      <c r="GF13" s="9">
        <v>0.88600000000000001</v>
      </c>
      <c r="GG13" s="9">
        <v>0.33800000000000002</v>
      </c>
      <c r="GH13" s="9">
        <v>0.54800000000000004</v>
      </c>
      <c r="GI13" s="9">
        <v>0.09</v>
      </c>
      <c r="GJ13" s="9">
        <v>0</v>
      </c>
      <c r="GK13" s="9">
        <v>0.09</v>
      </c>
      <c r="GL13" s="9">
        <v>0</v>
      </c>
      <c r="GM13" s="9">
        <v>0</v>
      </c>
      <c r="GN13" s="9">
        <v>0</v>
      </c>
      <c r="GO13" s="9">
        <v>0.45700000000000002</v>
      </c>
      <c r="GP13" s="9">
        <v>0.10299999999999999</v>
      </c>
      <c r="GQ13" s="9">
        <v>0.35399999999999998</v>
      </c>
      <c r="GR13" s="9">
        <v>0.33900000000000002</v>
      </c>
      <c r="GS13" s="9">
        <v>0.23499999999999999</v>
      </c>
      <c r="GT13" s="9">
        <v>0.104</v>
      </c>
      <c r="GU13" s="9">
        <v>38.39</v>
      </c>
      <c r="GV13" s="9">
        <v>52</v>
      </c>
      <c r="GW13" s="9">
        <v>32.301000000000002</v>
      </c>
      <c r="GX13" s="9">
        <v>1.9239999999999999</v>
      </c>
      <c r="GY13" s="9">
        <v>0.624</v>
      </c>
      <c r="GZ13" s="9">
        <v>1.3009999999999999</v>
      </c>
      <c r="HA13" s="9">
        <v>0.246</v>
      </c>
      <c r="HB13" s="9">
        <v>0.113</v>
      </c>
      <c r="HC13" s="9">
        <v>0.13200000000000001</v>
      </c>
      <c r="HD13" s="9">
        <v>0.39600000000000002</v>
      </c>
      <c r="HE13" s="9">
        <v>0</v>
      </c>
      <c r="HF13" s="9">
        <v>0.39600000000000002</v>
      </c>
      <c r="HG13" s="9">
        <v>0.77</v>
      </c>
      <c r="HH13" s="9">
        <v>0.20799999999999999</v>
      </c>
      <c r="HI13" s="9">
        <v>0.56200000000000006</v>
      </c>
      <c r="HJ13" s="9">
        <v>0.51300000000000001</v>
      </c>
      <c r="HK13" s="9">
        <v>0.30199999999999999</v>
      </c>
      <c r="HL13" s="9">
        <v>0.21</v>
      </c>
      <c r="HM13" s="9">
        <v>14.808999999999999</v>
      </c>
      <c r="HN13" s="9">
        <v>33.015000000000001</v>
      </c>
      <c r="HO13" s="9">
        <v>13</v>
      </c>
      <c r="HP13" s="9">
        <v>1.24</v>
      </c>
      <c r="HQ13" s="9">
        <v>0.69599999999999995</v>
      </c>
      <c r="HR13" s="9">
        <v>0.54400000000000004</v>
      </c>
      <c r="HS13" s="9">
        <v>0.16200000000000001</v>
      </c>
      <c r="HT13" s="9">
        <v>7.6999999999999999E-2</v>
      </c>
      <c r="HU13" s="9">
        <v>8.5000000000000006E-2</v>
      </c>
      <c r="HV13" s="9">
        <v>0.26300000000000001</v>
      </c>
      <c r="HW13" s="9">
        <v>0.26300000000000001</v>
      </c>
      <c r="HX13" s="9">
        <v>0</v>
      </c>
      <c r="HY13" s="9">
        <v>0.46700000000000003</v>
      </c>
      <c r="HZ13" s="9">
        <v>0.28000000000000003</v>
      </c>
      <c r="IA13" s="9">
        <v>0.187</v>
      </c>
      <c r="IB13" s="9">
        <v>0.34799999999999998</v>
      </c>
      <c r="IC13" s="9">
        <v>7.5999999999999998E-2</v>
      </c>
      <c r="ID13" s="9">
        <v>0.27200000000000002</v>
      </c>
      <c r="IE13" s="9">
        <v>30.609000000000002</v>
      </c>
      <c r="IF13" s="9">
        <v>20.111999999999998</v>
      </c>
      <c r="IG13" s="9">
        <v>47.451999999999998</v>
      </c>
      <c r="IH13" s="9">
        <v>1.3959999999999999</v>
      </c>
      <c r="II13" s="9">
        <v>0.51700000000000002</v>
      </c>
      <c r="IJ13" s="9">
        <v>0.878</v>
      </c>
      <c r="IK13" s="9">
        <v>0.19</v>
      </c>
      <c r="IL13" s="9">
        <v>0</v>
      </c>
      <c r="IM13" s="9">
        <v>0.19</v>
      </c>
      <c r="IN13" s="9">
        <v>0.128</v>
      </c>
      <c r="IO13" s="9">
        <v>0</v>
      </c>
      <c r="IP13" s="9">
        <v>0.128</v>
      </c>
      <c r="IQ13" s="9">
        <v>0.73399999999999999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>
        <v>0</v>
      </c>
      <c r="J14" s="9"/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/>
      <c r="R14" s="9">
        <v>0</v>
      </c>
      <c r="S14" s="9"/>
      <c r="T14" s="9"/>
      <c r="U14" s="9">
        <v>0</v>
      </c>
      <c r="V14" s="9"/>
      <c r="W14" s="9"/>
      <c r="X14" s="9">
        <v>0</v>
      </c>
      <c r="Y14" s="9"/>
      <c r="Z14" s="9"/>
      <c r="AA14" s="9"/>
      <c r="AB14" s="9"/>
      <c r="AC14" s="9"/>
      <c r="AD14" s="9"/>
      <c r="AE14" s="9"/>
      <c r="AF14" s="9">
        <v>0</v>
      </c>
      <c r="AG14" s="9">
        <v>0</v>
      </c>
      <c r="AH14" s="9">
        <v>0</v>
      </c>
      <c r="AI14" s="9"/>
      <c r="AJ14" s="9">
        <v>0</v>
      </c>
      <c r="AK14" s="9"/>
      <c r="AL14" s="9"/>
      <c r="AM14" s="9"/>
      <c r="AN14" s="9">
        <v>0</v>
      </c>
      <c r="AO14" s="9"/>
      <c r="AP14" s="9"/>
      <c r="AQ14" s="9"/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4.2640000000000002</v>
      </c>
      <c r="BK14" s="9">
        <v>1.5489999999999999</v>
      </c>
      <c r="BL14" s="9">
        <v>2.7149999999999999</v>
      </c>
      <c r="BM14" s="9">
        <v>0.82</v>
      </c>
      <c r="BN14" s="9">
        <v>0.39100000000000001</v>
      </c>
      <c r="BO14" s="9">
        <v>0.42899999999999999</v>
      </c>
      <c r="BP14" s="9">
        <v>0.63</v>
      </c>
      <c r="BQ14" s="9">
        <v>0.13700000000000001</v>
      </c>
      <c r="BR14" s="9">
        <v>0.49399999999999999</v>
      </c>
      <c r="BS14" s="9">
        <v>1.75</v>
      </c>
      <c r="BT14" s="9">
        <v>0.61799999999999999</v>
      </c>
      <c r="BU14" s="9">
        <v>1.1319999999999999</v>
      </c>
      <c r="BV14" s="9">
        <v>1.0629999999999999</v>
      </c>
      <c r="BW14" s="9">
        <v>0.40400000000000003</v>
      </c>
      <c r="BX14" s="9">
        <v>0.66</v>
      </c>
      <c r="BY14" s="9">
        <v>21</v>
      </c>
      <c r="BZ14" s="9">
        <v>21</v>
      </c>
      <c r="CA14" s="9">
        <v>20.103999999999999</v>
      </c>
      <c r="CB14" s="9">
        <v>1.353</v>
      </c>
      <c r="CC14" s="9">
        <v>0.23899999999999999</v>
      </c>
      <c r="CD14" s="9">
        <v>1.1140000000000001</v>
      </c>
      <c r="CE14" s="9">
        <v>0.18</v>
      </c>
      <c r="CF14" s="9">
        <v>8.7999999999999995E-2</v>
      </c>
      <c r="CG14" s="9">
        <v>9.1999999999999998E-2</v>
      </c>
      <c r="CH14" s="9">
        <v>0.26200000000000001</v>
      </c>
      <c r="CI14" s="9">
        <v>0</v>
      </c>
      <c r="CJ14" s="9">
        <v>0.26200000000000001</v>
      </c>
      <c r="CK14" s="9">
        <v>0.47299999999999998</v>
      </c>
      <c r="CL14" s="9">
        <v>0.151</v>
      </c>
      <c r="CM14" s="9">
        <v>0.32200000000000001</v>
      </c>
      <c r="CN14" s="9">
        <v>0.438</v>
      </c>
      <c r="CO14" s="9">
        <v>0</v>
      </c>
      <c r="CP14" s="9">
        <v>0.438</v>
      </c>
      <c r="CQ14" s="9">
        <v>22.75</v>
      </c>
      <c r="CR14" s="9">
        <v>19.420000000000002</v>
      </c>
      <c r="CS14" s="9">
        <v>24.838000000000001</v>
      </c>
      <c r="CT14" s="9">
        <v>2.911</v>
      </c>
      <c r="CU14" s="9">
        <v>1.31</v>
      </c>
      <c r="CV14" s="9">
        <v>1.601</v>
      </c>
      <c r="CW14" s="9">
        <v>0.64</v>
      </c>
      <c r="CX14" s="9">
        <v>0.30199999999999999</v>
      </c>
      <c r="CY14" s="9">
        <v>0.33700000000000002</v>
      </c>
      <c r="CZ14" s="9">
        <v>0.36799999999999999</v>
      </c>
      <c r="DA14" s="9">
        <v>0.13700000000000001</v>
      </c>
      <c r="DB14" s="9">
        <v>0.23100000000000001</v>
      </c>
      <c r="DC14" s="9">
        <v>1.2769999999999999</v>
      </c>
      <c r="DD14" s="9">
        <v>0.46700000000000003</v>
      </c>
      <c r="DE14" s="9">
        <v>0.81100000000000005</v>
      </c>
      <c r="DF14" s="9">
        <v>0.625</v>
      </c>
      <c r="DG14" s="9">
        <v>0.40400000000000003</v>
      </c>
      <c r="DH14" s="9">
        <v>0.222</v>
      </c>
      <c r="DI14" s="9">
        <v>21</v>
      </c>
      <c r="DJ14" s="9">
        <v>23.602</v>
      </c>
      <c r="DK14" s="9">
        <v>17.994</v>
      </c>
      <c r="DL14" s="9">
        <v>0.73399999999999999</v>
      </c>
      <c r="DM14" s="9">
        <v>0.35699999999999998</v>
      </c>
      <c r="DN14" s="9">
        <v>0.377</v>
      </c>
      <c r="DO14" s="9">
        <v>8.6999999999999994E-2</v>
      </c>
      <c r="DP14" s="9">
        <v>8.6999999999999994E-2</v>
      </c>
      <c r="DQ14" s="9">
        <v>0</v>
      </c>
      <c r="DR14" s="9">
        <v>0.22700000000000001</v>
      </c>
      <c r="DS14" s="9">
        <v>8.6999999999999994E-2</v>
      </c>
      <c r="DT14" s="9">
        <v>0.13900000000000001</v>
      </c>
      <c r="DU14" s="9">
        <v>0.19700000000000001</v>
      </c>
      <c r="DV14" s="9">
        <v>6.8000000000000005E-2</v>
      </c>
      <c r="DW14" s="9">
        <v>0.129</v>
      </c>
      <c r="DX14" s="9">
        <v>0.222</v>
      </c>
      <c r="DY14" s="9">
        <v>0.114</v>
      </c>
      <c r="DZ14" s="9">
        <v>0.108</v>
      </c>
      <c r="EA14" s="9">
        <v>20.021999999999998</v>
      </c>
      <c r="EB14" s="9">
        <v>11.042</v>
      </c>
      <c r="EC14" s="9">
        <v>41.863</v>
      </c>
      <c r="ED14" s="9">
        <v>1.4570000000000001</v>
      </c>
      <c r="EE14" s="9">
        <v>0.72499999999999998</v>
      </c>
      <c r="EF14" s="9">
        <v>0.73199999999999998</v>
      </c>
      <c r="EG14" s="9">
        <v>0.23</v>
      </c>
      <c r="EH14" s="9">
        <v>0.16</v>
      </c>
      <c r="EI14" s="9">
        <v>7.0000000000000007E-2</v>
      </c>
      <c r="EJ14" s="9">
        <v>0.34799999999999998</v>
      </c>
      <c r="EK14" s="9">
        <v>0.158</v>
      </c>
      <c r="EL14" s="9">
        <v>0.19</v>
      </c>
      <c r="EM14" s="9">
        <v>0.47599999999999998</v>
      </c>
      <c r="EN14" s="9">
        <v>0.14299999999999999</v>
      </c>
      <c r="EO14" s="9">
        <v>0.33300000000000002</v>
      </c>
      <c r="EP14" s="9">
        <v>0.40300000000000002</v>
      </c>
      <c r="EQ14" s="9">
        <v>0.26400000000000001</v>
      </c>
      <c r="ER14" s="9">
        <v>0.13900000000000001</v>
      </c>
      <c r="ES14" s="9">
        <v>22.661000000000001</v>
      </c>
      <c r="ET14" s="9">
        <v>17.64</v>
      </c>
      <c r="EU14" s="9">
        <v>25.393000000000001</v>
      </c>
      <c r="EV14" s="9">
        <v>3.5409999999999999</v>
      </c>
      <c r="EW14" s="9">
        <v>1.181</v>
      </c>
      <c r="EX14" s="9">
        <v>2.36</v>
      </c>
      <c r="EY14" s="9">
        <v>0.67800000000000005</v>
      </c>
      <c r="EZ14" s="9">
        <v>0.31900000000000001</v>
      </c>
      <c r="FA14" s="9">
        <v>0.35899999999999999</v>
      </c>
      <c r="FB14" s="9">
        <v>0.50900000000000001</v>
      </c>
      <c r="FC14" s="9">
        <v>6.6000000000000003E-2</v>
      </c>
      <c r="FD14" s="9">
        <v>0.443</v>
      </c>
      <c r="FE14" s="9">
        <v>1.4710000000000001</v>
      </c>
      <c r="FF14" s="9">
        <v>0.54300000000000004</v>
      </c>
      <c r="FG14" s="9">
        <v>0.92900000000000005</v>
      </c>
      <c r="FH14" s="9">
        <v>0.88200000000000001</v>
      </c>
      <c r="FI14" s="9">
        <v>0.253</v>
      </c>
      <c r="FJ14" s="9">
        <v>0.629</v>
      </c>
      <c r="FK14" s="9">
        <v>20.904</v>
      </c>
      <c r="FL14" s="9">
        <v>22.940999999999999</v>
      </c>
      <c r="FM14" s="9">
        <v>16.646000000000001</v>
      </c>
      <c r="FN14" s="9">
        <v>1.1619999999999999</v>
      </c>
      <c r="FO14" s="9">
        <v>0.63700000000000001</v>
      </c>
      <c r="FP14" s="9">
        <v>0.52400000000000002</v>
      </c>
      <c r="FQ14" s="9">
        <v>0.23</v>
      </c>
      <c r="FR14" s="9">
        <v>0.16</v>
      </c>
      <c r="FS14" s="9">
        <v>7.0000000000000007E-2</v>
      </c>
      <c r="FT14" s="9">
        <v>0.20699999999999999</v>
      </c>
      <c r="FU14" s="9">
        <v>7.0000000000000007E-2</v>
      </c>
      <c r="FV14" s="9">
        <v>0.13700000000000001</v>
      </c>
      <c r="FW14" s="9">
        <v>0.39100000000000001</v>
      </c>
      <c r="FX14" s="9">
        <v>0.14299999999999999</v>
      </c>
      <c r="FY14" s="9">
        <v>0.248</v>
      </c>
      <c r="FZ14" s="9">
        <v>0.33300000000000002</v>
      </c>
      <c r="GA14" s="9">
        <v>0.26400000000000001</v>
      </c>
      <c r="GB14" s="9">
        <v>6.9000000000000006E-2</v>
      </c>
      <c r="GC14" s="9">
        <v>22.396999999999998</v>
      </c>
      <c r="GD14" s="9">
        <v>20.09</v>
      </c>
      <c r="GE14" s="9">
        <v>24.658000000000001</v>
      </c>
      <c r="GF14" s="9">
        <v>0.29499999999999998</v>
      </c>
      <c r="GG14" s="9">
        <v>8.6999999999999994E-2</v>
      </c>
      <c r="GH14" s="9">
        <v>0.20799999999999999</v>
      </c>
      <c r="GI14" s="9">
        <v>0</v>
      </c>
      <c r="GJ14" s="9">
        <v>0</v>
      </c>
      <c r="GK14" s="9">
        <v>0</v>
      </c>
      <c r="GL14" s="9">
        <v>0.14000000000000001</v>
      </c>
      <c r="GM14" s="9">
        <v>8.6999999999999994E-2</v>
      </c>
      <c r="GN14" s="9">
        <v>5.2999999999999999E-2</v>
      </c>
      <c r="GO14" s="9">
        <v>8.5000000000000006E-2</v>
      </c>
      <c r="GP14" s="9">
        <v>0</v>
      </c>
      <c r="GQ14" s="9">
        <v>8.5000000000000006E-2</v>
      </c>
      <c r="GR14" s="9">
        <v>7.0000000000000007E-2</v>
      </c>
      <c r="GS14" s="9">
        <v>0</v>
      </c>
      <c r="GT14" s="9">
        <v>7.0000000000000007E-2</v>
      </c>
      <c r="GU14" s="9">
        <v>17.326000000000001</v>
      </c>
      <c r="GV14" s="9">
        <v>0</v>
      </c>
      <c r="GW14" s="9">
        <v>34.639000000000003</v>
      </c>
      <c r="GX14" s="9">
        <v>1.5209999999999999</v>
      </c>
      <c r="GY14" s="9">
        <v>0.23899999999999999</v>
      </c>
      <c r="GZ14" s="9">
        <v>1.282</v>
      </c>
      <c r="HA14" s="9">
        <v>0.157</v>
      </c>
      <c r="HB14" s="9">
        <v>0</v>
      </c>
      <c r="HC14" s="9">
        <v>0.157</v>
      </c>
      <c r="HD14" s="9">
        <v>0.36899999999999999</v>
      </c>
      <c r="HE14" s="9">
        <v>6.6000000000000003E-2</v>
      </c>
      <c r="HF14" s="9">
        <v>0.30299999999999999</v>
      </c>
      <c r="HG14" s="9">
        <v>0.54100000000000004</v>
      </c>
      <c r="HH14" s="9">
        <v>7.4999999999999997E-2</v>
      </c>
      <c r="HI14" s="9">
        <v>0.46600000000000003</v>
      </c>
      <c r="HJ14" s="9">
        <v>0.45500000000000002</v>
      </c>
      <c r="HK14" s="9">
        <v>9.8000000000000004E-2</v>
      </c>
      <c r="HL14" s="9">
        <v>0.35699999999999998</v>
      </c>
      <c r="HM14" s="9">
        <v>13.711</v>
      </c>
      <c r="HN14" s="9">
        <v>44.646000000000001</v>
      </c>
      <c r="HO14" s="9">
        <v>13</v>
      </c>
      <c r="HP14" s="9">
        <v>2.02</v>
      </c>
      <c r="HQ14" s="9">
        <v>0.94199999999999995</v>
      </c>
      <c r="HR14" s="9">
        <v>1.0780000000000001</v>
      </c>
      <c r="HS14" s="9">
        <v>0.52100000000000002</v>
      </c>
      <c r="HT14" s="9">
        <v>0.31900000000000001</v>
      </c>
      <c r="HU14" s="9">
        <v>0.20200000000000001</v>
      </c>
      <c r="HV14" s="9">
        <v>0.14000000000000001</v>
      </c>
      <c r="HW14" s="9">
        <v>0</v>
      </c>
      <c r="HX14" s="9">
        <v>0.14000000000000001</v>
      </c>
      <c r="HY14" s="9">
        <v>0.93100000000000005</v>
      </c>
      <c r="HZ14" s="9">
        <v>0.46800000000000003</v>
      </c>
      <c r="IA14" s="9">
        <v>0.46300000000000002</v>
      </c>
      <c r="IB14" s="9">
        <v>0.42799999999999999</v>
      </c>
      <c r="IC14" s="9">
        <v>0.155</v>
      </c>
      <c r="ID14" s="9">
        <v>0.27200000000000002</v>
      </c>
      <c r="IE14" s="9">
        <v>23.056999999999999</v>
      </c>
      <c r="IF14" s="9">
        <v>19.798999999999999</v>
      </c>
      <c r="IG14" s="9">
        <v>35.249000000000002</v>
      </c>
      <c r="IH14" s="9">
        <v>1.8069999999999999</v>
      </c>
      <c r="II14" s="9">
        <v>0.66600000000000004</v>
      </c>
      <c r="IJ14" s="9">
        <v>1.141</v>
      </c>
      <c r="IK14" s="9">
        <v>0.42799999999999999</v>
      </c>
      <c r="IL14" s="9">
        <v>0.16700000000000001</v>
      </c>
      <c r="IM14" s="9">
        <v>0.26100000000000001</v>
      </c>
      <c r="IN14" s="9">
        <v>0.495</v>
      </c>
      <c r="IO14" s="9">
        <v>7.0000000000000007E-2</v>
      </c>
      <c r="IP14" s="9">
        <v>0.42399999999999999</v>
      </c>
      <c r="IQ14" s="9">
        <v>0.36699999999999999</v>
      </c>
    </row>
    <row r="15" spans="1:251">
      <c r="A15" s="10">
        <v>43497</v>
      </c>
      <c r="B15" s="9">
        <v>0.19500000000000001</v>
      </c>
      <c r="C15" s="9">
        <v>0.115</v>
      </c>
      <c r="D15" s="9">
        <v>0.08</v>
      </c>
      <c r="E15" s="9">
        <v>29.532</v>
      </c>
      <c r="F15" s="9">
        <v>37.911999999999999</v>
      </c>
      <c r="G15" s="9">
        <v>19.702999999999999</v>
      </c>
      <c r="H15" s="9">
        <v>0.47599999999999998</v>
      </c>
      <c r="I15" s="9">
        <v>0.24099999999999999</v>
      </c>
      <c r="J15" s="9">
        <v>0.23499999999999999</v>
      </c>
      <c r="K15" s="9">
        <v>0.155</v>
      </c>
      <c r="L15" s="9">
        <v>0</v>
      </c>
      <c r="M15" s="9">
        <v>0.155</v>
      </c>
      <c r="N15" s="9">
        <v>0</v>
      </c>
      <c r="O15" s="9">
        <v>0</v>
      </c>
      <c r="P15" s="9">
        <v>0</v>
      </c>
      <c r="Q15" s="9">
        <v>0.126</v>
      </c>
      <c r="R15" s="9">
        <v>0.126</v>
      </c>
      <c r="S15" s="9">
        <v>0</v>
      </c>
      <c r="T15" s="9">
        <v>0.19500000000000001</v>
      </c>
      <c r="U15" s="9">
        <v>0.115</v>
      </c>
      <c r="V15" s="9">
        <v>0.08</v>
      </c>
      <c r="W15" s="9">
        <v>29.532</v>
      </c>
      <c r="X15" s="9">
        <v>37.911999999999999</v>
      </c>
      <c r="Y15" s="9">
        <v>19.702999999999999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4.4880000000000004</v>
      </c>
      <c r="BK15" s="9">
        <v>1.903</v>
      </c>
      <c r="BL15" s="9">
        <v>2.5859999999999999</v>
      </c>
      <c r="BM15" s="9">
        <v>0.55100000000000005</v>
      </c>
      <c r="BN15" s="9">
        <v>0.316</v>
      </c>
      <c r="BO15" s="9">
        <v>0.23499999999999999</v>
      </c>
      <c r="BP15" s="9">
        <v>0.93700000000000006</v>
      </c>
      <c r="BQ15" s="9">
        <v>9.5000000000000001E-2</v>
      </c>
      <c r="BR15" s="9">
        <v>0.84099999999999997</v>
      </c>
      <c r="BS15" s="9">
        <v>1.2030000000000001</v>
      </c>
      <c r="BT15" s="9">
        <v>0.70499999999999996</v>
      </c>
      <c r="BU15" s="9">
        <v>0.498</v>
      </c>
      <c r="BV15" s="9">
        <v>1.798</v>
      </c>
      <c r="BW15" s="9">
        <v>0.78600000000000003</v>
      </c>
      <c r="BX15" s="9">
        <v>1.012</v>
      </c>
      <c r="BY15" s="9">
        <v>27.015999999999998</v>
      </c>
      <c r="BZ15" s="9">
        <v>30.524999999999999</v>
      </c>
      <c r="CA15" s="9">
        <v>18.013000000000002</v>
      </c>
      <c r="CB15" s="9">
        <v>1.413</v>
      </c>
      <c r="CC15" s="9">
        <v>0.55500000000000005</v>
      </c>
      <c r="CD15" s="9">
        <v>0.85799999999999998</v>
      </c>
      <c r="CE15" s="9">
        <v>0.375</v>
      </c>
      <c r="CF15" s="9">
        <v>0.22</v>
      </c>
      <c r="CG15" s="9">
        <v>0.155</v>
      </c>
      <c r="CH15" s="9">
        <v>0.29699999999999999</v>
      </c>
      <c r="CI15" s="9">
        <v>9.5000000000000001E-2</v>
      </c>
      <c r="CJ15" s="9">
        <v>0.20200000000000001</v>
      </c>
      <c r="CK15" s="9">
        <v>0.28899999999999998</v>
      </c>
      <c r="CL15" s="9">
        <v>0.124</v>
      </c>
      <c r="CM15" s="9">
        <v>0.16500000000000001</v>
      </c>
      <c r="CN15" s="9">
        <v>0.45100000000000001</v>
      </c>
      <c r="CO15" s="9">
        <v>0.115</v>
      </c>
      <c r="CP15" s="9">
        <v>0.33600000000000002</v>
      </c>
      <c r="CQ15" s="9">
        <v>15.862</v>
      </c>
      <c r="CR15" s="9">
        <v>10.220000000000001</v>
      </c>
      <c r="CS15" s="9">
        <v>19.715</v>
      </c>
      <c r="CT15" s="9">
        <v>3.0750000000000002</v>
      </c>
      <c r="CU15" s="9">
        <v>1.347</v>
      </c>
      <c r="CV15" s="9">
        <v>1.728</v>
      </c>
      <c r="CW15" s="9">
        <v>0.17499999999999999</v>
      </c>
      <c r="CX15" s="9">
        <v>9.5000000000000001E-2</v>
      </c>
      <c r="CY15" s="9">
        <v>0.08</v>
      </c>
      <c r="CZ15" s="9">
        <v>0.64</v>
      </c>
      <c r="DA15" s="9">
        <v>0</v>
      </c>
      <c r="DB15" s="9">
        <v>0.64</v>
      </c>
      <c r="DC15" s="9">
        <v>0.91400000000000003</v>
      </c>
      <c r="DD15" s="9">
        <v>0.58099999999999996</v>
      </c>
      <c r="DE15" s="9">
        <v>0.33300000000000002</v>
      </c>
      <c r="DF15" s="9">
        <v>1.347</v>
      </c>
      <c r="DG15" s="9">
        <v>0.67100000000000004</v>
      </c>
      <c r="DH15" s="9">
        <v>0.67600000000000005</v>
      </c>
      <c r="DI15" s="9">
        <v>30.512</v>
      </c>
      <c r="DJ15" s="9">
        <v>37.113</v>
      </c>
      <c r="DK15" s="9">
        <v>16.759</v>
      </c>
      <c r="DL15" s="9">
        <v>0.41399999999999998</v>
      </c>
      <c r="DM15" s="9">
        <v>0.10100000000000001</v>
      </c>
      <c r="DN15" s="9">
        <v>0.313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9.1999999999999998E-2</v>
      </c>
      <c r="DV15" s="9">
        <v>0</v>
      </c>
      <c r="DW15" s="9">
        <v>9.1999999999999998E-2</v>
      </c>
      <c r="DX15" s="9">
        <v>0.32200000000000001</v>
      </c>
      <c r="DY15" s="9">
        <v>0.10100000000000001</v>
      </c>
      <c r="DZ15" s="9">
        <v>0.221</v>
      </c>
      <c r="EA15" s="9">
        <v>100.001</v>
      </c>
      <c r="EB15" s="9">
        <v>0</v>
      </c>
      <c r="EC15" s="9">
        <v>273.55799999999999</v>
      </c>
      <c r="ED15" s="9">
        <v>1.76</v>
      </c>
      <c r="EE15" s="9">
        <v>0.59099999999999997</v>
      </c>
      <c r="EF15" s="9">
        <v>1.1679999999999999</v>
      </c>
      <c r="EG15" s="9">
        <v>0.35</v>
      </c>
      <c r="EH15" s="9">
        <v>0.11600000000000001</v>
      </c>
      <c r="EI15" s="9">
        <v>0.23499999999999999</v>
      </c>
      <c r="EJ15" s="9">
        <v>0.16200000000000001</v>
      </c>
      <c r="EK15" s="9">
        <v>0</v>
      </c>
      <c r="EL15" s="9">
        <v>0.16200000000000001</v>
      </c>
      <c r="EM15" s="9">
        <v>0.23200000000000001</v>
      </c>
      <c r="EN15" s="9">
        <v>0.14000000000000001</v>
      </c>
      <c r="EO15" s="9">
        <v>9.1999999999999998E-2</v>
      </c>
      <c r="EP15" s="9">
        <v>1.014</v>
      </c>
      <c r="EQ15" s="9">
        <v>0.33500000000000002</v>
      </c>
      <c r="ER15" s="9">
        <v>0.67900000000000005</v>
      </c>
      <c r="ES15" s="9">
        <v>52</v>
      </c>
      <c r="ET15" s="9">
        <v>48.415999999999997</v>
      </c>
      <c r="EU15" s="9">
        <v>52</v>
      </c>
      <c r="EV15" s="9">
        <v>3.1429999999999998</v>
      </c>
      <c r="EW15" s="9">
        <v>1.413</v>
      </c>
      <c r="EX15" s="9">
        <v>1.73</v>
      </c>
      <c r="EY15" s="9">
        <v>0.2</v>
      </c>
      <c r="EZ15" s="9">
        <v>0.2</v>
      </c>
      <c r="FA15" s="9">
        <v>0</v>
      </c>
      <c r="FB15" s="9">
        <v>0.77400000000000002</v>
      </c>
      <c r="FC15" s="9">
        <v>9.5000000000000001E-2</v>
      </c>
      <c r="FD15" s="9">
        <v>0.67900000000000005</v>
      </c>
      <c r="FE15" s="9">
        <v>1.0629999999999999</v>
      </c>
      <c r="FF15" s="9">
        <v>0.56499999999999995</v>
      </c>
      <c r="FG15" s="9">
        <v>0.498</v>
      </c>
      <c r="FH15" s="9">
        <v>1.1060000000000001</v>
      </c>
      <c r="FI15" s="9">
        <v>0.55200000000000005</v>
      </c>
      <c r="FJ15" s="9">
        <v>0.55300000000000005</v>
      </c>
      <c r="FK15" s="9">
        <v>25.228000000000002</v>
      </c>
      <c r="FL15" s="9">
        <v>30.9</v>
      </c>
      <c r="FM15" s="9">
        <v>16.07</v>
      </c>
      <c r="FN15" s="9">
        <v>0.97299999999999998</v>
      </c>
      <c r="FO15" s="9">
        <v>0.33500000000000002</v>
      </c>
      <c r="FP15" s="9">
        <v>0.63700000000000001</v>
      </c>
      <c r="FQ15" s="9">
        <v>0.08</v>
      </c>
      <c r="FR15" s="9">
        <v>0</v>
      </c>
      <c r="FS15" s="9">
        <v>0.08</v>
      </c>
      <c r="FT15" s="9">
        <v>6.9000000000000006E-2</v>
      </c>
      <c r="FU15" s="9">
        <v>0</v>
      </c>
      <c r="FV15" s="9">
        <v>6.9000000000000006E-2</v>
      </c>
      <c r="FW15" s="9">
        <v>9.1999999999999998E-2</v>
      </c>
      <c r="FX15" s="9">
        <v>0</v>
      </c>
      <c r="FY15" s="9">
        <v>9.1999999999999998E-2</v>
      </c>
      <c r="FZ15" s="9">
        <v>0.73099999999999998</v>
      </c>
      <c r="GA15" s="9">
        <v>0.33500000000000002</v>
      </c>
      <c r="GB15" s="9">
        <v>0.39600000000000002</v>
      </c>
      <c r="GC15" s="9">
        <v>52</v>
      </c>
      <c r="GD15" s="9">
        <v>52</v>
      </c>
      <c r="GE15" s="9">
        <v>77.415999999999997</v>
      </c>
      <c r="GF15" s="9">
        <v>0.78700000000000003</v>
      </c>
      <c r="GG15" s="9">
        <v>0.25600000000000001</v>
      </c>
      <c r="GH15" s="9">
        <v>0.53100000000000003</v>
      </c>
      <c r="GI15" s="9">
        <v>0.27100000000000002</v>
      </c>
      <c r="GJ15" s="9">
        <v>0.11600000000000001</v>
      </c>
      <c r="GK15" s="9">
        <v>0.155</v>
      </c>
      <c r="GL15" s="9">
        <v>9.2999999999999999E-2</v>
      </c>
      <c r="GM15" s="9">
        <v>0</v>
      </c>
      <c r="GN15" s="9">
        <v>9.2999999999999999E-2</v>
      </c>
      <c r="GO15" s="9">
        <v>0.14000000000000001</v>
      </c>
      <c r="GP15" s="9">
        <v>0.14000000000000001</v>
      </c>
      <c r="GQ15" s="9">
        <v>0</v>
      </c>
      <c r="GR15" s="9">
        <v>0.28299999999999997</v>
      </c>
      <c r="GS15" s="9">
        <v>0</v>
      </c>
      <c r="GT15" s="9">
        <v>0.28299999999999997</v>
      </c>
      <c r="GU15" s="9">
        <v>19.748000000000001</v>
      </c>
      <c r="GV15" s="9">
        <v>14.685</v>
      </c>
      <c r="GW15" s="9">
        <v>42.67</v>
      </c>
      <c r="GX15" s="9">
        <v>1.508</v>
      </c>
      <c r="GY15" s="9">
        <v>0.85199999999999998</v>
      </c>
      <c r="GZ15" s="9">
        <v>0.65600000000000003</v>
      </c>
      <c r="HA15" s="9">
        <v>9.5000000000000001E-2</v>
      </c>
      <c r="HB15" s="9">
        <v>9.5000000000000001E-2</v>
      </c>
      <c r="HC15" s="9">
        <v>0</v>
      </c>
      <c r="HD15" s="9">
        <v>0.40200000000000002</v>
      </c>
      <c r="HE15" s="9">
        <v>9.5000000000000001E-2</v>
      </c>
      <c r="HF15" s="9">
        <v>0.307</v>
      </c>
      <c r="HG15" s="9">
        <v>0.58199999999999996</v>
      </c>
      <c r="HH15" s="9">
        <v>0.32500000000000001</v>
      </c>
      <c r="HI15" s="9">
        <v>0.25600000000000001</v>
      </c>
      <c r="HJ15" s="9">
        <v>0.42899999999999999</v>
      </c>
      <c r="HK15" s="9">
        <v>0.33500000000000002</v>
      </c>
      <c r="HL15" s="9">
        <v>9.2999999999999999E-2</v>
      </c>
      <c r="HM15" s="9">
        <v>24.506</v>
      </c>
      <c r="HN15" s="9">
        <v>31.553999999999998</v>
      </c>
      <c r="HO15" s="9">
        <v>12.225</v>
      </c>
      <c r="HP15" s="9">
        <v>1.635</v>
      </c>
      <c r="HQ15" s="9">
        <v>0.56100000000000005</v>
      </c>
      <c r="HR15" s="9">
        <v>1.0740000000000001</v>
      </c>
      <c r="HS15" s="9">
        <v>0.105</v>
      </c>
      <c r="HT15" s="9">
        <v>0.105</v>
      </c>
      <c r="HU15" s="9">
        <v>0</v>
      </c>
      <c r="HV15" s="9">
        <v>0.372</v>
      </c>
      <c r="HW15" s="9">
        <v>0</v>
      </c>
      <c r="HX15" s="9">
        <v>0.372</v>
      </c>
      <c r="HY15" s="9">
        <v>0.48099999999999998</v>
      </c>
      <c r="HZ15" s="9">
        <v>0.24</v>
      </c>
      <c r="IA15" s="9">
        <v>0.24199999999999999</v>
      </c>
      <c r="IB15" s="9">
        <v>0.67700000000000005</v>
      </c>
      <c r="IC15" s="9">
        <v>0.217</v>
      </c>
      <c r="ID15" s="9">
        <v>0.46</v>
      </c>
      <c r="IE15" s="9">
        <v>26.513999999999999</v>
      </c>
      <c r="IF15" s="9">
        <v>29.716000000000001</v>
      </c>
      <c r="IG15" s="9">
        <v>21.271999999999998</v>
      </c>
      <c r="IH15" s="9">
        <v>1.353</v>
      </c>
      <c r="II15" s="9">
        <v>0.61</v>
      </c>
      <c r="IJ15" s="9">
        <v>0.74299999999999999</v>
      </c>
      <c r="IK15" s="9">
        <v>0.35</v>
      </c>
      <c r="IL15" s="9">
        <v>0.11600000000000001</v>
      </c>
      <c r="IM15" s="9">
        <v>0.23499999999999999</v>
      </c>
      <c r="IN15" s="9">
        <v>5.3999999999999999E-2</v>
      </c>
      <c r="IO15" s="9">
        <v>0</v>
      </c>
      <c r="IP15" s="9">
        <v>5.3999999999999999E-2</v>
      </c>
      <c r="IQ15" s="9">
        <v>0.442</v>
      </c>
    </row>
    <row r="16" spans="1:251">
      <c r="A16" s="10">
        <v>43862</v>
      </c>
      <c r="B16" s="9">
        <v>6.6000000000000003E-2</v>
      </c>
      <c r="C16" s="9">
        <v>0</v>
      </c>
      <c r="D16" s="9">
        <v>6.6000000000000003E-2</v>
      </c>
      <c r="E16" s="9">
        <v>12.624000000000001</v>
      </c>
      <c r="F16" s="9">
        <v>10.135999999999999</v>
      </c>
      <c r="G16" s="9">
        <v>114.358</v>
      </c>
      <c r="H16" s="9">
        <v>0.30199999999999999</v>
      </c>
      <c r="I16" s="9">
        <v>0.30199999999999999</v>
      </c>
      <c r="J16" s="9">
        <v>0</v>
      </c>
      <c r="K16" s="9">
        <v>0.122</v>
      </c>
      <c r="L16" s="9">
        <v>0.122</v>
      </c>
      <c r="M16" s="9">
        <v>0</v>
      </c>
      <c r="N16" s="9">
        <v>9.8000000000000004E-2</v>
      </c>
      <c r="O16" s="9">
        <v>9.8000000000000004E-2</v>
      </c>
      <c r="P16" s="9">
        <v>0</v>
      </c>
      <c r="Q16" s="9">
        <v>8.1000000000000003E-2</v>
      </c>
      <c r="R16" s="9">
        <v>8.1000000000000003E-2</v>
      </c>
      <c r="S16" s="9">
        <v>0</v>
      </c>
      <c r="T16" s="9">
        <v>0</v>
      </c>
      <c r="U16" s="9">
        <v>0</v>
      </c>
      <c r="V16" s="9">
        <v>0</v>
      </c>
      <c r="W16" s="9">
        <v>10.135999999999999</v>
      </c>
      <c r="X16" s="9">
        <v>10.135999999999999</v>
      </c>
      <c r="Y16" s="9">
        <v>0</v>
      </c>
      <c r="Z16" s="9">
        <v>0.16200000000000001</v>
      </c>
      <c r="AA16" s="9">
        <v>0</v>
      </c>
      <c r="AB16" s="9">
        <v>0.16200000000000001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9.5000000000000001E-2</v>
      </c>
      <c r="AJ16" s="9">
        <v>0</v>
      </c>
      <c r="AK16" s="9">
        <v>9.5000000000000001E-2</v>
      </c>
      <c r="AL16" s="9">
        <v>6.6000000000000003E-2</v>
      </c>
      <c r="AM16" s="9">
        <v>0</v>
      </c>
      <c r="AN16" s="9">
        <v>6.6000000000000003E-2</v>
      </c>
      <c r="AO16" s="9">
        <v>114.358</v>
      </c>
      <c r="AP16" s="9">
        <v>0</v>
      </c>
      <c r="AQ16" s="9">
        <v>114.358</v>
      </c>
      <c r="AR16" s="9">
        <v>0.21099999999999999</v>
      </c>
      <c r="AS16" s="9">
        <v>0.106</v>
      </c>
      <c r="AT16" s="9">
        <v>0.105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0.105</v>
      </c>
      <c r="BB16" s="9">
        <v>0</v>
      </c>
      <c r="BC16" s="9">
        <v>0.105</v>
      </c>
      <c r="BD16" s="9">
        <v>0.106</v>
      </c>
      <c r="BE16" s="9">
        <v>0.106</v>
      </c>
      <c r="BF16" s="9">
        <v>0</v>
      </c>
      <c r="BG16" s="9">
        <v>69.266999999999996</v>
      </c>
      <c r="BH16" s="9">
        <v>0</v>
      </c>
      <c r="BI16" s="9">
        <v>0</v>
      </c>
      <c r="BJ16" s="9">
        <v>5.6219999999999999</v>
      </c>
      <c r="BK16" s="9">
        <v>1.7709999999999999</v>
      </c>
      <c r="BL16" s="9">
        <v>3.851</v>
      </c>
      <c r="BM16" s="9">
        <v>0.80100000000000005</v>
      </c>
      <c r="BN16" s="9">
        <v>0.26500000000000001</v>
      </c>
      <c r="BO16" s="9">
        <v>0.53600000000000003</v>
      </c>
      <c r="BP16" s="9">
        <v>1.415</v>
      </c>
      <c r="BQ16" s="9">
        <v>0.50600000000000001</v>
      </c>
      <c r="BR16" s="9">
        <v>0.90900000000000003</v>
      </c>
      <c r="BS16" s="9">
        <v>1.6439999999999999</v>
      </c>
      <c r="BT16" s="9">
        <v>0.24299999999999999</v>
      </c>
      <c r="BU16" s="9">
        <v>1.401</v>
      </c>
      <c r="BV16" s="9">
        <v>1.762</v>
      </c>
      <c r="BW16" s="9">
        <v>0.75800000000000001</v>
      </c>
      <c r="BX16" s="9">
        <v>1.004</v>
      </c>
      <c r="BY16" s="9">
        <v>23.501000000000001</v>
      </c>
      <c r="BZ16" s="9">
        <v>24.879000000000001</v>
      </c>
      <c r="CA16" s="9">
        <v>23.712</v>
      </c>
      <c r="CB16" s="9">
        <v>1.6819999999999999</v>
      </c>
      <c r="CC16" s="9">
        <v>0.71099999999999997</v>
      </c>
      <c r="CD16" s="9">
        <v>0.97099999999999997</v>
      </c>
      <c r="CE16" s="9">
        <v>0.253</v>
      </c>
      <c r="CF16" s="9">
        <v>0.122</v>
      </c>
      <c r="CG16" s="9">
        <v>0.13</v>
      </c>
      <c r="CH16" s="9">
        <v>0.23100000000000001</v>
      </c>
      <c r="CI16" s="9">
        <v>0.126</v>
      </c>
      <c r="CJ16" s="9">
        <v>0.105</v>
      </c>
      <c r="CK16" s="9">
        <v>0.52100000000000002</v>
      </c>
      <c r="CL16" s="9">
        <v>0.11700000000000001</v>
      </c>
      <c r="CM16" s="9">
        <v>0.40400000000000003</v>
      </c>
      <c r="CN16" s="9">
        <v>0.67800000000000005</v>
      </c>
      <c r="CO16" s="9">
        <v>0.34599999999999997</v>
      </c>
      <c r="CP16" s="9">
        <v>0.33200000000000002</v>
      </c>
      <c r="CQ16" s="9">
        <v>26.219000000000001</v>
      </c>
      <c r="CR16" s="9">
        <v>149.94399999999999</v>
      </c>
      <c r="CS16" s="9">
        <v>22.518999999999998</v>
      </c>
      <c r="CT16" s="9">
        <v>3.94</v>
      </c>
      <c r="CU16" s="9">
        <v>1.06</v>
      </c>
      <c r="CV16" s="9">
        <v>2.88</v>
      </c>
      <c r="CW16" s="9">
        <v>0.54800000000000004</v>
      </c>
      <c r="CX16" s="9">
        <v>0.14199999999999999</v>
      </c>
      <c r="CY16" s="9">
        <v>0.40600000000000003</v>
      </c>
      <c r="CZ16" s="9">
        <v>1.1839999999999999</v>
      </c>
      <c r="DA16" s="9">
        <v>0.38</v>
      </c>
      <c r="DB16" s="9">
        <v>0.80500000000000005</v>
      </c>
      <c r="DC16" s="9">
        <v>1.123</v>
      </c>
      <c r="DD16" s="9">
        <v>0.126</v>
      </c>
      <c r="DE16" s="9">
        <v>0.997</v>
      </c>
      <c r="DF16" s="9">
        <v>1.085</v>
      </c>
      <c r="DG16" s="9">
        <v>0.41199999999999998</v>
      </c>
      <c r="DH16" s="9">
        <v>0.67200000000000004</v>
      </c>
      <c r="DI16" s="9">
        <v>20.218</v>
      </c>
      <c r="DJ16" s="9">
        <v>16.922000000000001</v>
      </c>
      <c r="DK16" s="9">
        <v>23.959</v>
      </c>
      <c r="DL16" s="9">
        <v>0.54200000000000004</v>
      </c>
      <c r="DM16" s="9">
        <v>0.36699999999999999</v>
      </c>
      <c r="DN16" s="9">
        <v>0.17599999999999999</v>
      </c>
      <c r="DO16" s="9">
        <v>0</v>
      </c>
      <c r="DP16" s="9">
        <v>0</v>
      </c>
      <c r="DQ16" s="9">
        <v>0</v>
      </c>
      <c r="DR16" s="9">
        <v>0.214</v>
      </c>
      <c r="DS16" s="9">
        <v>0.214</v>
      </c>
      <c r="DT16" s="9">
        <v>0</v>
      </c>
      <c r="DU16" s="9">
        <v>8.1000000000000003E-2</v>
      </c>
      <c r="DV16" s="9">
        <v>8.1000000000000003E-2</v>
      </c>
      <c r="DW16" s="9">
        <v>0</v>
      </c>
      <c r="DX16" s="9">
        <v>0.247</v>
      </c>
      <c r="DY16" s="9">
        <v>7.1999999999999995E-2</v>
      </c>
      <c r="DZ16" s="9">
        <v>0.17599999999999999</v>
      </c>
      <c r="EA16" s="9">
        <v>31.213000000000001</v>
      </c>
      <c r="EB16" s="9">
        <v>14.920999999999999</v>
      </c>
      <c r="EC16" s="9">
        <v>52</v>
      </c>
      <c r="ED16" s="9">
        <v>1.4530000000000001</v>
      </c>
      <c r="EE16" s="9">
        <v>0.38400000000000001</v>
      </c>
      <c r="EF16" s="9">
        <v>1.0680000000000001</v>
      </c>
      <c r="EG16" s="9">
        <v>0.219</v>
      </c>
      <c r="EH16" s="9">
        <v>0</v>
      </c>
      <c r="EI16" s="9">
        <v>0.219</v>
      </c>
      <c r="EJ16" s="9">
        <v>0.41499999999999998</v>
      </c>
      <c r="EK16" s="9">
        <v>0.126</v>
      </c>
      <c r="EL16" s="9">
        <v>0.28999999999999998</v>
      </c>
      <c r="EM16" s="9">
        <v>0.30599999999999999</v>
      </c>
      <c r="EN16" s="9">
        <v>0</v>
      </c>
      <c r="EO16" s="9">
        <v>0.30599999999999999</v>
      </c>
      <c r="EP16" s="9">
        <v>0.51300000000000001</v>
      </c>
      <c r="EQ16" s="9">
        <v>0.25800000000000001</v>
      </c>
      <c r="ER16" s="9">
        <v>0.254</v>
      </c>
      <c r="ES16" s="9">
        <v>20.588000000000001</v>
      </c>
      <c r="ET16" s="9">
        <v>200.137</v>
      </c>
      <c r="EU16" s="9">
        <v>15.24</v>
      </c>
      <c r="EV16" s="9">
        <v>4.7110000000000003</v>
      </c>
      <c r="EW16" s="9">
        <v>1.754</v>
      </c>
      <c r="EX16" s="9">
        <v>2.9580000000000002</v>
      </c>
      <c r="EY16" s="9">
        <v>0.58199999999999996</v>
      </c>
      <c r="EZ16" s="9">
        <v>0.26500000000000001</v>
      </c>
      <c r="FA16" s="9">
        <v>0.317</v>
      </c>
      <c r="FB16" s="9">
        <v>1.2130000000000001</v>
      </c>
      <c r="FC16" s="9">
        <v>0.59299999999999997</v>
      </c>
      <c r="FD16" s="9">
        <v>0.62</v>
      </c>
      <c r="FE16" s="9">
        <v>1.419</v>
      </c>
      <c r="FF16" s="9">
        <v>0.32400000000000001</v>
      </c>
      <c r="FG16" s="9">
        <v>1.095</v>
      </c>
      <c r="FH16" s="9">
        <v>1.4970000000000001</v>
      </c>
      <c r="FI16" s="9">
        <v>0.57199999999999995</v>
      </c>
      <c r="FJ16" s="9">
        <v>0.92500000000000004</v>
      </c>
      <c r="FK16" s="9">
        <v>25.009</v>
      </c>
      <c r="FL16" s="9">
        <v>17.710999999999999</v>
      </c>
      <c r="FM16" s="9">
        <v>25.805</v>
      </c>
      <c r="FN16" s="9">
        <v>0.877</v>
      </c>
      <c r="FO16" s="9">
        <v>0.25800000000000001</v>
      </c>
      <c r="FP16" s="9">
        <v>0.61799999999999999</v>
      </c>
      <c r="FQ16" s="9">
        <v>0.219</v>
      </c>
      <c r="FR16" s="9">
        <v>0</v>
      </c>
      <c r="FS16" s="9">
        <v>0.219</v>
      </c>
      <c r="FT16" s="9">
        <v>0.13400000000000001</v>
      </c>
      <c r="FU16" s="9">
        <v>0</v>
      </c>
      <c r="FV16" s="9">
        <v>0.13400000000000001</v>
      </c>
      <c r="FW16" s="9">
        <v>0.17699999999999999</v>
      </c>
      <c r="FX16" s="9">
        <v>0</v>
      </c>
      <c r="FY16" s="9">
        <v>0.17699999999999999</v>
      </c>
      <c r="FZ16" s="9">
        <v>0.34699999999999998</v>
      </c>
      <c r="GA16" s="9">
        <v>0.25800000000000001</v>
      </c>
      <c r="GB16" s="9">
        <v>8.8999999999999996E-2</v>
      </c>
      <c r="GC16" s="9">
        <v>22.829000000000001</v>
      </c>
      <c r="GD16" s="9">
        <v>272.18400000000003</v>
      </c>
      <c r="GE16" s="9">
        <v>9.8670000000000009</v>
      </c>
      <c r="GF16" s="9">
        <v>0.57599999999999996</v>
      </c>
      <c r="GG16" s="9">
        <v>0.126</v>
      </c>
      <c r="GH16" s="9">
        <v>0.45</v>
      </c>
      <c r="GI16" s="9">
        <v>0</v>
      </c>
      <c r="GJ16" s="9">
        <v>0</v>
      </c>
      <c r="GK16" s="9">
        <v>0</v>
      </c>
      <c r="GL16" s="9">
        <v>0.28199999999999997</v>
      </c>
      <c r="GM16" s="9">
        <v>0.126</v>
      </c>
      <c r="GN16" s="9">
        <v>0.156</v>
      </c>
      <c r="GO16" s="9">
        <v>0.129</v>
      </c>
      <c r="GP16" s="9">
        <v>0</v>
      </c>
      <c r="GQ16" s="9">
        <v>0.129</v>
      </c>
      <c r="GR16" s="9">
        <v>0.16600000000000001</v>
      </c>
      <c r="GS16" s="9">
        <v>0</v>
      </c>
      <c r="GT16" s="9">
        <v>0.16600000000000001</v>
      </c>
      <c r="GU16" s="9">
        <v>17.385000000000002</v>
      </c>
      <c r="GV16" s="9">
        <v>0</v>
      </c>
      <c r="GW16" s="9">
        <v>24</v>
      </c>
      <c r="GX16" s="9">
        <v>2.2269999999999999</v>
      </c>
      <c r="GY16" s="9">
        <v>0.438</v>
      </c>
      <c r="GZ16" s="9">
        <v>1.7889999999999999</v>
      </c>
      <c r="HA16" s="9">
        <v>0.371</v>
      </c>
      <c r="HB16" s="9">
        <v>0.14199999999999999</v>
      </c>
      <c r="HC16" s="9">
        <v>0.22800000000000001</v>
      </c>
      <c r="HD16" s="9">
        <v>0.62</v>
      </c>
      <c r="HE16" s="9">
        <v>0</v>
      </c>
      <c r="HF16" s="9">
        <v>0.62</v>
      </c>
      <c r="HG16" s="9">
        <v>0.377</v>
      </c>
      <c r="HH16" s="9">
        <v>0</v>
      </c>
      <c r="HI16" s="9">
        <v>0.377</v>
      </c>
      <c r="HJ16" s="9">
        <v>0.85899999999999999</v>
      </c>
      <c r="HK16" s="9">
        <v>0.29499999999999998</v>
      </c>
      <c r="HL16" s="9">
        <v>0.56399999999999995</v>
      </c>
      <c r="HM16" s="9">
        <v>38.261000000000003</v>
      </c>
      <c r="HN16" s="9">
        <v>52</v>
      </c>
      <c r="HO16" s="9">
        <v>24.591000000000001</v>
      </c>
      <c r="HP16" s="9">
        <v>2.4849999999999999</v>
      </c>
      <c r="HQ16" s="9">
        <v>1.3160000000000001</v>
      </c>
      <c r="HR16" s="9">
        <v>1.169</v>
      </c>
      <c r="HS16" s="9">
        <v>0.21099999999999999</v>
      </c>
      <c r="HT16" s="9">
        <v>0.122</v>
      </c>
      <c r="HU16" s="9">
        <v>8.8999999999999996E-2</v>
      </c>
      <c r="HV16" s="9">
        <v>0.59299999999999997</v>
      </c>
      <c r="HW16" s="9">
        <v>0.59299999999999997</v>
      </c>
      <c r="HX16" s="9">
        <v>0</v>
      </c>
      <c r="HY16" s="9">
        <v>1.0429999999999999</v>
      </c>
      <c r="HZ16" s="9">
        <v>0.32400000000000001</v>
      </c>
      <c r="IA16" s="9">
        <v>0.71899999999999997</v>
      </c>
      <c r="IB16" s="9">
        <v>0.63800000000000001</v>
      </c>
      <c r="IC16" s="9">
        <v>0.27600000000000002</v>
      </c>
      <c r="ID16" s="9">
        <v>0.36099999999999999</v>
      </c>
      <c r="IE16" s="9">
        <v>21.649000000000001</v>
      </c>
      <c r="IF16" s="9">
        <v>12.04</v>
      </c>
      <c r="IG16" s="9">
        <v>27.364000000000001</v>
      </c>
      <c r="IH16" s="9">
        <v>1.6319999999999999</v>
      </c>
      <c r="II16" s="9">
        <v>0.71</v>
      </c>
      <c r="IJ16" s="9">
        <v>0.92200000000000004</v>
      </c>
      <c r="IK16" s="9">
        <v>0.41</v>
      </c>
      <c r="IL16" s="9">
        <v>0.122</v>
      </c>
      <c r="IM16" s="9">
        <v>0.28699999999999998</v>
      </c>
      <c r="IN16" s="9">
        <v>0.41799999999999998</v>
      </c>
      <c r="IO16" s="9">
        <v>0.28399999999999997</v>
      </c>
      <c r="IP16" s="9">
        <v>0.13400000000000001</v>
      </c>
      <c r="IQ16" s="9">
        <v>0.17699999999999999</v>
      </c>
    </row>
    <row r="17" spans="1:251">
      <c r="A17" s="10">
        <v>44228</v>
      </c>
      <c r="B17" s="9">
        <v>0.14199999999999999</v>
      </c>
      <c r="C17" s="9">
        <v>0.14199999999999999</v>
      </c>
      <c r="D17" s="9">
        <v>0</v>
      </c>
      <c r="E17" s="9">
        <v>14.250999999999999</v>
      </c>
      <c r="F17" s="9">
        <v>20.530999999999999</v>
      </c>
      <c r="G17" s="9">
        <v>3.0859999999999999</v>
      </c>
      <c r="H17" s="9">
        <v>0.18</v>
      </c>
      <c r="I17" s="9">
        <v>0.121</v>
      </c>
      <c r="J17" s="9">
        <v>5.8999999999999997E-2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0.122</v>
      </c>
      <c r="R17" s="9">
        <v>6.3E-2</v>
      </c>
      <c r="S17" s="9">
        <v>5.8999999999999997E-2</v>
      </c>
      <c r="T17" s="9">
        <v>5.8000000000000003E-2</v>
      </c>
      <c r="U17" s="9">
        <v>5.8000000000000003E-2</v>
      </c>
      <c r="V17" s="9">
        <v>0</v>
      </c>
      <c r="W17" s="9">
        <v>45.56</v>
      </c>
      <c r="X17" s="9">
        <v>71.394999999999996</v>
      </c>
      <c r="Y17" s="9">
        <v>0</v>
      </c>
      <c r="Z17" s="9">
        <v>0.65800000000000003</v>
      </c>
      <c r="AA17" s="9">
        <v>0.44900000000000001</v>
      </c>
      <c r="AB17" s="9">
        <v>0.20899999999999999</v>
      </c>
      <c r="AC17" s="9">
        <v>0.123</v>
      </c>
      <c r="AD17" s="9">
        <v>0</v>
      </c>
      <c r="AE17" s="9">
        <v>0.123</v>
      </c>
      <c r="AF17" s="9">
        <v>0.25</v>
      </c>
      <c r="AG17" s="9">
        <v>0.16300000000000001</v>
      </c>
      <c r="AH17" s="9">
        <v>8.6999999999999994E-2</v>
      </c>
      <c r="AI17" s="9">
        <v>0.20100000000000001</v>
      </c>
      <c r="AJ17" s="9">
        <v>0.20100000000000001</v>
      </c>
      <c r="AK17" s="9">
        <v>0</v>
      </c>
      <c r="AL17" s="9">
        <v>8.4000000000000005E-2</v>
      </c>
      <c r="AM17" s="9">
        <v>8.4000000000000005E-2</v>
      </c>
      <c r="AN17" s="9">
        <v>0</v>
      </c>
      <c r="AO17" s="9">
        <v>8.1839999999999993</v>
      </c>
      <c r="AP17" s="9">
        <v>20.640999999999998</v>
      </c>
      <c r="AQ17" s="9">
        <v>2.2389999999999999</v>
      </c>
      <c r="AR17" s="9">
        <v>7.3999999999999996E-2</v>
      </c>
      <c r="AS17" s="9">
        <v>7.3999999999999996E-2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7.3999999999999996E-2</v>
      </c>
      <c r="BB17" s="9">
        <v>7.3999999999999996E-2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4.2320000000000002</v>
      </c>
      <c r="BK17" s="9">
        <v>1.9159999999999999</v>
      </c>
      <c r="BL17" s="9">
        <v>2.3159999999999998</v>
      </c>
      <c r="BM17" s="9">
        <v>0.33900000000000002</v>
      </c>
      <c r="BN17" s="9">
        <v>7.0000000000000007E-2</v>
      </c>
      <c r="BO17" s="9">
        <v>0.27</v>
      </c>
      <c r="BP17" s="9">
        <v>1.2490000000000001</v>
      </c>
      <c r="BQ17" s="9">
        <v>0.77200000000000002</v>
      </c>
      <c r="BR17" s="9">
        <v>0.47799999999999998</v>
      </c>
      <c r="BS17" s="9">
        <v>1.075</v>
      </c>
      <c r="BT17" s="9">
        <v>0.63100000000000001</v>
      </c>
      <c r="BU17" s="9">
        <v>0.44400000000000001</v>
      </c>
      <c r="BV17" s="9">
        <v>1.5669999999999999</v>
      </c>
      <c r="BW17" s="9">
        <v>0.44400000000000001</v>
      </c>
      <c r="BX17" s="9">
        <v>1.1240000000000001</v>
      </c>
      <c r="BY17" s="9">
        <v>21.344999999999999</v>
      </c>
      <c r="BZ17" s="9">
        <v>15.095000000000001</v>
      </c>
      <c r="CA17" s="9">
        <v>48.783000000000001</v>
      </c>
      <c r="CB17" s="9">
        <v>0.92200000000000004</v>
      </c>
      <c r="CC17" s="9">
        <v>0.254</v>
      </c>
      <c r="CD17" s="9">
        <v>0.66800000000000004</v>
      </c>
      <c r="CE17" s="9">
        <v>0.14699999999999999</v>
      </c>
      <c r="CF17" s="9">
        <v>0</v>
      </c>
      <c r="CG17" s="9">
        <v>0.14699999999999999</v>
      </c>
      <c r="CH17" s="9">
        <v>0.17100000000000001</v>
      </c>
      <c r="CI17" s="9">
        <v>0</v>
      </c>
      <c r="CJ17" s="9">
        <v>0.17100000000000001</v>
      </c>
      <c r="CK17" s="9">
        <v>0.09</v>
      </c>
      <c r="CL17" s="9">
        <v>0.09</v>
      </c>
      <c r="CM17" s="9">
        <v>0</v>
      </c>
      <c r="CN17" s="9">
        <v>0.51400000000000001</v>
      </c>
      <c r="CO17" s="9">
        <v>0.16400000000000001</v>
      </c>
      <c r="CP17" s="9">
        <v>0.35</v>
      </c>
      <c r="CQ17" s="9">
        <v>50.877000000000002</v>
      </c>
      <c r="CR17" s="9">
        <v>46.747999999999998</v>
      </c>
      <c r="CS17" s="9">
        <v>54.18</v>
      </c>
      <c r="CT17" s="9">
        <v>3.31</v>
      </c>
      <c r="CU17" s="9">
        <v>1.6619999999999999</v>
      </c>
      <c r="CV17" s="9">
        <v>1.6479999999999999</v>
      </c>
      <c r="CW17" s="9">
        <v>0.193</v>
      </c>
      <c r="CX17" s="9">
        <v>7.0000000000000007E-2</v>
      </c>
      <c r="CY17" s="9">
        <v>0.123</v>
      </c>
      <c r="CZ17" s="9">
        <v>1.079</v>
      </c>
      <c r="DA17" s="9">
        <v>0.77200000000000002</v>
      </c>
      <c r="DB17" s="9">
        <v>0.307</v>
      </c>
      <c r="DC17" s="9">
        <v>0.98499999999999999</v>
      </c>
      <c r="DD17" s="9">
        <v>0.54100000000000004</v>
      </c>
      <c r="DE17" s="9">
        <v>0.44400000000000001</v>
      </c>
      <c r="DF17" s="9">
        <v>1.0529999999999999</v>
      </c>
      <c r="DG17" s="9">
        <v>0.28000000000000003</v>
      </c>
      <c r="DH17" s="9">
        <v>0.77400000000000002</v>
      </c>
      <c r="DI17" s="9">
        <v>19.242000000000001</v>
      </c>
      <c r="DJ17" s="9">
        <v>9.4009999999999998</v>
      </c>
      <c r="DK17" s="9">
        <v>48.048999999999999</v>
      </c>
      <c r="DL17" s="9">
        <v>1.0640000000000001</v>
      </c>
      <c r="DM17" s="9">
        <v>0.69</v>
      </c>
      <c r="DN17" s="9">
        <v>0.374</v>
      </c>
      <c r="DO17" s="9">
        <v>0</v>
      </c>
      <c r="DP17" s="9">
        <v>0</v>
      </c>
      <c r="DQ17" s="9">
        <v>0</v>
      </c>
      <c r="DR17" s="9">
        <v>6.7000000000000004E-2</v>
      </c>
      <c r="DS17" s="9">
        <v>0</v>
      </c>
      <c r="DT17" s="9">
        <v>6.7000000000000004E-2</v>
      </c>
      <c r="DU17" s="9">
        <v>0.47899999999999998</v>
      </c>
      <c r="DV17" s="9">
        <v>0.42</v>
      </c>
      <c r="DW17" s="9">
        <v>5.8999999999999997E-2</v>
      </c>
      <c r="DX17" s="9">
        <v>0.51800000000000002</v>
      </c>
      <c r="DY17" s="9">
        <v>0.27</v>
      </c>
      <c r="DZ17" s="9">
        <v>0.248</v>
      </c>
      <c r="EA17" s="9">
        <v>48.284999999999997</v>
      </c>
      <c r="EB17" s="9">
        <v>41.274000000000001</v>
      </c>
      <c r="EC17" s="9">
        <v>52</v>
      </c>
      <c r="ED17" s="9">
        <v>1.5609999999999999</v>
      </c>
      <c r="EE17" s="9">
        <v>0.66100000000000003</v>
      </c>
      <c r="EF17" s="9">
        <v>0.9</v>
      </c>
      <c r="EG17" s="9">
        <v>7.0000000000000007E-2</v>
      </c>
      <c r="EH17" s="9">
        <v>7.0000000000000007E-2</v>
      </c>
      <c r="EI17" s="9">
        <v>0</v>
      </c>
      <c r="EJ17" s="9">
        <v>0.19900000000000001</v>
      </c>
      <c r="EK17" s="9">
        <v>8.7999999999999995E-2</v>
      </c>
      <c r="EL17" s="9">
        <v>0.111</v>
      </c>
      <c r="EM17" s="9">
        <v>0.22</v>
      </c>
      <c r="EN17" s="9">
        <v>0.13500000000000001</v>
      </c>
      <c r="EO17" s="9">
        <v>8.5000000000000006E-2</v>
      </c>
      <c r="EP17" s="9">
        <v>1.0720000000000001</v>
      </c>
      <c r="EQ17" s="9">
        <v>0.36899999999999999</v>
      </c>
      <c r="ER17" s="9">
        <v>0.70399999999999996</v>
      </c>
      <c r="ES17" s="9">
        <v>52</v>
      </c>
      <c r="ET17" s="9">
        <v>47.984000000000002</v>
      </c>
      <c r="EU17" s="9">
        <v>65.828000000000003</v>
      </c>
      <c r="EV17" s="9">
        <v>3.7349999999999999</v>
      </c>
      <c r="EW17" s="9">
        <v>1.944</v>
      </c>
      <c r="EX17" s="9">
        <v>1.79</v>
      </c>
      <c r="EY17" s="9">
        <v>0.27</v>
      </c>
      <c r="EZ17" s="9">
        <v>0</v>
      </c>
      <c r="FA17" s="9">
        <v>0.27</v>
      </c>
      <c r="FB17" s="9">
        <v>1.117</v>
      </c>
      <c r="FC17" s="9">
        <v>0.68400000000000005</v>
      </c>
      <c r="FD17" s="9">
        <v>0.433</v>
      </c>
      <c r="FE17" s="9">
        <v>1.335</v>
      </c>
      <c r="FF17" s="9">
        <v>0.91600000000000004</v>
      </c>
      <c r="FG17" s="9">
        <v>0.41899999999999998</v>
      </c>
      <c r="FH17" s="9">
        <v>1.0129999999999999</v>
      </c>
      <c r="FI17" s="9">
        <v>0.34499999999999997</v>
      </c>
      <c r="FJ17" s="9">
        <v>0.66800000000000004</v>
      </c>
      <c r="FK17" s="9">
        <v>21</v>
      </c>
      <c r="FL17" s="9">
        <v>21.123000000000001</v>
      </c>
      <c r="FM17" s="9">
        <v>29.606999999999999</v>
      </c>
      <c r="FN17" s="9">
        <v>1.0389999999999999</v>
      </c>
      <c r="FO17" s="9">
        <v>0.47099999999999997</v>
      </c>
      <c r="FP17" s="9">
        <v>0.56799999999999995</v>
      </c>
      <c r="FQ17" s="9">
        <v>7.0000000000000007E-2</v>
      </c>
      <c r="FR17" s="9">
        <v>7.0000000000000007E-2</v>
      </c>
      <c r="FS17" s="9">
        <v>0</v>
      </c>
      <c r="FT17" s="9">
        <v>0.19900000000000001</v>
      </c>
      <c r="FU17" s="9">
        <v>8.7999999999999995E-2</v>
      </c>
      <c r="FV17" s="9">
        <v>0.111</v>
      </c>
      <c r="FW17" s="9">
        <v>0.14499999999999999</v>
      </c>
      <c r="FX17" s="9">
        <v>0.06</v>
      </c>
      <c r="FY17" s="9">
        <v>8.5000000000000006E-2</v>
      </c>
      <c r="FZ17" s="9">
        <v>0.625</v>
      </c>
      <c r="GA17" s="9">
        <v>0.254</v>
      </c>
      <c r="GB17" s="9">
        <v>0.371</v>
      </c>
      <c r="GC17" s="9">
        <v>52</v>
      </c>
      <c r="GD17" s="9">
        <v>116.35299999999999</v>
      </c>
      <c r="GE17" s="9">
        <v>52</v>
      </c>
      <c r="GF17" s="9">
        <v>0.52200000000000002</v>
      </c>
      <c r="GG17" s="9">
        <v>0.19</v>
      </c>
      <c r="GH17" s="9">
        <v>0.33200000000000002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7.4999999999999997E-2</v>
      </c>
      <c r="GP17" s="9">
        <v>7.4999999999999997E-2</v>
      </c>
      <c r="GQ17" s="9">
        <v>0</v>
      </c>
      <c r="GR17" s="9">
        <v>0.44700000000000001</v>
      </c>
      <c r="GS17" s="9">
        <v>0.115</v>
      </c>
      <c r="GT17" s="9">
        <v>0.33200000000000002</v>
      </c>
      <c r="GU17" s="9">
        <v>62.609000000000002</v>
      </c>
      <c r="GV17" s="9">
        <v>44.875</v>
      </c>
      <c r="GW17" s="9">
        <v>104</v>
      </c>
      <c r="GX17" s="9">
        <v>0.90500000000000003</v>
      </c>
      <c r="GY17" s="9">
        <v>0.42099999999999999</v>
      </c>
      <c r="GZ17" s="9">
        <v>0.48399999999999999</v>
      </c>
      <c r="HA17" s="9">
        <v>8.1000000000000003E-2</v>
      </c>
      <c r="HB17" s="9">
        <v>0</v>
      </c>
      <c r="HC17" s="9">
        <v>8.1000000000000003E-2</v>
      </c>
      <c r="HD17" s="9">
        <v>0.17699999999999999</v>
      </c>
      <c r="HE17" s="9">
        <v>0.09</v>
      </c>
      <c r="HF17" s="9">
        <v>8.6999999999999994E-2</v>
      </c>
      <c r="HG17" s="9">
        <v>0.33700000000000002</v>
      </c>
      <c r="HH17" s="9">
        <v>0.214</v>
      </c>
      <c r="HI17" s="9">
        <v>0.123</v>
      </c>
      <c r="HJ17" s="9">
        <v>0.31</v>
      </c>
      <c r="HK17" s="9">
        <v>0.11600000000000001</v>
      </c>
      <c r="HL17" s="9">
        <v>0.19400000000000001</v>
      </c>
      <c r="HM17" s="9">
        <v>26</v>
      </c>
      <c r="HN17" s="9">
        <v>26</v>
      </c>
      <c r="HO17" s="9">
        <v>34.881</v>
      </c>
      <c r="HP17" s="9">
        <v>2.8290000000000002</v>
      </c>
      <c r="HQ17" s="9">
        <v>1.5229999999999999</v>
      </c>
      <c r="HR17" s="9">
        <v>1.306</v>
      </c>
      <c r="HS17" s="9">
        <v>0.189</v>
      </c>
      <c r="HT17" s="9">
        <v>0</v>
      </c>
      <c r="HU17" s="9">
        <v>0.189</v>
      </c>
      <c r="HV17" s="9">
        <v>0.94</v>
      </c>
      <c r="HW17" s="9">
        <v>0.59299999999999997</v>
      </c>
      <c r="HX17" s="9">
        <v>0.34699999999999998</v>
      </c>
      <c r="HY17" s="9">
        <v>0.997</v>
      </c>
      <c r="HZ17" s="9">
        <v>0.70199999999999996</v>
      </c>
      <c r="IA17" s="9">
        <v>0.29599999999999999</v>
      </c>
      <c r="IB17" s="9">
        <v>0.70299999999999996</v>
      </c>
      <c r="IC17" s="9">
        <v>0.22800000000000001</v>
      </c>
      <c r="ID17" s="9">
        <v>0.47399999999999998</v>
      </c>
      <c r="IE17" s="9">
        <v>21</v>
      </c>
      <c r="IF17" s="9">
        <v>14.441000000000001</v>
      </c>
      <c r="IG17" s="9">
        <v>46.454000000000001</v>
      </c>
      <c r="IH17" s="9">
        <v>0.999</v>
      </c>
      <c r="II17" s="9">
        <v>0.52100000000000002</v>
      </c>
      <c r="IJ17" s="9">
        <v>0.47699999999999998</v>
      </c>
      <c r="IK17" s="9">
        <v>0.13600000000000001</v>
      </c>
      <c r="IL17" s="9">
        <v>7.0000000000000007E-2</v>
      </c>
      <c r="IM17" s="9">
        <v>6.6000000000000003E-2</v>
      </c>
      <c r="IN17" s="9">
        <v>0.28599999999999998</v>
      </c>
      <c r="IO17" s="9">
        <v>0.09</v>
      </c>
      <c r="IP17" s="9">
        <v>0.19600000000000001</v>
      </c>
      <c r="IQ17" s="9">
        <v>0.16600000000000001</v>
      </c>
    </row>
    <row r="18" spans="1:251">
      <c r="A18" s="10">
        <v>44593</v>
      </c>
      <c r="B18" s="9">
        <v>0.184</v>
      </c>
      <c r="C18" s="9">
        <v>9.6000000000000002E-2</v>
      </c>
      <c r="D18" s="9">
        <v>8.8999999999999996E-2</v>
      </c>
      <c r="E18" s="9">
        <v>13</v>
      </c>
      <c r="F18" s="9">
        <v>28.327000000000002</v>
      </c>
      <c r="G18" s="9">
        <v>8.93</v>
      </c>
      <c r="H18" s="9">
        <v>9.6000000000000002E-2</v>
      </c>
      <c r="I18" s="9">
        <v>9.6000000000000002E-2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9.6000000000000002E-2</v>
      </c>
      <c r="R18" s="9">
        <v>9.6000000000000002E-2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0.89300000000000002</v>
      </c>
      <c r="AA18" s="9">
        <v>0.48099999999999998</v>
      </c>
      <c r="AB18" s="9">
        <v>0.41199999999999998</v>
      </c>
      <c r="AC18" s="9">
        <v>0.308</v>
      </c>
      <c r="AD18" s="9">
        <v>0.12</v>
      </c>
      <c r="AE18" s="9">
        <v>0.188</v>
      </c>
      <c r="AF18" s="9">
        <v>0.13500000000000001</v>
      </c>
      <c r="AG18" s="9">
        <v>0</v>
      </c>
      <c r="AH18" s="9">
        <v>0.13500000000000001</v>
      </c>
      <c r="AI18" s="9">
        <v>0.26600000000000001</v>
      </c>
      <c r="AJ18" s="9">
        <v>0.26600000000000001</v>
      </c>
      <c r="AK18" s="9">
        <v>0</v>
      </c>
      <c r="AL18" s="9">
        <v>0.184</v>
      </c>
      <c r="AM18" s="9">
        <v>9.6000000000000002E-2</v>
      </c>
      <c r="AN18" s="9">
        <v>8.8999999999999996E-2</v>
      </c>
      <c r="AO18" s="9">
        <v>12.598000000000001</v>
      </c>
      <c r="AP18" s="9">
        <v>28.649000000000001</v>
      </c>
      <c r="AQ18" s="9">
        <v>8.93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4.5060000000000002</v>
      </c>
      <c r="BK18" s="9">
        <v>1.7989999999999999</v>
      </c>
      <c r="BL18" s="9">
        <v>2.7069999999999999</v>
      </c>
      <c r="BM18" s="9">
        <v>0.754</v>
      </c>
      <c r="BN18" s="9">
        <v>0.12</v>
      </c>
      <c r="BO18" s="9">
        <v>0.63500000000000001</v>
      </c>
      <c r="BP18" s="9">
        <v>0.47699999999999998</v>
      </c>
      <c r="BQ18" s="9">
        <v>0</v>
      </c>
      <c r="BR18" s="9">
        <v>0.47699999999999998</v>
      </c>
      <c r="BS18" s="9">
        <v>1.3440000000000001</v>
      </c>
      <c r="BT18" s="9">
        <v>0.73299999999999998</v>
      </c>
      <c r="BU18" s="9">
        <v>0.61099999999999999</v>
      </c>
      <c r="BV18" s="9">
        <v>1.93</v>
      </c>
      <c r="BW18" s="9">
        <v>0.94599999999999995</v>
      </c>
      <c r="BX18" s="9">
        <v>0.98399999999999999</v>
      </c>
      <c r="BY18" s="9">
        <v>35.947000000000003</v>
      </c>
      <c r="BZ18" s="9">
        <v>51.814</v>
      </c>
      <c r="CA18" s="9">
        <v>18.106999999999999</v>
      </c>
      <c r="CB18" s="9">
        <v>1.3109999999999999</v>
      </c>
      <c r="CC18" s="9">
        <v>0.62</v>
      </c>
      <c r="CD18" s="9">
        <v>0.69099999999999995</v>
      </c>
      <c r="CE18" s="9">
        <v>0.35099999999999998</v>
      </c>
      <c r="CF18" s="9">
        <v>0.12</v>
      </c>
      <c r="CG18" s="9">
        <v>0.23100000000000001</v>
      </c>
      <c r="CH18" s="9">
        <v>7.0999999999999994E-2</v>
      </c>
      <c r="CI18" s="9">
        <v>0</v>
      </c>
      <c r="CJ18" s="9">
        <v>7.0999999999999994E-2</v>
      </c>
      <c r="CK18" s="9">
        <v>0.308</v>
      </c>
      <c r="CL18" s="9">
        <v>0.2</v>
      </c>
      <c r="CM18" s="9">
        <v>0.108</v>
      </c>
      <c r="CN18" s="9">
        <v>0.58199999999999996</v>
      </c>
      <c r="CO18" s="9">
        <v>0.30099999999999999</v>
      </c>
      <c r="CP18" s="9">
        <v>0.28100000000000003</v>
      </c>
      <c r="CQ18" s="9">
        <v>32.441000000000003</v>
      </c>
      <c r="CR18" s="9">
        <v>36.433999999999997</v>
      </c>
      <c r="CS18" s="9">
        <v>30.908999999999999</v>
      </c>
      <c r="CT18" s="9">
        <v>3.194</v>
      </c>
      <c r="CU18" s="9">
        <v>1.179</v>
      </c>
      <c r="CV18" s="9">
        <v>2.016</v>
      </c>
      <c r="CW18" s="9">
        <v>0.40300000000000002</v>
      </c>
      <c r="CX18" s="9">
        <v>0</v>
      </c>
      <c r="CY18" s="9">
        <v>0.40300000000000002</v>
      </c>
      <c r="CZ18" s="9">
        <v>0.40699999999999997</v>
      </c>
      <c r="DA18" s="9">
        <v>0</v>
      </c>
      <c r="DB18" s="9">
        <v>0.40699999999999997</v>
      </c>
      <c r="DC18" s="9">
        <v>1.036</v>
      </c>
      <c r="DD18" s="9">
        <v>0.53300000000000003</v>
      </c>
      <c r="DE18" s="9">
        <v>0.503</v>
      </c>
      <c r="DF18" s="9">
        <v>1.349</v>
      </c>
      <c r="DG18" s="9">
        <v>0.64500000000000002</v>
      </c>
      <c r="DH18" s="9">
        <v>0.70299999999999996</v>
      </c>
      <c r="DI18" s="9">
        <v>38.787999999999997</v>
      </c>
      <c r="DJ18" s="9">
        <v>52</v>
      </c>
      <c r="DK18" s="9">
        <v>15.287000000000001</v>
      </c>
      <c r="DL18" s="9">
        <v>1.3580000000000001</v>
      </c>
      <c r="DM18" s="9">
        <v>0.74</v>
      </c>
      <c r="DN18" s="9">
        <v>0.61799999999999999</v>
      </c>
      <c r="DO18" s="9">
        <v>0</v>
      </c>
      <c r="DP18" s="9">
        <v>0</v>
      </c>
      <c r="DQ18" s="9">
        <v>0</v>
      </c>
      <c r="DR18" s="9">
        <v>9.7000000000000003E-2</v>
      </c>
      <c r="DS18" s="9">
        <v>9.7000000000000003E-2</v>
      </c>
      <c r="DT18" s="9">
        <v>0</v>
      </c>
      <c r="DU18" s="9">
        <v>0.372</v>
      </c>
      <c r="DV18" s="9">
        <v>0.14799999999999999</v>
      </c>
      <c r="DW18" s="9">
        <v>0.22500000000000001</v>
      </c>
      <c r="DX18" s="9">
        <v>0.88900000000000001</v>
      </c>
      <c r="DY18" s="9">
        <v>0.495</v>
      </c>
      <c r="DZ18" s="9">
        <v>0.39300000000000002</v>
      </c>
      <c r="EA18" s="9">
        <v>52</v>
      </c>
      <c r="EB18" s="9">
        <v>52</v>
      </c>
      <c r="EC18" s="9">
        <v>50.628</v>
      </c>
      <c r="ED18" s="9">
        <v>1.59</v>
      </c>
      <c r="EE18" s="9">
        <v>0.46899999999999997</v>
      </c>
      <c r="EF18" s="9">
        <v>1.121</v>
      </c>
      <c r="EG18" s="9">
        <v>0.36599999999999999</v>
      </c>
      <c r="EH18" s="9">
        <v>0</v>
      </c>
      <c r="EI18" s="9">
        <v>0.36599999999999999</v>
      </c>
      <c r="EJ18" s="9">
        <v>7.0999999999999994E-2</v>
      </c>
      <c r="EK18" s="9">
        <v>0</v>
      </c>
      <c r="EL18" s="9">
        <v>7.0999999999999994E-2</v>
      </c>
      <c r="EM18" s="9">
        <v>0.30499999999999999</v>
      </c>
      <c r="EN18" s="9">
        <v>9.6000000000000002E-2</v>
      </c>
      <c r="EO18" s="9">
        <v>0.20899999999999999</v>
      </c>
      <c r="EP18" s="9">
        <v>0.84799999999999998</v>
      </c>
      <c r="EQ18" s="9">
        <v>0.373</v>
      </c>
      <c r="ER18" s="9">
        <v>0.47499999999999998</v>
      </c>
      <c r="ES18" s="9">
        <v>52</v>
      </c>
      <c r="ET18" s="9">
        <v>52</v>
      </c>
      <c r="EU18" s="9">
        <v>31.579000000000001</v>
      </c>
      <c r="EV18" s="9">
        <v>4.274</v>
      </c>
      <c r="EW18" s="9">
        <v>2.0699999999999998</v>
      </c>
      <c r="EX18" s="9">
        <v>2.2040000000000002</v>
      </c>
      <c r="EY18" s="9">
        <v>0.38800000000000001</v>
      </c>
      <c r="EZ18" s="9">
        <v>0.12</v>
      </c>
      <c r="FA18" s="9">
        <v>0.26800000000000002</v>
      </c>
      <c r="FB18" s="9">
        <v>0.504</v>
      </c>
      <c r="FC18" s="9">
        <v>9.7000000000000003E-2</v>
      </c>
      <c r="FD18" s="9">
        <v>0.40699999999999997</v>
      </c>
      <c r="FE18" s="9">
        <v>1.411</v>
      </c>
      <c r="FF18" s="9">
        <v>0.78500000000000003</v>
      </c>
      <c r="FG18" s="9">
        <v>0.626</v>
      </c>
      <c r="FH18" s="9">
        <v>1.9710000000000001</v>
      </c>
      <c r="FI18" s="9">
        <v>1.0680000000000001</v>
      </c>
      <c r="FJ18" s="9">
        <v>0.90300000000000002</v>
      </c>
      <c r="FK18" s="9">
        <v>47</v>
      </c>
      <c r="FL18" s="9">
        <v>50.991999999999997</v>
      </c>
      <c r="FM18" s="9">
        <v>45.076999999999998</v>
      </c>
      <c r="FN18" s="9">
        <v>1.0529999999999999</v>
      </c>
      <c r="FO18" s="9">
        <v>0.28599999999999998</v>
      </c>
      <c r="FP18" s="9">
        <v>0.76700000000000002</v>
      </c>
      <c r="FQ18" s="9">
        <v>0.109</v>
      </c>
      <c r="FR18" s="9">
        <v>0</v>
      </c>
      <c r="FS18" s="9">
        <v>0.109</v>
      </c>
      <c r="FT18" s="9">
        <v>7.0999999999999994E-2</v>
      </c>
      <c r="FU18" s="9">
        <v>0</v>
      </c>
      <c r="FV18" s="9">
        <v>7.0999999999999994E-2</v>
      </c>
      <c r="FW18" s="9">
        <v>0.20899999999999999</v>
      </c>
      <c r="FX18" s="9">
        <v>0</v>
      </c>
      <c r="FY18" s="9">
        <v>0.20899999999999999</v>
      </c>
      <c r="FZ18" s="9">
        <v>0.66500000000000004</v>
      </c>
      <c r="GA18" s="9">
        <v>0.28599999999999998</v>
      </c>
      <c r="GB18" s="9">
        <v>0.379</v>
      </c>
      <c r="GC18" s="9">
        <v>52</v>
      </c>
      <c r="GD18" s="9">
        <v>52</v>
      </c>
      <c r="GE18" s="9">
        <v>55.204999999999998</v>
      </c>
      <c r="GF18" s="9">
        <v>0.53700000000000003</v>
      </c>
      <c r="GG18" s="9">
        <v>0.183</v>
      </c>
      <c r="GH18" s="9">
        <v>0.35399999999999998</v>
      </c>
      <c r="GI18" s="9">
        <v>0.25800000000000001</v>
      </c>
      <c r="GJ18" s="9">
        <v>0</v>
      </c>
      <c r="GK18" s="9">
        <v>0.25800000000000001</v>
      </c>
      <c r="GL18" s="9">
        <v>0</v>
      </c>
      <c r="GM18" s="9">
        <v>0</v>
      </c>
      <c r="GN18" s="9">
        <v>0</v>
      </c>
      <c r="GO18" s="9">
        <v>9.6000000000000002E-2</v>
      </c>
      <c r="GP18" s="9">
        <v>9.6000000000000002E-2</v>
      </c>
      <c r="GQ18" s="9">
        <v>0</v>
      </c>
      <c r="GR18" s="9">
        <v>0.183</v>
      </c>
      <c r="GS18" s="9">
        <v>8.6999999999999994E-2</v>
      </c>
      <c r="GT18" s="9">
        <v>9.6000000000000002E-2</v>
      </c>
      <c r="GU18" s="9">
        <v>19.71</v>
      </c>
      <c r="GV18" s="9">
        <v>63.197000000000003</v>
      </c>
      <c r="GW18" s="9">
        <v>6.5819999999999999</v>
      </c>
      <c r="GX18" s="9">
        <v>2.2519999999999998</v>
      </c>
      <c r="GY18" s="9">
        <v>0.92400000000000004</v>
      </c>
      <c r="GZ18" s="9">
        <v>1.3280000000000001</v>
      </c>
      <c r="HA18" s="9">
        <v>0</v>
      </c>
      <c r="HB18" s="9">
        <v>0</v>
      </c>
      <c r="HC18" s="9">
        <v>0</v>
      </c>
      <c r="HD18" s="9">
        <v>0.504</v>
      </c>
      <c r="HE18" s="9">
        <v>9.7000000000000003E-2</v>
      </c>
      <c r="HF18" s="9">
        <v>0.40699999999999997</v>
      </c>
      <c r="HG18" s="9">
        <v>0.435</v>
      </c>
      <c r="HH18" s="9">
        <v>0.216</v>
      </c>
      <c r="HI18" s="9">
        <v>0.218</v>
      </c>
      <c r="HJ18" s="9">
        <v>1.3129999999999999</v>
      </c>
      <c r="HK18" s="9">
        <v>0.61</v>
      </c>
      <c r="HL18" s="9">
        <v>0.70299999999999996</v>
      </c>
      <c r="HM18" s="9">
        <v>52</v>
      </c>
      <c r="HN18" s="9">
        <v>52</v>
      </c>
      <c r="HO18" s="9">
        <v>49.587000000000003</v>
      </c>
      <c r="HP18" s="9">
        <v>2.0219999999999998</v>
      </c>
      <c r="HQ18" s="9">
        <v>1.1459999999999999</v>
      </c>
      <c r="HR18" s="9">
        <v>0.876</v>
      </c>
      <c r="HS18" s="9">
        <v>0.38800000000000001</v>
      </c>
      <c r="HT18" s="9">
        <v>0.12</v>
      </c>
      <c r="HU18" s="9">
        <v>0.26800000000000002</v>
      </c>
      <c r="HV18" s="9">
        <v>0</v>
      </c>
      <c r="HW18" s="9">
        <v>0</v>
      </c>
      <c r="HX18" s="9">
        <v>0</v>
      </c>
      <c r="HY18" s="9">
        <v>0.97599999999999998</v>
      </c>
      <c r="HZ18" s="9">
        <v>0.56899999999999995</v>
      </c>
      <c r="IA18" s="9">
        <v>0.40799999999999997</v>
      </c>
      <c r="IB18" s="9">
        <v>0.65800000000000003</v>
      </c>
      <c r="IC18" s="9">
        <v>0.45800000000000002</v>
      </c>
      <c r="ID18" s="9">
        <v>0.2</v>
      </c>
      <c r="IE18" s="9">
        <v>42.301000000000002</v>
      </c>
      <c r="IF18" s="9">
        <v>45.933999999999997</v>
      </c>
      <c r="IG18" s="9">
        <v>20.890999999999998</v>
      </c>
      <c r="IH18" s="9">
        <v>1.617</v>
      </c>
      <c r="II18" s="9">
        <v>0.71699999999999997</v>
      </c>
      <c r="IJ18" s="9">
        <v>0.9</v>
      </c>
      <c r="IK18" s="9">
        <v>0</v>
      </c>
      <c r="IL18" s="9">
        <v>0</v>
      </c>
      <c r="IM18" s="9">
        <v>0</v>
      </c>
      <c r="IN18" s="9">
        <v>0.34200000000000003</v>
      </c>
      <c r="IO18" s="9">
        <v>0</v>
      </c>
      <c r="IP18" s="9">
        <v>0.34200000000000003</v>
      </c>
      <c r="IQ18" s="9">
        <v>0.47199999999999998</v>
      </c>
    </row>
    <row r="19" spans="1:251">
      <c r="A19" s="10">
        <v>44958</v>
      </c>
      <c r="B19" s="9">
        <v>0.20100000000000001</v>
      </c>
      <c r="C19" s="9">
        <v>0</v>
      </c>
      <c r="D19" s="9">
        <v>0.20100000000000001</v>
      </c>
      <c r="E19" s="9">
        <v>50.651000000000003</v>
      </c>
      <c r="F19" s="9">
        <v>0</v>
      </c>
      <c r="G19" s="9">
        <v>76.781000000000006</v>
      </c>
      <c r="H19" s="9">
        <v>0.30199999999999999</v>
      </c>
      <c r="I19" s="9">
        <v>0.10100000000000001</v>
      </c>
      <c r="J19" s="9">
        <v>0.20100000000000001</v>
      </c>
      <c r="K19" s="9">
        <v>0.10100000000000001</v>
      </c>
      <c r="L19" s="9">
        <v>0.10100000000000001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0.20100000000000001</v>
      </c>
      <c r="U19" s="9">
        <v>0</v>
      </c>
      <c r="V19" s="9">
        <v>0.20100000000000001</v>
      </c>
      <c r="W19" s="9">
        <v>50.651000000000003</v>
      </c>
      <c r="X19" s="9">
        <v>0</v>
      </c>
      <c r="Y19" s="9">
        <v>76.781000000000006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3.6749999999999998</v>
      </c>
      <c r="BK19" s="9">
        <v>1.173</v>
      </c>
      <c r="BL19" s="9">
        <v>2.5019999999999998</v>
      </c>
      <c r="BM19" s="9">
        <v>0.72099999999999997</v>
      </c>
      <c r="BN19" s="9">
        <v>0.10100000000000001</v>
      </c>
      <c r="BO19" s="9">
        <v>0.62</v>
      </c>
      <c r="BP19" s="9">
        <v>1.0860000000000001</v>
      </c>
      <c r="BQ19" s="9">
        <v>0.38</v>
      </c>
      <c r="BR19" s="9">
        <v>0.70599999999999996</v>
      </c>
      <c r="BS19" s="9">
        <v>0.52800000000000002</v>
      </c>
      <c r="BT19" s="9">
        <v>0</v>
      </c>
      <c r="BU19" s="9">
        <v>0.52800000000000002</v>
      </c>
      <c r="BV19" s="9">
        <v>1.339</v>
      </c>
      <c r="BW19" s="9">
        <v>0.69199999999999995</v>
      </c>
      <c r="BX19" s="9">
        <v>0.64700000000000002</v>
      </c>
      <c r="BY19" s="9">
        <v>14.927</v>
      </c>
      <c r="BZ19" s="9">
        <v>52</v>
      </c>
      <c r="CA19" s="9">
        <v>12</v>
      </c>
      <c r="CB19" s="9">
        <v>1.194</v>
      </c>
      <c r="CC19" s="9">
        <v>0.45800000000000002</v>
      </c>
      <c r="CD19" s="9">
        <v>0.73599999999999999</v>
      </c>
      <c r="CE19" s="9">
        <v>0.19900000000000001</v>
      </c>
      <c r="CF19" s="9">
        <v>0</v>
      </c>
      <c r="CG19" s="9">
        <v>0.19900000000000001</v>
      </c>
      <c r="CH19" s="9">
        <v>0.27700000000000002</v>
      </c>
      <c r="CI19" s="9">
        <v>0.17100000000000001</v>
      </c>
      <c r="CJ19" s="9">
        <v>0.106</v>
      </c>
      <c r="CK19" s="9">
        <v>0.17299999999999999</v>
      </c>
      <c r="CL19" s="9">
        <v>0</v>
      </c>
      <c r="CM19" s="9">
        <v>0.17299999999999999</v>
      </c>
      <c r="CN19" s="9">
        <v>0.54600000000000004</v>
      </c>
      <c r="CO19" s="9">
        <v>0.28699999999999998</v>
      </c>
      <c r="CP19" s="9">
        <v>0.25900000000000001</v>
      </c>
      <c r="CQ19" s="9">
        <v>26.646999999999998</v>
      </c>
      <c r="CR19" s="9">
        <v>52</v>
      </c>
      <c r="CS19" s="9">
        <v>18.971</v>
      </c>
      <c r="CT19" s="9">
        <v>2.4809999999999999</v>
      </c>
      <c r="CU19" s="9">
        <v>0.71599999999999997</v>
      </c>
      <c r="CV19" s="9">
        <v>1.7649999999999999</v>
      </c>
      <c r="CW19" s="9">
        <v>0.52200000000000002</v>
      </c>
      <c r="CX19" s="9">
        <v>0.10100000000000001</v>
      </c>
      <c r="CY19" s="9">
        <v>0.42099999999999999</v>
      </c>
      <c r="CZ19" s="9">
        <v>0.80900000000000005</v>
      </c>
      <c r="DA19" s="9">
        <v>0.20899999999999999</v>
      </c>
      <c r="DB19" s="9">
        <v>0.6</v>
      </c>
      <c r="DC19" s="9">
        <v>0.35599999999999998</v>
      </c>
      <c r="DD19" s="9">
        <v>0</v>
      </c>
      <c r="DE19" s="9">
        <v>0.35599999999999998</v>
      </c>
      <c r="DF19" s="9">
        <v>0.79400000000000004</v>
      </c>
      <c r="DG19" s="9">
        <v>0.40500000000000003</v>
      </c>
      <c r="DH19" s="9">
        <v>0.38800000000000001</v>
      </c>
      <c r="DI19" s="9">
        <v>11.018000000000001</v>
      </c>
      <c r="DJ19" s="9">
        <v>77.078000000000003</v>
      </c>
      <c r="DK19" s="9">
        <v>9.4809999999999999</v>
      </c>
      <c r="DL19" s="9">
        <v>0.26</v>
      </c>
      <c r="DM19" s="9">
        <v>0.159</v>
      </c>
      <c r="DN19" s="9">
        <v>0.1</v>
      </c>
      <c r="DO19" s="9">
        <v>0</v>
      </c>
      <c r="DP19" s="9">
        <v>0</v>
      </c>
      <c r="DQ19" s="9">
        <v>0</v>
      </c>
      <c r="DR19" s="9">
        <v>0.159</v>
      </c>
      <c r="DS19" s="9">
        <v>0.159</v>
      </c>
      <c r="DT19" s="9">
        <v>0</v>
      </c>
      <c r="DU19" s="9">
        <v>0.1</v>
      </c>
      <c r="DV19" s="9">
        <v>0</v>
      </c>
      <c r="DW19" s="9">
        <v>0.1</v>
      </c>
      <c r="DX19" s="9">
        <v>0</v>
      </c>
      <c r="DY19" s="9">
        <v>0</v>
      </c>
      <c r="DZ19" s="9">
        <v>0</v>
      </c>
      <c r="EA19" s="9">
        <v>12.387</v>
      </c>
      <c r="EB19" s="9">
        <v>0</v>
      </c>
      <c r="EC19" s="9">
        <v>0</v>
      </c>
      <c r="ED19" s="9">
        <v>1.4510000000000001</v>
      </c>
      <c r="EE19" s="9">
        <v>0.72099999999999997</v>
      </c>
      <c r="EF19" s="9">
        <v>0.73</v>
      </c>
      <c r="EG19" s="9">
        <v>0.29899999999999999</v>
      </c>
      <c r="EH19" s="9">
        <v>0.10100000000000001</v>
      </c>
      <c r="EI19" s="9">
        <v>0.19800000000000001</v>
      </c>
      <c r="EJ19" s="9">
        <v>0.69199999999999995</v>
      </c>
      <c r="EK19" s="9">
        <v>0.435</v>
      </c>
      <c r="EL19" s="9">
        <v>0.25800000000000001</v>
      </c>
      <c r="EM19" s="9">
        <v>0.17899999999999999</v>
      </c>
      <c r="EN19" s="9">
        <v>0</v>
      </c>
      <c r="EO19" s="9">
        <v>0.17899999999999999</v>
      </c>
      <c r="EP19" s="9">
        <v>0.28000000000000003</v>
      </c>
      <c r="EQ19" s="9">
        <v>0.185</v>
      </c>
      <c r="ER19" s="9">
        <v>9.6000000000000002E-2</v>
      </c>
      <c r="ES19" s="9">
        <v>8</v>
      </c>
      <c r="ET19" s="9">
        <v>9.0879999999999992</v>
      </c>
      <c r="EU19" s="9">
        <v>8</v>
      </c>
      <c r="EV19" s="9">
        <v>2.484</v>
      </c>
      <c r="EW19" s="9">
        <v>0.61199999999999999</v>
      </c>
      <c r="EX19" s="9">
        <v>1.8720000000000001</v>
      </c>
      <c r="EY19" s="9">
        <v>0.42199999999999999</v>
      </c>
      <c r="EZ19" s="9">
        <v>0</v>
      </c>
      <c r="FA19" s="9">
        <v>0.42199999999999999</v>
      </c>
      <c r="FB19" s="9">
        <v>0.55300000000000005</v>
      </c>
      <c r="FC19" s="9">
        <v>0.105</v>
      </c>
      <c r="FD19" s="9">
        <v>0.44800000000000001</v>
      </c>
      <c r="FE19" s="9">
        <v>0.44900000000000001</v>
      </c>
      <c r="FF19" s="9">
        <v>0</v>
      </c>
      <c r="FG19" s="9">
        <v>0.44900000000000001</v>
      </c>
      <c r="FH19" s="9">
        <v>1.0589999999999999</v>
      </c>
      <c r="FI19" s="9">
        <v>0.50800000000000001</v>
      </c>
      <c r="FJ19" s="9">
        <v>0.55100000000000005</v>
      </c>
      <c r="FK19" s="9">
        <v>26</v>
      </c>
      <c r="FL19" s="9">
        <v>105.75700000000001</v>
      </c>
      <c r="FM19" s="9">
        <v>17.341000000000001</v>
      </c>
      <c r="FN19" s="9">
        <v>1.0609999999999999</v>
      </c>
      <c r="FO19" s="9">
        <v>0.43099999999999999</v>
      </c>
      <c r="FP19" s="9">
        <v>0.63</v>
      </c>
      <c r="FQ19" s="9">
        <v>0.29899999999999999</v>
      </c>
      <c r="FR19" s="9">
        <v>0.10100000000000001</v>
      </c>
      <c r="FS19" s="9">
        <v>0.19800000000000001</v>
      </c>
      <c r="FT19" s="9">
        <v>0.58799999999999997</v>
      </c>
      <c r="FU19" s="9">
        <v>0.33</v>
      </c>
      <c r="FV19" s="9">
        <v>0.25800000000000001</v>
      </c>
      <c r="FW19" s="9">
        <v>7.9000000000000001E-2</v>
      </c>
      <c r="FX19" s="9">
        <v>0</v>
      </c>
      <c r="FY19" s="9">
        <v>7.9000000000000001E-2</v>
      </c>
      <c r="FZ19" s="9">
        <v>9.6000000000000002E-2</v>
      </c>
      <c r="GA19" s="9">
        <v>0</v>
      </c>
      <c r="GB19" s="9">
        <v>9.6000000000000002E-2</v>
      </c>
      <c r="GC19" s="9">
        <v>8</v>
      </c>
      <c r="GD19" s="9">
        <v>5.407</v>
      </c>
      <c r="GE19" s="9">
        <v>8</v>
      </c>
      <c r="GF19" s="9">
        <v>0.39</v>
      </c>
      <c r="GG19" s="9">
        <v>0.28899999999999998</v>
      </c>
      <c r="GH19" s="9">
        <v>0.1</v>
      </c>
      <c r="GI19" s="9">
        <v>0</v>
      </c>
      <c r="GJ19" s="9">
        <v>0</v>
      </c>
      <c r="GK19" s="9">
        <v>0</v>
      </c>
      <c r="GL19" s="9">
        <v>0.105</v>
      </c>
      <c r="GM19" s="9">
        <v>0.105</v>
      </c>
      <c r="GN19" s="9">
        <v>0</v>
      </c>
      <c r="GO19" s="9">
        <v>0.1</v>
      </c>
      <c r="GP19" s="9">
        <v>0</v>
      </c>
      <c r="GQ19" s="9">
        <v>0.1</v>
      </c>
      <c r="GR19" s="9">
        <v>0.185</v>
      </c>
      <c r="GS19" s="9">
        <v>0.185</v>
      </c>
      <c r="GT19" s="9">
        <v>0</v>
      </c>
      <c r="GU19" s="9">
        <v>39.712000000000003</v>
      </c>
      <c r="GV19" s="9">
        <v>71.853999999999999</v>
      </c>
      <c r="GW19" s="9">
        <v>0</v>
      </c>
      <c r="GX19" s="9">
        <v>1.3580000000000001</v>
      </c>
      <c r="GY19" s="9">
        <v>0.29599999999999999</v>
      </c>
      <c r="GZ19" s="9">
        <v>1.0620000000000001</v>
      </c>
      <c r="HA19" s="9">
        <v>0.313</v>
      </c>
      <c r="HB19" s="9">
        <v>0</v>
      </c>
      <c r="HC19" s="9">
        <v>0.313</v>
      </c>
      <c r="HD19" s="9">
        <v>0</v>
      </c>
      <c r="HE19" s="9">
        <v>0</v>
      </c>
      <c r="HF19" s="9">
        <v>0</v>
      </c>
      <c r="HG19" s="9">
        <v>0.34100000000000003</v>
      </c>
      <c r="HH19" s="9">
        <v>0</v>
      </c>
      <c r="HI19" s="9">
        <v>0.34100000000000003</v>
      </c>
      <c r="HJ19" s="9">
        <v>0.70399999999999996</v>
      </c>
      <c r="HK19" s="9">
        <v>0.29599999999999999</v>
      </c>
      <c r="HL19" s="9">
        <v>0.40799999999999997</v>
      </c>
      <c r="HM19" s="9">
        <v>45.914000000000001</v>
      </c>
      <c r="HN19" s="9">
        <v>260.42599999999999</v>
      </c>
      <c r="HO19" s="9">
        <v>25.791</v>
      </c>
      <c r="HP19" s="9">
        <v>1.1259999999999999</v>
      </c>
      <c r="HQ19" s="9">
        <v>0.316</v>
      </c>
      <c r="HR19" s="9">
        <v>0.81</v>
      </c>
      <c r="HS19" s="9">
        <v>0.11</v>
      </c>
      <c r="HT19" s="9">
        <v>0</v>
      </c>
      <c r="HU19" s="9">
        <v>0.11</v>
      </c>
      <c r="HV19" s="9">
        <v>0.55300000000000005</v>
      </c>
      <c r="HW19" s="9">
        <v>0.105</v>
      </c>
      <c r="HX19" s="9">
        <v>0.44800000000000001</v>
      </c>
      <c r="HY19" s="9">
        <v>0.108</v>
      </c>
      <c r="HZ19" s="9">
        <v>0</v>
      </c>
      <c r="IA19" s="9">
        <v>0.108</v>
      </c>
      <c r="IB19" s="9">
        <v>0.35499999999999998</v>
      </c>
      <c r="IC19" s="9">
        <v>0.21099999999999999</v>
      </c>
      <c r="ID19" s="9">
        <v>0.14399999999999999</v>
      </c>
      <c r="IE19" s="9">
        <v>12</v>
      </c>
      <c r="IF19" s="9">
        <v>54.863</v>
      </c>
      <c r="IG19" s="9">
        <v>12</v>
      </c>
      <c r="IH19" s="9">
        <v>1.548</v>
      </c>
      <c r="II19" s="9">
        <v>0.53600000000000003</v>
      </c>
      <c r="IJ19" s="9">
        <v>1.012</v>
      </c>
      <c r="IK19" s="9">
        <v>0.307</v>
      </c>
      <c r="IL19" s="9">
        <v>0.10100000000000001</v>
      </c>
      <c r="IM19" s="9">
        <v>0.20599999999999999</v>
      </c>
      <c r="IN19" s="9">
        <v>0.69199999999999995</v>
      </c>
      <c r="IO19" s="9">
        <v>0.435</v>
      </c>
      <c r="IP19" s="9">
        <v>0.25800000000000001</v>
      </c>
      <c r="IQ19" s="9">
        <v>0.34799999999999998</v>
      </c>
    </row>
    <row r="20" spans="1:251">
      <c r="A20" s="10">
        <v>45323</v>
      </c>
      <c r="B20" s="9">
        <v>0.23699999999999999</v>
      </c>
      <c r="C20" s="9">
        <v>6.7000000000000004E-2</v>
      </c>
      <c r="D20" s="9">
        <v>0.17</v>
      </c>
      <c r="E20" s="9">
        <v>20.372</v>
      </c>
      <c r="F20" s="9">
        <v>12.464</v>
      </c>
      <c r="G20" s="9">
        <v>47.063000000000002</v>
      </c>
      <c r="H20" s="9">
        <v>6.7000000000000004E-2</v>
      </c>
      <c r="I20" s="9">
        <v>6.7000000000000004E-2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6.7000000000000004E-2</v>
      </c>
      <c r="U20" s="9">
        <v>6.7000000000000004E-2</v>
      </c>
      <c r="V20" s="9">
        <v>0</v>
      </c>
      <c r="W20" s="9">
        <v>0</v>
      </c>
      <c r="X20" s="9">
        <v>0</v>
      </c>
      <c r="Y20" s="9">
        <v>0</v>
      </c>
      <c r="Z20" s="9">
        <v>0.47299999999999998</v>
      </c>
      <c r="AA20" s="9">
        <v>0.20699999999999999</v>
      </c>
      <c r="AB20" s="9">
        <v>0.26600000000000001</v>
      </c>
      <c r="AC20" s="9">
        <v>0</v>
      </c>
      <c r="AD20" s="9">
        <v>0</v>
      </c>
      <c r="AE20" s="9">
        <v>0</v>
      </c>
      <c r="AF20" s="9">
        <v>0.19900000000000001</v>
      </c>
      <c r="AG20" s="9">
        <v>0.104</v>
      </c>
      <c r="AH20" s="9">
        <v>9.6000000000000002E-2</v>
      </c>
      <c r="AI20" s="9">
        <v>0.104</v>
      </c>
      <c r="AJ20" s="9">
        <v>0.104</v>
      </c>
      <c r="AK20" s="9">
        <v>0</v>
      </c>
      <c r="AL20" s="9">
        <v>0.17</v>
      </c>
      <c r="AM20" s="9">
        <v>0</v>
      </c>
      <c r="AN20" s="9">
        <v>0.17</v>
      </c>
      <c r="AO20" s="9">
        <v>12.582000000000001</v>
      </c>
      <c r="AP20" s="9">
        <v>11.5</v>
      </c>
      <c r="AQ20" s="9">
        <v>47.063000000000002</v>
      </c>
      <c r="AR20" s="9">
        <v>0.26400000000000001</v>
      </c>
      <c r="AS20" s="9">
        <v>0</v>
      </c>
      <c r="AT20" s="9">
        <v>0.26400000000000001</v>
      </c>
      <c r="AU20" s="9">
        <v>0.17</v>
      </c>
      <c r="AV20" s="9">
        <v>0</v>
      </c>
      <c r="AW20" s="9">
        <v>0.17</v>
      </c>
      <c r="AX20" s="9">
        <v>9.2999999999999999E-2</v>
      </c>
      <c r="AY20" s="9">
        <v>0</v>
      </c>
      <c r="AZ20" s="9">
        <v>9.2999999999999999E-2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1.706</v>
      </c>
      <c r="BH20" s="9">
        <v>0</v>
      </c>
      <c r="BI20" s="9">
        <v>1.706</v>
      </c>
      <c r="BJ20" s="9">
        <v>4.2670000000000003</v>
      </c>
      <c r="BK20" s="9">
        <v>1.6579999999999999</v>
      </c>
      <c r="BL20" s="9">
        <v>2.609</v>
      </c>
      <c r="BM20" s="9">
        <v>0.36199999999999999</v>
      </c>
      <c r="BN20" s="9">
        <v>0.192</v>
      </c>
      <c r="BO20" s="9">
        <v>0.17</v>
      </c>
      <c r="BP20" s="9">
        <v>1.357</v>
      </c>
      <c r="BQ20" s="9">
        <v>0.157</v>
      </c>
      <c r="BR20" s="9">
        <v>1.1990000000000001</v>
      </c>
      <c r="BS20" s="9">
        <v>0.72499999999999998</v>
      </c>
      <c r="BT20" s="9">
        <v>0.32400000000000001</v>
      </c>
      <c r="BU20" s="9">
        <v>0.4</v>
      </c>
      <c r="BV20" s="9">
        <v>1.823</v>
      </c>
      <c r="BW20" s="9">
        <v>0.98399999999999999</v>
      </c>
      <c r="BX20" s="9">
        <v>0.83899999999999997</v>
      </c>
      <c r="BY20" s="9">
        <v>26</v>
      </c>
      <c r="BZ20" s="9">
        <v>52</v>
      </c>
      <c r="CA20" s="9">
        <v>11.680999999999999</v>
      </c>
      <c r="CB20" s="9">
        <v>1.036</v>
      </c>
      <c r="CC20" s="9">
        <v>0.42699999999999999</v>
      </c>
      <c r="CD20" s="9">
        <v>0.60899999999999999</v>
      </c>
      <c r="CE20" s="9">
        <v>0.183</v>
      </c>
      <c r="CF20" s="9">
        <v>8.6999999999999994E-2</v>
      </c>
      <c r="CG20" s="9">
        <v>9.6000000000000002E-2</v>
      </c>
      <c r="CH20" s="9">
        <v>0.188</v>
      </c>
      <c r="CI20" s="9">
        <v>0</v>
      </c>
      <c r="CJ20" s="9">
        <v>0.188</v>
      </c>
      <c r="CK20" s="9">
        <v>0.38100000000000001</v>
      </c>
      <c r="CL20" s="9">
        <v>0.13</v>
      </c>
      <c r="CM20" s="9">
        <v>0.251</v>
      </c>
      <c r="CN20" s="9">
        <v>0.28299999999999997</v>
      </c>
      <c r="CO20" s="9">
        <v>0.20899999999999999</v>
      </c>
      <c r="CP20" s="9">
        <v>7.4999999999999997E-2</v>
      </c>
      <c r="CQ20" s="9">
        <v>25.693000000000001</v>
      </c>
      <c r="CR20" s="9">
        <v>39.258000000000003</v>
      </c>
      <c r="CS20" s="9">
        <v>17.138000000000002</v>
      </c>
      <c r="CT20" s="9">
        <v>3.2309999999999999</v>
      </c>
      <c r="CU20" s="9">
        <v>1.2310000000000001</v>
      </c>
      <c r="CV20" s="9">
        <v>2</v>
      </c>
      <c r="CW20" s="9">
        <v>0.17899999999999999</v>
      </c>
      <c r="CX20" s="9">
        <v>0.105</v>
      </c>
      <c r="CY20" s="9">
        <v>7.3999999999999996E-2</v>
      </c>
      <c r="CZ20" s="9">
        <v>1.169</v>
      </c>
      <c r="DA20" s="9">
        <v>0.157</v>
      </c>
      <c r="DB20" s="9">
        <v>1.012</v>
      </c>
      <c r="DC20" s="9">
        <v>0.34300000000000003</v>
      </c>
      <c r="DD20" s="9">
        <v>0.19400000000000001</v>
      </c>
      <c r="DE20" s="9">
        <v>0.15</v>
      </c>
      <c r="DF20" s="9">
        <v>1.54</v>
      </c>
      <c r="DG20" s="9">
        <v>0.77500000000000002</v>
      </c>
      <c r="DH20" s="9">
        <v>0.76400000000000001</v>
      </c>
      <c r="DI20" s="9">
        <v>21.870999999999999</v>
      </c>
      <c r="DJ20" s="9">
        <v>52</v>
      </c>
      <c r="DK20" s="9">
        <v>11.231999999999999</v>
      </c>
      <c r="DL20" s="9">
        <v>0.375</v>
      </c>
      <c r="DM20" s="9">
        <v>0.20899999999999999</v>
      </c>
      <c r="DN20" s="9">
        <v>0.16600000000000001</v>
      </c>
      <c r="DO20" s="9">
        <v>0</v>
      </c>
      <c r="DP20" s="9">
        <v>0</v>
      </c>
      <c r="DQ20" s="9">
        <v>0</v>
      </c>
      <c r="DR20" s="9">
        <v>0.20200000000000001</v>
      </c>
      <c r="DS20" s="9">
        <v>0.104</v>
      </c>
      <c r="DT20" s="9">
        <v>9.8000000000000004E-2</v>
      </c>
      <c r="DU20" s="9">
        <v>0.129</v>
      </c>
      <c r="DV20" s="9">
        <v>6.0999999999999999E-2</v>
      </c>
      <c r="DW20" s="9">
        <v>6.8000000000000005E-2</v>
      </c>
      <c r="DX20" s="9">
        <v>4.3999999999999997E-2</v>
      </c>
      <c r="DY20" s="9">
        <v>4.3999999999999997E-2</v>
      </c>
      <c r="DZ20" s="9">
        <v>0</v>
      </c>
      <c r="EA20" s="9">
        <v>11.304</v>
      </c>
      <c r="EB20" s="9">
        <v>20.184000000000001</v>
      </c>
      <c r="EC20" s="9">
        <v>10.635</v>
      </c>
      <c r="ED20" s="9">
        <v>1.94</v>
      </c>
      <c r="EE20" s="9">
        <v>0.9</v>
      </c>
      <c r="EF20" s="9">
        <v>1.04</v>
      </c>
      <c r="EG20" s="9">
        <v>7.3999999999999996E-2</v>
      </c>
      <c r="EH20" s="9">
        <v>0</v>
      </c>
      <c r="EI20" s="9">
        <v>7.3999999999999996E-2</v>
      </c>
      <c r="EJ20" s="9">
        <v>0.57199999999999995</v>
      </c>
      <c r="EK20" s="9">
        <v>0.157</v>
      </c>
      <c r="EL20" s="9">
        <v>0.41399999999999998</v>
      </c>
      <c r="EM20" s="9">
        <v>0.44500000000000001</v>
      </c>
      <c r="EN20" s="9">
        <v>0.221</v>
      </c>
      <c r="EO20" s="9">
        <v>0.224</v>
      </c>
      <c r="EP20" s="9">
        <v>0.84899999999999998</v>
      </c>
      <c r="EQ20" s="9">
        <v>0.52200000000000002</v>
      </c>
      <c r="ER20" s="9">
        <v>0.32700000000000001</v>
      </c>
      <c r="ES20" s="9">
        <v>29.257999999999999</v>
      </c>
      <c r="ET20" s="9">
        <v>52</v>
      </c>
      <c r="EU20" s="9">
        <v>11.474</v>
      </c>
      <c r="EV20" s="9">
        <v>2.702</v>
      </c>
      <c r="EW20" s="9">
        <v>0.96699999999999997</v>
      </c>
      <c r="EX20" s="9">
        <v>1.7350000000000001</v>
      </c>
      <c r="EY20" s="9">
        <v>0.28799999999999998</v>
      </c>
      <c r="EZ20" s="9">
        <v>0.192</v>
      </c>
      <c r="FA20" s="9">
        <v>9.6000000000000002E-2</v>
      </c>
      <c r="FB20" s="9">
        <v>0.98699999999999999</v>
      </c>
      <c r="FC20" s="9">
        <v>0.104</v>
      </c>
      <c r="FD20" s="9">
        <v>0.88300000000000001</v>
      </c>
      <c r="FE20" s="9">
        <v>0.40899999999999997</v>
      </c>
      <c r="FF20" s="9">
        <v>0.16500000000000001</v>
      </c>
      <c r="FG20" s="9">
        <v>0.24399999999999999</v>
      </c>
      <c r="FH20" s="9">
        <v>1.018</v>
      </c>
      <c r="FI20" s="9">
        <v>0.50600000000000001</v>
      </c>
      <c r="FJ20" s="9">
        <v>0.51200000000000001</v>
      </c>
      <c r="FK20" s="9">
        <v>13</v>
      </c>
      <c r="FL20" s="9">
        <v>40.186</v>
      </c>
      <c r="FM20" s="9">
        <v>10.69</v>
      </c>
      <c r="FN20" s="9">
        <v>0.97</v>
      </c>
      <c r="FO20" s="9">
        <v>0.39</v>
      </c>
      <c r="FP20" s="9">
        <v>0.57999999999999996</v>
      </c>
      <c r="FQ20" s="9">
        <v>0</v>
      </c>
      <c r="FR20" s="9">
        <v>0</v>
      </c>
      <c r="FS20" s="9">
        <v>0</v>
      </c>
      <c r="FT20" s="9">
        <v>0.47799999999999998</v>
      </c>
      <c r="FU20" s="9">
        <v>0.157</v>
      </c>
      <c r="FV20" s="9">
        <v>0.32100000000000001</v>
      </c>
      <c r="FW20" s="9">
        <v>0.13</v>
      </c>
      <c r="FX20" s="9">
        <v>0.13</v>
      </c>
      <c r="FY20" s="9">
        <v>0</v>
      </c>
      <c r="FZ20" s="9">
        <v>0.36199999999999999</v>
      </c>
      <c r="GA20" s="9">
        <v>0.10199999999999999</v>
      </c>
      <c r="GB20" s="9">
        <v>0.25900000000000001</v>
      </c>
      <c r="GC20" s="9">
        <v>17.603999999999999</v>
      </c>
      <c r="GD20" s="9">
        <v>21.632000000000001</v>
      </c>
      <c r="GE20" s="9">
        <v>19.984000000000002</v>
      </c>
      <c r="GF20" s="9">
        <v>0.97</v>
      </c>
      <c r="GG20" s="9">
        <v>0.50900000000000001</v>
      </c>
      <c r="GH20" s="9">
        <v>0.46</v>
      </c>
      <c r="GI20" s="9">
        <v>7.3999999999999996E-2</v>
      </c>
      <c r="GJ20" s="9">
        <v>0</v>
      </c>
      <c r="GK20" s="9">
        <v>7.3999999999999996E-2</v>
      </c>
      <c r="GL20" s="9">
        <v>9.2999999999999999E-2</v>
      </c>
      <c r="GM20" s="9">
        <v>0</v>
      </c>
      <c r="GN20" s="9">
        <v>9.2999999999999999E-2</v>
      </c>
      <c r="GO20" s="9">
        <v>0.315</v>
      </c>
      <c r="GP20" s="9">
        <v>0.09</v>
      </c>
      <c r="GQ20" s="9">
        <v>0.224</v>
      </c>
      <c r="GR20" s="9">
        <v>0.48699999999999999</v>
      </c>
      <c r="GS20" s="9">
        <v>0.41899999999999998</v>
      </c>
      <c r="GT20" s="9">
        <v>6.8000000000000005E-2</v>
      </c>
      <c r="GU20" s="9">
        <v>48.935000000000002</v>
      </c>
      <c r="GV20" s="9">
        <v>110.206</v>
      </c>
      <c r="GW20" s="9">
        <v>12.177</v>
      </c>
      <c r="GX20" s="9">
        <v>1.575</v>
      </c>
      <c r="GY20" s="9">
        <v>0.55700000000000005</v>
      </c>
      <c r="GZ20" s="9">
        <v>1.018</v>
      </c>
      <c r="HA20" s="9">
        <v>0.183</v>
      </c>
      <c r="HB20" s="9">
        <v>8.6999999999999994E-2</v>
      </c>
      <c r="HC20" s="9">
        <v>9.6000000000000002E-2</v>
      </c>
      <c r="HD20" s="9">
        <v>0.61199999999999999</v>
      </c>
      <c r="HE20" s="9">
        <v>0.104</v>
      </c>
      <c r="HF20" s="9">
        <v>0.50800000000000001</v>
      </c>
      <c r="HG20" s="9">
        <v>0.40899999999999997</v>
      </c>
      <c r="HH20" s="9">
        <v>0.16500000000000001</v>
      </c>
      <c r="HI20" s="9">
        <v>0.24399999999999999</v>
      </c>
      <c r="HJ20" s="9">
        <v>0.372</v>
      </c>
      <c r="HK20" s="9">
        <v>0.20100000000000001</v>
      </c>
      <c r="HL20" s="9">
        <v>0.17</v>
      </c>
      <c r="HM20" s="9">
        <v>11.292</v>
      </c>
      <c r="HN20" s="9">
        <v>18.641999999999999</v>
      </c>
      <c r="HO20" s="9">
        <v>8.8840000000000003</v>
      </c>
      <c r="HP20" s="9">
        <v>1.127</v>
      </c>
      <c r="HQ20" s="9">
        <v>0.41</v>
      </c>
      <c r="HR20" s="9">
        <v>0.71699999999999997</v>
      </c>
      <c r="HS20" s="9">
        <v>0.105</v>
      </c>
      <c r="HT20" s="9">
        <v>0.105</v>
      </c>
      <c r="HU20" s="9">
        <v>0</v>
      </c>
      <c r="HV20" s="9">
        <v>0.375</v>
      </c>
      <c r="HW20" s="9">
        <v>0</v>
      </c>
      <c r="HX20" s="9">
        <v>0.375</v>
      </c>
      <c r="HY20" s="9">
        <v>0</v>
      </c>
      <c r="HZ20" s="9">
        <v>0</v>
      </c>
      <c r="IA20" s="9">
        <v>0</v>
      </c>
      <c r="IB20" s="9">
        <v>0.64700000000000002</v>
      </c>
      <c r="IC20" s="9">
        <v>0.30499999999999999</v>
      </c>
      <c r="ID20" s="9">
        <v>0.34100000000000003</v>
      </c>
      <c r="IE20" s="9">
        <v>52</v>
      </c>
      <c r="IF20" s="9">
        <v>77.281000000000006</v>
      </c>
      <c r="IG20" s="9">
        <v>25.536000000000001</v>
      </c>
      <c r="IH20" s="9">
        <v>1.8149999999999999</v>
      </c>
      <c r="II20" s="9">
        <v>0.65200000000000002</v>
      </c>
      <c r="IJ20" s="9">
        <v>1.163</v>
      </c>
      <c r="IK20" s="9">
        <v>8.6999999999999994E-2</v>
      </c>
      <c r="IL20" s="9">
        <v>8.6999999999999994E-2</v>
      </c>
      <c r="IM20" s="9">
        <v>0</v>
      </c>
      <c r="IN20" s="9">
        <v>0.5</v>
      </c>
      <c r="IO20" s="9">
        <v>9.8000000000000004E-2</v>
      </c>
      <c r="IP20" s="9">
        <v>0.40100000000000002</v>
      </c>
      <c r="IQ20" s="9">
        <v>0.5</v>
      </c>
    </row>
    <row r="21" spans="1:251">
      <c r="A21" s="10">
        <v>45689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3.052</v>
      </c>
      <c r="BK21" s="9">
        <v>0.753</v>
      </c>
      <c r="BL21" s="9">
        <v>2.2989999999999999</v>
      </c>
      <c r="BM21" s="9">
        <v>0.82099999999999995</v>
      </c>
      <c r="BN21" s="9">
        <v>0.153</v>
      </c>
      <c r="BO21" s="9">
        <v>0.66800000000000004</v>
      </c>
      <c r="BP21" s="9">
        <v>0.879</v>
      </c>
      <c r="BQ21" s="9">
        <v>0.35499999999999998</v>
      </c>
      <c r="BR21" s="9">
        <v>0.52400000000000002</v>
      </c>
      <c r="BS21" s="9">
        <v>0.71099999999999997</v>
      </c>
      <c r="BT21" s="9">
        <v>0.245</v>
      </c>
      <c r="BU21" s="9">
        <v>0.46600000000000003</v>
      </c>
      <c r="BV21" s="9">
        <v>0.64200000000000002</v>
      </c>
      <c r="BW21" s="9">
        <v>0</v>
      </c>
      <c r="BX21" s="9">
        <v>0.64200000000000002</v>
      </c>
      <c r="BY21" s="9">
        <v>10.023999999999999</v>
      </c>
      <c r="BZ21" s="9">
        <v>11.224</v>
      </c>
      <c r="CA21" s="9">
        <v>8.6739999999999995</v>
      </c>
      <c r="CB21" s="9">
        <v>0.84499999999999997</v>
      </c>
      <c r="CC21" s="9">
        <v>0.32100000000000001</v>
      </c>
      <c r="CD21" s="9">
        <v>0.52400000000000002</v>
      </c>
      <c r="CE21" s="9">
        <v>6.3E-2</v>
      </c>
      <c r="CF21" s="9">
        <v>0</v>
      </c>
      <c r="CG21" s="9">
        <v>6.3E-2</v>
      </c>
      <c r="CH21" s="9">
        <v>0.161</v>
      </c>
      <c r="CI21" s="9">
        <v>0.161</v>
      </c>
      <c r="CJ21" s="9">
        <v>0</v>
      </c>
      <c r="CK21" s="9">
        <v>0.27900000000000003</v>
      </c>
      <c r="CL21" s="9">
        <v>0.16</v>
      </c>
      <c r="CM21" s="9">
        <v>0.12</v>
      </c>
      <c r="CN21" s="9">
        <v>0.34200000000000003</v>
      </c>
      <c r="CO21" s="9">
        <v>0</v>
      </c>
      <c r="CP21" s="9">
        <v>0.34200000000000003</v>
      </c>
      <c r="CQ21" s="9">
        <v>33.942999999999998</v>
      </c>
      <c r="CR21" s="9">
        <v>20.937999999999999</v>
      </c>
      <c r="CS21" s="9">
        <v>52</v>
      </c>
      <c r="CT21" s="9">
        <v>2.2069999999999999</v>
      </c>
      <c r="CU21" s="9">
        <v>0.432</v>
      </c>
      <c r="CV21" s="9">
        <v>1.7749999999999999</v>
      </c>
      <c r="CW21" s="9">
        <v>0.75800000000000001</v>
      </c>
      <c r="CX21" s="9">
        <v>0.153</v>
      </c>
      <c r="CY21" s="9">
        <v>0.60499999999999998</v>
      </c>
      <c r="CZ21" s="9">
        <v>0.71799999999999997</v>
      </c>
      <c r="DA21" s="9">
        <v>0.19400000000000001</v>
      </c>
      <c r="DB21" s="9">
        <v>0.52400000000000002</v>
      </c>
      <c r="DC21" s="9">
        <v>0.432</v>
      </c>
      <c r="DD21" s="9">
        <v>8.5000000000000006E-2</v>
      </c>
      <c r="DE21" s="9">
        <v>0.34599999999999997</v>
      </c>
      <c r="DF21" s="9">
        <v>0.3</v>
      </c>
      <c r="DG21" s="9">
        <v>0</v>
      </c>
      <c r="DH21" s="9">
        <v>0.3</v>
      </c>
      <c r="DI21" s="9">
        <v>8</v>
      </c>
      <c r="DJ21" s="9">
        <v>9.8640000000000008</v>
      </c>
      <c r="DK21" s="9">
        <v>7.1950000000000003</v>
      </c>
      <c r="DL21" s="9">
        <v>0</v>
      </c>
      <c r="DM21" s="9">
        <v>0</v>
      </c>
      <c r="DN21" s="9">
        <v>0</v>
      </c>
      <c r="DO21" s="9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0.94</v>
      </c>
      <c r="EE21" s="9">
        <v>0.312</v>
      </c>
      <c r="EF21" s="9">
        <v>0.628</v>
      </c>
      <c r="EG21" s="9">
        <v>0.48499999999999999</v>
      </c>
      <c r="EH21" s="9">
        <v>0.153</v>
      </c>
      <c r="EI21" s="9">
        <v>0.33200000000000002</v>
      </c>
      <c r="EJ21" s="9">
        <v>0</v>
      </c>
      <c r="EK21" s="9">
        <v>0</v>
      </c>
      <c r="EL21" s="9">
        <v>0</v>
      </c>
      <c r="EM21" s="9">
        <v>0.39200000000000002</v>
      </c>
      <c r="EN21" s="9">
        <v>0.16</v>
      </c>
      <c r="EO21" s="9">
        <v>0.23300000000000001</v>
      </c>
      <c r="EP21" s="9">
        <v>6.2E-2</v>
      </c>
      <c r="EQ21" s="9">
        <v>0</v>
      </c>
      <c r="ER21" s="9">
        <v>6.2E-2</v>
      </c>
      <c r="ES21" s="9">
        <v>6.157</v>
      </c>
      <c r="ET21" s="9">
        <v>17.858000000000001</v>
      </c>
      <c r="EU21" s="9">
        <v>5.8460000000000001</v>
      </c>
      <c r="EV21" s="9">
        <v>2.1120000000000001</v>
      </c>
      <c r="EW21" s="9">
        <v>0.441</v>
      </c>
      <c r="EX21" s="9">
        <v>1.6719999999999999</v>
      </c>
      <c r="EY21" s="9">
        <v>0.33500000000000002</v>
      </c>
      <c r="EZ21" s="9">
        <v>0</v>
      </c>
      <c r="FA21" s="9">
        <v>0.33500000000000002</v>
      </c>
      <c r="FB21" s="9">
        <v>0.879</v>
      </c>
      <c r="FC21" s="9">
        <v>0.35499999999999998</v>
      </c>
      <c r="FD21" s="9">
        <v>0.52400000000000002</v>
      </c>
      <c r="FE21" s="9">
        <v>0.31900000000000001</v>
      </c>
      <c r="FF21" s="9">
        <v>8.5000000000000006E-2</v>
      </c>
      <c r="FG21" s="9">
        <v>0.23300000000000001</v>
      </c>
      <c r="FH21" s="9">
        <v>0.57899999999999996</v>
      </c>
      <c r="FI21" s="9">
        <v>0</v>
      </c>
      <c r="FJ21" s="9">
        <v>0.57899999999999996</v>
      </c>
      <c r="FK21" s="9">
        <v>10.417999999999999</v>
      </c>
      <c r="FL21" s="9">
        <v>11.148</v>
      </c>
      <c r="FM21" s="9">
        <v>13.414999999999999</v>
      </c>
      <c r="FN21" s="9">
        <v>0.82099999999999995</v>
      </c>
      <c r="FO21" s="9">
        <v>0.312</v>
      </c>
      <c r="FP21" s="9">
        <v>0.50900000000000001</v>
      </c>
      <c r="FQ21" s="9">
        <v>0.48499999999999999</v>
      </c>
      <c r="FR21" s="9">
        <v>0.153</v>
      </c>
      <c r="FS21" s="9">
        <v>0.33200000000000002</v>
      </c>
      <c r="FT21" s="9">
        <v>0</v>
      </c>
      <c r="FU21" s="9">
        <v>0</v>
      </c>
      <c r="FV21" s="9">
        <v>0</v>
      </c>
      <c r="FW21" s="9">
        <v>0.27300000000000002</v>
      </c>
      <c r="FX21" s="9">
        <v>0.16</v>
      </c>
      <c r="FY21" s="9">
        <v>0.114</v>
      </c>
      <c r="FZ21" s="9">
        <v>6.2E-2</v>
      </c>
      <c r="GA21" s="9">
        <v>0</v>
      </c>
      <c r="GB21" s="9">
        <v>6.2E-2</v>
      </c>
      <c r="GC21" s="9">
        <v>3</v>
      </c>
      <c r="GD21" s="9">
        <v>17.858000000000001</v>
      </c>
      <c r="GE21" s="9">
        <v>3</v>
      </c>
      <c r="GF21" s="9">
        <v>0.11899999999999999</v>
      </c>
      <c r="GG21" s="9">
        <v>0</v>
      </c>
      <c r="GH21" s="9">
        <v>0.11899999999999999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0.11899999999999999</v>
      </c>
      <c r="GP21" s="9">
        <v>0</v>
      </c>
      <c r="GQ21" s="9">
        <v>0.11899999999999999</v>
      </c>
      <c r="GR21" s="9">
        <v>0</v>
      </c>
      <c r="GS21" s="9">
        <v>0</v>
      </c>
      <c r="GT21" s="9">
        <v>0</v>
      </c>
      <c r="GU21" s="9">
        <v>0</v>
      </c>
      <c r="GV21" s="9">
        <v>0</v>
      </c>
      <c r="GW21" s="9">
        <v>0</v>
      </c>
      <c r="GX21" s="9">
        <v>1.0049999999999999</v>
      </c>
      <c r="GY21" s="9">
        <v>0.19400000000000001</v>
      </c>
      <c r="GZ21" s="9">
        <v>0.81100000000000005</v>
      </c>
      <c r="HA21" s="9">
        <v>0.191</v>
      </c>
      <c r="HB21" s="9">
        <v>0</v>
      </c>
      <c r="HC21" s="9">
        <v>0.191</v>
      </c>
      <c r="HD21" s="9">
        <v>0.45800000000000002</v>
      </c>
      <c r="HE21" s="9">
        <v>0.19400000000000001</v>
      </c>
      <c r="HF21" s="9">
        <v>0.26400000000000001</v>
      </c>
      <c r="HG21" s="9">
        <v>0.23300000000000001</v>
      </c>
      <c r="HH21" s="9">
        <v>0</v>
      </c>
      <c r="HI21" s="9">
        <v>0.23300000000000001</v>
      </c>
      <c r="HJ21" s="9">
        <v>0.123</v>
      </c>
      <c r="HK21" s="9">
        <v>0</v>
      </c>
      <c r="HL21" s="9">
        <v>0.123</v>
      </c>
      <c r="HM21" s="9">
        <v>10.134</v>
      </c>
      <c r="HN21" s="9">
        <v>0</v>
      </c>
      <c r="HO21" s="9">
        <v>8.0069999999999997</v>
      </c>
      <c r="HP21" s="9">
        <v>1.107</v>
      </c>
      <c r="HQ21" s="9">
        <v>0.247</v>
      </c>
      <c r="HR21" s="9">
        <v>0.86</v>
      </c>
      <c r="HS21" s="9">
        <v>0.14399999999999999</v>
      </c>
      <c r="HT21" s="9">
        <v>0</v>
      </c>
      <c r="HU21" s="9">
        <v>0.14399999999999999</v>
      </c>
      <c r="HV21" s="9">
        <v>0.42099999999999999</v>
      </c>
      <c r="HW21" s="9">
        <v>0.161</v>
      </c>
      <c r="HX21" s="9">
        <v>0.26</v>
      </c>
      <c r="HY21" s="9">
        <v>8.5000000000000006E-2</v>
      </c>
      <c r="HZ21" s="9">
        <v>8.5000000000000006E-2</v>
      </c>
      <c r="IA21" s="9">
        <v>0</v>
      </c>
      <c r="IB21" s="9">
        <v>0.45600000000000002</v>
      </c>
      <c r="IC21" s="9">
        <v>0</v>
      </c>
      <c r="ID21" s="9">
        <v>0.45600000000000002</v>
      </c>
      <c r="IE21" s="9">
        <v>16.181999999999999</v>
      </c>
      <c r="IF21" s="9">
        <v>14.239000000000001</v>
      </c>
      <c r="IG21" s="9">
        <v>42.162999999999997</v>
      </c>
      <c r="IH21" s="9">
        <v>1.3959999999999999</v>
      </c>
      <c r="II21" s="9">
        <v>0.47299999999999998</v>
      </c>
      <c r="IJ21" s="9">
        <v>0.92200000000000004</v>
      </c>
      <c r="IK21" s="9">
        <v>0.53</v>
      </c>
      <c r="IL21" s="9">
        <v>0.153</v>
      </c>
      <c r="IM21" s="9">
        <v>0.377</v>
      </c>
      <c r="IN21" s="9">
        <v>0.28299999999999997</v>
      </c>
      <c r="IO21" s="9">
        <v>0.161</v>
      </c>
      <c r="IP21" s="9">
        <v>0.122</v>
      </c>
      <c r="IQ21" s="9">
        <v>0.16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11013</v>
      </c>
      <c r="C1" s="3" t="s">
        <v>11014</v>
      </c>
      <c r="D1" s="3" t="s">
        <v>11015</v>
      </c>
      <c r="E1" s="3" t="s">
        <v>11016</v>
      </c>
      <c r="F1" s="3" t="s">
        <v>11017</v>
      </c>
      <c r="G1" s="3" t="s">
        <v>11018</v>
      </c>
      <c r="H1" s="3" t="s">
        <v>11019</v>
      </c>
      <c r="I1" s="3" t="s">
        <v>11020</v>
      </c>
      <c r="J1" s="3" t="s">
        <v>11021</v>
      </c>
      <c r="K1" s="3" t="s">
        <v>11022</v>
      </c>
      <c r="L1" s="3" t="s">
        <v>11023</v>
      </c>
      <c r="M1" s="3" t="s">
        <v>11024</v>
      </c>
      <c r="N1" s="3" t="s">
        <v>11025</v>
      </c>
      <c r="O1" s="3" t="s">
        <v>11026</v>
      </c>
      <c r="P1" s="3" t="s">
        <v>11027</v>
      </c>
      <c r="Q1" s="3" t="s">
        <v>11028</v>
      </c>
      <c r="R1" s="3" t="s">
        <v>11029</v>
      </c>
      <c r="S1" s="3" t="s">
        <v>11030</v>
      </c>
      <c r="T1" s="3" t="s">
        <v>11031</v>
      </c>
      <c r="U1" s="3" t="s">
        <v>11032</v>
      </c>
      <c r="V1" s="3" t="s">
        <v>11033</v>
      </c>
      <c r="W1" s="3" t="s">
        <v>11034</v>
      </c>
      <c r="X1" s="3" t="s">
        <v>11035</v>
      </c>
      <c r="Y1" s="3" t="s">
        <v>11036</v>
      </c>
      <c r="Z1" s="3" t="s">
        <v>11037</v>
      </c>
      <c r="AA1" s="3" t="s">
        <v>11038</v>
      </c>
      <c r="AB1" s="3" t="s">
        <v>11039</v>
      </c>
      <c r="AC1" s="3" t="s">
        <v>11040</v>
      </c>
      <c r="AD1" s="3" t="s">
        <v>11041</v>
      </c>
      <c r="AE1" s="3" t="s">
        <v>11042</v>
      </c>
      <c r="AF1" s="3" t="s">
        <v>11043</v>
      </c>
      <c r="AG1" s="3" t="s">
        <v>11044</v>
      </c>
      <c r="AH1" s="3" t="s">
        <v>11045</v>
      </c>
      <c r="AI1" s="3" t="s">
        <v>11046</v>
      </c>
      <c r="AJ1" s="3" t="s">
        <v>11047</v>
      </c>
      <c r="AK1" s="3" t="s">
        <v>11048</v>
      </c>
      <c r="AL1" s="3" t="s">
        <v>11049</v>
      </c>
      <c r="AM1" s="3" t="s">
        <v>11050</v>
      </c>
      <c r="AN1" s="3" t="s">
        <v>11051</v>
      </c>
      <c r="AO1" s="3" t="s">
        <v>11052</v>
      </c>
      <c r="AP1" s="3" t="s">
        <v>11053</v>
      </c>
      <c r="AQ1" s="3" t="s">
        <v>11054</v>
      </c>
      <c r="AR1" s="3" t="s">
        <v>11055</v>
      </c>
      <c r="AS1" s="3" t="s">
        <v>11056</v>
      </c>
      <c r="AT1" s="3" t="s">
        <v>11057</v>
      </c>
      <c r="AU1" s="3" t="s">
        <v>11058</v>
      </c>
      <c r="AV1" s="3" t="s">
        <v>11059</v>
      </c>
      <c r="AW1" s="3" t="s">
        <v>11060</v>
      </c>
      <c r="AX1" s="3" t="s">
        <v>11061</v>
      </c>
      <c r="AY1" s="3" t="s">
        <v>11062</v>
      </c>
      <c r="AZ1" s="3" t="s">
        <v>11063</v>
      </c>
      <c r="BA1" s="3" t="s">
        <v>11064</v>
      </c>
      <c r="BB1" s="3" t="s">
        <v>11065</v>
      </c>
      <c r="BC1" s="3" t="s">
        <v>11066</v>
      </c>
      <c r="BD1" s="3" t="s">
        <v>11067</v>
      </c>
      <c r="BE1" s="3" t="s">
        <v>11068</v>
      </c>
      <c r="BF1" s="3" t="s">
        <v>11069</v>
      </c>
      <c r="BG1" s="3" t="s">
        <v>11070</v>
      </c>
      <c r="BH1" s="3" t="s">
        <v>11071</v>
      </c>
      <c r="BI1" s="3" t="s">
        <v>11072</v>
      </c>
      <c r="BJ1" s="3" t="s">
        <v>11073</v>
      </c>
      <c r="BK1" s="3" t="s">
        <v>11074</v>
      </c>
      <c r="BL1" s="3" t="s">
        <v>11075</v>
      </c>
      <c r="BM1" s="3" t="s">
        <v>11076</v>
      </c>
      <c r="BN1" s="3" t="s">
        <v>11077</v>
      </c>
      <c r="BO1" s="3" t="s">
        <v>11078</v>
      </c>
      <c r="BP1" s="3" t="s">
        <v>11079</v>
      </c>
      <c r="BQ1" s="3" t="s">
        <v>11080</v>
      </c>
      <c r="BR1" s="3" t="s">
        <v>11081</v>
      </c>
      <c r="BS1" s="3" t="s">
        <v>11082</v>
      </c>
      <c r="BT1" s="3" t="s">
        <v>11083</v>
      </c>
      <c r="BU1" s="3" t="s">
        <v>11084</v>
      </c>
      <c r="BV1" s="3" t="s">
        <v>11085</v>
      </c>
      <c r="BW1" s="3" t="s">
        <v>11086</v>
      </c>
      <c r="BX1" s="3" t="s">
        <v>11087</v>
      </c>
      <c r="BY1" s="3" t="s">
        <v>11088</v>
      </c>
      <c r="BZ1" s="3" t="s">
        <v>11089</v>
      </c>
      <c r="CA1" s="3" t="s">
        <v>11090</v>
      </c>
      <c r="CB1" s="3" t="s">
        <v>11091</v>
      </c>
      <c r="CC1" s="3" t="s">
        <v>11092</v>
      </c>
      <c r="CD1" s="3" t="s">
        <v>11093</v>
      </c>
      <c r="CE1" s="3" t="s">
        <v>11094</v>
      </c>
      <c r="CF1" s="3" t="s">
        <v>11095</v>
      </c>
      <c r="CG1" s="3" t="s">
        <v>11096</v>
      </c>
      <c r="CH1" s="3" t="s">
        <v>11097</v>
      </c>
      <c r="CI1" s="3" t="s">
        <v>11098</v>
      </c>
      <c r="CJ1" s="3" t="s">
        <v>11099</v>
      </c>
      <c r="CK1" s="3" t="s">
        <v>11100</v>
      </c>
      <c r="CL1" s="3" t="s">
        <v>11101</v>
      </c>
      <c r="CM1" s="3" t="s">
        <v>11102</v>
      </c>
      <c r="CN1" s="3" t="s">
        <v>11103</v>
      </c>
      <c r="CO1" s="3" t="s">
        <v>11104</v>
      </c>
      <c r="CP1" s="3" t="s">
        <v>11105</v>
      </c>
      <c r="CQ1" s="3" t="s">
        <v>11106</v>
      </c>
      <c r="CR1" s="3" t="s">
        <v>11107</v>
      </c>
      <c r="CS1" s="3" t="s">
        <v>11108</v>
      </c>
      <c r="CT1" s="3" t="s">
        <v>11109</v>
      </c>
      <c r="CU1" s="3" t="s">
        <v>11110</v>
      </c>
      <c r="CV1" s="3" t="s">
        <v>11111</v>
      </c>
      <c r="CW1" s="3" t="s">
        <v>11112</v>
      </c>
      <c r="CX1" s="3" t="s">
        <v>11113</v>
      </c>
      <c r="CY1" s="3" t="s">
        <v>11114</v>
      </c>
      <c r="CZ1" s="3" t="s">
        <v>11115</v>
      </c>
      <c r="DA1" s="3" t="s">
        <v>11116</v>
      </c>
      <c r="DB1" s="3" t="s">
        <v>11117</v>
      </c>
      <c r="DC1" s="3" t="s">
        <v>11118</v>
      </c>
      <c r="DD1" s="3" t="s">
        <v>11119</v>
      </c>
      <c r="DE1" s="3" t="s">
        <v>11120</v>
      </c>
      <c r="DF1" s="3" t="s">
        <v>11121</v>
      </c>
      <c r="DG1" s="3" t="s">
        <v>11122</v>
      </c>
      <c r="DH1" s="3" t="s">
        <v>11123</v>
      </c>
      <c r="DI1" s="3" t="s">
        <v>11124</v>
      </c>
      <c r="DJ1" s="3" t="s">
        <v>11125</v>
      </c>
      <c r="DK1" s="3" t="s">
        <v>11126</v>
      </c>
      <c r="DL1" s="3" t="s">
        <v>11127</v>
      </c>
      <c r="DM1" s="3" t="s">
        <v>11128</v>
      </c>
      <c r="DN1" s="3" t="s">
        <v>11129</v>
      </c>
      <c r="DO1" s="3" t="s">
        <v>11130</v>
      </c>
      <c r="DP1" s="3" t="s">
        <v>11131</v>
      </c>
      <c r="DQ1" s="3" t="s">
        <v>11132</v>
      </c>
      <c r="DR1" s="3" t="s">
        <v>11133</v>
      </c>
      <c r="DS1" s="3" t="s">
        <v>11134</v>
      </c>
      <c r="DT1" s="3" t="s">
        <v>11135</v>
      </c>
      <c r="DU1" s="3" t="s">
        <v>11136</v>
      </c>
      <c r="DV1" s="3" t="s">
        <v>11137</v>
      </c>
      <c r="DW1" s="3" t="s">
        <v>11138</v>
      </c>
      <c r="DX1" s="3" t="s">
        <v>11139</v>
      </c>
      <c r="DY1" s="3" t="s">
        <v>11140</v>
      </c>
      <c r="DZ1" s="3" t="s">
        <v>11141</v>
      </c>
      <c r="EA1" s="3" t="s">
        <v>11142</v>
      </c>
      <c r="EB1" s="3" t="s">
        <v>11143</v>
      </c>
      <c r="EC1" s="3" t="s">
        <v>11144</v>
      </c>
      <c r="ED1" s="3" t="s">
        <v>11145</v>
      </c>
      <c r="EE1" s="3" t="s">
        <v>11146</v>
      </c>
      <c r="EF1" s="3" t="s">
        <v>11147</v>
      </c>
      <c r="EG1" s="3" t="s">
        <v>11148</v>
      </c>
      <c r="EH1" s="3" t="s">
        <v>11149</v>
      </c>
      <c r="EI1" s="3" t="s">
        <v>11150</v>
      </c>
      <c r="EJ1" s="3" t="s">
        <v>11151</v>
      </c>
      <c r="EK1" s="3" t="s">
        <v>11152</v>
      </c>
      <c r="EL1" s="3" t="s">
        <v>11153</v>
      </c>
      <c r="EM1" s="3" t="s">
        <v>11154</v>
      </c>
      <c r="EN1" s="3" t="s">
        <v>11155</v>
      </c>
      <c r="EO1" s="3" t="s">
        <v>11156</v>
      </c>
      <c r="EP1" s="3" t="s">
        <v>11157</v>
      </c>
      <c r="EQ1" s="3" t="s">
        <v>11158</v>
      </c>
      <c r="ER1" s="3" t="s">
        <v>11159</v>
      </c>
      <c r="ES1" s="3" t="s">
        <v>11160</v>
      </c>
      <c r="ET1" s="3" t="s">
        <v>11161</v>
      </c>
      <c r="EU1" s="3" t="s">
        <v>11162</v>
      </c>
      <c r="EV1" s="3" t="s">
        <v>11163</v>
      </c>
      <c r="EW1" s="3" t="s">
        <v>11164</v>
      </c>
      <c r="EX1" s="3" t="s">
        <v>11165</v>
      </c>
      <c r="EY1" s="3" t="s">
        <v>11166</v>
      </c>
      <c r="EZ1" s="3" t="s">
        <v>11167</v>
      </c>
      <c r="FA1" s="3" t="s">
        <v>11168</v>
      </c>
      <c r="FB1" s="3" t="s">
        <v>11169</v>
      </c>
      <c r="FC1" s="3" t="s">
        <v>11170</v>
      </c>
      <c r="FD1" s="3" t="s">
        <v>11171</v>
      </c>
      <c r="FE1" s="3" t="s">
        <v>11172</v>
      </c>
      <c r="FF1" s="3" t="s">
        <v>11173</v>
      </c>
      <c r="FG1" s="3" t="s">
        <v>11174</v>
      </c>
      <c r="FH1" s="3" t="s">
        <v>11175</v>
      </c>
      <c r="FI1" s="3" t="s">
        <v>11176</v>
      </c>
      <c r="FJ1" s="3" t="s">
        <v>11177</v>
      </c>
      <c r="FK1" s="3" t="s">
        <v>11178</v>
      </c>
      <c r="FL1" s="3" t="s">
        <v>11179</v>
      </c>
      <c r="FM1" s="3" t="s">
        <v>11180</v>
      </c>
      <c r="FN1" s="3" t="s">
        <v>11181</v>
      </c>
      <c r="FO1" s="3" t="s">
        <v>11182</v>
      </c>
      <c r="FP1" s="3" t="s">
        <v>11183</v>
      </c>
      <c r="FQ1" s="3" t="s">
        <v>11184</v>
      </c>
      <c r="FR1" s="3" t="s">
        <v>11185</v>
      </c>
      <c r="FS1" s="3" t="s">
        <v>11186</v>
      </c>
      <c r="FT1" s="3" t="s">
        <v>11187</v>
      </c>
      <c r="FU1" s="3" t="s">
        <v>11188</v>
      </c>
      <c r="FV1" s="3" t="s">
        <v>11189</v>
      </c>
      <c r="FW1" s="3" t="s">
        <v>11190</v>
      </c>
      <c r="FX1" s="3" t="s">
        <v>11191</v>
      </c>
      <c r="FY1" s="3" t="s">
        <v>11192</v>
      </c>
      <c r="FZ1" s="3" t="s">
        <v>11193</v>
      </c>
      <c r="GA1" s="3" t="s">
        <v>11194</v>
      </c>
      <c r="GB1" s="3" t="s">
        <v>11195</v>
      </c>
      <c r="GC1" s="3" t="s">
        <v>11196</v>
      </c>
      <c r="GD1" s="3" t="s">
        <v>11197</v>
      </c>
      <c r="GE1" s="3" t="s">
        <v>11198</v>
      </c>
      <c r="GF1" s="3" t="s">
        <v>11199</v>
      </c>
      <c r="GG1" s="3" t="s">
        <v>11200</v>
      </c>
      <c r="GH1" s="3" t="s">
        <v>11201</v>
      </c>
      <c r="GI1" s="3" t="s">
        <v>11202</v>
      </c>
      <c r="GJ1" s="3" t="s">
        <v>11203</v>
      </c>
      <c r="GK1" s="3" t="s">
        <v>11204</v>
      </c>
      <c r="GL1" s="3" t="s">
        <v>11205</v>
      </c>
      <c r="GM1" s="3" t="s">
        <v>11206</v>
      </c>
      <c r="GN1" s="3" t="s">
        <v>11207</v>
      </c>
      <c r="GO1" s="3" t="s">
        <v>11208</v>
      </c>
      <c r="GP1" s="3" t="s">
        <v>11209</v>
      </c>
      <c r="GQ1" s="3" t="s">
        <v>11210</v>
      </c>
      <c r="GR1" s="3" t="s">
        <v>11211</v>
      </c>
      <c r="GS1" s="3" t="s">
        <v>11212</v>
      </c>
      <c r="GT1" s="3" t="s">
        <v>11213</v>
      </c>
      <c r="GU1" s="3" t="s">
        <v>11214</v>
      </c>
      <c r="GV1" s="3" t="s">
        <v>11215</v>
      </c>
      <c r="GW1" s="3" t="s">
        <v>11216</v>
      </c>
      <c r="GX1" s="3" t="s">
        <v>11217</v>
      </c>
      <c r="GY1" s="3" t="s">
        <v>11218</v>
      </c>
      <c r="GZ1" s="3" t="s">
        <v>11219</v>
      </c>
      <c r="HA1" s="3" t="s">
        <v>11220</v>
      </c>
      <c r="HB1" s="3" t="s">
        <v>11221</v>
      </c>
      <c r="HC1" s="3" t="s">
        <v>11222</v>
      </c>
      <c r="HD1" s="3" t="s">
        <v>11223</v>
      </c>
      <c r="HE1" s="3" t="s">
        <v>11224</v>
      </c>
      <c r="HF1" s="3" t="s">
        <v>11225</v>
      </c>
      <c r="HG1" s="3" t="s">
        <v>11226</v>
      </c>
      <c r="HH1" s="3" t="s">
        <v>11227</v>
      </c>
      <c r="HI1" s="3" t="s">
        <v>11228</v>
      </c>
      <c r="HJ1" s="3" t="s">
        <v>11229</v>
      </c>
      <c r="HK1" s="3" t="s">
        <v>11230</v>
      </c>
      <c r="HL1" s="3" t="s">
        <v>11231</v>
      </c>
      <c r="HM1" s="3" t="s">
        <v>11232</v>
      </c>
      <c r="HN1" s="3" t="s">
        <v>11233</v>
      </c>
      <c r="HO1" s="3" t="s">
        <v>11234</v>
      </c>
      <c r="HP1" s="3" t="s">
        <v>11235</v>
      </c>
      <c r="HQ1" s="3" t="s">
        <v>11236</v>
      </c>
      <c r="HR1" s="3" t="s">
        <v>11237</v>
      </c>
      <c r="HS1" s="3" t="s">
        <v>11238</v>
      </c>
      <c r="HT1" s="3" t="s">
        <v>11239</v>
      </c>
      <c r="HU1" s="3" t="s">
        <v>11240</v>
      </c>
      <c r="HV1" s="3" t="s">
        <v>11241</v>
      </c>
      <c r="HW1" s="3" t="s">
        <v>11242</v>
      </c>
      <c r="HX1" s="3" t="s">
        <v>11243</v>
      </c>
      <c r="HY1" s="3" t="s">
        <v>11244</v>
      </c>
      <c r="HZ1" s="3" t="s">
        <v>11245</v>
      </c>
      <c r="IA1" s="3" t="s">
        <v>11246</v>
      </c>
      <c r="IB1" s="3" t="s">
        <v>11247</v>
      </c>
      <c r="IC1" s="3" t="s">
        <v>11248</v>
      </c>
      <c r="ID1" s="3" t="s">
        <v>11249</v>
      </c>
      <c r="IE1" s="3" t="s">
        <v>11250</v>
      </c>
      <c r="IF1" s="3" t="s">
        <v>11251</v>
      </c>
      <c r="IG1" s="3" t="s">
        <v>11252</v>
      </c>
      <c r="IH1" s="3" t="s">
        <v>11253</v>
      </c>
      <c r="II1" s="3" t="s">
        <v>11254</v>
      </c>
      <c r="IJ1" s="3" t="s">
        <v>11255</v>
      </c>
      <c r="IK1" s="3" t="s">
        <v>11256</v>
      </c>
      <c r="IL1" s="3" t="s">
        <v>11257</v>
      </c>
      <c r="IM1" s="3" t="s">
        <v>11258</v>
      </c>
      <c r="IN1" s="3" t="s">
        <v>11259</v>
      </c>
      <c r="IO1" s="3" t="s">
        <v>11260</v>
      </c>
      <c r="IP1" s="3" t="s">
        <v>11261</v>
      </c>
      <c r="IQ1" s="3" t="s">
        <v>11262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11263</v>
      </c>
      <c r="C10" s="8" t="s">
        <v>11264</v>
      </c>
      <c r="D10" s="8" t="s">
        <v>11265</v>
      </c>
      <c r="E10" s="8" t="s">
        <v>11266</v>
      </c>
      <c r="F10" s="8" t="s">
        <v>11267</v>
      </c>
      <c r="G10" s="8" t="s">
        <v>11268</v>
      </c>
      <c r="H10" s="8" t="s">
        <v>11269</v>
      </c>
      <c r="I10" s="8" t="s">
        <v>11270</v>
      </c>
      <c r="J10" s="8" t="s">
        <v>11271</v>
      </c>
      <c r="K10" s="8" t="s">
        <v>11272</v>
      </c>
      <c r="L10" s="8" t="s">
        <v>11273</v>
      </c>
      <c r="M10" s="8" t="s">
        <v>11274</v>
      </c>
      <c r="N10" s="8" t="s">
        <v>11275</v>
      </c>
      <c r="O10" s="8" t="s">
        <v>11276</v>
      </c>
      <c r="P10" s="8" t="s">
        <v>11277</v>
      </c>
      <c r="Q10" s="8" t="s">
        <v>11278</v>
      </c>
      <c r="R10" s="8" t="s">
        <v>11279</v>
      </c>
      <c r="S10" s="8" t="s">
        <v>11280</v>
      </c>
      <c r="T10" s="8" t="s">
        <v>11281</v>
      </c>
      <c r="U10" s="8" t="s">
        <v>11282</v>
      </c>
      <c r="V10" s="8" t="s">
        <v>11283</v>
      </c>
      <c r="W10" s="8" t="s">
        <v>11284</v>
      </c>
      <c r="X10" s="8" t="s">
        <v>11285</v>
      </c>
      <c r="Y10" s="8" t="s">
        <v>11286</v>
      </c>
      <c r="Z10" s="8" t="s">
        <v>11287</v>
      </c>
      <c r="AA10" s="8" t="s">
        <v>11288</v>
      </c>
      <c r="AB10" s="8" t="s">
        <v>11289</v>
      </c>
      <c r="AC10" s="8" t="s">
        <v>11290</v>
      </c>
      <c r="AD10" s="8" t="s">
        <v>11291</v>
      </c>
      <c r="AE10" s="8" t="s">
        <v>11292</v>
      </c>
      <c r="AF10" s="8" t="s">
        <v>11293</v>
      </c>
      <c r="AG10" s="8" t="s">
        <v>11294</v>
      </c>
      <c r="AH10" s="8" t="s">
        <v>11295</v>
      </c>
      <c r="AI10" s="8" t="s">
        <v>11296</v>
      </c>
      <c r="AJ10" s="8" t="s">
        <v>11297</v>
      </c>
      <c r="AK10" s="8" t="s">
        <v>11298</v>
      </c>
      <c r="AL10" s="8" t="s">
        <v>11299</v>
      </c>
      <c r="AM10" s="8" t="s">
        <v>11300</v>
      </c>
      <c r="AN10" s="8" t="s">
        <v>11301</v>
      </c>
      <c r="AO10" s="8" t="s">
        <v>11302</v>
      </c>
      <c r="AP10" s="8" t="s">
        <v>11303</v>
      </c>
      <c r="AQ10" s="8" t="s">
        <v>11304</v>
      </c>
      <c r="AR10" s="8" t="s">
        <v>11305</v>
      </c>
      <c r="AS10" s="8" t="s">
        <v>11306</v>
      </c>
      <c r="AT10" s="8" t="s">
        <v>11307</v>
      </c>
      <c r="AU10" s="8" t="s">
        <v>11308</v>
      </c>
      <c r="AV10" s="8" t="s">
        <v>11309</v>
      </c>
      <c r="AW10" s="8" t="s">
        <v>11310</v>
      </c>
      <c r="AX10" s="8" t="s">
        <v>11311</v>
      </c>
      <c r="AY10" s="8" t="s">
        <v>11312</v>
      </c>
      <c r="AZ10" s="8" t="s">
        <v>11313</v>
      </c>
      <c r="BA10" s="8" t="s">
        <v>11314</v>
      </c>
      <c r="BB10" s="8" t="s">
        <v>11315</v>
      </c>
      <c r="BC10" s="8" t="s">
        <v>11316</v>
      </c>
      <c r="BD10" s="8" t="s">
        <v>11317</v>
      </c>
      <c r="BE10" s="8" t="s">
        <v>11318</v>
      </c>
      <c r="BF10" s="8" t="s">
        <v>11319</v>
      </c>
      <c r="BG10" s="8" t="s">
        <v>11320</v>
      </c>
      <c r="BH10" s="8" t="s">
        <v>11321</v>
      </c>
      <c r="BI10" s="8" t="s">
        <v>11322</v>
      </c>
      <c r="BJ10" s="8" t="s">
        <v>11323</v>
      </c>
      <c r="BK10" s="8" t="s">
        <v>11324</v>
      </c>
      <c r="BL10" s="8" t="s">
        <v>11325</v>
      </c>
      <c r="BM10" s="8" t="s">
        <v>11326</v>
      </c>
      <c r="BN10" s="8" t="s">
        <v>11327</v>
      </c>
      <c r="BO10" s="8" t="s">
        <v>11328</v>
      </c>
      <c r="BP10" s="8" t="s">
        <v>11329</v>
      </c>
      <c r="BQ10" s="8" t="s">
        <v>11330</v>
      </c>
      <c r="BR10" s="8" t="s">
        <v>11331</v>
      </c>
      <c r="BS10" s="8" t="s">
        <v>11332</v>
      </c>
      <c r="BT10" s="8" t="s">
        <v>11333</v>
      </c>
      <c r="BU10" s="8" t="s">
        <v>11334</v>
      </c>
      <c r="BV10" s="8" t="s">
        <v>11335</v>
      </c>
      <c r="BW10" s="8" t="s">
        <v>11336</v>
      </c>
      <c r="BX10" s="8" t="s">
        <v>11337</v>
      </c>
      <c r="BY10" s="8" t="s">
        <v>11338</v>
      </c>
      <c r="BZ10" s="8" t="s">
        <v>11339</v>
      </c>
      <c r="CA10" s="8" t="s">
        <v>11340</v>
      </c>
      <c r="CB10" s="8" t="s">
        <v>11341</v>
      </c>
      <c r="CC10" s="8" t="s">
        <v>11342</v>
      </c>
      <c r="CD10" s="8" t="s">
        <v>11343</v>
      </c>
      <c r="CE10" s="8" t="s">
        <v>11344</v>
      </c>
      <c r="CF10" s="8" t="s">
        <v>11345</v>
      </c>
      <c r="CG10" s="8" t="s">
        <v>11346</v>
      </c>
      <c r="CH10" s="8" t="s">
        <v>11347</v>
      </c>
      <c r="CI10" s="8" t="s">
        <v>11348</v>
      </c>
      <c r="CJ10" s="8" t="s">
        <v>11349</v>
      </c>
      <c r="CK10" s="8" t="s">
        <v>11350</v>
      </c>
      <c r="CL10" s="8" t="s">
        <v>11351</v>
      </c>
      <c r="CM10" s="8" t="s">
        <v>11352</v>
      </c>
      <c r="CN10" s="8" t="s">
        <v>11353</v>
      </c>
      <c r="CO10" s="8" t="s">
        <v>11354</v>
      </c>
      <c r="CP10" s="8" t="s">
        <v>11355</v>
      </c>
      <c r="CQ10" s="8" t="s">
        <v>11356</v>
      </c>
      <c r="CR10" s="8" t="s">
        <v>11357</v>
      </c>
      <c r="CS10" s="8" t="s">
        <v>11358</v>
      </c>
      <c r="CT10" s="8" t="s">
        <v>11359</v>
      </c>
      <c r="CU10" s="8" t="s">
        <v>11360</v>
      </c>
      <c r="CV10" s="8" t="s">
        <v>11361</v>
      </c>
      <c r="CW10" s="8" t="s">
        <v>11362</v>
      </c>
      <c r="CX10" s="8" t="s">
        <v>11363</v>
      </c>
      <c r="CY10" s="8" t="s">
        <v>11364</v>
      </c>
      <c r="CZ10" s="8" t="s">
        <v>11365</v>
      </c>
      <c r="DA10" s="8" t="s">
        <v>11366</v>
      </c>
      <c r="DB10" s="8" t="s">
        <v>11367</v>
      </c>
      <c r="DC10" s="8" t="s">
        <v>11368</v>
      </c>
      <c r="DD10" s="8" t="s">
        <v>11369</v>
      </c>
      <c r="DE10" s="8" t="s">
        <v>11370</v>
      </c>
      <c r="DF10" s="8" t="s">
        <v>11371</v>
      </c>
      <c r="DG10" s="8" t="s">
        <v>11372</v>
      </c>
      <c r="DH10" s="8" t="s">
        <v>11373</v>
      </c>
      <c r="DI10" s="8" t="s">
        <v>11374</v>
      </c>
      <c r="DJ10" s="8" t="s">
        <v>11375</v>
      </c>
      <c r="DK10" s="8" t="s">
        <v>11376</v>
      </c>
      <c r="DL10" s="8" t="s">
        <v>11377</v>
      </c>
      <c r="DM10" s="8" t="s">
        <v>11378</v>
      </c>
      <c r="DN10" s="8" t="s">
        <v>11379</v>
      </c>
      <c r="DO10" s="8" t="s">
        <v>11380</v>
      </c>
      <c r="DP10" s="8" t="s">
        <v>11381</v>
      </c>
      <c r="DQ10" s="8" t="s">
        <v>11382</v>
      </c>
      <c r="DR10" s="8" t="s">
        <v>11383</v>
      </c>
      <c r="DS10" s="8" t="s">
        <v>11384</v>
      </c>
      <c r="DT10" s="8" t="s">
        <v>11385</v>
      </c>
      <c r="DU10" s="8" t="s">
        <v>11386</v>
      </c>
      <c r="DV10" s="8" t="s">
        <v>11387</v>
      </c>
      <c r="DW10" s="8" t="s">
        <v>11388</v>
      </c>
      <c r="DX10" s="8" t="s">
        <v>11389</v>
      </c>
      <c r="DY10" s="8" t="s">
        <v>11390</v>
      </c>
      <c r="DZ10" s="8" t="s">
        <v>11391</v>
      </c>
      <c r="EA10" s="8" t="s">
        <v>11392</v>
      </c>
      <c r="EB10" s="8" t="s">
        <v>11393</v>
      </c>
      <c r="EC10" s="8" t="s">
        <v>11394</v>
      </c>
      <c r="ED10" s="8" t="s">
        <v>11395</v>
      </c>
      <c r="EE10" s="8" t="s">
        <v>11396</v>
      </c>
      <c r="EF10" s="8" t="s">
        <v>11397</v>
      </c>
      <c r="EG10" s="8" t="s">
        <v>11398</v>
      </c>
      <c r="EH10" s="8" t="s">
        <v>11399</v>
      </c>
      <c r="EI10" s="8" t="s">
        <v>11400</v>
      </c>
      <c r="EJ10" s="8" t="s">
        <v>11401</v>
      </c>
      <c r="EK10" s="8" t="s">
        <v>11402</v>
      </c>
      <c r="EL10" s="8" t="s">
        <v>11403</v>
      </c>
      <c r="EM10" s="8" t="s">
        <v>11404</v>
      </c>
      <c r="EN10" s="8" t="s">
        <v>11405</v>
      </c>
      <c r="EO10" s="8" t="s">
        <v>11406</v>
      </c>
      <c r="EP10" s="8" t="s">
        <v>11407</v>
      </c>
      <c r="EQ10" s="8" t="s">
        <v>11408</v>
      </c>
      <c r="ER10" s="8" t="s">
        <v>11409</v>
      </c>
      <c r="ES10" s="8" t="s">
        <v>11410</v>
      </c>
      <c r="ET10" s="8" t="s">
        <v>11411</v>
      </c>
      <c r="EU10" s="8" t="s">
        <v>11412</v>
      </c>
      <c r="EV10" s="8" t="s">
        <v>11413</v>
      </c>
      <c r="EW10" s="8" t="s">
        <v>11414</v>
      </c>
      <c r="EX10" s="8" t="s">
        <v>11415</v>
      </c>
      <c r="EY10" s="8" t="s">
        <v>11416</v>
      </c>
      <c r="EZ10" s="8" t="s">
        <v>11417</v>
      </c>
      <c r="FA10" s="8" t="s">
        <v>11418</v>
      </c>
      <c r="FB10" s="8" t="s">
        <v>11419</v>
      </c>
      <c r="FC10" s="8" t="s">
        <v>11420</v>
      </c>
      <c r="FD10" s="8" t="s">
        <v>11421</v>
      </c>
      <c r="FE10" s="8" t="s">
        <v>11422</v>
      </c>
      <c r="FF10" s="8" t="s">
        <v>11423</v>
      </c>
      <c r="FG10" s="8" t="s">
        <v>11424</v>
      </c>
      <c r="FH10" s="8" t="s">
        <v>11425</v>
      </c>
      <c r="FI10" s="8" t="s">
        <v>11426</v>
      </c>
      <c r="FJ10" s="8" t="s">
        <v>11427</v>
      </c>
      <c r="FK10" s="8" t="s">
        <v>11428</v>
      </c>
      <c r="FL10" s="8" t="s">
        <v>11429</v>
      </c>
      <c r="FM10" s="8" t="s">
        <v>11430</v>
      </c>
      <c r="FN10" s="8" t="s">
        <v>11431</v>
      </c>
      <c r="FO10" s="8" t="s">
        <v>11432</v>
      </c>
      <c r="FP10" s="8" t="s">
        <v>11433</v>
      </c>
      <c r="FQ10" s="8" t="s">
        <v>11434</v>
      </c>
      <c r="FR10" s="8" t="s">
        <v>11435</v>
      </c>
      <c r="FS10" s="8" t="s">
        <v>11436</v>
      </c>
      <c r="FT10" s="8" t="s">
        <v>11437</v>
      </c>
      <c r="FU10" s="8" t="s">
        <v>11438</v>
      </c>
      <c r="FV10" s="8" t="s">
        <v>11439</v>
      </c>
      <c r="FW10" s="8" t="s">
        <v>11440</v>
      </c>
      <c r="FX10" s="8" t="s">
        <v>11441</v>
      </c>
      <c r="FY10" s="8" t="s">
        <v>11442</v>
      </c>
      <c r="FZ10" s="8" t="s">
        <v>11443</v>
      </c>
      <c r="GA10" s="8" t="s">
        <v>11444</v>
      </c>
      <c r="GB10" s="8" t="s">
        <v>11445</v>
      </c>
      <c r="GC10" s="8" t="s">
        <v>11446</v>
      </c>
      <c r="GD10" s="8" t="s">
        <v>11447</v>
      </c>
      <c r="GE10" s="8" t="s">
        <v>11448</v>
      </c>
      <c r="GF10" s="8" t="s">
        <v>11449</v>
      </c>
      <c r="GG10" s="8" t="s">
        <v>11450</v>
      </c>
      <c r="GH10" s="8" t="s">
        <v>11451</v>
      </c>
      <c r="GI10" s="8" t="s">
        <v>11452</v>
      </c>
      <c r="GJ10" s="8" t="s">
        <v>11453</v>
      </c>
      <c r="GK10" s="8" t="s">
        <v>11454</v>
      </c>
      <c r="GL10" s="8" t="s">
        <v>11455</v>
      </c>
      <c r="GM10" s="8" t="s">
        <v>11456</v>
      </c>
      <c r="GN10" s="8" t="s">
        <v>11457</v>
      </c>
      <c r="GO10" s="8" t="s">
        <v>11458</v>
      </c>
      <c r="GP10" s="8" t="s">
        <v>11459</v>
      </c>
      <c r="GQ10" s="8" t="s">
        <v>11460</v>
      </c>
      <c r="GR10" s="8" t="s">
        <v>11461</v>
      </c>
      <c r="GS10" s="8" t="s">
        <v>11462</v>
      </c>
      <c r="GT10" s="8" t="s">
        <v>11463</v>
      </c>
      <c r="GU10" s="8" t="s">
        <v>11464</v>
      </c>
      <c r="GV10" s="8" t="s">
        <v>11465</v>
      </c>
      <c r="GW10" s="8" t="s">
        <v>11466</v>
      </c>
      <c r="GX10" s="8" t="s">
        <v>11467</v>
      </c>
      <c r="GY10" s="8" t="s">
        <v>11468</v>
      </c>
      <c r="GZ10" s="8" t="s">
        <v>11469</v>
      </c>
      <c r="HA10" s="8" t="s">
        <v>11470</v>
      </c>
      <c r="HB10" s="8" t="s">
        <v>11471</v>
      </c>
      <c r="HC10" s="8" t="s">
        <v>11472</v>
      </c>
      <c r="HD10" s="8" t="s">
        <v>11473</v>
      </c>
      <c r="HE10" s="8" t="s">
        <v>11474</v>
      </c>
      <c r="HF10" s="8" t="s">
        <v>11475</v>
      </c>
      <c r="HG10" s="8" t="s">
        <v>11476</v>
      </c>
      <c r="HH10" s="8" t="s">
        <v>11477</v>
      </c>
      <c r="HI10" s="8" t="s">
        <v>11478</v>
      </c>
      <c r="HJ10" s="8" t="s">
        <v>11479</v>
      </c>
      <c r="HK10" s="8" t="s">
        <v>11480</v>
      </c>
      <c r="HL10" s="8" t="s">
        <v>11481</v>
      </c>
      <c r="HM10" s="8" t="s">
        <v>11482</v>
      </c>
      <c r="HN10" s="8" t="s">
        <v>11483</v>
      </c>
      <c r="HO10" s="8" t="s">
        <v>11484</v>
      </c>
      <c r="HP10" s="8" t="s">
        <v>11485</v>
      </c>
      <c r="HQ10" s="8" t="s">
        <v>11486</v>
      </c>
      <c r="HR10" s="8" t="s">
        <v>11487</v>
      </c>
      <c r="HS10" s="8" t="s">
        <v>11488</v>
      </c>
      <c r="HT10" s="8" t="s">
        <v>11489</v>
      </c>
      <c r="HU10" s="8" t="s">
        <v>11490</v>
      </c>
      <c r="HV10" s="8" t="s">
        <v>11491</v>
      </c>
      <c r="HW10" s="8" t="s">
        <v>11492</v>
      </c>
      <c r="HX10" s="8" t="s">
        <v>11493</v>
      </c>
      <c r="HY10" s="8" t="s">
        <v>11494</v>
      </c>
      <c r="HZ10" s="8" t="s">
        <v>11495</v>
      </c>
      <c r="IA10" s="8" t="s">
        <v>11496</v>
      </c>
      <c r="IB10" s="8" t="s">
        <v>11497</v>
      </c>
      <c r="IC10" s="8" t="s">
        <v>11498</v>
      </c>
      <c r="ID10" s="8" t="s">
        <v>11499</v>
      </c>
      <c r="IE10" s="8" t="s">
        <v>11500</v>
      </c>
      <c r="IF10" s="8" t="s">
        <v>11501</v>
      </c>
      <c r="IG10" s="8" t="s">
        <v>11502</v>
      </c>
      <c r="IH10" s="8" t="s">
        <v>11503</v>
      </c>
      <c r="II10" s="8" t="s">
        <v>11504</v>
      </c>
      <c r="IJ10" s="8" t="s">
        <v>11505</v>
      </c>
      <c r="IK10" s="8" t="s">
        <v>11506</v>
      </c>
      <c r="IL10" s="8" t="s">
        <v>11507</v>
      </c>
      <c r="IM10" s="8" t="s">
        <v>11508</v>
      </c>
      <c r="IN10" s="8" t="s">
        <v>11509</v>
      </c>
      <c r="IO10" s="8" t="s">
        <v>11510</v>
      </c>
      <c r="IP10" s="8" t="s">
        <v>11511</v>
      </c>
      <c r="IQ10" s="8" t="s">
        <v>11512</v>
      </c>
    </row>
    <row r="11" spans="1:251">
      <c r="A11" s="10">
        <v>42036</v>
      </c>
      <c r="B11" s="9">
        <v>0.104</v>
      </c>
      <c r="C11" s="9">
        <v>0.13</v>
      </c>
      <c r="D11" s="9">
        <v>0.45500000000000002</v>
      </c>
      <c r="E11" s="9">
        <v>0</v>
      </c>
      <c r="F11" s="9">
        <v>0.45500000000000002</v>
      </c>
      <c r="G11" s="9">
        <v>25.15</v>
      </c>
      <c r="H11" s="9">
        <v>12.096</v>
      </c>
      <c r="I11" s="9">
        <v>50.838999999999999</v>
      </c>
      <c r="J11" s="9">
        <v>1.6870000000000001</v>
      </c>
      <c r="K11" s="9">
        <v>0.63</v>
      </c>
      <c r="L11" s="9">
        <v>1.056</v>
      </c>
      <c r="M11" s="9">
        <v>9.8000000000000004E-2</v>
      </c>
      <c r="N11" s="9">
        <v>9.8000000000000004E-2</v>
      </c>
      <c r="O11" s="9">
        <v>0</v>
      </c>
      <c r="P11" s="9">
        <v>0.65700000000000003</v>
      </c>
      <c r="Q11" s="9">
        <v>0.24099999999999999</v>
      </c>
      <c r="R11" s="9">
        <v>0.41599999999999998</v>
      </c>
      <c r="S11" s="9">
        <v>0.32100000000000001</v>
      </c>
      <c r="T11" s="9">
        <v>0</v>
      </c>
      <c r="U11" s="9">
        <v>0.32100000000000001</v>
      </c>
      <c r="V11" s="9">
        <v>0.61099999999999999</v>
      </c>
      <c r="W11" s="9">
        <v>0.29199999999999998</v>
      </c>
      <c r="X11" s="9">
        <v>0.31900000000000001</v>
      </c>
      <c r="Y11" s="9">
        <v>28.638000000000002</v>
      </c>
      <c r="Z11" s="9">
        <v>23.312999999999999</v>
      </c>
      <c r="AA11" s="9">
        <v>31.138999999999999</v>
      </c>
      <c r="AB11" s="9">
        <v>1.6279999999999999</v>
      </c>
      <c r="AC11" s="9">
        <v>0.78200000000000003</v>
      </c>
      <c r="AD11" s="9">
        <v>0.84599999999999997</v>
      </c>
      <c r="AE11" s="9">
        <v>0.27800000000000002</v>
      </c>
      <c r="AF11" s="9">
        <v>0.19700000000000001</v>
      </c>
      <c r="AG11" s="9">
        <v>8.1000000000000003E-2</v>
      </c>
      <c r="AH11" s="9">
        <v>0.62</v>
      </c>
      <c r="AI11" s="9">
        <v>0.38600000000000001</v>
      </c>
      <c r="AJ11" s="9">
        <v>0.23400000000000001</v>
      </c>
      <c r="AK11" s="9">
        <v>0.59</v>
      </c>
      <c r="AL11" s="9">
        <v>0.122</v>
      </c>
      <c r="AM11" s="9">
        <v>0.46700000000000003</v>
      </c>
      <c r="AN11" s="9">
        <v>0.14099999999999999</v>
      </c>
      <c r="AO11" s="9">
        <v>7.6999999999999999E-2</v>
      </c>
      <c r="AP11" s="9">
        <v>6.3E-2</v>
      </c>
      <c r="AQ11" s="9">
        <v>11.372</v>
      </c>
      <c r="AR11" s="9">
        <v>6.2210000000000001</v>
      </c>
      <c r="AS11" s="9">
        <v>15.951000000000001</v>
      </c>
      <c r="AT11" s="9">
        <v>0.20799999999999999</v>
      </c>
      <c r="AU11" s="9">
        <v>6.6000000000000003E-2</v>
      </c>
      <c r="AV11" s="9">
        <v>0.14299999999999999</v>
      </c>
      <c r="AW11" s="9">
        <v>6.3E-2</v>
      </c>
      <c r="AX11" s="9">
        <v>0</v>
      </c>
      <c r="AY11" s="9">
        <v>6.3E-2</v>
      </c>
      <c r="AZ11" s="9">
        <v>6.6000000000000003E-2</v>
      </c>
      <c r="BA11" s="9">
        <v>6.6000000000000003E-2</v>
      </c>
      <c r="BB11" s="9">
        <v>0</v>
      </c>
      <c r="BC11" s="9">
        <v>0</v>
      </c>
      <c r="BD11" s="9">
        <v>0</v>
      </c>
      <c r="BE11" s="9">
        <v>0</v>
      </c>
      <c r="BF11" s="9">
        <v>7.9000000000000001E-2</v>
      </c>
      <c r="BG11" s="9">
        <v>0</v>
      </c>
      <c r="BH11" s="9">
        <v>7.9000000000000001E-2</v>
      </c>
      <c r="BI11" s="9">
        <v>14.81</v>
      </c>
      <c r="BJ11" s="9">
        <v>0</v>
      </c>
      <c r="BK11" s="9">
        <v>58.155999999999999</v>
      </c>
      <c r="BL11" s="9">
        <v>1.4630000000000001</v>
      </c>
      <c r="BM11" s="9">
        <v>0.57899999999999996</v>
      </c>
      <c r="BN11" s="9">
        <v>0.88400000000000001</v>
      </c>
      <c r="BO11" s="9">
        <v>0.14499999999999999</v>
      </c>
      <c r="BP11" s="9">
        <v>0</v>
      </c>
      <c r="BQ11" s="9">
        <v>0.14499999999999999</v>
      </c>
      <c r="BR11" s="9">
        <v>0.76400000000000001</v>
      </c>
      <c r="BS11" s="9">
        <v>0.46300000000000002</v>
      </c>
      <c r="BT11" s="9">
        <v>0.30099999999999999</v>
      </c>
      <c r="BU11" s="9">
        <v>0.13900000000000001</v>
      </c>
      <c r="BV11" s="9">
        <v>0</v>
      </c>
      <c r="BW11" s="9">
        <v>0.13900000000000001</v>
      </c>
      <c r="BX11" s="9">
        <v>0.41499999999999998</v>
      </c>
      <c r="BY11" s="9">
        <v>0.11600000000000001</v>
      </c>
      <c r="BZ11" s="9">
        <v>0.3</v>
      </c>
      <c r="CA11" s="9">
        <v>12</v>
      </c>
      <c r="CB11" s="9">
        <v>12</v>
      </c>
      <c r="CC11" s="9">
        <v>12.291</v>
      </c>
      <c r="CD11" s="9">
        <v>2.6949999999999998</v>
      </c>
      <c r="CE11" s="9">
        <v>0.98499999999999999</v>
      </c>
      <c r="CF11" s="9">
        <v>1.71</v>
      </c>
      <c r="CG11" s="9">
        <v>0.27700000000000002</v>
      </c>
      <c r="CH11" s="9">
        <v>0.19700000000000001</v>
      </c>
      <c r="CI11" s="9">
        <v>8.1000000000000003E-2</v>
      </c>
      <c r="CJ11" s="9">
        <v>0.74399999999999999</v>
      </c>
      <c r="CK11" s="9">
        <v>0.36499999999999999</v>
      </c>
      <c r="CL11" s="9">
        <v>0.38</v>
      </c>
      <c r="CM11" s="9">
        <v>0.95</v>
      </c>
      <c r="CN11" s="9">
        <v>0.17100000000000001</v>
      </c>
      <c r="CO11" s="9">
        <v>0.77900000000000003</v>
      </c>
      <c r="CP11" s="9">
        <v>0.72299999999999998</v>
      </c>
      <c r="CQ11" s="9">
        <v>0.253</v>
      </c>
      <c r="CR11" s="9">
        <v>0.47</v>
      </c>
      <c r="CS11" s="9">
        <v>28.681999999999999</v>
      </c>
      <c r="CT11" s="9">
        <v>11.545999999999999</v>
      </c>
      <c r="CU11" s="9">
        <v>32</v>
      </c>
      <c r="CV11" s="9">
        <v>0.54300000000000004</v>
      </c>
      <c r="CW11" s="9">
        <v>0.218</v>
      </c>
      <c r="CX11" s="9">
        <v>0.32500000000000001</v>
      </c>
      <c r="CY11" s="9">
        <v>0.161</v>
      </c>
      <c r="CZ11" s="9">
        <v>9.8000000000000004E-2</v>
      </c>
      <c r="DA11" s="9">
        <v>6.3E-2</v>
      </c>
      <c r="DB11" s="9">
        <v>0.17899999999999999</v>
      </c>
      <c r="DC11" s="9">
        <v>6.5000000000000002E-2</v>
      </c>
      <c r="DD11" s="9">
        <v>0.114</v>
      </c>
      <c r="DE11" s="9">
        <v>5.5E-2</v>
      </c>
      <c r="DF11" s="9">
        <v>5.5E-2</v>
      </c>
      <c r="DG11" s="9">
        <v>0</v>
      </c>
      <c r="DH11" s="9">
        <v>0.14699999999999999</v>
      </c>
      <c r="DI11" s="9">
        <v>0</v>
      </c>
      <c r="DJ11" s="9">
        <v>0.14699999999999999</v>
      </c>
      <c r="DK11" s="9">
        <v>4</v>
      </c>
      <c r="DL11" s="9">
        <v>3.4740000000000002</v>
      </c>
      <c r="DM11" s="9">
        <v>24.928999999999998</v>
      </c>
      <c r="DN11" s="9">
        <v>13.68</v>
      </c>
      <c r="DO11" s="9">
        <v>5.9</v>
      </c>
      <c r="DP11" s="9">
        <v>7.78</v>
      </c>
      <c r="DQ11" s="9">
        <v>1.599</v>
      </c>
      <c r="DR11" s="9">
        <v>0.59799999999999998</v>
      </c>
      <c r="DS11" s="9">
        <v>1.0009999999999999</v>
      </c>
      <c r="DT11" s="9">
        <v>2.0230000000000001</v>
      </c>
      <c r="DU11" s="9">
        <v>0.85499999999999998</v>
      </c>
      <c r="DV11" s="9">
        <v>1.167</v>
      </c>
      <c r="DW11" s="9">
        <v>4.4029999999999996</v>
      </c>
      <c r="DX11" s="9">
        <v>2.161</v>
      </c>
      <c r="DY11" s="9">
        <v>2.2429999999999999</v>
      </c>
      <c r="DZ11" s="9">
        <v>5.6550000000000002</v>
      </c>
      <c r="EA11" s="9">
        <v>2.286</v>
      </c>
      <c r="EB11" s="9">
        <v>3.37</v>
      </c>
      <c r="EC11" s="9">
        <v>31.013999999999999</v>
      </c>
      <c r="ED11" s="9">
        <v>31.117999999999999</v>
      </c>
      <c r="EE11" s="9">
        <v>30.21</v>
      </c>
      <c r="EF11" s="9">
        <v>12.991</v>
      </c>
      <c r="EG11" s="9">
        <v>5.2110000000000003</v>
      </c>
      <c r="EH11" s="9">
        <v>7.78</v>
      </c>
      <c r="EI11" s="9">
        <v>1.599</v>
      </c>
      <c r="EJ11" s="9">
        <v>0.59799999999999998</v>
      </c>
      <c r="EK11" s="9">
        <v>1.0009999999999999</v>
      </c>
      <c r="EL11" s="9">
        <v>2.0230000000000001</v>
      </c>
      <c r="EM11" s="9">
        <v>0.85499999999999998</v>
      </c>
      <c r="EN11" s="9">
        <v>1.167</v>
      </c>
      <c r="EO11" s="9">
        <v>3.714</v>
      </c>
      <c r="EP11" s="9">
        <v>1.4710000000000001</v>
      </c>
      <c r="EQ11" s="9">
        <v>2.2429999999999999</v>
      </c>
      <c r="ER11" s="9">
        <v>5.6550000000000002</v>
      </c>
      <c r="ES11" s="9">
        <v>2.286</v>
      </c>
      <c r="ET11" s="9">
        <v>3.37</v>
      </c>
      <c r="EU11" s="9">
        <v>36.283000000000001</v>
      </c>
      <c r="EV11" s="9">
        <v>39.218000000000004</v>
      </c>
      <c r="EW11" s="9">
        <v>30.21</v>
      </c>
      <c r="EX11" s="9">
        <v>5.3689999999999998</v>
      </c>
      <c r="EY11" s="9">
        <v>3.3170000000000002</v>
      </c>
      <c r="EZ11" s="9">
        <v>2.052</v>
      </c>
      <c r="FA11" s="9">
        <v>1.256</v>
      </c>
      <c r="FB11" s="9">
        <v>0.441</v>
      </c>
      <c r="FC11" s="9">
        <v>0.81499999999999995</v>
      </c>
      <c r="FD11" s="9">
        <v>1.2589999999999999</v>
      </c>
      <c r="FE11" s="9">
        <v>0.57899999999999996</v>
      </c>
      <c r="FF11" s="9">
        <v>0.67900000000000005</v>
      </c>
      <c r="FG11" s="9">
        <v>1.492</v>
      </c>
      <c r="FH11" s="9">
        <v>1.1599999999999999</v>
      </c>
      <c r="FI11" s="9">
        <v>0.33200000000000002</v>
      </c>
      <c r="FJ11" s="9">
        <v>1.3620000000000001</v>
      </c>
      <c r="FK11" s="9">
        <v>1.137</v>
      </c>
      <c r="FL11" s="9">
        <v>0.22500000000000001</v>
      </c>
      <c r="FM11" s="9">
        <v>21.61</v>
      </c>
      <c r="FN11" s="9">
        <v>35.982999999999997</v>
      </c>
      <c r="FO11" s="9">
        <v>4</v>
      </c>
      <c r="FP11" s="9">
        <v>4.6040000000000001</v>
      </c>
      <c r="FQ11" s="9">
        <v>0.88600000000000001</v>
      </c>
      <c r="FR11" s="9">
        <v>3.718</v>
      </c>
      <c r="FS11" s="9">
        <v>0.34300000000000003</v>
      </c>
      <c r="FT11" s="9">
        <v>0.157</v>
      </c>
      <c r="FU11" s="9">
        <v>0.185</v>
      </c>
      <c r="FV11" s="9">
        <v>0.33100000000000002</v>
      </c>
      <c r="FW11" s="9">
        <v>0.109</v>
      </c>
      <c r="FX11" s="9">
        <v>0.222</v>
      </c>
      <c r="FY11" s="9">
        <v>1.7190000000000001</v>
      </c>
      <c r="FZ11" s="9">
        <v>0.311</v>
      </c>
      <c r="GA11" s="9">
        <v>1.407</v>
      </c>
      <c r="GB11" s="9">
        <v>2.2120000000000002</v>
      </c>
      <c r="GC11" s="9">
        <v>0.309</v>
      </c>
      <c r="GD11" s="9">
        <v>1.903</v>
      </c>
      <c r="GE11" s="9">
        <v>35.225000000000001</v>
      </c>
      <c r="GF11" s="9">
        <v>16.373000000000001</v>
      </c>
      <c r="GG11" s="9">
        <v>46.509</v>
      </c>
      <c r="GH11" s="9">
        <v>2.0750000000000002</v>
      </c>
      <c r="GI11" s="9">
        <v>0.157</v>
      </c>
      <c r="GJ11" s="9">
        <v>1.9179999999999999</v>
      </c>
      <c r="GK11" s="9">
        <v>0.157</v>
      </c>
      <c r="GL11" s="9">
        <v>0.157</v>
      </c>
      <c r="GM11" s="9">
        <v>0</v>
      </c>
      <c r="GN11" s="9">
        <v>0.222</v>
      </c>
      <c r="GO11" s="9">
        <v>0</v>
      </c>
      <c r="GP11" s="9">
        <v>0.222</v>
      </c>
      <c r="GQ11" s="9">
        <v>0.86199999999999999</v>
      </c>
      <c r="GR11" s="9">
        <v>0</v>
      </c>
      <c r="GS11" s="9">
        <v>0.86199999999999999</v>
      </c>
      <c r="GT11" s="9">
        <v>0.83399999999999996</v>
      </c>
      <c r="GU11" s="9">
        <v>0</v>
      </c>
      <c r="GV11" s="9">
        <v>0.83399999999999996</v>
      </c>
      <c r="GW11" s="9">
        <v>29.806000000000001</v>
      </c>
      <c r="GX11" s="9">
        <v>0</v>
      </c>
      <c r="GY11" s="9">
        <v>31.884</v>
      </c>
      <c r="GZ11" s="9">
        <v>2.5289999999999999</v>
      </c>
      <c r="HA11" s="9">
        <v>0.72899999999999998</v>
      </c>
      <c r="HB11" s="9">
        <v>1.8</v>
      </c>
      <c r="HC11" s="9">
        <v>0.185</v>
      </c>
      <c r="HD11" s="9">
        <v>0</v>
      </c>
      <c r="HE11" s="9">
        <v>0.185</v>
      </c>
      <c r="HF11" s="9">
        <v>0.109</v>
      </c>
      <c r="HG11" s="9">
        <v>0.109</v>
      </c>
      <c r="HH11" s="9">
        <v>0</v>
      </c>
      <c r="HI11" s="9">
        <v>0.85699999999999998</v>
      </c>
      <c r="HJ11" s="9">
        <v>0.311</v>
      </c>
      <c r="HK11" s="9">
        <v>0.54600000000000004</v>
      </c>
      <c r="HL11" s="9">
        <v>1.3779999999999999</v>
      </c>
      <c r="HM11" s="9">
        <v>0.309</v>
      </c>
      <c r="HN11" s="9">
        <v>1.069</v>
      </c>
      <c r="HO11" s="9">
        <v>52</v>
      </c>
      <c r="HP11" s="9">
        <v>23.748999999999999</v>
      </c>
      <c r="HQ11" s="9">
        <v>75.046000000000006</v>
      </c>
      <c r="HR11" s="9">
        <v>3.0169999999999999</v>
      </c>
      <c r="HS11" s="9">
        <v>1.0069999999999999</v>
      </c>
      <c r="HT11" s="9">
        <v>2.0099999999999998</v>
      </c>
      <c r="HU11" s="9">
        <v>0</v>
      </c>
      <c r="HV11" s="9">
        <v>0</v>
      </c>
      <c r="HW11" s="9">
        <v>0</v>
      </c>
      <c r="HX11" s="9">
        <v>0.433</v>
      </c>
      <c r="HY11" s="9">
        <v>0.16700000000000001</v>
      </c>
      <c r="HZ11" s="9">
        <v>0.26600000000000001</v>
      </c>
      <c r="IA11" s="9">
        <v>0.503</v>
      </c>
      <c r="IB11" s="9">
        <v>0</v>
      </c>
      <c r="IC11" s="9">
        <v>0.503</v>
      </c>
      <c r="ID11" s="9">
        <v>2.081</v>
      </c>
      <c r="IE11" s="9">
        <v>0.84</v>
      </c>
      <c r="IF11" s="9">
        <v>1.2410000000000001</v>
      </c>
      <c r="IG11" s="9">
        <v>54.582999999999998</v>
      </c>
      <c r="IH11" s="9">
        <v>91.361999999999995</v>
      </c>
      <c r="II11" s="9">
        <v>52</v>
      </c>
      <c r="IJ11" s="9">
        <v>2.31</v>
      </c>
      <c r="IK11" s="9">
        <v>0.52200000000000002</v>
      </c>
      <c r="IL11" s="9">
        <v>1.788</v>
      </c>
      <c r="IM11" s="9">
        <v>0</v>
      </c>
      <c r="IN11" s="9">
        <v>0</v>
      </c>
      <c r="IO11" s="9">
        <v>0</v>
      </c>
      <c r="IP11" s="9">
        <v>0.433</v>
      </c>
      <c r="IQ11" s="9">
        <v>0.16700000000000001</v>
      </c>
    </row>
    <row r="12" spans="1:251">
      <c r="A12" s="10">
        <v>42401</v>
      </c>
      <c r="B12" s="9">
        <v>0</v>
      </c>
      <c r="C12" s="9">
        <v>7.0999999999999994E-2</v>
      </c>
      <c r="D12" s="9">
        <v>0.504</v>
      </c>
      <c r="E12" s="9">
        <v>0.158</v>
      </c>
      <c r="F12" s="9">
        <v>0.34599999999999997</v>
      </c>
      <c r="G12" s="9">
        <v>52</v>
      </c>
      <c r="H12" s="9">
        <v>52</v>
      </c>
      <c r="I12" s="9">
        <v>104</v>
      </c>
      <c r="J12" s="9">
        <v>2.9359999999999999</v>
      </c>
      <c r="K12" s="9">
        <v>0.84399999999999997</v>
      </c>
      <c r="L12" s="9">
        <v>2.0920000000000001</v>
      </c>
      <c r="M12" s="9">
        <v>0.29399999999999998</v>
      </c>
      <c r="N12" s="9">
        <v>0</v>
      </c>
      <c r="O12" s="9">
        <v>0.29399999999999998</v>
      </c>
      <c r="P12" s="9">
        <v>0.47399999999999998</v>
      </c>
      <c r="Q12" s="9">
        <v>0.161</v>
      </c>
      <c r="R12" s="9">
        <v>0.313</v>
      </c>
      <c r="S12" s="9">
        <v>1.2130000000000001</v>
      </c>
      <c r="T12" s="9">
        <v>0.35799999999999998</v>
      </c>
      <c r="U12" s="9">
        <v>0.85499999999999998</v>
      </c>
      <c r="V12" s="9">
        <v>0.95499999999999996</v>
      </c>
      <c r="W12" s="9">
        <v>0.32500000000000001</v>
      </c>
      <c r="X12" s="9">
        <v>0.629</v>
      </c>
      <c r="Y12" s="9">
        <v>30</v>
      </c>
      <c r="Z12" s="9">
        <v>37.402999999999999</v>
      </c>
      <c r="AA12" s="9">
        <v>29.120999999999999</v>
      </c>
      <c r="AB12" s="9">
        <v>1.129</v>
      </c>
      <c r="AC12" s="9">
        <v>0.48299999999999998</v>
      </c>
      <c r="AD12" s="9">
        <v>0.64700000000000002</v>
      </c>
      <c r="AE12" s="9">
        <v>0.437</v>
      </c>
      <c r="AF12" s="9">
        <v>0.29299999999999998</v>
      </c>
      <c r="AG12" s="9">
        <v>0.14299999999999999</v>
      </c>
      <c r="AH12" s="9">
        <v>0.23899999999999999</v>
      </c>
      <c r="AI12" s="9">
        <v>0</v>
      </c>
      <c r="AJ12" s="9">
        <v>0.23899999999999999</v>
      </c>
      <c r="AK12" s="9">
        <v>0.14000000000000001</v>
      </c>
      <c r="AL12" s="9">
        <v>0.14000000000000001</v>
      </c>
      <c r="AM12" s="9">
        <v>0</v>
      </c>
      <c r="AN12" s="9">
        <v>0.314</v>
      </c>
      <c r="AO12" s="9">
        <v>4.9000000000000002E-2</v>
      </c>
      <c r="AP12" s="9">
        <v>0.26500000000000001</v>
      </c>
      <c r="AQ12" s="9">
        <v>10.69</v>
      </c>
      <c r="AR12" s="9">
        <v>2.9809999999999999</v>
      </c>
      <c r="AS12" s="9">
        <v>16.244</v>
      </c>
      <c r="AT12" s="9">
        <v>0.442</v>
      </c>
      <c r="AU12" s="9">
        <v>0.19400000000000001</v>
      </c>
      <c r="AV12" s="9">
        <v>0.248</v>
      </c>
      <c r="AW12" s="9">
        <v>0.25800000000000001</v>
      </c>
      <c r="AX12" s="9">
        <v>7.6999999999999999E-2</v>
      </c>
      <c r="AY12" s="9">
        <v>0.18099999999999999</v>
      </c>
      <c r="AZ12" s="9">
        <v>0</v>
      </c>
      <c r="BA12" s="9">
        <v>0</v>
      </c>
      <c r="BB12" s="9">
        <v>0</v>
      </c>
      <c r="BC12" s="9">
        <v>0.184</v>
      </c>
      <c r="BD12" s="9">
        <v>0.11700000000000001</v>
      </c>
      <c r="BE12" s="9">
        <v>6.7000000000000004E-2</v>
      </c>
      <c r="BF12" s="9">
        <v>0</v>
      </c>
      <c r="BG12" s="9">
        <v>0</v>
      </c>
      <c r="BH12" s="9">
        <v>0</v>
      </c>
      <c r="BI12" s="9">
        <v>7.3609999999999998</v>
      </c>
      <c r="BJ12" s="9">
        <v>10.635</v>
      </c>
      <c r="BK12" s="9">
        <v>11.164999999999999</v>
      </c>
      <c r="BL12" s="9">
        <v>1.1080000000000001</v>
      </c>
      <c r="BM12" s="9">
        <v>0.39300000000000002</v>
      </c>
      <c r="BN12" s="9">
        <v>0.71399999999999997</v>
      </c>
      <c r="BO12" s="9">
        <v>0.17199999999999999</v>
      </c>
      <c r="BP12" s="9">
        <v>0.17199999999999999</v>
      </c>
      <c r="BQ12" s="9">
        <v>0</v>
      </c>
      <c r="BR12" s="9">
        <v>0</v>
      </c>
      <c r="BS12" s="9">
        <v>0</v>
      </c>
      <c r="BT12" s="9">
        <v>0</v>
      </c>
      <c r="BU12" s="9">
        <v>0.40699999999999997</v>
      </c>
      <c r="BV12" s="9">
        <v>0.14499999999999999</v>
      </c>
      <c r="BW12" s="9">
        <v>0.26300000000000001</v>
      </c>
      <c r="BX12" s="9">
        <v>0.52900000000000003</v>
      </c>
      <c r="BY12" s="9">
        <v>7.6999999999999999E-2</v>
      </c>
      <c r="BZ12" s="9">
        <v>0.45100000000000001</v>
      </c>
      <c r="CA12" s="9">
        <v>42.012999999999998</v>
      </c>
      <c r="CB12" s="9">
        <v>17.63</v>
      </c>
      <c r="CC12" s="9">
        <v>52.7</v>
      </c>
      <c r="CD12" s="9">
        <v>2.5750000000000002</v>
      </c>
      <c r="CE12" s="9">
        <v>1.087</v>
      </c>
      <c r="CF12" s="9">
        <v>1.4890000000000001</v>
      </c>
      <c r="CG12" s="9">
        <v>0.46100000000000002</v>
      </c>
      <c r="CH12" s="9">
        <v>0.19900000000000001</v>
      </c>
      <c r="CI12" s="9">
        <v>0.26200000000000001</v>
      </c>
      <c r="CJ12" s="9">
        <v>0.28899999999999998</v>
      </c>
      <c r="CK12" s="9">
        <v>7.9000000000000001E-2</v>
      </c>
      <c r="CL12" s="9">
        <v>0.21099999999999999</v>
      </c>
      <c r="CM12" s="9">
        <v>0.84499999999999997</v>
      </c>
      <c r="CN12" s="9">
        <v>0.35299999999999998</v>
      </c>
      <c r="CO12" s="9">
        <v>0.49199999999999999</v>
      </c>
      <c r="CP12" s="9">
        <v>0.98</v>
      </c>
      <c r="CQ12" s="9">
        <v>0.45600000000000002</v>
      </c>
      <c r="CR12" s="9">
        <v>0.52500000000000002</v>
      </c>
      <c r="CS12" s="9">
        <v>30</v>
      </c>
      <c r="CT12" s="9">
        <v>33.262999999999998</v>
      </c>
      <c r="CU12" s="9">
        <v>29.242999999999999</v>
      </c>
      <c r="CV12" s="9">
        <v>1.3979999999999999</v>
      </c>
      <c r="CW12" s="9">
        <v>0.19900000000000001</v>
      </c>
      <c r="CX12" s="9">
        <v>1.2</v>
      </c>
      <c r="CY12" s="9">
        <v>0.35699999999999998</v>
      </c>
      <c r="CZ12" s="9">
        <v>0</v>
      </c>
      <c r="DA12" s="9">
        <v>0.35699999999999998</v>
      </c>
      <c r="DB12" s="9">
        <v>0.42299999999999999</v>
      </c>
      <c r="DC12" s="9">
        <v>8.2000000000000003E-2</v>
      </c>
      <c r="DD12" s="9">
        <v>0.34100000000000003</v>
      </c>
      <c r="DE12" s="9">
        <v>0.35499999999999998</v>
      </c>
      <c r="DF12" s="9">
        <v>0.11700000000000001</v>
      </c>
      <c r="DG12" s="9">
        <v>0.23799999999999999</v>
      </c>
      <c r="DH12" s="9">
        <v>0.26400000000000001</v>
      </c>
      <c r="DI12" s="9">
        <v>0</v>
      </c>
      <c r="DJ12" s="9">
        <v>0.26400000000000001</v>
      </c>
      <c r="DK12" s="9">
        <v>11.679</v>
      </c>
      <c r="DL12" s="9">
        <v>13.289</v>
      </c>
      <c r="DM12" s="9">
        <v>11.128</v>
      </c>
      <c r="DN12" s="9">
        <v>13.709</v>
      </c>
      <c r="DO12" s="9">
        <v>4.78</v>
      </c>
      <c r="DP12" s="9">
        <v>8.9280000000000008</v>
      </c>
      <c r="DQ12" s="9">
        <v>1.2150000000000001</v>
      </c>
      <c r="DR12" s="9">
        <v>0.40400000000000003</v>
      </c>
      <c r="DS12" s="9">
        <v>0.81100000000000005</v>
      </c>
      <c r="DT12" s="9">
        <v>1.92</v>
      </c>
      <c r="DU12" s="9">
        <v>1.5129999999999999</v>
      </c>
      <c r="DV12" s="9">
        <v>0.40699999999999997</v>
      </c>
      <c r="DW12" s="9">
        <v>4.7080000000000002</v>
      </c>
      <c r="DX12" s="9">
        <v>1.802</v>
      </c>
      <c r="DY12" s="9">
        <v>2.9060000000000001</v>
      </c>
      <c r="DZ12" s="9">
        <v>5.8650000000000002</v>
      </c>
      <c r="EA12" s="9">
        <v>1.0609999999999999</v>
      </c>
      <c r="EB12" s="9">
        <v>4.8040000000000003</v>
      </c>
      <c r="EC12" s="9">
        <v>32</v>
      </c>
      <c r="ED12" s="9">
        <v>26</v>
      </c>
      <c r="EE12" s="9">
        <v>52</v>
      </c>
      <c r="EF12" s="9">
        <v>13.555</v>
      </c>
      <c r="EG12" s="9">
        <v>4.6269999999999998</v>
      </c>
      <c r="EH12" s="9">
        <v>8.9280000000000008</v>
      </c>
      <c r="EI12" s="9">
        <v>1.2150000000000001</v>
      </c>
      <c r="EJ12" s="9">
        <v>0.40400000000000003</v>
      </c>
      <c r="EK12" s="9">
        <v>0.81100000000000005</v>
      </c>
      <c r="EL12" s="9">
        <v>1.92</v>
      </c>
      <c r="EM12" s="9">
        <v>1.5129999999999999</v>
      </c>
      <c r="EN12" s="9">
        <v>0.40699999999999997</v>
      </c>
      <c r="EO12" s="9">
        <v>4.5540000000000003</v>
      </c>
      <c r="EP12" s="9">
        <v>1.6479999999999999</v>
      </c>
      <c r="EQ12" s="9">
        <v>2.9060000000000001</v>
      </c>
      <c r="ER12" s="9">
        <v>5.8650000000000002</v>
      </c>
      <c r="ES12" s="9">
        <v>1.0609999999999999</v>
      </c>
      <c r="ET12" s="9">
        <v>4.8040000000000003</v>
      </c>
      <c r="EU12" s="9">
        <v>32</v>
      </c>
      <c r="EV12" s="9">
        <v>26</v>
      </c>
      <c r="EW12" s="9">
        <v>52</v>
      </c>
      <c r="EX12" s="9">
        <v>4.8819999999999997</v>
      </c>
      <c r="EY12" s="9">
        <v>1.8919999999999999</v>
      </c>
      <c r="EZ12" s="9">
        <v>2.99</v>
      </c>
      <c r="FA12" s="9">
        <v>0.17899999999999999</v>
      </c>
      <c r="FB12" s="9">
        <v>0.17899999999999999</v>
      </c>
      <c r="FC12" s="9">
        <v>0</v>
      </c>
      <c r="FD12" s="9">
        <v>1.073</v>
      </c>
      <c r="FE12" s="9">
        <v>0.85699999999999998</v>
      </c>
      <c r="FF12" s="9">
        <v>0.216</v>
      </c>
      <c r="FG12" s="9">
        <v>1.08</v>
      </c>
      <c r="FH12" s="9">
        <v>0.52700000000000002</v>
      </c>
      <c r="FI12" s="9">
        <v>0.55300000000000005</v>
      </c>
      <c r="FJ12" s="9">
        <v>2.5499999999999998</v>
      </c>
      <c r="FK12" s="9">
        <v>0.33</v>
      </c>
      <c r="FL12" s="9">
        <v>2.2200000000000002</v>
      </c>
      <c r="FM12" s="9">
        <v>48.06</v>
      </c>
      <c r="FN12" s="9">
        <v>13.959</v>
      </c>
      <c r="FO12" s="9">
        <v>60.179000000000002</v>
      </c>
      <c r="FP12" s="9">
        <v>4.6950000000000003</v>
      </c>
      <c r="FQ12" s="9">
        <v>1.5169999999999999</v>
      </c>
      <c r="FR12" s="9">
        <v>3.177</v>
      </c>
      <c r="FS12" s="9">
        <v>0.70199999999999996</v>
      </c>
      <c r="FT12" s="9">
        <v>0.22500000000000001</v>
      </c>
      <c r="FU12" s="9">
        <v>0.47699999999999998</v>
      </c>
      <c r="FV12" s="9">
        <v>0.41599999999999998</v>
      </c>
      <c r="FW12" s="9">
        <v>0.41599999999999998</v>
      </c>
      <c r="FX12" s="9">
        <v>0</v>
      </c>
      <c r="FY12" s="9">
        <v>2.1150000000000002</v>
      </c>
      <c r="FZ12" s="9">
        <v>0.66400000000000003</v>
      </c>
      <c r="GA12" s="9">
        <v>1.4510000000000001</v>
      </c>
      <c r="GB12" s="9">
        <v>1.462</v>
      </c>
      <c r="GC12" s="9">
        <v>0.21199999999999999</v>
      </c>
      <c r="GD12" s="9">
        <v>1.25</v>
      </c>
      <c r="GE12" s="9">
        <v>26</v>
      </c>
      <c r="GF12" s="9">
        <v>26</v>
      </c>
      <c r="GG12" s="9">
        <v>32.049999999999997</v>
      </c>
      <c r="GH12" s="9">
        <v>2.3959999999999999</v>
      </c>
      <c r="GI12" s="9">
        <v>0.88200000000000001</v>
      </c>
      <c r="GJ12" s="9">
        <v>1.514</v>
      </c>
      <c r="GK12" s="9">
        <v>0.22500000000000001</v>
      </c>
      <c r="GL12" s="9">
        <v>0.22500000000000001</v>
      </c>
      <c r="GM12" s="9">
        <v>0</v>
      </c>
      <c r="GN12" s="9">
        <v>0.20399999999999999</v>
      </c>
      <c r="GO12" s="9">
        <v>0.20399999999999999</v>
      </c>
      <c r="GP12" s="9">
        <v>0</v>
      </c>
      <c r="GQ12" s="9">
        <v>1.224</v>
      </c>
      <c r="GR12" s="9">
        <v>0.45200000000000001</v>
      </c>
      <c r="GS12" s="9">
        <v>0.77200000000000002</v>
      </c>
      <c r="GT12" s="9">
        <v>0.74199999999999999</v>
      </c>
      <c r="GU12" s="9">
        <v>0</v>
      </c>
      <c r="GV12" s="9">
        <v>0.74199999999999999</v>
      </c>
      <c r="GW12" s="9">
        <v>26</v>
      </c>
      <c r="GX12" s="9">
        <v>17.504000000000001</v>
      </c>
      <c r="GY12" s="9">
        <v>38.148000000000003</v>
      </c>
      <c r="GZ12" s="9">
        <v>2.2989999999999999</v>
      </c>
      <c r="HA12" s="9">
        <v>0.63500000000000001</v>
      </c>
      <c r="HB12" s="9">
        <v>1.663</v>
      </c>
      <c r="HC12" s="9">
        <v>0.47699999999999998</v>
      </c>
      <c r="HD12" s="9">
        <v>0</v>
      </c>
      <c r="HE12" s="9">
        <v>0.47699999999999998</v>
      </c>
      <c r="HF12" s="9">
        <v>0.21199999999999999</v>
      </c>
      <c r="HG12" s="9">
        <v>0.21199999999999999</v>
      </c>
      <c r="HH12" s="9">
        <v>0</v>
      </c>
      <c r="HI12" s="9">
        <v>0.89</v>
      </c>
      <c r="HJ12" s="9">
        <v>0.21199999999999999</v>
      </c>
      <c r="HK12" s="9">
        <v>0.67900000000000005</v>
      </c>
      <c r="HL12" s="9">
        <v>0.71899999999999997</v>
      </c>
      <c r="HM12" s="9">
        <v>0.21199999999999999</v>
      </c>
      <c r="HN12" s="9">
        <v>0.50800000000000001</v>
      </c>
      <c r="HO12" s="9">
        <v>29.673999999999999</v>
      </c>
      <c r="HP12" s="9">
        <v>25.975999999999999</v>
      </c>
      <c r="HQ12" s="9">
        <v>32.179000000000002</v>
      </c>
      <c r="HR12" s="9">
        <v>3.9780000000000002</v>
      </c>
      <c r="HS12" s="9">
        <v>1.2170000000000001</v>
      </c>
      <c r="HT12" s="9">
        <v>2.7610000000000001</v>
      </c>
      <c r="HU12" s="9">
        <v>0.33400000000000002</v>
      </c>
      <c r="HV12" s="9">
        <v>0</v>
      </c>
      <c r="HW12" s="9">
        <v>0.33400000000000002</v>
      </c>
      <c r="HX12" s="9">
        <v>0.43099999999999999</v>
      </c>
      <c r="HY12" s="9">
        <v>0.24</v>
      </c>
      <c r="HZ12" s="9">
        <v>0.191</v>
      </c>
      <c r="IA12" s="9">
        <v>1.359</v>
      </c>
      <c r="IB12" s="9">
        <v>0.45700000000000002</v>
      </c>
      <c r="IC12" s="9">
        <v>0.90200000000000002</v>
      </c>
      <c r="ID12" s="9">
        <v>1.8540000000000001</v>
      </c>
      <c r="IE12" s="9">
        <v>0.52</v>
      </c>
      <c r="IF12" s="9">
        <v>1.3340000000000001</v>
      </c>
      <c r="IG12" s="9">
        <v>44.926000000000002</v>
      </c>
      <c r="IH12" s="9">
        <v>48.45</v>
      </c>
      <c r="II12" s="9">
        <v>40.182000000000002</v>
      </c>
      <c r="IJ12" s="9">
        <v>2.081</v>
      </c>
      <c r="IK12" s="9">
        <v>0.55000000000000004</v>
      </c>
      <c r="IL12" s="9">
        <v>1.53</v>
      </c>
      <c r="IM12" s="9">
        <v>0.33400000000000002</v>
      </c>
      <c r="IN12" s="9">
        <v>0</v>
      </c>
      <c r="IO12" s="9">
        <v>0.33400000000000002</v>
      </c>
      <c r="IP12" s="9">
        <v>0</v>
      </c>
      <c r="IQ12" s="9">
        <v>0</v>
      </c>
    </row>
    <row r="13" spans="1:251">
      <c r="A13" s="10">
        <v>42767</v>
      </c>
      <c r="B13" s="9">
        <v>0.28299999999999997</v>
      </c>
      <c r="C13" s="9">
        <v>0.45100000000000001</v>
      </c>
      <c r="D13" s="9">
        <v>0.34399999999999997</v>
      </c>
      <c r="E13" s="9">
        <v>0.23499999999999999</v>
      </c>
      <c r="F13" s="9">
        <v>0.109</v>
      </c>
      <c r="G13" s="9">
        <v>30.460999999999999</v>
      </c>
      <c r="H13" s="9">
        <v>47.893999999999998</v>
      </c>
      <c r="I13" s="9">
        <v>16.541</v>
      </c>
      <c r="J13" s="9">
        <v>1.7849999999999999</v>
      </c>
      <c r="K13" s="9">
        <v>0.80200000000000005</v>
      </c>
      <c r="L13" s="9">
        <v>0.98199999999999998</v>
      </c>
      <c r="M13" s="9">
        <v>0.16500000000000001</v>
      </c>
      <c r="N13" s="9">
        <v>0.113</v>
      </c>
      <c r="O13" s="9">
        <v>5.0999999999999997E-2</v>
      </c>
      <c r="P13" s="9">
        <v>0.33600000000000002</v>
      </c>
      <c r="Q13" s="9">
        <v>0.16300000000000001</v>
      </c>
      <c r="R13" s="9">
        <v>0.17299999999999999</v>
      </c>
      <c r="S13" s="9">
        <v>0.754</v>
      </c>
      <c r="T13" s="9">
        <v>0.20799999999999999</v>
      </c>
      <c r="U13" s="9">
        <v>0.54600000000000004</v>
      </c>
      <c r="V13" s="9">
        <v>0.53</v>
      </c>
      <c r="W13" s="9">
        <v>0.318</v>
      </c>
      <c r="X13" s="9">
        <v>0.21199999999999999</v>
      </c>
      <c r="Y13" s="9">
        <v>26.491</v>
      </c>
      <c r="Z13" s="9">
        <v>15.634</v>
      </c>
      <c r="AA13" s="9">
        <v>27.841999999999999</v>
      </c>
      <c r="AB13" s="9">
        <v>1.5489999999999999</v>
      </c>
      <c r="AC13" s="9">
        <v>0.73399999999999999</v>
      </c>
      <c r="AD13" s="9">
        <v>0.81499999999999995</v>
      </c>
      <c r="AE13" s="9">
        <v>0.29399999999999998</v>
      </c>
      <c r="AF13" s="9">
        <v>7.6999999999999999E-2</v>
      </c>
      <c r="AG13" s="9">
        <v>0.217</v>
      </c>
      <c r="AH13" s="9">
        <v>0.19500000000000001</v>
      </c>
      <c r="AI13" s="9">
        <v>0.1</v>
      </c>
      <c r="AJ13" s="9">
        <v>9.5000000000000001E-2</v>
      </c>
      <c r="AK13" s="9">
        <v>0.51100000000000001</v>
      </c>
      <c r="AL13" s="9">
        <v>0.38300000000000001</v>
      </c>
      <c r="AM13" s="9">
        <v>0.128</v>
      </c>
      <c r="AN13" s="9">
        <v>0.54900000000000004</v>
      </c>
      <c r="AO13" s="9">
        <v>0.17399999999999999</v>
      </c>
      <c r="AP13" s="9">
        <v>0.375</v>
      </c>
      <c r="AQ13" s="9">
        <v>32.991</v>
      </c>
      <c r="AR13" s="9">
        <v>33.924999999999997</v>
      </c>
      <c r="AS13" s="9">
        <v>37.914999999999999</v>
      </c>
      <c r="AT13" s="9">
        <v>0.11</v>
      </c>
      <c r="AU13" s="9">
        <v>0</v>
      </c>
      <c r="AV13" s="9">
        <v>0.11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0.11</v>
      </c>
      <c r="BD13" s="9">
        <v>0</v>
      </c>
      <c r="BE13" s="9">
        <v>0.11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1.4890000000000001</v>
      </c>
      <c r="BM13" s="9">
        <v>0.42199999999999999</v>
      </c>
      <c r="BN13" s="9">
        <v>1.0669999999999999</v>
      </c>
      <c r="BO13" s="9">
        <v>0.38800000000000001</v>
      </c>
      <c r="BP13" s="9">
        <v>0.113</v>
      </c>
      <c r="BQ13" s="9">
        <v>0.27400000000000002</v>
      </c>
      <c r="BR13" s="9">
        <v>0.27300000000000002</v>
      </c>
      <c r="BS13" s="9">
        <v>0.1</v>
      </c>
      <c r="BT13" s="9">
        <v>0.17299999999999999</v>
      </c>
      <c r="BU13" s="9">
        <v>0.55400000000000005</v>
      </c>
      <c r="BV13" s="9">
        <v>0.20899999999999999</v>
      </c>
      <c r="BW13" s="9">
        <v>0.34499999999999997</v>
      </c>
      <c r="BX13" s="9">
        <v>0.27400000000000002</v>
      </c>
      <c r="BY13" s="9">
        <v>0</v>
      </c>
      <c r="BZ13" s="9">
        <v>0.27400000000000002</v>
      </c>
      <c r="CA13" s="9">
        <v>14.489000000000001</v>
      </c>
      <c r="CB13" s="9">
        <v>21.38</v>
      </c>
      <c r="CC13" s="9">
        <v>14.637</v>
      </c>
      <c r="CD13" s="9">
        <v>2.4929999999999999</v>
      </c>
      <c r="CE13" s="9">
        <v>0.98199999999999998</v>
      </c>
      <c r="CF13" s="9">
        <v>1.5109999999999999</v>
      </c>
      <c r="CG13" s="9">
        <v>0.26100000000000001</v>
      </c>
      <c r="CH13" s="9">
        <v>7.6999999999999999E-2</v>
      </c>
      <c r="CI13" s="9">
        <v>0.184</v>
      </c>
      <c r="CJ13" s="9">
        <v>0.32600000000000001</v>
      </c>
      <c r="CK13" s="9">
        <v>0.10299999999999999</v>
      </c>
      <c r="CL13" s="9">
        <v>0.223</v>
      </c>
      <c r="CM13" s="9">
        <v>1.363</v>
      </c>
      <c r="CN13" s="9">
        <v>0.47299999999999998</v>
      </c>
      <c r="CO13" s="9">
        <v>0.89</v>
      </c>
      <c r="CP13" s="9">
        <v>0.54300000000000004</v>
      </c>
      <c r="CQ13" s="9">
        <v>0.32800000000000001</v>
      </c>
      <c r="CR13" s="9">
        <v>0.214</v>
      </c>
      <c r="CS13" s="9">
        <v>26.123999999999999</v>
      </c>
      <c r="CT13" s="9">
        <v>31.488</v>
      </c>
      <c r="CU13" s="9">
        <v>24.788</v>
      </c>
      <c r="CV13" s="9">
        <v>0.85799999999999998</v>
      </c>
      <c r="CW13" s="9">
        <v>0.65</v>
      </c>
      <c r="CX13" s="9">
        <v>0.20799999999999999</v>
      </c>
      <c r="CY13" s="9">
        <v>0</v>
      </c>
      <c r="CZ13" s="9">
        <v>0</v>
      </c>
      <c r="DA13" s="9">
        <v>0</v>
      </c>
      <c r="DB13" s="9">
        <v>0.06</v>
      </c>
      <c r="DC13" s="9">
        <v>0.06</v>
      </c>
      <c r="DD13" s="9">
        <v>0</v>
      </c>
      <c r="DE13" s="9">
        <v>0.192</v>
      </c>
      <c r="DF13" s="9">
        <v>0.192</v>
      </c>
      <c r="DG13" s="9">
        <v>0</v>
      </c>
      <c r="DH13" s="9">
        <v>0.60599999999999998</v>
      </c>
      <c r="DI13" s="9">
        <v>0.39800000000000002</v>
      </c>
      <c r="DJ13" s="9">
        <v>0.20799999999999999</v>
      </c>
      <c r="DK13" s="9">
        <v>52</v>
      </c>
      <c r="DL13" s="9">
        <v>52</v>
      </c>
      <c r="DM13" s="9">
        <v>104</v>
      </c>
      <c r="DN13" s="9">
        <v>13.614000000000001</v>
      </c>
      <c r="DO13" s="9">
        <v>5.7270000000000003</v>
      </c>
      <c r="DP13" s="9">
        <v>7.8869999999999996</v>
      </c>
      <c r="DQ13" s="9">
        <v>1.6619999999999999</v>
      </c>
      <c r="DR13" s="9">
        <v>0.61399999999999999</v>
      </c>
      <c r="DS13" s="9">
        <v>1.048</v>
      </c>
      <c r="DT13" s="9">
        <v>3.883</v>
      </c>
      <c r="DU13" s="9">
        <v>1.7150000000000001</v>
      </c>
      <c r="DV13" s="9">
        <v>2.1680000000000001</v>
      </c>
      <c r="DW13" s="9">
        <v>3.9209999999999998</v>
      </c>
      <c r="DX13" s="9">
        <v>1.1850000000000001</v>
      </c>
      <c r="DY13" s="9">
        <v>2.7370000000000001</v>
      </c>
      <c r="DZ13" s="9">
        <v>4.1479999999999997</v>
      </c>
      <c r="EA13" s="9">
        <v>2.2130000000000001</v>
      </c>
      <c r="EB13" s="9">
        <v>1.9350000000000001</v>
      </c>
      <c r="EC13" s="9">
        <v>21.503</v>
      </c>
      <c r="ED13" s="9">
        <v>22.513000000000002</v>
      </c>
      <c r="EE13" s="9">
        <v>19.850000000000001</v>
      </c>
      <c r="EF13" s="9">
        <v>13.034000000000001</v>
      </c>
      <c r="EG13" s="9">
        <v>5.3460000000000001</v>
      </c>
      <c r="EH13" s="9">
        <v>7.6879999999999997</v>
      </c>
      <c r="EI13" s="9">
        <v>1.6619999999999999</v>
      </c>
      <c r="EJ13" s="9">
        <v>0.61399999999999999</v>
      </c>
      <c r="EK13" s="9">
        <v>1.048</v>
      </c>
      <c r="EL13" s="9">
        <v>3.883</v>
      </c>
      <c r="EM13" s="9">
        <v>1.7150000000000001</v>
      </c>
      <c r="EN13" s="9">
        <v>2.1680000000000001</v>
      </c>
      <c r="EO13" s="9">
        <v>3.706</v>
      </c>
      <c r="EP13" s="9">
        <v>0.97</v>
      </c>
      <c r="EQ13" s="9">
        <v>2.7370000000000001</v>
      </c>
      <c r="ER13" s="9">
        <v>3.7829999999999999</v>
      </c>
      <c r="ES13" s="9">
        <v>2.0470000000000002</v>
      </c>
      <c r="ET13" s="9">
        <v>1.736</v>
      </c>
      <c r="EU13" s="9">
        <v>17.335000000000001</v>
      </c>
      <c r="EV13" s="9">
        <v>18.629000000000001</v>
      </c>
      <c r="EW13" s="9">
        <v>18.170000000000002</v>
      </c>
      <c r="EX13" s="9">
        <v>6.0119999999999996</v>
      </c>
      <c r="EY13" s="9">
        <v>2.6179999999999999</v>
      </c>
      <c r="EZ13" s="9">
        <v>3.3940000000000001</v>
      </c>
      <c r="FA13" s="9">
        <v>0.82499999999999996</v>
      </c>
      <c r="FB13" s="9">
        <v>0.26100000000000001</v>
      </c>
      <c r="FC13" s="9">
        <v>0.56399999999999995</v>
      </c>
      <c r="FD13" s="9">
        <v>3.6509999999999998</v>
      </c>
      <c r="FE13" s="9">
        <v>1.7150000000000001</v>
      </c>
      <c r="FF13" s="9">
        <v>1.9350000000000001</v>
      </c>
      <c r="FG13" s="9">
        <v>1.089</v>
      </c>
      <c r="FH13" s="9">
        <v>0.38</v>
      </c>
      <c r="FI13" s="9">
        <v>0.70899999999999996</v>
      </c>
      <c r="FJ13" s="9">
        <v>0.44700000000000001</v>
      </c>
      <c r="FK13" s="9">
        <v>0.26100000000000001</v>
      </c>
      <c r="FL13" s="9">
        <v>0.186</v>
      </c>
      <c r="FM13" s="9">
        <v>8</v>
      </c>
      <c r="FN13" s="9">
        <v>8</v>
      </c>
      <c r="FO13" s="9">
        <v>8</v>
      </c>
      <c r="FP13" s="9">
        <v>5.4219999999999997</v>
      </c>
      <c r="FQ13" s="9">
        <v>2.125</v>
      </c>
      <c r="FR13" s="9">
        <v>3.2970000000000002</v>
      </c>
      <c r="FS13" s="9">
        <v>0.83699999999999997</v>
      </c>
      <c r="FT13" s="9">
        <v>0.35299999999999998</v>
      </c>
      <c r="FU13" s="9">
        <v>0.48399999999999999</v>
      </c>
      <c r="FV13" s="9">
        <v>0.23200000000000001</v>
      </c>
      <c r="FW13" s="9">
        <v>0</v>
      </c>
      <c r="FX13" s="9">
        <v>0.23200000000000001</v>
      </c>
      <c r="FY13" s="9">
        <v>1.901</v>
      </c>
      <c r="FZ13" s="9">
        <v>0.25900000000000001</v>
      </c>
      <c r="GA13" s="9">
        <v>1.6419999999999999</v>
      </c>
      <c r="GB13" s="9">
        <v>2.452</v>
      </c>
      <c r="GC13" s="9">
        <v>1.5129999999999999</v>
      </c>
      <c r="GD13" s="9">
        <v>0.93899999999999995</v>
      </c>
      <c r="GE13" s="9">
        <v>51</v>
      </c>
      <c r="GF13" s="9">
        <v>52</v>
      </c>
      <c r="GG13" s="9">
        <v>35.04</v>
      </c>
      <c r="GH13" s="9">
        <v>3.891</v>
      </c>
      <c r="GI13" s="9">
        <v>1.772</v>
      </c>
      <c r="GJ13" s="9">
        <v>2.1190000000000002</v>
      </c>
      <c r="GK13" s="9">
        <v>0.48399999999999999</v>
      </c>
      <c r="GL13" s="9">
        <v>0</v>
      </c>
      <c r="GM13" s="9">
        <v>0.48399999999999999</v>
      </c>
      <c r="GN13" s="9">
        <v>0.23200000000000001</v>
      </c>
      <c r="GO13" s="9">
        <v>0</v>
      </c>
      <c r="GP13" s="9">
        <v>0.23200000000000001</v>
      </c>
      <c r="GQ13" s="9">
        <v>0.94399999999999995</v>
      </c>
      <c r="GR13" s="9">
        <v>0.25900000000000001</v>
      </c>
      <c r="GS13" s="9">
        <v>0.68600000000000005</v>
      </c>
      <c r="GT13" s="9">
        <v>2.2309999999999999</v>
      </c>
      <c r="GU13" s="9">
        <v>1.5129999999999999</v>
      </c>
      <c r="GV13" s="9">
        <v>0.71799999999999997</v>
      </c>
      <c r="GW13" s="9">
        <v>52</v>
      </c>
      <c r="GX13" s="9">
        <v>80.233999999999995</v>
      </c>
      <c r="GY13" s="9">
        <v>26.689</v>
      </c>
      <c r="GZ13" s="9">
        <v>1.5309999999999999</v>
      </c>
      <c r="HA13" s="9">
        <v>0.35299999999999998</v>
      </c>
      <c r="HB13" s="9">
        <v>1.1779999999999999</v>
      </c>
      <c r="HC13" s="9">
        <v>0.35299999999999998</v>
      </c>
      <c r="HD13" s="9">
        <v>0.35299999999999998</v>
      </c>
      <c r="HE13" s="9">
        <v>0</v>
      </c>
      <c r="HF13" s="9">
        <v>0</v>
      </c>
      <c r="HG13" s="9">
        <v>0</v>
      </c>
      <c r="HH13" s="9">
        <v>0</v>
      </c>
      <c r="HI13" s="9">
        <v>0.95599999999999996</v>
      </c>
      <c r="HJ13" s="9">
        <v>0</v>
      </c>
      <c r="HK13" s="9">
        <v>0.95599999999999996</v>
      </c>
      <c r="HL13" s="9">
        <v>0.221</v>
      </c>
      <c r="HM13" s="9">
        <v>0</v>
      </c>
      <c r="HN13" s="9">
        <v>0.221</v>
      </c>
      <c r="HO13" s="9">
        <v>29.353000000000002</v>
      </c>
      <c r="HP13" s="9">
        <v>0</v>
      </c>
      <c r="HQ13" s="9">
        <v>44.372999999999998</v>
      </c>
      <c r="HR13" s="9">
        <v>1.6</v>
      </c>
      <c r="HS13" s="9">
        <v>0.60299999999999998</v>
      </c>
      <c r="HT13" s="9">
        <v>0.997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0.71599999999999997</v>
      </c>
      <c r="IB13" s="9">
        <v>0.33</v>
      </c>
      <c r="IC13" s="9">
        <v>0.38600000000000001</v>
      </c>
      <c r="ID13" s="9">
        <v>0.88400000000000001</v>
      </c>
      <c r="IE13" s="9">
        <v>0.27300000000000002</v>
      </c>
      <c r="IF13" s="9">
        <v>0.61099999999999999</v>
      </c>
      <c r="IG13" s="9">
        <v>49.923999999999999</v>
      </c>
      <c r="IH13" s="9">
        <v>388.738</v>
      </c>
      <c r="II13" s="9">
        <v>52</v>
      </c>
      <c r="IJ13" s="9">
        <v>0.94199999999999995</v>
      </c>
      <c r="IK13" s="9">
        <v>0.33</v>
      </c>
      <c r="IL13" s="9">
        <v>0.61099999999999999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0.14199999999999999</v>
      </c>
      <c r="C14" s="9">
        <v>0.22500000000000001</v>
      </c>
      <c r="D14" s="9">
        <v>0.51800000000000002</v>
      </c>
      <c r="E14" s="9">
        <v>0.28699999999999998</v>
      </c>
      <c r="F14" s="9">
        <v>0.23100000000000001</v>
      </c>
      <c r="G14" s="9">
        <v>13.198</v>
      </c>
      <c r="H14" s="9">
        <v>39.890999999999998</v>
      </c>
      <c r="I14" s="9">
        <v>11.378</v>
      </c>
      <c r="J14" s="9">
        <v>1.7450000000000001</v>
      </c>
      <c r="K14" s="9">
        <v>0.55100000000000005</v>
      </c>
      <c r="L14" s="9">
        <v>1.194</v>
      </c>
      <c r="M14" s="9">
        <v>0.39200000000000002</v>
      </c>
      <c r="N14" s="9">
        <v>0.224</v>
      </c>
      <c r="O14" s="9">
        <v>0.16800000000000001</v>
      </c>
      <c r="P14" s="9">
        <v>0.24299999999999999</v>
      </c>
      <c r="Q14" s="9">
        <v>8.6999999999999994E-2</v>
      </c>
      <c r="R14" s="9">
        <v>0.156</v>
      </c>
      <c r="S14" s="9">
        <v>0.67500000000000004</v>
      </c>
      <c r="T14" s="9">
        <v>0.16400000000000001</v>
      </c>
      <c r="U14" s="9">
        <v>0.51100000000000001</v>
      </c>
      <c r="V14" s="9">
        <v>0.434</v>
      </c>
      <c r="W14" s="9">
        <v>7.4999999999999997E-2</v>
      </c>
      <c r="X14" s="9">
        <v>0.35899999999999999</v>
      </c>
      <c r="Y14" s="9">
        <v>23.152000000000001</v>
      </c>
      <c r="Z14" s="9">
        <v>9.2249999999999996</v>
      </c>
      <c r="AA14" s="9">
        <v>29.058</v>
      </c>
      <c r="AB14" s="9">
        <v>1.393</v>
      </c>
      <c r="AC14" s="9">
        <v>0.68799999999999994</v>
      </c>
      <c r="AD14" s="9">
        <v>0.70399999999999996</v>
      </c>
      <c r="AE14" s="9">
        <v>8.6999999999999994E-2</v>
      </c>
      <c r="AF14" s="9">
        <v>8.6999999999999994E-2</v>
      </c>
      <c r="AG14" s="9">
        <v>0</v>
      </c>
      <c r="AH14" s="9">
        <v>0.11899999999999999</v>
      </c>
      <c r="AI14" s="9">
        <v>6.6000000000000003E-2</v>
      </c>
      <c r="AJ14" s="9">
        <v>5.2999999999999999E-2</v>
      </c>
      <c r="AK14" s="9">
        <v>0.85199999999999998</v>
      </c>
      <c r="AL14" s="9">
        <v>0.379</v>
      </c>
      <c r="AM14" s="9">
        <v>0.47299999999999998</v>
      </c>
      <c r="AN14" s="9">
        <v>0.33400000000000002</v>
      </c>
      <c r="AO14" s="9">
        <v>0.155</v>
      </c>
      <c r="AP14" s="9">
        <v>0.17899999999999999</v>
      </c>
      <c r="AQ14" s="9">
        <v>21</v>
      </c>
      <c r="AR14" s="9">
        <v>24.327000000000002</v>
      </c>
      <c r="AS14" s="9">
        <v>24.391999999999999</v>
      </c>
      <c r="AT14" s="9">
        <v>5.2999999999999999E-2</v>
      </c>
      <c r="AU14" s="9">
        <v>0</v>
      </c>
      <c r="AV14" s="9">
        <v>5.2999999999999999E-2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5.2999999999999999E-2</v>
      </c>
      <c r="BD14" s="9">
        <v>0</v>
      </c>
      <c r="BE14" s="9">
        <v>5.2999999999999999E-2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1.429</v>
      </c>
      <c r="BM14" s="9">
        <v>0.45300000000000001</v>
      </c>
      <c r="BN14" s="9">
        <v>0.97599999999999998</v>
      </c>
      <c r="BO14" s="9">
        <v>0.159</v>
      </c>
      <c r="BP14" s="9">
        <v>6.7000000000000004E-2</v>
      </c>
      <c r="BQ14" s="9">
        <v>9.1999999999999998E-2</v>
      </c>
      <c r="BR14" s="9">
        <v>0.191</v>
      </c>
      <c r="BS14" s="9">
        <v>6.6000000000000003E-2</v>
      </c>
      <c r="BT14" s="9">
        <v>0.125</v>
      </c>
      <c r="BU14" s="9">
        <v>0.69199999999999995</v>
      </c>
      <c r="BV14" s="9">
        <v>0.23899999999999999</v>
      </c>
      <c r="BW14" s="9">
        <v>0.45300000000000001</v>
      </c>
      <c r="BX14" s="9">
        <v>0.38700000000000001</v>
      </c>
      <c r="BY14" s="9">
        <v>0.08</v>
      </c>
      <c r="BZ14" s="9">
        <v>0.307</v>
      </c>
      <c r="CA14" s="9">
        <v>37.668999999999997</v>
      </c>
      <c r="CB14" s="9">
        <v>24.347000000000001</v>
      </c>
      <c r="CC14" s="9">
        <v>40.612000000000002</v>
      </c>
      <c r="CD14" s="9">
        <v>2.7240000000000002</v>
      </c>
      <c r="CE14" s="9">
        <v>1.208</v>
      </c>
      <c r="CF14" s="9">
        <v>1.516</v>
      </c>
      <c r="CG14" s="9">
        <v>0.42699999999999999</v>
      </c>
      <c r="CH14" s="9">
        <v>0.16600000000000001</v>
      </c>
      <c r="CI14" s="9">
        <v>0.26100000000000001</v>
      </c>
      <c r="CJ14" s="9">
        <v>0.52900000000000003</v>
      </c>
      <c r="CK14" s="9">
        <v>0.158</v>
      </c>
      <c r="CL14" s="9">
        <v>0.371</v>
      </c>
      <c r="CM14" s="9">
        <v>0.94</v>
      </c>
      <c r="CN14" s="9">
        <v>0.44700000000000001</v>
      </c>
      <c r="CO14" s="9">
        <v>0.49299999999999999</v>
      </c>
      <c r="CP14" s="9">
        <v>0.82799999999999996</v>
      </c>
      <c r="CQ14" s="9">
        <v>0.438</v>
      </c>
      <c r="CR14" s="9">
        <v>0.39100000000000001</v>
      </c>
      <c r="CS14" s="9">
        <v>17.494</v>
      </c>
      <c r="CT14" s="9">
        <v>28.841000000000001</v>
      </c>
      <c r="CU14" s="9">
        <v>15.225</v>
      </c>
      <c r="CV14" s="9">
        <v>0.84499999999999997</v>
      </c>
      <c r="CW14" s="9">
        <v>0.245</v>
      </c>
      <c r="CX14" s="9">
        <v>0.6</v>
      </c>
      <c r="CY14" s="9">
        <v>0.32200000000000001</v>
      </c>
      <c r="CZ14" s="9">
        <v>0.245</v>
      </c>
      <c r="DA14" s="9">
        <v>7.6999999999999999E-2</v>
      </c>
      <c r="DB14" s="9">
        <v>0.13700000000000001</v>
      </c>
      <c r="DC14" s="9">
        <v>0</v>
      </c>
      <c r="DD14" s="9">
        <v>0.13700000000000001</v>
      </c>
      <c r="DE14" s="9">
        <v>0.316</v>
      </c>
      <c r="DF14" s="9">
        <v>0</v>
      </c>
      <c r="DG14" s="9">
        <v>0.316</v>
      </c>
      <c r="DH14" s="9">
        <v>7.0000000000000007E-2</v>
      </c>
      <c r="DI14" s="9">
        <v>0</v>
      </c>
      <c r="DJ14" s="9">
        <v>7.0000000000000007E-2</v>
      </c>
      <c r="DK14" s="9">
        <v>11.959</v>
      </c>
      <c r="DL14" s="9">
        <v>1</v>
      </c>
      <c r="DM14" s="9">
        <v>16.946000000000002</v>
      </c>
      <c r="DN14" s="9">
        <v>11.898999999999999</v>
      </c>
      <c r="DO14" s="9">
        <v>4.4859999999999998</v>
      </c>
      <c r="DP14" s="9">
        <v>7.4130000000000003</v>
      </c>
      <c r="DQ14" s="9">
        <v>1.8029999999999999</v>
      </c>
      <c r="DR14" s="9">
        <v>0.61199999999999999</v>
      </c>
      <c r="DS14" s="9">
        <v>1.1910000000000001</v>
      </c>
      <c r="DT14" s="9">
        <v>2.5150000000000001</v>
      </c>
      <c r="DU14" s="9">
        <v>0.876</v>
      </c>
      <c r="DV14" s="9">
        <v>1.64</v>
      </c>
      <c r="DW14" s="9">
        <v>2.6850000000000001</v>
      </c>
      <c r="DX14" s="9">
        <v>0.82099999999999995</v>
      </c>
      <c r="DY14" s="9">
        <v>1.863</v>
      </c>
      <c r="DZ14" s="9">
        <v>4.8959999999999999</v>
      </c>
      <c r="EA14" s="9">
        <v>2.177</v>
      </c>
      <c r="EB14" s="9">
        <v>2.7189999999999999</v>
      </c>
      <c r="EC14" s="9">
        <v>27.088999999999999</v>
      </c>
      <c r="ED14" s="9">
        <v>47.726999999999997</v>
      </c>
      <c r="EE14" s="9">
        <v>24.838000000000001</v>
      </c>
      <c r="EF14" s="9">
        <v>11.417</v>
      </c>
      <c r="EG14" s="9">
        <v>4.1920000000000002</v>
      </c>
      <c r="EH14" s="9">
        <v>7.2249999999999996</v>
      </c>
      <c r="EI14" s="9">
        <v>1.615</v>
      </c>
      <c r="EJ14" s="9">
        <v>0.61199999999999999</v>
      </c>
      <c r="EK14" s="9">
        <v>1.0029999999999999</v>
      </c>
      <c r="EL14" s="9">
        <v>2.3290000000000002</v>
      </c>
      <c r="EM14" s="9">
        <v>0.68899999999999995</v>
      </c>
      <c r="EN14" s="9">
        <v>1.64</v>
      </c>
      <c r="EO14" s="9">
        <v>2.6850000000000001</v>
      </c>
      <c r="EP14" s="9">
        <v>0.82099999999999995</v>
      </c>
      <c r="EQ14" s="9">
        <v>1.863</v>
      </c>
      <c r="ER14" s="9">
        <v>4.7889999999999997</v>
      </c>
      <c r="ES14" s="9">
        <v>2.069</v>
      </c>
      <c r="ET14" s="9">
        <v>2.7189999999999999</v>
      </c>
      <c r="EU14" s="9">
        <v>32.969000000000001</v>
      </c>
      <c r="EV14" s="9">
        <v>48.886000000000003</v>
      </c>
      <c r="EW14" s="9">
        <v>26</v>
      </c>
      <c r="EX14" s="9">
        <v>5.0579999999999998</v>
      </c>
      <c r="EY14" s="9">
        <v>2.2650000000000001</v>
      </c>
      <c r="EZ14" s="9">
        <v>2.7919999999999998</v>
      </c>
      <c r="FA14" s="9">
        <v>0.69399999999999995</v>
      </c>
      <c r="FB14" s="9">
        <v>0.25600000000000001</v>
      </c>
      <c r="FC14" s="9">
        <v>0.438</v>
      </c>
      <c r="FD14" s="9">
        <v>1.611</v>
      </c>
      <c r="FE14" s="9">
        <v>0.505</v>
      </c>
      <c r="FF14" s="9">
        <v>1.1060000000000001</v>
      </c>
      <c r="FG14" s="9">
        <v>0.90600000000000003</v>
      </c>
      <c r="FH14" s="9">
        <v>0.25800000000000001</v>
      </c>
      <c r="FI14" s="9">
        <v>0.64800000000000002</v>
      </c>
      <c r="FJ14" s="9">
        <v>1.847</v>
      </c>
      <c r="FK14" s="9">
        <v>1.246</v>
      </c>
      <c r="FL14" s="9">
        <v>0.60099999999999998</v>
      </c>
      <c r="FM14" s="9">
        <v>20.687000000000001</v>
      </c>
      <c r="FN14" s="9">
        <v>52</v>
      </c>
      <c r="FO14" s="9">
        <v>8</v>
      </c>
      <c r="FP14" s="9">
        <v>4.3410000000000002</v>
      </c>
      <c r="FQ14" s="9">
        <v>1.583</v>
      </c>
      <c r="FR14" s="9">
        <v>2.7589999999999999</v>
      </c>
      <c r="FS14" s="9">
        <v>0.57699999999999996</v>
      </c>
      <c r="FT14" s="9">
        <v>0.19600000000000001</v>
      </c>
      <c r="FU14" s="9">
        <v>0.38100000000000001</v>
      </c>
      <c r="FV14" s="9">
        <v>0.34599999999999997</v>
      </c>
      <c r="FW14" s="9">
        <v>0</v>
      </c>
      <c r="FX14" s="9">
        <v>0.34599999999999997</v>
      </c>
      <c r="FY14" s="9">
        <v>1.62</v>
      </c>
      <c r="FZ14" s="9">
        <v>0.56299999999999994</v>
      </c>
      <c r="GA14" s="9">
        <v>1.0569999999999999</v>
      </c>
      <c r="GB14" s="9">
        <v>1.798</v>
      </c>
      <c r="GC14" s="9">
        <v>0.82299999999999995</v>
      </c>
      <c r="GD14" s="9">
        <v>0.97499999999999998</v>
      </c>
      <c r="GE14" s="9">
        <v>34</v>
      </c>
      <c r="GF14" s="9">
        <v>63.256</v>
      </c>
      <c r="GG14" s="9">
        <v>26</v>
      </c>
      <c r="GH14" s="9">
        <v>3.3250000000000002</v>
      </c>
      <c r="GI14" s="9">
        <v>1.218</v>
      </c>
      <c r="GJ14" s="9">
        <v>2.1080000000000001</v>
      </c>
      <c r="GK14" s="9">
        <v>0.36</v>
      </c>
      <c r="GL14" s="9">
        <v>0.19600000000000001</v>
      </c>
      <c r="GM14" s="9">
        <v>0.16300000000000001</v>
      </c>
      <c r="GN14" s="9">
        <v>0.34599999999999997</v>
      </c>
      <c r="GO14" s="9">
        <v>0</v>
      </c>
      <c r="GP14" s="9">
        <v>0.34599999999999997</v>
      </c>
      <c r="GQ14" s="9">
        <v>1.2549999999999999</v>
      </c>
      <c r="GR14" s="9">
        <v>0.19800000000000001</v>
      </c>
      <c r="GS14" s="9">
        <v>1.0569999999999999</v>
      </c>
      <c r="GT14" s="9">
        <v>1.3640000000000001</v>
      </c>
      <c r="GU14" s="9">
        <v>0.82299999999999995</v>
      </c>
      <c r="GV14" s="9">
        <v>0.54100000000000004</v>
      </c>
      <c r="GW14" s="9">
        <v>33.561</v>
      </c>
      <c r="GX14" s="9">
        <v>88.578000000000003</v>
      </c>
      <c r="GY14" s="9">
        <v>22.556000000000001</v>
      </c>
      <c r="GZ14" s="9">
        <v>1.016</v>
      </c>
      <c r="HA14" s="9">
        <v>0.36499999999999999</v>
      </c>
      <c r="HB14" s="9">
        <v>0.65100000000000002</v>
      </c>
      <c r="HC14" s="9">
        <v>0.217</v>
      </c>
      <c r="HD14" s="9">
        <v>0</v>
      </c>
      <c r="HE14" s="9">
        <v>0.217</v>
      </c>
      <c r="HF14" s="9">
        <v>0</v>
      </c>
      <c r="HG14" s="9">
        <v>0</v>
      </c>
      <c r="HH14" s="9">
        <v>0</v>
      </c>
      <c r="HI14" s="9">
        <v>0.36499999999999999</v>
      </c>
      <c r="HJ14" s="9">
        <v>0.36499999999999999</v>
      </c>
      <c r="HK14" s="9">
        <v>0</v>
      </c>
      <c r="HL14" s="9">
        <v>0.434</v>
      </c>
      <c r="HM14" s="9">
        <v>0</v>
      </c>
      <c r="HN14" s="9">
        <v>0.434</v>
      </c>
      <c r="HO14" s="9">
        <v>51.591000000000001</v>
      </c>
      <c r="HP14" s="9">
        <v>30</v>
      </c>
      <c r="HQ14" s="9">
        <v>100</v>
      </c>
      <c r="HR14" s="9">
        <v>2.0179999999999998</v>
      </c>
      <c r="HS14" s="9">
        <v>0.34399999999999997</v>
      </c>
      <c r="HT14" s="9">
        <v>1.6739999999999999</v>
      </c>
      <c r="HU14" s="9">
        <v>0.34499999999999997</v>
      </c>
      <c r="HV14" s="9">
        <v>0.16</v>
      </c>
      <c r="HW14" s="9">
        <v>0.185</v>
      </c>
      <c r="HX14" s="9">
        <v>0.371</v>
      </c>
      <c r="HY14" s="9">
        <v>0.184</v>
      </c>
      <c r="HZ14" s="9">
        <v>0.187</v>
      </c>
      <c r="IA14" s="9">
        <v>0.158</v>
      </c>
      <c r="IB14" s="9">
        <v>0</v>
      </c>
      <c r="IC14" s="9">
        <v>0.158</v>
      </c>
      <c r="ID14" s="9">
        <v>1.1439999999999999</v>
      </c>
      <c r="IE14" s="9">
        <v>0</v>
      </c>
      <c r="IF14" s="9">
        <v>1.1439999999999999</v>
      </c>
      <c r="IG14" s="9">
        <v>52</v>
      </c>
      <c r="IH14" s="9">
        <v>2.6059999999999999</v>
      </c>
      <c r="II14" s="9">
        <v>77.456000000000003</v>
      </c>
      <c r="IJ14" s="9">
        <v>1.5569999999999999</v>
      </c>
      <c r="IK14" s="9">
        <v>0.184</v>
      </c>
      <c r="IL14" s="9">
        <v>1.373</v>
      </c>
      <c r="IM14" s="9">
        <v>0.185</v>
      </c>
      <c r="IN14" s="9">
        <v>0</v>
      </c>
      <c r="IO14" s="9">
        <v>0.185</v>
      </c>
      <c r="IP14" s="9">
        <v>0.371</v>
      </c>
      <c r="IQ14" s="9">
        <v>0.184</v>
      </c>
    </row>
    <row r="15" spans="1:251">
      <c r="A15" s="10">
        <v>43497</v>
      </c>
      <c r="B15" s="9">
        <v>0.26400000000000001</v>
      </c>
      <c r="C15" s="9">
        <v>0.17799999999999999</v>
      </c>
      <c r="D15" s="9">
        <v>0.50600000000000001</v>
      </c>
      <c r="E15" s="9">
        <v>0.23</v>
      </c>
      <c r="F15" s="9">
        <v>0.27600000000000002</v>
      </c>
      <c r="G15" s="9">
        <v>33.008000000000003</v>
      </c>
      <c r="H15" s="9">
        <v>33.195</v>
      </c>
      <c r="I15" s="9">
        <v>26.434000000000001</v>
      </c>
      <c r="J15" s="9">
        <v>1.891</v>
      </c>
      <c r="K15" s="9">
        <v>0.52700000000000002</v>
      </c>
      <c r="L15" s="9">
        <v>1.3640000000000001</v>
      </c>
      <c r="M15" s="9">
        <v>9.5000000000000001E-2</v>
      </c>
      <c r="N15" s="9">
        <v>9.5000000000000001E-2</v>
      </c>
      <c r="O15" s="9">
        <v>0</v>
      </c>
      <c r="P15" s="9">
        <v>0.54</v>
      </c>
      <c r="Q15" s="9">
        <v>9.5000000000000001E-2</v>
      </c>
      <c r="R15" s="9">
        <v>0.44400000000000001</v>
      </c>
      <c r="S15" s="9">
        <v>0.32400000000000001</v>
      </c>
      <c r="T15" s="9">
        <v>0</v>
      </c>
      <c r="U15" s="9">
        <v>0.32400000000000001</v>
      </c>
      <c r="V15" s="9">
        <v>0.93200000000000005</v>
      </c>
      <c r="W15" s="9">
        <v>0.33600000000000002</v>
      </c>
      <c r="X15" s="9">
        <v>0.59599999999999997</v>
      </c>
      <c r="Y15" s="9">
        <v>39.36</v>
      </c>
      <c r="Z15" s="9">
        <v>41.484999999999999</v>
      </c>
      <c r="AA15" s="9">
        <v>31.963999999999999</v>
      </c>
      <c r="AB15" s="9">
        <v>1.034</v>
      </c>
      <c r="AC15" s="9">
        <v>0.32700000000000001</v>
      </c>
      <c r="AD15" s="9">
        <v>0.70699999999999996</v>
      </c>
      <c r="AE15" s="9">
        <v>0</v>
      </c>
      <c r="AF15" s="9">
        <v>0</v>
      </c>
      <c r="AG15" s="9">
        <v>0</v>
      </c>
      <c r="AH15" s="9">
        <v>0.34300000000000003</v>
      </c>
      <c r="AI15" s="9">
        <v>0</v>
      </c>
      <c r="AJ15" s="9">
        <v>0.34300000000000003</v>
      </c>
      <c r="AK15" s="9">
        <v>0.41599999999999998</v>
      </c>
      <c r="AL15" s="9">
        <v>0.32700000000000001</v>
      </c>
      <c r="AM15" s="9">
        <v>8.8999999999999996E-2</v>
      </c>
      <c r="AN15" s="9">
        <v>0.27500000000000002</v>
      </c>
      <c r="AO15" s="9">
        <v>0</v>
      </c>
      <c r="AP15" s="9">
        <v>0.27500000000000002</v>
      </c>
      <c r="AQ15" s="9">
        <v>19.684999999999999</v>
      </c>
      <c r="AR15" s="9">
        <v>21.922000000000001</v>
      </c>
      <c r="AS15" s="9">
        <v>15.175000000000001</v>
      </c>
      <c r="AT15" s="9">
        <v>0.625</v>
      </c>
      <c r="AU15" s="9">
        <v>0.54</v>
      </c>
      <c r="AV15" s="9">
        <v>8.5000000000000006E-2</v>
      </c>
      <c r="AW15" s="9">
        <v>0.105</v>
      </c>
      <c r="AX15" s="9">
        <v>0.105</v>
      </c>
      <c r="AY15" s="9">
        <v>0</v>
      </c>
      <c r="AZ15" s="9">
        <v>0</v>
      </c>
      <c r="BA15" s="9">
        <v>0</v>
      </c>
      <c r="BB15" s="9">
        <v>0</v>
      </c>
      <c r="BC15" s="9">
        <v>0.114</v>
      </c>
      <c r="BD15" s="9">
        <v>0.114</v>
      </c>
      <c r="BE15" s="9">
        <v>0</v>
      </c>
      <c r="BF15" s="9">
        <v>0.40699999999999997</v>
      </c>
      <c r="BG15" s="9">
        <v>0.32200000000000001</v>
      </c>
      <c r="BH15" s="9">
        <v>8.5000000000000006E-2</v>
      </c>
      <c r="BI15" s="9">
        <v>49.887999999999998</v>
      </c>
      <c r="BJ15" s="9">
        <v>44.290999999999997</v>
      </c>
      <c r="BK15" s="9">
        <v>0</v>
      </c>
      <c r="BL15" s="9">
        <v>1.3720000000000001</v>
      </c>
      <c r="BM15" s="9">
        <v>0.99399999999999999</v>
      </c>
      <c r="BN15" s="9">
        <v>0.378</v>
      </c>
      <c r="BO15" s="9">
        <v>0.22</v>
      </c>
      <c r="BP15" s="9">
        <v>0.22</v>
      </c>
      <c r="BQ15" s="9">
        <v>0</v>
      </c>
      <c r="BR15" s="9">
        <v>0.111</v>
      </c>
      <c r="BS15" s="9">
        <v>0</v>
      </c>
      <c r="BT15" s="9">
        <v>0.111</v>
      </c>
      <c r="BU15" s="9">
        <v>0.45100000000000001</v>
      </c>
      <c r="BV15" s="9">
        <v>0.45100000000000001</v>
      </c>
      <c r="BW15" s="9">
        <v>0</v>
      </c>
      <c r="BX15" s="9">
        <v>0.59</v>
      </c>
      <c r="BY15" s="9">
        <v>0.32200000000000001</v>
      </c>
      <c r="BZ15" s="9">
        <v>0.26700000000000002</v>
      </c>
      <c r="CA15" s="9">
        <v>31.512</v>
      </c>
      <c r="CB15" s="9">
        <v>25.888000000000002</v>
      </c>
      <c r="CC15" s="9">
        <v>62.579000000000001</v>
      </c>
      <c r="CD15" s="9">
        <v>2.3919999999999999</v>
      </c>
      <c r="CE15" s="9">
        <v>0.43</v>
      </c>
      <c r="CF15" s="9">
        <v>1.962</v>
      </c>
      <c r="CG15" s="9">
        <v>0.33</v>
      </c>
      <c r="CH15" s="9">
        <v>9.5000000000000001E-2</v>
      </c>
      <c r="CI15" s="9">
        <v>0.23499999999999999</v>
      </c>
      <c r="CJ15" s="9">
        <v>0.38700000000000001</v>
      </c>
      <c r="CK15" s="9">
        <v>0</v>
      </c>
      <c r="CL15" s="9">
        <v>0.38700000000000001</v>
      </c>
      <c r="CM15" s="9">
        <v>0.51400000000000001</v>
      </c>
      <c r="CN15" s="9">
        <v>0</v>
      </c>
      <c r="CO15" s="9">
        <v>0.51400000000000001</v>
      </c>
      <c r="CP15" s="9">
        <v>1.161</v>
      </c>
      <c r="CQ15" s="9">
        <v>0.33400000000000002</v>
      </c>
      <c r="CR15" s="9">
        <v>0.82699999999999996</v>
      </c>
      <c r="CS15" s="9">
        <v>43.639000000000003</v>
      </c>
      <c r="CT15" s="9">
        <v>52</v>
      </c>
      <c r="CU15" s="9">
        <v>33.924999999999997</v>
      </c>
      <c r="CV15" s="9">
        <v>1.1379999999999999</v>
      </c>
      <c r="CW15" s="9">
        <v>0.57999999999999996</v>
      </c>
      <c r="CX15" s="9">
        <v>0.55800000000000005</v>
      </c>
      <c r="CY15" s="9">
        <v>0</v>
      </c>
      <c r="CZ15" s="9">
        <v>0</v>
      </c>
      <c r="DA15" s="9">
        <v>0</v>
      </c>
      <c r="DB15" s="9">
        <v>0.438</v>
      </c>
      <c r="DC15" s="9">
        <v>9.5000000000000001E-2</v>
      </c>
      <c r="DD15" s="9">
        <v>0.34300000000000003</v>
      </c>
      <c r="DE15" s="9">
        <v>0.33100000000000002</v>
      </c>
      <c r="DF15" s="9">
        <v>0.254</v>
      </c>
      <c r="DG15" s="9">
        <v>7.6999999999999999E-2</v>
      </c>
      <c r="DH15" s="9">
        <v>0.36899999999999999</v>
      </c>
      <c r="DI15" s="9">
        <v>0.23100000000000001</v>
      </c>
      <c r="DJ15" s="9">
        <v>0.13900000000000001</v>
      </c>
      <c r="DK15" s="9">
        <v>25.853999999999999</v>
      </c>
      <c r="DL15" s="9">
        <v>29.92</v>
      </c>
      <c r="DM15" s="9">
        <v>12.61</v>
      </c>
      <c r="DN15" s="9">
        <v>13.254</v>
      </c>
      <c r="DO15" s="9">
        <v>5.2430000000000003</v>
      </c>
      <c r="DP15" s="9">
        <v>8.0109999999999992</v>
      </c>
      <c r="DQ15" s="9">
        <v>1.1839999999999999</v>
      </c>
      <c r="DR15" s="9">
        <v>0</v>
      </c>
      <c r="DS15" s="9">
        <v>1.1839999999999999</v>
      </c>
      <c r="DT15" s="9">
        <v>2.5840000000000001</v>
      </c>
      <c r="DU15" s="9">
        <v>0.81599999999999995</v>
      </c>
      <c r="DV15" s="9">
        <v>1.768</v>
      </c>
      <c r="DW15" s="9">
        <v>3.548</v>
      </c>
      <c r="DX15" s="9">
        <v>1.851</v>
      </c>
      <c r="DY15" s="9">
        <v>1.6970000000000001</v>
      </c>
      <c r="DZ15" s="9">
        <v>5.9379999999999997</v>
      </c>
      <c r="EA15" s="9">
        <v>2.5760000000000001</v>
      </c>
      <c r="EB15" s="9">
        <v>3.3610000000000002</v>
      </c>
      <c r="EC15" s="9">
        <v>37.481000000000002</v>
      </c>
      <c r="ED15" s="9">
        <v>32.566000000000003</v>
      </c>
      <c r="EE15" s="9">
        <v>38.646999999999998</v>
      </c>
      <c r="EF15" s="9">
        <v>12.25</v>
      </c>
      <c r="EG15" s="9">
        <v>4.5759999999999996</v>
      </c>
      <c r="EH15" s="9">
        <v>7.6740000000000004</v>
      </c>
      <c r="EI15" s="9">
        <v>1.1839999999999999</v>
      </c>
      <c r="EJ15" s="9">
        <v>0</v>
      </c>
      <c r="EK15" s="9">
        <v>1.1839999999999999</v>
      </c>
      <c r="EL15" s="9">
        <v>2.4129999999999998</v>
      </c>
      <c r="EM15" s="9">
        <v>0.64500000000000002</v>
      </c>
      <c r="EN15" s="9">
        <v>1.768</v>
      </c>
      <c r="EO15" s="9">
        <v>3.548</v>
      </c>
      <c r="EP15" s="9">
        <v>1.851</v>
      </c>
      <c r="EQ15" s="9">
        <v>1.6970000000000001</v>
      </c>
      <c r="ER15" s="9">
        <v>5.1040000000000001</v>
      </c>
      <c r="ES15" s="9">
        <v>2.0790000000000002</v>
      </c>
      <c r="ET15" s="9">
        <v>3.0249999999999999</v>
      </c>
      <c r="EU15" s="9">
        <v>26.077999999999999</v>
      </c>
      <c r="EV15" s="9">
        <v>26</v>
      </c>
      <c r="EW15" s="9">
        <v>34.311999999999998</v>
      </c>
      <c r="EX15" s="9">
        <v>4.1440000000000001</v>
      </c>
      <c r="EY15" s="9">
        <v>1.8480000000000001</v>
      </c>
      <c r="EZ15" s="9">
        <v>2.2970000000000002</v>
      </c>
      <c r="FA15" s="9">
        <v>0.59299999999999997</v>
      </c>
      <c r="FB15" s="9">
        <v>0</v>
      </c>
      <c r="FC15" s="9">
        <v>0.59299999999999997</v>
      </c>
      <c r="FD15" s="9">
        <v>1.171</v>
      </c>
      <c r="FE15" s="9">
        <v>0.52100000000000002</v>
      </c>
      <c r="FF15" s="9">
        <v>0.65</v>
      </c>
      <c r="FG15" s="9">
        <v>1.4039999999999999</v>
      </c>
      <c r="FH15" s="9">
        <v>0.89700000000000002</v>
      </c>
      <c r="FI15" s="9">
        <v>0.50600000000000001</v>
      </c>
      <c r="FJ15" s="9">
        <v>0.97699999999999998</v>
      </c>
      <c r="FK15" s="9">
        <v>0.42899999999999999</v>
      </c>
      <c r="FL15" s="9">
        <v>0.54800000000000004</v>
      </c>
      <c r="FM15" s="9">
        <v>13</v>
      </c>
      <c r="FN15" s="9">
        <v>14.819000000000001</v>
      </c>
      <c r="FO15" s="9">
        <v>12.271000000000001</v>
      </c>
      <c r="FP15" s="9">
        <v>5.335</v>
      </c>
      <c r="FQ15" s="9">
        <v>1.665</v>
      </c>
      <c r="FR15" s="9">
        <v>3.67</v>
      </c>
      <c r="FS15" s="9">
        <v>0.221</v>
      </c>
      <c r="FT15" s="9">
        <v>0</v>
      </c>
      <c r="FU15" s="9">
        <v>0.221</v>
      </c>
      <c r="FV15" s="9">
        <v>0.72099999999999997</v>
      </c>
      <c r="FW15" s="9">
        <v>0</v>
      </c>
      <c r="FX15" s="9">
        <v>0.72099999999999997</v>
      </c>
      <c r="FY15" s="9">
        <v>1.4490000000000001</v>
      </c>
      <c r="FZ15" s="9">
        <v>0.63</v>
      </c>
      <c r="GA15" s="9">
        <v>0.81899999999999995</v>
      </c>
      <c r="GB15" s="9">
        <v>2.944</v>
      </c>
      <c r="GC15" s="9">
        <v>1.0349999999999999</v>
      </c>
      <c r="GD15" s="9">
        <v>1.91</v>
      </c>
      <c r="GE15" s="9">
        <v>52</v>
      </c>
      <c r="GF15" s="9">
        <v>52</v>
      </c>
      <c r="GG15" s="9">
        <v>93.328000000000003</v>
      </c>
      <c r="GH15" s="9">
        <v>3.9780000000000002</v>
      </c>
      <c r="GI15" s="9">
        <v>1.472</v>
      </c>
      <c r="GJ15" s="9">
        <v>2.5059999999999998</v>
      </c>
      <c r="GK15" s="9">
        <v>0.221</v>
      </c>
      <c r="GL15" s="9">
        <v>0</v>
      </c>
      <c r="GM15" s="9">
        <v>0.221</v>
      </c>
      <c r="GN15" s="9">
        <v>0.53300000000000003</v>
      </c>
      <c r="GO15" s="9">
        <v>0</v>
      </c>
      <c r="GP15" s="9">
        <v>0.53300000000000003</v>
      </c>
      <c r="GQ15" s="9">
        <v>0.86099999999999999</v>
      </c>
      <c r="GR15" s="9">
        <v>0.63</v>
      </c>
      <c r="GS15" s="9">
        <v>0.23100000000000001</v>
      </c>
      <c r="GT15" s="9">
        <v>2.363</v>
      </c>
      <c r="GU15" s="9">
        <v>0.84199999999999997</v>
      </c>
      <c r="GV15" s="9">
        <v>1.522</v>
      </c>
      <c r="GW15" s="9">
        <v>66.915000000000006</v>
      </c>
      <c r="GX15" s="9">
        <v>52</v>
      </c>
      <c r="GY15" s="9">
        <v>104</v>
      </c>
      <c r="GZ15" s="9">
        <v>1.357</v>
      </c>
      <c r="HA15" s="9">
        <v>0.193</v>
      </c>
      <c r="HB15" s="9">
        <v>1.1639999999999999</v>
      </c>
      <c r="HC15" s="9">
        <v>0</v>
      </c>
      <c r="HD15" s="9">
        <v>0</v>
      </c>
      <c r="HE15" s="9">
        <v>0</v>
      </c>
      <c r="HF15" s="9">
        <v>0.188</v>
      </c>
      <c r="HG15" s="9">
        <v>0</v>
      </c>
      <c r="HH15" s="9">
        <v>0.188</v>
      </c>
      <c r="HI15" s="9">
        <v>0.58799999999999997</v>
      </c>
      <c r="HJ15" s="9">
        <v>0</v>
      </c>
      <c r="HK15" s="9">
        <v>0.58799999999999997</v>
      </c>
      <c r="HL15" s="9">
        <v>0.58099999999999996</v>
      </c>
      <c r="HM15" s="9">
        <v>0.193</v>
      </c>
      <c r="HN15" s="9">
        <v>0.38800000000000001</v>
      </c>
      <c r="HO15" s="9">
        <v>47.057000000000002</v>
      </c>
      <c r="HP15" s="9">
        <v>0</v>
      </c>
      <c r="HQ15" s="9">
        <v>43.121000000000002</v>
      </c>
      <c r="HR15" s="9">
        <v>2.7709999999999999</v>
      </c>
      <c r="HS15" s="9">
        <v>1.0629999999999999</v>
      </c>
      <c r="HT15" s="9">
        <v>1.7070000000000001</v>
      </c>
      <c r="HU15" s="9">
        <v>0.371</v>
      </c>
      <c r="HV15" s="9">
        <v>0</v>
      </c>
      <c r="HW15" s="9">
        <v>0.371</v>
      </c>
      <c r="HX15" s="9">
        <v>0.52100000000000002</v>
      </c>
      <c r="HY15" s="9">
        <v>0.124</v>
      </c>
      <c r="HZ15" s="9">
        <v>0.39700000000000002</v>
      </c>
      <c r="IA15" s="9">
        <v>0.69499999999999995</v>
      </c>
      <c r="IB15" s="9">
        <v>0.32300000000000001</v>
      </c>
      <c r="IC15" s="9">
        <v>0.372</v>
      </c>
      <c r="ID15" s="9">
        <v>1.1830000000000001</v>
      </c>
      <c r="IE15" s="9">
        <v>0.61599999999999999</v>
      </c>
      <c r="IF15" s="9">
        <v>0.56699999999999995</v>
      </c>
      <c r="IG15" s="9">
        <v>33.957999999999998</v>
      </c>
      <c r="IH15" s="9">
        <v>93.539000000000001</v>
      </c>
      <c r="II15" s="9">
        <v>25.818999999999999</v>
      </c>
      <c r="IJ15" s="9">
        <v>0.95399999999999996</v>
      </c>
      <c r="IK15" s="9">
        <v>0.22500000000000001</v>
      </c>
      <c r="IL15" s="9">
        <v>0.72899999999999998</v>
      </c>
      <c r="IM15" s="9">
        <v>0.17499999999999999</v>
      </c>
      <c r="IN15" s="9">
        <v>0</v>
      </c>
      <c r="IO15" s="9">
        <v>0.17499999999999999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0.17699999999999999</v>
      </c>
      <c r="D16" s="9">
        <v>0.627</v>
      </c>
      <c r="E16" s="9">
        <v>0.30299999999999999</v>
      </c>
      <c r="F16" s="9">
        <v>0.32400000000000001</v>
      </c>
      <c r="G16" s="9">
        <v>12.396000000000001</v>
      </c>
      <c r="H16" s="9">
        <v>15.223000000000001</v>
      </c>
      <c r="I16" s="9">
        <v>16.510000000000002</v>
      </c>
      <c r="J16" s="9">
        <v>2.3439999999999999</v>
      </c>
      <c r="K16" s="9">
        <v>0.85599999999999998</v>
      </c>
      <c r="L16" s="9">
        <v>1.488</v>
      </c>
      <c r="M16" s="9">
        <v>0.30199999999999999</v>
      </c>
      <c r="N16" s="9">
        <v>0.14199999999999999</v>
      </c>
      <c r="O16" s="9">
        <v>0.16</v>
      </c>
      <c r="P16" s="9">
        <v>0.77300000000000002</v>
      </c>
      <c r="Q16" s="9">
        <v>0.22</v>
      </c>
      <c r="R16" s="9">
        <v>0.55300000000000005</v>
      </c>
      <c r="S16" s="9">
        <v>0.41199999999999998</v>
      </c>
      <c r="T16" s="9">
        <v>0.126</v>
      </c>
      <c r="U16" s="9">
        <v>0.28599999999999998</v>
      </c>
      <c r="V16" s="9">
        <v>0.85699999999999998</v>
      </c>
      <c r="W16" s="9">
        <v>0.36699999999999999</v>
      </c>
      <c r="X16" s="9">
        <v>0.48899999999999999</v>
      </c>
      <c r="Y16" s="9">
        <v>20.366</v>
      </c>
      <c r="Z16" s="9">
        <v>21.571999999999999</v>
      </c>
      <c r="AA16" s="9">
        <v>17.477</v>
      </c>
      <c r="AB16" s="9">
        <v>1.7689999999999999</v>
      </c>
      <c r="AC16" s="9">
        <v>0.45500000000000002</v>
      </c>
      <c r="AD16" s="9">
        <v>1.3129999999999999</v>
      </c>
      <c r="AE16" s="9">
        <v>8.8999999999999996E-2</v>
      </c>
      <c r="AF16" s="9">
        <v>0</v>
      </c>
      <c r="AG16" s="9">
        <v>8.8999999999999996E-2</v>
      </c>
      <c r="AH16" s="9">
        <v>0.26200000000000001</v>
      </c>
      <c r="AI16" s="9">
        <v>9.8000000000000004E-2</v>
      </c>
      <c r="AJ16" s="9">
        <v>0.16400000000000001</v>
      </c>
      <c r="AK16" s="9">
        <v>0.89200000000000002</v>
      </c>
      <c r="AL16" s="9">
        <v>0.19800000000000001</v>
      </c>
      <c r="AM16" s="9">
        <v>0.69399999999999995</v>
      </c>
      <c r="AN16" s="9">
        <v>0.52600000000000002</v>
      </c>
      <c r="AO16" s="9">
        <v>0.159</v>
      </c>
      <c r="AP16" s="9">
        <v>0.36599999999999999</v>
      </c>
      <c r="AQ16" s="9">
        <v>30</v>
      </c>
      <c r="AR16" s="9">
        <v>29.6</v>
      </c>
      <c r="AS16" s="9">
        <v>29.974</v>
      </c>
      <c r="AT16" s="9">
        <v>0.42</v>
      </c>
      <c r="AU16" s="9">
        <v>0.11700000000000001</v>
      </c>
      <c r="AV16" s="9">
        <v>0.30299999999999999</v>
      </c>
      <c r="AW16" s="9">
        <v>0</v>
      </c>
      <c r="AX16" s="9">
        <v>0</v>
      </c>
      <c r="AY16" s="9">
        <v>0</v>
      </c>
      <c r="AZ16" s="9">
        <v>0.17599999999999999</v>
      </c>
      <c r="BA16" s="9">
        <v>0.11700000000000001</v>
      </c>
      <c r="BB16" s="9">
        <v>5.8999999999999997E-2</v>
      </c>
      <c r="BC16" s="9">
        <v>0.24399999999999999</v>
      </c>
      <c r="BD16" s="9">
        <v>0</v>
      </c>
      <c r="BE16" s="9">
        <v>0.24399999999999999</v>
      </c>
      <c r="BF16" s="9">
        <v>0</v>
      </c>
      <c r="BG16" s="9">
        <v>0</v>
      </c>
      <c r="BH16" s="9">
        <v>0</v>
      </c>
      <c r="BI16" s="9">
        <v>12.872</v>
      </c>
      <c r="BJ16" s="9">
        <v>0</v>
      </c>
      <c r="BK16" s="9">
        <v>13.478999999999999</v>
      </c>
      <c r="BL16" s="9">
        <v>1.5649999999999999</v>
      </c>
      <c r="BM16" s="9">
        <v>0.47499999999999998</v>
      </c>
      <c r="BN16" s="9">
        <v>1.0900000000000001</v>
      </c>
      <c r="BO16" s="9">
        <v>0.19400000000000001</v>
      </c>
      <c r="BP16" s="9">
        <v>0</v>
      </c>
      <c r="BQ16" s="9">
        <v>0.19400000000000001</v>
      </c>
      <c r="BR16" s="9">
        <v>0.48799999999999999</v>
      </c>
      <c r="BS16" s="9">
        <v>0.126</v>
      </c>
      <c r="BT16" s="9">
        <v>0.36299999999999999</v>
      </c>
      <c r="BU16" s="9">
        <v>0.502</v>
      </c>
      <c r="BV16" s="9">
        <v>0.24299999999999999</v>
      </c>
      <c r="BW16" s="9">
        <v>0.26</v>
      </c>
      <c r="BX16" s="9">
        <v>0.38</v>
      </c>
      <c r="BY16" s="9">
        <v>0.106</v>
      </c>
      <c r="BZ16" s="9">
        <v>0.27300000000000002</v>
      </c>
      <c r="CA16" s="9">
        <v>16.747</v>
      </c>
      <c r="CB16" s="9">
        <v>24.609000000000002</v>
      </c>
      <c r="CC16" s="9">
        <v>8.3650000000000002</v>
      </c>
      <c r="CD16" s="9">
        <v>2.62</v>
      </c>
      <c r="CE16" s="9">
        <v>0.89700000000000002</v>
      </c>
      <c r="CF16" s="9">
        <v>1.7230000000000001</v>
      </c>
      <c r="CG16" s="9">
        <v>0.27300000000000002</v>
      </c>
      <c r="CH16" s="9">
        <v>0.122</v>
      </c>
      <c r="CI16" s="9">
        <v>0.15</v>
      </c>
      <c r="CJ16" s="9">
        <v>0.69899999999999995</v>
      </c>
      <c r="CK16" s="9">
        <v>0.39100000000000001</v>
      </c>
      <c r="CL16" s="9">
        <v>0.308</v>
      </c>
      <c r="CM16" s="9">
        <v>0.71</v>
      </c>
      <c r="CN16" s="9">
        <v>8.1000000000000003E-2</v>
      </c>
      <c r="CO16" s="9">
        <v>0.628</v>
      </c>
      <c r="CP16" s="9">
        <v>0.93799999999999994</v>
      </c>
      <c r="CQ16" s="9">
        <v>0.30199999999999999</v>
      </c>
      <c r="CR16" s="9">
        <v>0.63600000000000001</v>
      </c>
      <c r="CS16" s="9">
        <v>26</v>
      </c>
      <c r="CT16" s="9">
        <v>11.775</v>
      </c>
      <c r="CU16" s="9">
        <v>30</v>
      </c>
      <c r="CV16" s="9">
        <v>1.9790000000000001</v>
      </c>
      <c r="CW16" s="9">
        <v>0.76700000000000002</v>
      </c>
      <c r="CX16" s="9">
        <v>1.2130000000000001</v>
      </c>
      <c r="CY16" s="9">
        <v>0.33400000000000002</v>
      </c>
      <c r="CZ16" s="9">
        <v>0.14199999999999999</v>
      </c>
      <c r="DA16" s="9">
        <v>0.191</v>
      </c>
      <c r="DB16" s="9">
        <v>0.441</v>
      </c>
      <c r="DC16" s="9">
        <v>0.20300000000000001</v>
      </c>
      <c r="DD16" s="9">
        <v>0.23799999999999999</v>
      </c>
      <c r="DE16" s="9">
        <v>0.51300000000000001</v>
      </c>
      <c r="DF16" s="9">
        <v>0</v>
      </c>
      <c r="DG16" s="9">
        <v>0.51300000000000001</v>
      </c>
      <c r="DH16" s="9">
        <v>0.69199999999999995</v>
      </c>
      <c r="DI16" s="9">
        <v>0.42099999999999999</v>
      </c>
      <c r="DJ16" s="9">
        <v>0.27</v>
      </c>
      <c r="DK16" s="9">
        <v>20.812000000000001</v>
      </c>
      <c r="DL16" s="9">
        <v>44.444000000000003</v>
      </c>
      <c r="DM16" s="9">
        <v>18.585000000000001</v>
      </c>
      <c r="DN16" s="9">
        <v>12.375999999999999</v>
      </c>
      <c r="DO16" s="9">
        <v>4.7210000000000001</v>
      </c>
      <c r="DP16" s="9">
        <v>7.6550000000000002</v>
      </c>
      <c r="DQ16" s="9">
        <v>1.3460000000000001</v>
      </c>
      <c r="DR16" s="9">
        <v>0.78900000000000003</v>
      </c>
      <c r="DS16" s="9">
        <v>0.55800000000000005</v>
      </c>
      <c r="DT16" s="9">
        <v>4.0810000000000004</v>
      </c>
      <c r="DU16" s="9">
        <v>1.9419999999999999</v>
      </c>
      <c r="DV16" s="9">
        <v>2.1389999999999998</v>
      </c>
      <c r="DW16" s="9">
        <v>2.2200000000000002</v>
      </c>
      <c r="DX16" s="9">
        <v>0.67100000000000004</v>
      </c>
      <c r="DY16" s="9">
        <v>1.5489999999999999</v>
      </c>
      <c r="DZ16" s="9">
        <v>4.7279999999999998</v>
      </c>
      <c r="EA16" s="9">
        <v>1.319</v>
      </c>
      <c r="EB16" s="9">
        <v>3.4089999999999998</v>
      </c>
      <c r="EC16" s="9">
        <v>29.433</v>
      </c>
      <c r="ED16" s="9">
        <v>8</v>
      </c>
      <c r="EE16" s="9">
        <v>30</v>
      </c>
      <c r="EF16" s="9">
        <v>12.1</v>
      </c>
      <c r="EG16" s="9">
        <v>4.7210000000000001</v>
      </c>
      <c r="EH16" s="9">
        <v>7.3789999999999996</v>
      </c>
      <c r="EI16" s="9">
        <v>1.3460000000000001</v>
      </c>
      <c r="EJ16" s="9">
        <v>0.78900000000000003</v>
      </c>
      <c r="EK16" s="9">
        <v>0.55800000000000005</v>
      </c>
      <c r="EL16" s="9">
        <v>4.0810000000000004</v>
      </c>
      <c r="EM16" s="9">
        <v>1.9419999999999999</v>
      </c>
      <c r="EN16" s="9">
        <v>2.1389999999999998</v>
      </c>
      <c r="EO16" s="9">
        <v>2.2200000000000002</v>
      </c>
      <c r="EP16" s="9">
        <v>0.67100000000000004</v>
      </c>
      <c r="EQ16" s="9">
        <v>1.5489999999999999</v>
      </c>
      <c r="ER16" s="9">
        <v>4.4530000000000003</v>
      </c>
      <c r="ES16" s="9">
        <v>1.319</v>
      </c>
      <c r="ET16" s="9">
        <v>3.1339999999999999</v>
      </c>
      <c r="EU16" s="9">
        <v>27.920999999999999</v>
      </c>
      <c r="EV16" s="9">
        <v>8</v>
      </c>
      <c r="EW16" s="9">
        <v>30</v>
      </c>
      <c r="EX16" s="9">
        <v>3.2650000000000001</v>
      </c>
      <c r="EY16" s="9">
        <v>0.69899999999999995</v>
      </c>
      <c r="EZ16" s="9">
        <v>2.5659999999999998</v>
      </c>
      <c r="FA16" s="9">
        <v>0</v>
      </c>
      <c r="FB16" s="9">
        <v>0</v>
      </c>
      <c r="FC16" s="9">
        <v>0</v>
      </c>
      <c r="FD16" s="9">
        <v>1.899</v>
      </c>
      <c r="FE16" s="9">
        <v>0.34899999999999998</v>
      </c>
      <c r="FF16" s="9">
        <v>1.5489999999999999</v>
      </c>
      <c r="FG16" s="9">
        <v>0.72899999999999998</v>
      </c>
      <c r="FH16" s="9">
        <v>0</v>
      </c>
      <c r="FI16" s="9">
        <v>0.72899999999999998</v>
      </c>
      <c r="FJ16" s="9">
        <v>0.63700000000000001</v>
      </c>
      <c r="FK16" s="9">
        <v>0.34899999999999998</v>
      </c>
      <c r="FL16" s="9">
        <v>0.28799999999999998</v>
      </c>
      <c r="FM16" s="9">
        <v>8</v>
      </c>
      <c r="FN16" s="9">
        <v>54</v>
      </c>
      <c r="FO16" s="9">
        <v>8</v>
      </c>
      <c r="FP16" s="9">
        <v>5.2750000000000004</v>
      </c>
      <c r="FQ16" s="9">
        <v>2.6749999999999998</v>
      </c>
      <c r="FR16" s="9">
        <v>2.5990000000000002</v>
      </c>
      <c r="FS16" s="9">
        <v>0.66200000000000003</v>
      </c>
      <c r="FT16" s="9">
        <v>0.374</v>
      </c>
      <c r="FU16" s="9">
        <v>0.28899999999999998</v>
      </c>
      <c r="FV16" s="9">
        <v>1.194</v>
      </c>
      <c r="FW16" s="9">
        <v>0.90800000000000003</v>
      </c>
      <c r="FX16" s="9">
        <v>0.28599999999999998</v>
      </c>
      <c r="FY16" s="9">
        <v>1.256</v>
      </c>
      <c r="FZ16" s="9">
        <v>0.67100000000000004</v>
      </c>
      <c r="GA16" s="9">
        <v>0.58499999999999996</v>
      </c>
      <c r="GB16" s="9">
        <v>2.1619999999999999</v>
      </c>
      <c r="GC16" s="9">
        <v>0.72199999999999998</v>
      </c>
      <c r="GD16" s="9">
        <v>1.44</v>
      </c>
      <c r="GE16" s="9">
        <v>45.854999999999997</v>
      </c>
      <c r="GF16" s="9">
        <v>24.206</v>
      </c>
      <c r="GG16" s="9">
        <v>51.935000000000002</v>
      </c>
      <c r="GH16" s="9">
        <v>2.585</v>
      </c>
      <c r="GI16" s="9">
        <v>1.444</v>
      </c>
      <c r="GJ16" s="9">
        <v>1.141</v>
      </c>
      <c r="GK16" s="9">
        <v>0.374</v>
      </c>
      <c r="GL16" s="9">
        <v>0.374</v>
      </c>
      <c r="GM16" s="9">
        <v>0</v>
      </c>
      <c r="GN16" s="9">
        <v>0.60899999999999999</v>
      </c>
      <c r="GO16" s="9">
        <v>0.32300000000000001</v>
      </c>
      <c r="GP16" s="9">
        <v>0.28599999999999998</v>
      </c>
      <c r="GQ16" s="9">
        <v>0.66200000000000003</v>
      </c>
      <c r="GR16" s="9">
        <v>0.374</v>
      </c>
      <c r="GS16" s="9">
        <v>0.28799999999999998</v>
      </c>
      <c r="GT16" s="9">
        <v>0.94099999999999995</v>
      </c>
      <c r="GU16" s="9">
        <v>0.374</v>
      </c>
      <c r="GV16" s="9">
        <v>0.56699999999999995</v>
      </c>
      <c r="GW16" s="9">
        <v>30.01</v>
      </c>
      <c r="GX16" s="9">
        <v>21.954000000000001</v>
      </c>
      <c r="GY16" s="9">
        <v>60.081000000000003</v>
      </c>
      <c r="GZ16" s="9">
        <v>2.6890000000000001</v>
      </c>
      <c r="HA16" s="9">
        <v>1.2310000000000001</v>
      </c>
      <c r="HB16" s="9">
        <v>1.458</v>
      </c>
      <c r="HC16" s="9">
        <v>0.28899999999999998</v>
      </c>
      <c r="HD16" s="9">
        <v>0</v>
      </c>
      <c r="HE16" s="9">
        <v>0.28899999999999998</v>
      </c>
      <c r="HF16" s="9">
        <v>0.58499999999999996</v>
      </c>
      <c r="HG16" s="9">
        <v>0.58499999999999996</v>
      </c>
      <c r="HH16" s="9">
        <v>0</v>
      </c>
      <c r="HI16" s="9">
        <v>0.59299999999999997</v>
      </c>
      <c r="HJ16" s="9">
        <v>0.29699999999999999</v>
      </c>
      <c r="HK16" s="9">
        <v>0.29599999999999999</v>
      </c>
      <c r="HL16" s="9">
        <v>1.222</v>
      </c>
      <c r="HM16" s="9">
        <v>0.34799999999999998</v>
      </c>
      <c r="HN16" s="9">
        <v>0.873</v>
      </c>
      <c r="HO16" s="9">
        <v>51.088000000000001</v>
      </c>
      <c r="HP16" s="9">
        <v>32.783999999999999</v>
      </c>
      <c r="HQ16" s="9">
        <v>52</v>
      </c>
      <c r="HR16" s="9">
        <v>3.5609999999999999</v>
      </c>
      <c r="HS16" s="9">
        <v>1.347</v>
      </c>
      <c r="HT16" s="9">
        <v>2.214</v>
      </c>
      <c r="HU16" s="9">
        <v>0.68400000000000005</v>
      </c>
      <c r="HV16" s="9">
        <v>0.41499999999999998</v>
      </c>
      <c r="HW16" s="9">
        <v>0.26900000000000002</v>
      </c>
      <c r="HX16" s="9">
        <v>0.98899999999999999</v>
      </c>
      <c r="HY16" s="9">
        <v>0.68500000000000005</v>
      </c>
      <c r="HZ16" s="9">
        <v>0.30399999999999999</v>
      </c>
      <c r="IA16" s="9">
        <v>0.23499999999999999</v>
      </c>
      <c r="IB16" s="9">
        <v>0</v>
      </c>
      <c r="IC16" s="9">
        <v>0.23499999999999999</v>
      </c>
      <c r="ID16" s="9">
        <v>1.653</v>
      </c>
      <c r="IE16" s="9">
        <v>0.247</v>
      </c>
      <c r="IF16" s="9">
        <v>1.4059999999999999</v>
      </c>
      <c r="IG16" s="9">
        <v>29.254000000000001</v>
      </c>
      <c r="IH16" s="9">
        <v>8</v>
      </c>
      <c r="II16" s="9">
        <v>156</v>
      </c>
      <c r="IJ16" s="9">
        <v>2.0619999999999998</v>
      </c>
      <c r="IK16" s="9">
        <v>0.68500000000000005</v>
      </c>
      <c r="IL16" s="9">
        <v>1.377</v>
      </c>
      <c r="IM16" s="9">
        <v>0.26900000000000002</v>
      </c>
      <c r="IN16" s="9">
        <v>0</v>
      </c>
      <c r="IO16" s="9">
        <v>0.26900000000000002</v>
      </c>
      <c r="IP16" s="9">
        <v>0.98899999999999999</v>
      </c>
      <c r="IQ16" s="9">
        <v>0.68500000000000005</v>
      </c>
    </row>
    <row r="17" spans="1:251">
      <c r="A17" s="10">
        <v>44228</v>
      </c>
      <c r="B17" s="9">
        <v>0.16600000000000001</v>
      </c>
      <c r="C17" s="9">
        <v>0</v>
      </c>
      <c r="D17" s="9">
        <v>0.41099999999999998</v>
      </c>
      <c r="E17" s="9">
        <v>0.19600000000000001</v>
      </c>
      <c r="F17" s="9">
        <v>0.216</v>
      </c>
      <c r="G17" s="9">
        <v>29.146999999999998</v>
      </c>
      <c r="H17" s="9">
        <v>31.353999999999999</v>
      </c>
      <c r="I17" s="9">
        <v>22.687999999999999</v>
      </c>
      <c r="J17" s="9">
        <v>2.2090000000000001</v>
      </c>
      <c r="K17" s="9">
        <v>0.96599999999999997</v>
      </c>
      <c r="L17" s="9">
        <v>1.2430000000000001</v>
      </c>
      <c r="M17" s="9">
        <v>8.1000000000000003E-2</v>
      </c>
      <c r="N17" s="9">
        <v>0</v>
      </c>
      <c r="O17" s="9">
        <v>8.1000000000000003E-2</v>
      </c>
      <c r="P17" s="9">
        <v>0.41599999999999998</v>
      </c>
      <c r="Q17" s="9">
        <v>0.251</v>
      </c>
      <c r="R17" s="9">
        <v>0.16400000000000001</v>
      </c>
      <c r="S17" s="9">
        <v>0.73599999999999999</v>
      </c>
      <c r="T17" s="9">
        <v>0.439</v>
      </c>
      <c r="U17" s="9">
        <v>0.29699999999999999</v>
      </c>
      <c r="V17" s="9">
        <v>0.97699999999999998</v>
      </c>
      <c r="W17" s="9">
        <v>0.27500000000000002</v>
      </c>
      <c r="X17" s="9">
        <v>0.70099999999999996</v>
      </c>
      <c r="Y17" s="9">
        <v>28.338999999999999</v>
      </c>
      <c r="Z17" s="9">
        <v>26</v>
      </c>
      <c r="AA17" s="9">
        <v>52</v>
      </c>
      <c r="AB17" s="9">
        <v>1.274</v>
      </c>
      <c r="AC17" s="9">
        <v>0.68500000000000005</v>
      </c>
      <c r="AD17" s="9">
        <v>0.58899999999999997</v>
      </c>
      <c r="AE17" s="9">
        <v>0.123</v>
      </c>
      <c r="AF17" s="9">
        <v>0</v>
      </c>
      <c r="AG17" s="9">
        <v>0.123</v>
      </c>
      <c r="AH17" s="9">
        <v>0.36299999999999999</v>
      </c>
      <c r="AI17" s="9">
        <v>0.36299999999999999</v>
      </c>
      <c r="AJ17" s="9">
        <v>0</v>
      </c>
      <c r="AK17" s="9">
        <v>0.46100000000000002</v>
      </c>
      <c r="AL17" s="9">
        <v>0.255</v>
      </c>
      <c r="AM17" s="9">
        <v>0.20699999999999999</v>
      </c>
      <c r="AN17" s="9">
        <v>0.32700000000000001</v>
      </c>
      <c r="AO17" s="9">
        <v>6.7000000000000004E-2</v>
      </c>
      <c r="AP17" s="9">
        <v>0.26</v>
      </c>
      <c r="AQ17" s="9">
        <v>35.573</v>
      </c>
      <c r="AR17" s="9">
        <v>14.664</v>
      </c>
      <c r="AS17" s="9">
        <v>82.027000000000001</v>
      </c>
      <c r="AT17" s="9">
        <v>0.81399999999999995</v>
      </c>
      <c r="AU17" s="9">
        <v>0.434</v>
      </c>
      <c r="AV17" s="9">
        <v>0.38</v>
      </c>
      <c r="AW17" s="9">
        <v>0</v>
      </c>
      <c r="AX17" s="9">
        <v>0</v>
      </c>
      <c r="AY17" s="9">
        <v>0</v>
      </c>
      <c r="AZ17" s="9">
        <v>0.252</v>
      </c>
      <c r="BA17" s="9">
        <v>6.7000000000000004E-2</v>
      </c>
      <c r="BB17" s="9">
        <v>0.185</v>
      </c>
      <c r="BC17" s="9">
        <v>0.191</v>
      </c>
      <c r="BD17" s="9">
        <v>0.191</v>
      </c>
      <c r="BE17" s="9">
        <v>0</v>
      </c>
      <c r="BF17" s="9">
        <v>0.37</v>
      </c>
      <c r="BG17" s="9">
        <v>0.17499999999999999</v>
      </c>
      <c r="BH17" s="9">
        <v>0.19500000000000001</v>
      </c>
      <c r="BI17" s="9">
        <v>28.408000000000001</v>
      </c>
      <c r="BJ17" s="9">
        <v>28.943999999999999</v>
      </c>
      <c r="BK17" s="9">
        <v>35.451999999999998</v>
      </c>
      <c r="BL17" s="9">
        <v>1.0609999999999999</v>
      </c>
      <c r="BM17" s="9">
        <v>0.20399999999999999</v>
      </c>
      <c r="BN17" s="9">
        <v>0.85699999999999998</v>
      </c>
      <c r="BO17" s="9">
        <v>0</v>
      </c>
      <c r="BP17" s="9">
        <v>0</v>
      </c>
      <c r="BQ17" s="9">
        <v>0</v>
      </c>
      <c r="BR17" s="9">
        <v>0.151</v>
      </c>
      <c r="BS17" s="9">
        <v>6.7000000000000004E-2</v>
      </c>
      <c r="BT17" s="9">
        <v>8.4000000000000005E-2</v>
      </c>
      <c r="BU17" s="9">
        <v>0.496</v>
      </c>
      <c r="BV17" s="9">
        <v>0.13600000000000001</v>
      </c>
      <c r="BW17" s="9">
        <v>0.35899999999999999</v>
      </c>
      <c r="BX17" s="9">
        <v>0.41399999999999998</v>
      </c>
      <c r="BY17" s="9">
        <v>0</v>
      </c>
      <c r="BZ17" s="9">
        <v>0.41399999999999998</v>
      </c>
      <c r="CA17" s="9">
        <v>38.786000000000001</v>
      </c>
      <c r="CB17" s="9">
        <v>13.568</v>
      </c>
      <c r="CC17" s="9">
        <v>49.643999999999998</v>
      </c>
      <c r="CD17" s="9">
        <v>2.1680000000000001</v>
      </c>
      <c r="CE17" s="9">
        <v>1.298</v>
      </c>
      <c r="CF17" s="9">
        <v>0.87</v>
      </c>
      <c r="CG17" s="9">
        <v>0.216</v>
      </c>
      <c r="CH17" s="9">
        <v>7.0000000000000007E-2</v>
      </c>
      <c r="CI17" s="9">
        <v>0.14699999999999999</v>
      </c>
      <c r="CJ17" s="9">
        <v>0.27100000000000002</v>
      </c>
      <c r="CK17" s="9">
        <v>0.185</v>
      </c>
      <c r="CL17" s="9">
        <v>8.6999999999999994E-2</v>
      </c>
      <c r="CM17" s="9">
        <v>0.76300000000000001</v>
      </c>
      <c r="CN17" s="9">
        <v>0.67800000000000005</v>
      </c>
      <c r="CO17" s="9">
        <v>8.5000000000000006E-2</v>
      </c>
      <c r="CP17" s="9">
        <v>0.91800000000000004</v>
      </c>
      <c r="CQ17" s="9">
        <v>0.36599999999999999</v>
      </c>
      <c r="CR17" s="9">
        <v>0.55200000000000005</v>
      </c>
      <c r="CS17" s="9">
        <v>35.042000000000002</v>
      </c>
      <c r="CT17" s="9">
        <v>32.000999999999998</v>
      </c>
      <c r="CU17" s="9">
        <v>55.843000000000004</v>
      </c>
      <c r="CV17" s="9">
        <v>2.0670000000000002</v>
      </c>
      <c r="CW17" s="9">
        <v>1.1040000000000001</v>
      </c>
      <c r="CX17" s="9">
        <v>0.96299999999999997</v>
      </c>
      <c r="CY17" s="9">
        <v>0.123</v>
      </c>
      <c r="CZ17" s="9">
        <v>0</v>
      </c>
      <c r="DA17" s="9">
        <v>0.123</v>
      </c>
      <c r="DB17" s="9">
        <v>0.89400000000000002</v>
      </c>
      <c r="DC17" s="9">
        <v>0.51900000000000002</v>
      </c>
      <c r="DD17" s="9">
        <v>0.374</v>
      </c>
      <c r="DE17" s="9">
        <v>0.29599999999999999</v>
      </c>
      <c r="DF17" s="9">
        <v>0.23699999999999999</v>
      </c>
      <c r="DG17" s="9">
        <v>5.8999999999999997E-2</v>
      </c>
      <c r="DH17" s="9">
        <v>0.754</v>
      </c>
      <c r="DI17" s="9">
        <v>0.34699999999999998</v>
      </c>
      <c r="DJ17" s="9">
        <v>0.40699999999999997</v>
      </c>
      <c r="DK17" s="9">
        <v>17.54</v>
      </c>
      <c r="DL17" s="9">
        <v>17.222000000000001</v>
      </c>
      <c r="DM17" s="9">
        <v>29.163</v>
      </c>
      <c r="DN17" s="9">
        <v>12.776</v>
      </c>
      <c r="DO17" s="9">
        <v>6.3360000000000003</v>
      </c>
      <c r="DP17" s="9">
        <v>6.44</v>
      </c>
      <c r="DQ17" s="9">
        <v>0.92200000000000004</v>
      </c>
      <c r="DR17" s="9">
        <v>0.26800000000000002</v>
      </c>
      <c r="DS17" s="9">
        <v>0.65400000000000003</v>
      </c>
      <c r="DT17" s="9">
        <v>1.9159999999999999</v>
      </c>
      <c r="DU17" s="9">
        <v>1.2769999999999999</v>
      </c>
      <c r="DV17" s="9">
        <v>0.63900000000000001</v>
      </c>
      <c r="DW17" s="9">
        <v>4.5739999999999998</v>
      </c>
      <c r="DX17" s="9">
        <v>2.0129999999999999</v>
      </c>
      <c r="DY17" s="9">
        <v>2.5609999999999999</v>
      </c>
      <c r="DZ17" s="9">
        <v>5.3630000000000004</v>
      </c>
      <c r="EA17" s="9">
        <v>2.778</v>
      </c>
      <c r="EB17" s="9">
        <v>2.585</v>
      </c>
      <c r="EC17" s="9">
        <v>36.408000000000001</v>
      </c>
      <c r="ED17" s="9">
        <v>46.951000000000001</v>
      </c>
      <c r="EE17" s="9">
        <v>30.190999999999999</v>
      </c>
      <c r="EF17" s="9">
        <v>12.286</v>
      </c>
      <c r="EG17" s="9">
        <v>6.0069999999999997</v>
      </c>
      <c r="EH17" s="9">
        <v>6.2789999999999999</v>
      </c>
      <c r="EI17" s="9">
        <v>0.92200000000000004</v>
      </c>
      <c r="EJ17" s="9">
        <v>0.26800000000000002</v>
      </c>
      <c r="EK17" s="9">
        <v>0.65400000000000003</v>
      </c>
      <c r="EL17" s="9">
        <v>1.9159999999999999</v>
      </c>
      <c r="EM17" s="9">
        <v>1.2769999999999999</v>
      </c>
      <c r="EN17" s="9">
        <v>0.63900000000000001</v>
      </c>
      <c r="EO17" s="9">
        <v>4.2460000000000004</v>
      </c>
      <c r="EP17" s="9">
        <v>1.6839999999999999</v>
      </c>
      <c r="EQ17" s="9">
        <v>2.5609999999999999</v>
      </c>
      <c r="ER17" s="9">
        <v>5.202</v>
      </c>
      <c r="ES17" s="9">
        <v>2.778</v>
      </c>
      <c r="ET17" s="9">
        <v>2.4239999999999999</v>
      </c>
      <c r="EU17" s="9">
        <v>40.314999999999998</v>
      </c>
      <c r="EV17" s="9">
        <v>47</v>
      </c>
      <c r="EW17" s="9">
        <v>28.401</v>
      </c>
      <c r="EX17" s="9">
        <v>5.234</v>
      </c>
      <c r="EY17" s="9">
        <v>2.2559999999999998</v>
      </c>
      <c r="EZ17" s="9">
        <v>2.9780000000000002</v>
      </c>
      <c r="FA17" s="9">
        <v>0.159</v>
      </c>
      <c r="FB17" s="9">
        <v>0</v>
      </c>
      <c r="FC17" s="9">
        <v>0.159</v>
      </c>
      <c r="FD17" s="9">
        <v>0.66500000000000004</v>
      </c>
      <c r="FE17" s="9">
        <v>0.26500000000000001</v>
      </c>
      <c r="FF17" s="9">
        <v>0.4</v>
      </c>
      <c r="FG17" s="9">
        <v>1.91</v>
      </c>
      <c r="FH17" s="9">
        <v>0.24</v>
      </c>
      <c r="FI17" s="9">
        <v>1.67</v>
      </c>
      <c r="FJ17" s="9">
        <v>2.5</v>
      </c>
      <c r="FK17" s="9">
        <v>1.7509999999999999</v>
      </c>
      <c r="FL17" s="9">
        <v>0.749</v>
      </c>
      <c r="FM17" s="9">
        <v>46.966000000000001</v>
      </c>
      <c r="FN17" s="9">
        <v>72.102999999999994</v>
      </c>
      <c r="FO17" s="9">
        <v>20.190000000000001</v>
      </c>
      <c r="FP17" s="9">
        <v>5.1740000000000004</v>
      </c>
      <c r="FQ17" s="9">
        <v>2.4300000000000002</v>
      </c>
      <c r="FR17" s="9">
        <v>2.7440000000000002</v>
      </c>
      <c r="FS17" s="9">
        <v>0.496</v>
      </c>
      <c r="FT17" s="9">
        <v>0</v>
      </c>
      <c r="FU17" s="9">
        <v>0.496</v>
      </c>
      <c r="FV17" s="9">
        <v>0.73</v>
      </c>
      <c r="FW17" s="9">
        <v>0.49</v>
      </c>
      <c r="FX17" s="9">
        <v>0.23899999999999999</v>
      </c>
      <c r="FY17" s="9">
        <v>1.804</v>
      </c>
      <c r="FZ17" s="9">
        <v>0.91300000000000003</v>
      </c>
      <c r="GA17" s="9">
        <v>0.89100000000000001</v>
      </c>
      <c r="GB17" s="9">
        <v>2.145</v>
      </c>
      <c r="GC17" s="9">
        <v>1.0269999999999999</v>
      </c>
      <c r="GD17" s="9">
        <v>1.1180000000000001</v>
      </c>
      <c r="GE17" s="9">
        <v>41.204999999999998</v>
      </c>
      <c r="GF17" s="9">
        <v>46.5</v>
      </c>
      <c r="GG17" s="9">
        <v>26.864999999999998</v>
      </c>
      <c r="GH17" s="9">
        <v>2.585</v>
      </c>
      <c r="GI17" s="9">
        <v>1.367</v>
      </c>
      <c r="GJ17" s="9">
        <v>1.218</v>
      </c>
      <c r="GK17" s="9">
        <v>0</v>
      </c>
      <c r="GL17" s="9">
        <v>0</v>
      </c>
      <c r="GM17" s="9">
        <v>0</v>
      </c>
      <c r="GN17" s="9">
        <v>0.28299999999999997</v>
      </c>
      <c r="GO17" s="9">
        <v>0.28299999999999997</v>
      </c>
      <c r="GP17" s="9">
        <v>0</v>
      </c>
      <c r="GQ17" s="9">
        <v>1.3859999999999999</v>
      </c>
      <c r="GR17" s="9">
        <v>0.495</v>
      </c>
      <c r="GS17" s="9">
        <v>0.89100000000000001</v>
      </c>
      <c r="GT17" s="9">
        <v>0.91700000000000004</v>
      </c>
      <c r="GU17" s="9">
        <v>0.59</v>
      </c>
      <c r="GV17" s="9">
        <v>0.32700000000000001</v>
      </c>
      <c r="GW17" s="9">
        <v>35.027999999999999</v>
      </c>
      <c r="GX17" s="9">
        <v>55.112000000000002</v>
      </c>
      <c r="GY17" s="9">
        <v>25.187999999999999</v>
      </c>
      <c r="GZ17" s="9">
        <v>2.589</v>
      </c>
      <c r="HA17" s="9">
        <v>1.0629999999999999</v>
      </c>
      <c r="HB17" s="9">
        <v>1.526</v>
      </c>
      <c r="HC17" s="9">
        <v>0.496</v>
      </c>
      <c r="HD17" s="9">
        <v>0</v>
      </c>
      <c r="HE17" s="9">
        <v>0.496</v>
      </c>
      <c r="HF17" s="9">
        <v>0.44700000000000001</v>
      </c>
      <c r="HG17" s="9">
        <v>0.20799999999999999</v>
      </c>
      <c r="HH17" s="9">
        <v>0.23899999999999999</v>
      </c>
      <c r="HI17" s="9">
        <v>0.41799999999999998</v>
      </c>
      <c r="HJ17" s="9">
        <v>0.41799999999999998</v>
      </c>
      <c r="HK17" s="9">
        <v>0</v>
      </c>
      <c r="HL17" s="9">
        <v>1.228</v>
      </c>
      <c r="HM17" s="9">
        <v>0.437</v>
      </c>
      <c r="HN17" s="9">
        <v>0.79100000000000004</v>
      </c>
      <c r="HO17" s="9">
        <v>45.984999999999999</v>
      </c>
      <c r="HP17" s="9">
        <v>45.186999999999998</v>
      </c>
      <c r="HQ17" s="9">
        <v>34.959000000000003</v>
      </c>
      <c r="HR17" s="9">
        <v>1.877</v>
      </c>
      <c r="HS17" s="9">
        <v>1.321</v>
      </c>
      <c r="HT17" s="9">
        <v>0.55700000000000005</v>
      </c>
      <c r="HU17" s="9">
        <v>0.26800000000000002</v>
      </c>
      <c r="HV17" s="9">
        <v>0.26800000000000002</v>
      </c>
      <c r="HW17" s="9">
        <v>0</v>
      </c>
      <c r="HX17" s="9">
        <v>0.52200000000000002</v>
      </c>
      <c r="HY17" s="9">
        <v>0.52200000000000002</v>
      </c>
      <c r="HZ17" s="9">
        <v>0</v>
      </c>
      <c r="IA17" s="9">
        <v>0.53100000000000003</v>
      </c>
      <c r="IB17" s="9">
        <v>0.53100000000000003</v>
      </c>
      <c r="IC17" s="9">
        <v>0</v>
      </c>
      <c r="ID17" s="9">
        <v>0.55700000000000005</v>
      </c>
      <c r="IE17" s="9">
        <v>0</v>
      </c>
      <c r="IF17" s="9">
        <v>0.55700000000000005</v>
      </c>
      <c r="IG17" s="9">
        <v>26.558</v>
      </c>
      <c r="IH17" s="9">
        <v>10.282</v>
      </c>
      <c r="II17" s="9">
        <v>300.36099999999999</v>
      </c>
      <c r="IJ17" s="9">
        <v>0.78300000000000003</v>
      </c>
      <c r="IK17" s="9">
        <v>0.78300000000000003</v>
      </c>
      <c r="IL17" s="9">
        <v>0</v>
      </c>
      <c r="IM17" s="9">
        <v>0.26800000000000002</v>
      </c>
      <c r="IN17" s="9">
        <v>0.26800000000000002</v>
      </c>
      <c r="IO17" s="9">
        <v>0</v>
      </c>
      <c r="IP17" s="9">
        <v>0.26800000000000002</v>
      </c>
      <c r="IQ17" s="9">
        <v>0.26800000000000002</v>
      </c>
    </row>
    <row r="18" spans="1:251">
      <c r="A18" s="10">
        <v>44593</v>
      </c>
      <c r="B18" s="9">
        <v>0.14799999999999999</v>
      </c>
      <c r="C18" s="9">
        <v>0.32400000000000001</v>
      </c>
      <c r="D18" s="9">
        <v>0.80400000000000005</v>
      </c>
      <c r="E18" s="9">
        <v>0.56899999999999995</v>
      </c>
      <c r="F18" s="9">
        <v>0.23400000000000001</v>
      </c>
      <c r="G18" s="9">
        <v>49.795000000000002</v>
      </c>
      <c r="H18" s="9">
        <v>52</v>
      </c>
      <c r="I18" s="9">
        <v>30.404</v>
      </c>
      <c r="J18" s="9">
        <v>2.8650000000000002</v>
      </c>
      <c r="K18" s="9">
        <v>1.046</v>
      </c>
      <c r="L18" s="9">
        <v>1.819</v>
      </c>
      <c r="M18" s="9">
        <v>0.51200000000000001</v>
      </c>
      <c r="N18" s="9">
        <v>0</v>
      </c>
      <c r="O18" s="9">
        <v>0.51200000000000001</v>
      </c>
      <c r="P18" s="9">
        <v>0.23300000000000001</v>
      </c>
      <c r="Q18" s="9">
        <v>9.7000000000000003E-2</v>
      </c>
      <c r="R18" s="9">
        <v>0.13500000000000001</v>
      </c>
      <c r="S18" s="9">
        <v>0.84799999999999998</v>
      </c>
      <c r="T18" s="9">
        <v>0.51700000000000002</v>
      </c>
      <c r="U18" s="9">
        <v>0.33100000000000002</v>
      </c>
      <c r="V18" s="9">
        <v>1.272</v>
      </c>
      <c r="W18" s="9">
        <v>0.43099999999999999</v>
      </c>
      <c r="X18" s="9">
        <v>0.84099999999999997</v>
      </c>
      <c r="Y18" s="9">
        <v>44.512999999999998</v>
      </c>
      <c r="Z18" s="9">
        <v>41.607999999999997</v>
      </c>
      <c r="AA18" s="9">
        <v>46.773000000000003</v>
      </c>
      <c r="AB18" s="9">
        <v>0.98499999999999999</v>
      </c>
      <c r="AC18" s="9">
        <v>0.56100000000000005</v>
      </c>
      <c r="AD18" s="9">
        <v>0.42499999999999999</v>
      </c>
      <c r="AE18" s="9">
        <v>0.24299999999999999</v>
      </c>
      <c r="AF18" s="9">
        <v>0.12</v>
      </c>
      <c r="AG18" s="9">
        <v>0.123</v>
      </c>
      <c r="AH18" s="9">
        <v>0</v>
      </c>
      <c r="AI18" s="9">
        <v>0</v>
      </c>
      <c r="AJ18" s="9">
        <v>0</v>
      </c>
      <c r="AK18" s="9">
        <v>0.12</v>
      </c>
      <c r="AL18" s="9">
        <v>0.12</v>
      </c>
      <c r="AM18" s="9">
        <v>0</v>
      </c>
      <c r="AN18" s="9">
        <v>0.623</v>
      </c>
      <c r="AO18" s="9">
        <v>0.32100000000000001</v>
      </c>
      <c r="AP18" s="9">
        <v>0.30199999999999999</v>
      </c>
      <c r="AQ18" s="9">
        <v>52</v>
      </c>
      <c r="AR18" s="9">
        <v>48.920999999999999</v>
      </c>
      <c r="AS18" s="9">
        <v>52</v>
      </c>
      <c r="AT18" s="9">
        <v>0.39600000000000002</v>
      </c>
      <c r="AU18" s="9">
        <v>0.216</v>
      </c>
      <c r="AV18" s="9">
        <v>0.18099999999999999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0.27600000000000002</v>
      </c>
      <c r="BD18" s="9">
        <v>9.6000000000000002E-2</v>
      </c>
      <c r="BE18" s="9">
        <v>0.18099999999999999</v>
      </c>
      <c r="BF18" s="9">
        <v>0.12</v>
      </c>
      <c r="BG18" s="9">
        <v>0.12</v>
      </c>
      <c r="BH18" s="9">
        <v>0</v>
      </c>
      <c r="BI18" s="9">
        <v>31.408999999999999</v>
      </c>
      <c r="BJ18" s="9">
        <v>40.439</v>
      </c>
      <c r="BK18" s="9">
        <v>26.739000000000001</v>
      </c>
      <c r="BL18" s="9">
        <v>1.373</v>
      </c>
      <c r="BM18" s="9">
        <v>0.59</v>
      </c>
      <c r="BN18" s="9">
        <v>0.78400000000000003</v>
      </c>
      <c r="BO18" s="9">
        <v>0.378</v>
      </c>
      <c r="BP18" s="9">
        <v>0.12</v>
      </c>
      <c r="BQ18" s="9">
        <v>0.25800000000000001</v>
      </c>
      <c r="BR18" s="9">
        <v>9.7000000000000003E-2</v>
      </c>
      <c r="BS18" s="9">
        <v>9.7000000000000003E-2</v>
      </c>
      <c r="BT18" s="9">
        <v>0</v>
      </c>
      <c r="BU18" s="9">
        <v>0.42899999999999999</v>
      </c>
      <c r="BV18" s="9">
        <v>0.27500000000000002</v>
      </c>
      <c r="BW18" s="9">
        <v>0.154</v>
      </c>
      <c r="BX18" s="9">
        <v>0.47</v>
      </c>
      <c r="BY18" s="9">
        <v>9.8000000000000004E-2</v>
      </c>
      <c r="BZ18" s="9">
        <v>0.372</v>
      </c>
      <c r="CA18" s="9">
        <v>15.885</v>
      </c>
      <c r="CB18" s="9">
        <v>14.678000000000001</v>
      </c>
      <c r="CC18" s="9">
        <v>20.149000000000001</v>
      </c>
      <c r="CD18" s="9">
        <v>3.2719999999999998</v>
      </c>
      <c r="CE18" s="9">
        <v>1.165</v>
      </c>
      <c r="CF18" s="9">
        <v>2.1070000000000002</v>
      </c>
      <c r="CG18" s="9">
        <v>0.26800000000000002</v>
      </c>
      <c r="CH18" s="9">
        <v>0</v>
      </c>
      <c r="CI18" s="9">
        <v>0.26800000000000002</v>
      </c>
      <c r="CJ18" s="9">
        <v>0.47699999999999998</v>
      </c>
      <c r="CK18" s="9">
        <v>0</v>
      </c>
      <c r="CL18" s="9">
        <v>0.47699999999999998</v>
      </c>
      <c r="CM18" s="9">
        <v>0.82</v>
      </c>
      <c r="CN18" s="9">
        <v>0.251</v>
      </c>
      <c r="CO18" s="9">
        <v>0.56899999999999995</v>
      </c>
      <c r="CP18" s="9">
        <v>1.706</v>
      </c>
      <c r="CQ18" s="9">
        <v>0.91400000000000003</v>
      </c>
      <c r="CR18" s="9">
        <v>0.79200000000000004</v>
      </c>
      <c r="CS18" s="9">
        <v>52</v>
      </c>
      <c r="CT18" s="9">
        <v>52</v>
      </c>
      <c r="CU18" s="9">
        <v>38.561</v>
      </c>
      <c r="CV18" s="9">
        <v>1.2190000000000001</v>
      </c>
      <c r="CW18" s="9">
        <v>0.78400000000000003</v>
      </c>
      <c r="CX18" s="9">
        <v>0.434</v>
      </c>
      <c r="CY18" s="9">
        <v>0.109</v>
      </c>
      <c r="CZ18" s="9">
        <v>0</v>
      </c>
      <c r="DA18" s="9">
        <v>0.109</v>
      </c>
      <c r="DB18" s="9">
        <v>0</v>
      </c>
      <c r="DC18" s="9">
        <v>0</v>
      </c>
      <c r="DD18" s="9">
        <v>0</v>
      </c>
      <c r="DE18" s="9">
        <v>0.46700000000000003</v>
      </c>
      <c r="DF18" s="9">
        <v>0.35499999999999998</v>
      </c>
      <c r="DG18" s="9">
        <v>0.112</v>
      </c>
      <c r="DH18" s="9">
        <v>0.64300000000000002</v>
      </c>
      <c r="DI18" s="9">
        <v>0.42899999999999999</v>
      </c>
      <c r="DJ18" s="9">
        <v>0.21299999999999999</v>
      </c>
      <c r="DK18" s="9">
        <v>50.656999999999996</v>
      </c>
      <c r="DL18" s="9">
        <v>50.914000000000001</v>
      </c>
      <c r="DM18" s="9">
        <v>30.786000000000001</v>
      </c>
      <c r="DN18" s="9">
        <v>11.795999999999999</v>
      </c>
      <c r="DO18" s="9">
        <v>6.71</v>
      </c>
      <c r="DP18" s="9">
        <v>5.085</v>
      </c>
      <c r="DQ18" s="9">
        <v>0.81699999999999995</v>
      </c>
      <c r="DR18" s="9">
        <v>0.39</v>
      </c>
      <c r="DS18" s="9">
        <v>0.42699999999999999</v>
      </c>
      <c r="DT18" s="9">
        <v>1.6850000000000001</v>
      </c>
      <c r="DU18" s="9">
        <v>0.92800000000000005</v>
      </c>
      <c r="DV18" s="9">
        <v>0.75700000000000001</v>
      </c>
      <c r="DW18" s="9">
        <v>4.3659999999999997</v>
      </c>
      <c r="DX18" s="9">
        <v>2.71</v>
      </c>
      <c r="DY18" s="9">
        <v>1.6559999999999999</v>
      </c>
      <c r="DZ18" s="9">
        <v>4.9279999999999999</v>
      </c>
      <c r="EA18" s="9">
        <v>2.6819999999999999</v>
      </c>
      <c r="EB18" s="9">
        <v>2.2450000000000001</v>
      </c>
      <c r="EC18" s="9">
        <v>36.256</v>
      </c>
      <c r="ED18" s="9">
        <v>36.749000000000002</v>
      </c>
      <c r="EE18" s="9">
        <v>34.244</v>
      </c>
      <c r="EF18" s="9">
        <v>11.795999999999999</v>
      </c>
      <c r="EG18" s="9">
        <v>6.71</v>
      </c>
      <c r="EH18" s="9">
        <v>5.085</v>
      </c>
      <c r="EI18" s="9">
        <v>0.81699999999999995</v>
      </c>
      <c r="EJ18" s="9">
        <v>0.39</v>
      </c>
      <c r="EK18" s="9">
        <v>0.42699999999999999</v>
      </c>
      <c r="EL18" s="9">
        <v>1.6850000000000001</v>
      </c>
      <c r="EM18" s="9">
        <v>0.92800000000000005</v>
      </c>
      <c r="EN18" s="9">
        <v>0.75700000000000001</v>
      </c>
      <c r="EO18" s="9">
        <v>4.3659999999999997</v>
      </c>
      <c r="EP18" s="9">
        <v>2.71</v>
      </c>
      <c r="EQ18" s="9">
        <v>1.6559999999999999</v>
      </c>
      <c r="ER18" s="9">
        <v>4.9279999999999999</v>
      </c>
      <c r="ES18" s="9">
        <v>2.6819999999999999</v>
      </c>
      <c r="ET18" s="9">
        <v>2.2450000000000001</v>
      </c>
      <c r="EU18" s="9">
        <v>36.256</v>
      </c>
      <c r="EV18" s="9">
        <v>36.749000000000002</v>
      </c>
      <c r="EW18" s="9">
        <v>34.244</v>
      </c>
      <c r="EX18" s="9">
        <v>6.65</v>
      </c>
      <c r="EY18" s="9">
        <v>3.3769999999999998</v>
      </c>
      <c r="EZ18" s="9">
        <v>3.2730000000000001</v>
      </c>
      <c r="FA18" s="9">
        <v>0.55400000000000005</v>
      </c>
      <c r="FB18" s="9">
        <v>0.127</v>
      </c>
      <c r="FC18" s="9">
        <v>0.42699999999999999</v>
      </c>
      <c r="FD18" s="9">
        <v>0.94099999999999995</v>
      </c>
      <c r="FE18" s="9">
        <v>0.41499999999999998</v>
      </c>
      <c r="FF18" s="9">
        <v>0.52600000000000002</v>
      </c>
      <c r="FG18" s="9">
        <v>2.3210000000000002</v>
      </c>
      <c r="FH18" s="9">
        <v>1.379</v>
      </c>
      <c r="FI18" s="9">
        <v>0.94199999999999995</v>
      </c>
      <c r="FJ18" s="9">
        <v>2.8340000000000001</v>
      </c>
      <c r="FK18" s="9">
        <v>1.456</v>
      </c>
      <c r="FL18" s="9">
        <v>1.3779999999999999</v>
      </c>
      <c r="FM18" s="9">
        <v>43.792999999999999</v>
      </c>
      <c r="FN18" s="9">
        <v>50</v>
      </c>
      <c r="FO18" s="9">
        <v>36.115000000000002</v>
      </c>
      <c r="FP18" s="9">
        <v>3.7189999999999999</v>
      </c>
      <c r="FQ18" s="9">
        <v>2.3860000000000001</v>
      </c>
      <c r="FR18" s="9">
        <v>1.333</v>
      </c>
      <c r="FS18" s="9">
        <v>0.26300000000000001</v>
      </c>
      <c r="FT18" s="9">
        <v>0.26300000000000001</v>
      </c>
      <c r="FU18" s="9">
        <v>0</v>
      </c>
      <c r="FV18" s="9">
        <v>0.51300000000000001</v>
      </c>
      <c r="FW18" s="9">
        <v>0.51300000000000001</v>
      </c>
      <c r="FX18" s="9">
        <v>0</v>
      </c>
      <c r="FY18" s="9">
        <v>1.3320000000000001</v>
      </c>
      <c r="FZ18" s="9">
        <v>0.86699999999999999</v>
      </c>
      <c r="GA18" s="9">
        <v>0.46500000000000002</v>
      </c>
      <c r="GB18" s="9">
        <v>1.61</v>
      </c>
      <c r="GC18" s="9">
        <v>0.74299999999999999</v>
      </c>
      <c r="GD18" s="9">
        <v>0.86799999999999999</v>
      </c>
      <c r="GE18" s="9">
        <v>30</v>
      </c>
      <c r="GF18" s="9">
        <v>18.861000000000001</v>
      </c>
      <c r="GG18" s="9">
        <v>52</v>
      </c>
      <c r="GH18" s="9">
        <v>2.367</v>
      </c>
      <c r="GI18" s="9">
        <v>1.2809999999999999</v>
      </c>
      <c r="GJ18" s="9">
        <v>1.0860000000000001</v>
      </c>
      <c r="GK18" s="9">
        <v>0</v>
      </c>
      <c r="GL18" s="9">
        <v>0</v>
      </c>
      <c r="GM18" s="9">
        <v>0</v>
      </c>
      <c r="GN18" s="9">
        <v>0.25</v>
      </c>
      <c r="GO18" s="9">
        <v>0.25</v>
      </c>
      <c r="GP18" s="9">
        <v>0</v>
      </c>
      <c r="GQ18" s="9">
        <v>0.70499999999999996</v>
      </c>
      <c r="GR18" s="9">
        <v>0.48599999999999999</v>
      </c>
      <c r="GS18" s="9">
        <v>0.219</v>
      </c>
      <c r="GT18" s="9">
        <v>1.4119999999999999</v>
      </c>
      <c r="GU18" s="9">
        <v>0.54500000000000004</v>
      </c>
      <c r="GV18" s="9">
        <v>0.86799999999999999</v>
      </c>
      <c r="GW18" s="9">
        <v>52</v>
      </c>
      <c r="GX18" s="9">
        <v>32.588000000000001</v>
      </c>
      <c r="GY18" s="9">
        <v>55.743000000000002</v>
      </c>
      <c r="GZ18" s="9">
        <v>1.3520000000000001</v>
      </c>
      <c r="HA18" s="9">
        <v>1.105</v>
      </c>
      <c r="HB18" s="9">
        <v>0.246</v>
      </c>
      <c r="HC18" s="9">
        <v>0.26300000000000001</v>
      </c>
      <c r="HD18" s="9">
        <v>0.26300000000000001</v>
      </c>
      <c r="HE18" s="9">
        <v>0</v>
      </c>
      <c r="HF18" s="9">
        <v>0.26300000000000001</v>
      </c>
      <c r="HG18" s="9">
        <v>0.26300000000000001</v>
      </c>
      <c r="HH18" s="9">
        <v>0</v>
      </c>
      <c r="HI18" s="9">
        <v>0.628</v>
      </c>
      <c r="HJ18" s="9">
        <v>0.38100000000000001</v>
      </c>
      <c r="HK18" s="9">
        <v>0.246</v>
      </c>
      <c r="HL18" s="9">
        <v>0.19800000000000001</v>
      </c>
      <c r="HM18" s="9">
        <v>0.19800000000000001</v>
      </c>
      <c r="HN18" s="9">
        <v>0</v>
      </c>
      <c r="HO18" s="9">
        <v>14.223000000000001</v>
      </c>
      <c r="HP18" s="9">
        <v>10.675000000000001</v>
      </c>
      <c r="HQ18" s="9">
        <v>0</v>
      </c>
      <c r="HR18" s="9">
        <v>1.427</v>
      </c>
      <c r="HS18" s="9">
        <v>0.94699999999999995</v>
      </c>
      <c r="HT18" s="9">
        <v>0.48</v>
      </c>
      <c r="HU18" s="9">
        <v>0</v>
      </c>
      <c r="HV18" s="9">
        <v>0</v>
      </c>
      <c r="HW18" s="9">
        <v>0</v>
      </c>
      <c r="HX18" s="9">
        <v>0.23100000000000001</v>
      </c>
      <c r="HY18" s="9">
        <v>0</v>
      </c>
      <c r="HZ18" s="9">
        <v>0.23100000000000001</v>
      </c>
      <c r="IA18" s="9">
        <v>0.71199999999999997</v>
      </c>
      <c r="IB18" s="9">
        <v>0.46400000000000002</v>
      </c>
      <c r="IC18" s="9">
        <v>0.249</v>
      </c>
      <c r="ID18" s="9">
        <v>0.48399999999999999</v>
      </c>
      <c r="IE18" s="9">
        <v>0.48399999999999999</v>
      </c>
      <c r="IF18" s="9">
        <v>0</v>
      </c>
      <c r="IG18" s="9">
        <v>19.117999999999999</v>
      </c>
      <c r="IH18" s="9">
        <v>122.17400000000001</v>
      </c>
      <c r="II18" s="9">
        <v>10.738</v>
      </c>
      <c r="IJ18" s="9">
        <v>0.72499999999999998</v>
      </c>
      <c r="IK18" s="9">
        <v>0.72499999999999998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0.34799999999999998</v>
      </c>
      <c r="D19" s="9">
        <v>0.20100000000000001</v>
      </c>
      <c r="E19" s="9">
        <v>0</v>
      </c>
      <c r="F19" s="9">
        <v>0.20100000000000001</v>
      </c>
      <c r="G19" s="9">
        <v>8</v>
      </c>
      <c r="H19" s="9">
        <v>6.36</v>
      </c>
      <c r="I19" s="9">
        <v>12.627000000000001</v>
      </c>
      <c r="J19" s="9">
        <v>1.5680000000000001</v>
      </c>
      <c r="K19" s="9">
        <v>0.58199999999999996</v>
      </c>
      <c r="L19" s="9">
        <v>0.98599999999999999</v>
      </c>
      <c r="M19" s="9">
        <v>0.215</v>
      </c>
      <c r="N19" s="9">
        <v>0</v>
      </c>
      <c r="O19" s="9">
        <v>0.215</v>
      </c>
      <c r="P19" s="9">
        <v>0.108</v>
      </c>
      <c r="Q19" s="9">
        <v>0</v>
      </c>
      <c r="R19" s="9">
        <v>0.108</v>
      </c>
      <c r="S19" s="9">
        <v>0.28100000000000003</v>
      </c>
      <c r="T19" s="9">
        <v>0</v>
      </c>
      <c r="U19" s="9">
        <v>0.28100000000000003</v>
      </c>
      <c r="V19" s="9">
        <v>0.96399999999999997</v>
      </c>
      <c r="W19" s="9">
        <v>0.58199999999999996</v>
      </c>
      <c r="X19" s="9">
        <v>0.38200000000000001</v>
      </c>
      <c r="Y19" s="9">
        <v>52</v>
      </c>
      <c r="Z19" s="9">
        <v>109.977</v>
      </c>
      <c r="AA19" s="9">
        <v>26</v>
      </c>
      <c r="AB19" s="9">
        <v>0.70899999999999996</v>
      </c>
      <c r="AC19" s="9">
        <v>0.215</v>
      </c>
      <c r="AD19" s="9">
        <v>0.49399999999999999</v>
      </c>
      <c r="AE19" s="9">
        <v>8.8999999999999996E-2</v>
      </c>
      <c r="AF19" s="9">
        <v>0</v>
      </c>
      <c r="AG19" s="9">
        <v>8.8999999999999996E-2</v>
      </c>
      <c r="AH19" s="9">
        <v>0.44500000000000001</v>
      </c>
      <c r="AI19" s="9">
        <v>0.105</v>
      </c>
      <c r="AJ19" s="9">
        <v>0.34</v>
      </c>
      <c r="AK19" s="9">
        <v>0</v>
      </c>
      <c r="AL19" s="9">
        <v>0</v>
      </c>
      <c r="AM19" s="9">
        <v>0</v>
      </c>
      <c r="AN19" s="9">
        <v>0.17499999999999999</v>
      </c>
      <c r="AO19" s="9">
        <v>0.11</v>
      </c>
      <c r="AP19" s="9">
        <v>6.4000000000000001E-2</v>
      </c>
      <c r="AQ19" s="9">
        <v>11.632</v>
      </c>
      <c r="AR19" s="9">
        <v>82.058999999999997</v>
      </c>
      <c r="AS19" s="9">
        <v>11.532999999999999</v>
      </c>
      <c r="AT19" s="9">
        <v>0.11</v>
      </c>
      <c r="AU19" s="9">
        <v>0</v>
      </c>
      <c r="AV19" s="9">
        <v>0.11</v>
      </c>
      <c r="AW19" s="9">
        <v>0.11</v>
      </c>
      <c r="AX19" s="9">
        <v>0</v>
      </c>
      <c r="AY19" s="9">
        <v>0.11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0.97</v>
      </c>
      <c r="BM19" s="9">
        <v>0.35499999999999998</v>
      </c>
      <c r="BN19" s="9">
        <v>0.61599999999999999</v>
      </c>
      <c r="BO19" s="9">
        <v>0.33200000000000002</v>
      </c>
      <c r="BP19" s="9">
        <v>0</v>
      </c>
      <c r="BQ19" s="9">
        <v>0.33200000000000002</v>
      </c>
      <c r="BR19" s="9">
        <v>0.379</v>
      </c>
      <c r="BS19" s="9">
        <v>0.26400000000000001</v>
      </c>
      <c r="BT19" s="9">
        <v>0.115</v>
      </c>
      <c r="BU19" s="9">
        <v>0</v>
      </c>
      <c r="BV19" s="9">
        <v>0</v>
      </c>
      <c r="BW19" s="9">
        <v>0</v>
      </c>
      <c r="BX19" s="9">
        <v>0.25900000000000001</v>
      </c>
      <c r="BY19" s="9">
        <v>9.0999999999999998E-2</v>
      </c>
      <c r="BZ19" s="9">
        <v>0.16800000000000001</v>
      </c>
      <c r="CA19" s="9">
        <v>8</v>
      </c>
      <c r="CB19" s="9">
        <v>11.792999999999999</v>
      </c>
      <c r="CC19" s="9">
        <v>3.8290000000000002</v>
      </c>
      <c r="CD19" s="9">
        <v>1.9</v>
      </c>
      <c r="CE19" s="9">
        <v>0.40699999999999997</v>
      </c>
      <c r="CF19" s="9">
        <v>1.4930000000000001</v>
      </c>
      <c r="CG19" s="9">
        <v>0.38900000000000001</v>
      </c>
      <c r="CH19" s="9">
        <v>0.10100000000000001</v>
      </c>
      <c r="CI19" s="9">
        <v>0.28799999999999998</v>
      </c>
      <c r="CJ19" s="9">
        <v>0.374</v>
      </c>
      <c r="CK19" s="9">
        <v>0</v>
      </c>
      <c r="CL19" s="9">
        <v>0.374</v>
      </c>
      <c r="CM19" s="9">
        <v>0.52500000000000002</v>
      </c>
      <c r="CN19" s="9">
        <v>0</v>
      </c>
      <c r="CO19" s="9">
        <v>0.52500000000000002</v>
      </c>
      <c r="CP19" s="9">
        <v>0.61199999999999999</v>
      </c>
      <c r="CQ19" s="9">
        <v>0.30599999999999999</v>
      </c>
      <c r="CR19" s="9">
        <v>0.30599999999999999</v>
      </c>
      <c r="CS19" s="9">
        <v>21.911000000000001</v>
      </c>
      <c r="CT19" s="9">
        <v>52</v>
      </c>
      <c r="CU19" s="9">
        <v>13.827999999999999</v>
      </c>
      <c r="CV19" s="9">
        <v>1.0640000000000001</v>
      </c>
      <c r="CW19" s="9">
        <v>0.57099999999999995</v>
      </c>
      <c r="CX19" s="9">
        <v>0.49299999999999999</v>
      </c>
      <c r="CY19" s="9">
        <v>0</v>
      </c>
      <c r="CZ19" s="9">
        <v>0</v>
      </c>
      <c r="DA19" s="9">
        <v>0</v>
      </c>
      <c r="DB19" s="9">
        <v>0.49199999999999999</v>
      </c>
      <c r="DC19" s="9">
        <v>0.27600000000000002</v>
      </c>
      <c r="DD19" s="9">
        <v>0.217</v>
      </c>
      <c r="DE19" s="9">
        <v>0.104</v>
      </c>
      <c r="DF19" s="9">
        <v>0</v>
      </c>
      <c r="DG19" s="9">
        <v>0.104</v>
      </c>
      <c r="DH19" s="9">
        <v>0.46800000000000003</v>
      </c>
      <c r="DI19" s="9">
        <v>0.29499999999999998</v>
      </c>
      <c r="DJ19" s="9">
        <v>0.17299999999999999</v>
      </c>
      <c r="DK19" s="9">
        <v>19.501000000000001</v>
      </c>
      <c r="DL19" s="9">
        <v>59.698999999999998</v>
      </c>
      <c r="DM19" s="9">
        <v>18.308</v>
      </c>
      <c r="DN19" s="9">
        <v>12.355</v>
      </c>
      <c r="DO19" s="9">
        <v>6.9009999999999998</v>
      </c>
      <c r="DP19" s="9">
        <v>5.4530000000000003</v>
      </c>
      <c r="DQ19" s="9">
        <v>0.89200000000000002</v>
      </c>
      <c r="DR19" s="9">
        <v>0.16300000000000001</v>
      </c>
      <c r="DS19" s="9">
        <v>0.72899999999999998</v>
      </c>
      <c r="DT19" s="9">
        <v>1.099</v>
      </c>
      <c r="DU19" s="9">
        <v>0.97199999999999998</v>
      </c>
      <c r="DV19" s="9">
        <v>0.127</v>
      </c>
      <c r="DW19" s="9">
        <v>4.3520000000000003</v>
      </c>
      <c r="DX19" s="9">
        <v>2.6179999999999999</v>
      </c>
      <c r="DY19" s="9">
        <v>1.7330000000000001</v>
      </c>
      <c r="DZ19" s="9">
        <v>6.0119999999999996</v>
      </c>
      <c r="EA19" s="9">
        <v>3.1480000000000001</v>
      </c>
      <c r="EB19" s="9">
        <v>2.8639999999999999</v>
      </c>
      <c r="EC19" s="9">
        <v>48.057000000000002</v>
      </c>
      <c r="ED19" s="9">
        <v>44.906999999999996</v>
      </c>
      <c r="EE19" s="9">
        <v>52</v>
      </c>
      <c r="EF19" s="9">
        <v>12.153</v>
      </c>
      <c r="EG19" s="9">
        <v>6.9009999999999998</v>
      </c>
      <c r="EH19" s="9">
        <v>5.2519999999999998</v>
      </c>
      <c r="EI19" s="9">
        <v>0.89200000000000002</v>
      </c>
      <c r="EJ19" s="9">
        <v>0.16300000000000001</v>
      </c>
      <c r="EK19" s="9">
        <v>0.72899999999999998</v>
      </c>
      <c r="EL19" s="9">
        <v>1.099</v>
      </c>
      <c r="EM19" s="9">
        <v>0.97199999999999998</v>
      </c>
      <c r="EN19" s="9">
        <v>0.127</v>
      </c>
      <c r="EO19" s="9">
        <v>4.3520000000000003</v>
      </c>
      <c r="EP19" s="9">
        <v>2.6179999999999999</v>
      </c>
      <c r="EQ19" s="9">
        <v>1.7330000000000001</v>
      </c>
      <c r="ER19" s="9">
        <v>5.81</v>
      </c>
      <c r="ES19" s="9">
        <v>3.1480000000000001</v>
      </c>
      <c r="ET19" s="9">
        <v>2.6619999999999999</v>
      </c>
      <c r="EU19" s="9">
        <v>46.542999999999999</v>
      </c>
      <c r="EV19" s="9">
        <v>44.906999999999996</v>
      </c>
      <c r="EW19" s="9">
        <v>51.21</v>
      </c>
      <c r="EX19" s="9">
        <v>6.0990000000000002</v>
      </c>
      <c r="EY19" s="9">
        <v>3.8809999999999998</v>
      </c>
      <c r="EZ19" s="9">
        <v>2.218</v>
      </c>
      <c r="FA19" s="9">
        <v>0.34599999999999997</v>
      </c>
      <c r="FB19" s="9">
        <v>0</v>
      </c>
      <c r="FC19" s="9">
        <v>0.34599999999999997</v>
      </c>
      <c r="FD19" s="9">
        <v>0.72399999999999998</v>
      </c>
      <c r="FE19" s="9">
        <v>0.72399999999999998</v>
      </c>
      <c r="FF19" s="9">
        <v>0</v>
      </c>
      <c r="FG19" s="9">
        <v>2.5990000000000002</v>
      </c>
      <c r="FH19" s="9">
        <v>1.9419999999999999</v>
      </c>
      <c r="FI19" s="9">
        <v>0.65700000000000003</v>
      </c>
      <c r="FJ19" s="9">
        <v>2.4289999999999998</v>
      </c>
      <c r="FK19" s="9">
        <v>1.2150000000000001</v>
      </c>
      <c r="FL19" s="9">
        <v>1.2150000000000001</v>
      </c>
      <c r="FM19" s="9">
        <v>31.515999999999998</v>
      </c>
      <c r="FN19" s="9">
        <v>28.123000000000001</v>
      </c>
      <c r="FO19" s="9">
        <v>52</v>
      </c>
      <c r="FP19" s="9">
        <v>5</v>
      </c>
      <c r="FQ19" s="9">
        <v>2.5379999999999998</v>
      </c>
      <c r="FR19" s="9">
        <v>2.4620000000000002</v>
      </c>
      <c r="FS19" s="9">
        <v>0.38400000000000001</v>
      </c>
      <c r="FT19" s="9">
        <v>0</v>
      </c>
      <c r="FU19" s="9">
        <v>0.38400000000000001</v>
      </c>
      <c r="FV19" s="9">
        <v>0.248</v>
      </c>
      <c r="FW19" s="9">
        <v>0.248</v>
      </c>
      <c r="FX19" s="9">
        <v>0</v>
      </c>
      <c r="FY19" s="9">
        <v>1.4490000000000001</v>
      </c>
      <c r="FZ19" s="9">
        <v>0.67600000000000005</v>
      </c>
      <c r="GA19" s="9">
        <v>0.77200000000000002</v>
      </c>
      <c r="GB19" s="9">
        <v>2.92</v>
      </c>
      <c r="GC19" s="9">
        <v>1.6140000000000001</v>
      </c>
      <c r="GD19" s="9">
        <v>1.306</v>
      </c>
      <c r="GE19" s="9">
        <v>52</v>
      </c>
      <c r="GF19" s="9">
        <v>52</v>
      </c>
      <c r="GG19" s="9">
        <v>48.145000000000003</v>
      </c>
      <c r="GH19" s="9">
        <v>2.9129999999999998</v>
      </c>
      <c r="GI19" s="9">
        <v>1.7450000000000001</v>
      </c>
      <c r="GJ19" s="9">
        <v>1.167</v>
      </c>
      <c r="GK19" s="9">
        <v>0.38400000000000001</v>
      </c>
      <c r="GL19" s="9">
        <v>0</v>
      </c>
      <c r="GM19" s="9">
        <v>0.38400000000000001</v>
      </c>
      <c r="GN19" s="9">
        <v>0.248</v>
      </c>
      <c r="GO19" s="9">
        <v>0.248</v>
      </c>
      <c r="GP19" s="9">
        <v>0</v>
      </c>
      <c r="GQ19" s="9">
        <v>0.64200000000000002</v>
      </c>
      <c r="GR19" s="9">
        <v>0.248</v>
      </c>
      <c r="GS19" s="9">
        <v>0.39400000000000002</v>
      </c>
      <c r="GT19" s="9">
        <v>1.639</v>
      </c>
      <c r="GU19" s="9">
        <v>1.25</v>
      </c>
      <c r="GV19" s="9">
        <v>0.38900000000000001</v>
      </c>
      <c r="GW19" s="9">
        <v>52</v>
      </c>
      <c r="GX19" s="9">
        <v>52</v>
      </c>
      <c r="GY19" s="9">
        <v>18.547000000000001</v>
      </c>
      <c r="GZ19" s="9">
        <v>2.0880000000000001</v>
      </c>
      <c r="HA19" s="9">
        <v>0.79300000000000004</v>
      </c>
      <c r="HB19" s="9">
        <v>1.2949999999999999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0.80700000000000005</v>
      </c>
      <c r="HJ19" s="9">
        <v>0.42799999999999999</v>
      </c>
      <c r="HK19" s="9">
        <v>0.378</v>
      </c>
      <c r="HL19" s="9">
        <v>1.2809999999999999</v>
      </c>
      <c r="HM19" s="9">
        <v>0.36399999999999999</v>
      </c>
      <c r="HN19" s="9">
        <v>0.91700000000000004</v>
      </c>
      <c r="HO19" s="9">
        <v>52</v>
      </c>
      <c r="HP19" s="9">
        <v>125.17700000000001</v>
      </c>
      <c r="HQ19" s="9">
        <v>52</v>
      </c>
      <c r="HR19" s="9">
        <v>1.054</v>
      </c>
      <c r="HS19" s="9">
        <v>0.48199999999999998</v>
      </c>
      <c r="HT19" s="9">
        <v>0.57199999999999995</v>
      </c>
      <c r="HU19" s="9">
        <v>0.16300000000000001</v>
      </c>
      <c r="HV19" s="9">
        <v>0.16300000000000001</v>
      </c>
      <c r="HW19" s="9">
        <v>0</v>
      </c>
      <c r="HX19" s="9">
        <v>0.127</v>
      </c>
      <c r="HY19" s="9">
        <v>0</v>
      </c>
      <c r="HZ19" s="9">
        <v>0.127</v>
      </c>
      <c r="IA19" s="9">
        <v>0.30399999999999999</v>
      </c>
      <c r="IB19" s="9">
        <v>0</v>
      </c>
      <c r="IC19" s="9">
        <v>0.30399999999999999</v>
      </c>
      <c r="ID19" s="9">
        <v>0.46</v>
      </c>
      <c r="IE19" s="9">
        <v>0.31900000000000001</v>
      </c>
      <c r="IF19" s="9">
        <v>0.14099999999999999</v>
      </c>
      <c r="IG19" s="9">
        <v>50.012999999999998</v>
      </c>
      <c r="IH19" s="9">
        <v>50.695999999999998</v>
      </c>
      <c r="II19" s="9">
        <v>37.777000000000001</v>
      </c>
      <c r="IJ19" s="9">
        <v>0.621</v>
      </c>
      <c r="IK19" s="9">
        <v>0.317</v>
      </c>
      <c r="IL19" s="9">
        <v>0.30399999999999999</v>
      </c>
      <c r="IM19" s="9">
        <v>0.16300000000000001</v>
      </c>
      <c r="IN19" s="9">
        <v>0.16300000000000001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0.32400000000000001</v>
      </c>
      <c r="C20" s="9">
        <v>0.17599999999999999</v>
      </c>
      <c r="D20" s="9">
        <v>0.72799999999999998</v>
      </c>
      <c r="E20" s="9">
        <v>0.14199999999999999</v>
      </c>
      <c r="F20" s="9">
        <v>0.58499999999999996</v>
      </c>
      <c r="G20" s="9">
        <v>26</v>
      </c>
      <c r="H20" s="9">
        <v>21.227</v>
      </c>
      <c r="I20" s="9">
        <v>43.646999999999998</v>
      </c>
      <c r="J20" s="9">
        <v>1.5940000000000001</v>
      </c>
      <c r="K20" s="9">
        <v>0.70099999999999996</v>
      </c>
      <c r="L20" s="9">
        <v>0.89300000000000002</v>
      </c>
      <c r="M20" s="9">
        <v>0</v>
      </c>
      <c r="N20" s="9">
        <v>0</v>
      </c>
      <c r="O20" s="9">
        <v>0</v>
      </c>
      <c r="P20" s="9">
        <v>0.69199999999999995</v>
      </c>
      <c r="Q20" s="9">
        <v>5.8999999999999997E-2</v>
      </c>
      <c r="R20" s="9">
        <v>0.63300000000000001</v>
      </c>
      <c r="S20" s="9">
        <v>0.13600000000000001</v>
      </c>
      <c r="T20" s="9">
        <v>6.0999999999999999E-2</v>
      </c>
      <c r="U20" s="9">
        <v>7.4999999999999997E-2</v>
      </c>
      <c r="V20" s="9">
        <v>0.76600000000000001</v>
      </c>
      <c r="W20" s="9">
        <v>0.57999999999999996</v>
      </c>
      <c r="X20" s="9">
        <v>0.186</v>
      </c>
      <c r="Y20" s="9">
        <v>45.682000000000002</v>
      </c>
      <c r="Z20" s="9">
        <v>52</v>
      </c>
      <c r="AA20" s="9">
        <v>8.49</v>
      </c>
      <c r="AB20" s="9">
        <v>0.79900000000000004</v>
      </c>
      <c r="AC20" s="9">
        <v>0.51300000000000001</v>
      </c>
      <c r="AD20" s="9">
        <v>0.28599999999999998</v>
      </c>
      <c r="AE20" s="9">
        <v>0.105</v>
      </c>
      <c r="AF20" s="9">
        <v>0.105</v>
      </c>
      <c r="AG20" s="9">
        <v>0</v>
      </c>
      <c r="AH20" s="9">
        <v>0.104</v>
      </c>
      <c r="AI20" s="9">
        <v>0.104</v>
      </c>
      <c r="AJ20" s="9">
        <v>0</v>
      </c>
      <c r="AK20" s="9">
        <v>0.218</v>
      </c>
      <c r="AL20" s="9">
        <v>0</v>
      </c>
      <c r="AM20" s="9">
        <v>0.218</v>
      </c>
      <c r="AN20" s="9">
        <v>0.373</v>
      </c>
      <c r="AO20" s="9">
        <v>0.30499999999999999</v>
      </c>
      <c r="AP20" s="9">
        <v>6.8000000000000005E-2</v>
      </c>
      <c r="AQ20" s="9">
        <v>16.602</v>
      </c>
      <c r="AR20" s="9">
        <v>52.179000000000002</v>
      </c>
      <c r="AS20" s="9">
        <v>13</v>
      </c>
      <c r="AT20" s="9">
        <v>0.434</v>
      </c>
      <c r="AU20" s="9">
        <v>0</v>
      </c>
      <c r="AV20" s="9">
        <v>0.434</v>
      </c>
      <c r="AW20" s="9">
        <v>0.17</v>
      </c>
      <c r="AX20" s="9">
        <v>0</v>
      </c>
      <c r="AY20" s="9">
        <v>0.17</v>
      </c>
      <c r="AZ20" s="9">
        <v>0.26400000000000001</v>
      </c>
      <c r="BA20" s="9">
        <v>0</v>
      </c>
      <c r="BB20" s="9">
        <v>0.26400000000000001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4.6269999999999998</v>
      </c>
      <c r="BJ20" s="9">
        <v>0</v>
      </c>
      <c r="BK20" s="9">
        <v>4.6269999999999998</v>
      </c>
      <c r="BL20" s="9">
        <v>1.0349999999999999</v>
      </c>
      <c r="BM20" s="9">
        <v>0.53800000000000003</v>
      </c>
      <c r="BN20" s="9">
        <v>0.498</v>
      </c>
      <c r="BO20" s="9">
        <v>0.26700000000000002</v>
      </c>
      <c r="BP20" s="9">
        <v>0.192</v>
      </c>
      <c r="BQ20" s="9">
        <v>7.3999999999999996E-2</v>
      </c>
      <c r="BR20" s="9">
        <v>0.26700000000000002</v>
      </c>
      <c r="BS20" s="9">
        <v>0.104</v>
      </c>
      <c r="BT20" s="9">
        <v>0.16400000000000001</v>
      </c>
      <c r="BU20" s="9">
        <v>0.13200000000000001</v>
      </c>
      <c r="BV20" s="9">
        <v>6.4000000000000001E-2</v>
      </c>
      <c r="BW20" s="9">
        <v>6.8000000000000005E-2</v>
      </c>
      <c r="BX20" s="9">
        <v>0.37</v>
      </c>
      <c r="BY20" s="9">
        <v>0.17799999999999999</v>
      </c>
      <c r="BZ20" s="9">
        <v>0.191</v>
      </c>
      <c r="CA20" s="9">
        <v>11.246</v>
      </c>
      <c r="CB20" s="9">
        <v>15.971</v>
      </c>
      <c r="CC20" s="9">
        <v>11.571999999999999</v>
      </c>
      <c r="CD20" s="9">
        <v>2.4940000000000002</v>
      </c>
      <c r="CE20" s="9">
        <v>1.046</v>
      </c>
      <c r="CF20" s="9">
        <v>1.448</v>
      </c>
      <c r="CG20" s="9">
        <v>0</v>
      </c>
      <c r="CH20" s="9">
        <v>0</v>
      </c>
      <c r="CI20" s="9">
        <v>0</v>
      </c>
      <c r="CJ20" s="9">
        <v>0.98199999999999998</v>
      </c>
      <c r="CK20" s="9">
        <v>0.157</v>
      </c>
      <c r="CL20" s="9">
        <v>0.82499999999999996</v>
      </c>
      <c r="CM20" s="9">
        <v>0.34100000000000003</v>
      </c>
      <c r="CN20" s="9">
        <v>0.16500000000000001</v>
      </c>
      <c r="CO20" s="9">
        <v>0.17599999999999999</v>
      </c>
      <c r="CP20" s="9">
        <v>1.171</v>
      </c>
      <c r="CQ20" s="9">
        <v>0.72399999999999998</v>
      </c>
      <c r="CR20" s="9">
        <v>0.44700000000000001</v>
      </c>
      <c r="CS20" s="9">
        <v>28.55</v>
      </c>
      <c r="CT20" s="9">
        <v>93.962000000000003</v>
      </c>
      <c r="CU20" s="9">
        <v>10.912000000000001</v>
      </c>
      <c r="CV20" s="9">
        <v>1.1120000000000001</v>
      </c>
      <c r="CW20" s="9">
        <v>0.28199999999999997</v>
      </c>
      <c r="CX20" s="9">
        <v>0.83</v>
      </c>
      <c r="CY20" s="9">
        <v>9.6000000000000002E-2</v>
      </c>
      <c r="CZ20" s="9">
        <v>0</v>
      </c>
      <c r="DA20" s="9">
        <v>9.6000000000000002E-2</v>
      </c>
      <c r="DB20" s="9">
        <v>0.309</v>
      </c>
      <c r="DC20" s="9">
        <v>0</v>
      </c>
      <c r="DD20" s="9">
        <v>0.309</v>
      </c>
      <c r="DE20" s="9">
        <v>0.38100000000000001</v>
      </c>
      <c r="DF20" s="9">
        <v>0.157</v>
      </c>
      <c r="DG20" s="9">
        <v>0.224</v>
      </c>
      <c r="DH20" s="9">
        <v>0.32600000000000001</v>
      </c>
      <c r="DI20" s="9">
        <v>0.125</v>
      </c>
      <c r="DJ20" s="9">
        <v>0.20100000000000001</v>
      </c>
      <c r="DK20" s="9">
        <v>18.675999999999998</v>
      </c>
      <c r="DL20" s="9">
        <v>36.25</v>
      </c>
      <c r="DM20" s="9">
        <v>10.731999999999999</v>
      </c>
      <c r="DN20" s="9">
        <v>12.529</v>
      </c>
      <c r="DO20" s="9">
        <v>6.15</v>
      </c>
      <c r="DP20" s="9">
        <v>6.3789999999999996</v>
      </c>
      <c r="DQ20" s="9">
        <v>1.0289999999999999</v>
      </c>
      <c r="DR20" s="9">
        <v>0.29499999999999998</v>
      </c>
      <c r="DS20" s="9">
        <v>0.73399999999999999</v>
      </c>
      <c r="DT20" s="9">
        <v>2.6480000000000001</v>
      </c>
      <c r="DU20" s="9">
        <v>1.843</v>
      </c>
      <c r="DV20" s="9">
        <v>0.80500000000000005</v>
      </c>
      <c r="DW20" s="9">
        <v>3.3210000000000002</v>
      </c>
      <c r="DX20" s="9">
        <v>1.85</v>
      </c>
      <c r="DY20" s="9">
        <v>1.4710000000000001</v>
      </c>
      <c r="DZ20" s="9">
        <v>5.5309999999999997</v>
      </c>
      <c r="EA20" s="9">
        <v>2.1629999999999998</v>
      </c>
      <c r="EB20" s="9">
        <v>3.3679999999999999</v>
      </c>
      <c r="EC20" s="9">
        <v>34.409999999999997</v>
      </c>
      <c r="ED20" s="9">
        <v>26</v>
      </c>
      <c r="EE20" s="9">
        <v>52</v>
      </c>
      <c r="EF20" s="9">
        <v>11.617000000000001</v>
      </c>
      <c r="EG20" s="9">
        <v>5.7009999999999996</v>
      </c>
      <c r="EH20" s="9">
        <v>5.9160000000000004</v>
      </c>
      <c r="EI20" s="9">
        <v>1.0289999999999999</v>
      </c>
      <c r="EJ20" s="9">
        <v>0.29499999999999998</v>
      </c>
      <c r="EK20" s="9">
        <v>0.73399999999999999</v>
      </c>
      <c r="EL20" s="9">
        <v>2.6480000000000001</v>
      </c>
      <c r="EM20" s="9">
        <v>1.843</v>
      </c>
      <c r="EN20" s="9">
        <v>0.80500000000000005</v>
      </c>
      <c r="EO20" s="9">
        <v>3.1080000000000001</v>
      </c>
      <c r="EP20" s="9">
        <v>1.85</v>
      </c>
      <c r="EQ20" s="9">
        <v>1.2589999999999999</v>
      </c>
      <c r="ER20" s="9">
        <v>4.8319999999999999</v>
      </c>
      <c r="ES20" s="9">
        <v>1.714</v>
      </c>
      <c r="ET20" s="9">
        <v>3.1179999999999999</v>
      </c>
      <c r="EU20" s="9">
        <v>26</v>
      </c>
      <c r="EV20" s="9">
        <v>24.635999999999999</v>
      </c>
      <c r="EW20" s="9">
        <v>52</v>
      </c>
      <c r="EX20" s="9">
        <v>5.6559999999999997</v>
      </c>
      <c r="EY20" s="9">
        <v>3.3290000000000002</v>
      </c>
      <c r="EZ20" s="9">
        <v>2.327</v>
      </c>
      <c r="FA20" s="9">
        <v>0</v>
      </c>
      <c r="FB20" s="9">
        <v>0</v>
      </c>
      <c r="FC20" s="9">
        <v>0</v>
      </c>
      <c r="FD20" s="9">
        <v>1.363</v>
      </c>
      <c r="FE20" s="9">
        <v>0.85899999999999999</v>
      </c>
      <c r="FF20" s="9">
        <v>0.504</v>
      </c>
      <c r="FG20" s="9">
        <v>2.0499999999999998</v>
      </c>
      <c r="FH20" s="9">
        <v>1.319</v>
      </c>
      <c r="FI20" s="9">
        <v>0.73</v>
      </c>
      <c r="FJ20" s="9">
        <v>2.2429999999999999</v>
      </c>
      <c r="FK20" s="9">
        <v>1.151</v>
      </c>
      <c r="FL20" s="9">
        <v>1.0920000000000001</v>
      </c>
      <c r="FM20" s="9">
        <v>28.155999999999999</v>
      </c>
      <c r="FN20" s="9">
        <v>27.172999999999998</v>
      </c>
      <c r="FO20" s="9">
        <v>47.546999999999997</v>
      </c>
      <c r="FP20" s="9">
        <v>4.2009999999999996</v>
      </c>
      <c r="FQ20" s="9">
        <v>1.2829999999999999</v>
      </c>
      <c r="FR20" s="9">
        <v>2.9180000000000001</v>
      </c>
      <c r="FS20" s="9">
        <v>1.0289999999999999</v>
      </c>
      <c r="FT20" s="9">
        <v>0.29499999999999998</v>
      </c>
      <c r="FU20" s="9">
        <v>0.73399999999999999</v>
      </c>
      <c r="FV20" s="9">
        <v>0.59599999999999997</v>
      </c>
      <c r="FW20" s="9">
        <v>0.29499999999999998</v>
      </c>
      <c r="FX20" s="9">
        <v>0.30099999999999999</v>
      </c>
      <c r="FY20" s="9">
        <v>0.88900000000000001</v>
      </c>
      <c r="FZ20" s="9">
        <v>0.36099999999999999</v>
      </c>
      <c r="GA20" s="9">
        <v>0.52800000000000002</v>
      </c>
      <c r="GB20" s="9">
        <v>1.6870000000000001</v>
      </c>
      <c r="GC20" s="9">
        <v>0.33200000000000002</v>
      </c>
      <c r="GD20" s="9">
        <v>1.355</v>
      </c>
      <c r="GE20" s="9">
        <v>20</v>
      </c>
      <c r="GF20" s="9">
        <v>15.297000000000001</v>
      </c>
      <c r="GG20" s="9">
        <v>50.07</v>
      </c>
      <c r="GH20" s="9">
        <v>2.085</v>
      </c>
      <c r="GI20" s="9">
        <v>0.69299999999999995</v>
      </c>
      <c r="GJ20" s="9">
        <v>1.3919999999999999</v>
      </c>
      <c r="GK20" s="9">
        <v>0.48099999999999998</v>
      </c>
      <c r="GL20" s="9">
        <v>0</v>
      </c>
      <c r="GM20" s="9">
        <v>0.48099999999999998</v>
      </c>
      <c r="GN20" s="9">
        <v>0.30099999999999999</v>
      </c>
      <c r="GO20" s="9">
        <v>0</v>
      </c>
      <c r="GP20" s="9">
        <v>0.30099999999999999</v>
      </c>
      <c r="GQ20" s="9">
        <v>0.66600000000000004</v>
      </c>
      <c r="GR20" s="9">
        <v>0.36099999999999999</v>
      </c>
      <c r="GS20" s="9">
        <v>0.30499999999999999</v>
      </c>
      <c r="GT20" s="9">
        <v>0.63700000000000001</v>
      </c>
      <c r="GU20" s="9">
        <v>0.33200000000000002</v>
      </c>
      <c r="GV20" s="9">
        <v>0.30499999999999999</v>
      </c>
      <c r="GW20" s="9">
        <v>20</v>
      </c>
      <c r="GX20" s="9">
        <v>135.00299999999999</v>
      </c>
      <c r="GY20" s="9">
        <v>13.695</v>
      </c>
      <c r="GZ20" s="9">
        <v>2.1150000000000002</v>
      </c>
      <c r="HA20" s="9">
        <v>0.58899999999999997</v>
      </c>
      <c r="HB20" s="9">
        <v>1.526</v>
      </c>
      <c r="HC20" s="9">
        <v>0.54800000000000004</v>
      </c>
      <c r="HD20" s="9">
        <v>0.29499999999999998</v>
      </c>
      <c r="HE20" s="9">
        <v>0.253</v>
      </c>
      <c r="HF20" s="9">
        <v>0.29499999999999998</v>
      </c>
      <c r="HG20" s="9">
        <v>0.29499999999999998</v>
      </c>
      <c r="HH20" s="9">
        <v>0</v>
      </c>
      <c r="HI20" s="9">
        <v>0.223</v>
      </c>
      <c r="HJ20" s="9">
        <v>0</v>
      </c>
      <c r="HK20" s="9">
        <v>0.223</v>
      </c>
      <c r="HL20" s="9">
        <v>1.05</v>
      </c>
      <c r="HM20" s="9">
        <v>0</v>
      </c>
      <c r="HN20" s="9">
        <v>1.05</v>
      </c>
      <c r="HO20" s="9">
        <v>50.98</v>
      </c>
      <c r="HP20" s="9">
        <v>5</v>
      </c>
      <c r="HQ20" s="9">
        <v>52</v>
      </c>
      <c r="HR20" s="9">
        <v>1.76</v>
      </c>
      <c r="HS20" s="9">
        <v>1.089</v>
      </c>
      <c r="HT20" s="9">
        <v>0.67100000000000004</v>
      </c>
      <c r="HU20" s="9">
        <v>0</v>
      </c>
      <c r="HV20" s="9">
        <v>0</v>
      </c>
      <c r="HW20" s="9">
        <v>0</v>
      </c>
      <c r="HX20" s="9">
        <v>0.69</v>
      </c>
      <c r="HY20" s="9">
        <v>0.69</v>
      </c>
      <c r="HZ20" s="9">
        <v>0</v>
      </c>
      <c r="IA20" s="9">
        <v>0.16900000000000001</v>
      </c>
      <c r="IB20" s="9">
        <v>0.16900000000000001</v>
      </c>
      <c r="IC20" s="9">
        <v>0</v>
      </c>
      <c r="ID20" s="9">
        <v>0.90100000000000002</v>
      </c>
      <c r="IE20" s="9">
        <v>0.23</v>
      </c>
      <c r="IF20" s="9">
        <v>0.67100000000000004</v>
      </c>
      <c r="IG20" s="9">
        <v>40.18</v>
      </c>
      <c r="IH20" s="9">
        <v>9.7040000000000006</v>
      </c>
      <c r="II20" s="9">
        <v>330.35</v>
      </c>
      <c r="IJ20" s="9">
        <v>0.90300000000000002</v>
      </c>
      <c r="IK20" s="9">
        <v>0.47299999999999998</v>
      </c>
      <c r="IL20" s="9">
        <v>0.43</v>
      </c>
      <c r="IM20" s="9">
        <v>0</v>
      </c>
      <c r="IN20" s="9">
        <v>0</v>
      </c>
      <c r="IO20" s="9">
        <v>0</v>
      </c>
      <c r="IP20" s="9">
        <v>0.24299999999999999</v>
      </c>
      <c r="IQ20" s="9">
        <v>0.24299999999999999</v>
      </c>
    </row>
    <row r="21" spans="1:251">
      <c r="A21" s="10">
        <v>45689</v>
      </c>
      <c r="B21" s="9">
        <v>0.16</v>
      </c>
      <c r="C21" s="9">
        <v>0</v>
      </c>
      <c r="D21" s="9">
        <v>0.42299999999999999</v>
      </c>
      <c r="E21" s="9">
        <v>0</v>
      </c>
      <c r="F21" s="9">
        <v>0.42299999999999999</v>
      </c>
      <c r="G21" s="9">
        <v>7.5110000000000001</v>
      </c>
      <c r="H21" s="9">
        <v>8.5500000000000007</v>
      </c>
      <c r="I21" s="9">
        <v>14.616</v>
      </c>
      <c r="J21" s="9">
        <v>0.86</v>
      </c>
      <c r="K21" s="9">
        <v>0.19400000000000001</v>
      </c>
      <c r="L21" s="9">
        <v>0.66600000000000004</v>
      </c>
      <c r="M21" s="9">
        <v>0.28999999999999998</v>
      </c>
      <c r="N21" s="9">
        <v>0</v>
      </c>
      <c r="O21" s="9">
        <v>0.28999999999999998</v>
      </c>
      <c r="P21" s="9">
        <v>0.33600000000000002</v>
      </c>
      <c r="Q21" s="9">
        <v>0.19400000000000001</v>
      </c>
      <c r="R21" s="9">
        <v>0.14199999999999999</v>
      </c>
      <c r="S21" s="9">
        <v>0.23400000000000001</v>
      </c>
      <c r="T21" s="9">
        <v>0</v>
      </c>
      <c r="U21" s="9">
        <v>0.23400000000000001</v>
      </c>
      <c r="V21" s="9">
        <v>0</v>
      </c>
      <c r="W21" s="9">
        <v>0</v>
      </c>
      <c r="X21" s="9">
        <v>0</v>
      </c>
      <c r="Y21" s="9">
        <v>7.2709999999999999</v>
      </c>
      <c r="Z21" s="9">
        <v>0</v>
      </c>
      <c r="AA21" s="9">
        <v>3.766</v>
      </c>
      <c r="AB21" s="9">
        <v>0.79600000000000004</v>
      </c>
      <c r="AC21" s="9">
        <v>8.5000000000000006E-2</v>
      </c>
      <c r="AD21" s="9">
        <v>0.71099999999999997</v>
      </c>
      <c r="AE21" s="9">
        <v>0</v>
      </c>
      <c r="AF21" s="9">
        <v>0</v>
      </c>
      <c r="AG21" s="9">
        <v>0</v>
      </c>
      <c r="AH21" s="9">
        <v>0.26</v>
      </c>
      <c r="AI21" s="9">
        <v>0</v>
      </c>
      <c r="AJ21" s="9">
        <v>0.26</v>
      </c>
      <c r="AK21" s="9">
        <v>0.318</v>
      </c>
      <c r="AL21" s="9">
        <v>8.5000000000000006E-2</v>
      </c>
      <c r="AM21" s="9">
        <v>0.23200000000000001</v>
      </c>
      <c r="AN21" s="9">
        <v>0.218</v>
      </c>
      <c r="AO21" s="9">
        <v>0</v>
      </c>
      <c r="AP21" s="9">
        <v>0.218</v>
      </c>
      <c r="AQ21" s="9">
        <v>21.792000000000002</v>
      </c>
      <c r="AR21" s="9">
        <v>0</v>
      </c>
      <c r="AS21" s="9">
        <v>17.006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12.54</v>
      </c>
      <c r="DO21" s="9">
        <v>6.7190000000000003</v>
      </c>
      <c r="DP21" s="9">
        <v>5.8209999999999997</v>
      </c>
      <c r="DQ21" s="9">
        <v>2.431</v>
      </c>
      <c r="DR21" s="9">
        <v>1.1459999999999999</v>
      </c>
      <c r="DS21" s="9">
        <v>1.2849999999999999</v>
      </c>
      <c r="DT21" s="9">
        <v>2.948</v>
      </c>
      <c r="DU21" s="9">
        <v>1.964</v>
      </c>
      <c r="DV21" s="9">
        <v>0.98399999999999999</v>
      </c>
      <c r="DW21" s="9">
        <v>4.8970000000000002</v>
      </c>
      <c r="DX21" s="9">
        <v>2.879</v>
      </c>
      <c r="DY21" s="9">
        <v>2.0169999999999999</v>
      </c>
      <c r="DZ21" s="9">
        <v>2.2650000000000001</v>
      </c>
      <c r="EA21" s="9">
        <v>0.73</v>
      </c>
      <c r="EB21" s="9">
        <v>1.5349999999999999</v>
      </c>
      <c r="EC21" s="9">
        <v>13</v>
      </c>
      <c r="ED21" s="9">
        <v>13</v>
      </c>
      <c r="EE21" s="9">
        <v>13.577999999999999</v>
      </c>
      <c r="EF21" s="9">
        <v>12.54</v>
      </c>
      <c r="EG21" s="9">
        <v>6.7190000000000003</v>
      </c>
      <c r="EH21" s="9">
        <v>5.8209999999999997</v>
      </c>
      <c r="EI21" s="9">
        <v>2.431</v>
      </c>
      <c r="EJ21" s="9">
        <v>1.1459999999999999</v>
      </c>
      <c r="EK21" s="9">
        <v>1.2849999999999999</v>
      </c>
      <c r="EL21" s="9">
        <v>2.948</v>
      </c>
      <c r="EM21" s="9">
        <v>1.964</v>
      </c>
      <c r="EN21" s="9">
        <v>0.98399999999999999</v>
      </c>
      <c r="EO21" s="9">
        <v>4.8970000000000002</v>
      </c>
      <c r="EP21" s="9">
        <v>2.879</v>
      </c>
      <c r="EQ21" s="9">
        <v>2.0169999999999999</v>
      </c>
      <c r="ER21" s="9">
        <v>2.2650000000000001</v>
      </c>
      <c r="ES21" s="9">
        <v>0.73</v>
      </c>
      <c r="ET21" s="9">
        <v>1.5349999999999999</v>
      </c>
      <c r="EU21" s="9">
        <v>13</v>
      </c>
      <c r="EV21" s="9">
        <v>13</v>
      </c>
      <c r="EW21" s="9">
        <v>13.577999999999999</v>
      </c>
      <c r="EX21" s="9">
        <v>6.1820000000000004</v>
      </c>
      <c r="EY21" s="9">
        <v>3.6339999999999999</v>
      </c>
      <c r="EZ21" s="9">
        <v>2.5489999999999999</v>
      </c>
      <c r="FA21" s="9">
        <v>1.129</v>
      </c>
      <c r="FB21" s="9">
        <v>0.56299999999999994</v>
      </c>
      <c r="FC21" s="9">
        <v>0.56499999999999995</v>
      </c>
      <c r="FD21" s="9">
        <v>1.788</v>
      </c>
      <c r="FE21" s="9">
        <v>0.997</v>
      </c>
      <c r="FF21" s="9">
        <v>0.79100000000000004</v>
      </c>
      <c r="FG21" s="9">
        <v>2.56</v>
      </c>
      <c r="FH21" s="9">
        <v>1.6870000000000001</v>
      </c>
      <c r="FI21" s="9">
        <v>0.873</v>
      </c>
      <c r="FJ21" s="9">
        <v>0.70599999999999996</v>
      </c>
      <c r="FK21" s="9">
        <v>0.38700000000000001</v>
      </c>
      <c r="FL21" s="9">
        <v>0.31900000000000001</v>
      </c>
      <c r="FM21" s="9">
        <v>13</v>
      </c>
      <c r="FN21" s="9">
        <v>13</v>
      </c>
      <c r="FO21" s="9">
        <v>7.9909999999999997</v>
      </c>
      <c r="FP21" s="9">
        <v>4.17</v>
      </c>
      <c r="FQ21" s="9">
        <v>2.0099999999999998</v>
      </c>
      <c r="FR21" s="9">
        <v>2.16</v>
      </c>
      <c r="FS21" s="9">
        <v>1.302</v>
      </c>
      <c r="FT21" s="9">
        <v>0.58199999999999996</v>
      </c>
      <c r="FU21" s="9">
        <v>0.72</v>
      </c>
      <c r="FV21" s="9">
        <v>0.57499999999999996</v>
      </c>
      <c r="FW21" s="9">
        <v>0.57499999999999996</v>
      </c>
      <c r="FX21" s="9">
        <v>0</v>
      </c>
      <c r="FY21" s="9">
        <v>1.5509999999999999</v>
      </c>
      <c r="FZ21" s="9">
        <v>0.85299999999999998</v>
      </c>
      <c r="GA21" s="9">
        <v>0.69799999999999995</v>
      </c>
      <c r="GB21" s="9">
        <v>0.74199999999999999</v>
      </c>
      <c r="GC21" s="9">
        <v>0</v>
      </c>
      <c r="GD21" s="9">
        <v>0.74199999999999999</v>
      </c>
      <c r="GE21" s="9">
        <v>13</v>
      </c>
      <c r="GF21" s="9">
        <v>8</v>
      </c>
      <c r="GG21" s="9">
        <v>20.004999999999999</v>
      </c>
      <c r="GH21" s="9">
        <v>2.8380000000000001</v>
      </c>
      <c r="GI21" s="9">
        <v>1.752</v>
      </c>
      <c r="GJ21" s="9">
        <v>1.0860000000000001</v>
      </c>
      <c r="GK21" s="9">
        <v>0.93700000000000006</v>
      </c>
      <c r="GL21" s="9">
        <v>0.58199999999999996</v>
      </c>
      <c r="GM21" s="9">
        <v>0.35499999999999998</v>
      </c>
      <c r="GN21" s="9">
        <v>0.57499999999999996</v>
      </c>
      <c r="GO21" s="9">
        <v>0.57499999999999996</v>
      </c>
      <c r="GP21" s="9">
        <v>0</v>
      </c>
      <c r="GQ21" s="9">
        <v>0.93899999999999995</v>
      </c>
      <c r="GR21" s="9">
        <v>0.59499999999999997</v>
      </c>
      <c r="GS21" s="9">
        <v>0.34399999999999997</v>
      </c>
      <c r="GT21" s="9">
        <v>0.38700000000000001</v>
      </c>
      <c r="GU21" s="9">
        <v>0</v>
      </c>
      <c r="GV21" s="9">
        <v>0.38700000000000001</v>
      </c>
      <c r="GW21" s="9">
        <v>8.8580000000000005</v>
      </c>
      <c r="GX21" s="9">
        <v>8</v>
      </c>
      <c r="GY21" s="9">
        <v>19.37</v>
      </c>
      <c r="GZ21" s="9">
        <v>1.3320000000000001</v>
      </c>
      <c r="HA21" s="9">
        <v>0.25800000000000001</v>
      </c>
      <c r="HB21" s="9">
        <v>1.0740000000000001</v>
      </c>
      <c r="HC21" s="9">
        <v>0.36499999999999999</v>
      </c>
      <c r="HD21" s="9">
        <v>0</v>
      </c>
      <c r="HE21" s="9">
        <v>0.36499999999999999</v>
      </c>
      <c r="HF21" s="9">
        <v>0</v>
      </c>
      <c r="HG21" s="9">
        <v>0</v>
      </c>
      <c r="HH21" s="9">
        <v>0</v>
      </c>
      <c r="HI21" s="9">
        <v>0.61199999999999999</v>
      </c>
      <c r="HJ21" s="9">
        <v>0.25800000000000001</v>
      </c>
      <c r="HK21" s="9">
        <v>0.35399999999999998</v>
      </c>
      <c r="HL21" s="9">
        <v>0.35399999999999998</v>
      </c>
      <c r="HM21" s="9">
        <v>0</v>
      </c>
      <c r="HN21" s="9">
        <v>0.35399999999999998</v>
      </c>
      <c r="HO21" s="9">
        <v>20.297999999999998</v>
      </c>
      <c r="HP21" s="9">
        <v>0</v>
      </c>
      <c r="HQ21" s="9">
        <v>25.63</v>
      </c>
      <c r="HR21" s="9">
        <v>2.1880000000000002</v>
      </c>
      <c r="HS21" s="9">
        <v>1.0760000000000001</v>
      </c>
      <c r="HT21" s="9">
        <v>1.113</v>
      </c>
      <c r="HU21" s="9">
        <v>0</v>
      </c>
      <c r="HV21" s="9">
        <v>0</v>
      </c>
      <c r="HW21" s="9">
        <v>0</v>
      </c>
      <c r="HX21" s="9">
        <v>0.58599999999999997</v>
      </c>
      <c r="HY21" s="9">
        <v>0.39300000000000002</v>
      </c>
      <c r="HZ21" s="9">
        <v>0.193</v>
      </c>
      <c r="IA21" s="9">
        <v>0.78500000000000003</v>
      </c>
      <c r="IB21" s="9">
        <v>0.33900000000000002</v>
      </c>
      <c r="IC21" s="9">
        <v>0.44600000000000001</v>
      </c>
      <c r="ID21" s="9">
        <v>0.81699999999999995</v>
      </c>
      <c r="IE21" s="9">
        <v>0.34300000000000003</v>
      </c>
      <c r="IF21" s="9">
        <v>0.47399999999999998</v>
      </c>
      <c r="IG21" s="9">
        <v>34.912999999999997</v>
      </c>
      <c r="IH21" s="9">
        <v>27.556999999999999</v>
      </c>
      <c r="II21" s="9">
        <v>65.176000000000002</v>
      </c>
      <c r="IJ21" s="9">
        <v>0.98399999999999999</v>
      </c>
      <c r="IK21" s="9">
        <v>0.51</v>
      </c>
      <c r="IL21" s="9">
        <v>0.47399999999999998</v>
      </c>
      <c r="IM21" s="9">
        <v>0</v>
      </c>
      <c r="IN21" s="9">
        <v>0</v>
      </c>
      <c r="IO21" s="9">
        <v>0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11513</v>
      </c>
      <c r="C1" s="3" t="s">
        <v>11514</v>
      </c>
      <c r="D1" s="3" t="s">
        <v>11515</v>
      </c>
      <c r="E1" s="3" t="s">
        <v>11516</v>
      </c>
      <c r="F1" s="3" t="s">
        <v>11517</v>
      </c>
      <c r="G1" s="3" t="s">
        <v>11518</v>
      </c>
      <c r="H1" s="3" t="s">
        <v>11519</v>
      </c>
      <c r="I1" s="3" t="s">
        <v>11520</v>
      </c>
      <c r="J1" s="3" t="s">
        <v>11521</v>
      </c>
      <c r="K1" s="3" t="s">
        <v>11522</v>
      </c>
      <c r="L1" s="3" t="s">
        <v>11523</v>
      </c>
      <c r="M1" s="3" t="s">
        <v>11524</v>
      </c>
      <c r="N1" s="3" t="s">
        <v>11525</v>
      </c>
      <c r="O1" s="3" t="s">
        <v>11526</v>
      </c>
      <c r="P1" s="3" t="s">
        <v>11527</v>
      </c>
      <c r="Q1" s="3" t="s">
        <v>11528</v>
      </c>
      <c r="R1" s="3" t="s">
        <v>11529</v>
      </c>
      <c r="S1" s="3" t="s">
        <v>11530</v>
      </c>
      <c r="T1" s="3" t="s">
        <v>11531</v>
      </c>
      <c r="U1" s="3" t="s">
        <v>11532</v>
      </c>
      <c r="V1" s="3" t="s">
        <v>11533</v>
      </c>
      <c r="W1" s="3" t="s">
        <v>11534</v>
      </c>
      <c r="X1" s="3" t="s">
        <v>11535</v>
      </c>
      <c r="Y1" s="3" t="s">
        <v>11536</v>
      </c>
      <c r="Z1" s="3" t="s">
        <v>11537</v>
      </c>
      <c r="AA1" s="3" t="s">
        <v>11538</v>
      </c>
      <c r="AB1" s="3" t="s">
        <v>11539</v>
      </c>
      <c r="AC1" s="3" t="s">
        <v>11540</v>
      </c>
      <c r="AD1" s="3" t="s">
        <v>11541</v>
      </c>
      <c r="AE1" s="3" t="s">
        <v>11542</v>
      </c>
      <c r="AF1" s="3" t="s">
        <v>11543</v>
      </c>
      <c r="AG1" s="3" t="s">
        <v>11544</v>
      </c>
      <c r="AH1" s="3" t="s">
        <v>11545</v>
      </c>
      <c r="AI1" s="3" t="s">
        <v>11546</v>
      </c>
      <c r="AJ1" s="3" t="s">
        <v>11547</v>
      </c>
      <c r="AK1" s="3" t="s">
        <v>11548</v>
      </c>
      <c r="AL1" s="3" t="s">
        <v>11549</v>
      </c>
      <c r="AM1" s="3" t="s">
        <v>11550</v>
      </c>
      <c r="AN1" s="3" t="s">
        <v>11551</v>
      </c>
      <c r="AO1" s="3" t="s">
        <v>11552</v>
      </c>
      <c r="AP1" s="3" t="s">
        <v>11553</v>
      </c>
      <c r="AQ1" s="3" t="s">
        <v>11554</v>
      </c>
      <c r="AR1" s="3" t="s">
        <v>11555</v>
      </c>
      <c r="AS1" s="3" t="s">
        <v>11556</v>
      </c>
      <c r="AT1" s="3" t="s">
        <v>11557</v>
      </c>
      <c r="AU1" s="3" t="s">
        <v>11558</v>
      </c>
      <c r="AV1" s="3" t="s">
        <v>11559</v>
      </c>
      <c r="AW1" s="3" t="s">
        <v>11560</v>
      </c>
      <c r="AX1" s="3" t="s">
        <v>11561</v>
      </c>
      <c r="AY1" s="3" t="s">
        <v>11562</v>
      </c>
      <c r="AZ1" s="3" t="s">
        <v>11563</v>
      </c>
      <c r="BA1" s="3" t="s">
        <v>11564</v>
      </c>
      <c r="BB1" s="3" t="s">
        <v>11565</v>
      </c>
      <c r="BC1" s="3" t="s">
        <v>11566</v>
      </c>
      <c r="BD1" s="3" t="s">
        <v>11567</v>
      </c>
      <c r="BE1" s="3" t="s">
        <v>11568</v>
      </c>
      <c r="BF1" s="3" t="s">
        <v>11569</v>
      </c>
      <c r="BG1" s="3" t="s">
        <v>11570</v>
      </c>
      <c r="BH1" s="3" t="s">
        <v>11571</v>
      </c>
      <c r="BI1" s="3" t="s">
        <v>11572</v>
      </c>
      <c r="BJ1" s="3" t="s">
        <v>11573</v>
      </c>
      <c r="BK1" s="3" t="s">
        <v>11574</v>
      </c>
      <c r="BL1" s="3" t="s">
        <v>11575</v>
      </c>
      <c r="BM1" s="3" t="s">
        <v>11576</v>
      </c>
      <c r="BN1" s="3" t="s">
        <v>11577</v>
      </c>
      <c r="BO1" s="3" t="s">
        <v>11578</v>
      </c>
      <c r="BP1" s="3" t="s">
        <v>11579</v>
      </c>
      <c r="BQ1" s="3" t="s">
        <v>11580</v>
      </c>
      <c r="BR1" s="3" t="s">
        <v>11581</v>
      </c>
      <c r="BS1" s="3" t="s">
        <v>11582</v>
      </c>
      <c r="BT1" s="3" t="s">
        <v>11583</v>
      </c>
      <c r="BU1" s="3" t="s">
        <v>11584</v>
      </c>
      <c r="BV1" s="3" t="s">
        <v>11585</v>
      </c>
      <c r="BW1" s="3" t="s">
        <v>11586</v>
      </c>
      <c r="BX1" s="3" t="s">
        <v>11587</v>
      </c>
      <c r="BY1" s="3" t="s">
        <v>11588</v>
      </c>
      <c r="BZ1" s="3" t="s">
        <v>11589</v>
      </c>
      <c r="CA1" s="3" t="s">
        <v>11590</v>
      </c>
      <c r="CB1" s="3" t="s">
        <v>11591</v>
      </c>
      <c r="CC1" s="3" t="s">
        <v>11592</v>
      </c>
      <c r="CD1" s="3" t="s">
        <v>11593</v>
      </c>
      <c r="CE1" s="3" t="s">
        <v>11594</v>
      </c>
      <c r="CF1" s="3" t="s">
        <v>11595</v>
      </c>
      <c r="CG1" s="3" t="s">
        <v>11596</v>
      </c>
      <c r="CH1" s="3" t="s">
        <v>11597</v>
      </c>
      <c r="CI1" s="3" t="s">
        <v>11598</v>
      </c>
      <c r="CJ1" s="3" t="s">
        <v>11599</v>
      </c>
      <c r="CK1" s="3" t="s">
        <v>11600</v>
      </c>
      <c r="CL1" s="3" t="s">
        <v>11601</v>
      </c>
      <c r="CM1" s="3" t="s">
        <v>11602</v>
      </c>
      <c r="CN1" s="3" t="s">
        <v>11603</v>
      </c>
      <c r="CO1" s="3" t="s">
        <v>11604</v>
      </c>
      <c r="CP1" s="3" t="s">
        <v>11605</v>
      </c>
      <c r="CQ1" s="3" t="s">
        <v>11606</v>
      </c>
      <c r="CR1" s="3" t="s">
        <v>11607</v>
      </c>
      <c r="CS1" s="3" t="s">
        <v>11608</v>
      </c>
      <c r="CT1" s="3" t="s">
        <v>11609</v>
      </c>
      <c r="CU1" s="3" t="s">
        <v>11610</v>
      </c>
      <c r="CV1" s="3" t="s">
        <v>11611</v>
      </c>
      <c r="CW1" s="3" t="s">
        <v>11612</v>
      </c>
      <c r="CX1" s="3" t="s">
        <v>11613</v>
      </c>
      <c r="CY1" s="3" t="s">
        <v>11614</v>
      </c>
      <c r="CZ1" s="3" t="s">
        <v>11615</v>
      </c>
      <c r="DA1" s="3" t="s">
        <v>11616</v>
      </c>
      <c r="DB1" s="3" t="s">
        <v>11617</v>
      </c>
      <c r="DC1" s="3" t="s">
        <v>11618</v>
      </c>
      <c r="DD1" s="3" t="s">
        <v>11619</v>
      </c>
      <c r="DE1" s="3" t="s">
        <v>11620</v>
      </c>
      <c r="DF1" s="3" t="s">
        <v>11621</v>
      </c>
      <c r="DG1" s="3" t="s">
        <v>11622</v>
      </c>
      <c r="DH1" s="3" t="s">
        <v>11623</v>
      </c>
      <c r="DI1" s="3" t="s">
        <v>11624</v>
      </c>
      <c r="DJ1" s="3" t="s">
        <v>11625</v>
      </c>
      <c r="DK1" s="3" t="s">
        <v>11626</v>
      </c>
      <c r="DL1" s="3" t="s">
        <v>11627</v>
      </c>
      <c r="DM1" s="3" t="s">
        <v>11628</v>
      </c>
      <c r="DN1" s="3" t="s">
        <v>11629</v>
      </c>
      <c r="DO1" s="3" t="s">
        <v>11630</v>
      </c>
      <c r="DP1" s="3" t="s">
        <v>11631</v>
      </c>
      <c r="DQ1" s="3" t="s">
        <v>11632</v>
      </c>
      <c r="DR1" s="3" t="s">
        <v>11633</v>
      </c>
      <c r="DS1" s="3" t="s">
        <v>11634</v>
      </c>
      <c r="DT1" s="3" t="s">
        <v>11635</v>
      </c>
      <c r="DU1" s="3" t="s">
        <v>11636</v>
      </c>
      <c r="DV1" s="3" t="s">
        <v>11637</v>
      </c>
      <c r="DW1" s="3" t="s">
        <v>11638</v>
      </c>
      <c r="DX1" s="3" t="s">
        <v>11639</v>
      </c>
      <c r="DY1" s="3" t="s">
        <v>11640</v>
      </c>
      <c r="DZ1" s="3" t="s">
        <v>11641</v>
      </c>
      <c r="EA1" s="3" t="s">
        <v>11642</v>
      </c>
      <c r="EB1" s="3" t="s">
        <v>11643</v>
      </c>
      <c r="EC1" s="3" t="s">
        <v>11644</v>
      </c>
      <c r="ED1" s="3" t="s">
        <v>11645</v>
      </c>
      <c r="EE1" s="3" t="s">
        <v>11646</v>
      </c>
      <c r="EF1" s="3" t="s">
        <v>11647</v>
      </c>
      <c r="EG1" s="3" t="s">
        <v>11648</v>
      </c>
      <c r="EH1" s="3" t="s">
        <v>11649</v>
      </c>
      <c r="EI1" s="3" t="s">
        <v>11650</v>
      </c>
      <c r="EJ1" s="3" t="s">
        <v>11651</v>
      </c>
      <c r="EK1" s="3" t="s">
        <v>11652</v>
      </c>
      <c r="EL1" s="3" t="s">
        <v>11653</v>
      </c>
      <c r="EM1" s="3" t="s">
        <v>11654</v>
      </c>
      <c r="EN1" s="3" t="s">
        <v>11655</v>
      </c>
      <c r="EO1" s="3" t="s">
        <v>11656</v>
      </c>
      <c r="EP1" s="3" t="s">
        <v>11657</v>
      </c>
      <c r="EQ1" s="3" t="s">
        <v>11658</v>
      </c>
      <c r="ER1" s="3" t="s">
        <v>11659</v>
      </c>
      <c r="ES1" s="3" t="s">
        <v>11660</v>
      </c>
      <c r="ET1" s="3" t="s">
        <v>11661</v>
      </c>
      <c r="EU1" s="3" t="s">
        <v>11662</v>
      </c>
      <c r="EV1" s="3" t="s">
        <v>11663</v>
      </c>
      <c r="EW1" s="3" t="s">
        <v>11664</v>
      </c>
      <c r="EX1" s="3" t="s">
        <v>11665</v>
      </c>
      <c r="EY1" s="3" t="s">
        <v>11666</v>
      </c>
      <c r="EZ1" s="3" t="s">
        <v>11667</v>
      </c>
      <c r="FA1" s="3" t="s">
        <v>11668</v>
      </c>
      <c r="FB1" s="3" t="s">
        <v>11669</v>
      </c>
      <c r="FC1" s="3" t="s">
        <v>11670</v>
      </c>
      <c r="FD1" s="3" t="s">
        <v>11671</v>
      </c>
      <c r="FE1" s="3" t="s">
        <v>11672</v>
      </c>
      <c r="FF1" s="3" t="s">
        <v>11673</v>
      </c>
      <c r="FG1" s="3" t="s">
        <v>11674</v>
      </c>
      <c r="FH1" s="3" t="s">
        <v>11675</v>
      </c>
      <c r="FI1" s="3" t="s">
        <v>11676</v>
      </c>
      <c r="FJ1" s="3" t="s">
        <v>11677</v>
      </c>
      <c r="FK1" s="3" t="s">
        <v>11678</v>
      </c>
      <c r="FL1" s="3" t="s">
        <v>11679</v>
      </c>
      <c r="FM1" s="3" t="s">
        <v>11680</v>
      </c>
      <c r="FN1" s="3" t="s">
        <v>11681</v>
      </c>
      <c r="FO1" s="3" t="s">
        <v>11682</v>
      </c>
      <c r="FP1" s="3" t="s">
        <v>11683</v>
      </c>
      <c r="FQ1" s="3" t="s">
        <v>11684</v>
      </c>
      <c r="FR1" s="3" t="s">
        <v>11685</v>
      </c>
      <c r="FS1" s="3" t="s">
        <v>11686</v>
      </c>
      <c r="FT1" s="3" t="s">
        <v>11687</v>
      </c>
      <c r="FU1" s="3" t="s">
        <v>11688</v>
      </c>
      <c r="FV1" s="3" t="s">
        <v>11689</v>
      </c>
      <c r="FW1" s="3" t="s">
        <v>11690</v>
      </c>
      <c r="FX1" s="3" t="s">
        <v>11691</v>
      </c>
      <c r="FY1" s="3" t="s">
        <v>11692</v>
      </c>
      <c r="FZ1" s="3" t="s">
        <v>11693</v>
      </c>
      <c r="GA1" s="3" t="s">
        <v>11694</v>
      </c>
      <c r="GB1" s="3" t="s">
        <v>11695</v>
      </c>
      <c r="GC1" s="3" t="s">
        <v>11696</v>
      </c>
      <c r="GD1" s="3" t="s">
        <v>11697</v>
      </c>
      <c r="GE1" s="3" t="s">
        <v>11698</v>
      </c>
      <c r="GF1" s="3" t="s">
        <v>11699</v>
      </c>
      <c r="GG1" s="3" t="s">
        <v>11700</v>
      </c>
      <c r="GH1" s="3" t="s">
        <v>11701</v>
      </c>
      <c r="GI1" s="3" t="s">
        <v>11702</v>
      </c>
      <c r="GJ1" s="3" t="s">
        <v>11703</v>
      </c>
      <c r="GK1" s="3" t="s">
        <v>11704</v>
      </c>
      <c r="GL1" s="3" t="s">
        <v>11705</v>
      </c>
      <c r="GM1" s="3" t="s">
        <v>11706</v>
      </c>
      <c r="GN1" s="3" t="s">
        <v>11707</v>
      </c>
      <c r="GO1" s="3" t="s">
        <v>11708</v>
      </c>
      <c r="GP1" s="3" t="s">
        <v>11709</v>
      </c>
      <c r="GQ1" s="3" t="s">
        <v>11710</v>
      </c>
      <c r="GR1" s="3" t="s">
        <v>11711</v>
      </c>
      <c r="GS1" s="3" t="s">
        <v>11712</v>
      </c>
      <c r="GT1" s="3" t="s">
        <v>11713</v>
      </c>
      <c r="GU1" s="3" t="s">
        <v>11714</v>
      </c>
      <c r="GV1" s="3" t="s">
        <v>11715</v>
      </c>
      <c r="GW1" s="3" t="s">
        <v>11716</v>
      </c>
      <c r="GX1" s="3" t="s">
        <v>11717</v>
      </c>
      <c r="GY1" s="3" t="s">
        <v>11718</v>
      </c>
      <c r="GZ1" s="3" t="s">
        <v>11719</v>
      </c>
      <c r="HA1" s="3" t="s">
        <v>11720</v>
      </c>
      <c r="HB1" s="3" t="s">
        <v>11721</v>
      </c>
      <c r="HC1" s="3" t="s">
        <v>11722</v>
      </c>
      <c r="HD1" s="3" t="s">
        <v>11723</v>
      </c>
      <c r="HE1" s="3" t="s">
        <v>11724</v>
      </c>
      <c r="HF1" s="3" t="s">
        <v>11725</v>
      </c>
      <c r="HG1" s="3" t="s">
        <v>11726</v>
      </c>
      <c r="HH1" s="3" t="s">
        <v>11727</v>
      </c>
      <c r="HI1" s="3" t="s">
        <v>11728</v>
      </c>
      <c r="HJ1" s="3" t="s">
        <v>11729</v>
      </c>
      <c r="HK1" s="3" t="s">
        <v>11730</v>
      </c>
      <c r="HL1" s="3" t="s">
        <v>11731</v>
      </c>
      <c r="HM1" s="3" t="s">
        <v>11732</v>
      </c>
      <c r="HN1" s="3" t="s">
        <v>11733</v>
      </c>
      <c r="HO1" s="3" t="s">
        <v>11734</v>
      </c>
      <c r="HP1" s="3" t="s">
        <v>11735</v>
      </c>
      <c r="HQ1" s="3" t="s">
        <v>11736</v>
      </c>
      <c r="HR1" s="3" t="s">
        <v>11737</v>
      </c>
      <c r="HS1" s="3" t="s">
        <v>11738</v>
      </c>
      <c r="HT1" s="3" t="s">
        <v>11739</v>
      </c>
      <c r="HU1" s="3" t="s">
        <v>11740</v>
      </c>
      <c r="HV1" s="3" t="s">
        <v>11741</v>
      </c>
      <c r="HW1" s="3" t="s">
        <v>11742</v>
      </c>
      <c r="HX1" s="3" t="s">
        <v>11743</v>
      </c>
      <c r="HY1" s="3" t="s">
        <v>11744</v>
      </c>
      <c r="HZ1" s="3" t="s">
        <v>11745</v>
      </c>
      <c r="IA1" s="3" t="s">
        <v>11746</v>
      </c>
      <c r="IB1" s="3" t="s">
        <v>11747</v>
      </c>
      <c r="IC1" s="3" t="s">
        <v>11748</v>
      </c>
      <c r="ID1" s="3" t="s">
        <v>11749</v>
      </c>
      <c r="IE1" s="3" t="s">
        <v>11750</v>
      </c>
      <c r="IF1" s="3" t="s">
        <v>11751</v>
      </c>
      <c r="IG1" s="3" t="s">
        <v>11752</v>
      </c>
      <c r="IH1" s="3" t="s">
        <v>11753</v>
      </c>
      <c r="II1" s="3" t="s">
        <v>11754</v>
      </c>
      <c r="IJ1" s="3" t="s">
        <v>11755</v>
      </c>
      <c r="IK1" s="3" t="s">
        <v>11756</v>
      </c>
      <c r="IL1" s="3" t="s">
        <v>11757</v>
      </c>
      <c r="IM1" s="3" t="s">
        <v>11758</v>
      </c>
      <c r="IN1" s="3" t="s">
        <v>11759</v>
      </c>
      <c r="IO1" s="3" t="s">
        <v>11760</v>
      </c>
      <c r="IP1" s="3" t="s">
        <v>11761</v>
      </c>
      <c r="IQ1" s="3" t="s">
        <v>11762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11763</v>
      </c>
      <c r="C10" s="8" t="s">
        <v>11764</v>
      </c>
      <c r="D10" s="8" t="s">
        <v>11765</v>
      </c>
      <c r="E10" s="8" t="s">
        <v>11766</v>
      </c>
      <c r="F10" s="8" t="s">
        <v>11767</v>
      </c>
      <c r="G10" s="8" t="s">
        <v>11768</v>
      </c>
      <c r="H10" s="8" t="s">
        <v>11769</v>
      </c>
      <c r="I10" s="8" t="s">
        <v>11770</v>
      </c>
      <c r="J10" s="8" t="s">
        <v>11771</v>
      </c>
      <c r="K10" s="8" t="s">
        <v>11772</v>
      </c>
      <c r="L10" s="8" t="s">
        <v>11773</v>
      </c>
      <c r="M10" s="8" t="s">
        <v>11774</v>
      </c>
      <c r="N10" s="8" t="s">
        <v>11775</v>
      </c>
      <c r="O10" s="8" t="s">
        <v>11776</v>
      </c>
      <c r="P10" s="8" t="s">
        <v>11777</v>
      </c>
      <c r="Q10" s="8" t="s">
        <v>11778</v>
      </c>
      <c r="R10" s="8" t="s">
        <v>11779</v>
      </c>
      <c r="S10" s="8" t="s">
        <v>11780</v>
      </c>
      <c r="T10" s="8" t="s">
        <v>11781</v>
      </c>
      <c r="U10" s="8" t="s">
        <v>11782</v>
      </c>
      <c r="V10" s="8" t="s">
        <v>11783</v>
      </c>
      <c r="W10" s="8" t="s">
        <v>11784</v>
      </c>
      <c r="X10" s="8" t="s">
        <v>11785</v>
      </c>
      <c r="Y10" s="8" t="s">
        <v>11786</v>
      </c>
      <c r="Z10" s="8" t="s">
        <v>11787</v>
      </c>
      <c r="AA10" s="8" t="s">
        <v>11788</v>
      </c>
      <c r="AB10" s="8" t="s">
        <v>11789</v>
      </c>
      <c r="AC10" s="8" t="s">
        <v>11790</v>
      </c>
      <c r="AD10" s="8" t="s">
        <v>11791</v>
      </c>
      <c r="AE10" s="8" t="s">
        <v>11792</v>
      </c>
      <c r="AF10" s="8" t="s">
        <v>11793</v>
      </c>
      <c r="AG10" s="8" t="s">
        <v>11794</v>
      </c>
      <c r="AH10" s="8" t="s">
        <v>11795</v>
      </c>
      <c r="AI10" s="8" t="s">
        <v>11796</v>
      </c>
      <c r="AJ10" s="8" t="s">
        <v>11797</v>
      </c>
      <c r="AK10" s="8" t="s">
        <v>11798</v>
      </c>
      <c r="AL10" s="8" t="s">
        <v>11799</v>
      </c>
      <c r="AM10" s="8" t="s">
        <v>11800</v>
      </c>
      <c r="AN10" s="8" t="s">
        <v>11801</v>
      </c>
      <c r="AO10" s="8" t="s">
        <v>11802</v>
      </c>
      <c r="AP10" s="8" t="s">
        <v>11803</v>
      </c>
      <c r="AQ10" s="8" t="s">
        <v>11804</v>
      </c>
      <c r="AR10" s="8" t="s">
        <v>11805</v>
      </c>
      <c r="AS10" s="8" t="s">
        <v>11806</v>
      </c>
      <c r="AT10" s="8" t="s">
        <v>11807</v>
      </c>
      <c r="AU10" s="8" t="s">
        <v>11808</v>
      </c>
      <c r="AV10" s="8" t="s">
        <v>11809</v>
      </c>
      <c r="AW10" s="8" t="s">
        <v>11810</v>
      </c>
      <c r="AX10" s="8" t="s">
        <v>11811</v>
      </c>
      <c r="AY10" s="8" t="s">
        <v>11812</v>
      </c>
      <c r="AZ10" s="8" t="s">
        <v>11813</v>
      </c>
      <c r="BA10" s="8" t="s">
        <v>11814</v>
      </c>
      <c r="BB10" s="8" t="s">
        <v>11815</v>
      </c>
      <c r="BC10" s="8" t="s">
        <v>11816</v>
      </c>
      <c r="BD10" s="8" t="s">
        <v>11817</v>
      </c>
      <c r="BE10" s="8" t="s">
        <v>11818</v>
      </c>
      <c r="BF10" s="8" t="s">
        <v>11819</v>
      </c>
      <c r="BG10" s="8" t="s">
        <v>11820</v>
      </c>
      <c r="BH10" s="8" t="s">
        <v>11821</v>
      </c>
      <c r="BI10" s="8" t="s">
        <v>11822</v>
      </c>
      <c r="BJ10" s="8" t="s">
        <v>11823</v>
      </c>
      <c r="BK10" s="8" t="s">
        <v>11824</v>
      </c>
      <c r="BL10" s="8" t="s">
        <v>11825</v>
      </c>
      <c r="BM10" s="8" t="s">
        <v>11826</v>
      </c>
      <c r="BN10" s="8" t="s">
        <v>11827</v>
      </c>
      <c r="BO10" s="8" t="s">
        <v>11828</v>
      </c>
      <c r="BP10" s="8" t="s">
        <v>11829</v>
      </c>
      <c r="BQ10" s="8" t="s">
        <v>11830</v>
      </c>
      <c r="BR10" s="8" t="s">
        <v>11831</v>
      </c>
      <c r="BS10" s="8" t="s">
        <v>11832</v>
      </c>
      <c r="BT10" s="8" t="s">
        <v>11833</v>
      </c>
      <c r="BU10" s="8" t="s">
        <v>11834</v>
      </c>
      <c r="BV10" s="8" t="s">
        <v>11835</v>
      </c>
      <c r="BW10" s="8" t="s">
        <v>11836</v>
      </c>
      <c r="BX10" s="8" t="s">
        <v>11837</v>
      </c>
      <c r="BY10" s="8" t="s">
        <v>11838</v>
      </c>
      <c r="BZ10" s="8" t="s">
        <v>11839</v>
      </c>
      <c r="CA10" s="8" t="s">
        <v>11840</v>
      </c>
      <c r="CB10" s="8" t="s">
        <v>11841</v>
      </c>
      <c r="CC10" s="8" t="s">
        <v>11842</v>
      </c>
      <c r="CD10" s="8" t="s">
        <v>11843</v>
      </c>
      <c r="CE10" s="8" t="s">
        <v>11844</v>
      </c>
      <c r="CF10" s="8" t="s">
        <v>11845</v>
      </c>
      <c r="CG10" s="8" t="s">
        <v>11846</v>
      </c>
      <c r="CH10" s="8" t="s">
        <v>11847</v>
      </c>
      <c r="CI10" s="8" t="s">
        <v>11848</v>
      </c>
      <c r="CJ10" s="8" t="s">
        <v>11849</v>
      </c>
      <c r="CK10" s="8" t="s">
        <v>11850</v>
      </c>
      <c r="CL10" s="8" t="s">
        <v>11851</v>
      </c>
      <c r="CM10" s="8" t="s">
        <v>11852</v>
      </c>
      <c r="CN10" s="8" t="s">
        <v>11853</v>
      </c>
      <c r="CO10" s="8" t="s">
        <v>11854</v>
      </c>
      <c r="CP10" s="8" t="s">
        <v>11855</v>
      </c>
      <c r="CQ10" s="8" t="s">
        <v>11856</v>
      </c>
      <c r="CR10" s="8" t="s">
        <v>11857</v>
      </c>
      <c r="CS10" s="8" t="s">
        <v>11858</v>
      </c>
      <c r="CT10" s="8" t="s">
        <v>11859</v>
      </c>
      <c r="CU10" s="8" t="s">
        <v>11860</v>
      </c>
      <c r="CV10" s="8" t="s">
        <v>11861</v>
      </c>
      <c r="CW10" s="8" t="s">
        <v>11862</v>
      </c>
      <c r="CX10" s="8" t="s">
        <v>11863</v>
      </c>
      <c r="CY10" s="8" t="s">
        <v>11864</v>
      </c>
      <c r="CZ10" s="8" t="s">
        <v>11865</v>
      </c>
      <c r="DA10" s="8" t="s">
        <v>11866</v>
      </c>
      <c r="DB10" s="8" t="s">
        <v>11867</v>
      </c>
      <c r="DC10" s="8" t="s">
        <v>11868</v>
      </c>
      <c r="DD10" s="8" t="s">
        <v>11869</v>
      </c>
      <c r="DE10" s="8" t="s">
        <v>11870</v>
      </c>
      <c r="DF10" s="8" t="s">
        <v>11871</v>
      </c>
      <c r="DG10" s="8" t="s">
        <v>11872</v>
      </c>
      <c r="DH10" s="8" t="s">
        <v>11873</v>
      </c>
      <c r="DI10" s="8" t="s">
        <v>11874</v>
      </c>
      <c r="DJ10" s="8" t="s">
        <v>11875</v>
      </c>
      <c r="DK10" s="8" t="s">
        <v>11876</v>
      </c>
      <c r="DL10" s="8" t="s">
        <v>11877</v>
      </c>
      <c r="DM10" s="8" t="s">
        <v>11878</v>
      </c>
      <c r="DN10" s="8" t="s">
        <v>11879</v>
      </c>
      <c r="DO10" s="8" t="s">
        <v>11880</v>
      </c>
      <c r="DP10" s="8" t="s">
        <v>11881</v>
      </c>
      <c r="DQ10" s="8" t="s">
        <v>11882</v>
      </c>
      <c r="DR10" s="8" t="s">
        <v>11883</v>
      </c>
      <c r="DS10" s="8" t="s">
        <v>11884</v>
      </c>
      <c r="DT10" s="8" t="s">
        <v>11885</v>
      </c>
      <c r="DU10" s="8" t="s">
        <v>11886</v>
      </c>
      <c r="DV10" s="8" t="s">
        <v>11887</v>
      </c>
      <c r="DW10" s="8" t="s">
        <v>11888</v>
      </c>
      <c r="DX10" s="8" t="s">
        <v>11889</v>
      </c>
      <c r="DY10" s="8" t="s">
        <v>11890</v>
      </c>
      <c r="DZ10" s="8" t="s">
        <v>11891</v>
      </c>
      <c r="EA10" s="8" t="s">
        <v>11892</v>
      </c>
      <c r="EB10" s="8" t="s">
        <v>11893</v>
      </c>
      <c r="EC10" s="8" t="s">
        <v>11894</v>
      </c>
      <c r="ED10" s="8" t="s">
        <v>11895</v>
      </c>
      <c r="EE10" s="8" t="s">
        <v>11896</v>
      </c>
      <c r="EF10" s="8" t="s">
        <v>11897</v>
      </c>
      <c r="EG10" s="8" t="s">
        <v>11898</v>
      </c>
      <c r="EH10" s="8" t="s">
        <v>11899</v>
      </c>
      <c r="EI10" s="8" t="s">
        <v>11900</v>
      </c>
      <c r="EJ10" s="8" t="s">
        <v>11901</v>
      </c>
      <c r="EK10" s="8" t="s">
        <v>11902</v>
      </c>
      <c r="EL10" s="8" t="s">
        <v>11903</v>
      </c>
      <c r="EM10" s="8" t="s">
        <v>11904</v>
      </c>
      <c r="EN10" s="8" t="s">
        <v>11905</v>
      </c>
      <c r="EO10" s="8" t="s">
        <v>11906</v>
      </c>
      <c r="EP10" s="8" t="s">
        <v>11907</v>
      </c>
      <c r="EQ10" s="8" t="s">
        <v>11908</v>
      </c>
      <c r="ER10" s="8" t="s">
        <v>11909</v>
      </c>
      <c r="ES10" s="8" t="s">
        <v>11910</v>
      </c>
      <c r="ET10" s="8" t="s">
        <v>11911</v>
      </c>
      <c r="EU10" s="8" t="s">
        <v>11912</v>
      </c>
      <c r="EV10" s="8" t="s">
        <v>11913</v>
      </c>
      <c r="EW10" s="8" t="s">
        <v>11914</v>
      </c>
      <c r="EX10" s="8" t="s">
        <v>11915</v>
      </c>
      <c r="EY10" s="8" t="s">
        <v>11916</v>
      </c>
      <c r="EZ10" s="8" t="s">
        <v>11917</v>
      </c>
      <c r="FA10" s="8" t="s">
        <v>11918</v>
      </c>
      <c r="FB10" s="8" t="s">
        <v>11919</v>
      </c>
      <c r="FC10" s="8" t="s">
        <v>11920</v>
      </c>
      <c r="FD10" s="8" t="s">
        <v>11921</v>
      </c>
      <c r="FE10" s="8" t="s">
        <v>11922</v>
      </c>
      <c r="FF10" s="8" t="s">
        <v>11923</v>
      </c>
      <c r="FG10" s="8" t="s">
        <v>11924</v>
      </c>
      <c r="FH10" s="8" t="s">
        <v>11925</v>
      </c>
      <c r="FI10" s="8" t="s">
        <v>11926</v>
      </c>
      <c r="FJ10" s="8" t="s">
        <v>11927</v>
      </c>
      <c r="FK10" s="8" t="s">
        <v>11928</v>
      </c>
      <c r="FL10" s="8" t="s">
        <v>11929</v>
      </c>
      <c r="FM10" s="8" t="s">
        <v>11930</v>
      </c>
      <c r="FN10" s="8" t="s">
        <v>11931</v>
      </c>
      <c r="FO10" s="8" t="s">
        <v>11932</v>
      </c>
      <c r="FP10" s="8" t="s">
        <v>11933</v>
      </c>
      <c r="FQ10" s="8" t="s">
        <v>11934</v>
      </c>
      <c r="FR10" s="8" t="s">
        <v>11935</v>
      </c>
      <c r="FS10" s="8" t="s">
        <v>11936</v>
      </c>
      <c r="FT10" s="8" t="s">
        <v>11937</v>
      </c>
      <c r="FU10" s="8" t="s">
        <v>11938</v>
      </c>
      <c r="FV10" s="8" t="s">
        <v>11939</v>
      </c>
      <c r="FW10" s="8" t="s">
        <v>11940</v>
      </c>
      <c r="FX10" s="8" t="s">
        <v>11941</v>
      </c>
      <c r="FY10" s="8" t="s">
        <v>11942</v>
      </c>
      <c r="FZ10" s="8" t="s">
        <v>11943</v>
      </c>
      <c r="GA10" s="8" t="s">
        <v>11944</v>
      </c>
      <c r="GB10" s="8" t="s">
        <v>11945</v>
      </c>
      <c r="GC10" s="8" t="s">
        <v>11946</v>
      </c>
      <c r="GD10" s="8" t="s">
        <v>11947</v>
      </c>
      <c r="GE10" s="8" t="s">
        <v>11948</v>
      </c>
      <c r="GF10" s="8" t="s">
        <v>11949</v>
      </c>
      <c r="GG10" s="8" t="s">
        <v>11950</v>
      </c>
      <c r="GH10" s="8" t="s">
        <v>11951</v>
      </c>
      <c r="GI10" s="8" t="s">
        <v>11952</v>
      </c>
      <c r="GJ10" s="8" t="s">
        <v>11953</v>
      </c>
      <c r="GK10" s="8" t="s">
        <v>11954</v>
      </c>
      <c r="GL10" s="8" t="s">
        <v>11955</v>
      </c>
      <c r="GM10" s="8" t="s">
        <v>11956</v>
      </c>
      <c r="GN10" s="8" t="s">
        <v>11957</v>
      </c>
      <c r="GO10" s="8" t="s">
        <v>11958</v>
      </c>
      <c r="GP10" s="8" t="s">
        <v>11959</v>
      </c>
      <c r="GQ10" s="8" t="s">
        <v>11960</v>
      </c>
      <c r="GR10" s="8" t="s">
        <v>11961</v>
      </c>
      <c r="GS10" s="8" t="s">
        <v>11962</v>
      </c>
      <c r="GT10" s="8" t="s">
        <v>11963</v>
      </c>
      <c r="GU10" s="8" t="s">
        <v>11964</v>
      </c>
      <c r="GV10" s="8" t="s">
        <v>11965</v>
      </c>
      <c r="GW10" s="8" t="s">
        <v>11966</v>
      </c>
      <c r="GX10" s="8" t="s">
        <v>11967</v>
      </c>
      <c r="GY10" s="8" t="s">
        <v>11968</v>
      </c>
      <c r="GZ10" s="8" t="s">
        <v>11969</v>
      </c>
      <c r="HA10" s="8" t="s">
        <v>11970</v>
      </c>
      <c r="HB10" s="8" t="s">
        <v>11971</v>
      </c>
      <c r="HC10" s="8" t="s">
        <v>11972</v>
      </c>
      <c r="HD10" s="8" t="s">
        <v>11973</v>
      </c>
      <c r="HE10" s="8" t="s">
        <v>11974</v>
      </c>
      <c r="HF10" s="8" t="s">
        <v>11975</v>
      </c>
      <c r="HG10" s="8" t="s">
        <v>11976</v>
      </c>
      <c r="HH10" s="8" t="s">
        <v>11977</v>
      </c>
      <c r="HI10" s="8" t="s">
        <v>11978</v>
      </c>
      <c r="HJ10" s="8" t="s">
        <v>11979</v>
      </c>
      <c r="HK10" s="8" t="s">
        <v>11980</v>
      </c>
      <c r="HL10" s="8" t="s">
        <v>11981</v>
      </c>
      <c r="HM10" s="8" t="s">
        <v>11982</v>
      </c>
      <c r="HN10" s="8" t="s">
        <v>11983</v>
      </c>
      <c r="HO10" s="8" t="s">
        <v>11984</v>
      </c>
      <c r="HP10" s="8" t="s">
        <v>11985</v>
      </c>
      <c r="HQ10" s="8" t="s">
        <v>11986</v>
      </c>
      <c r="HR10" s="8" t="s">
        <v>11987</v>
      </c>
      <c r="HS10" s="8" t="s">
        <v>11988</v>
      </c>
      <c r="HT10" s="8" t="s">
        <v>11989</v>
      </c>
      <c r="HU10" s="8" t="s">
        <v>11990</v>
      </c>
      <c r="HV10" s="8" t="s">
        <v>11991</v>
      </c>
      <c r="HW10" s="8" t="s">
        <v>11992</v>
      </c>
      <c r="HX10" s="8" t="s">
        <v>11993</v>
      </c>
      <c r="HY10" s="8" t="s">
        <v>11994</v>
      </c>
      <c r="HZ10" s="8" t="s">
        <v>11995</v>
      </c>
      <c r="IA10" s="8" t="s">
        <v>11996</v>
      </c>
      <c r="IB10" s="8" t="s">
        <v>11997</v>
      </c>
      <c r="IC10" s="8" t="s">
        <v>11998</v>
      </c>
      <c r="ID10" s="8" t="s">
        <v>11999</v>
      </c>
      <c r="IE10" s="8" t="s">
        <v>12000</v>
      </c>
      <c r="IF10" s="8" t="s">
        <v>12001</v>
      </c>
      <c r="IG10" s="8" t="s">
        <v>12002</v>
      </c>
      <c r="IH10" s="8" t="s">
        <v>12003</v>
      </c>
      <c r="II10" s="8" t="s">
        <v>12004</v>
      </c>
      <c r="IJ10" s="8" t="s">
        <v>12005</v>
      </c>
      <c r="IK10" s="8" t="s">
        <v>12006</v>
      </c>
      <c r="IL10" s="8" t="s">
        <v>12007</v>
      </c>
      <c r="IM10" s="8" t="s">
        <v>12008</v>
      </c>
      <c r="IN10" s="8" t="s">
        <v>12009</v>
      </c>
      <c r="IO10" s="8" t="s">
        <v>12010</v>
      </c>
      <c r="IP10" s="8" t="s">
        <v>12011</v>
      </c>
      <c r="IQ10" s="8" t="s">
        <v>12012</v>
      </c>
    </row>
    <row r="11" spans="1:251">
      <c r="A11" s="10">
        <v>42036</v>
      </c>
      <c r="B11" s="9">
        <v>0.26600000000000001</v>
      </c>
      <c r="C11" s="9">
        <v>0.503</v>
      </c>
      <c r="D11" s="9">
        <v>0</v>
      </c>
      <c r="E11" s="9">
        <v>0.503</v>
      </c>
      <c r="F11" s="9">
        <v>1.373</v>
      </c>
      <c r="G11" s="9">
        <v>0.35399999999999998</v>
      </c>
      <c r="H11" s="9">
        <v>1.0189999999999999</v>
      </c>
      <c r="I11" s="9">
        <v>52</v>
      </c>
      <c r="J11" s="9">
        <v>54.953000000000003</v>
      </c>
      <c r="K11" s="9">
        <v>52</v>
      </c>
      <c r="L11" s="9">
        <v>0.70799999999999996</v>
      </c>
      <c r="M11" s="9">
        <v>0.48599999999999999</v>
      </c>
      <c r="N11" s="9">
        <v>0.222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0.70799999999999996</v>
      </c>
      <c r="Y11" s="9">
        <v>0.48599999999999999</v>
      </c>
      <c r="Z11" s="9">
        <v>0.222</v>
      </c>
      <c r="AA11" s="9">
        <v>128.369</v>
      </c>
      <c r="AB11" s="9">
        <v>122.28400000000001</v>
      </c>
      <c r="AC11" s="9">
        <v>0</v>
      </c>
      <c r="AD11" s="9">
        <v>0.68899999999999995</v>
      </c>
      <c r="AE11" s="9">
        <v>0.68899999999999995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0.68899999999999995</v>
      </c>
      <c r="AN11" s="9">
        <v>0.68899999999999995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>
        <v>0</v>
      </c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>
        <v>0</v>
      </c>
      <c r="CL11" s="9"/>
      <c r="CM11" s="9"/>
      <c r="CN11" s="9"/>
      <c r="CO11" s="9"/>
      <c r="CP11" s="9"/>
      <c r="CQ11" s="9"/>
      <c r="CR11" s="9"/>
      <c r="CS11" s="9">
        <v>0</v>
      </c>
      <c r="CT11" s="9"/>
      <c r="CU11" s="9"/>
      <c r="CV11" s="9"/>
      <c r="CW11" s="9"/>
      <c r="CX11" s="9"/>
      <c r="CY11" s="9"/>
      <c r="CZ11" s="9"/>
      <c r="DA11" s="9">
        <v>0</v>
      </c>
      <c r="DB11" s="9">
        <v>0</v>
      </c>
      <c r="DC11" s="9">
        <v>0</v>
      </c>
      <c r="DD11" s="9"/>
      <c r="DE11" s="9">
        <v>0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>
        <v>0</v>
      </c>
      <c r="DU11" s="9"/>
      <c r="DV11" s="9">
        <v>0</v>
      </c>
      <c r="DW11" s="9">
        <v>0</v>
      </c>
      <c r="DX11" s="9">
        <v>0</v>
      </c>
      <c r="DY11" s="9"/>
      <c r="DZ11" s="9">
        <v>0</v>
      </c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>
        <v>0</v>
      </c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>
        <v>0</v>
      </c>
      <c r="FE11" s="9"/>
      <c r="FF11" s="9"/>
      <c r="FG11" s="9"/>
      <c r="FH11" s="9"/>
      <c r="FI11" s="9"/>
      <c r="FJ11" s="9"/>
      <c r="FK11" s="9">
        <v>0</v>
      </c>
      <c r="FL11" s="9"/>
      <c r="FM11" s="9"/>
      <c r="FN11" s="9"/>
      <c r="FO11" s="9"/>
      <c r="FP11" s="9"/>
      <c r="FQ11" s="9"/>
      <c r="FR11" s="9"/>
      <c r="FS11" s="9"/>
      <c r="FT11" s="9">
        <v>0</v>
      </c>
      <c r="FU11" s="9">
        <v>0</v>
      </c>
      <c r="FV11" s="9">
        <v>0</v>
      </c>
      <c r="FW11" s="9">
        <v>0</v>
      </c>
      <c r="FX11" s="9"/>
      <c r="FY11" s="9"/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/>
      <c r="GH11" s="9"/>
      <c r="GI11" s="9">
        <v>0</v>
      </c>
      <c r="GJ11" s="9"/>
      <c r="GK11" s="9"/>
      <c r="GL11" s="9"/>
      <c r="GM11" s="9"/>
      <c r="GN11" s="9"/>
      <c r="GO11" s="9"/>
      <c r="GP11" s="9"/>
      <c r="GQ11" s="9"/>
      <c r="GR11" s="9">
        <v>0</v>
      </c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>
        <v>0</v>
      </c>
      <c r="HH11" s="9">
        <v>0</v>
      </c>
      <c r="HI11" s="9">
        <v>0</v>
      </c>
      <c r="HJ11" s="9">
        <v>0</v>
      </c>
      <c r="HK11" s="9"/>
      <c r="HL11" s="9">
        <v>0</v>
      </c>
      <c r="HM11" s="9"/>
      <c r="HN11" s="9"/>
      <c r="HO11" s="9"/>
      <c r="HP11" s="9">
        <v>0</v>
      </c>
      <c r="HQ11" s="9"/>
      <c r="HR11" s="9"/>
      <c r="HS11" s="9"/>
      <c r="HT11" s="9"/>
      <c r="HU11" s="9"/>
      <c r="HV11" s="9"/>
      <c r="HW11" s="9"/>
      <c r="HX11" s="9">
        <v>0</v>
      </c>
      <c r="HY11" s="9"/>
      <c r="HZ11" s="9"/>
      <c r="IA11" s="9"/>
      <c r="IB11" s="9">
        <v>0</v>
      </c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0.85299999999999998</v>
      </c>
      <c r="D12" s="9">
        <v>0.16600000000000001</v>
      </c>
      <c r="E12" s="9">
        <v>0.68700000000000006</v>
      </c>
      <c r="F12" s="9">
        <v>0.89400000000000002</v>
      </c>
      <c r="G12" s="9">
        <v>0.38400000000000001</v>
      </c>
      <c r="H12" s="9">
        <v>0.51</v>
      </c>
      <c r="I12" s="9">
        <v>33.758000000000003</v>
      </c>
      <c r="J12" s="9">
        <v>66.424000000000007</v>
      </c>
      <c r="K12" s="9">
        <v>32.783999999999999</v>
      </c>
      <c r="L12" s="9">
        <v>1.897</v>
      </c>
      <c r="M12" s="9">
        <v>0.66700000000000004</v>
      </c>
      <c r="N12" s="9">
        <v>1.2310000000000001</v>
      </c>
      <c r="O12" s="9">
        <v>0</v>
      </c>
      <c r="P12" s="9">
        <v>0</v>
      </c>
      <c r="Q12" s="9">
        <v>0</v>
      </c>
      <c r="R12" s="9">
        <v>0.43099999999999999</v>
      </c>
      <c r="S12" s="9">
        <v>0.24</v>
      </c>
      <c r="T12" s="9">
        <v>0.191</v>
      </c>
      <c r="U12" s="9">
        <v>0.50600000000000001</v>
      </c>
      <c r="V12" s="9">
        <v>0.29099999999999998</v>
      </c>
      <c r="W12" s="9">
        <v>0.215</v>
      </c>
      <c r="X12" s="9">
        <v>0.96</v>
      </c>
      <c r="Y12" s="9">
        <v>0.13600000000000001</v>
      </c>
      <c r="Z12" s="9">
        <v>0.82399999999999995</v>
      </c>
      <c r="AA12" s="9">
        <v>50.988999999999997</v>
      </c>
      <c r="AB12" s="9">
        <v>40.218000000000004</v>
      </c>
      <c r="AC12" s="9">
        <v>52</v>
      </c>
      <c r="AD12" s="9">
        <v>0.154</v>
      </c>
      <c r="AE12" s="9">
        <v>0.154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0.154</v>
      </c>
      <c r="AN12" s="9">
        <v>0.154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>
        <v>0</v>
      </c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>
        <v>0</v>
      </c>
      <c r="DB12" s="9">
        <v>0</v>
      </c>
      <c r="DC12" s="9">
        <v>0</v>
      </c>
      <c r="DD12" s="9"/>
      <c r="DE12" s="9">
        <v>0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>
        <v>0</v>
      </c>
      <c r="DR12" s="9"/>
      <c r="DS12" s="9"/>
      <c r="DT12" s="9">
        <v>0</v>
      </c>
      <c r="DU12" s="9"/>
      <c r="DV12" s="9">
        <v>0</v>
      </c>
      <c r="DW12" s="9">
        <v>0</v>
      </c>
      <c r="DX12" s="9">
        <v>0</v>
      </c>
      <c r="DY12" s="9"/>
      <c r="DZ12" s="9">
        <v>0</v>
      </c>
      <c r="EA12" s="9"/>
      <c r="EB12" s="9"/>
      <c r="EC12" s="9">
        <v>0</v>
      </c>
      <c r="ED12" s="9"/>
      <c r="EE12" s="9"/>
      <c r="EF12" s="9">
        <v>0</v>
      </c>
      <c r="EG12" s="9"/>
      <c r="EH12" s="9"/>
      <c r="EI12" s="9"/>
      <c r="EJ12" s="9"/>
      <c r="EK12" s="9">
        <v>0</v>
      </c>
      <c r="EL12" s="9">
        <v>0</v>
      </c>
      <c r="EM12" s="9">
        <v>0</v>
      </c>
      <c r="EN12" s="9"/>
      <c r="EO12" s="9"/>
      <c r="EP12" s="9"/>
      <c r="EQ12" s="9"/>
      <c r="ER12" s="9">
        <v>0</v>
      </c>
      <c r="ES12" s="9"/>
      <c r="ET12" s="9"/>
      <c r="EU12" s="9">
        <v>0</v>
      </c>
      <c r="EV12" s="9"/>
      <c r="EW12" s="9"/>
      <c r="EX12" s="9"/>
      <c r="EY12" s="9"/>
      <c r="EZ12" s="9"/>
      <c r="FA12" s="9"/>
      <c r="FB12" s="9"/>
      <c r="FC12" s="9"/>
      <c r="FD12" s="9"/>
      <c r="FE12" s="9">
        <v>0</v>
      </c>
      <c r="FF12" s="9"/>
      <c r="FG12" s="9"/>
      <c r="FH12" s="9">
        <v>0</v>
      </c>
      <c r="FI12" s="9"/>
      <c r="FJ12" s="9"/>
      <c r="FK12" s="9">
        <v>0</v>
      </c>
      <c r="FL12" s="9"/>
      <c r="FM12" s="9"/>
      <c r="FN12" s="9"/>
      <c r="FO12" s="9"/>
      <c r="FP12" s="9"/>
      <c r="FQ12" s="9"/>
      <c r="FR12" s="9"/>
      <c r="FS12" s="9"/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/>
      <c r="GB12" s="9"/>
      <c r="GC12" s="9">
        <v>0</v>
      </c>
      <c r="GD12" s="9">
        <v>0</v>
      </c>
      <c r="GE12" s="9">
        <v>0</v>
      </c>
      <c r="GF12" s="9">
        <v>0</v>
      </c>
      <c r="GG12" s="9"/>
      <c r="GH12" s="9"/>
      <c r="GI12" s="9">
        <v>0</v>
      </c>
      <c r="GJ12" s="9"/>
      <c r="GK12" s="9"/>
      <c r="GL12" s="9"/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/>
      <c r="GT12" s="9"/>
      <c r="GU12" s="9">
        <v>0</v>
      </c>
      <c r="GV12" s="9"/>
      <c r="GW12" s="9"/>
      <c r="GX12" s="9"/>
      <c r="GY12" s="9"/>
      <c r="GZ12" s="9"/>
      <c r="HA12" s="9"/>
      <c r="HB12" s="9"/>
      <c r="HC12" s="9"/>
      <c r="HD12" s="9"/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/>
      <c r="HL12" s="9"/>
      <c r="HM12" s="9">
        <v>0</v>
      </c>
      <c r="HN12" s="9"/>
      <c r="HO12" s="9"/>
      <c r="HP12" s="9"/>
      <c r="HQ12" s="9"/>
      <c r="HR12" s="9"/>
      <c r="HS12" s="9"/>
      <c r="HT12" s="9"/>
      <c r="HU12" s="9"/>
      <c r="HV12" s="9"/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/>
      <c r="ID12" s="9"/>
      <c r="IE12" s="9">
        <v>0</v>
      </c>
      <c r="IF12" s="9"/>
      <c r="IG12" s="9">
        <v>0</v>
      </c>
      <c r="IH12" s="9"/>
      <c r="II12" s="9"/>
      <c r="IJ12" s="9"/>
      <c r="IK12" s="9"/>
      <c r="IL12" s="9"/>
      <c r="IM12" s="9"/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0.33</v>
      </c>
      <c r="D13" s="9">
        <v>0.33</v>
      </c>
      <c r="E13" s="9">
        <v>0</v>
      </c>
      <c r="F13" s="9">
        <v>0.61099999999999999</v>
      </c>
      <c r="G13" s="9">
        <v>0</v>
      </c>
      <c r="H13" s="9">
        <v>0.61099999999999999</v>
      </c>
      <c r="I13" s="9">
        <v>52</v>
      </c>
      <c r="J13" s="9">
        <v>0</v>
      </c>
      <c r="K13" s="9">
        <v>52</v>
      </c>
      <c r="L13" s="9">
        <v>0.65900000000000003</v>
      </c>
      <c r="M13" s="9">
        <v>0.27300000000000002</v>
      </c>
      <c r="N13" s="9">
        <v>0.38600000000000001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0.38600000000000001</v>
      </c>
      <c r="V13" s="9">
        <v>0</v>
      </c>
      <c r="W13" s="9">
        <v>0.38600000000000001</v>
      </c>
      <c r="X13" s="9">
        <v>0.27300000000000002</v>
      </c>
      <c r="Y13" s="9">
        <v>0.27300000000000002</v>
      </c>
      <c r="Z13" s="9">
        <v>0</v>
      </c>
      <c r="AA13" s="9">
        <v>170.166</v>
      </c>
      <c r="AB13" s="9">
        <v>0</v>
      </c>
      <c r="AC13" s="9">
        <v>23.044</v>
      </c>
      <c r="AD13" s="9">
        <v>0.57999999999999996</v>
      </c>
      <c r="AE13" s="9">
        <v>0.38100000000000001</v>
      </c>
      <c r="AF13" s="9">
        <v>0.19900000000000001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0.215</v>
      </c>
      <c r="AN13" s="9">
        <v>0.215</v>
      </c>
      <c r="AO13" s="9">
        <v>0</v>
      </c>
      <c r="AP13" s="9">
        <v>0.36499999999999999</v>
      </c>
      <c r="AQ13" s="9">
        <v>0.16600000000000001</v>
      </c>
      <c r="AR13" s="9">
        <v>0.19900000000000001</v>
      </c>
      <c r="AS13" s="9">
        <v>461.73599999999999</v>
      </c>
      <c r="AT13" s="9">
        <v>449.78</v>
      </c>
      <c r="AU13" s="9">
        <v>0</v>
      </c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>
        <v>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>
        <v>0</v>
      </c>
      <c r="CM13" s="9">
        <v>0</v>
      </c>
      <c r="CN13" s="9">
        <v>0</v>
      </c>
      <c r="CO13" s="9"/>
      <c r="CP13" s="9"/>
      <c r="CQ13" s="9"/>
      <c r="CR13" s="9"/>
      <c r="CS13" s="9">
        <v>0</v>
      </c>
      <c r="CT13" s="9"/>
      <c r="CU13" s="9"/>
      <c r="CV13" s="9"/>
      <c r="CW13" s="9"/>
      <c r="CX13" s="9"/>
      <c r="CY13" s="9"/>
      <c r="CZ13" s="9"/>
      <c r="DA13" s="9"/>
      <c r="DB13" s="9">
        <v>0</v>
      </c>
      <c r="DC13" s="9"/>
      <c r="DD13" s="9"/>
      <c r="DE13" s="9">
        <v>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>
        <v>0</v>
      </c>
      <c r="DR13" s="9"/>
      <c r="DS13" s="9">
        <v>0</v>
      </c>
      <c r="DT13" s="9">
        <v>0</v>
      </c>
      <c r="DU13" s="9">
        <v>0</v>
      </c>
      <c r="DV13" s="9"/>
      <c r="DW13" s="9">
        <v>0</v>
      </c>
      <c r="DX13" s="9"/>
      <c r="DY13" s="9">
        <v>0</v>
      </c>
      <c r="DZ13" s="9">
        <v>0</v>
      </c>
      <c r="EA13" s="9">
        <v>0</v>
      </c>
      <c r="EB13" s="9"/>
      <c r="EC13" s="9">
        <v>0</v>
      </c>
      <c r="ED13" s="9"/>
      <c r="EE13" s="9"/>
      <c r="EF13" s="9">
        <v>0</v>
      </c>
      <c r="EG13" s="9"/>
      <c r="EH13" s="9"/>
      <c r="EI13" s="9"/>
      <c r="EJ13" s="9"/>
      <c r="EK13" s="9">
        <v>0</v>
      </c>
      <c r="EL13" s="9">
        <v>0</v>
      </c>
      <c r="EM13" s="9">
        <v>0</v>
      </c>
      <c r="EN13" s="9"/>
      <c r="EO13" s="9"/>
      <c r="EP13" s="9"/>
      <c r="EQ13" s="9"/>
      <c r="ER13" s="9"/>
      <c r="ES13" s="9"/>
      <c r="ET13" s="9"/>
      <c r="EU13" s="9">
        <v>0</v>
      </c>
      <c r="EV13" s="9"/>
      <c r="EW13" s="9"/>
      <c r="EX13" s="9"/>
      <c r="EY13" s="9"/>
      <c r="EZ13" s="9"/>
      <c r="FA13" s="9"/>
      <c r="FB13" s="9"/>
      <c r="FC13" s="9"/>
      <c r="FD13" s="9"/>
      <c r="FE13" s="9">
        <v>0</v>
      </c>
      <c r="FF13" s="9"/>
      <c r="FG13" s="9"/>
      <c r="FH13" s="9">
        <v>0</v>
      </c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/>
      <c r="GE13" s="9"/>
      <c r="GF13" s="9">
        <v>0</v>
      </c>
      <c r="GG13" s="9"/>
      <c r="GH13" s="9"/>
      <c r="GI13" s="9">
        <v>0</v>
      </c>
      <c r="GJ13" s="9"/>
      <c r="GK13" s="9"/>
      <c r="GL13" s="9"/>
      <c r="GM13" s="9">
        <v>0</v>
      </c>
      <c r="GN13" s="9">
        <v>0</v>
      </c>
      <c r="GO13" s="9">
        <v>0</v>
      </c>
      <c r="GP13" s="9"/>
      <c r="GQ13" s="9"/>
      <c r="GR13" s="9"/>
      <c r="GS13" s="9"/>
      <c r="GT13" s="9">
        <v>0</v>
      </c>
      <c r="GU13" s="9"/>
      <c r="GV13" s="9"/>
      <c r="GW13" s="9"/>
      <c r="GX13" s="9">
        <v>0</v>
      </c>
      <c r="GY13" s="9"/>
      <c r="GZ13" s="9"/>
      <c r="HA13" s="9"/>
      <c r="HB13" s="9"/>
      <c r="HC13" s="9"/>
      <c r="HD13" s="9"/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/>
      <c r="HL13" s="9">
        <v>0</v>
      </c>
      <c r="HM13" s="9"/>
      <c r="HN13" s="9"/>
      <c r="HO13" s="9"/>
      <c r="HP13" s="9">
        <v>0</v>
      </c>
      <c r="HQ13" s="9"/>
      <c r="HR13" s="9"/>
      <c r="HS13" s="9"/>
      <c r="HT13" s="9"/>
      <c r="HU13" s="9"/>
      <c r="HV13" s="9"/>
      <c r="HW13" s="9">
        <v>0</v>
      </c>
      <c r="HX13" s="9">
        <v>0</v>
      </c>
      <c r="HY13" s="9">
        <v>0</v>
      </c>
      <c r="HZ13" s="9"/>
      <c r="IA13" s="9"/>
      <c r="IB13" s="9"/>
      <c r="IC13" s="9"/>
      <c r="ID13" s="9">
        <v>0</v>
      </c>
      <c r="IE13" s="9"/>
      <c r="IF13" s="9">
        <v>0</v>
      </c>
      <c r="IG13" s="9">
        <v>0</v>
      </c>
      <c r="IH13" s="9">
        <v>0</v>
      </c>
      <c r="II13" s="9"/>
      <c r="IJ13" s="9"/>
      <c r="IK13" s="9"/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0.187</v>
      </c>
      <c r="C14" s="9">
        <v>0.158</v>
      </c>
      <c r="D14" s="9">
        <v>0</v>
      </c>
      <c r="E14" s="9">
        <v>0.158</v>
      </c>
      <c r="F14" s="9">
        <v>0.84299999999999997</v>
      </c>
      <c r="G14" s="9">
        <v>0</v>
      </c>
      <c r="H14" s="9">
        <v>0.84299999999999997</v>
      </c>
      <c r="I14" s="9">
        <v>49.689</v>
      </c>
      <c r="J14" s="9">
        <v>0</v>
      </c>
      <c r="K14" s="9">
        <v>77.819000000000003</v>
      </c>
      <c r="L14" s="9">
        <v>0.46100000000000002</v>
      </c>
      <c r="M14" s="9">
        <v>0.16</v>
      </c>
      <c r="N14" s="9">
        <v>0.30099999999999999</v>
      </c>
      <c r="O14" s="9">
        <v>0.16</v>
      </c>
      <c r="P14" s="9">
        <v>0.16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0.30099999999999999</v>
      </c>
      <c r="Y14" s="9">
        <v>0</v>
      </c>
      <c r="Z14" s="9">
        <v>0.30099999999999999</v>
      </c>
      <c r="AA14" s="9">
        <v>50.290999999999997</v>
      </c>
      <c r="AB14" s="9">
        <v>0</v>
      </c>
      <c r="AC14" s="9">
        <v>204.87700000000001</v>
      </c>
      <c r="AD14" s="9">
        <v>0.48199999999999998</v>
      </c>
      <c r="AE14" s="9">
        <v>0.29399999999999998</v>
      </c>
      <c r="AF14" s="9">
        <v>0.188</v>
      </c>
      <c r="AG14" s="9">
        <v>0.188</v>
      </c>
      <c r="AH14" s="9">
        <v>0</v>
      </c>
      <c r="AI14" s="9">
        <v>0.188</v>
      </c>
      <c r="AJ14" s="9">
        <v>0.187</v>
      </c>
      <c r="AK14" s="9">
        <v>0.187</v>
      </c>
      <c r="AL14" s="9">
        <v>0</v>
      </c>
      <c r="AM14" s="9">
        <v>0</v>
      </c>
      <c r="AN14" s="9">
        <v>0</v>
      </c>
      <c r="AO14" s="9">
        <v>0</v>
      </c>
      <c r="AP14" s="9">
        <v>0.107</v>
      </c>
      <c r="AQ14" s="9">
        <v>0.107</v>
      </c>
      <c r="AR14" s="9">
        <v>0</v>
      </c>
      <c r="AS14" s="9">
        <v>3.3559999999999999</v>
      </c>
      <c r="AT14" s="9">
        <v>40.506</v>
      </c>
      <c r="AU14" s="9">
        <v>0</v>
      </c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>
        <v>0</v>
      </c>
      <c r="CK14" s="9"/>
      <c r="CL14" s="9">
        <v>0</v>
      </c>
      <c r="CM14" s="9">
        <v>0</v>
      </c>
      <c r="CN14" s="9">
        <v>0</v>
      </c>
      <c r="CO14" s="9"/>
      <c r="CP14" s="9"/>
      <c r="CQ14" s="9"/>
      <c r="CR14" s="9"/>
      <c r="CS14" s="9">
        <v>0</v>
      </c>
      <c r="CT14" s="9"/>
      <c r="CU14" s="9"/>
      <c r="CV14" s="9"/>
      <c r="CW14" s="9"/>
      <c r="CX14" s="9"/>
      <c r="CY14" s="9"/>
      <c r="CZ14" s="9"/>
      <c r="DA14" s="9"/>
      <c r="DB14" s="9"/>
      <c r="DC14" s="9">
        <v>0</v>
      </c>
      <c r="DD14" s="9"/>
      <c r="DE14" s="9"/>
      <c r="DF14" s="9"/>
      <c r="DG14" s="9"/>
      <c r="DH14" s="9">
        <v>0</v>
      </c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>
        <v>0</v>
      </c>
      <c r="DT14" s="9">
        <v>0</v>
      </c>
      <c r="DU14" s="9">
        <v>0</v>
      </c>
      <c r="DV14" s="9"/>
      <c r="DW14" s="9"/>
      <c r="DX14" s="9"/>
      <c r="DY14" s="9">
        <v>0</v>
      </c>
      <c r="DZ14" s="9">
        <v>0</v>
      </c>
      <c r="EA14" s="9">
        <v>0</v>
      </c>
      <c r="EB14" s="9"/>
      <c r="EC14" s="9">
        <v>0</v>
      </c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0</v>
      </c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>
        <v>0</v>
      </c>
      <c r="FF14" s="9"/>
      <c r="FG14" s="9">
        <v>0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/>
      <c r="GB14" s="9">
        <v>0</v>
      </c>
      <c r="GC14" s="9"/>
      <c r="GD14" s="9"/>
      <c r="GE14" s="9"/>
      <c r="GF14" s="9">
        <v>0</v>
      </c>
      <c r="GG14" s="9"/>
      <c r="GH14" s="9"/>
      <c r="GI14" s="9"/>
      <c r="GJ14" s="9"/>
      <c r="GK14" s="9"/>
      <c r="GL14" s="9"/>
      <c r="GM14" s="9"/>
      <c r="GN14" s="9">
        <v>0</v>
      </c>
      <c r="GO14" s="9"/>
      <c r="GP14" s="9"/>
      <c r="GQ14" s="9"/>
      <c r="GR14" s="9"/>
      <c r="GS14" s="9"/>
      <c r="GT14" s="9"/>
      <c r="GU14" s="9"/>
      <c r="GV14" s="9"/>
      <c r="GW14" s="9"/>
      <c r="GX14" s="9">
        <v>0</v>
      </c>
      <c r="GY14" s="9"/>
      <c r="GZ14" s="9"/>
      <c r="HA14" s="9"/>
      <c r="HB14" s="9"/>
      <c r="HC14" s="9"/>
      <c r="HD14" s="9"/>
      <c r="HE14" s="9"/>
      <c r="HF14" s="9">
        <v>0</v>
      </c>
      <c r="HG14" s="9"/>
      <c r="HH14" s="9"/>
      <c r="HI14" s="9"/>
      <c r="HJ14" s="9"/>
      <c r="HK14" s="9"/>
      <c r="HL14" s="9"/>
      <c r="HM14" s="9"/>
      <c r="HN14" s="9"/>
      <c r="HO14" s="9"/>
      <c r="HP14" s="9">
        <v>0</v>
      </c>
      <c r="HQ14" s="9"/>
      <c r="HR14" s="9"/>
      <c r="HS14" s="9"/>
      <c r="HT14" s="9"/>
      <c r="HU14" s="9"/>
      <c r="HV14" s="9"/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/>
      <c r="ID14" s="9">
        <v>0</v>
      </c>
      <c r="IE14" s="9"/>
      <c r="IF14" s="9"/>
      <c r="IG14" s="9"/>
      <c r="IH14" s="9">
        <v>0</v>
      </c>
      <c r="II14" s="9"/>
      <c r="IJ14" s="9"/>
      <c r="IK14" s="9"/>
      <c r="IL14" s="9"/>
      <c r="IM14" s="9">
        <v>0</v>
      </c>
      <c r="IN14" s="9"/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0.17599999999999999</v>
      </c>
      <c r="D15" s="9">
        <v>0</v>
      </c>
      <c r="E15" s="9">
        <v>0.17599999999999999</v>
      </c>
      <c r="F15" s="9">
        <v>0.60299999999999998</v>
      </c>
      <c r="G15" s="9">
        <v>0.22500000000000001</v>
      </c>
      <c r="H15" s="9">
        <v>0.378</v>
      </c>
      <c r="I15" s="9">
        <v>107.422</v>
      </c>
      <c r="J15" s="9">
        <v>0</v>
      </c>
      <c r="K15" s="9">
        <v>100.926</v>
      </c>
      <c r="L15" s="9">
        <v>1.8169999999999999</v>
      </c>
      <c r="M15" s="9">
        <v>0.83899999999999997</v>
      </c>
      <c r="N15" s="9">
        <v>0.97799999999999998</v>
      </c>
      <c r="O15" s="9">
        <v>0.19600000000000001</v>
      </c>
      <c r="P15" s="9">
        <v>0</v>
      </c>
      <c r="Q15" s="9">
        <v>0.19600000000000001</v>
      </c>
      <c r="R15" s="9">
        <v>0.52100000000000002</v>
      </c>
      <c r="S15" s="9">
        <v>0.124</v>
      </c>
      <c r="T15" s="9">
        <v>0.39700000000000002</v>
      </c>
      <c r="U15" s="9">
        <v>0.51900000000000002</v>
      </c>
      <c r="V15" s="9">
        <v>0.32300000000000001</v>
      </c>
      <c r="W15" s="9">
        <v>0.19600000000000001</v>
      </c>
      <c r="X15" s="9">
        <v>0.58099999999999996</v>
      </c>
      <c r="Y15" s="9">
        <v>0.39100000000000001</v>
      </c>
      <c r="Z15" s="9">
        <v>0.189</v>
      </c>
      <c r="AA15" s="9">
        <v>24.126999999999999</v>
      </c>
      <c r="AB15" s="9">
        <v>63.271999999999998</v>
      </c>
      <c r="AC15" s="9">
        <v>11.855</v>
      </c>
      <c r="AD15" s="9">
        <v>1.004</v>
      </c>
      <c r="AE15" s="9">
        <v>0.66800000000000004</v>
      </c>
      <c r="AF15" s="9">
        <v>0.33600000000000002</v>
      </c>
      <c r="AG15" s="9">
        <v>0</v>
      </c>
      <c r="AH15" s="9">
        <v>0</v>
      </c>
      <c r="AI15" s="9">
        <v>0</v>
      </c>
      <c r="AJ15" s="9">
        <v>0.17100000000000001</v>
      </c>
      <c r="AK15" s="9">
        <v>0.17100000000000001</v>
      </c>
      <c r="AL15" s="9">
        <v>0</v>
      </c>
      <c r="AM15" s="9">
        <v>0</v>
      </c>
      <c r="AN15" s="9">
        <v>0</v>
      </c>
      <c r="AO15" s="9">
        <v>0</v>
      </c>
      <c r="AP15" s="9">
        <v>0.83399999999999996</v>
      </c>
      <c r="AQ15" s="9">
        <v>0.497</v>
      </c>
      <c r="AR15" s="9">
        <v>0.33600000000000002</v>
      </c>
      <c r="AS15" s="9">
        <v>129.905</v>
      </c>
      <c r="AT15" s="9">
        <v>173.59299999999999</v>
      </c>
      <c r="AU15" s="9">
        <v>129.71600000000001</v>
      </c>
      <c r="AV15" s="9">
        <v>10.861000000000001</v>
      </c>
      <c r="AW15" s="9">
        <v>4.3529999999999998</v>
      </c>
      <c r="AX15" s="9">
        <v>6.508</v>
      </c>
      <c r="AY15" s="9">
        <v>0.96399999999999997</v>
      </c>
      <c r="AZ15" s="9">
        <v>0</v>
      </c>
      <c r="BA15" s="9">
        <v>0.96399999999999997</v>
      </c>
      <c r="BB15" s="9">
        <v>1.637</v>
      </c>
      <c r="BC15" s="9">
        <v>0.52100000000000002</v>
      </c>
      <c r="BD15" s="9">
        <v>1.1160000000000001</v>
      </c>
      <c r="BE15" s="9">
        <v>2.952</v>
      </c>
      <c r="BF15" s="9">
        <v>1.2549999999999999</v>
      </c>
      <c r="BG15" s="9">
        <v>1.6970000000000001</v>
      </c>
      <c r="BH15" s="9">
        <v>5.3079999999999998</v>
      </c>
      <c r="BI15" s="9">
        <v>2.5760000000000001</v>
      </c>
      <c r="BJ15" s="9">
        <v>2.7309999999999999</v>
      </c>
      <c r="BK15" s="9">
        <v>46.542999999999999</v>
      </c>
      <c r="BL15" s="9">
        <v>52</v>
      </c>
      <c r="BM15" s="9">
        <v>39.655000000000001</v>
      </c>
      <c r="BN15" s="9">
        <v>5.633</v>
      </c>
      <c r="BO15" s="9">
        <v>2.081</v>
      </c>
      <c r="BP15" s="9">
        <v>3.552</v>
      </c>
      <c r="BQ15" s="9">
        <v>0.371</v>
      </c>
      <c r="BR15" s="9">
        <v>0</v>
      </c>
      <c r="BS15" s="9">
        <v>0.371</v>
      </c>
      <c r="BT15" s="9">
        <v>0.61199999999999999</v>
      </c>
      <c r="BU15" s="9">
        <v>0</v>
      </c>
      <c r="BV15" s="9">
        <v>0.61199999999999999</v>
      </c>
      <c r="BW15" s="9">
        <v>1.3169999999999999</v>
      </c>
      <c r="BX15" s="9">
        <v>0.127</v>
      </c>
      <c r="BY15" s="9">
        <v>1.1910000000000001</v>
      </c>
      <c r="BZ15" s="9">
        <v>3.3330000000000002</v>
      </c>
      <c r="CA15" s="9">
        <v>1.9550000000000001</v>
      </c>
      <c r="CB15" s="9">
        <v>1.3779999999999999</v>
      </c>
      <c r="CC15" s="9">
        <v>52</v>
      </c>
      <c r="CD15" s="9">
        <v>104</v>
      </c>
      <c r="CE15" s="9">
        <v>40.911000000000001</v>
      </c>
      <c r="CF15" s="9">
        <v>1.778</v>
      </c>
      <c r="CG15" s="9">
        <v>0.193</v>
      </c>
      <c r="CH15" s="9">
        <v>1.585</v>
      </c>
      <c r="CI15" s="9">
        <v>0.17499999999999999</v>
      </c>
      <c r="CJ15" s="9">
        <v>0</v>
      </c>
      <c r="CK15" s="9">
        <v>0.17499999999999999</v>
      </c>
      <c r="CL15" s="9">
        <v>0</v>
      </c>
      <c r="CM15" s="9">
        <v>0</v>
      </c>
      <c r="CN15" s="9">
        <v>0</v>
      </c>
      <c r="CO15" s="9">
        <v>0.38800000000000001</v>
      </c>
      <c r="CP15" s="9">
        <v>0</v>
      </c>
      <c r="CQ15" s="9">
        <v>0.38800000000000001</v>
      </c>
      <c r="CR15" s="9">
        <v>1.2150000000000001</v>
      </c>
      <c r="CS15" s="9">
        <v>0.193</v>
      </c>
      <c r="CT15" s="9">
        <v>1.022</v>
      </c>
      <c r="CU15" s="9">
        <v>104</v>
      </c>
      <c r="CV15" s="9">
        <v>0</v>
      </c>
      <c r="CW15" s="9">
        <v>104</v>
      </c>
      <c r="CX15" s="9">
        <v>3.855</v>
      </c>
      <c r="CY15" s="9">
        <v>1.889</v>
      </c>
      <c r="CZ15" s="9">
        <v>1.966</v>
      </c>
      <c r="DA15" s="9">
        <v>0.19600000000000001</v>
      </c>
      <c r="DB15" s="9">
        <v>0</v>
      </c>
      <c r="DC15" s="9">
        <v>0.19600000000000001</v>
      </c>
      <c r="DD15" s="9">
        <v>0.61199999999999999</v>
      </c>
      <c r="DE15" s="9">
        <v>0</v>
      </c>
      <c r="DF15" s="9">
        <v>0.61199999999999999</v>
      </c>
      <c r="DG15" s="9">
        <v>0.92900000000000005</v>
      </c>
      <c r="DH15" s="9">
        <v>0.127</v>
      </c>
      <c r="DI15" s="9">
        <v>0.80300000000000005</v>
      </c>
      <c r="DJ15" s="9">
        <v>2.1179999999999999</v>
      </c>
      <c r="DK15" s="9">
        <v>1.762</v>
      </c>
      <c r="DL15" s="9">
        <v>0.35599999999999998</v>
      </c>
      <c r="DM15" s="9">
        <v>52</v>
      </c>
      <c r="DN15" s="9">
        <v>115.277</v>
      </c>
      <c r="DO15" s="9">
        <v>22.472999999999999</v>
      </c>
      <c r="DP15" s="9">
        <v>0.504</v>
      </c>
      <c r="DQ15" s="9">
        <v>0</v>
      </c>
      <c r="DR15" s="9">
        <v>0.504</v>
      </c>
      <c r="DS15" s="9">
        <v>0</v>
      </c>
      <c r="DT15" s="9">
        <v>0</v>
      </c>
      <c r="DU15" s="9">
        <v>0</v>
      </c>
      <c r="DV15" s="9">
        <v>0.504</v>
      </c>
      <c r="DW15" s="9">
        <v>0</v>
      </c>
      <c r="DX15" s="9">
        <v>0.504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9.6310000000000002</v>
      </c>
      <c r="EF15" s="9">
        <v>0</v>
      </c>
      <c r="EG15" s="9">
        <v>9.6310000000000002</v>
      </c>
      <c r="EH15" s="9">
        <v>2.5760000000000001</v>
      </c>
      <c r="EI15" s="9">
        <v>1.23</v>
      </c>
      <c r="EJ15" s="9">
        <v>1.3460000000000001</v>
      </c>
      <c r="EK15" s="9">
        <v>0.29199999999999998</v>
      </c>
      <c r="EL15" s="9">
        <v>0</v>
      </c>
      <c r="EM15" s="9">
        <v>0.29199999999999998</v>
      </c>
      <c r="EN15" s="9">
        <v>0.52100000000000002</v>
      </c>
      <c r="EO15" s="9">
        <v>0.52100000000000002</v>
      </c>
      <c r="EP15" s="9">
        <v>0</v>
      </c>
      <c r="EQ15" s="9">
        <v>1.2150000000000001</v>
      </c>
      <c r="ER15" s="9">
        <v>0.70899999999999996</v>
      </c>
      <c r="ES15" s="9">
        <v>0.50600000000000001</v>
      </c>
      <c r="ET15" s="9">
        <v>0.54800000000000004</v>
      </c>
      <c r="EU15" s="9">
        <v>0</v>
      </c>
      <c r="EV15" s="9">
        <v>0.54800000000000004</v>
      </c>
      <c r="EW15" s="9">
        <v>17.291</v>
      </c>
      <c r="EX15" s="9">
        <v>12.696999999999999</v>
      </c>
      <c r="EY15" s="9">
        <v>35.969000000000001</v>
      </c>
      <c r="EZ15" s="9">
        <v>1.675</v>
      </c>
      <c r="FA15" s="9">
        <v>0.83599999999999997</v>
      </c>
      <c r="FB15" s="9">
        <v>0.83899999999999997</v>
      </c>
      <c r="FC15" s="9">
        <v>0.30099999999999999</v>
      </c>
      <c r="FD15" s="9">
        <v>0</v>
      </c>
      <c r="FE15" s="9">
        <v>0.30099999999999999</v>
      </c>
      <c r="FF15" s="9">
        <v>0</v>
      </c>
      <c r="FG15" s="9">
        <v>0</v>
      </c>
      <c r="FH15" s="9">
        <v>0</v>
      </c>
      <c r="FI15" s="9">
        <v>0.42</v>
      </c>
      <c r="FJ15" s="9">
        <v>0.42</v>
      </c>
      <c r="FK15" s="9">
        <v>0</v>
      </c>
      <c r="FL15" s="9">
        <v>0.95499999999999996</v>
      </c>
      <c r="FM15" s="9">
        <v>0.41699999999999998</v>
      </c>
      <c r="FN15" s="9">
        <v>0.53800000000000003</v>
      </c>
      <c r="FO15" s="9">
        <v>55.22</v>
      </c>
      <c r="FP15" s="9">
        <v>32.313000000000002</v>
      </c>
      <c r="FQ15" s="9">
        <v>244.863</v>
      </c>
      <c r="FR15" s="9">
        <v>0.47299999999999998</v>
      </c>
      <c r="FS15" s="9">
        <v>0.20499999999999999</v>
      </c>
      <c r="FT15" s="9">
        <v>0.26700000000000002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0.47299999999999998</v>
      </c>
      <c r="GE15" s="9">
        <v>0.20499999999999999</v>
      </c>
      <c r="GF15" s="9">
        <v>0.26700000000000002</v>
      </c>
      <c r="GG15" s="9">
        <v>157.73599999999999</v>
      </c>
      <c r="GH15" s="9">
        <v>0</v>
      </c>
      <c r="GI15" s="9">
        <v>0</v>
      </c>
      <c r="GJ15" s="9">
        <v>2.3929999999999998</v>
      </c>
      <c r="GK15" s="9">
        <v>0.89100000000000001</v>
      </c>
      <c r="GL15" s="9">
        <v>1.502</v>
      </c>
      <c r="GM15" s="9">
        <v>0.221</v>
      </c>
      <c r="GN15" s="9">
        <v>0</v>
      </c>
      <c r="GO15" s="9">
        <v>0.221</v>
      </c>
      <c r="GP15" s="9">
        <v>0.94699999999999995</v>
      </c>
      <c r="GQ15" s="9">
        <v>0.29499999999999998</v>
      </c>
      <c r="GR15" s="9">
        <v>0.65200000000000002</v>
      </c>
      <c r="GS15" s="9">
        <v>0.59599999999999997</v>
      </c>
      <c r="GT15" s="9">
        <v>0.59599999999999997</v>
      </c>
      <c r="GU15" s="9">
        <v>0</v>
      </c>
      <c r="GV15" s="9">
        <v>0.63</v>
      </c>
      <c r="GW15" s="9">
        <v>0</v>
      </c>
      <c r="GX15" s="9">
        <v>0.63</v>
      </c>
      <c r="GY15" s="9">
        <v>12.663</v>
      </c>
      <c r="GZ15" s="9">
        <v>14.124000000000001</v>
      </c>
      <c r="HA15" s="9">
        <v>11.538</v>
      </c>
      <c r="HB15" s="9">
        <v>1.823</v>
      </c>
      <c r="HC15" s="9">
        <v>0.57799999999999996</v>
      </c>
      <c r="HD15" s="9">
        <v>1.2450000000000001</v>
      </c>
      <c r="HE15" s="9">
        <v>0.221</v>
      </c>
      <c r="HF15" s="9">
        <v>0</v>
      </c>
      <c r="HG15" s="9">
        <v>0.221</v>
      </c>
      <c r="HH15" s="9">
        <v>0.82299999999999995</v>
      </c>
      <c r="HI15" s="9">
        <v>0.17100000000000001</v>
      </c>
      <c r="HJ15" s="9">
        <v>0.65200000000000002</v>
      </c>
      <c r="HK15" s="9">
        <v>0.40699999999999997</v>
      </c>
      <c r="HL15" s="9">
        <v>0.40699999999999997</v>
      </c>
      <c r="HM15" s="9">
        <v>0</v>
      </c>
      <c r="HN15" s="9">
        <v>0.373</v>
      </c>
      <c r="HO15" s="9">
        <v>0</v>
      </c>
      <c r="HP15" s="9">
        <v>0.373</v>
      </c>
      <c r="HQ15" s="9">
        <v>11.321999999999999</v>
      </c>
      <c r="HR15" s="9">
        <v>17.574999999999999</v>
      </c>
      <c r="HS15" s="9">
        <v>8.8719999999999999</v>
      </c>
      <c r="HT15" s="9">
        <v>0.56999999999999995</v>
      </c>
      <c r="HU15" s="9">
        <v>0.313</v>
      </c>
      <c r="HV15" s="9">
        <v>0.25700000000000001</v>
      </c>
      <c r="HW15" s="9">
        <v>0</v>
      </c>
      <c r="HX15" s="9">
        <v>0</v>
      </c>
      <c r="HY15" s="9">
        <v>0</v>
      </c>
      <c r="HZ15" s="9">
        <v>0.124</v>
      </c>
      <c r="IA15" s="9">
        <v>0.124</v>
      </c>
      <c r="IB15" s="9">
        <v>0</v>
      </c>
      <c r="IC15" s="9">
        <v>0.188</v>
      </c>
      <c r="ID15" s="9">
        <v>0.188</v>
      </c>
      <c r="IE15" s="9">
        <v>0</v>
      </c>
      <c r="IF15" s="9">
        <v>0.25700000000000001</v>
      </c>
      <c r="IG15" s="9">
        <v>0</v>
      </c>
      <c r="IH15" s="9">
        <v>0.25700000000000001</v>
      </c>
      <c r="II15" s="9">
        <v>40.143000000000001</v>
      </c>
      <c r="IJ15" s="9">
        <v>9.4220000000000006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0.30399999999999999</v>
      </c>
      <c r="C16" s="9">
        <v>0</v>
      </c>
      <c r="D16" s="9">
        <v>0</v>
      </c>
      <c r="E16" s="9">
        <v>0</v>
      </c>
      <c r="F16" s="9">
        <v>0.80400000000000005</v>
      </c>
      <c r="G16" s="9">
        <v>0</v>
      </c>
      <c r="H16" s="9">
        <v>0.80400000000000005</v>
      </c>
      <c r="I16" s="9">
        <v>8</v>
      </c>
      <c r="J16" s="9">
        <v>8</v>
      </c>
      <c r="K16" s="9">
        <v>148.73599999999999</v>
      </c>
      <c r="L16" s="9">
        <v>1.4990000000000001</v>
      </c>
      <c r="M16" s="9">
        <v>0.66200000000000003</v>
      </c>
      <c r="N16" s="9">
        <v>0.83699999999999997</v>
      </c>
      <c r="O16" s="9">
        <v>0.41499999999999998</v>
      </c>
      <c r="P16" s="9">
        <v>0.41499999999999998</v>
      </c>
      <c r="Q16" s="9">
        <v>0</v>
      </c>
      <c r="R16" s="9">
        <v>0</v>
      </c>
      <c r="S16" s="9">
        <v>0</v>
      </c>
      <c r="T16" s="9">
        <v>0</v>
      </c>
      <c r="U16" s="9">
        <v>0.23499999999999999</v>
      </c>
      <c r="V16" s="9">
        <v>0</v>
      </c>
      <c r="W16" s="9">
        <v>0.23499999999999999</v>
      </c>
      <c r="X16" s="9">
        <v>0.84899999999999998</v>
      </c>
      <c r="Y16" s="9">
        <v>0.247</v>
      </c>
      <c r="Z16" s="9">
        <v>0.60099999999999998</v>
      </c>
      <c r="AA16" s="9">
        <v>122.18300000000001</v>
      </c>
      <c r="AB16" s="9">
        <v>374.56700000000001</v>
      </c>
      <c r="AC16" s="9">
        <v>163.66999999999999</v>
      </c>
      <c r="AD16" s="9">
        <v>0.27500000000000002</v>
      </c>
      <c r="AE16" s="9">
        <v>0</v>
      </c>
      <c r="AF16" s="9">
        <v>0.27500000000000002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0.27500000000000002</v>
      </c>
      <c r="AQ16" s="9">
        <v>0</v>
      </c>
      <c r="AR16" s="9">
        <v>0.27500000000000002</v>
      </c>
      <c r="AS16" s="9">
        <v>0</v>
      </c>
      <c r="AT16" s="9">
        <v>0</v>
      </c>
      <c r="AU16" s="9">
        <v>0</v>
      </c>
      <c r="AV16" s="9">
        <v>10.55</v>
      </c>
      <c r="AW16" s="9">
        <v>3.7160000000000002</v>
      </c>
      <c r="AX16" s="9">
        <v>6.8330000000000002</v>
      </c>
      <c r="AY16" s="9">
        <v>1.3460000000000001</v>
      </c>
      <c r="AZ16" s="9">
        <v>0.78900000000000003</v>
      </c>
      <c r="BA16" s="9">
        <v>0.55800000000000005</v>
      </c>
      <c r="BB16" s="9">
        <v>3.4510000000000001</v>
      </c>
      <c r="BC16" s="9">
        <v>1.3120000000000001</v>
      </c>
      <c r="BD16" s="9">
        <v>2.1389999999999998</v>
      </c>
      <c r="BE16" s="9">
        <v>2.2200000000000002</v>
      </c>
      <c r="BF16" s="9">
        <v>0.67100000000000004</v>
      </c>
      <c r="BG16" s="9">
        <v>1.5489999999999999</v>
      </c>
      <c r="BH16" s="9">
        <v>3.5329999999999999</v>
      </c>
      <c r="BI16" s="9">
        <v>0.94499999999999995</v>
      </c>
      <c r="BJ16" s="9">
        <v>2.5870000000000002</v>
      </c>
      <c r="BK16" s="9">
        <v>26.332000000000001</v>
      </c>
      <c r="BL16" s="9">
        <v>8</v>
      </c>
      <c r="BM16" s="9">
        <v>28.986999999999998</v>
      </c>
      <c r="BN16" s="9">
        <v>5.5629999999999997</v>
      </c>
      <c r="BO16" s="9">
        <v>2.6949999999999998</v>
      </c>
      <c r="BP16" s="9">
        <v>2.8679999999999999</v>
      </c>
      <c r="BQ16" s="9">
        <v>1.3460000000000001</v>
      </c>
      <c r="BR16" s="9">
        <v>0.78900000000000003</v>
      </c>
      <c r="BS16" s="9">
        <v>0.55800000000000005</v>
      </c>
      <c r="BT16" s="9">
        <v>0.64</v>
      </c>
      <c r="BU16" s="9">
        <v>0.64</v>
      </c>
      <c r="BV16" s="9">
        <v>0</v>
      </c>
      <c r="BW16" s="9">
        <v>1.4910000000000001</v>
      </c>
      <c r="BX16" s="9">
        <v>0.67100000000000004</v>
      </c>
      <c r="BY16" s="9">
        <v>0.82</v>
      </c>
      <c r="BZ16" s="9">
        <v>2.0859999999999999</v>
      </c>
      <c r="CA16" s="9">
        <v>0.59599999999999997</v>
      </c>
      <c r="CB16" s="9">
        <v>1.4910000000000001</v>
      </c>
      <c r="CC16" s="9">
        <v>37.305</v>
      </c>
      <c r="CD16" s="9">
        <v>14.573</v>
      </c>
      <c r="CE16" s="9">
        <v>50.454000000000001</v>
      </c>
      <c r="CF16" s="9">
        <v>3.1139999999999999</v>
      </c>
      <c r="CG16" s="9">
        <v>1.6759999999999999</v>
      </c>
      <c r="CH16" s="9">
        <v>1.4390000000000001</v>
      </c>
      <c r="CI16" s="9">
        <v>0.97299999999999998</v>
      </c>
      <c r="CJ16" s="9">
        <v>0.41499999999999998</v>
      </c>
      <c r="CK16" s="9">
        <v>0.55800000000000005</v>
      </c>
      <c r="CL16" s="9">
        <v>0.64</v>
      </c>
      <c r="CM16" s="9">
        <v>0.64</v>
      </c>
      <c r="CN16" s="9">
        <v>0</v>
      </c>
      <c r="CO16" s="9">
        <v>0.95799999999999996</v>
      </c>
      <c r="CP16" s="9">
        <v>0.374</v>
      </c>
      <c r="CQ16" s="9">
        <v>0.58499999999999996</v>
      </c>
      <c r="CR16" s="9">
        <v>0.54400000000000004</v>
      </c>
      <c r="CS16" s="9">
        <v>0.247</v>
      </c>
      <c r="CT16" s="9">
        <v>0.29599999999999999</v>
      </c>
      <c r="CU16" s="9">
        <v>14.631</v>
      </c>
      <c r="CV16" s="9">
        <v>7.4329999999999998</v>
      </c>
      <c r="CW16" s="9">
        <v>27.242999999999999</v>
      </c>
      <c r="CX16" s="9">
        <v>2.4489999999999998</v>
      </c>
      <c r="CY16" s="9">
        <v>1.0189999999999999</v>
      </c>
      <c r="CZ16" s="9">
        <v>1.429</v>
      </c>
      <c r="DA16" s="9">
        <v>0.374</v>
      </c>
      <c r="DB16" s="9">
        <v>0.374</v>
      </c>
      <c r="DC16" s="9">
        <v>0</v>
      </c>
      <c r="DD16" s="9">
        <v>0</v>
      </c>
      <c r="DE16" s="9">
        <v>0</v>
      </c>
      <c r="DF16" s="9">
        <v>0</v>
      </c>
      <c r="DG16" s="9">
        <v>0.53200000000000003</v>
      </c>
      <c r="DH16" s="9">
        <v>0.29699999999999999</v>
      </c>
      <c r="DI16" s="9">
        <v>0.23499999999999999</v>
      </c>
      <c r="DJ16" s="9">
        <v>1.5429999999999999</v>
      </c>
      <c r="DK16" s="9">
        <v>0.34799999999999998</v>
      </c>
      <c r="DL16" s="9">
        <v>1.194</v>
      </c>
      <c r="DM16" s="9">
        <v>156</v>
      </c>
      <c r="DN16" s="9">
        <v>49.176000000000002</v>
      </c>
      <c r="DO16" s="9">
        <v>156</v>
      </c>
      <c r="DP16" s="9">
        <v>1.399</v>
      </c>
      <c r="DQ16" s="9">
        <v>0</v>
      </c>
      <c r="DR16" s="9">
        <v>1.399</v>
      </c>
      <c r="DS16" s="9">
        <v>0</v>
      </c>
      <c r="DT16" s="9">
        <v>0</v>
      </c>
      <c r="DU16" s="9">
        <v>0</v>
      </c>
      <c r="DV16" s="9">
        <v>0.59</v>
      </c>
      <c r="DW16" s="9">
        <v>0</v>
      </c>
      <c r="DX16" s="9">
        <v>0.59</v>
      </c>
      <c r="DY16" s="9">
        <v>0</v>
      </c>
      <c r="DZ16" s="9">
        <v>0</v>
      </c>
      <c r="EA16" s="9">
        <v>0</v>
      </c>
      <c r="EB16" s="9">
        <v>0.80900000000000005</v>
      </c>
      <c r="EC16" s="9">
        <v>0</v>
      </c>
      <c r="ED16" s="9">
        <v>0.80900000000000005</v>
      </c>
      <c r="EE16" s="9">
        <v>47.156999999999996</v>
      </c>
      <c r="EF16" s="9">
        <v>0</v>
      </c>
      <c r="EG16" s="9">
        <v>47.156999999999996</v>
      </c>
      <c r="EH16" s="9">
        <v>1.462</v>
      </c>
      <c r="EI16" s="9">
        <v>0.69899999999999995</v>
      </c>
      <c r="EJ16" s="9">
        <v>0.76400000000000001</v>
      </c>
      <c r="EK16" s="9">
        <v>0</v>
      </c>
      <c r="EL16" s="9">
        <v>0</v>
      </c>
      <c r="EM16" s="9">
        <v>0</v>
      </c>
      <c r="EN16" s="9">
        <v>1.113</v>
      </c>
      <c r="EO16" s="9">
        <v>0.34899999999999998</v>
      </c>
      <c r="EP16" s="9">
        <v>0.76400000000000001</v>
      </c>
      <c r="EQ16" s="9">
        <v>0</v>
      </c>
      <c r="ER16" s="9">
        <v>0</v>
      </c>
      <c r="ES16" s="9">
        <v>0</v>
      </c>
      <c r="ET16" s="9">
        <v>0.34899999999999998</v>
      </c>
      <c r="EU16" s="9">
        <v>0.34899999999999998</v>
      </c>
      <c r="EV16" s="9">
        <v>0</v>
      </c>
      <c r="EW16" s="9">
        <v>6.0570000000000004</v>
      </c>
      <c r="EX16" s="9">
        <v>54</v>
      </c>
      <c r="EY16" s="9">
        <v>6.0570000000000004</v>
      </c>
      <c r="EZ16" s="9">
        <v>2.125</v>
      </c>
      <c r="FA16" s="9">
        <v>0.32300000000000001</v>
      </c>
      <c r="FB16" s="9">
        <v>1.802</v>
      </c>
      <c r="FC16" s="9">
        <v>0</v>
      </c>
      <c r="FD16" s="9">
        <v>0</v>
      </c>
      <c r="FE16" s="9">
        <v>0</v>
      </c>
      <c r="FF16" s="9">
        <v>1.1080000000000001</v>
      </c>
      <c r="FG16" s="9">
        <v>0.32300000000000001</v>
      </c>
      <c r="FH16" s="9">
        <v>0.78500000000000003</v>
      </c>
      <c r="FI16" s="9">
        <v>0.72899999999999998</v>
      </c>
      <c r="FJ16" s="9">
        <v>0</v>
      </c>
      <c r="FK16" s="9">
        <v>0.72899999999999998</v>
      </c>
      <c r="FL16" s="9">
        <v>0.28799999999999998</v>
      </c>
      <c r="FM16" s="9">
        <v>0</v>
      </c>
      <c r="FN16" s="9">
        <v>0.28799999999999998</v>
      </c>
      <c r="FO16" s="9">
        <v>14.507</v>
      </c>
      <c r="FP16" s="9">
        <v>0</v>
      </c>
      <c r="FQ16" s="9">
        <v>23.847000000000001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1.8260000000000001</v>
      </c>
      <c r="GK16" s="9">
        <v>1.004</v>
      </c>
      <c r="GL16" s="9">
        <v>0.82199999999999995</v>
      </c>
      <c r="GM16" s="9">
        <v>0</v>
      </c>
      <c r="GN16" s="9">
        <v>0</v>
      </c>
      <c r="GO16" s="9">
        <v>0</v>
      </c>
      <c r="GP16" s="9">
        <v>0.63</v>
      </c>
      <c r="GQ16" s="9">
        <v>0.63</v>
      </c>
      <c r="GR16" s="9">
        <v>0</v>
      </c>
      <c r="GS16" s="9">
        <v>0</v>
      </c>
      <c r="GT16" s="9">
        <v>0</v>
      </c>
      <c r="GU16" s="9">
        <v>0</v>
      </c>
      <c r="GV16" s="9">
        <v>1.196</v>
      </c>
      <c r="GW16" s="9">
        <v>0.374</v>
      </c>
      <c r="GX16" s="9">
        <v>0.82199999999999995</v>
      </c>
      <c r="GY16" s="9">
        <v>99.927000000000007</v>
      </c>
      <c r="GZ16" s="9">
        <v>31.007999999999999</v>
      </c>
      <c r="HA16" s="9">
        <v>103.565</v>
      </c>
      <c r="HB16" s="9">
        <v>1.452</v>
      </c>
      <c r="HC16" s="9">
        <v>0.63</v>
      </c>
      <c r="HD16" s="9">
        <v>0.82199999999999995</v>
      </c>
      <c r="HE16" s="9">
        <v>0</v>
      </c>
      <c r="HF16" s="9">
        <v>0</v>
      </c>
      <c r="HG16" s="9">
        <v>0</v>
      </c>
      <c r="HH16" s="9">
        <v>0.63</v>
      </c>
      <c r="HI16" s="9">
        <v>0.63</v>
      </c>
      <c r="HJ16" s="9">
        <v>0</v>
      </c>
      <c r="HK16" s="9">
        <v>0</v>
      </c>
      <c r="HL16" s="9">
        <v>0</v>
      </c>
      <c r="HM16" s="9">
        <v>0</v>
      </c>
      <c r="HN16" s="9">
        <v>0.82199999999999995</v>
      </c>
      <c r="HO16" s="9">
        <v>0</v>
      </c>
      <c r="HP16" s="9">
        <v>0.82199999999999995</v>
      </c>
      <c r="HQ16" s="9">
        <v>82.451999999999998</v>
      </c>
      <c r="HR16" s="9">
        <v>7.0860000000000003</v>
      </c>
      <c r="HS16" s="9">
        <v>103.565</v>
      </c>
      <c r="HT16" s="9">
        <v>0.374</v>
      </c>
      <c r="HU16" s="9">
        <v>0.374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0.374</v>
      </c>
      <c r="IG16" s="9">
        <v>0.374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0.247</v>
      </c>
      <c r="D17" s="9">
        <v>0.247</v>
      </c>
      <c r="E17" s="9">
        <v>0</v>
      </c>
      <c r="F17" s="9">
        <v>0</v>
      </c>
      <c r="G17" s="9">
        <v>0</v>
      </c>
      <c r="H17" s="9">
        <v>0</v>
      </c>
      <c r="I17" s="9">
        <v>9.65</v>
      </c>
      <c r="J17" s="9">
        <v>9.65</v>
      </c>
      <c r="K17" s="9">
        <v>0</v>
      </c>
      <c r="L17" s="9">
        <v>1.0940000000000001</v>
      </c>
      <c r="M17" s="9">
        <v>0.53800000000000003</v>
      </c>
      <c r="N17" s="9">
        <v>0.55700000000000005</v>
      </c>
      <c r="O17" s="9">
        <v>0</v>
      </c>
      <c r="P17" s="9">
        <v>0</v>
      </c>
      <c r="Q17" s="9">
        <v>0</v>
      </c>
      <c r="R17" s="9">
        <v>0.254</v>
      </c>
      <c r="S17" s="9">
        <v>0.254</v>
      </c>
      <c r="T17" s="9">
        <v>0</v>
      </c>
      <c r="U17" s="9">
        <v>0.28399999999999997</v>
      </c>
      <c r="V17" s="9">
        <v>0.28399999999999997</v>
      </c>
      <c r="W17" s="9">
        <v>0</v>
      </c>
      <c r="X17" s="9">
        <v>0.55700000000000005</v>
      </c>
      <c r="Y17" s="9">
        <v>0</v>
      </c>
      <c r="Z17" s="9">
        <v>0.55700000000000005</v>
      </c>
      <c r="AA17" s="9">
        <v>133.88</v>
      </c>
      <c r="AB17" s="9">
        <v>17.512</v>
      </c>
      <c r="AC17" s="9">
        <v>300.36099999999999</v>
      </c>
      <c r="AD17" s="9">
        <v>0.49</v>
      </c>
      <c r="AE17" s="9">
        <v>0.32900000000000001</v>
      </c>
      <c r="AF17" s="9">
        <v>0.161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0.32900000000000001</v>
      </c>
      <c r="AN17" s="9">
        <v>0.32900000000000001</v>
      </c>
      <c r="AO17" s="9">
        <v>0</v>
      </c>
      <c r="AP17" s="9">
        <v>0.161</v>
      </c>
      <c r="AQ17" s="9">
        <v>0</v>
      </c>
      <c r="AR17" s="9">
        <v>0.161</v>
      </c>
      <c r="AS17" s="9">
        <v>42.935000000000002</v>
      </c>
      <c r="AT17" s="9">
        <v>0</v>
      </c>
      <c r="AU17" s="9">
        <v>0</v>
      </c>
      <c r="AV17" s="9">
        <v>11.029</v>
      </c>
      <c r="AW17" s="9">
        <v>5.407</v>
      </c>
      <c r="AX17" s="9">
        <v>5.6219999999999999</v>
      </c>
      <c r="AY17" s="9">
        <v>0.92200000000000004</v>
      </c>
      <c r="AZ17" s="9">
        <v>0.26800000000000002</v>
      </c>
      <c r="BA17" s="9">
        <v>0.65400000000000003</v>
      </c>
      <c r="BB17" s="9">
        <v>1.492</v>
      </c>
      <c r="BC17" s="9">
        <v>1.069</v>
      </c>
      <c r="BD17" s="9">
        <v>0.42299999999999999</v>
      </c>
      <c r="BE17" s="9">
        <v>3.8</v>
      </c>
      <c r="BF17" s="9">
        <v>1.51</v>
      </c>
      <c r="BG17" s="9">
        <v>2.29</v>
      </c>
      <c r="BH17" s="9">
        <v>4.8150000000000004</v>
      </c>
      <c r="BI17" s="9">
        <v>2.56</v>
      </c>
      <c r="BJ17" s="9">
        <v>2.2549999999999999</v>
      </c>
      <c r="BK17" s="9">
        <v>46.264000000000003</v>
      </c>
      <c r="BL17" s="9">
        <v>47</v>
      </c>
      <c r="BM17" s="9">
        <v>25.745000000000001</v>
      </c>
      <c r="BN17" s="9">
        <v>5.44</v>
      </c>
      <c r="BO17" s="9">
        <v>2.4159999999999999</v>
      </c>
      <c r="BP17" s="9">
        <v>3.0249999999999999</v>
      </c>
      <c r="BQ17" s="9">
        <v>0.76400000000000001</v>
      </c>
      <c r="BR17" s="9">
        <v>0.26800000000000002</v>
      </c>
      <c r="BS17" s="9">
        <v>0.496</v>
      </c>
      <c r="BT17" s="9">
        <v>0.76100000000000001</v>
      </c>
      <c r="BU17" s="9">
        <v>0.52200000000000002</v>
      </c>
      <c r="BV17" s="9">
        <v>0.23899999999999999</v>
      </c>
      <c r="BW17" s="9">
        <v>1.82</v>
      </c>
      <c r="BX17" s="9">
        <v>1.0369999999999999</v>
      </c>
      <c r="BY17" s="9">
        <v>0.78400000000000003</v>
      </c>
      <c r="BZ17" s="9">
        <v>2.0960000000000001</v>
      </c>
      <c r="CA17" s="9">
        <v>0.59</v>
      </c>
      <c r="CB17" s="9">
        <v>1.506</v>
      </c>
      <c r="CC17" s="9">
        <v>43.393000000000001</v>
      </c>
      <c r="CD17" s="9">
        <v>43.767000000000003</v>
      </c>
      <c r="CE17" s="9">
        <v>36.680999999999997</v>
      </c>
      <c r="CF17" s="9">
        <v>2.77</v>
      </c>
      <c r="CG17" s="9">
        <v>1.244</v>
      </c>
      <c r="CH17" s="9">
        <v>1.526</v>
      </c>
      <c r="CI17" s="9">
        <v>0.76400000000000001</v>
      </c>
      <c r="CJ17" s="9">
        <v>0.26800000000000002</v>
      </c>
      <c r="CK17" s="9">
        <v>0.496</v>
      </c>
      <c r="CL17" s="9">
        <v>0.50700000000000001</v>
      </c>
      <c r="CM17" s="9">
        <v>0.26800000000000002</v>
      </c>
      <c r="CN17" s="9">
        <v>0.23899999999999999</v>
      </c>
      <c r="CO17" s="9">
        <v>0.70799999999999996</v>
      </c>
      <c r="CP17" s="9">
        <v>0.70799999999999996</v>
      </c>
      <c r="CQ17" s="9">
        <v>0</v>
      </c>
      <c r="CR17" s="9">
        <v>0.79100000000000004</v>
      </c>
      <c r="CS17" s="9">
        <v>0</v>
      </c>
      <c r="CT17" s="9">
        <v>0.79100000000000004</v>
      </c>
      <c r="CU17" s="9">
        <v>45.124000000000002</v>
      </c>
      <c r="CV17" s="9">
        <v>42.908000000000001</v>
      </c>
      <c r="CW17" s="9">
        <v>34.959000000000003</v>
      </c>
      <c r="CX17" s="9">
        <v>2.6709999999999998</v>
      </c>
      <c r="CY17" s="9">
        <v>1.1719999999999999</v>
      </c>
      <c r="CZ17" s="9">
        <v>1.4990000000000001</v>
      </c>
      <c r="DA17" s="9">
        <v>0</v>
      </c>
      <c r="DB17" s="9">
        <v>0</v>
      </c>
      <c r="DC17" s="9">
        <v>0</v>
      </c>
      <c r="DD17" s="9">
        <v>0.254</v>
      </c>
      <c r="DE17" s="9">
        <v>0.254</v>
      </c>
      <c r="DF17" s="9">
        <v>0</v>
      </c>
      <c r="DG17" s="9">
        <v>1.1120000000000001</v>
      </c>
      <c r="DH17" s="9">
        <v>0.32900000000000001</v>
      </c>
      <c r="DI17" s="9">
        <v>0.78400000000000003</v>
      </c>
      <c r="DJ17" s="9">
        <v>1.3049999999999999</v>
      </c>
      <c r="DK17" s="9">
        <v>0.59</v>
      </c>
      <c r="DL17" s="9">
        <v>0.71499999999999997</v>
      </c>
      <c r="DM17" s="9">
        <v>63.558999999999997</v>
      </c>
      <c r="DN17" s="9">
        <v>65.340999999999994</v>
      </c>
      <c r="DO17" s="9">
        <v>58.072000000000003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2.222</v>
      </c>
      <c r="EI17" s="9">
        <v>0.67500000000000004</v>
      </c>
      <c r="EJ17" s="9">
        <v>1.548</v>
      </c>
      <c r="EK17" s="9">
        <v>0.159</v>
      </c>
      <c r="EL17" s="9">
        <v>0</v>
      </c>
      <c r="EM17" s="9">
        <v>0.159</v>
      </c>
      <c r="EN17" s="9">
        <v>0.44800000000000001</v>
      </c>
      <c r="EO17" s="9">
        <v>0.26500000000000001</v>
      </c>
      <c r="EP17" s="9">
        <v>0.183</v>
      </c>
      <c r="EQ17" s="9">
        <v>1.1659999999999999</v>
      </c>
      <c r="ER17" s="9">
        <v>0.24</v>
      </c>
      <c r="ES17" s="9">
        <v>0.92600000000000005</v>
      </c>
      <c r="ET17" s="9">
        <v>0.45</v>
      </c>
      <c r="EU17" s="9">
        <v>0.17</v>
      </c>
      <c r="EV17" s="9">
        <v>0.28000000000000003</v>
      </c>
      <c r="EW17" s="9">
        <v>21.228999999999999</v>
      </c>
      <c r="EX17" s="9">
        <v>21.85</v>
      </c>
      <c r="EY17" s="9">
        <v>18.738</v>
      </c>
      <c r="EZ17" s="9">
        <v>2.9060000000000001</v>
      </c>
      <c r="FA17" s="9">
        <v>1.857</v>
      </c>
      <c r="FB17" s="9">
        <v>1.05</v>
      </c>
      <c r="FC17" s="9">
        <v>0</v>
      </c>
      <c r="FD17" s="9">
        <v>0</v>
      </c>
      <c r="FE17" s="9">
        <v>0</v>
      </c>
      <c r="FF17" s="9">
        <v>0.28299999999999997</v>
      </c>
      <c r="FG17" s="9">
        <v>0.28299999999999997</v>
      </c>
      <c r="FH17" s="9">
        <v>0</v>
      </c>
      <c r="FI17" s="9">
        <v>0.57999999999999996</v>
      </c>
      <c r="FJ17" s="9">
        <v>0</v>
      </c>
      <c r="FK17" s="9">
        <v>0.57999999999999996</v>
      </c>
      <c r="FL17" s="9">
        <v>2.044</v>
      </c>
      <c r="FM17" s="9">
        <v>1.5740000000000001</v>
      </c>
      <c r="FN17" s="9">
        <v>0.46899999999999997</v>
      </c>
      <c r="FO17" s="9">
        <v>59.225000000000001</v>
      </c>
      <c r="FP17" s="9">
        <v>206.898</v>
      </c>
      <c r="FQ17" s="9">
        <v>38.557000000000002</v>
      </c>
      <c r="FR17" s="9">
        <v>0.46</v>
      </c>
      <c r="FS17" s="9">
        <v>0.46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0.23400000000000001</v>
      </c>
      <c r="GB17" s="9">
        <v>0.23400000000000001</v>
      </c>
      <c r="GC17" s="9">
        <v>0</v>
      </c>
      <c r="GD17" s="9">
        <v>0.22600000000000001</v>
      </c>
      <c r="GE17" s="9">
        <v>0.22600000000000001</v>
      </c>
      <c r="GF17" s="9">
        <v>0</v>
      </c>
      <c r="GG17" s="9">
        <v>34.216000000000001</v>
      </c>
      <c r="GH17" s="9">
        <v>34.216000000000001</v>
      </c>
      <c r="GI17" s="9">
        <v>0</v>
      </c>
      <c r="GJ17" s="9">
        <v>1.7470000000000001</v>
      </c>
      <c r="GK17" s="9">
        <v>0.92900000000000005</v>
      </c>
      <c r="GL17" s="9">
        <v>0.81799999999999995</v>
      </c>
      <c r="GM17" s="9">
        <v>0</v>
      </c>
      <c r="GN17" s="9">
        <v>0</v>
      </c>
      <c r="GO17" s="9">
        <v>0</v>
      </c>
      <c r="GP17" s="9">
        <v>0.42499999999999999</v>
      </c>
      <c r="GQ17" s="9">
        <v>0.20799999999999999</v>
      </c>
      <c r="GR17" s="9">
        <v>0.217</v>
      </c>
      <c r="GS17" s="9">
        <v>0.77400000000000002</v>
      </c>
      <c r="GT17" s="9">
        <v>0.502</v>
      </c>
      <c r="GU17" s="9">
        <v>0.27200000000000002</v>
      </c>
      <c r="GV17" s="9">
        <v>0.54800000000000004</v>
      </c>
      <c r="GW17" s="9">
        <v>0.218</v>
      </c>
      <c r="GX17" s="9">
        <v>0.32900000000000001</v>
      </c>
      <c r="GY17" s="9">
        <v>28.539000000000001</v>
      </c>
      <c r="GZ17" s="9">
        <v>23.931000000000001</v>
      </c>
      <c r="HA17" s="9">
        <v>95.825000000000003</v>
      </c>
      <c r="HB17" s="9">
        <v>0.82099999999999995</v>
      </c>
      <c r="HC17" s="9">
        <v>0.49199999999999999</v>
      </c>
      <c r="HD17" s="9">
        <v>0.32900000000000001</v>
      </c>
      <c r="HE17" s="9">
        <v>0</v>
      </c>
      <c r="HF17" s="9">
        <v>0</v>
      </c>
      <c r="HG17" s="9">
        <v>0</v>
      </c>
      <c r="HH17" s="9">
        <v>0.20799999999999999</v>
      </c>
      <c r="HI17" s="9">
        <v>0.20799999999999999</v>
      </c>
      <c r="HJ17" s="9">
        <v>0</v>
      </c>
      <c r="HK17" s="9">
        <v>0.28399999999999997</v>
      </c>
      <c r="HL17" s="9">
        <v>0.28399999999999997</v>
      </c>
      <c r="HM17" s="9">
        <v>0</v>
      </c>
      <c r="HN17" s="9">
        <v>0.32900000000000001</v>
      </c>
      <c r="HO17" s="9">
        <v>0</v>
      </c>
      <c r="HP17" s="9">
        <v>0.32900000000000001</v>
      </c>
      <c r="HQ17" s="9">
        <v>92.986000000000004</v>
      </c>
      <c r="HR17" s="9">
        <v>17.548999999999999</v>
      </c>
      <c r="HS17" s="9">
        <v>0</v>
      </c>
      <c r="HT17" s="9">
        <v>0.92500000000000004</v>
      </c>
      <c r="HU17" s="9">
        <v>0.437</v>
      </c>
      <c r="HV17" s="9">
        <v>0.48799999999999999</v>
      </c>
      <c r="HW17" s="9">
        <v>0</v>
      </c>
      <c r="HX17" s="9">
        <v>0</v>
      </c>
      <c r="HY17" s="9">
        <v>0</v>
      </c>
      <c r="HZ17" s="9">
        <v>0.217</v>
      </c>
      <c r="IA17" s="9">
        <v>0</v>
      </c>
      <c r="IB17" s="9">
        <v>0.217</v>
      </c>
      <c r="IC17" s="9">
        <v>0.49</v>
      </c>
      <c r="ID17" s="9">
        <v>0.218</v>
      </c>
      <c r="IE17" s="9">
        <v>0.27200000000000002</v>
      </c>
      <c r="IF17" s="9">
        <v>0.218</v>
      </c>
      <c r="IG17" s="9">
        <v>0.218</v>
      </c>
      <c r="IH17" s="9">
        <v>0</v>
      </c>
      <c r="II17" s="9">
        <v>28.245000000000001</v>
      </c>
      <c r="IJ17" s="9">
        <v>36.5</v>
      </c>
      <c r="IK17" s="9">
        <v>22.457000000000001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0.24199999999999999</v>
      </c>
      <c r="D18" s="9">
        <v>0.24199999999999999</v>
      </c>
      <c r="E18" s="9">
        <v>0</v>
      </c>
      <c r="F18" s="9">
        <v>0.48399999999999999</v>
      </c>
      <c r="G18" s="9">
        <v>0.48399999999999999</v>
      </c>
      <c r="H18" s="9">
        <v>0</v>
      </c>
      <c r="I18" s="9">
        <v>208</v>
      </c>
      <c r="J18" s="9">
        <v>208</v>
      </c>
      <c r="K18" s="9">
        <v>0</v>
      </c>
      <c r="L18" s="9">
        <v>0.70199999999999996</v>
      </c>
      <c r="M18" s="9">
        <v>0.222</v>
      </c>
      <c r="N18" s="9">
        <v>0.48</v>
      </c>
      <c r="O18" s="9">
        <v>0</v>
      </c>
      <c r="P18" s="9">
        <v>0</v>
      </c>
      <c r="Q18" s="9">
        <v>0</v>
      </c>
      <c r="R18" s="9">
        <v>0.23100000000000001</v>
      </c>
      <c r="S18" s="9">
        <v>0</v>
      </c>
      <c r="T18" s="9">
        <v>0.23100000000000001</v>
      </c>
      <c r="U18" s="9">
        <v>0.47099999999999997</v>
      </c>
      <c r="V18" s="9">
        <v>0.222</v>
      </c>
      <c r="W18" s="9">
        <v>0.249</v>
      </c>
      <c r="X18" s="9">
        <v>0</v>
      </c>
      <c r="Y18" s="9">
        <v>0</v>
      </c>
      <c r="Z18" s="9">
        <v>0</v>
      </c>
      <c r="AA18" s="9">
        <v>16.751999999999999</v>
      </c>
      <c r="AB18" s="9">
        <v>0</v>
      </c>
      <c r="AC18" s="9">
        <v>10.738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10.513999999999999</v>
      </c>
      <c r="AW18" s="9">
        <v>5.9059999999999997</v>
      </c>
      <c r="AX18" s="9">
        <v>4.6079999999999997</v>
      </c>
      <c r="AY18" s="9">
        <v>0.81699999999999995</v>
      </c>
      <c r="AZ18" s="9">
        <v>0.39</v>
      </c>
      <c r="BA18" s="9">
        <v>0.42699999999999999</v>
      </c>
      <c r="BB18" s="9">
        <v>1.1910000000000001</v>
      </c>
      <c r="BC18" s="9">
        <v>0.66500000000000004</v>
      </c>
      <c r="BD18" s="9">
        <v>0.52600000000000002</v>
      </c>
      <c r="BE18" s="9">
        <v>3.8719999999999999</v>
      </c>
      <c r="BF18" s="9">
        <v>2.4630000000000001</v>
      </c>
      <c r="BG18" s="9">
        <v>1.409</v>
      </c>
      <c r="BH18" s="9">
        <v>4.633</v>
      </c>
      <c r="BI18" s="9">
        <v>2.3879999999999999</v>
      </c>
      <c r="BJ18" s="9">
        <v>2.2450000000000001</v>
      </c>
      <c r="BK18" s="9">
        <v>37.999000000000002</v>
      </c>
      <c r="BL18" s="9">
        <v>33.582000000000001</v>
      </c>
      <c r="BM18" s="9">
        <v>44.03</v>
      </c>
      <c r="BN18" s="9">
        <v>2.9039999999999999</v>
      </c>
      <c r="BO18" s="9">
        <v>1.667</v>
      </c>
      <c r="BP18" s="9">
        <v>1.2370000000000001</v>
      </c>
      <c r="BQ18" s="9">
        <v>0.26300000000000001</v>
      </c>
      <c r="BR18" s="9">
        <v>0.26300000000000001</v>
      </c>
      <c r="BS18" s="9">
        <v>0</v>
      </c>
      <c r="BT18" s="9">
        <v>0.25</v>
      </c>
      <c r="BU18" s="9">
        <v>0.25</v>
      </c>
      <c r="BV18" s="9">
        <v>0</v>
      </c>
      <c r="BW18" s="9">
        <v>0.98199999999999998</v>
      </c>
      <c r="BX18" s="9">
        <v>0.42</v>
      </c>
      <c r="BY18" s="9">
        <v>0.56200000000000006</v>
      </c>
      <c r="BZ18" s="9">
        <v>1.4079999999999999</v>
      </c>
      <c r="CA18" s="9">
        <v>0.73399999999999999</v>
      </c>
      <c r="CB18" s="9">
        <v>0.67500000000000004</v>
      </c>
      <c r="CC18" s="9">
        <v>44.220999999999997</v>
      </c>
      <c r="CD18" s="9">
        <v>17</v>
      </c>
      <c r="CE18" s="9">
        <v>49.223999999999997</v>
      </c>
      <c r="CF18" s="9">
        <v>0.93100000000000005</v>
      </c>
      <c r="CG18" s="9">
        <v>0.70299999999999996</v>
      </c>
      <c r="CH18" s="9">
        <v>0.22800000000000001</v>
      </c>
      <c r="CI18" s="9">
        <v>0.26300000000000001</v>
      </c>
      <c r="CJ18" s="9">
        <v>0.26300000000000001</v>
      </c>
      <c r="CK18" s="9">
        <v>0</v>
      </c>
      <c r="CL18" s="9">
        <v>0</v>
      </c>
      <c r="CM18" s="9">
        <v>0</v>
      </c>
      <c r="CN18" s="9">
        <v>0</v>
      </c>
      <c r="CO18" s="9">
        <v>0.19800000000000001</v>
      </c>
      <c r="CP18" s="9">
        <v>0.19800000000000001</v>
      </c>
      <c r="CQ18" s="9">
        <v>0</v>
      </c>
      <c r="CR18" s="9">
        <v>0.47</v>
      </c>
      <c r="CS18" s="9">
        <v>0.24199999999999999</v>
      </c>
      <c r="CT18" s="9">
        <v>0.22800000000000001</v>
      </c>
      <c r="CU18" s="9">
        <v>59.216999999999999</v>
      </c>
      <c r="CV18" s="9">
        <v>16.311</v>
      </c>
      <c r="CW18" s="9">
        <v>0</v>
      </c>
      <c r="CX18" s="9">
        <v>1.9730000000000001</v>
      </c>
      <c r="CY18" s="9">
        <v>0.96399999999999997</v>
      </c>
      <c r="CZ18" s="9">
        <v>1.0089999999999999</v>
      </c>
      <c r="DA18" s="9">
        <v>0</v>
      </c>
      <c r="DB18" s="9">
        <v>0</v>
      </c>
      <c r="DC18" s="9">
        <v>0</v>
      </c>
      <c r="DD18" s="9">
        <v>0.25</v>
      </c>
      <c r="DE18" s="9">
        <v>0.25</v>
      </c>
      <c r="DF18" s="9">
        <v>0</v>
      </c>
      <c r="DG18" s="9">
        <v>0.78400000000000003</v>
      </c>
      <c r="DH18" s="9">
        <v>0.222</v>
      </c>
      <c r="DI18" s="9">
        <v>0.56200000000000006</v>
      </c>
      <c r="DJ18" s="9">
        <v>0.93899999999999995</v>
      </c>
      <c r="DK18" s="9">
        <v>0.49199999999999999</v>
      </c>
      <c r="DL18" s="9">
        <v>0.44700000000000001</v>
      </c>
      <c r="DM18" s="9">
        <v>44.021999999999998</v>
      </c>
      <c r="DN18" s="9">
        <v>34.920999999999999</v>
      </c>
      <c r="DO18" s="9">
        <v>43.753999999999998</v>
      </c>
      <c r="DP18" s="9">
        <v>0.219</v>
      </c>
      <c r="DQ18" s="9">
        <v>0</v>
      </c>
      <c r="DR18" s="9">
        <v>0.219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0.219</v>
      </c>
      <c r="DZ18" s="9">
        <v>0</v>
      </c>
      <c r="EA18" s="9">
        <v>0.219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3.39</v>
      </c>
      <c r="EI18" s="9">
        <v>1.696</v>
      </c>
      <c r="EJ18" s="9">
        <v>1.694</v>
      </c>
      <c r="EK18" s="9">
        <v>0.42699999999999999</v>
      </c>
      <c r="EL18" s="9">
        <v>0</v>
      </c>
      <c r="EM18" s="9">
        <v>0.42699999999999999</v>
      </c>
      <c r="EN18" s="9">
        <v>0.67800000000000005</v>
      </c>
      <c r="EO18" s="9">
        <v>0.41499999999999998</v>
      </c>
      <c r="EP18" s="9">
        <v>0.26300000000000001</v>
      </c>
      <c r="EQ18" s="9">
        <v>0.76600000000000001</v>
      </c>
      <c r="ER18" s="9">
        <v>0.46100000000000002</v>
      </c>
      <c r="ES18" s="9">
        <v>0.30499999999999999</v>
      </c>
      <c r="ET18" s="9">
        <v>1.518</v>
      </c>
      <c r="EU18" s="9">
        <v>0.82</v>
      </c>
      <c r="EV18" s="9">
        <v>0.69799999999999995</v>
      </c>
      <c r="EW18" s="9">
        <v>35.052</v>
      </c>
      <c r="EX18" s="9">
        <v>43.606999999999999</v>
      </c>
      <c r="EY18" s="9">
        <v>30.314</v>
      </c>
      <c r="EZ18" s="9">
        <v>4.0019999999999998</v>
      </c>
      <c r="FA18" s="9">
        <v>2.544</v>
      </c>
      <c r="FB18" s="9">
        <v>1.458</v>
      </c>
      <c r="FC18" s="9">
        <v>0.127</v>
      </c>
      <c r="FD18" s="9">
        <v>0.127</v>
      </c>
      <c r="FE18" s="9">
        <v>0</v>
      </c>
      <c r="FF18" s="9">
        <v>0.26300000000000001</v>
      </c>
      <c r="FG18" s="9">
        <v>0</v>
      </c>
      <c r="FH18" s="9">
        <v>0.26300000000000001</v>
      </c>
      <c r="FI18" s="9">
        <v>1.905</v>
      </c>
      <c r="FJ18" s="9">
        <v>1.5820000000000001</v>
      </c>
      <c r="FK18" s="9">
        <v>0.32300000000000001</v>
      </c>
      <c r="FL18" s="9">
        <v>1.7070000000000001</v>
      </c>
      <c r="FM18" s="9">
        <v>0.83499999999999996</v>
      </c>
      <c r="FN18" s="9">
        <v>0.872</v>
      </c>
      <c r="FO18" s="9">
        <v>39.709000000000003</v>
      </c>
      <c r="FP18" s="9">
        <v>33.192</v>
      </c>
      <c r="FQ18" s="9">
        <v>52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1.282</v>
      </c>
      <c r="GK18" s="9">
        <v>0.80400000000000005</v>
      </c>
      <c r="GL18" s="9">
        <v>0.47699999999999998</v>
      </c>
      <c r="GM18" s="9">
        <v>0</v>
      </c>
      <c r="GN18" s="9">
        <v>0</v>
      </c>
      <c r="GO18" s="9">
        <v>0</v>
      </c>
      <c r="GP18" s="9">
        <v>0.49399999999999999</v>
      </c>
      <c r="GQ18" s="9">
        <v>0.26300000000000001</v>
      </c>
      <c r="GR18" s="9">
        <v>0.23100000000000001</v>
      </c>
      <c r="GS18" s="9">
        <v>0.49299999999999999</v>
      </c>
      <c r="GT18" s="9">
        <v>0.247</v>
      </c>
      <c r="GU18" s="9">
        <v>0.246</v>
      </c>
      <c r="GV18" s="9">
        <v>0.29399999999999998</v>
      </c>
      <c r="GW18" s="9">
        <v>0.29399999999999998</v>
      </c>
      <c r="GX18" s="9">
        <v>0</v>
      </c>
      <c r="GY18" s="9">
        <v>28.302</v>
      </c>
      <c r="GZ18" s="9">
        <v>53.139000000000003</v>
      </c>
      <c r="HA18" s="9">
        <v>15.351000000000001</v>
      </c>
      <c r="HB18" s="9">
        <v>0.98699999999999999</v>
      </c>
      <c r="HC18" s="9">
        <v>0.51</v>
      </c>
      <c r="HD18" s="9">
        <v>0.47699999999999998</v>
      </c>
      <c r="HE18" s="9">
        <v>0</v>
      </c>
      <c r="HF18" s="9">
        <v>0</v>
      </c>
      <c r="HG18" s="9">
        <v>0</v>
      </c>
      <c r="HH18" s="9">
        <v>0.49399999999999999</v>
      </c>
      <c r="HI18" s="9">
        <v>0.26300000000000001</v>
      </c>
      <c r="HJ18" s="9">
        <v>0.23100000000000001</v>
      </c>
      <c r="HK18" s="9">
        <v>0.49299999999999999</v>
      </c>
      <c r="HL18" s="9">
        <v>0.247</v>
      </c>
      <c r="HM18" s="9">
        <v>0.246</v>
      </c>
      <c r="HN18" s="9">
        <v>0</v>
      </c>
      <c r="HO18" s="9">
        <v>0</v>
      </c>
      <c r="HP18" s="9">
        <v>0</v>
      </c>
      <c r="HQ18" s="9">
        <v>15.811</v>
      </c>
      <c r="HR18" s="9">
        <v>26.795000000000002</v>
      </c>
      <c r="HS18" s="9">
        <v>15.351000000000001</v>
      </c>
      <c r="HT18" s="9">
        <v>0.29399999999999998</v>
      </c>
      <c r="HU18" s="9">
        <v>0.29399999999999998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0.29399999999999998</v>
      </c>
      <c r="IG18" s="9">
        <v>0.29399999999999998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0.30399999999999999</v>
      </c>
      <c r="D19" s="9">
        <v>0</v>
      </c>
      <c r="E19" s="9">
        <v>0.30399999999999999</v>
      </c>
      <c r="F19" s="9">
        <v>0.154</v>
      </c>
      <c r="G19" s="9">
        <v>0.154</v>
      </c>
      <c r="H19" s="9">
        <v>0</v>
      </c>
      <c r="I19" s="9">
        <v>35.997999999999998</v>
      </c>
      <c r="J19" s="9">
        <v>59.408000000000001</v>
      </c>
      <c r="K19" s="9">
        <v>36.673999999999999</v>
      </c>
      <c r="L19" s="9">
        <v>0.433</v>
      </c>
      <c r="M19" s="9">
        <v>0.16500000000000001</v>
      </c>
      <c r="N19" s="9">
        <v>0.26800000000000002</v>
      </c>
      <c r="O19" s="9">
        <v>0</v>
      </c>
      <c r="P19" s="9">
        <v>0</v>
      </c>
      <c r="Q19" s="9">
        <v>0</v>
      </c>
      <c r="R19" s="9">
        <v>0.127</v>
      </c>
      <c r="S19" s="9">
        <v>0</v>
      </c>
      <c r="T19" s="9">
        <v>0.127</v>
      </c>
      <c r="U19" s="9">
        <v>0</v>
      </c>
      <c r="V19" s="9">
        <v>0</v>
      </c>
      <c r="W19" s="9">
        <v>0</v>
      </c>
      <c r="X19" s="9">
        <v>0.30599999999999999</v>
      </c>
      <c r="Y19" s="9">
        <v>0.16500000000000001</v>
      </c>
      <c r="Z19" s="9">
        <v>0.14099999999999999</v>
      </c>
      <c r="AA19" s="9">
        <v>54.372</v>
      </c>
      <c r="AB19" s="9">
        <v>0</v>
      </c>
      <c r="AC19" s="9">
        <v>56.604999999999997</v>
      </c>
      <c r="AD19" s="9">
        <v>0.20200000000000001</v>
      </c>
      <c r="AE19" s="9">
        <v>0</v>
      </c>
      <c r="AF19" s="9">
        <v>0.20200000000000001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0.20200000000000001</v>
      </c>
      <c r="AQ19" s="9">
        <v>0</v>
      </c>
      <c r="AR19" s="9">
        <v>0.20200000000000001</v>
      </c>
      <c r="AS19" s="9">
        <v>0</v>
      </c>
      <c r="AT19" s="9">
        <v>0</v>
      </c>
      <c r="AU19" s="9">
        <v>0</v>
      </c>
      <c r="AV19" s="9">
        <v>10.717000000000001</v>
      </c>
      <c r="AW19" s="9">
        <v>6.383</v>
      </c>
      <c r="AX19" s="9">
        <v>4.3339999999999996</v>
      </c>
      <c r="AY19" s="9">
        <v>0.89200000000000002</v>
      </c>
      <c r="AZ19" s="9">
        <v>0.16300000000000001</v>
      </c>
      <c r="BA19" s="9">
        <v>0.72899999999999998</v>
      </c>
      <c r="BB19" s="9">
        <v>0.72399999999999998</v>
      </c>
      <c r="BC19" s="9">
        <v>0.72399999999999998</v>
      </c>
      <c r="BD19" s="9">
        <v>0</v>
      </c>
      <c r="BE19" s="9">
        <v>3.702</v>
      </c>
      <c r="BF19" s="9">
        <v>2.6179999999999999</v>
      </c>
      <c r="BG19" s="9">
        <v>1.0840000000000001</v>
      </c>
      <c r="BH19" s="9">
        <v>5.3979999999999997</v>
      </c>
      <c r="BI19" s="9">
        <v>2.8780000000000001</v>
      </c>
      <c r="BJ19" s="9">
        <v>2.5209999999999999</v>
      </c>
      <c r="BK19" s="9">
        <v>51.124000000000002</v>
      </c>
      <c r="BL19" s="9">
        <v>44.808999999999997</v>
      </c>
      <c r="BM19" s="9">
        <v>52</v>
      </c>
      <c r="BN19" s="9">
        <v>3.024</v>
      </c>
      <c r="BO19" s="9">
        <v>1.5549999999999999</v>
      </c>
      <c r="BP19" s="9">
        <v>1.4690000000000001</v>
      </c>
      <c r="BQ19" s="9">
        <v>0.54600000000000004</v>
      </c>
      <c r="BR19" s="9">
        <v>0.16300000000000001</v>
      </c>
      <c r="BS19" s="9">
        <v>0.38400000000000001</v>
      </c>
      <c r="BT19" s="9">
        <v>0</v>
      </c>
      <c r="BU19" s="9">
        <v>0</v>
      </c>
      <c r="BV19" s="9">
        <v>0</v>
      </c>
      <c r="BW19" s="9">
        <v>0.59699999999999998</v>
      </c>
      <c r="BX19" s="9">
        <v>0.42799999999999999</v>
      </c>
      <c r="BY19" s="9">
        <v>0.16900000000000001</v>
      </c>
      <c r="BZ19" s="9">
        <v>1.88</v>
      </c>
      <c r="CA19" s="9">
        <v>0.96399999999999997</v>
      </c>
      <c r="CB19" s="9">
        <v>0.91700000000000004</v>
      </c>
      <c r="CC19" s="9">
        <v>52</v>
      </c>
      <c r="CD19" s="9">
        <v>52</v>
      </c>
      <c r="CE19" s="9">
        <v>52</v>
      </c>
      <c r="CF19" s="9">
        <v>1.859</v>
      </c>
      <c r="CG19" s="9">
        <v>0.58199999999999996</v>
      </c>
      <c r="CH19" s="9">
        <v>1.2769999999999999</v>
      </c>
      <c r="CI19" s="9">
        <v>0.192</v>
      </c>
      <c r="CJ19" s="9">
        <v>0</v>
      </c>
      <c r="CK19" s="9">
        <v>0.192</v>
      </c>
      <c r="CL19" s="9">
        <v>0</v>
      </c>
      <c r="CM19" s="9">
        <v>0</v>
      </c>
      <c r="CN19" s="9">
        <v>0</v>
      </c>
      <c r="CO19" s="9">
        <v>0.38300000000000001</v>
      </c>
      <c r="CP19" s="9">
        <v>0.214</v>
      </c>
      <c r="CQ19" s="9">
        <v>0.16900000000000001</v>
      </c>
      <c r="CR19" s="9">
        <v>1.2849999999999999</v>
      </c>
      <c r="CS19" s="9">
        <v>0.36799999999999999</v>
      </c>
      <c r="CT19" s="9">
        <v>0.91700000000000004</v>
      </c>
      <c r="CU19" s="9">
        <v>94.617999999999995</v>
      </c>
      <c r="CV19" s="9">
        <v>144.857</v>
      </c>
      <c r="CW19" s="9">
        <v>52.304000000000002</v>
      </c>
      <c r="CX19" s="9">
        <v>1.165</v>
      </c>
      <c r="CY19" s="9">
        <v>0.97299999999999998</v>
      </c>
      <c r="CZ19" s="9">
        <v>0.192</v>
      </c>
      <c r="DA19" s="9">
        <v>0.35499999999999998</v>
      </c>
      <c r="DB19" s="9">
        <v>0.16300000000000001</v>
      </c>
      <c r="DC19" s="9">
        <v>0.192</v>
      </c>
      <c r="DD19" s="9">
        <v>0</v>
      </c>
      <c r="DE19" s="9">
        <v>0</v>
      </c>
      <c r="DF19" s="9">
        <v>0</v>
      </c>
      <c r="DG19" s="9">
        <v>0.214</v>
      </c>
      <c r="DH19" s="9">
        <v>0.214</v>
      </c>
      <c r="DI19" s="9">
        <v>0</v>
      </c>
      <c r="DJ19" s="9">
        <v>0.59599999999999997</v>
      </c>
      <c r="DK19" s="9">
        <v>0.59599999999999997</v>
      </c>
      <c r="DL19" s="9">
        <v>0</v>
      </c>
      <c r="DM19" s="9">
        <v>48.725999999999999</v>
      </c>
      <c r="DN19" s="9">
        <v>52</v>
      </c>
      <c r="DO19" s="9">
        <v>0</v>
      </c>
      <c r="DP19" s="9">
        <v>0.85</v>
      </c>
      <c r="DQ19" s="9">
        <v>0.33600000000000002</v>
      </c>
      <c r="DR19" s="9">
        <v>0.51300000000000001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0.51300000000000001</v>
      </c>
      <c r="DZ19" s="9">
        <v>0</v>
      </c>
      <c r="EA19" s="9">
        <v>0.51300000000000001</v>
      </c>
      <c r="EB19" s="9">
        <v>0.33600000000000002</v>
      </c>
      <c r="EC19" s="9">
        <v>0.33600000000000002</v>
      </c>
      <c r="ED19" s="9">
        <v>0</v>
      </c>
      <c r="EE19" s="9">
        <v>45.743000000000002</v>
      </c>
      <c r="EF19" s="9">
        <v>477.49200000000002</v>
      </c>
      <c r="EG19" s="9">
        <v>17.34</v>
      </c>
      <c r="EH19" s="9">
        <v>3.4169999999999998</v>
      </c>
      <c r="EI19" s="9">
        <v>2.0470000000000002</v>
      </c>
      <c r="EJ19" s="9">
        <v>1.371</v>
      </c>
      <c r="EK19" s="9">
        <v>0.34599999999999997</v>
      </c>
      <c r="EL19" s="9">
        <v>0</v>
      </c>
      <c r="EM19" s="9">
        <v>0.34599999999999997</v>
      </c>
      <c r="EN19" s="9">
        <v>0.72399999999999998</v>
      </c>
      <c r="EO19" s="9">
        <v>0.72399999999999998</v>
      </c>
      <c r="EP19" s="9">
        <v>0</v>
      </c>
      <c r="EQ19" s="9">
        <v>1.2669999999999999</v>
      </c>
      <c r="ER19" s="9">
        <v>1.044</v>
      </c>
      <c r="ES19" s="9">
        <v>0.223</v>
      </c>
      <c r="ET19" s="9">
        <v>1.081</v>
      </c>
      <c r="EU19" s="9">
        <v>0.27900000000000003</v>
      </c>
      <c r="EV19" s="9">
        <v>0.80200000000000005</v>
      </c>
      <c r="EW19" s="9">
        <v>27.346</v>
      </c>
      <c r="EX19" s="9">
        <v>21.620999999999999</v>
      </c>
      <c r="EY19" s="9">
        <v>52</v>
      </c>
      <c r="EZ19" s="9">
        <v>3.1779999999999999</v>
      </c>
      <c r="FA19" s="9">
        <v>2.1970000000000001</v>
      </c>
      <c r="FB19" s="9">
        <v>0.98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1.325</v>
      </c>
      <c r="FJ19" s="9">
        <v>1.1459999999999999</v>
      </c>
      <c r="FK19" s="9">
        <v>0.17899999999999999</v>
      </c>
      <c r="FL19" s="9">
        <v>1.853</v>
      </c>
      <c r="FM19" s="9">
        <v>1.0509999999999999</v>
      </c>
      <c r="FN19" s="9">
        <v>0.80200000000000005</v>
      </c>
      <c r="FO19" s="9">
        <v>52</v>
      </c>
      <c r="FP19" s="9">
        <v>47.875</v>
      </c>
      <c r="FQ19" s="9">
        <v>57.463000000000001</v>
      </c>
      <c r="FR19" s="9">
        <v>0.248</v>
      </c>
      <c r="FS19" s="9">
        <v>0.248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0.248</v>
      </c>
      <c r="GE19" s="9">
        <v>0.248</v>
      </c>
      <c r="GF19" s="9">
        <v>0</v>
      </c>
      <c r="GG19" s="9">
        <v>0</v>
      </c>
      <c r="GH19" s="9">
        <v>0</v>
      </c>
      <c r="GI19" s="9">
        <v>0</v>
      </c>
      <c r="GJ19" s="9">
        <v>1.6379999999999999</v>
      </c>
      <c r="GK19" s="9">
        <v>0.51800000000000002</v>
      </c>
      <c r="GL19" s="9">
        <v>1.1200000000000001</v>
      </c>
      <c r="GM19" s="9">
        <v>0</v>
      </c>
      <c r="GN19" s="9">
        <v>0</v>
      </c>
      <c r="GO19" s="9">
        <v>0</v>
      </c>
      <c r="GP19" s="9">
        <v>0.375</v>
      </c>
      <c r="GQ19" s="9">
        <v>0.248</v>
      </c>
      <c r="GR19" s="9">
        <v>0.127</v>
      </c>
      <c r="GS19" s="9">
        <v>0.65</v>
      </c>
      <c r="GT19" s="9">
        <v>0</v>
      </c>
      <c r="GU19" s="9">
        <v>0.65</v>
      </c>
      <c r="GV19" s="9">
        <v>0.61299999999999999</v>
      </c>
      <c r="GW19" s="9">
        <v>0.27</v>
      </c>
      <c r="GX19" s="9">
        <v>0.34300000000000003</v>
      </c>
      <c r="GY19" s="9">
        <v>23.939</v>
      </c>
      <c r="GZ19" s="9">
        <v>30.960999999999999</v>
      </c>
      <c r="HA19" s="9">
        <v>23.64</v>
      </c>
      <c r="HB19" s="9">
        <v>0.71199999999999997</v>
      </c>
      <c r="HC19" s="9">
        <v>0.248</v>
      </c>
      <c r="HD19" s="9">
        <v>0.46500000000000002</v>
      </c>
      <c r="HE19" s="9">
        <v>0</v>
      </c>
      <c r="HF19" s="9">
        <v>0</v>
      </c>
      <c r="HG19" s="9">
        <v>0</v>
      </c>
      <c r="HH19" s="9">
        <v>0.375</v>
      </c>
      <c r="HI19" s="9">
        <v>0.248</v>
      </c>
      <c r="HJ19" s="9">
        <v>0.127</v>
      </c>
      <c r="HK19" s="9">
        <v>0.19700000000000001</v>
      </c>
      <c r="HL19" s="9">
        <v>0</v>
      </c>
      <c r="HM19" s="9">
        <v>0.19700000000000001</v>
      </c>
      <c r="HN19" s="9">
        <v>0.14099999999999999</v>
      </c>
      <c r="HO19" s="9">
        <v>0</v>
      </c>
      <c r="HP19" s="9">
        <v>0.14099999999999999</v>
      </c>
      <c r="HQ19" s="9">
        <v>12.263</v>
      </c>
      <c r="HR19" s="9">
        <v>0</v>
      </c>
      <c r="HS19" s="9">
        <v>20.6</v>
      </c>
      <c r="HT19" s="9">
        <v>0.92600000000000005</v>
      </c>
      <c r="HU19" s="9">
        <v>0.27</v>
      </c>
      <c r="HV19" s="9">
        <v>0.65500000000000003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0.45300000000000001</v>
      </c>
      <c r="ID19" s="9">
        <v>0</v>
      </c>
      <c r="IE19" s="9">
        <v>0.45300000000000001</v>
      </c>
      <c r="IF19" s="9">
        <v>0.47199999999999998</v>
      </c>
      <c r="IG19" s="9">
        <v>0.27</v>
      </c>
      <c r="IH19" s="9">
        <v>0.20200000000000001</v>
      </c>
      <c r="II19" s="9">
        <v>39.573999999999998</v>
      </c>
      <c r="IJ19" s="9">
        <v>0</v>
      </c>
      <c r="IK19" s="9">
        <v>35.008000000000003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0.66</v>
      </c>
      <c r="G20" s="9">
        <v>0.23</v>
      </c>
      <c r="H20" s="9">
        <v>0.43</v>
      </c>
      <c r="I20" s="9">
        <v>121.14400000000001</v>
      </c>
      <c r="J20" s="9">
        <v>103.20699999999999</v>
      </c>
      <c r="K20" s="9">
        <v>180.00200000000001</v>
      </c>
      <c r="L20" s="9">
        <v>0.85699999999999998</v>
      </c>
      <c r="M20" s="9">
        <v>0.61599999999999999</v>
      </c>
      <c r="N20" s="9">
        <v>0.24099999999999999</v>
      </c>
      <c r="O20" s="9">
        <v>0</v>
      </c>
      <c r="P20" s="9">
        <v>0</v>
      </c>
      <c r="Q20" s="9">
        <v>0</v>
      </c>
      <c r="R20" s="9">
        <v>0.44700000000000001</v>
      </c>
      <c r="S20" s="9">
        <v>0.44700000000000001</v>
      </c>
      <c r="T20" s="9">
        <v>0</v>
      </c>
      <c r="U20" s="9">
        <v>0.16900000000000001</v>
      </c>
      <c r="V20" s="9">
        <v>0.16900000000000001</v>
      </c>
      <c r="W20" s="9">
        <v>0</v>
      </c>
      <c r="X20" s="9">
        <v>0.24099999999999999</v>
      </c>
      <c r="Y20" s="9">
        <v>0</v>
      </c>
      <c r="Z20" s="9">
        <v>0.24099999999999999</v>
      </c>
      <c r="AA20" s="9">
        <v>17.641999999999999</v>
      </c>
      <c r="AB20" s="9">
        <v>9.7620000000000005</v>
      </c>
      <c r="AC20" s="9">
        <v>0</v>
      </c>
      <c r="AD20" s="9">
        <v>0.91200000000000003</v>
      </c>
      <c r="AE20" s="9">
        <v>0.44900000000000001</v>
      </c>
      <c r="AF20" s="9">
        <v>0.46200000000000002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0.21199999999999999</v>
      </c>
      <c r="AN20" s="9">
        <v>0</v>
      </c>
      <c r="AO20" s="9">
        <v>0.21199999999999999</v>
      </c>
      <c r="AP20" s="9">
        <v>0.69899999999999995</v>
      </c>
      <c r="AQ20" s="9">
        <v>0.44900000000000001</v>
      </c>
      <c r="AR20" s="9">
        <v>0.25</v>
      </c>
      <c r="AS20" s="9">
        <v>84.637</v>
      </c>
      <c r="AT20" s="9">
        <v>80.960999999999999</v>
      </c>
      <c r="AU20" s="9">
        <v>162.14099999999999</v>
      </c>
      <c r="AV20" s="9">
        <v>10.845000000000001</v>
      </c>
      <c r="AW20" s="9">
        <v>5.13</v>
      </c>
      <c r="AX20" s="9">
        <v>5.7149999999999999</v>
      </c>
      <c r="AY20" s="9">
        <v>1.0289999999999999</v>
      </c>
      <c r="AZ20" s="9">
        <v>0.29499999999999998</v>
      </c>
      <c r="BA20" s="9">
        <v>0.73399999999999999</v>
      </c>
      <c r="BB20" s="9">
        <v>1.962</v>
      </c>
      <c r="BC20" s="9">
        <v>1.353</v>
      </c>
      <c r="BD20" s="9">
        <v>0.60899999999999999</v>
      </c>
      <c r="BE20" s="9">
        <v>2.79</v>
      </c>
      <c r="BF20" s="9">
        <v>1.319</v>
      </c>
      <c r="BG20" s="9">
        <v>1.4710000000000001</v>
      </c>
      <c r="BH20" s="9">
        <v>5.0640000000000001</v>
      </c>
      <c r="BI20" s="9">
        <v>2.1629999999999998</v>
      </c>
      <c r="BJ20" s="9">
        <v>2.9009999999999998</v>
      </c>
      <c r="BK20" s="9">
        <v>48.606000000000002</v>
      </c>
      <c r="BL20" s="9">
        <v>29.512</v>
      </c>
      <c r="BM20" s="9">
        <v>51.228000000000002</v>
      </c>
      <c r="BN20" s="9">
        <v>5.19</v>
      </c>
      <c r="BO20" s="9">
        <v>1.9359999999999999</v>
      </c>
      <c r="BP20" s="9">
        <v>3.2530000000000001</v>
      </c>
      <c r="BQ20" s="9">
        <v>0.53500000000000003</v>
      </c>
      <c r="BR20" s="9">
        <v>0.29499999999999998</v>
      </c>
      <c r="BS20" s="9">
        <v>0.24099999999999999</v>
      </c>
      <c r="BT20" s="9">
        <v>1.2629999999999999</v>
      </c>
      <c r="BU20" s="9">
        <v>0.96199999999999997</v>
      </c>
      <c r="BV20" s="9">
        <v>0.30099999999999999</v>
      </c>
      <c r="BW20" s="9">
        <v>0.74</v>
      </c>
      <c r="BX20" s="9">
        <v>0</v>
      </c>
      <c r="BY20" s="9">
        <v>0.74</v>
      </c>
      <c r="BZ20" s="9">
        <v>2.6509999999999998</v>
      </c>
      <c r="CA20" s="9">
        <v>0.67900000000000005</v>
      </c>
      <c r="CB20" s="9">
        <v>1.9710000000000001</v>
      </c>
      <c r="CC20" s="9">
        <v>51.515000000000001</v>
      </c>
      <c r="CD20" s="9">
        <v>8</v>
      </c>
      <c r="CE20" s="9">
        <v>52</v>
      </c>
      <c r="CF20" s="9">
        <v>2.0390000000000001</v>
      </c>
      <c r="CG20" s="9">
        <v>0.76</v>
      </c>
      <c r="CH20" s="9">
        <v>1.2789999999999999</v>
      </c>
      <c r="CI20" s="9">
        <v>0.24099999999999999</v>
      </c>
      <c r="CJ20" s="9">
        <v>0</v>
      </c>
      <c r="CK20" s="9">
        <v>0.24099999999999999</v>
      </c>
      <c r="CL20" s="9">
        <v>0.76</v>
      </c>
      <c r="CM20" s="9">
        <v>0.76</v>
      </c>
      <c r="CN20" s="9">
        <v>0</v>
      </c>
      <c r="CO20" s="9">
        <v>0</v>
      </c>
      <c r="CP20" s="9">
        <v>0</v>
      </c>
      <c r="CQ20" s="9">
        <v>0</v>
      </c>
      <c r="CR20" s="9">
        <v>1.0389999999999999</v>
      </c>
      <c r="CS20" s="9">
        <v>0</v>
      </c>
      <c r="CT20" s="9">
        <v>1.0389999999999999</v>
      </c>
      <c r="CU20" s="9">
        <v>37.505000000000003</v>
      </c>
      <c r="CV20" s="9">
        <v>8</v>
      </c>
      <c r="CW20" s="9">
        <v>52</v>
      </c>
      <c r="CX20" s="9">
        <v>3.15</v>
      </c>
      <c r="CY20" s="9">
        <v>1.1759999999999999</v>
      </c>
      <c r="CZ20" s="9">
        <v>1.974</v>
      </c>
      <c r="DA20" s="9">
        <v>0.29499999999999998</v>
      </c>
      <c r="DB20" s="9">
        <v>0.29499999999999998</v>
      </c>
      <c r="DC20" s="9">
        <v>0</v>
      </c>
      <c r="DD20" s="9">
        <v>0.503</v>
      </c>
      <c r="DE20" s="9">
        <v>0.20200000000000001</v>
      </c>
      <c r="DF20" s="9">
        <v>0.30099999999999999</v>
      </c>
      <c r="DG20" s="9">
        <v>0.74</v>
      </c>
      <c r="DH20" s="9">
        <v>0</v>
      </c>
      <c r="DI20" s="9">
        <v>0.74</v>
      </c>
      <c r="DJ20" s="9">
        <v>1.6120000000000001</v>
      </c>
      <c r="DK20" s="9">
        <v>0.67900000000000005</v>
      </c>
      <c r="DL20" s="9">
        <v>0.93300000000000005</v>
      </c>
      <c r="DM20" s="9">
        <v>51.343000000000004</v>
      </c>
      <c r="DN20" s="9">
        <v>53.48</v>
      </c>
      <c r="DO20" s="9">
        <v>50.517000000000003</v>
      </c>
      <c r="DP20" s="9">
        <v>0.58499999999999996</v>
      </c>
      <c r="DQ20" s="9">
        <v>0.33200000000000002</v>
      </c>
      <c r="DR20" s="9">
        <v>0.253</v>
      </c>
      <c r="DS20" s="9">
        <v>0.253</v>
      </c>
      <c r="DT20" s="9">
        <v>0</v>
      </c>
      <c r="DU20" s="9">
        <v>0.253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0.33200000000000002</v>
      </c>
      <c r="EC20" s="9">
        <v>0.33200000000000002</v>
      </c>
      <c r="ED20" s="9">
        <v>0</v>
      </c>
      <c r="EE20" s="9">
        <v>148.92099999999999</v>
      </c>
      <c r="EF20" s="9">
        <v>0</v>
      </c>
      <c r="EG20" s="9">
        <v>0</v>
      </c>
      <c r="EH20" s="9">
        <v>1.825</v>
      </c>
      <c r="EI20" s="9">
        <v>0.51900000000000002</v>
      </c>
      <c r="EJ20" s="9">
        <v>1.306</v>
      </c>
      <c r="EK20" s="9">
        <v>0</v>
      </c>
      <c r="EL20" s="9">
        <v>0</v>
      </c>
      <c r="EM20" s="9">
        <v>0</v>
      </c>
      <c r="EN20" s="9">
        <v>0.19</v>
      </c>
      <c r="EO20" s="9">
        <v>0</v>
      </c>
      <c r="EP20" s="9">
        <v>0.19</v>
      </c>
      <c r="EQ20" s="9">
        <v>0.755</v>
      </c>
      <c r="ER20" s="9">
        <v>0.26400000000000001</v>
      </c>
      <c r="ES20" s="9">
        <v>0.49099999999999999</v>
      </c>
      <c r="ET20" s="9">
        <v>0.88</v>
      </c>
      <c r="EU20" s="9">
        <v>0.255</v>
      </c>
      <c r="EV20" s="9">
        <v>0.625</v>
      </c>
      <c r="EW20" s="9">
        <v>35.505000000000003</v>
      </c>
      <c r="EX20" s="9">
        <v>38.798000000000002</v>
      </c>
      <c r="EY20" s="9">
        <v>33.369</v>
      </c>
      <c r="EZ20" s="9">
        <v>2.4220000000000002</v>
      </c>
      <c r="FA20" s="9">
        <v>1.76</v>
      </c>
      <c r="FB20" s="9">
        <v>0.66200000000000003</v>
      </c>
      <c r="FC20" s="9">
        <v>0</v>
      </c>
      <c r="FD20" s="9">
        <v>0</v>
      </c>
      <c r="FE20" s="9">
        <v>0</v>
      </c>
      <c r="FF20" s="9">
        <v>0.307</v>
      </c>
      <c r="FG20" s="9">
        <v>0.189</v>
      </c>
      <c r="FH20" s="9">
        <v>0.11799999999999999</v>
      </c>
      <c r="FI20" s="9">
        <v>0.91400000000000003</v>
      </c>
      <c r="FJ20" s="9">
        <v>0.67500000000000004</v>
      </c>
      <c r="FK20" s="9">
        <v>0.23899999999999999</v>
      </c>
      <c r="FL20" s="9">
        <v>1.2010000000000001</v>
      </c>
      <c r="FM20" s="9">
        <v>0.89600000000000002</v>
      </c>
      <c r="FN20" s="9">
        <v>0.30499999999999999</v>
      </c>
      <c r="FO20" s="9">
        <v>58.258000000000003</v>
      </c>
      <c r="FP20" s="9">
        <v>64.385999999999996</v>
      </c>
      <c r="FQ20" s="9">
        <v>119.723</v>
      </c>
      <c r="FR20" s="9">
        <v>0.82399999999999995</v>
      </c>
      <c r="FS20" s="9">
        <v>0.58299999999999996</v>
      </c>
      <c r="FT20" s="9">
        <v>0.24099999999999999</v>
      </c>
      <c r="FU20" s="9">
        <v>0.24099999999999999</v>
      </c>
      <c r="FV20" s="9">
        <v>0</v>
      </c>
      <c r="FW20" s="9">
        <v>0.24099999999999999</v>
      </c>
      <c r="FX20" s="9">
        <v>0.20200000000000001</v>
      </c>
      <c r="FY20" s="9">
        <v>0.20200000000000001</v>
      </c>
      <c r="FZ20" s="9">
        <v>0</v>
      </c>
      <c r="GA20" s="9">
        <v>0.38100000000000001</v>
      </c>
      <c r="GB20" s="9">
        <v>0.38100000000000001</v>
      </c>
      <c r="GC20" s="9">
        <v>0</v>
      </c>
      <c r="GD20" s="9">
        <v>0</v>
      </c>
      <c r="GE20" s="9">
        <v>0</v>
      </c>
      <c r="GF20" s="9">
        <v>0</v>
      </c>
      <c r="GG20" s="9">
        <v>10.808999999999999</v>
      </c>
      <c r="GH20" s="9">
        <v>19.062999999999999</v>
      </c>
      <c r="GI20" s="9">
        <v>0</v>
      </c>
      <c r="GJ20" s="9">
        <v>1.6839999999999999</v>
      </c>
      <c r="GK20" s="9">
        <v>1.02</v>
      </c>
      <c r="GL20" s="9">
        <v>0.66400000000000003</v>
      </c>
      <c r="GM20" s="9">
        <v>0</v>
      </c>
      <c r="GN20" s="9">
        <v>0</v>
      </c>
      <c r="GO20" s="9">
        <v>0</v>
      </c>
      <c r="GP20" s="9">
        <v>0.68600000000000005</v>
      </c>
      <c r="GQ20" s="9">
        <v>0.49</v>
      </c>
      <c r="GR20" s="9">
        <v>0.19700000000000001</v>
      </c>
      <c r="GS20" s="9">
        <v>0.53</v>
      </c>
      <c r="GT20" s="9">
        <v>0.53</v>
      </c>
      <c r="GU20" s="9">
        <v>0</v>
      </c>
      <c r="GV20" s="9">
        <v>0.46700000000000003</v>
      </c>
      <c r="GW20" s="9">
        <v>0</v>
      </c>
      <c r="GX20" s="9">
        <v>0.46700000000000003</v>
      </c>
      <c r="GY20" s="9">
        <v>19.154</v>
      </c>
      <c r="GZ20" s="9">
        <v>14.529</v>
      </c>
      <c r="HA20" s="9">
        <v>132.97800000000001</v>
      </c>
      <c r="HB20" s="9">
        <v>0.46400000000000002</v>
      </c>
      <c r="HC20" s="9">
        <v>0.16900000000000001</v>
      </c>
      <c r="HD20" s="9">
        <v>0.29399999999999998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0.16900000000000001</v>
      </c>
      <c r="HL20" s="9">
        <v>0.16900000000000001</v>
      </c>
      <c r="HM20" s="9">
        <v>0</v>
      </c>
      <c r="HN20" s="9">
        <v>0.29399999999999998</v>
      </c>
      <c r="HO20" s="9">
        <v>0</v>
      </c>
      <c r="HP20" s="9">
        <v>0.29399999999999998</v>
      </c>
      <c r="HQ20" s="9">
        <v>273.59500000000003</v>
      </c>
      <c r="HR20" s="9">
        <v>0</v>
      </c>
      <c r="HS20" s="9">
        <v>0</v>
      </c>
      <c r="HT20" s="9">
        <v>1.22</v>
      </c>
      <c r="HU20" s="9">
        <v>0.85099999999999998</v>
      </c>
      <c r="HV20" s="9">
        <v>0.36899999999999999</v>
      </c>
      <c r="HW20" s="9">
        <v>0</v>
      </c>
      <c r="HX20" s="9">
        <v>0</v>
      </c>
      <c r="HY20" s="9">
        <v>0</v>
      </c>
      <c r="HZ20" s="9">
        <v>0.68600000000000005</v>
      </c>
      <c r="IA20" s="9">
        <v>0.49</v>
      </c>
      <c r="IB20" s="9">
        <v>0.19700000000000001</v>
      </c>
      <c r="IC20" s="9">
        <v>0.36099999999999999</v>
      </c>
      <c r="ID20" s="9">
        <v>0.36099999999999999</v>
      </c>
      <c r="IE20" s="9">
        <v>0</v>
      </c>
      <c r="IF20" s="9">
        <v>0.17299999999999999</v>
      </c>
      <c r="IG20" s="9">
        <v>0</v>
      </c>
      <c r="IH20" s="9">
        <v>0.17299999999999999</v>
      </c>
      <c r="II20" s="9">
        <v>11.234</v>
      </c>
      <c r="IJ20" s="9">
        <v>11.637</v>
      </c>
      <c r="IK20" s="9">
        <v>29.276</v>
      </c>
      <c r="IL20" s="9">
        <v>0</v>
      </c>
      <c r="IM20" s="9">
        <v>0</v>
      </c>
      <c r="IN20" s="9">
        <v>0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0</v>
      </c>
      <c r="C21" s="9">
        <v>0.33900000000000002</v>
      </c>
      <c r="D21" s="9">
        <v>0.33900000000000002</v>
      </c>
      <c r="E21" s="9">
        <v>0</v>
      </c>
      <c r="F21" s="9">
        <v>0.64400000000000002</v>
      </c>
      <c r="G21" s="9">
        <v>0.17</v>
      </c>
      <c r="H21" s="9">
        <v>0.47399999999999998</v>
      </c>
      <c r="I21" s="9">
        <v>108.572</v>
      </c>
      <c r="J21" s="9">
        <v>47</v>
      </c>
      <c r="K21" s="9">
        <v>237.911</v>
      </c>
      <c r="L21" s="9">
        <v>1.2050000000000001</v>
      </c>
      <c r="M21" s="9">
        <v>0.56599999999999995</v>
      </c>
      <c r="N21" s="9">
        <v>0.63900000000000001</v>
      </c>
      <c r="O21" s="9">
        <v>0</v>
      </c>
      <c r="P21" s="9">
        <v>0</v>
      </c>
      <c r="Q21" s="9">
        <v>0</v>
      </c>
      <c r="R21" s="9">
        <v>0.58599999999999997</v>
      </c>
      <c r="S21" s="9">
        <v>0.39300000000000002</v>
      </c>
      <c r="T21" s="9">
        <v>0.193</v>
      </c>
      <c r="U21" s="9">
        <v>0.44600000000000001</v>
      </c>
      <c r="V21" s="9">
        <v>0</v>
      </c>
      <c r="W21" s="9">
        <v>0.44600000000000001</v>
      </c>
      <c r="X21" s="9">
        <v>0.17299999999999999</v>
      </c>
      <c r="Y21" s="9">
        <v>0.17299999999999999</v>
      </c>
      <c r="Z21" s="9">
        <v>0</v>
      </c>
      <c r="AA21" s="9">
        <v>10.199</v>
      </c>
      <c r="AB21" s="9">
        <v>5.9939999999999998</v>
      </c>
      <c r="AC21" s="9">
        <v>15.436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11.708</v>
      </c>
      <c r="AW21" s="9">
        <v>6.2409999999999997</v>
      </c>
      <c r="AX21" s="9">
        <v>5.4669999999999996</v>
      </c>
      <c r="AY21" s="9">
        <v>1.768</v>
      </c>
      <c r="AZ21" s="9">
        <v>0.83799999999999997</v>
      </c>
      <c r="BA21" s="9">
        <v>0.93</v>
      </c>
      <c r="BB21" s="9">
        <v>2.948</v>
      </c>
      <c r="BC21" s="9">
        <v>1.964</v>
      </c>
      <c r="BD21" s="9">
        <v>0.98399999999999999</v>
      </c>
      <c r="BE21" s="9">
        <v>4.726</v>
      </c>
      <c r="BF21" s="9">
        <v>2.7090000000000001</v>
      </c>
      <c r="BG21" s="9">
        <v>2.0169999999999999</v>
      </c>
      <c r="BH21" s="9">
        <v>2.2650000000000001</v>
      </c>
      <c r="BI21" s="9">
        <v>0.73</v>
      </c>
      <c r="BJ21" s="9">
        <v>1.5349999999999999</v>
      </c>
      <c r="BK21" s="9">
        <v>13</v>
      </c>
      <c r="BL21" s="9">
        <v>13</v>
      </c>
      <c r="BM21" s="9">
        <v>15.975</v>
      </c>
      <c r="BN21" s="9">
        <v>3.2290000000000001</v>
      </c>
      <c r="BO21" s="9">
        <v>1.8640000000000001</v>
      </c>
      <c r="BP21" s="9">
        <v>1.365</v>
      </c>
      <c r="BQ21" s="9">
        <v>0.27400000000000002</v>
      </c>
      <c r="BR21" s="9">
        <v>0.27400000000000002</v>
      </c>
      <c r="BS21" s="9">
        <v>0</v>
      </c>
      <c r="BT21" s="9">
        <v>0.873</v>
      </c>
      <c r="BU21" s="9">
        <v>0.68</v>
      </c>
      <c r="BV21" s="9">
        <v>0.193</v>
      </c>
      <c r="BW21" s="9">
        <v>1.111</v>
      </c>
      <c r="BX21" s="9">
        <v>0.56599999999999995</v>
      </c>
      <c r="BY21" s="9">
        <v>0.54600000000000004</v>
      </c>
      <c r="BZ21" s="9">
        <v>0.97</v>
      </c>
      <c r="CA21" s="9">
        <v>0.34300000000000003</v>
      </c>
      <c r="CB21" s="9">
        <v>0.627</v>
      </c>
      <c r="CC21" s="9">
        <v>13</v>
      </c>
      <c r="CD21" s="9">
        <v>10.031000000000001</v>
      </c>
      <c r="CE21" s="9">
        <v>26.004999999999999</v>
      </c>
      <c r="CF21" s="9">
        <v>1.1040000000000001</v>
      </c>
      <c r="CG21" s="9">
        <v>0.47699999999999998</v>
      </c>
      <c r="CH21" s="9">
        <v>0.627</v>
      </c>
      <c r="CI21" s="9">
        <v>0</v>
      </c>
      <c r="CJ21" s="9">
        <v>0</v>
      </c>
      <c r="CK21" s="9">
        <v>0</v>
      </c>
      <c r="CL21" s="9">
        <v>0.219</v>
      </c>
      <c r="CM21" s="9">
        <v>0.219</v>
      </c>
      <c r="CN21" s="9">
        <v>0</v>
      </c>
      <c r="CO21" s="9">
        <v>0.25800000000000001</v>
      </c>
      <c r="CP21" s="9">
        <v>0.25800000000000001</v>
      </c>
      <c r="CQ21" s="9">
        <v>0</v>
      </c>
      <c r="CR21" s="9">
        <v>0.627</v>
      </c>
      <c r="CS21" s="9">
        <v>0</v>
      </c>
      <c r="CT21" s="9">
        <v>0.627</v>
      </c>
      <c r="CU21" s="9">
        <v>39.011000000000003</v>
      </c>
      <c r="CV21" s="9">
        <v>9.7870000000000008</v>
      </c>
      <c r="CW21" s="9">
        <v>142.45599999999999</v>
      </c>
      <c r="CX21" s="9">
        <v>2.125</v>
      </c>
      <c r="CY21" s="9">
        <v>1.387</v>
      </c>
      <c r="CZ21" s="9">
        <v>0.73799999999999999</v>
      </c>
      <c r="DA21" s="9">
        <v>0.27400000000000002</v>
      </c>
      <c r="DB21" s="9">
        <v>0.27400000000000002</v>
      </c>
      <c r="DC21" s="9">
        <v>0</v>
      </c>
      <c r="DD21" s="9">
        <v>0.65400000000000003</v>
      </c>
      <c r="DE21" s="9">
        <v>0.46100000000000002</v>
      </c>
      <c r="DF21" s="9">
        <v>0.193</v>
      </c>
      <c r="DG21" s="9">
        <v>0.85399999999999998</v>
      </c>
      <c r="DH21" s="9">
        <v>0.308</v>
      </c>
      <c r="DI21" s="9">
        <v>0.54600000000000004</v>
      </c>
      <c r="DJ21" s="9">
        <v>0.34300000000000003</v>
      </c>
      <c r="DK21" s="9">
        <v>0.34300000000000003</v>
      </c>
      <c r="DL21" s="9">
        <v>0</v>
      </c>
      <c r="DM21" s="9">
        <v>13</v>
      </c>
      <c r="DN21" s="9">
        <v>9.702</v>
      </c>
      <c r="DO21" s="9">
        <v>13</v>
      </c>
      <c r="DP21" s="9">
        <v>1.3340000000000001</v>
      </c>
      <c r="DQ21" s="9">
        <v>0.16900000000000001</v>
      </c>
      <c r="DR21" s="9">
        <v>1.165</v>
      </c>
      <c r="DS21" s="9">
        <v>0.36499999999999999</v>
      </c>
      <c r="DT21" s="9">
        <v>0</v>
      </c>
      <c r="DU21" s="9">
        <v>0.36499999999999999</v>
      </c>
      <c r="DV21" s="9">
        <v>0</v>
      </c>
      <c r="DW21" s="9">
        <v>0</v>
      </c>
      <c r="DX21" s="9">
        <v>0</v>
      </c>
      <c r="DY21" s="9">
        <v>0.76800000000000002</v>
      </c>
      <c r="DZ21" s="9">
        <v>0.16900000000000001</v>
      </c>
      <c r="EA21" s="9">
        <v>0.59899999999999998</v>
      </c>
      <c r="EB21" s="9">
        <v>0.20100000000000001</v>
      </c>
      <c r="EC21" s="9">
        <v>0</v>
      </c>
      <c r="ED21" s="9">
        <v>0.20100000000000001</v>
      </c>
      <c r="EE21" s="9">
        <v>29.338000000000001</v>
      </c>
      <c r="EF21" s="9">
        <v>0</v>
      </c>
      <c r="EG21" s="9">
        <v>27.079000000000001</v>
      </c>
      <c r="EH21" s="9">
        <v>3.7349999999999999</v>
      </c>
      <c r="EI21" s="9">
        <v>2.0720000000000001</v>
      </c>
      <c r="EJ21" s="9">
        <v>1.6619999999999999</v>
      </c>
      <c r="EK21" s="9">
        <v>0.83799999999999997</v>
      </c>
      <c r="EL21" s="9">
        <v>0.27200000000000002</v>
      </c>
      <c r="EM21" s="9">
        <v>0.56499999999999995</v>
      </c>
      <c r="EN21" s="9">
        <v>1.21</v>
      </c>
      <c r="EO21" s="9">
        <v>0.73799999999999999</v>
      </c>
      <c r="EP21" s="9">
        <v>0.47199999999999998</v>
      </c>
      <c r="EQ21" s="9">
        <v>1.5580000000000001</v>
      </c>
      <c r="ER21" s="9">
        <v>0.93300000000000005</v>
      </c>
      <c r="ES21" s="9">
        <v>0.625</v>
      </c>
      <c r="ET21" s="9">
        <v>0.128</v>
      </c>
      <c r="EU21" s="9">
        <v>0.128</v>
      </c>
      <c r="EV21" s="9">
        <v>0</v>
      </c>
      <c r="EW21" s="9">
        <v>8</v>
      </c>
      <c r="EX21" s="9">
        <v>10.901999999999999</v>
      </c>
      <c r="EY21" s="9">
        <v>4</v>
      </c>
      <c r="EZ21" s="9">
        <v>3.1219999999999999</v>
      </c>
      <c r="FA21" s="9">
        <v>1.849</v>
      </c>
      <c r="FB21" s="9">
        <v>1.2729999999999999</v>
      </c>
      <c r="FC21" s="9">
        <v>0.29099999999999998</v>
      </c>
      <c r="FD21" s="9">
        <v>0.29099999999999998</v>
      </c>
      <c r="FE21" s="9">
        <v>0</v>
      </c>
      <c r="FF21" s="9">
        <v>0.86499999999999999</v>
      </c>
      <c r="FG21" s="9">
        <v>0.54600000000000004</v>
      </c>
      <c r="FH21" s="9">
        <v>0.31900000000000001</v>
      </c>
      <c r="FI21" s="9">
        <v>1.0009999999999999</v>
      </c>
      <c r="FJ21" s="9">
        <v>0.753</v>
      </c>
      <c r="FK21" s="9">
        <v>0.248</v>
      </c>
      <c r="FL21" s="9">
        <v>0.96499999999999997</v>
      </c>
      <c r="FM21" s="9">
        <v>0.25900000000000001</v>
      </c>
      <c r="FN21" s="9">
        <v>0.70599999999999996</v>
      </c>
      <c r="FO21" s="9">
        <v>23.972000000000001</v>
      </c>
      <c r="FP21" s="9">
        <v>16.274999999999999</v>
      </c>
      <c r="FQ21" s="9">
        <v>40.899000000000001</v>
      </c>
      <c r="FR21" s="9">
        <v>0.28699999999999998</v>
      </c>
      <c r="FS21" s="9">
        <v>0.28699999999999998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0.28699999999999998</v>
      </c>
      <c r="GB21" s="9">
        <v>0.28699999999999998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0.83299999999999996</v>
      </c>
      <c r="GK21" s="9">
        <v>0.47799999999999998</v>
      </c>
      <c r="GL21" s="9">
        <v>0.35499999999999998</v>
      </c>
      <c r="GM21" s="9">
        <v>0.66300000000000003</v>
      </c>
      <c r="GN21" s="9">
        <v>0.308</v>
      </c>
      <c r="GO21" s="9">
        <v>0.35499999999999998</v>
      </c>
      <c r="GP21" s="9">
        <v>0</v>
      </c>
      <c r="GQ21" s="9">
        <v>0</v>
      </c>
      <c r="GR21" s="9">
        <v>0</v>
      </c>
      <c r="GS21" s="9">
        <v>0.17</v>
      </c>
      <c r="GT21" s="9">
        <v>0.17</v>
      </c>
      <c r="GU21" s="9">
        <v>0</v>
      </c>
      <c r="GV21" s="9">
        <v>0</v>
      </c>
      <c r="GW21" s="9">
        <v>0</v>
      </c>
      <c r="GX21" s="9">
        <v>0</v>
      </c>
      <c r="GY21" s="9">
        <v>1</v>
      </c>
      <c r="GZ21" s="9">
        <v>6.6970000000000001</v>
      </c>
      <c r="HA21" s="9">
        <v>0</v>
      </c>
      <c r="HB21" s="9">
        <v>0.17</v>
      </c>
      <c r="HC21" s="9">
        <v>0.17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0.17</v>
      </c>
      <c r="HL21" s="9">
        <v>0.17</v>
      </c>
      <c r="HM21" s="9">
        <v>0</v>
      </c>
      <c r="HN21" s="9">
        <v>0</v>
      </c>
      <c r="HO21" s="9">
        <v>0</v>
      </c>
      <c r="HP21" s="9">
        <v>0</v>
      </c>
      <c r="HQ21" s="9">
        <v>0</v>
      </c>
      <c r="HR21" s="9">
        <v>0</v>
      </c>
      <c r="HS21" s="9">
        <v>0</v>
      </c>
      <c r="HT21" s="9">
        <v>0.66300000000000003</v>
      </c>
      <c r="HU21" s="9">
        <v>0.308</v>
      </c>
      <c r="HV21" s="9">
        <v>0.35499999999999998</v>
      </c>
      <c r="HW21" s="9">
        <v>0.66300000000000003</v>
      </c>
      <c r="HX21" s="9">
        <v>0.308</v>
      </c>
      <c r="HY21" s="9">
        <v>0.35499999999999998</v>
      </c>
      <c r="HZ21" s="9">
        <v>0</v>
      </c>
      <c r="IA21" s="9">
        <v>0</v>
      </c>
      <c r="IB21" s="9">
        <v>0</v>
      </c>
      <c r="IC21" s="9">
        <v>0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1</v>
      </c>
      <c r="IJ21" s="9">
        <v>0</v>
      </c>
      <c r="IK21" s="9">
        <v>0</v>
      </c>
      <c r="IL21" s="9">
        <v>0</v>
      </c>
      <c r="IM21" s="9">
        <v>0</v>
      </c>
      <c r="IN21" s="9">
        <v>0</v>
      </c>
      <c r="IO21" s="9">
        <v>0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12013</v>
      </c>
      <c r="C1" s="3" t="s">
        <v>12014</v>
      </c>
      <c r="D1" s="3" t="s">
        <v>12015</v>
      </c>
      <c r="E1" s="3" t="s">
        <v>12016</v>
      </c>
      <c r="F1" s="3" t="s">
        <v>12017</v>
      </c>
      <c r="G1" s="3" t="s">
        <v>12018</v>
      </c>
      <c r="H1" s="3" t="s">
        <v>12019</v>
      </c>
      <c r="I1" s="3" t="s">
        <v>12020</v>
      </c>
      <c r="J1" s="3" t="s">
        <v>12021</v>
      </c>
      <c r="K1" s="3" t="s">
        <v>12022</v>
      </c>
      <c r="L1" s="3" t="s">
        <v>12023</v>
      </c>
      <c r="M1" s="3" t="s">
        <v>12024</v>
      </c>
      <c r="N1" s="3" t="s">
        <v>12025</v>
      </c>
      <c r="O1" s="3" t="s">
        <v>12026</v>
      </c>
      <c r="P1" s="3" t="s">
        <v>12027</v>
      </c>
      <c r="Q1" s="3" t="s">
        <v>12028</v>
      </c>
      <c r="R1" s="3" t="s">
        <v>12029</v>
      </c>
      <c r="S1" s="3" t="s">
        <v>12030</v>
      </c>
      <c r="T1" s="3" t="s">
        <v>12031</v>
      </c>
      <c r="U1" s="3" t="s">
        <v>12032</v>
      </c>
      <c r="V1" s="3" t="s">
        <v>12033</v>
      </c>
      <c r="W1" s="3" t="s">
        <v>12034</v>
      </c>
      <c r="X1" s="3" t="s">
        <v>12035</v>
      </c>
      <c r="Y1" s="3" t="s">
        <v>12036</v>
      </c>
      <c r="Z1" s="3" t="s">
        <v>12037</v>
      </c>
      <c r="AA1" s="3" t="s">
        <v>12038</v>
      </c>
      <c r="AB1" s="3" t="s">
        <v>12039</v>
      </c>
      <c r="AC1" s="3" t="s">
        <v>12040</v>
      </c>
      <c r="AD1" s="3" t="s">
        <v>12041</v>
      </c>
      <c r="AE1" s="3" t="s">
        <v>12042</v>
      </c>
      <c r="AF1" s="3" t="s">
        <v>12043</v>
      </c>
      <c r="AG1" s="3" t="s">
        <v>12044</v>
      </c>
      <c r="AH1" s="3" t="s">
        <v>12045</v>
      </c>
      <c r="AI1" s="3" t="s">
        <v>12046</v>
      </c>
      <c r="AJ1" s="3" t="s">
        <v>12047</v>
      </c>
      <c r="AK1" s="3" t="s">
        <v>12048</v>
      </c>
      <c r="AL1" s="3" t="s">
        <v>12049</v>
      </c>
      <c r="AM1" s="3" t="s">
        <v>12050</v>
      </c>
      <c r="AN1" s="3" t="s">
        <v>12051</v>
      </c>
      <c r="AO1" s="3" t="s">
        <v>12052</v>
      </c>
      <c r="AP1" s="3" t="s">
        <v>12053</v>
      </c>
      <c r="AQ1" s="3" t="s">
        <v>12054</v>
      </c>
      <c r="AR1" s="3" t="s">
        <v>12055</v>
      </c>
      <c r="AS1" s="3" t="s">
        <v>12056</v>
      </c>
      <c r="AT1" s="3" t="s">
        <v>12057</v>
      </c>
      <c r="AU1" s="3" t="s">
        <v>12058</v>
      </c>
      <c r="AV1" s="3" t="s">
        <v>12059</v>
      </c>
      <c r="AW1" s="3" t="s">
        <v>12060</v>
      </c>
      <c r="AX1" s="3" t="s">
        <v>12061</v>
      </c>
      <c r="AY1" s="3" t="s">
        <v>12062</v>
      </c>
      <c r="AZ1" s="3" t="s">
        <v>12063</v>
      </c>
      <c r="BA1" s="3" t="s">
        <v>12064</v>
      </c>
      <c r="BB1" s="3" t="s">
        <v>12065</v>
      </c>
      <c r="BC1" s="3" t="s">
        <v>12066</v>
      </c>
      <c r="BD1" s="3" t="s">
        <v>12067</v>
      </c>
      <c r="BE1" s="3" t="s">
        <v>12068</v>
      </c>
      <c r="BF1" s="3" t="s">
        <v>12069</v>
      </c>
      <c r="BG1" s="3" t="s">
        <v>12070</v>
      </c>
      <c r="BH1" s="3" t="s">
        <v>12071</v>
      </c>
      <c r="BI1" s="3" t="s">
        <v>12072</v>
      </c>
      <c r="BJ1" s="3" t="s">
        <v>12073</v>
      </c>
      <c r="BK1" s="3" t="s">
        <v>12074</v>
      </c>
      <c r="BL1" s="3" t="s">
        <v>12075</v>
      </c>
      <c r="BM1" s="3" t="s">
        <v>12076</v>
      </c>
      <c r="BN1" s="3" t="s">
        <v>12077</v>
      </c>
      <c r="BO1" s="3" t="s">
        <v>12078</v>
      </c>
      <c r="BP1" s="3" t="s">
        <v>12079</v>
      </c>
      <c r="BQ1" s="3" t="s">
        <v>12080</v>
      </c>
      <c r="BR1" s="3" t="s">
        <v>12081</v>
      </c>
      <c r="BS1" s="3" t="s">
        <v>12082</v>
      </c>
      <c r="BT1" s="3" t="s">
        <v>12083</v>
      </c>
      <c r="BU1" s="3" t="s">
        <v>12084</v>
      </c>
      <c r="BV1" s="3" t="s">
        <v>12085</v>
      </c>
      <c r="BW1" s="3" t="s">
        <v>12086</v>
      </c>
      <c r="BX1" s="3" t="s">
        <v>12087</v>
      </c>
      <c r="BY1" s="3" t="s">
        <v>12088</v>
      </c>
      <c r="BZ1" s="3" t="s">
        <v>12089</v>
      </c>
      <c r="CA1" s="3" t="s">
        <v>12090</v>
      </c>
      <c r="CB1" s="3" t="s">
        <v>12091</v>
      </c>
      <c r="CC1" s="3" t="s">
        <v>12092</v>
      </c>
      <c r="CD1" s="3" t="s">
        <v>12093</v>
      </c>
      <c r="CE1" s="3" t="s">
        <v>12094</v>
      </c>
      <c r="CF1" s="3" t="s">
        <v>12095</v>
      </c>
      <c r="CG1" s="3" t="s">
        <v>12096</v>
      </c>
      <c r="CH1" s="3" t="s">
        <v>12097</v>
      </c>
      <c r="CI1" s="3" t="s">
        <v>12098</v>
      </c>
      <c r="CJ1" s="3" t="s">
        <v>12099</v>
      </c>
      <c r="CK1" s="3" t="s">
        <v>12100</v>
      </c>
      <c r="CL1" s="3" t="s">
        <v>12101</v>
      </c>
      <c r="CM1" s="3" t="s">
        <v>12102</v>
      </c>
      <c r="CN1" s="3" t="s">
        <v>12103</v>
      </c>
      <c r="CO1" s="3" t="s">
        <v>12104</v>
      </c>
      <c r="CP1" s="3" t="s">
        <v>12105</v>
      </c>
      <c r="CQ1" s="3" t="s">
        <v>12106</v>
      </c>
      <c r="CR1" s="3" t="s">
        <v>12107</v>
      </c>
      <c r="CS1" s="3" t="s">
        <v>12108</v>
      </c>
      <c r="CT1" s="3" t="s">
        <v>12109</v>
      </c>
      <c r="CU1" s="3" t="s">
        <v>12110</v>
      </c>
      <c r="CV1" s="3" t="s">
        <v>12111</v>
      </c>
      <c r="CW1" s="3" t="s">
        <v>12112</v>
      </c>
      <c r="CX1" s="3" t="s">
        <v>12113</v>
      </c>
      <c r="CY1" s="3" t="s">
        <v>12114</v>
      </c>
      <c r="CZ1" s="3" t="s">
        <v>12115</v>
      </c>
      <c r="DA1" s="3" t="s">
        <v>12116</v>
      </c>
      <c r="DB1" s="3" t="s">
        <v>12117</v>
      </c>
      <c r="DC1" s="3" t="s">
        <v>12118</v>
      </c>
      <c r="DD1" s="3" t="s">
        <v>12119</v>
      </c>
      <c r="DE1" s="3" t="s">
        <v>12120</v>
      </c>
      <c r="DF1" s="3" t="s">
        <v>12121</v>
      </c>
      <c r="DG1" s="3" t="s">
        <v>12122</v>
      </c>
      <c r="DH1" s="3" t="s">
        <v>12123</v>
      </c>
      <c r="DI1" s="3" t="s">
        <v>12124</v>
      </c>
      <c r="DJ1" s="3" t="s">
        <v>12125</v>
      </c>
      <c r="DK1" s="3" t="s">
        <v>12126</v>
      </c>
      <c r="DL1" s="3" t="s">
        <v>12127</v>
      </c>
      <c r="DM1" s="3" t="s">
        <v>12128</v>
      </c>
      <c r="DN1" s="3" t="s">
        <v>12129</v>
      </c>
      <c r="DO1" s="3" t="s">
        <v>12130</v>
      </c>
      <c r="DP1" s="3" t="s">
        <v>12131</v>
      </c>
      <c r="DQ1" s="3" t="s">
        <v>12132</v>
      </c>
      <c r="DR1" s="3" t="s">
        <v>12133</v>
      </c>
      <c r="DS1" s="3" t="s">
        <v>12134</v>
      </c>
      <c r="DT1" s="3" t="s">
        <v>12135</v>
      </c>
      <c r="DU1" s="3" t="s">
        <v>12136</v>
      </c>
      <c r="DV1" s="3" t="s">
        <v>12137</v>
      </c>
      <c r="DW1" s="3" t="s">
        <v>12138</v>
      </c>
      <c r="DX1" s="3" t="s">
        <v>12139</v>
      </c>
      <c r="DY1" s="3" t="s">
        <v>12140</v>
      </c>
      <c r="DZ1" s="3" t="s">
        <v>12141</v>
      </c>
      <c r="EA1" s="3" t="s">
        <v>12142</v>
      </c>
      <c r="EB1" s="3" t="s">
        <v>12143</v>
      </c>
      <c r="EC1" s="3" t="s">
        <v>12144</v>
      </c>
      <c r="ED1" s="3" t="s">
        <v>12145</v>
      </c>
      <c r="EE1" s="3" t="s">
        <v>12146</v>
      </c>
      <c r="EF1" s="3" t="s">
        <v>12147</v>
      </c>
      <c r="EG1" s="3" t="s">
        <v>12148</v>
      </c>
      <c r="EH1" s="3" t="s">
        <v>12149</v>
      </c>
      <c r="EI1" s="3" t="s">
        <v>12150</v>
      </c>
      <c r="EJ1" s="3" t="s">
        <v>12151</v>
      </c>
      <c r="EK1" s="3" t="s">
        <v>12152</v>
      </c>
      <c r="EL1" s="3" t="s">
        <v>12153</v>
      </c>
      <c r="EM1" s="3" t="s">
        <v>12154</v>
      </c>
      <c r="EN1" s="3" t="s">
        <v>12155</v>
      </c>
      <c r="EO1" s="3" t="s">
        <v>12156</v>
      </c>
      <c r="EP1" s="3" t="s">
        <v>12157</v>
      </c>
      <c r="EQ1" s="3" t="s">
        <v>12158</v>
      </c>
      <c r="ER1" s="3" t="s">
        <v>12159</v>
      </c>
      <c r="ES1" s="3" t="s">
        <v>12160</v>
      </c>
      <c r="ET1" s="3" t="s">
        <v>12161</v>
      </c>
      <c r="EU1" s="3" t="s">
        <v>12162</v>
      </c>
      <c r="EV1" s="3" t="s">
        <v>12163</v>
      </c>
      <c r="EW1" s="3" t="s">
        <v>12164</v>
      </c>
      <c r="EX1" s="3" t="s">
        <v>12165</v>
      </c>
      <c r="EY1" s="3" t="s">
        <v>12166</v>
      </c>
      <c r="EZ1" s="3" t="s">
        <v>12167</v>
      </c>
      <c r="FA1" s="3" t="s">
        <v>12168</v>
      </c>
      <c r="FB1" s="3" t="s">
        <v>12169</v>
      </c>
      <c r="FC1" s="3" t="s">
        <v>12170</v>
      </c>
      <c r="FD1" s="3" t="s">
        <v>12171</v>
      </c>
      <c r="FE1" s="3" t="s">
        <v>12172</v>
      </c>
      <c r="FF1" s="3" t="s">
        <v>12173</v>
      </c>
      <c r="FG1" s="3" t="s">
        <v>12174</v>
      </c>
      <c r="FH1" s="3" t="s">
        <v>12175</v>
      </c>
      <c r="FI1" s="3" t="s">
        <v>12176</v>
      </c>
      <c r="FJ1" s="3" t="s">
        <v>12177</v>
      </c>
      <c r="FK1" s="3" t="s">
        <v>12178</v>
      </c>
      <c r="FL1" s="3" t="s">
        <v>12179</v>
      </c>
      <c r="FM1" s="3" t="s">
        <v>12180</v>
      </c>
      <c r="FN1" s="3" t="s">
        <v>12181</v>
      </c>
      <c r="FO1" s="3" t="s">
        <v>12182</v>
      </c>
      <c r="FP1" s="3" t="s">
        <v>12183</v>
      </c>
      <c r="FQ1" s="3" t="s">
        <v>12184</v>
      </c>
      <c r="FR1" s="3" t="s">
        <v>12185</v>
      </c>
      <c r="FS1" s="3" t="s">
        <v>12186</v>
      </c>
      <c r="FT1" s="3" t="s">
        <v>12187</v>
      </c>
      <c r="FU1" s="3" t="s">
        <v>12188</v>
      </c>
      <c r="FV1" s="3" t="s">
        <v>12189</v>
      </c>
      <c r="FW1" s="3" t="s">
        <v>12190</v>
      </c>
      <c r="FX1" s="3" t="s">
        <v>12191</v>
      </c>
      <c r="FY1" s="3" t="s">
        <v>12192</v>
      </c>
      <c r="FZ1" s="3" t="s">
        <v>12193</v>
      </c>
      <c r="GA1" s="3" t="s">
        <v>12194</v>
      </c>
      <c r="GB1" s="3" t="s">
        <v>12195</v>
      </c>
      <c r="GC1" s="3" t="s">
        <v>12196</v>
      </c>
      <c r="GD1" s="3" t="s">
        <v>12197</v>
      </c>
      <c r="GE1" s="3" t="s">
        <v>12198</v>
      </c>
      <c r="GF1" s="3" t="s">
        <v>12199</v>
      </c>
      <c r="GG1" s="3" t="s">
        <v>12200</v>
      </c>
      <c r="GH1" s="3" t="s">
        <v>12201</v>
      </c>
      <c r="GI1" s="3" t="s">
        <v>12202</v>
      </c>
      <c r="GJ1" s="3" t="s">
        <v>12203</v>
      </c>
      <c r="GK1" s="3" t="s">
        <v>12204</v>
      </c>
      <c r="GL1" s="3" t="s">
        <v>12205</v>
      </c>
      <c r="GM1" s="3" t="s">
        <v>12206</v>
      </c>
      <c r="GN1" s="3" t="s">
        <v>12207</v>
      </c>
      <c r="GO1" s="3" t="s">
        <v>12208</v>
      </c>
      <c r="GP1" s="3" t="s">
        <v>12209</v>
      </c>
      <c r="GQ1" s="3" t="s">
        <v>12210</v>
      </c>
      <c r="GR1" s="3" t="s">
        <v>12211</v>
      </c>
      <c r="GS1" s="3" t="s">
        <v>12212</v>
      </c>
      <c r="GT1" s="3" t="s">
        <v>12213</v>
      </c>
      <c r="GU1" s="3" t="s">
        <v>12214</v>
      </c>
      <c r="GV1" s="3" t="s">
        <v>12215</v>
      </c>
      <c r="GW1" s="3" t="s">
        <v>12216</v>
      </c>
      <c r="GX1" s="3" t="s">
        <v>12217</v>
      </c>
      <c r="GY1" s="3" t="s">
        <v>12218</v>
      </c>
      <c r="GZ1" s="3" t="s">
        <v>12219</v>
      </c>
      <c r="HA1" s="3" t="s">
        <v>12220</v>
      </c>
      <c r="HB1" s="3" t="s">
        <v>12221</v>
      </c>
      <c r="HC1" s="3" t="s">
        <v>12222</v>
      </c>
      <c r="HD1" s="3" t="s">
        <v>12223</v>
      </c>
      <c r="HE1" s="3" t="s">
        <v>12224</v>
      </c>
      <c r="HF1" s="3" t="s">
        <v>12225</v>
      </c>
      <c r="HG1" s="3" t="s">
        <v>12226</v>
      </c>
      <c r="HH1" s="3" t="s">
        <v>12227</v>
      </c>
      <c r="HI1" s="3" t="s">
        <v>12228</v>
      </c>
      <c r="HJ1" s="3" t="s">
        <v>12229</v>
      </c>
      <c r="HK1" s="3" t="s">
        <v>12230</v>
      </c>
      <c r="HL1" s="3" t="s">
        <v>12231</v>
      </c>
      <c r="HM1" s="3" t="s">
        <v>12232</v>
      </c>
      <c r="HN1" s="3" t="s">
        <v>12233</v>
      </c>
      <c r="HO1" s="3" t="s">
        <v>12234</v>
      </c>
      <c r="HP1" s="3" t="s">
        <v>12235</v>
      </c>
      <c r="HQ1" s="3" t="s">
        <v>12236</v>
      </c>
      <c r="HR1" s="3" t="s">
        <v>12237</v>
      </c>
      <c r="HS1" s="3" t="s">
        <v>12238</v>
      </c>
      <c r="HT1" s="3" t="s">
        <v>12239</v>
      </c>
      <c r="HU1" s="3" t="s">
        <v>12240</v>
      </c>
      <c r="HV1" s="3" t="s">
        <v>12241</v>
      </c>
      <c r="HW1" s="3" t="s">
        <v>12242</v>
      </c>
      <c r="HX1" s="3" t="s">
        <v>12243</v>
      </c>
      <c r="HY1" s="3" t="s">
        <v>12244</v>
      </c>
      <c r="HZ1" s="3" t="s">
        <v>12245</v>
      </c>
      <c r="IA1" s="3" t="s">
        <v>12246</v>
      </c>
      <c r="IB1" s="3" t="s">
        <v>12247</v>
      </c>
      <c r="IC1" s="3" t="s">
        <v>12248</v>
      </c>
      <c r="ID1" s="3" t="s">
        <v>12249</v>
      </c>
      <c r="IE1" s="3" t="s">
        <v>12250</v>
      </c>
      <c r="IF1" s="3" t="s">
        <v>12251</v>
      </c>
      <c r="IG1" s="3" t="s">
        <v>12252</v>
      </c>
      <c r="IH1" s="3" t="s">
        <v>12253</v>
      </c>
      <c r="II1" s="3" t="s">
        <v>12254</v>
      </c>
      <c r="IJ1" s="3" t="s">
        <v>12255</v>
      </c>
      <c r="IK1" s="3" t="s">
        <v>12256</v>
      </c>
      <c r="IL1" s="3" t="s">
        <v>12257</v>
      </c>
      <c r="IM1" s="3" t="s">
        <v>12258</v>
      </c>
      <c r="IN1" s="3" t="s">
        <v>12259</v>
      </c>
      <c r="IO1" s="3" t="s">
        <v>12260</v>
      </c>
      <c r="IP1" s="3" t="s">
        <v>12261</v>
      </c>
      <c r="IQ1" s="3" t="s">
        <v>12262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8" t="s">
        <v>277</v>
      </c>
      <c r="L2" s="8" t="s">
        <v>277</v>
      </c>
      <c r="M2" s="8" t="s">
        <v>277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8" t="s">
        <v>277</v>
      </c>
      <c r="AD2" s="8" t="s">
        <v>277</v>
      </c>
      <c r="AE2" s="8" t="s">
        <v>277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277</v>
      </c>
      <c r="AV2" s="8" t="s">
        <v>277</v>
      </c>
      <c r="AW2" s="8" t="s">
        <v>277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8" t="s">
        <v>277</v>
      </c>
      <c r="BN2" s="8" t="s">
        <v>277</v>
      </c>
      <c r="BO2" s="8" t="s">
        <v>277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8" t="s">
        <v>277</v>
      </c>
      <c r="CF2" s="8" t="s">
        <v>277</v>
      </c>
      <c r="CG2" s="8" t="s">
        <v>277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8" t="s">
        <v>277</v>
      </c>
      <c r="CX2" s="8" t="s">
        <v>277</v>
      </c>
      <c r="CY2" s="8" t="s">
        <v>277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8" t="s">
        <v>277</v>
      </c>
      <c r="DP2" s="8" t="s">
        <v>277</v>
      </c>
      <c r="DQ2" s="8" t="s">
        <v>277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8" t="s">
        <v>277</v>
      </c>
      <c r="EH2" s="8" t="s">
        <v>277</v>
      </c>
      <c r="EI2" s="8" t="s">
        <v>277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8" t="s">
        <v>277</v>
      </c>
      <c r="EZ2" s="8" t="s">
        <v>277</v>
      </c>
      <c r="FA2" s="8" t="s">
        <v>277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8" t="s">
        <v>277</v>
      </c>
      <c r="FR2" s="8" t="s">
        <v>277</v>
      </c>
      <c r="FS2" s="8" t="s">
        <v>277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8" t="s">
        <v>277</v>
      </c>
      <c r="GJ2" s="8" t="s">
        <v>277</v>
      </c>
      <c r="GK2" s="8" t="s">
        <v>277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277</v>
      </c>
      <c r="HB2" s="8" t="s">
        <v>277</v>
      </c>
      <c r="HC2" s="8" t="s">
        <v>277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8" t="s">
        <v>277</v>
      </c>
      <c r="HT2" s="8" t="s">
        <v>277</v>
      </c>
      <c r="HU2" s="8" t="s">
        <v>277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8" t="s">
        <v>277</v>
      </c>
      <c r="IL2" s="8" t="s">
        <v>277</v>
      </c>
      <c r="IM2" s="8" t="s">
        <v>277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12263</v>
      </c>
      <c r="C10" s="8" t="s">
        <v>12264</v>
      </c>
      <c r="D10" s="8" t="s">
        <v>12265</v>
      </c>
      <c r="E10" s="8" t="s">
        <v>12266</v>
      </c>
      <c r="F10" s="8" t="s">
        <v>12267</v>
      </c>
      <c r="G10" s="8" t="s">
        <v>12268</v>
      </c>
      <c r="H10" s="8" t="s">
        <v>12269</v>
      </c>
      <c r="I10" s="8" t="s">
        <v>12270</v>
      </c>
      <c r="J10" s="8" t="s">
        <v>12271</v>
      </c>
      <c r="K10" s="8" t="s">
        <v>12272</v>
      </c>
      <c r="L10" s="8" t="s">
        <v>12273</v>
      </c>
      <c r="M10" s="8" t="s">
        <v>12274</v>
      </c>
      <c r="N10" s="8" t="s">
        <v>12275</v>
      </c>
      <c r="O10" s="8" t="s">
        <v>12276</v>
      </c>
      <c r="P10" s="8" t="s">
        <v>12277</v>
      </c>
      <c r="Q10" s="8" t="s">
        <v>12278</v>
      </c>
      <c r="R10" s="8" t="s">
        <v>12279</v>
      </c>
      <c r="S10" s="8" t="s">
        <v>12280</v>
      </c>
      <c r="T10" s="8" t="s">
        <v>12281</v>
      </c>
      <c r="U10" s="8" t="s">
        <v>12282</v>
      </c>
      <c r="V10" s="8" t="s">
        <v>12283</v>
      </c>
      <c r="W10" s="8" t="s">
        <v>12284</v>
      </c>
      <c r="X10" s="8" t="s">
        <v>12285</v>
      </c>
      <c r="Y10" s="8" t="s">
        <v>12286</v>
      </c>
      <c r="Z10" s="8" t="s">
        <v>12287</v>
      </c>
      <c r="AA10" s="8" t="s">
        <v>12288</v>
      </c>
      <c r="AB10" s="8" t="s">
        <v>12289</v>
      </c>
      <c r="AC10" s="8" t="s">
        <v>12290</v>
      </c>
      <c r="AD10" s="8" t="s">
        <v>12291</v>
      </c>
      <c r="AE10" s="8" t="s">
        <v>12292</v>
      </c>
      <c r="AF10" s="8" t="s">
        <v>12293</v>
      </c>
      <c r="AG10" s="8" t="s">
        <v>12294</v>
      </c>
      <c r="AH10" s="8" t="s">
        <v>12295</v>
      </c>
      <c r="AI10" s="8" t="s">
        <v>12296</v>
      </c>
      <c r="AJ10" s="8" t="s">
        <v>12297</v>
      </c>
      <c r="AK10" s="8" t="s">
        <v>12298</v>
      </c>
      <c r="AL10" s="8" t="s">
        <v>12299</v>
      </c>
      <c r="AM10" s="8" t="s">
        <v>12300</v>
      </c>
      <c r="AN10" s="8" t="s">
        <v>12301</v>
      </c>
      <c r="AO10" s="8" t="s">
        <v>12302</v>
      </c>
      <c r="AP10" s="8" t="s">
        <v>12303</v>
      </c>
      <c r="AQ10" s="8" t="s">
        <v>12304</v>
      </c>
      <c r="AR10" s="8" t="s">
        <v>12305</v>
      </c>
      <c r="AS10" s="8" t="s">
        <v>12306</v>
      </c>
      <c r="AT10" s="8" t="s">
        <v>12307</v>
      </c>
      <c r="AU10" s="8" t="s">
        <v>12308</v>
      </c>
      <c r="AV10" s="8" t="s">
        <v>12309</v>
      </c>
      <c r="AW10" s="8" t="s">
        <v>12310</v>
      </c>
      <c r="AX10" s="8" t="s">
        <v>12311</v>
      </c>
      <c r="AY10" s="8" t="s">
        <v>12312</v>
      </c>
      <c r="AZ10" s="8" t="s">
        <v>12313</v>
      </c>
      <c r="BA10" s="8" t="s">
        <v>12314</v>
      </c>
      <c r="BB10" s="8" t="s">
        <v>12315</v>
      </c>
      <c r="BC10" s="8" t="s">
        <v>12316</v>
      </c>
      <c r="BD10" s="8" t="s">
        <v>12317</v>
      </c>
      <c r="BE10" s="8" t="s">
        <v>12318</v>
      </c>
      <c r="BF10" s="8" t="s">
        <v>12319</v>
      </c>
      <c r="BG10" s="8" t="s">
        <v>12320</v>
      </c>
      <c r="BH10" s="8" t="s">
        <v>12321</v>
      </c>
      <c r="BI10" s="8" t="s">
        <v>12322</v>
      </c>
      <c r="BJ10" s="8" t="s">
        <v>12323</v>
      </c>
      <c r="BK10" s="8" t="s">
        <v>12324</v>
      </c>
      <c r="BL10" s="8" t="s">
        <v>12325</v>
      </c>
      <c r="BM10" s="8" t="s">
        <v>12326</v>
      </c>
      <c r="BN10" s="8" t="s">
        <v>12327</v>
      </c>
      <c r="BO10" s="8" t="s">
        <v>12328</v>
      </c>
      <c r="BP10" s="8" t="s">
        <v>12329</v>
      </c>
      <c r="BQ10" s="8" t="s">
        <v>12330</v>
      </c>
      <c r="BR10" s="8" t="s">
        <v>12331</v>
      </c>
      <c r="BS10" s="8" t="s">
        <v>12332</v>
      </c>
      <c r="BT10" s="8" t="s">
        <v>12333</v>
      </c>
      <c r="BU10" s="8" t="s">
        <v>12334</v>
      </c>
      <c r="BV10" s="8" t="s">
        <v>12335</v>
      </c>
      <c r="BW10" s="8" t="s">
        <v>12336</v>
      </c>
      <c r="BX10" s="8" t="s">
        <v>12337</v>
      </c>
      <c r="BY10" s="8" t="s">
        <v>12338</v>
      </c>
      <c r="BZ10" s="8" t="s">
        <v>12339</v>
      </c>
      <c r="CA10" s="8" t="s">
        <v>12340</v>
      </c>
      <c r="CB10" s="8" t="s">
        <v>12341</v>
      </c>
      <c r="CC10" s="8" t="s">
        <v>12342</v>
      </c>
      <c r="CD10" s="8" t="s">
        <v>12343</v>
      </c>
      <c r="CE10" s="8" t="s">
        <v>12344</v>
      </c>
      <c r="CF10" s="8" t="s">
        <v>12345</v>
      </c>
      <c r="CG10" s="8" t="s">
        <v>12346</v>
      </c>
      <c r="CH10" s="8" t="s">
        <v>12347</v>
      </c>
      <c r="CI10" s="8" t="s">
        <v>12348</v>
      </c>
      <c r="CJ10" s="8" t="s">
        <v>12349</v>
      </c>
      <c r="CK10" s="8" t="s">
        <v>12350</v>
      </c>
      <c r="CL10" s="8" t="s">
        <v>12351</v>
      </c>
      <c r="CM10" s="8" t="s">
        <v>12352</v>
      </c>
      <c r="CN10" s="8" t="s">
        <v>12353</v>
      </c>
      <c r="CO10" s="8" t="s">
        <v>12354</v>
      </c>
      <c r="CP10" s="8" t="s">
        <v>12355</v>
      </c>
      <c r="CQ10" s="8" t="s">
        <v>12356</v>
      </c>
      <c r="CR10" s="8" t="s">
        <v>12357</v>
      </c>
      <c r="CS10" s="8" t="s">
        <v>12358</v>
      </c>
      <c r="CT10" s="8" t="s">
        <v>12359</v>
      </c>
      <c r="CU10" s="8" t="s">
        <v>12360</v>
      </c>
      <c r="CV10" s="8" t="s">
        <v>12361</v>
      </c>
      <c r="CW10" s="8" t="s">
        <v>12362</v>
      </c>
      <c r="CX10" s="8" t="s">
        <v>12363</v>
      </c>
      <c r="CY10" s="8" t="s">
        <v>12364</v>
      </c>
      <c r="CZ10" s="8" t="s">
        <v>12365</v>
      </c>
      <c r="DA10" s="8" t="s">
        <v>12366</v>
      </c>
      <c r="DB10" s="8" t="s">
        <v>12367</v>
      </c>
      <c r="DC10" s="8" t="s">
        <v>12368</v>
      </c>
      <c r="DD10" s="8" t="s">
        <v>12369</v>
      </c>
      <c r="DE10" s="8" t="s">
        <v>12370</v>
      </c>
      <c r="DF10" s="8" t="s">
        <v>12371</v>
      </c>
      <c r="DG10" s="8" t="s">
        <v>12372</v>
      </c>
      <c r="DH10" s="8" t="s">
        <v>12373</v>
      </c>
      <c r="DI10" s="8" t="s">
        <v>12374</v>
      </c>
      <c r="DJ10" s="8" t="s">
        <v>12375</v>
      </c>
      <c r="DK10" s="8" t="s">
        <v>12376</v>
      </c>
      <c r="DL10" s="8" t="s">
        <v>12377</v>
      </c>
      <c r="DM10" s="8" t="s">
        <v>12378</v>
      </c>
      <c r="DN10" s="8" t="s">
        <v>12379</v>
      </c>
      <c r="DO10" s="8" t="s">
        <v>12380</v>
      </c>
      <c r="DP10" s="8" t="s">
        <v>12381</v>
      </c>
      <c r="DQ10" s="8" t="s">
        <v>12382</v>
      </c>
      <c r="DR10" s="8" t="s">
        <v>12383</v>
      </c>
      <c r="DS10" s="8" t="s">
        <v>12384</v>
      </c>
      <c r="DT10" s="8" t="s">
        <v>12385</v>
      </c>
      <c r="DU10" s="8" t="s">
        <v>12386</v>
      </c>
      <c r="DV10" s="8" t="s">
        <v>12387</v>
      </c>
      <c r="DW10" s="8" t="s">
        <v>12388</v>
      </c>
      <c r="DX10" s="8" t="s">
        <v>12389</v>
      </c>
      <c r="DY10" s="8" t="s">
        <v>12390</v>
      </c>
      <c r="DZ10" s="8" t="s">
        <v>12391</v>
      </c>
      <c r="EA10" s="8" t="s">
        <v>12392</v>
      </c>
      <c r="EB10" s="8" t="s">
        <v>12393</v>
      </c>
      <c r="EC10" s="8" t="s">
        <v>12394</v>
      </c>
      <c r="ED10" s="8" t="s">
        <v>12395</v>
      </c>
      <c r="EE10" s="8" t="s">
        <v>12396</v>
      </c>
      <c r="EF10" s="8" t="s">
        <v>12397</v>
      </c>
      <c r="EG10" s="8" t="s">
        <v>12398</v>
      </c>
      <c r="EH10" s="8" t="s">
        <v>12399</v>
      </c>
      <c r="EI10" s="8" t="s">
        <v>12400</v>
      </c>
      <c r="EJ10" s="8" t="s">
        <v>12401</v>
      </c>
      <c r="EK10" s="8" t="s">
        <v>12402</v>
      </c>
      <c r="EL10" s="8" t="s">
        <v>12403</v>
      </c>
      <c r="EM10" s="8" t="s">
        <v>12404</v>
      </c>
      <c r="EN10" s="8" t="s">
        <v>12405</v>
      </c>
      <c r="EO10" s="8" t="s">
        <v>12406</v>
      </c>
      <c r="EP10" s="8" t="s">
        <v>12407</v>
      </c>
      <c r="EQ10" s="8" t="s">
        <v>12408</v>
      </c>
      <c r="ER10" s="8" t="s">
        <v>12409</v>
      </c>
      <c r="ES10" s="8" t="s">
        <v>12410</v>
      </c>
      <c r="ET10" s="8" t="s">
        <v>12411</v>
      </c>
      <c r="EU10" s="8" t="s">
        <v>12412</v>
      </c>
      <c r="EV10" s="8" t="s">
        <v>12413</v>
      </c>
      <c r="EW10" s="8" t="s">
        <v>12414</v>
      </c>
      <c r="EX10" s="8" t="s">
        <v>12415</v>
      </c>
      <c r="EY10" s="8" t="s">
        <v>12416</v>
      </c>
      <c r="EZ10" s="8" t="s">
        <v>12417</v>
      </c>
      <c r="FA10" s="8" t="s">
        <v>12418</v>
      </c>
      <c r="FB10" s="8" t="s">
        <v>12419</v>
      </c>
      <c r="FC10" s="8" t="s">
        <v>12420</v>
      </c>
      <c r="FD10" s="8" t="s">
        <v>12421</v>
      </c>
      <c r="FE10" s="8" t="s">
        <v>12422</v>
      </c>
      <c r="FF10" s="8" t="s">
        <v>12423</v>
      </c>
      <c r="FG10" s="8" t="s">
        <v>12424</v>
      </c>
      <c r="FH10" s="8" t="s">
        <v>12425</v>
      </c>
      <c r="FI10" s="8" t="s">
        <v>12426</v>
      </c>
      <c r="FJ10" s="8" t="s">
        <v>12427</v>
      </c>
      <c r="FK10" s="8" t="s">
        <v>12428</v>
      </c>
      <c r="FL10" s="8" t="s">
        <v>12429</v>
      </c>
      <c r="FM10" s="8" t="s">
        <v>12430</v>
      </c>
      <c r="FN10" s="8" t="s">
        <v>12431</v>
      </c>
      <c r="FO10" s="8" t="s">
        <v>12432</v>
      </c>
      <c r="FP10" s="8" t="s">
        <v>12433</v>
      </c>
      <c r="FQ10" s="8" t="s">
        <v>12434</v>
      </c>
      <c r="FR10" s="8" t="s">
        <v>12435</v>
      </c>
      <c r="FS10" s="8" t="s">
        <v>12436</v>
      </c>
      <c r="FT10" s="8" t="s">
        <v>12437</v>
      </c>
      <c r="FU10" s="8" t="s">
        <v>12438</v>
      </c>
      <c r="FV10" s="8" t="s">
        <v>12439</v>
      </c>
      <c r="FW10" s="8" t="s">
        <v>12440</v>
      </c>
      <c r="FX10" s="8" t="s">
        <v>12441</v>
      </c>
      <c r="FY10" s="8" t="s">
        <v>12442</v>
      </c>
      <c r="FZ10" s="8" t="s">
        <v>12443</v>
      </c>
      <c r="GA10" s="8" t="s">
        <v>12444</v>
      </c>
      <c r="GB10" s="8" t="s">
        <v>12445</v>
      </c>
      <c r="GC10" s="8" t="s">
        <v>12446</v>
      </c>
      <c r="GD10" s="8" t="s">
        <v>12447</v>
      </c>
      <c r="GE10" s="8" t="s">
        <v>12448</v>
      </c>
      <c r="GF10" s="8" t="s">
        <v>12449</v>
      </c>
      <c r="GG10" s="8" t="s">
        <v>12450</v>
      </c>
      <c r="GH10" s="8" t="s">
        <v>12451</v>
      </c>
      <c r="GI10" s="8" t="s">
        <v>12452</v>
      </c>
      <c r="GJ10" s="8" t="s">
        <v>12453</v>
      </c>
      <c r="GK10" s="8" t="s">
        <v>12454</v>
      </c>
      <c r="GL10" s="8" t="s">
        <v>12455</v>
      </c>
      <c r="GM10" s="8" t="s">
        <v>12456</v>
      </c>
      <c r="GN10" s="8" t="s">
        <v>12457</v>
      </c>
      <c r="GO10" s="8" t="s">
        <v>12458</v>
      </c>
      <c r="GP10" s="8" t="s">
        <v>12459</v>
      </c>
      <c r="GQ10" s="8" t="s">
        <v>12460</v>
      </c>
      <c r="GR10" s="8" t="s">
        <v>12461</v>
      </c>
      <c r="GS10" s="8" t="s">
        <v>12462</v>
      </c>
      <c r="GT10" s="8" t="s">
        <v>12463</v>
      </c>
      <c r="GU10" s="8" t="s">
        <v>12464</v>
      </c>
      <c r="GV10" s="8" t="s">
        <v>12465</v>
      </c>
      <c r="GW10" s="8" t="s">
        <v>12466</v>
      </c>
      <c r="GX10" s="8" t="s">
        <v>12467</v>
      </c>
      <c r="GY10" s="8" t="s">
        <v>12468</v>
      </c>
      <c r="GZ10" s="8" t="s">
        <v>12469</v>
      </c>
      <c r="HA10" s="8" t="s">
        <v>12470</v>
      </c>
      <c r="HB10" s="8" t="s">
        <v>12471</v>
      </c>
      <c r="HC10" s="8" t="s">
        <v>12472</v>
      </c>
      <c r="HD10" s="8" t="s">
        <v>12473</v>
      </c>
      <c r="HE10" s="8" t="s">
        <v>12474</v>
      </c>
      <c r="HF10" s="8" t="s">
        <v>12475</v>
      </c>
      <c r="HG10" s="8" t="s">
        <v>12476</v>
      </c>
      <c r="HH10" s="8" t="s">
        <v>12477</v>
      </c>
      <c r="HI10" s="8" t="s">
        <v>12478</v>
      </c>
      <c r="HJ10" s="8" t="s">
        <v>12479</v>
      </c>
      <c r="HK10" s="8" t="s">
        <v>12480</v>
      </c>
      <c r="HL10" s="8" t="s">
        <v>12481</v>
      </c>
      <c r="HM10" s="8" t="s">
        <v>12482</v>
      </c>
      <c r="HN10" s="8" t="s">
        <v>12483</v>
      </c>
      <c r="HO10" s="8" t="s">
        <v>12484</v>
      </c>
      <c r="HP10" s="8" t="s">
        <v>12485</v>
      </c>
      <c r="HQ10" s="8" t="s">
        <v>12486</v>
      </c>
      <c r="HR10" s="8" t="s">
        <v>12487</v>
      </c>
      <c r="HS10" s="8" t="s">
        <v>12488</v>
      </c>
      <c r="HT10" s="8" t="s">
        <v>12489</v>
      </c>
      <c r="HU10" s="8" t="s">
        <v>12490</v>
      </c>
      <c r="HV10" s="8" t="s">
        <v>12491</v>
      </c>
      <c r="HW10" s="8" t="s">
        <v>12492</v>
      </c>
      <c r="HX10" s="8" t="s">
        <v>12493</v>
      </c>
      <c r="HY10" s="8" t="s">
        <v>12494</v>
      </c>
      <c r="HZ10" s="8" t="s">
        <v>12495</v>
      </c>
      <c r="IA10" s="8" t="s">
        <v>12496</v>
      </c>
      <c r="IB10" s="8" t="s">
        <v>12497</v>
      </c>
      <c r="IC10" s="8" t="s">
        <v>12498</v>
      </c>
      <c r="ID10" s="8" t="s">
        <v>12499</v>
      </c>
      <c r="IE10" s="8" t="s">
        <v>12500</v>
      </c>
      <c r="IF10" s="8" t="s">
        <v>12501</v>
      </c>
      <c r="IG10" s="8" t="s">
        <v>12502</v>
      </c>
      <c r="IH10" s="8" t="s">
        <v>12503</v>
      </c>
      <c r="II10" s="8" t="s">
        <v>12504</v>
      </c>
      <c r="IJ10" s="8" t="s">
        <v>12505</v>
      </c>
      <c r="IK10" s="8" t="s">
        <v>12506</v>
      </c>
      <c r="IL10" s="8" t="s">
        <v>12507</v>
      </c>
      <c r="IM10" s="8" t="s">
        <v>12508</v>
      </c>
      <c r="IN10" s="8" t="s">
        <v>12509</v>
      </c>
      <c r="IO10" s="8" t="s">
        <v>12510</v>
      </c>
      <c r="IP10" s="8" t="s">
        <v>12511</v>
      </c>
      <c r="IQ10" s="8" t="s">
        <v>12512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/>
      <c r="I11" s="9"/>
      <c r="J11" s="9">
        <v>0</v>
      </c>
      <c r="K11" s="9"/>
      <c r="L11" s="9"/>
      <c r="M11" s="9">
        <v>0</v>
      </c>
      <c r="N11" s="9">
        <v>11.989000000000001</v>
      </c>
      <c r="O11" s="9">
        <v>5.3330000000000002</v>
      </c>
      <c r="P11" s="9">
        <v>6.657</v>
      </c>
      <c r="Q11" s="9">
        <v>0.85399999999999998</v>
      </c>
      <c r="R11" s="9">
        <v>0.30399999999999999</v>
      </c>
      <c r="S11" s="9">
        <v>0.55000000000000004</v>
      </c>
      <c r="T11" s="9">
        <v>1.8</v>
      </c>
      <c r="U11" s="9">
        <v>0.85499999999999998</v>
      </c>
      <c r="V11" s="9">
        <v>0.94499999999999995</v>
      </c>
      <c r="W11" s="9">
        <v>4.1369999999999996</v>
      </c>
      <c r="X11" s="9">
        <v>2.161</v>
      </c>
      <c r="Y11" s="9">
        <v>1.9770000000000001</v>
      </c>
      <c r="Z11" s="9">
        <v>5.1970000000000001</v>
      </c>
      <c r="AA11" s="9">
        <v>2.0129999999999999</v>
      </c>
      <c r="AB11" s="9">
        <v>3.1840000000000002</v>
      </c>
      <c r="AC11" s="9">
        <v>37.176000000000002</v>
      </c>
      <c r="AD11" s="9">
        <v>31.768999999999998</v>
      </c>
      <c r="AE11" s="9">
        <v>43.802999999999997</v>
      </c>
      <c r="AF11" s="9">
        <v>3.5840000000000001</v>
      </c>
      <c r="AG11" s="9">
        <v>1.417</v>
      </c>
      <c r="AH11" s="9">
        <v>2.1669999999999998</v>
      </c>
      <c r="AI11" s="9">
        <v>0.157</v>
      </c>
      <c r="AJ11" s="9">
        <v>0.157</v>
      </c>
      <c r="AK11" s="9">
        <v>0</v>
      </c>
      <c r="AL11" s="9">
        <v>0.74299999999999999</v>
      </c>
      <c r="AM11" s="9">
        <v>0.17499999999999999</v>
      </c>
      <c r="AN11" s="9">
        <v>0.56799999999999995</v>
      </c>
      <c r="AO11" s="9">
        <v>0.74199999999999999</v>
      </c>
      <c r="AP11" s="9">
        <v>0.311</v>
      </c>
      <c r="AQ11" s="9">
        <v>0.43099999999999999</v>
      </c>
      <c r="AR11" s="9">
        <v>1.9410000000000001</v>
      </c>
      <c r="AS11" s="9">
        <v>0.77400000000000002</v>
      </c>
      <c r="AT11" s="9">
        <v>1.1679999999999999</v>
      </c>
      <c r="AU11" s="9">
        <v>53.716999999999999</v>
      </c>
      <c r="AV11" s="9">
        <v>52.527000000000001</v>
      </c>
      <c r="AW11" s="9">
        <v>52.435000000000002</v>
      </c>
      <c r="AX11" s="9">
        <v>8.4049999999999994</v>
      </c>
      <c r="AY11" s="9">
        <v>3.9159999999999999</v>
      </c>
      <c r="AZ11" s="9">
        <v>4.49</v>
      </c>
      <c r="BA11" s="9">
        <v>0.69699999999999995</v>
      </c>
      <c r="BB11" s="9">
        <v>0.14699999999999999</v>
      </c>
      <c r="BC11" s="9">
        <v>0.55000000000000004</v>
      </c>
      <c r="BD11" s="9">
        <v>1.0569999999999999</v>
      </c>
      <c r="BE11" s="9">
        <v>0.68</v>
      </c>
      <c r="BF11" s="9">
        <v>0.377</v>
      </c>
      <c r="BG11" s="9">
        <v>3.395</v>
      </c>
      <c r="BH11" s="9">
        <v>1.849</v>
      </c>
      <c r="BI11" s="9">
        <v>1.546</v>
      </c>
      <c r="BJ11" s="9">
        <v>3.2559999999999998</v>
      </c>
      <c r="BK11" s="9">
        <v>1.24</v>
      </c>
      <c r="BL11" s="9">
        <v>2.016</v>
      </c>
      <c r="BM11" s="9">
        <v>34.039000000000001</v>
      </c>
      <c r="BN11" s="9">
        <v>27.867000000000001</v>
      </c>
      <c r="BO11" s="9">
        <v>39.118000000000002</v>
      </c>
      <c r="BP11" s="9">
        <v>1.6910000000000001</v>
      </c>
      <c r="BQ11" s="9">
        <v>0.56699999999999995</v>
      </c>
      <c r="BR11" s="9">
        <v>1.1240000000000001</v>
      </c>
      <c r="BS11" s="9">
        <v>0.74399999999999999</v>
      </c>
      <c r="BT11" s="9">
        <v>0.29399999999999998</v>
      </c>
      <c r="BU11" s="9">
        <v>0.45</v>
      </c>
      <c r="BV11" s="9">
        <v>0.222</v>
      </c>
      <c r="BW11" s="9">
        <v>0</v>
      </c>
      <c r="BX11" s="9">
        <v>0.222</v>
      </c>
      <c r="BY11" s="9">
        <v>0.26600000000000001</v>
      </c>
      <c r="BZ11" s="9">
        <v>0</v>
      </c>
      <c r="CA11" s="9">
        <v>0.26600000000000001</v>
      </c>
      <c r="CB11" s="9">
        <v>0.45800000000000002</v>
      </c>
      <c r="CC11" s="9">
        <v>0.27300000000000002</v>
      </c>
      <c r="CD11" s="9">
        <v>0.185</v>
      </c>
      <c r="CE11" s="9">
        <v>9.6229999999999993</v>
      </c>
      <c r="CF11" s="9">
        <v>30.911000000000001</v>
      </c>
      <c r="CG11" s="9">
        <v>10.007999999999999</v>
      </c>
      <c r="CH11" s="9">
        <v>7.5460000000000003</v>
      </c>
      <c r="CI11" s="9">
        <v>3.4950000000000001</v>
      </c>
      <c r="CJ11" s="9">
        <v>4.0510000000000002</v>
      </c>
      <c r="CK11" s="9">
        <v>1.2949999999999999</v>
      </c>
      <c r="CL11" s="9">
        <v>0.29399999999999998</v>
      </c>
      <c r="CM11" s="9">
        <v>1.0009999999999999</v>
      </c>
      <c r="CN11" s="9">
        <v>0.94199999999999995</v>
      </c>
      <c r="CO11" s="9">
        <v>0.34300000000000003</v>
      </c>
      <c r="CP11" s="9">
        <v>0.59899999999999998</v>
      </c>
      <c r="CQ11" s="9">
        <v>2.726</v>
      </c>
      <c r="CR11" s="9">
        <v>1.44</v>
      </c>
      <c r="CS11" s="9">
        <v>1.286</v>
      </c>
      <c r="CT11" s="9">
        <v>2.5819999999999999</v>
      </c>
      <c r="CU11" s="9">
        <v>1.4159999999999999</v>
      </c>
      <c r="CV11" s="9">
        <v>1.1659999999999999</v>
      </c>
      <c r="CW11" s="9">
        <v>26</v>
      </c>
      <c r="CX11" s="9">
        <v>39.177</v>
      </c>
      <c r="CY11" s="9">
        <v>19.408000000000001</v>
      </c>
      <c r="CZ11" s="9">
        <v>6.1340000000000003</v>
      </c>
      <c r="DA11" s="9">
        <v>2.4049999999999998</v>
      </c>
      <c r="DB11" s="9">
        <v>3.7290000000000001</v>
      </c>
      <c r="DC11" s="9">
        <v>0.30399999999999999</v>
      </c>
      <c r="DD11" s="9">
        <v>0.30399999999999999</v>
      </c>
      <c r="DE11" s="9">
        <v>0</v>
      </c>
      <c r="DF11" s="9">
        <v>1.08</v>
      </c>
      <c r="DG11" s="9">
        <v>0.51200000000000001</v>
      </c>
      <c r="DH11" s="9">
        <v>0.56799999999999995</v>
      </c>
      <c r="DI11" s="9">
        <v>1.677</v>
      </c>
      <c r="DJ11" s="9">
        <v>0.72</v>
      </c>
      <c r="DK11" s="9">
        <v>0.95699999999999996</v>
      </c>
      <c r="DL11" s="9">
        <v>3.073</v>
      </c>
      <c r="DM11" s="9">
        <v>0.86899999999999999</v>
      </c>
      <c r="DN11" s="9">
        <v>2.2040000000000002</v>
      </c>
      <c r="DO11" s="9">
        <v>43.51</v>
      </c>
      <c r="DP11" s="9">
        <v>23.843</v>
      </c>
      <c r="DQ11" s="9">
        <v>52</v>
      </c>
      <c r="DR11" s="9">
        <v>6.4569999999999999</v>
      </c>
      <c r="DS11" s="9">
        <v>3.169</v>
      </c>
      <c r="DT11" s="9">
        <v>3.2879999999999998</v>
      </c>
      <c r="DU11" s="9">
        <v>1.2949999999999999</v>
      </c>
      <c r="DV11" s="9">
        <v>0.29399999999999998</v>
      </c>
      <c r="DW11" s="9">
        <v>1.0009999999999999</v>
      </c>
      <c r="DX11" s="9">
        <v>0.94199999999999995</v>
      </c>
      <c r="DY11" s="9">
        <v>0.34300000000000003</v>
      </c>
      <c r="DZ11" s="9">
        <v>0.59899999999999998</v>
      </c>
      <c r="EA11" s="9">
        <v>2.3290000000000002</v>
      </c>
      <c r="EB11" s="9">
        <v>1.44</v>
      </c>
      <c r="EC11" s="9">
        <v>0.88800000000000001</v>
      </c>
      <c r="ED11" s="9">
        <v>1.891</v>
      </c>
      <c r="EE11" s="9">
        <v>1.091</v>
      </c>
      <c r="EF11" s="9">
        <v>0.8</v>
      </c>
      <c r="EG11" s="9">
        <v>25.940999999999999</v>
      </c>
      <c r="EH11" s="9">
        <v>32.006999999999998</v>
      </c>
      <c r="EI11" s="9">
        <v>15.276</v>
      </c>
      <c r="EJ11" s="9">
        <v>1.089</v>
      </c>
      <c r="EK11" s="9">
        <v>0.32600000000000001</v>
      </c>
      <c r="EL11" s="9">
        <v>0.76300000000000001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0.39800000000000002</v>
      </c>
      <c r="ET11" s="9">
        <v>0</v>
      </c>
      <c r="EU11" s="9">
        <v>0.39800000000000002</v>
      </c>
      <c r="EV11" s="9">
        <v>0.69099999999999995</v>
      </c>
      <c r="EW11" s="9">
        <v>0.32600000000000001</v>
      </c>
      <c r="EX11" s="9">
        <v>0.36599999999999999</v>
      </c>
      <c r="EY11" s="9">
        <v>74.963999999999999</v>
      </c>
      <c r="EZ11" s="9">
        <v>81.903999999999996</v>
      </c>
      <c r="FA11" s="9">
        <v>59.6</v>
      </c>
      <c r="FB11" s="9">
        <v>3.423</v>
      </c>
      <c r="FC11" s="9">
        <v>1.458</v>
      </c>
      <c r="FD11" s="9">
        <v>1.966</v>
      </c>
      <c r="FE11" s="9">
        <v>0.157</v>
      </c>
      <c r="FF11" s="9">
        <v>0.157</v>
      </c>
      <c r="FG11" s="9">
        <v>0</v>
      </c>
      <c r="FH11" s="9">
        <v>0.97199999999999998</v>
      </c>
      <c r="FI11" s="9">
        <v>0.40300000000000002</v>
      </c>
      <c r="FJ11" s="9">
        <v>0.56799999999999995</v>
      </c>
      <c r="FK11" s="9">
        <v>0.66</v>
      </c>
      <c r="FL11" s="9">
        <v>0.42299999999999999</v>
      </c>
      <c r="FM11" s="9">
        <v>0.23699999999999999</v>
      </c>
      <c r="FN11" s="9">
        <v>1.635</v>
      </c>
      <c r="FO11" s="9">
        <v>0.47499999999999998</v>
      </c>
      <c r="FP11" s="9">
        <v>1.1599999999999999</v>
      </c>
      <c r="FQ11" s="9">
        <v>32.198</v>
      </c>
      <c r="FR11" s="9">
        <v>20.539000000000001</v>
      </c>
      <c r="FS11" s="9">
        <v>52</v>
      </c>
      <c r="FT11" s="9">
        <v>2.7109999999999999</v>
      </c>
      <c r="FU11" s="9">
        <v>0.94799999999999995</v>
      </c>
      <c r="FV11" s="9">
        <v>1.7629999999999999</v>
      </c>
      <c r="FW11" s="9">
        <v>0.14699999999999999</v>
      </c>
      <c r="FX11" s="9">
        <v>0.14699999999999999</v>
      </c>
      <c r="FY11" s="9">
        <v>0</v>
      </c>
      <c r="FZ11" s="9">
        <v>0.109</v>
      </c>
      <c r="GA11" s="9">
        <v>0.109</v>
      </c>
      <c r="GB11" s="9">
        <v>0</v>
      </c>
      <c r="GC11" s="9">
        <v>1.0169999999999999</v>
      </c>
      <c r="GD11" s="9">
        <v>0.29799999999999999</v>
      </c>
      <c r="GE11" s="9">
        <v>0.72</v>
      </c>
      <c r="GF11" s="9">
        <v>1.4379999999999999</v>
      </c>
      <c r="GG11" s="9">
        <v>0.39500000000000002</v>
      </c>
      <c r="GH11" s="9">
        <v>1.0429999999999999</v>
      </c>
      <c r="GI11" s="9">
        <v>56.374000000000002</v>
      </c>
      <c r="GJ11" s="9">
        <v>33.896000000000001</v>
      </c>
      <c r="GK11" s="9">
        <v>93.872</v>
      </c>
      <c r="GL11" s="9">
        <v>4.5780000000000003</v>
      </c>
      <c r="GM11" s="9">
        <v>1.345</v>
      </c>
      <c r="GN11" s="9">
        <v>3.2330000000000001</v>
      </c>
      <c r="GO11" s="9">
        <v>0.55000000000000004</v>
      </c>
      <c r="GP11" s="9">
        <v>0</v>
      </c>
      <c r="GQ11" s="9">
        <v>0.55000000000000004</v>
      </c>
      <c r="GR11" s="9">
        <v>1.5109999999999999</v>
      </c>
      <c r="GS11" s="9">
        <v>0.34300000000000003</v>
      </c>
      <c r="GT11" s="9">
        <v>1.167</v>
      </c>
      <c r="GU11" s="9">
        <v>0.66</v>
      </c>
      <c r="GV11" s="9">
        <v>0.11</v>
      </c>
      <c r="GW11" s="9">
        <v>0.55000000000000004</v>
      </c>
      <c r="GX11" s="9">
        <v>1.8580000000000001</v>
      </c>
      <c r="GY11" s="9">
        <v>0.89200000000000002</v>
      </c>
      <c r="GZ11" s="9">
        <v>0.96499999999999997</v>
      </c>
      <c r="HA11" s="9">
        <v>26</v>
      </c>
      <c r="HB11" s="9">
        <v>101.916</v>
      </c>
      <c r="HC11" s="9">
        <v>10.723000000000001</v>
      </c>
      <c r="HD11" s="9">
        <v>6.077</v>
      </c>
      <c r="HE11" s="9">
        <v>3.4</v>
      </c>
      <c r="HF11" s="9">
        <v>2.6760000000000002</v>
      </c>
      <c r="HG11" s="9">
        <v>0.71599999999999997</v>
      </c>
      <c r="HH11" s="9">
        <v>0.45200000000000001</v>
      </c>
      <c r="HI11" s="9">
        <v>0.26500000000000001</v>
      </c>
      <c r="HJ11" s="9">
        <v>0</v>
      </c>
      <c r="HK11" s="9">
        <v>0</v>
      </c>
      <c r="HL11" s="9">
        <v>0</v>
      </c>
      <c r="HM11" s="9">
        <v>3.0409999999999999</v>
      </c>
      <c r="HN11" s="9">
        <v>1.7989999999999999</v>
      </c>
      <c r="HO11" s="9">
        <v>1.242</v>
      </c>
      <c r="HP11" s="9">
        <v>2.319</v>
      </c>
      <c r="HQ11" s="9">
        <v>1.1499999999999999</v>
      </c>
      <c r="HR11" s="9">
        <v>1.169</v>
      </c>
      <c r="HS11" s="9">
        <v>32.963000000000001</v>
      </c>
      <c r="HT11" s="9">
        <v>35.384</v>
      </c>
      <c r="HU11" s="9">
        <v>30.152999999999999</v>
      </c>
      <c r="HV11" s="9">
        <v>2.3849999999999998</v>
      </c>
      <c r="HW11" s="9">
        <v>1.155</v>
      </c>
      <c r="HX11" s="9">
        <v>1.23</v>
      </c>
      <c r="HY11" s="9">
        <v>0.33200000000000002</v>
      </c>
      <c r="HZ11" s="9">
        <v>0.14699999999999999</v>
      </c>
      <c r="IA11" s="9">
        <v>0.185</v>
      </c>
      <c r="IB11" s="9">
        <v>0.51200000000000001</v>
      </c>
      <c r="IC11" s="9">
        <v>0.51200000000000001</v>
      </c>
      <c r="ID11" s="9">
        <v>0</v>
      </c>
      <c r="IE11" s="9">
        <v>0.70199999999999996</v>
      </c>
      <c r="IF11" s="9">
        <v>0.252</v>
      </c>
      <c r="IG11" s="9">
        <v>0.45</v>
      </c>
      <c r="IH11" s="9">
        <v>0.83799999999999997</v>
      </c>
      <c r="II11" s="9">
        <v>0.24399999999999999</v>
      </c>
      <c r="IJ11" s="9">
        <v>0.59399999999999997</v>
      </c>
      <c r="IK11" s="9">
        <v>26</v>
      </c>
      <c r="IL11" s="9">
        <v>8</v>
      </c>
      <c r="IM11" s="9">
        <v>37.048999999999999</v>
      </c>
      <c r="IN11" s="9">
        <v>0.64</v>
      </c>
      <c r="IO11" s="9">
        <v>0</v>
      </c>
      <c r="IP11" s="9">
        <v>0.64</v>
      </c>
      <c r="IQ11" s="9">
        <v>0</v>
      </c>
    </row>
    <row r="12" spans="1:251">
      <c r="A12" s="10">
        <v>42401</v>
      </c>
      <c r="B12" s="9"/>
      <c r="C12" s="9"/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/>
      <c r="L12" s="9"/>
      <c r="M12" s="9">
        <v>0</v>
      </c>
      <c r="N12" s="9">
        <v>11.691000000000001</v>
      </c>
      <c r="O12" s="9">
        <v>3.887</v>
      </c>
      <c r="P12" s="9">
        <v>7.8040000000000003</v>
      </c>
      <c r="Q12" s="9">
        <v>1.036</v>
      </c>
      <c r="R12" s="9">
        <v>0.22500000000000001</v>
      </c>
      <c r="S12" s="9">
        <v>0.81100000000000005</v>
      </c>
      <c r="T12" s="9">
        <v>1.464</v>
      </c>
      <c r="U12" s="9">
        <v>1.2729999999999999</v>
      </c>
      <c r="V12" s="9">
        <v>0.191</v>
      </c>
      <c r="W12" s="9">
        <v>4.0250000000000004</v>
      </c>
      <c r="X12" s="9">
        <v>1.327</v>
      </c>
      <c r="Y12" s="9">
        <v>2.698</v>
      </c>
      <c r="Z12" s="9">
        <v>5.165</v>
      </c>
      <c r="AA12" s="9">
        <v>1.0609999999999999</v>
      </c>
      <c r="AB12" s="9">
        <v>4.1040000000000001</v>
      </c>
      <c r="AC12" s="9">
        <v>32.348999999999997</v>
      </c>
      <c r="AD12" s="9">
        <v>26</v>
      </c>
      <c r="AE12" s="9">
        <v>52</v>
      </c>
      <c r="AF12" s="9">
        <v>2.35</v>
      </c>
      <c r="AG12" s="9">
        <v>0.371</v>
      </c>
      <c r="AH12" s="9">
        <v>1.9790000000000001</v>
      </c>
      <c r="AI12" s="9">
        <v>0.23</v>
      </c>
      <c r="AJ12" s="9">
        <v>0</v>
      </c>
      <c r="AK12" s="9">
        <v>0.23</v>
      </c>
      <c r="AL12" s="9">
        <v>0</v>
      </c>
      <c r="AM12" s="9">
        <v>0</v>
      </c>
      <c r="AN12" s="9">
        <v>0</v>
      </c>
      <c r="AO12" s="9">
        <v>0.84099999999999997</v>
      </c>
      <c r="AP12" s="9">
        <v>0</v>
      </c>
      <c r="AQ12" s="9">
        <v>0.84099999999999997</v>
      </c>
      <c r="AR12" s="9">
        <v>1.28</v>
      </c>
      <c r="AS12" s="9">
        <v>0.371</v>
      </c>
      <c r="AT12" s="9">
        <v>0.90900000000000003</v>
      </c>
      <c r="AU12" s="9">
        <v>46.722999999999999</v>
      </c>
      <c r="AV12" s="9">
        <v>106.324</v>
      </c>
      <c r="AW12" s="9">
        <v>36.204000000000001</v>
      </c>
      <c r="AX12" s="9">
        <v>9.34</v>
      </c>
      <c r="AY12" s="9">
        <v>3.5150000000000001</v>
      </c>
      <c r="AZ12" s="9">
        <v>5.8250000000000002</v>
      </c>
      <c r="BA12" s="9">
        <v>0.80700000000000005</v>
      </c>
      <c r="BB12" s="9">
        <v>0.22500000000000001</v>
      </c>
      <c r="BC12" s="9">
        <v>0.58099999999999996</v>
      </c>
      <c r="BD12" s="9">
        <v>1.464</v>
      </c>
      <c r="BE12" s="9">
        <v>1.2729999999999999</v>
      </c>
      <c r="BF12" s="9">
        <v>0.191</v>
      </c>
      <c r="BG12" s="9">
        <v>3.1850000000000001</v>
      </c>
      <c r="BH12" s="9">
        <v>1.327</v>
      </c>
      <c r="BI12" s="9">
        <v>1.8580000000000001</v>
      </c>
      <c r="BJ12" s="9">
        <v>3.8849999999999998</v>
      </c>
      <c r="BK12" s="9">
        <v>0.69</v>
      </c>
      <c r="BL12" s="9">
        <v>3.1949999999999998</v>
      </c>
      <c r="BM12" s="9">
        <v>30</v>
      </c>
      <c r="BN12" s="9">
        <v>26</v>
      </c>
      <c r="BO12" s="9">
        <v>52</v>
      </c>
      <c r="BP12" s="9">
        <v>2.0179999999999998</v>
      </c>
      <c r="BQ12" s="9">
        <v>0.89400000000000002</v>
      </c>
      <c r="BR12" s="9">
        <v>1.1240000000000001</v>
      </c>
      <c r="BS12" s="9">
        <v>0.17899999999999999</v>
      </c>
      <c r="BT12" s="9">
        <v>0.17899999999999999</v>
      </c>
      <c r="BU12" s="9">
        <v>0</v>
      </c>
      <c r="BV12" s="9">
        <v>0.45600000000000002</v>
      </c>
      <c r="BW12" s="9">
        <v>0.24</v>
      </c>
      <c r="BX12" s="9">
        <v>0.216</v>
      </c>
      <c r="BY12" s="9">
        <v>0.68200000000000005</v>
      </c>
      <c r="BZ12" s="9">
        <v>0.47499999999999998</v>
      </c>
      <c r="CA12" s="9">
        <v>0.20699999999999999</v>
      </c>
      <c r="CB12" s="9">
        <v>0.7</v>
      </c>
      <c r="CC12" s="9">
        <v>0</v>
      </c>
      <c r="CD12" s="9">
        <v>0.7</v>
      </c>
      <c r="CE12" s="9">
        <v>30.39</v>
      </c>
      <c r="CF12" s="9">
        <v>10.766</v>
      </c>
      <c r="CG12" s="9">
        <v>50.84</v>
      </c>
      <c r="CH12" s="9">
        <v>6.5010000000000003</v>
      </c>
      <c r="CI12" s="9">
        <v>1.4990000000000001</v>
      </c>
      <c r="CJ12" s="9">
        <v>5.0019999999999998</v>
      </c>
      <c r="CK12" s="9">
        <v>0.47699999999999998</v>
      </c>
      <c r="CL12" s="9">
        <v>0</v>
      </c>
      <c r="CM12" s="9">
        <v>0.47699999999999998</v>
      </c>
      <c r="CN12" s="9">
        <v>1.129</v>
      </c>
      <c r="CO12" s="9">
        <v>0.72199999999999998</v>
      </c>
      <c r="CP12" s="9">
        <v>0.40699999999999997</v>
      </c>
      <c r="CQ12" s="9">
        <v>2.2469999999999999</v>
      </c>
      <c r="CR12" s="9">
        <v>0.64100000000000001</v>
      </c>
      <c r="CS12" s="9">
        <v>1.6060000000000001</v>
      </c>
      <c r="CT12" s="9">
        <v>2.6480000000000001</v>
      </c>
      <c r="CU12" s="9">
        <v>0.13600000000000001</v>
      </c>
      <c r="CV12" s="9">
        <v>2.512</v>
      </c>
      <c r="CW12" s="9">
        <v>29.992999999999999</v>
      </c>
      <c r="CX12" s="9">
        <v>21.625</v>
      </c>
      <c r="CY12" s="9">
        <v>43.651000000000003</v>
      </c>
      <c r="CZ12" s="9">
        <v>7.2080000000000002</v>
      </c>
      <c r="DA12" s="9">
        <v>3.2810000000000001</v>
      </c>
      <c r="DB12" s="9">
        <v>3.927</v>
      </c>
      <c r="DC12" s="9">
        <v>0.73899999999999999</v>
      </c>
      <c r="DD12" s="9">
        <v>0.40400000000000003</v>
      </c>
      <c r="DE12" s="9">
        <v>0.33400000000000002</v>
      </c>
      <c r="DF12" s="9">
        <v>0.79100000000000004</v>
      </c>
      <c r="DG12" s="9">
        <v>0.79100000000000004</v>
      </c>
      <c r="DH12" s="9">
        <v>0</v>
      </c>
      <c r="DI12" s="9">
        <v>2.4609999999999999</v>
      </c>
      <c r="DJ12" s="9">
        <v>1.161</v>
      </c>
      <c r="DK12" s="9">
        <v>1.3</v>
      </c>
      <c r="DL12" s="9">
        <v>3.2170000000000001</v>
      </c>
      <c r="DM12" s="9">
        <v>0.92500000000000004</v>
      </c>
      <c r="DN12" s="9">
        <v>2.2919999999999998</v>
      </c>
      <c r="DO12" s="9">
        <v>34.616999999999997</v>
      </c>
      <c r="DP12" s="9">
        <v>26</v>
      </c>
      <c r="DQ12" s="9">
        <v>59.435000000000002</v>
      </c>
      <c r="DR12" s="9">
        <v>4.9169999999999998</v>
      </c>
      <c r="DS12" s="9">
        <v>1.0980000000000001</v>
      </c>
      <c r="DT12" s="9">
        <v>3.819</v>
      </c>
      <c r="DU12" s="9">
        <v>0.247</v>
      </c>
      <c r="DV12" s="9">
        <v>0</v>
      </c>
      <c r="DW12" s="9">
        <v>0.247</v>
      </c>
      <c r="DX12" s="9">
        <v>0.91700000000000004</v>
      </c>
      <c r="DY12" s="9">
        <v>0.51</v>
      </c>
      <c r="DZ12" s="9">
        <v>0.40699999999999997</v>
      </c>
      <c r="EA12" s="9">
        <v>1.482</v>
      </c>
      <c r="EB12" s="9">
        <v>0.45200000000000001</v>
      </c>
      <c r="EC12" s="9">
        <v>1.0289999999999999</v>
      </c>
      <c r="ED12" s="9">
        <v>2.2709999999999999</v>
      </c>
      <c r="EE12" s="9">
        <v>0.13600000000000001</v>
      </c>
      <c r="EF12" s="9">
        <v>2.1349999999999998</v>
      </c>
      <c r="EG12" s="9">
        <v>31.228000000000002</v>
      </c>
      <c r="EH12" s="9">
        <v>21.556000000000001</v>
      </c>
      <c r="EI12" s="9">
        <v>52</v>
      </c>
      <c r="EJ12" s="9">
        <v>1.5840000000000001</v>
      </c>
      <c r="EK12" s="9">
        <v>0.40100000000000002</v>
      </c>
      <c r="EL12" s="9">
        <v>1.1830000000000001</v>
      </c>
      <c r="EM12" s="9">
        <v>0.23</v>
      </c>
      <c r="EN12" s="9">
        <v>0</v>
      </c>
      <c r="EO12" s="9">
        <v>0.23</v>
      </c>
      <c r="EP12" s="9">
        <v>0.21199999999999999</v>
      </c>
      <c r="EQ12" s="9">
        <v>0.21199999999999999</v>
      </c>
      <c r="ER12" s="9">
        <v>0</v>
      </c>
      <c r="ES12" s="9">
        <v>0.76500000000000001</v>
      </c>
      <c r="ET12" s="9">
        <v>0.189</v>
      </c>
      <c r="EU12" s="9">
        <v>0.57599999999999996</v>
      </c>
      <c r="EV12" s="9">
        <v>0.377</v>
      </c>
      <c r="EW12" s="9">
        <v>0</v>
      </c>
      <c r="EX12" s="9">
        <v>0.377</v>
      </c>
      <c r="EY12" s="9">
        <v>26.242999999999999</v>
      </c>
      <c r="EZ12" s="9">
        <v>16.472000000000001</v>
      </c>
      <c r="FA12" s="9">
        <v>27.268999999999998</v>
      </c>
      <c r="FB12" s="9">
        <v>3.629</v>
      </c>
      <c r="FC12" s="9">
        <v>1.887</v>
      </c>
      <c r="FD12" s="9">
        <v>1.7430000000000001</v>
      </c>
      <c r="FE12" s="9">
        <v>0.40400000000000003</v>
      </c>
      <c r="FF12" s="9">
        <v>0.40400000000000003</v>
      </c>
      <c r="FG12" s="9">
        <v>0</v>
      </c>
      <c r="FH12" s="9">
        <v>0.38300000000000001</v>
      </c>
      <c r="FI12" s="9">
        <v>0.38300000000000001</v>
      </c>
      <c r="FJ12" s="9">
        <v>0</v>
      </c>
      <c r="FK12" s="9">
        <v>1.7589999999999999</v>
      </c>
      <c r="FL12" s="9">
        <v>0.84499999999999997</v>
      </c>
      <c r="FM12" s="9">
        <v>0.91400000000000003</v>
      </c>
      <c r="FN12" s="9">
        <v>1.083</v>
      </c>
      <c r="FO12" s="9">
        <v>0.254</v>
      </c>
      <c r="FP12" s="9">
        <v>0.82799999999999996</v>
      </c>
      <c r="FQ12" s="9">
        <v>33.244999999999997</v>
      </c>
      <c r="FR12" s="9">
        <v>18.626000000000001</v>
      </c>
      <c r="FS12" s="9">
        <v>42.679000000000002</v>
      </c>
      <c r="FT12" s="9">
        <v>3.5779999999999998</v>
      </c>
      <c r="FU12" s="9">
        <v>1.3939999999999999</v>
      </c>
      <c r="FV12" s="9">
        <v>2.1840000000000002</v>
      </c>
      <c r="FW12" s="9">
        <v>0.33400000000000002</v>
      </c>
      <c r="FX12" s="9">
        <v>0</v>
      </c>
      <c r="FY12" s="9">
        <v>0.33400000000000002</v>
      </c>
      <c r="FZ12" s="9">
        <v>0.40699999999999997</v>
      </c>
      <c r="GA12" s="9">
        <v>0.40699999999999997</v>
      </c>
      <c r="GB12" s="9">
        <v>0</v>
      </c>
      <c r="GC12" s="9">
        <v>0.70199999999999996</v>
      </c>
      <c r="GD12" s="9">
        <v>0.316</v>
      </c>
      <c r="GE12" s="9">
        <v>0.38600000000000001</v>
      </c>
      <c r="GF12" s="9">
        <v>2.1349999999999998</v>
      </c>
      <c r="GG12" s="9">
        <v>0.67100000000000004</v>
      </c>
      <c r="GH12" s="9">
        <v>1.464</v>
      </c>
      <c r="GI12" s="9">
        <v>58.188000000000002</v>
      </c>
      <c r="GJ12" s="9">
        <v>38.536999999999999</v>
      </c>
      <c r="GK12" s="9">
        <v>86.792000000000002</v>
      </c>
      <c r="GL12" s="9">
        <v>3.6160000000000001</v>
      </c>
      <c r="GM12" s="9">
        <v>1.738</v>
      </c>
      <c r="GN12" s="9">
        <v>1.8779999999999999</v>
      </c>
      <c r="GO12" s="9">
        <v>0.47199999999999998</v>
      </c>
      <c r="GP12" s="9">
        <v>0.22500000000000001</v>
      </c>
      <c r="GQ12" s="9">
        <v>0.247</v>
      </c>
      <c r="GR12" s="9">
        <v>0.70099999999999996</v>
      </c>
      <c r="GS12" s="9">
        <v>0.51</v>
      </c>
      <c r="GT12" s="9">
        <v>0.191</v>
      </c>
      <c r="GU12" s="9">
        <v>1.6739999999999999</v>
      </c>
      <c r="GV12" s="9">
        <v>1.002</v>
      </c>
      <c r="GW12" s="9">
        <v>0.67100000000000004</v>
      </c>
      <c r="GX12" s="9">
        <v>0.76900000000000002</v>
      </c>
      <c r="GY12" s="9">
        <v>0</v>
      </c>
      <c r="GZ12" s="9">
        <v>0.76900000000000002</v>
      </c>
      <c r="HA12" s="9">
        <v>26</v>
      </c>
      <c r="HB12" s="9">
        <v>26</v>
      </c>
      <c r="HC12" s="9">
        <v>23.390999999999998</v>
      </c>
      <c r="HD12" s="9">
        <v>5.5860000000000003</v>
      </c>
      <c r="HE12" s="9">
        <v>1.5840000000000001</v>
      </c>
      <c r="HF12" s="9">
        <v>4.0019999999999998</v>
      </c>
      <c r="HG12" s="9">
        <v>0.23</v>
      </c>
      <c r="HH12" s="9">
        <v>0</v>
      </c>
      <c r="HI12" s="9">
        <v>0.23</v>
      </c>
      <c r="HJ12" s="9">
        <v>0.623</v>
      </c>
      <c r="HK12" s="9">
        <v>0.623</v>
      </c>
      <c r="HL12" s="9">
        <v>0</v>
      </c>
      <c r="HM12" s="9">
        <v>1.9279999999999999</v>
      </c>
      <c r="HN12" s="9">
        <v>0.64600000000000002</v>
      </c>
      <c r="HO12" s="9">
        <v>1.282</v>
      </c>
      <c r="HP12" s="9">
        <v>2.8050000000000002</v>
      </c>
      <c r="HQ12" s="9">
        <v>0.315</v>
      </c>
      <c r="HR12" s="9">
        <v>2.4900000000000002</v>
      </c>
      <c r="HS12" s="9">
        <v>50.725000000000001</v>
      </c>
      <c r="HT12" s="9">
        <v>26</v>
      </c>
      <c r="HU12" s="9">
        <v>52</v>
      </c>
      <c r="HV12" s="9">
        <v>4.0720000000000001</v>
      </c>
      <c r="HW12" s="9">
        <v>1.024</v>
      </c>
      <c r="HX12" s="9">
        <v>3.048</v>
      </c>
      <c r="HY12" s="9">
        <v>0.51300000000000001</v>
      </c>
      <c r="HZ12" s="9">
        <v>0.17899999999999999</v>
      </c>
      <c r="IA12" s="9">
        <v>0.33400000000000002</v>
      </c>
      <c r="IB12" s="9">
        <v>0.42899999999999999</v>
      </c>
      <c r="IC12" s="9">
        <v>0.21199999999999999</v>
      </c>
      <c r="ID12" s="9">
        <v>0.216</v>
      </c>
      <c r="IE12" s="9">
        <v>1.1060000000000001</v>
      </c>
      <c r="IF12" s="9">
        <v>0.154</v>
      </c>
      <c r="IG12" s="9">
        <v>0.95199999999999996</v>
      </c>
      <c r="IH12" s="9">
        <v>2.024</v>
      </c>
      <c r="II12" s="9">
        <v>0.47899999999999998</v>
      </c>
      <c r="IJ12" s="9">
        <v>1.5449999999999999</v>
      </c>
      <c r="IK12" s="9">
        <v>50.887999999999998</v>
      </c>
      <c r="IL12" s="9">
        <v>30.992999999999999</v>
      </c>
      <c r="IM12" s="9">
        <v>48.664000000000001</v>
      </c>
      <c r="IN12" s="9">
        <v>0.435</v>
      </c>
      <c r="IO12" s="9">
        <v>0.435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11.59</v>
      </c>
      <c r="O13" s="9">
        <v>4.9720000000000004</v>
      </c>
      <c r="P13" s="9">
        <v>6.6180000000000003</v>
      </c>
      <c r="Q13" s="9">
        <v>1.41</v>
      </c>
      <c r="R13" s="9">
        <v>0.61399999999999999</v>
      </c>
      <c r="S13" s="9">
        <v>0.79600000000000004</v>
      </c>
      <c r="T13" s="9">
        <v>3.883</v>
      </c>
      <c r="U13" s="9">
        <v>1.7150000000000001</v>
      </c>
      <c r="V13" s="9">
        <v>2.1680000000000001</v>
      </c>
      <c r="W13" s="9">
        <v>2.9279999999999999</v>
      </c>
      <c r="X13" s="9">
        <v>0.59499999999999997</v>
      </c>
      <c r="Y13" s="9">
        <v>2.3319999999999999</v>
      </c>
      <c r="Z13" s="9">
        <v>3.3690000000000002</v>
      </c>
      <c r="AA13" s="9">
        <v>2.0470000000000002</v>
      </c>
      <c r="AB13" s="9">
        <v>1.323</v>
      </c>
      <c r="AC13" s="9">
        <v>15.396000000000001</v>
      </c>
      <c r="AD13" s="9">
        <v>19.14</v>
      </c>
      <c r="AE13" s="9">
        <v>15.21</v>
      </c>
      <c r="AF13" s="9">
        <v>2.702</v>
      </c>
      <c r="AG13" s="9">
        <v>1.226</v>
      </c>
      <c r="AH13" s="9">
        <v>1.4770000000000001</v>
      </c>
      <c r="AI13" s="9">
        <v>0.79600000000000004</v>
      </c>
      <c r="AJ13" s="9">
        <v>0</v>
      </c>
      <c r="AK13" s="9">
        <v>0.79600000000000004</v>
      </c>
      <c r="AL13" s="9">
        <v>0.501</v>
      </c>
      <c r="AM13" s="9">
        <v>0.29899999999999999</v>
      </c>
      <c r="AN13" s="9">
        <v>0.20200000000000001</v>
      </c>
      <c r="AO13" s="9">
        <v>0.47799999999999998</v>
      </c>
      <c r="AP13" s="9">
        <v>0</v>
      </c>
      <c r="AQ13" s="9">
        <v>0.47799999999999998</v>
      </c>
      <c r="AR13" s="9">
        <v>0.92700000000000005</v>
      </c>
      <c r="AS13" s="9">
        <v>0.92700000000000005</v>
      </c>
      <c r="AT13" s="9">
        <v>0</v>
      </c>
      <c r="AU13" s="9">
        <v>14.031000000000001</v>
      </c>
      <c r="AV13" s="9">
        <v>79.84</v>
      </c>
      <c r="AW13" s="9">
        <v>8.2650000000000006</v>
      </c>
      <c r="AX13" s="9">
        <v>8.8879999999999999</v>
      </c>
      <c r="AY13" s="9">
        <v>3.746</v>
      </c>
      <c r="AZ13" s="9">
        <v>5.1420000000000003</v>
      </c>
      <c r="BA13" s="9">
        <v>0.61399999999999999</v>
      </c>
      <c r="BB13" s="9">
        <v>0.61399999999999999</v>
      </c>
      <c r="BC13" s="9">
        <v>0</v>
      </c>
      <c r="BD13" s="9">
        <v>3.3820000000000001</v>
      </c>
      <c r="BE13" s="9">
        <v>1.417</v>
      </c>
      <c r="BF13" s="9">
        <v>1.9650000000000001</v>
      </c>
      <c r="BG13" s="9">
        <v>2.4489999999999998</v>
      </c>
      <c r="BH13" s="9">
        <v>0.59499999999999997</v>
      </c>
      <c r="BI13" s="9">
        <v>1.8540000000000001</v>
      </c>
      <c r="BJ13" s="9">
        <v>2.4420000000000002</v>
      </c>
      <c r="BK13" s="9">
        <v>1.1200000000000001</v>
      </c>
      <c r="BL13" s="9">
        <v>1.323</v>
      </c>
      <c r="BM13" s="9">
        <v>20.856999999999999</v>
      </c>
      <c r="BN13" s="9">
        <v>8</v>
      </c>
      <c r="BO13" s="9">
        <v>26</v>
      </c>
      <c r="BP13" s="9">
        <v>2.024</v>
      </c>
      <c r="BQ13" s="9">
        <v>0.755</v>
      </c>
      <c r="BR13" s="9">
        <v>1.268</v>
      </c>
      <c r="BS13" s="9">
        <v>0.251</v>
      </c>
      <c r="BT13" s="9">
        <v>0</v>
      </c>
      <c r="BU13" s="9">
        <v>0.251</v>
      </c>
      <c r="BV13" s="9">
        <v>0</v>
      </c>
      <c r="BW13" s="9">
        <v>0</v>
      </c>
      <c r="BX13" s="9">
        <v>0</v>
      </c>
      <c r="BY13" s="9">
        <v>0.99399999999999999</v>
      </c>
      <c r="BZ13" s="9">
        <v>0.58899999999999997</v>
      </c>
      <c r="CA13" s="9">
        <v>0.40400000000000003</v>
      </c>
      <c r="CB13" s="9">
        <v>0.77900000000000003</v>
      </c>
      <c r="CC13" s="9">
        <v>0.16600000000000001</v>
      </c>
      <c r="CD13" s="9">
        <v>0.61199999999999999</v>
      </c>
      <c r="CE13" s="9">
        <v>38.994</v>
      </c>
      <c r="CF13" s="9">
        <v>22.059000000000001</v>
      </c>
      <c r="CG13" s="9">
        <v>51.414999999999999</v>
      </c>
      <c r="CH13" s="9">
        <v>7.7</v>
      </c>
      <c r="CI13" s="9">
        <v>2.59</v>
      </c>
      <c r="CJ13" s="9">
        <v>5.109</v>
      </c>
      <c r="CK13" s="9">
        <v>0.51300000000000001</v>
      </c>
      <c r="CL13" s="9">
        <v>0.26100000000000001</v>
      </c>
      <c r="CM13" s="9">
        <v>0.251</v>
      </c>
      <c r="CN13" s="9">
        <v>2.5649999999999999</v>
      </c>
      <c r="CO13" s="9">
        <v>0.80900000000000005</v>
      </c>
      <c r="CP13" s="9">
        <v>1.756</v>
      </c>
      <c r="CQ13" s="9">
        <v>2.5950000000000002</v>
      </c>
      <c r="CR13" s="9">
        <v>0.79200000000000004</v>
      </c>
      <c r="CS13" s="9">
        <v>1.8029999999999999</v>
      </c>
      <c r="CT13" s="9">
        <v>2.0270000000000001</v>
      </c>
      <c r="CU13" s="9">
        <v>0.72799999999999998</v>
      </c>
      <c r="CV13" s="9">
        <v>1.2989999999999999</v>
      </c>
      <c r="CW13" s="9">
        <v>20.591999999999999</v>
      </c>
      <c r="CX13" s="9">
        <v>23.434999999999999</v>
      </c>
      <c r="CY13" s="9">
        <v>16.901</v>
      </c>
      <c r="CZ13" s="9">
        <v>5.915</v>
      </c>
      <c r="DA13" s="9">
        <v>3.137</v>
      </c>
      <c r="DB13" s="9">
        <v>2.7770000000000001</v>
      </c>
      <c r="DC13" s="9">
        <v>1.149</v>
      </c>
      <c r="DD13" s="9">
        <v>0.35299999999999998</v>
      </c>
      <c r="DE13" s="9">
        <v>0.79600000000000004</v>
      </c>
      <c r="DF13" s="9">
        <v>1.3180000000000001</v>
      </c>
      <c r="DG13" s="9">
        <v>0.90600000000000003</v>
      </c>
      <c r="DH13" s="9">
        <v>0.41199999999999998</v>
      </c>
      <c r="DI13" s="9">
        <v>1.3260000000000001</v>
      </c>
      <c r="DJ13" s="9">
        <v>0.39300000000000002</v>
      </c>
      <c r="DK13" s="9">
        <v>0.93300000000000005</v>
      </c>
      <c r="DL13" s="9">
        <v>2.1219999999999999</v>
      </c>
      <c r="DM13" s="9">
        <v>1.4850000000000001</v>
      </c>
      <c r="DN13" s="9">
        <v>0.63600000000000001</v>
      </c>
      <c r="DO13" s="9">
        <v>32.512999999999998</v>
      </c>
      <c r="DP13" s="9">
        <v>22.654</v>
      </c>
      <c r="DQ13" s="9">
        <v>37.255000000000003</v>
      </c>
      <c r="DR13" s="9">
        <v>5.5250000000000004</v>
      </c>
      <c r="DS13" s="9">
        <v>2.59</v>
      </c>
      <c r="DT13" s="9">
        <v>2.9350000000000001</v>
      </c>
      <c r="DU13" s="9">
        <v>0.26100000000000001</v>
      </c>
      <c r="DV13" s="9">
        <v>0.26100000000000001</v>
      </c>
      <c r="DW13" s="9">
        <v>0</v>
      </c>
      <c r="DX13" s="9">
        <v>1.7669999999999999</v>
      </c>
      <c r="DY13" s="9">
        <v>0.80900000000000005</v>
      </c>
      <c r="DZ13" s="9">
        <v>0.95699999999999996</v>
      </c>
      <c r="EA13" s="9">
        <v>2.1110000000000002</v>
      </c>
      <c r="EB13" s="9">
        <v>0.79200000000000004</v>
      </c>
      <c r="EC13" s="9">
        <v>1.319</v>
      </c>
      <c r="ED13" s="9">
        <v>1.3859999999999999</v>
      </c>
      <c r="EE13" s="9">
        <v>0.72799999999999998</v>
      </c>
      <c r="EF13" s="9">
        <v>0.65800000000000003</v>
      </c>
      <c r="EG13" s="9">
        <v>20.803000000000001</v>
      </c>
      <c r="EH13" s="9">
        <v>23.434999999999999</v>
      </c>
      <c r="EI13" s="9">
        <v>16.585000000000001</v>
      </c>
      <c r="EJ13" s="9">
        <v>2.1749999999999998</v>
      </c>
      <c r="EK13" s="9">
        <v>0</v>
      </c>
      <c r="EL13" s="9">
        <v>2.1749999999999998</v>
      </c>
      <c r="EM13" s="9">
        <v>0.251</v>
      </c>
      <c r="EN13" s="9">
        <v>0</v>
      </c>
      <c r="EO13" s="9">
        <v>0.251</v>
      </c>
      <c r="EP13" s="9">
        <v>0.79800000000000004</v>
      </c>
      <c r="EQ13" s="9">
        <v>0</v>
      </c>
      <c r="ER13" s="9">
        <v>0.79800000000000004</v>
      </c>
      <c r="ES13" s="9">
        <v>0.48399999999999999</v>
      </c>
      <c r="ET13" s="9">
        <v>0</v>
      </c>
      <c r="EU13" s="9">
        <v>0.48399999999999999</v>
      </c>
      <c r="EV13" s="9">
        <v>0.64100000000000001</v>
      </c>
      <c r="EW13" s="9">
        <v>0</v>
      </c>
      <c r="EX13" s="9">
        <v>0.64100000000000001</v>
      </c>
      <c r="EY13" s="9">
        <v>17.545999999999999</v>
      </c>
      <c r="EZ13" s="9">
        <v>0</v>
      </c>
      <c r="FA13" s="9">
        <v>17.545999999999999</v>
      </c>
      <c r="FB13" s="9">
        <v>3.5259999999999998</v>
      </c>
      <c r="FC13" s="9">
        <v>1.681</v>
      </c>
      <c r="FD13" s="9">
        <v>1.845</v>
      </c>
      <c r="FE13" s="9">
        <v>0.91700000000000004</v>
      </c>
      <c r="FF13" s="9">
        <v>0.35299999999999998</v>
      </c>
      <c r="FG13" s="9">
        <v>0.56399999999999995</v>
      </c>
      <c r="FH13" s="9">
        <v>0.79200000000000004</v>
      </c>
      <c r="FI13" s="9">
        <v>0.60699999999999998</v>
      </c>
      <c r="FJ13" s="9">
        <v>0.184</v>
      </c>
      <c r="FK13" s="9">
        <v>0.82899999999999996</v>
      </c>
      <c r="FL13" s="9">
        <v>0.13400000000000001</v>
      </c>
      <c r="FM13" s="9">
        <v>0.69499999999999995</v>
      </c>
      <c r="FN13" s="9">
        <v>0.98799999999999999</v>
      </c>
      <c r="FO13" s="9">
        <v>0.58599999999999997</v>
      </c>
      <c r="FP13" s="9">
        <v>0.40200000000000002</v>
      </c>
      <c r="FQ13" s="9">
        <v>12.699</v>
      </c>
      <c r="FR13" s="9">
        <v>8.673</v>
      </c>
      <c r="FS13" s="9">
        <v>47.793999999999997</v>
      </c>
      <c r="FT13" s="9">
        <v>2.3889999999999998</v>
      </c>
      <c r="FU13" s="9">
        <v>1.4570000000000001</v>
      </c>
      <c r="FV13" s="9">
        <v>0.93200000000000005</v>
      </c>
      <c r="FW13" s="9">
        <v>0.23200000000000001</v>
      </c>
      <c r="FX13" s="9">
        <v>0</v>
      </c>
      <c r="FY13" s="9">
        <v>0.23200000000000001</v>
      </c>
      <c r="FZ13" s="9">
        <v>0.52600000000000002</v>
      </c>
      <c r="GA13" s="9">
        <v>0.29899999999999999</v>
      </c>
      <c r="GB13" s="9">
        <v>0.22800000000000001</v>
      </c>
      <c r="GC13" s="9">
        <v>0.497</v>
      </c>
      <c r="GD13" s="9">
        <v>0.25900000000000001</v>
      </c>
      <c r="GE13" s="9">
        <v>0.23799999999999999</v>
      </c>
      <c r="GF13" s="9">
        <v>1.1339999999999999</v>
      </c>
      <c r="GG13" s="9">
        <v>0.89900000000000002</v>
      </c>
      <c r="GH13" s="9">
        <v>0.23400000000000001</v>
      </c>
      <c r="GI13" s="9">
        <v>48.777999999999999</v>
      </c>
      <c r="GJ13" s="9">
        <v>104</v>
      </c>
      <c r="GK13" s="9">
        <v>19.477</v>
      </c>
      <c r="GL13" s="9">
        <v>6.3929999999999998</v>
      </c>
      <c r="GM13" s="9">
        <v>2.1219999999999999</v>
      </c>
      <c r="GN13" s="9">
        <v>4.2699999999999996</v>
      </c>
      <c r="GO13" s="9">
        <v>1.6619999999999999</v>
      </c>
      <c r="GP13" s="9">
        <v>0.61399999999999999</v>
      </c>
      <c r="GQ13" s="9">
        <v>1.048</v>
      </c>
      <c r="GR13" s="9">
        <v>1.3819999999999999</v>
      </c>
      <c r="GS13" s="9">
        <v>0.193</v>
      </c>
      <c r="GT13" s="9">
        <v>1.19</v>
      </c>
      <c r="GU13" s="9">
        <v>2.012</v>
      </c>
      <c r="GV13" s="9">
        <v>0.83599999999999997</v>
      </c>
      <c r="GW13" s="9">
        <v>1.1759999999999999</v>
      </c>
      <c r="GX13" s="9">
        <v>1.337</v>
      </c>
      <c r="GY13" s="9">
        <v>0.48</v>
      </c>
      <c r="GZ13" s="9">
        <v>0.85699999999999998</v>
      </c>
      <c r="HA13" s="9">
        <v>15.186999999999999</v>
      </c>
      <c r="HB13" s="9">
        <v>19.545999999999999</v>
      </c>
      <c r="HC13" s="9">
        <v>11.984</v>
      </c>
      <c r="HD13" s="9">
        <v>5.1559999999999997</v>
      </c>
      <c r="HE13" s="9">
        <v>2.5859999999999999</v>
      </c>
      <c r="HF13" s="9">
        <v>2.569</v>
      </c>
      <c r="HG13" s="9">
        <v>0</v>
      </c>
      <c r="HH13" s="9">
        <v>0</v>
      </c>
      <c r="HI13" s="9">
        <v>0</v>
      </c>
      <c r="HJ13" s="9">
        <v>1.79</v>
      </c>
      <c r="HK13" s="9">
        <v>1.224</v>
      </c>
      <c r="HL13" s="9">
        <v>0.56599999999999995</v>
      </c>
      <c r="HM13" s="9">
        <v>1.333</v>
      </c>
      <c r="HN13" s="9">
        <v>0.215</v>
      </c>
      <c r="HO13" s="9">
        <v>1.1180000000000001</v>
      </c>
      <c r="HP13" s="9">
        <v>2.0329999999999999</v>
      </c>
      <c r="HQ13" s="9">
        <v>1.147</v>
      </c>
      <c r="HR13" s="9">
        <v>0.88600000000000001</v>
      </c>
      <c r="HS13" s="9">
        <v>32.39</v>
      </c>
      <c r="HT13" s="9">
        <v>22.442</v>
      </c>
      <c r="HU13" s="9">
        <v>33.743000000000002</v>
      </c>
      <c r="HV13" s="9">
        <v>1.8380000000000001</v>
      </c>
      <c r="HW13" s="9">
        <v>1.0189999999999999</v>
      </c>
      <c r="HX13" s="9">
        <v>0.81899999999999995</v>
      </c>
      <c r="HY13" s="9">
        <v>0</v>
      </c>
      <c r="HZ13" s="9">
        <v>0</v>
      </c>
      <c r="IA13" s="9">
        <v>0</v>
      </c>
      <c r="IB13" s="9">
        <v>0.48299999999999998</v>
      </c>
      <c r="IC13" s="9">
        <v>0.29899999999999999</v>
      </c>
      <c r="ID13" s="9">
        <v>0.184</v>
      </c>
      <c r="IE13" s="9">
        <v>0.57699999999999996</v>
      </c>
      <c r="IF13" s="9">
        <v>0.13400000000000001</v>
      </c>
      <c r="IG13" s="9">
        <v>0.443</v>
      </c>
      <c r="IH13" s="9">
        <v>0.77800000000000002</v>
      </c>
      <c r="II13" s="9">
        <v>0.58599999999999997</v>
      </c>
      <c r="IJ13" s="9">
        <v>0.192</v>
      </c>
      <c r="IK13" s="9">
        <v>51</v>
      </c>
      <c r="IL13" s="9">
        <v>38.06</v>
      </c>
      <c r="IM13" s="9">
        <v>51</v>
      </c>
      <c r="IN13" s="9">
        <v>0.22800000000000001</v>
      </c>
      <c r="IO13" s="9">
        <v>0</v>
      </c>
      <c r="IP13" s="9">
        <v>0.22800000000000001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/>
      <c r="F14" s="9">
        <v>0</v>
      </c>
      <c r="G14" s="9"/>
      <c r="H14" s="9">
        <v>0</v>
      </c>
      <c r="I14" s="9">
        <v>0</v>
      </c>
      <c r="J14" s="9">
        <v>0</v>
      </c>
      <c r="K14" s="9"/>
      <c r="L14" s="9">
        <v>0</v>
      </c>
      <c r="M14" s="9"/>
      <c r="N14" s="9">
        <v>9.9860000000000007</v>
      </c>
      <c r="O14" s="9">
        <v>4.032</v>
      </c>
      <c r="P14" s="9">
        <v>5.9539999999999997</v>
      </c>
      <c r="Q14" s="9">
        <v>1.456</v>
      </c>
      <c r="R14" s="9">
        <v>0.45300000000000001</v>
      </c>
      <c r="S14" s="9">
        <v>1.0029999999999999</v>
      </c>
      <c r="T14" s="9">
        <v>2.0369999999999999</v>
      </c>
      <c r="U14" s="9">
        <v>0.68899999999999995</v>
      </c>
      <c r="V14" s="9">
        <v>1.349</v>
      </c>
      <c r="W14" s="9">
        <v>2.5190000000000001</v>
      </c>
      <c r="X14" s="9">
        <v>0.82099999999999995</v>
      </c>
      <c r="Y14" s="9">
        <v>1.698</v>
      </c>
      <c r="Z14" s="9">
        <v>3.9740000000000002</v>
      </c>
      <c r="AA14" s="9">
        <v>2.069</v>
      </c>
      <c r="AB14" s="9">
        <v>1.9039999999999999</v>
      </c>
      <c r="AC14" s="9">
        <v>28.61</v>
      </c>
      <c r="AD14" s="9">
        <v>51.216000000000001</v>
      </c>
      <c r="AE14" s="9">
        <v>17</v>
      </c>
      <c r="AF14" s="9">
        <v>2.6520000000000001</v>
      </c>
      <c r="AG14" s="9">
        <v>0.95599999999999996</v>
      </c>
      <c r="AH14" s="9">
        <v>1.696</v>
      </c>
      <c r="AI14" s="9">
        <v>0.33</v>
      </c>
      <c r="AJ14" s="9">
        <v>0</v>
      </c>
      <c r="AK14" s="9">
        <v>0.33</v>
      </c>
      <c r="AL14" s="9">
        <v>0.58799999999999997</v>
      </c>
      <c r="AM14" s="9">
        <v>0.189</v>
      </c>
      <c r="AN14" s="9">
        <v>0.39900000000000002</v>
      </c>
      <c r="AO14" s="9">
        <v>0.48599999999999999</v>
      </c>
      <c r="AP14" s="9">
        <v>0</v>
      </c>
      <c r="AQ14" s="9">
        <v>0.48599999999999999</v>
      </c>
      <c r="AR14" s="9">
        <v>1.248</v>
      </c>
      <c r="AS14" s="9">
        <v>0.76700000000000002</v>
      </c>
      <c r="AT14" s="9">
        <v>0.48099999999999998</v>
      </c>
      <c r="AU14" s="9">
        <v>27.905999999999999</v>
      </c>
      <c r="AV14" s="9">
        <v>55.472000000000001</v>
      </c>
      <c r="AW14" s="9">
        <v>24.617999999999999</v>
      </c>
      <c r="AX14" s="9">
        <v>7.3339999999999996</v>
      </c>
      <c r="AY14" s="9">
        <v>3.0760000000000001</v>
      </c>
      <c r="AZ14" s="9">
        <v>4.2569999999999997</v>
      </c>
      <c r="BA14" s="9">
        <v>1.1259999999999999</v>
      </c>
      <c r="BB14" s="9">
        <v>0.45300000000000001</v>
      </c>
      <c r="BC14" s="9">
        <v>0.67300000000000004</v>
      </c>
      <c r="BD14" s="9">
        <v>1.4490000000000001</v>
      </c>
      <c r="BE14" s="9">
        <v>0.499</v>
      </c>
      <c r="BF14" s="9">
        <v>0.94899999999999995</v>
      </c>
      <c r="BG14" s="9">
        <v>2.0329999999999999</v>
      </c>
      <c r="BH14" s="9">
        <v>0.82099999999999995</v>
      </c>
      <c r="BI14" s="9">
        <v>1.2110000000000001</v>
      </c>
      <c r="BJ14" s="9">
        <v>2.726</v>
      </c>
      <c r="BK14" s="9">
        <v>1.3029999999999999</v>
      </c>
      <c r="BL14" s="9">
        <v>1.423</v>
      </c>
      <c r="BM14" s="9">
        <v>31.670999999999999</v>
      </c>
      <c r="BN14" s="9">
        <v>47</v>
      </c>
      <c r="BO14" s="9">
        <v>17</v>
      </c>
      <c r="BP14" s="9">
        <v>1.9139999999999999</v>
      </c>
      <c r="BQ14" s="9">
        <v>0.45400000000000001</v>
      </c>
      <c r="BR14" s="9">
        <v>1.46</v>
      </c>
      <c r="BS14" s="9">
        <v>0.34799999999999998</v>
      </c>
      <c r="BT14" s="9">
        <v>0.16</v>
      </c>
      <c r="BU14" s="9">
        <v>0.188</v>
      </c>
      <c r="BV14" s="9">
        <v>0.47799999999999998</v>
      </c>
      <c r="BW14" s="9">
        <v>0.187</v>
      </c>
      <c r="BX14" s="9">
        <v>0.29099999999999998</v>
      </c>
      <c r="BY14" s="9">
        <v>0.16600000000000001</v>
      </c>
      <c r="BZ14" s="9">
        <v>0</v>
      </c>
      <c r="CA14" s="9">
        <v>0.16600000000000001</v>
      </c>
      <c r="CB14" s="9">
        <v>0.92200000000000004</v>
      </c>
      <c r="CC14" s="9">
        <v>0.107</v>
      </c>
      <c r="CD14" s="9">
        <v>0.81499999999999995</v>
      </c>
      <c r="CE14" s="9">
        <v>32.966999999999999</v>
      </c>
      <c r="CF14" s="9">
        <v>3.5470000000000002</v>
      </c>
      <c r="CG14" s="9">
        <v>50.244999999999997</v>
      </c>
      <c r="CH14" s="9">
        <v>6.4059999999999997</v>
      </c>
      <c r="CI14" s="9">
        <v>2.036</v>
      </c>
      <c r="CJ14" s="9">
        <v>4.3689999999999998</v>
      </c>
      <c r="CK14" s="9">
        <v>1.0049999999999999</v>
      </c>
      <c r="CL14" s="9">
        <v>0.34</v>
      </c>
      <c r="CM14" s="9">
        <v>0.66600000000000004</v>
      </c>
      <c r="CN14" s="9">
        <v>1.29</v>
      </c>
      <c r="CO14" s="9">
        <v>0.315</v>
      </c>
      <c r="CP14" s="9">
        <v>0.97499999999999998</v>
      </c>
      <c r="CQ14" s="9">
        <v>1.3220000000000001</v>
      </c>
      <c r="CR14" s="9">
        <v>0.63900000000000001</v>
      </c>
      <c r="CS14" s="9">
        <v>0.68300000000000005</v>
      </c>
      <c r="CT14" s="9">
        <v>2.7879999999999998</v>
      </c>
      <c r="CU14" s="9">
        <v>0.74199999999999999</v>
      </c>
      <c r="CV14" s="9">
        <v>2.0459999999999998</v>
      </c>
      <c r="CW14" s="9">
        <v>40.311</v>
      </c>
      <c r="CX14" s="9">
        <v>38.697000000000003</v>
      </c>
      <c r="CY14" s="9">
        <v>39.840000000000003</v>
      </c>
      <c r="CZ14" s="9">
        <v>5.4939999999999998</v>
      </c>
      <c r="DA14" s="9">
        <v>2.4500000000000002</v>
      </c>
      <c r="DB14" s="9">
        <v>3.044</v>
      </c>
      <c r="DC14" s="9">
        <v>0.79800000000000004</v>
      </c>
      <c r="DD14" s="9">
        <v>0.27300000000000002</v>
      </c>
      <c r="DE14" s="9">
        <v>0.52500000000000002</v>
      </c>
      <c r="DF14" s="9">
        <v>1.2250000000000001</v>
      </c>
      <c r="DG14" s="9">
        <v>0.56000000000000005</v>
      </c>
      <c r="DH14" s="9">
        <v>0.66500000000000004</v>
      </c>
      <c r="DI14" s="9">
        <v>1.363</v>
      </c>
      <c r="DJ14" s="9">
        <v>0.182</v>
      </c>
      <c r="DK14" s="9">
        <v>1.18</v>
      </c>
      <c r="DL14" s="9">
        <v>2.1080000000000001</v>
      </c>
      <c r="DM14" s="9">
        <v>1.4339999999999999</v>
      </c>
      <c r="DN14" s="9">
        <v>0.67400000000000004</v>
      </c>
      <c r="DO14" s="9">
        <v>26</v>
      </c>
      <c r="DP14" s="9">
        <v>52</v>
      </c>
      <c r="DQ14" s="9">
        <v>17</v>
      </c>
      <c r="DR14" s="9">
        <v>4.9269999999999996</v>
      </c>
      <c r="DS14" s="9">
        <v>1.893</v>
      </c>
      <c r="DT14" s="9">
        <v>3.0339999999999998</v>
      </c>
      <c r="DU14" s="9">
        <v>0.82</v>
      </c>
      <c r="DV14" s="9">
        <v>0.34</v>
      </c>
      <c r="DW14" s="9">
        <v>0.48099999999999998</v>
      </c>
      <c r="DX14" s="9">
        <v>0.98699999999999999</v>
      </c>
      <c r="DY14" s="9">
        <v>0.315</v>
      </c>
      <c r="DZ14" s="9">
        <v>0.67200000000000004</v>
      </c>
      <c r="EA14" s="9">
        <v>1.034</v>
      </c>
      <c r="EB14" s="9">
        <v>0.496</v>
      </c>
      <c r="EC14" s="9">
        <v>0.53800000000000003</v>
      </c>
      <c r="ED14" s="9">
        <v>2.085</v>
      </c>
      <c r="EE14" s="9">
        <v>0.74199999999999999</v>
      </c>
      <c r="EF14" s="9">
        <v>1.343</v>
      </c>
      <c r="EG14" s="9">
        <v>34.167000000000002</v>
      </c>
      <c r="EH14" s="9">
        <v>34.575000000000003</v>
      </c>
      <c r="EI14" s="9">
        <v>35.302</v>
      </c>
      <c r="EJ14" s="9">
        <v>1.4790000000000001</v>
      </c>
      <c r="EK14" s="9">
        <v>0.14299999999999999</v>
      </c>
      <c r="EL14" s="9">
        <v>1.335</v>
      </c>
      <c r="EM14" s="9">
        <v>0.185</v>
      </c>
      <c r="EN14" s="9">
        <v>0</v>
      </c>
      <c r="EO14" s="9">
        <v>0.185</v>
      </c>
      <c r="EP14" s="9">
        <v>0.30299999999999999</v>
      </c>
      <c r="EQ14" s="9">
        <v>0</v>
      </c>
      <c r="ER14" s="9">
        <v>0.30299999999999999</v>
      </c>
      <c r="ES14" s="9">
        <v>0.28799999999999998</v>
      </c>
      <c r="ET14" s="9">
        <v>0.14299999999999999</v>
      </c>
      <c r="EU14" s="9">
        <v>0.14499999999999999</v>
      </c>
      <c r="EV14" s="9">
        <v>0.70299999999999996</v>
      </c>
      <c r="EW14" s="9">
        <v>0</v>
      </c>
      <c r="EX14" s="9">
        <v>0.70299999999999996</v>
      </c>
      <c r="EY14" s="9">
        <v>48.192</v>
      </c>
      <c r="EZ14" s="9">
        <v>0</v>
      </c>
      <c r="FA14" s="9">
        <v>44.326999999999998</v>
      </c>
      <c r="FB14" s="9">
        <v>2.9710000000000001</v>
      </c>
      <c r="FC14" s="9">
        <v>1.3080000000000001</v>
      </c>
      <c r="FD14" s="9">
        <v>1.6639999999999999</v>
      </c>
      <c r="FE14" s="9">
        <v>0.36199999999999999</v>
      </c>
      <c r="FF14" s="9">
        <v>0</v>
      </c>
      <c r="FG14" s="9">
        <v>0.36199999999999999</v>
      </c>
      <c r="FH14" s="9">
        <v>9.8000000000000004E-2</v>
      </c>
      <c r="FI14" s="9">
        <v>0</v>
      </c>
      <c r="FJ14" s="9">
        <v>9.8000000000000004E-2</v>
      </c>
      <c r="FK14" s="9">
        <v>0.71199999999999997</v>
      </c>
      <c r="FL14" s="9">
        <v>0.182</v>
      </c>
      <c r="FM14" s="9">
        <v>0.52900000000000003</v>
      </c>
      <c r="FN14" s="9">
        <v>1.7989999999999999</v>
      </c>
      <c r="FO14" s="9">
        <v>1.125</v>
      </c>
      <c r="FP14" s="9">
        <v>0.67400000000000004</v>
      </c>
      <c r="FQ14" s="9">
        <v>52</v>
      </c>
      <c r="FR14" s="9">
        <v>57.975000000000001</v>
      </c>
      <c r="FS14" s="9">
        <v>22.709</v>
      </c>
      <c r="FT14" s="9">
        <v>2.5230000000000001</v>
      </c>
      <c r="FU14" s="9">
        <v>1.1419999999999999</v>
      </c>
      <c r="FV14" s="9">
        <v>1.381</v>
      </c>
      <c r="FW14" s="9">
        <v>0.436</v>
      </c>
      <c r="FX14" s="9">
        <v>0.27300000000000002</v>
      </c>
      <c r="FY14" s="9">
        <v>0.16300000000000001</v>
      </c>
      <c r="FZ14" s="9">
        <v>1.127</v>
      </c>
      <c r="GA14" s="9">
        <v>0.56000000000000005</v>
      </c>
      <c r="GB14" s="9">
        <v>0.56599999999999995</v>
      </c>
      <c r="GC14" s="9">
        <v>0.65100000000000002</v>
      </c>
      <c r="GD14" s="9">
        <v>0</v>
      </c>
      <c r="GE14" s="9">
        <v>0.65100000000000002</v>
      </c>
      <c r="GF14" s="9">
        <v>0.309</v>
      </c>
      <c r="GG14" s="9">
        <v>0.309</v>
      </c>
      <c r="GH14" s="9">
        <v>0</v>
      </c>
      <c r="GI14" s="9">
        <v>7.7830000000000004</v>
      </c>
      <c r="GJ14" s="9">
        <v>4.625</v>
      </c>
      <c r="GK14" s="9">
        <v>10.536</v>
      </c>
      <c r="GL14" s="9">
        <v>4.867</v>
      </c>
      <c r="GM14" s="9">
        <v>1.407</v>
      </c>
      <c r="GN14" s="9">
        <v>3.46</v>
      </c>
      <c r="GO14" s="9">
        <v>1.1910000000000001</v>
      </c>
      <c r="GP14" s="9">
        <v>0</v>
      </c>
      <c r="GQ14" s="9">
        <v>1.1910000000000001</v>
      </c>
      <c r="GR14" s="9">
        <v>0.67500000000000004</v>
      </c>
      <c r="GS14" s="9">
        <v>0.315</v>
      </c>
      <c r="GT14" s="9">
        <v>0.35899999999999999</v>
      </c>
      <c r="GU14" s="9">
        <v>0.98099999999999998</v>
      </c>
      <c r="GV14" s="9">
        <v>0.45600000000000002</v>
      </c>
      <c r="GW14" s="9">
        <v>0.52500000000000002</v>
      </c>
      <c r="GX14" s="9">
        <v>2.02</v>
      </c>
      <c r="GY14" s="9">
        <v>0.63500000000000001</v>
      </c>
      <c r="GZ14" s="9">
        <v>1.385</v>
      </c>
      <c r="HA14" s="9">
        <v>40.393000000000001</v>
      </c>
      <c r="HB14" s="9">
        <v>47.087000000000003</v>
      </c>
      <c r="HC14" s="9">
        <v>18.251000000000001</v>
      </c>
      <c r="HD14" s="9">
        <v>3.4609999999999999</v>
      </c>
      <c r="HE14" s="9">
        <v>0.68300000000000005</v>
      </c>
      <c r="HF14" s="9">
        <v>2.7789999999999999</v>
      </c>
      <c r="HG14" s="9">
        <v>0.34</v>
      </c>
      <c r="HH14" s="9">
        <v>0.34</v>
      </c>
      <c r="HI14" s="9">
        <v>0</v>
      </c>
      <c r="HJ14" s="9">
        <v>0.93400000000000005</v>
      </c>
      <c r="HK14" s="9">
        <v>0</v>
      </c>
      <c r="HL14" s="9">
        <v>0.93400000000000005</v>
      </c>
      <c r="HM14" s="9">
        <v>0.99399999999999999</v>
      </c>
      <c r="HN14" s="9">
        <v>0.182</v>
      </c>
      <c r="HO14" s="9">
        <v>0.81100000000000005</v>
      </c>
      <c r="HP14" s="9">
        <v>1.194</v>
      </c>
      <c r="HQ14" s="9">
        <v>0.16</v>
      </c>
      <c r="HR14" s="9">
        <v>1.034</v>
      </c>
      <c r="HS14" s="9">
        <v>17.989000000000001</v>
      </c>
      <c r="HT14" s="9">
        <v>6.9459999999999997</v>
      </c>
      <c r="HU14" s="9">
        <v>26</v>
      </c>
      <c r="HV14" s="9">
        <v>3.109</v>
      </c>
      <c r="HW14" s="9">
        <v>2.2370000000000001</v>
      </c>
      <c r="HX14" s="9">
        <v>0.872</v>
      </c>
      <c r="HY14" s="9">
        <v>0.113</v>
      </c>
      <c r="HZ14" s="9">
        <v>0.113</v>
      </c>
      <c r="IA14" s="9">
        <v>0</v>
      </c>
      <c r="IB14" s="9">
        <v>0.90700000000000003</v>
      </c>
      <c r="IC14" s="9">
        <v>0.56000000000000005</v>
      </c>
      <c r="ID14" s="9">
        <v>0.34599999999999997</v>
      </c>
      <c r="IE14" s="9">
        <v>0.54400000000000004</v>
      </c>
      <c r="IF14" s="9">
        <v>0.182</v>
      </c>
      <c r="IG14" s="9">
        <v>0.36199999999999999</v>
      </c>
      <c r="IH14" s="9">
        <v>1.5449999999999999</v>
      </c>
      <c r="II14" s="9">
        <v>1.381</v>
      </c>
      <c r="IJ14" s="9">
        <v>0.16300000000000001</v>
      </c>
      <c r="IK14" s="9">
        <v>49.384</v>
      </c>
      <c r="IL14" s="9">
        <v>53.47</v>
      </c>
      <c r="IM14" s="9">
        <v>16.946999999999999</v>
      </c>
      <c r="IN14" s="9">
        <v>0.46200000000000002</v>
      </c>
      <c r="IO14" s="9">
        <v>0.16</v>
      </c>
      <c r="IP14" s="9">
        <v>0.30299999999999999</v>
      </c>
      <c r="IQ14" s="9">
        <v>0.16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10.334</v>
      </c>
      <c r="O15" s="9">
        <v>3.8660000000000001</v>
      </c>
      <c r="P15" s="9">
        <v>6.468</v>
      </c>
      <c r="Q15" s="9">
        <v>1.1839999999999999</v>
      </c>
      <c r="R15" s="9">
        <v>0</v>
      </c>
      <c r="S15" s="9">
        <v>1.1839999999999999</v>
      </c>
      <c r="T15" s="9">
        <v>1.9650000000000001</v>
      </c>
      <c r="U15" s="9">
        <v>0.38600000000000001</v>
      </c>
      <c r="V15" s="9">
        <v>1.58</v>
      </c>
      <c r="W15" s="9">
        <v>2.4860000000000002</v>
      </c>
      <c r="X15" s="9">
        <v>1.3169999999999999</v>
      </c>
      <c r="Y15" s="9">
        <v>1.1679999999999999</v>
      </c>
      <c r="Z15" s="9">
        <v>4.6989999999999998</v>
      </c>
      <c r="AA15" s="9">
        <v>2.1629999999999998</v>
      </c>
      <c r="AB15" s="9">
        <v>2.536</v>
      </c>
      <c r="AC15" s="9">
        <v>27.416</v>
      </c>
      <c r="AD15" s="9">
        <v>52</v>
      </c>
      <c r="AE15" s="9">
        <v>25.856000000000002</v>
      </c>
      <c r="AF15" s="9">
        <v>3.2250000000000001</v>
      </c>
      <c r="AG15" s="9">
        <v>0.623</v>
      </c>
      <c r="AH15" s="9">
        <v>2.6019999999999999</v>
      </c>
      <c r="AI15" s="9">
        <v>0.52200000000000002</v>
      </c>
      <c r="AJ15" s="9">
        <v>0</v>
      </c>
      <c r="AK15" s="9">
        <v>0.52200000000000002</v>
      </c>
      <c r="AL15" s="9">
        <v>0.74199999999999999</v>
      </c>
      <c r="AM15" s="9">
        <v>0</v>
      </c>
      <c r="AN15" s="9">
        <v>0.74199999999999999</v>
      </c>
      <c r="AO15" s="9">
        <v>0.41</v>
      </c>
      <c r="AP15" s="9">
        <v>0.21</v>
      </c>
      <c r="AQ15" s="9">
        <v>0.2</v>
      </c>
      <c r="AR15" s="9">
        <v>1.552</v>
      </c>
      <c r="AS15" s="9">
        <v>0.41299999999999998</v>
      </c>
      <c r="AT15" s="9">
        <v>1.139</v>
      </c>
      <c r="AU15" s="9">
        <v>62.575000000000003</v>
      </c>
      <c r="AV15" s="9">
        <v>125.773</v>
      </c>
      <c r="AW15" s="9">
        <v>36.107999999999997</v>
      </c>
      <c r="AX15" s="9">
        <v>7.1079999999999997</v>
      </c>
      <c r="AY15" s="9">
        <v>3.2429999999999999</v>
      </c>
      <c r="AZ15" s="9">
        <v>3.8660000000000001</v>
      </c>
      <c r="BA15" s="9">
        <v>0.66300000000000003</v>
      </c>
      <c r="BB15" s="9">
        <v>0</v>
      </c>
      <c r="BC15" s="9">
        <v>0.66300000000000003</v>
      </c>
      <c r="BD15" s="9">
        <v>1.224</v>
      </c>
      <c r="BE15" s="9">
        <v>0.38600000000000001</v>
      </c>
      <c r="BF15" s="9">
        <v>0.83799999999999997</v>
      </c>
      <c r="BG15" s="9">
        <v>2.0750000000000002</v>
      </c>
      <c r="BH15" s="9">
        <v>1.107</v>
      </c>
      <c r="BI15" s="9">
        <v>0.96799999999999997</v>
      </c>
      <c r="BJ15" s="9">
        <v>3.1469999999999998</v>
      </c>
      <c r="BK15" s="9">
        <v>1.75</v>
      </c>
      <c r="BL15" s="9">
        <v>1.3959999999999999</v>
      </c>
      <c r="BM15" s="9">
        <v>26</v>
      </c>
      <c r="BN15" s="9">
        <v>52</v>
      </c>
      <c r="BO15" s="9">
        <v>25.047000000000001</v>
      </c>
      <c r="BP15" s="9">
        <v>2.92</v>
      </c>
      <c r="BQ15" s="9">
        <v>1.3779999999999999</v>
      </c>
      <c r="BR15" s="9">
        <v>1.542</v>
      </c>
      <c r="BS15" s="9">
        <v>0</v>
      </c>
      <c r="BT15" s="9">
        <v>0</v>
      </c>
      <c r="BU15" s="9">
        <v>0</v>
      </c>
      <c r="BV15" s="9">
        <v>0.61899999999999999</v>
      </c>
      <c r="BW15" s="9">
        <v>0.43</v>
      </c>
      <c r="BX15" s="9">
        <v>0.188</v>
      </c>
      <c r="BY15" s="9">
        <v>1.0620000000000001</v>
      </c>
      <c r="BZ15" s="9">
        <v>0.53400000000000003</v>
      </c>
      <c r="CA15" s="9">
        <v>0.52800000000000002</v>
      </c>
      <c r="CB15" s="9">
        <v>1.2390000000000001</v>
      </c>
      <c r="CC15" s="9">
        <v>0.41299999999999998</v>
      </c>
      <c r="CD15" s="9">
        <v>0.82599999999999996</v>
      </c>
      <c r="CE15" s="9">
        <v>39.084000000000003</v>
      </c>
      <c r="CF15" s="9">
        <v>16.634</v>
      </c>
      <c r="CG15" s="9">
        <v>134.41499999999999</v>
      </c>
      <c r="CH15" s="9">
        <v>7.2469999999999999</v>
      </c>
      <c r="CI15" s="9">
        <v>3.282</v>
      </c>
      <c r="CJ15" s="9">
        <v>3.9649999999999999</v>
      </c>
      <c r="CK15" s="9">
        <v>0.48799999999999999</v>
      </c>
      <c r="CL15" s="9">
        <v>0</v>
      </c>
      <c r="CM15" s="9">
        <v>0.48799999999999999</v>
      </c>
      <c r="CN15" s="9">
        <v>1.37</v>
      </c>
      <c r="CO15" s="9">
        <v>0.52100000000000002</v>
      </c>
      <c r="CP15" s="9">
        <v>0.84899999999999998</v>
      </c>
      <c r="CQ15" s="9">
        <v>2.7410000000000001</v>
      </c>
      <c r="CR15" s="9">
        <v>1.444</v>
      </c>
      <c r="CS15" s="9">
        <v>1.2969999999999999</v>
      </c>
      <c r="CT15" s="9">
        <v>2.649</v>
      </c>
      <c r="CU15" s="9">
        <v>1.3169999999999999</v>
      </c>
      <c r="CV15" s="9">
        <v>1.331</v>
      </c>
      <c r="CW15" s="9">
        <v>26</v>
      </c>
      <c r="CX15" s="9">
        <v>17</v>
      </c>
      <c r="CY15" s="9">
        <v>26</v>
      </c>
      <c r="CZ15" s="9">
        <v>6.0069999999999997</v>
      </c>
      <c r="DA15" s="9">
        <v>1.9610000000000001</v>
      </c>
      <c r="DB15" s="9">
        <v>4.0460000000000003</v>
      </c>
      <c r="DC15" s="9">
        <v>0.69699999999999995</v>
      </c>
      <c r="DD15" s="9">
        <v>0</v>
      </c>
      <c r="DE15" s="9">
        <v>0.69699999999999995</v>
      </c>
      <c r="DF15" s="9">
        <v>1.214</v>
      </c>
      <c r="DG15" s="9">
        <v>0.29499999999999998</v>
      </c>
      <c r="DH15" s="9">
        <v>0.91900000000000004</v>
      </c>
      <c r="DI15" s="9">
        <v>0.80700000000000005</v>
      </c>
      <c r="DJ15" s="9">
        <v>0.40699999999999997</v>
      </c>
      <c r="DK15" s="9">
        <v>0.4</v>
      </c>
      <c r="DL15" s="9">
        <v>3.2890000000000001</v>
      </c>
      <c r="DM15" s="9">
        <v>1.2589999999999999</v>
      </c>
      <c r="DN15" s="9">
        <v>2.0299999999999998</v>
      </c>
      <c r="DO15" s="9">
        <v>52</v>
      </c>
      <c r="DP15" s="9">
        <v>52</v>
      </c>
      <c r="DQ15" s="9">
        <v>75.441000000000003</v>
      </c>
      <c r="DR15" s="9">
        <v>5.9820000000000002</v>
      </c>
      <c r="DS15" s="9">
        <v>2.8479999999999999</v>
      </c>
      <c r="DT15" s="9">
        <v>3.1339999999999999</v>
      </c>
      <c r="DU15" s="9">
        <v>0.48799999999999999</v>
      </c>
      <c r="DV15" s="9">
        <v>0</v>
      </c>
      <c r="DW15" s="9">
        <v>0.48799999999999999</v>
      </c>
      <c r="DX15" s="9">
        <v>1.37</v>
      </c>
      <c r="DY15" s="9">
        <v>0.52100000000000002</v>
      </c>
      <c r="DZ15" s="9">
        <v>0.84899999999999998</v>
      </c>
      <c r="EA15" s="9">
        <v>2.1230000000000002</v>
      </c>
      <c r="EB15" s="9">
        <v>1.2330000000000001</v>
      </c>
      <c r="EC15" s="9">
        <v>0.89</v>
      </c>
      <c r="ED15" s="9">
        <v>2.0009999999999999</v>
      </c>
      <c r="EE15" s="9">
        <v>1.093</v>
      </c>
      <c r="EF15" s="9">
        <v>0.90800000000000003</v>
      </c>
      <c r="EG15" s="9">
        <v>20.98</v>
      </c>
      <c r="EH15" s="9">
        <v>17</v>
      </c>
      <c r="EI15" s="9">
        <v>24.917000000000002</v>
      </c>
      <c r="EJ15" s="9">
        <v>1.2649999999999999</v>
      </c>
      <c r="EK15" s="9">
        <v>0.434</v>
      </c>
      <c r="EL15" s="9">
        <v>0.83099999999999996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0.61699999999999999</v>
      </c>
      <c r="ET15" s="9">
        <v>0.21</v>
      </c>
      <c r="EU15" s="9">
        <v>0.40699999999999997</v>
      </c>
      <c r="EV15" s="9">
        <v>0.64800000000000002</v>
      </c>
      <c r="EW15" s="9">
        <v>0.224</v>
      </c>
      <c r="EX15" s="9">
        <v>0.42399999999999999</v>
      </c>
      <c r="EY15" s="9">
        <v>38.380000000000003</v>
      </c>
      <c r="EZ15" s="9">
        <v>33.104999999999997</v>
      </c>
      <c r="FA15" s="9">
        <v>37.570999999999998</v>
      </c>
      <c r="FB15" s="9">
        <v>3.5139999999999998</v>
      </c>
      <c r="FC15" s="9">
        <v>1.115</v>
      </c>
      <c r="FD15" s="9">
        <v>2.3980000000000001</v>
      </c>
      <c r="FE15" s="9">
        <v>0.17499999999999999</v>
      </c>
      <c r="FF15" s="9">
        <v>0</v>
      </c>
      <c r="FG15" s="9">
        <v>0.17499999999999999</v>
      </c>
      <c r="FH15" s="9">
        <v>0.75900000000000001</v>
      </c>
      <c r="FI15" s="9">
        <v>0.29499999999999998</v>
      </c>
      <c r="FJ15" s="9">
        <v>0.46400000000000002</v>
      </c>
      <c r="FK15" s="9">
        <v>0.19700000000000001</v>
      </c>
      <c r="FL15" s="9">
        <v>0.19700000000000001</v>
      </c>
      <c r="FM15" s="9">
        <v>0</v>
      </c>
      <c r="FN15" s="9">
        <v>2.383</v>
      </c>
      <c r="FO15" s="9">
        <v>0.624</v>
      </c>
      <c r="FP15" s="9">
        <v>1.7589999999999999</v>
      </c>
      <c r="FQ15" s="9">
        <v>104</v>
      </c>
      <c r="FR15" s="9">
        <v>47.098999999999997</v>
      </c>
      <c r="FS15" s="9">
        <v>156</v>
      </c>
      <c r="FT15" s="9">
        <v>2.4940000000000002</v>
      </c>
      <c r="FU15" s="9">
        <v>0.84599999999999997</v>
      </c>
      <c r="FV15" s="9">
        <v>1.6479999999999999</v>
      </c>
      <c r="FW15" s="9">
        <v>0.52200000000000002</v>
      </c>
      <c r="FX15" s="9">
        <v>0</v>
      </c>
      <c r="FY15" s="9">
        <v>0.52200000000000002</v>
      </c>
      <c r="FZ15" s="9">
        <v>0.45600000000000002</v>
      </c>
      <c r="GA15" s="9">
        <v>0</v>
      </c>
      <c r="GB15" s="9">
        <v>0.45600000000000002</v>
      </c>
      <c r="GC15" s="9">
        <v>0.61</v>
      </c>
      <c r="GD15" s="9">
        <v>0.21</v>
      </c>
      <c r="GE15" s="9">
        <v>0.4</v>
      </c>
      <c r="GF15" s="9">
        <v>0.90600000000000003</v>
      </c>
      <c r="GG15" s="9">
        <v>0.63600000000000001</v>
      </c>
      <c r="GH15" s="9">
        <v>0.27100000000000002</v>
      </c>
      <c r="GI15" s="9">
        <v>30.629000000000001</v>
      </c>
      <c r="GJ15" s="9">
        <v>80.972999999999999</v>
      </c>
      <c r="GK15" s="9">
        <v>8</v>
      </c>
      <c r="GL15" s="9">
        <v>6.34</v>
      </c>
      <c r="GM15" s="9">
        <v>2.1659999999999999</v>
      </c>
      <c r="GN15" s="9">
        <v>4.1749999999999998</v>
      </c>
      <c r="GO15" s="9">
        <v>0.70799999999999996</v>
      </c>
      <c r="GP15" s="9">
        <v>0</v>
      </c>
      <c r="GQ15" s="9">
        <v>0.70799999999999996</v>
      </c>
      <c r="GR15" s="9">
        <v>1.5580000000000001</v>
      </c>
      <c r="GS15" s="9">
        <v>0.81599999999999995</v>
      </c>
      <c r="GT15" s="9">
        <v>0.74199999999999999</v>
      </c>
      <c r="GU15" s="9">
        <v>1.5660000000000001</v>
      </c>
      <c r="GV15" s="9">
        <v>0.45300000000000001</v>
      </c>
      <c r="GW15" s="9">
        <v>1.113</v>
      </c>
      <c r="GX15" s="9">
        <v>2.5089999999999999</v>
      </c>
      <c r="GY15" s="9">
        <v>0.89700000000000002</v>
      </c>
      <c r="GZ15" s="9">
        <v>1.6120000000000001</v>
      </c>
      <c r="HA15" s="9">
        <v>26</v>
      </c>
      <c r="HB15" s="9">
        <v>22.306000000000001</v>
      </c>
      <c r="HC15" s="9">
        <v>26</v>
      </c>
      <c r="HD15" s="9">
        <v>5.6779999999999999</v>
      </c>
      <c r="HE15" s="9">
        <v>2.222</v>
      </c>
      <c r="HF15" s="9">
        <v>3.456</v>
      </c>
      <c r="HG15" s="9">
        <v>0.47599999999999998</v>
      </c>
      <c r="HH15" s="9">
        <v>0</v>
      </c>
      <c r="HI15" s="9">
        <v>0.47599999999999998</v>
      </c>
      <c r="HJ15" s="9">
        <v>0.83799999999999997</v>
      </c>
      <c r="HK15" s="9">
        <v>0</v>
      </c>
      <c r="HL15" s="9">
        <v>0.83799999999999997</v>
      </c>
      <c r="HM15" s="9">
        <v>1.575</v>
      </c>
      <c r="HN15" s="9">
        <v>0.99099999999999999</v>
      </c>
      <c r="HO15" s="9">
        <v>0.58399999999999996</v>
      </c>
      <c r="HP15" s="9">
        <v>2.7890000000000001</v>
      </c>
      <c r="HQ15" s="9">
        <v>1.2310000000000001</v>
      </c>
      <c r="HR15" s="9">
        <v>1.5580000000000001</v>
      </c>
      <c r="HS15" s="9">
        <v>45.216999999999999</v>
      </c>
      <c r="HT15" s="9">
        <v>52</v>
      </c>
      <c r="HU15" s="9">
        <v>41.491999999999997</v>
      </c>
      <c r="HV15" s="9">
        <v>0.84699999999999998</v>
      </c>
      <c r="HW15" s="9">
        <v>0.65900000000000003</v>
      </c>
      <c r="HX15" s="9">
        <v>0.188</v>
      </c>
      <c r="HY15" s="9">
        <v>0</v>
      </c>
      <c r="HZ15" s="9">
        <v>0</v>
      </c>
      <c r="IA15" s="9">
        <v>0</v>
      </c>
      <c r="IB15" s="9">
        <v>0.188</v>
      </c>
      <c r="IC15" s="9">
        <v>0</v>
      </c>
      <c r="ID15" s="9">
        <v>0.188</v>
      </c>
      <c r="IE15" s="9">
        <v>0.21</v>
      </c>
      <c r="IF15" s="9">
        <v>0.21</v>
      </c>
      <c r="IG15" s="9">
        <v>0</v>
      </c>
      <c r="IH15" s="9">
        <v>0.44900000000000001</v>
      </c>
      <c r="II15" s="9">
        <v>0.44900000000000001</v>
      </c>
      <c r="IJ15" s="9">
        <v>0</v>
      </c>
      <c r="IK15" s="9">
        <v>37.985999999999997</v>
      </c>
      <c r="IL15" s="9">
        <v>53.646000000000001</v>
      </c>
      <c r="IM15" s="9">
        <v>0</v>
      </c>
      <c r="IN15" s="9">
        <v>0.38800000000000001</v>
      </c>
      <c r="IO15" s="9">
        <v>0.19700000000000001</v>
      </c>
      <c r="IP15" s="9">
        <v>0.191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10.103999999999999</v>
      </c>
      <c r="O16" s="9">
        <v>3.8370000000000002</v>
      </c>
      <c r="P16" s="9">
        <v>6.2670000000000003</v>
      </c>
      <c r="Q16" s="9">
        <v>1.0580000000000001</v>
      </c>
      <c r="R16" s="9">
        <v>0.78900000000000003</v>
      </c>
      <c r="S16" s="9">
        <v>0.26900000000000002</v>
      </c>
      <c r="T16" s="9">
        <v>3.7930000000000001</v>
      </c>
      <c r="U16" s="9">
        <v>1.6539999999999999</v>
      </c>
      <c r="V16" s="9">
        <v>2.1389999999999998</v>
      </c>
      <c r="W16" s="9">
        <v>2.2200000000000002</v>
      </c>
      <c r="X16" s="9">
        <v>0.67100000000000004</v>
      </c>
      <c r="Y16" s="9">
        <v>1.5489999999999999</v>
      </c>
      <c r="Z16" s="9">
        <v>3.0329999999999999</v>
      </c>
      <c r="AA16" s="9">
        <v>0.72299999999999998</v>
      </c>
      <c r="AB16" s="9">
        <v>2.31</v>
      </c>
      <c r="AC16" s="9">
        <v>26</v>
      </c>
      <c r="AD16" s="9">
        <v>8</v>
      </c>
      <c r="AE16" s="9">
        <v>29.047999999999998</v>
      </c>
      <c r="AF16" s="9">
        <v>3.125</v>
      </c>
      <c r="AG16" s="9">
        <v>0.99399999999999999</v>
      </c>
      <c r="AH16" s="9">
        <v>2.1309999999999998</v>
      </c>
      <c r="AI16" s="9">
        <v>0.64300000000000002</v>
      </c>
      <c r="AJ16" s="9">
        <v>0.374</v>
      </c>
      <c r="AK16" s="9">
        <v>0.26900000000000002</v>
      </c>
      <c r="AL16" s="9">
        <v>1.03</v>
      </c>
      <c r="AM16" s="9">
        <v>0.32300000000000001</v>
      </c>
      <c r="AN16" s="9">
        <v>0.70799999999999996</v>
      </c>
      <c r="AO16" s="9">
        <v>0.61499999999999999</v>
      </c>
      <c r="AP16" s="9">
        <v>0.29699999999999999</v>
      </c>
      <c r="AQ16" s="9">
        <v>0.318</v>
      </c>
      <c r="AR16" s="9">
        <v>0.83599999999999997</v>
      </c>
      <c r="AS16" s="9">
        <v>0</v>
      </c>
      <c r="AT16" s="9">
        <v>0.83599999999999997</v>
      </c>
      <c r="AU16" s="9">
        <v>10.824999999999999</v>
      </c>
      <c r="AV16" s="9">
        <v>7.45</v>
      </c>
      <c r="AW16" s="9">
        <v>22.489000000000001</v>
      </c>
      <c r="AX16" s="9">
        <v>6.9790000000000001</v>
      </c>
      <c r="AY16" s="9">
        <v>2.843</v>
      </c>
      <c r="AZ16" s="9">
        <v>4.1360000000000001</v>
      </c>
      <c r="BA16" s="9">
        <v>0.41499999999999998</v>
      </c>
      <c r="BB16" s="9">
        <v>0.41499999999999998</v>
      </c>
      <c r="BC16" s="9">
        <v>0</v>
      </c>
      <c r="BD16" s="9">
        <v>2.7629999999999999</v>
      </c>
      <c r="BE16" s="9">
        <v>1.331</v>
      </c>
      <c r="BF16" s="9">
        <v>1.4319999999999999</v>
      </c>
      <c r="BG16" s="9">
        <v>1.605</v>
      </c>
      <c r="BH16" s="9">
        <v>0.374</v>
      </c>
      <c r="BI16" s="9">
        <v>1.2310000000000001</v>
      </c>
      <c r="BJ16" s="9">
        <v>2.1970000000000001</v>
      </c>
      <c r="BK16" s="9">
        <v>0.72299999999999998</v>
      </c>
      <c r="BL16" s="9">
        <v>1.474</v>
      </c>
      <c r="BM16" s="9">
        <v>27.920999999999999</v>
      </c>
      <c r="BN16" s="9">
        <v>8</v>
      </c>
      <c r="BO16" s="9">
        <v>30</v>
      </c>
      <c r="BP16" s="9">
        <v>2.2719999999999998</v>
      </c>
      <c r="BQ16" s="9">
        <v>0.88400000000000001</v>
      </c>
      <c r="BR16" s="9">
        <v>1.3879999999999999</v>
      </c>
      <c r="BS16" s="9">
        <v>0.28899999999999998</v>
      </c>
      <c r="BT16" s="9">
        <v>0</v>
      </c>
      <c r="BU16" s="9">
        <v>0.28899999999999998</v>
      </c>
      <c r="BV16" s="9">
        <v>0.28799999999999998</v>
      </c>
      <c r="BW16" s="9">
        <v>0.28799999999999998</v>
      </c>
      <c r="BX16" s="9">
        <v>0</v>
      </c>
      <c r="BY16" s="9">
        <v>0</v>
      </c>
      <c r="BZ16" s="9">
        <v>0</v>
      </c>
      <c r="CA16" s="9">
        <v>0</v>
      </c>
      <c r="CB16" s="9">
        <v>1.6950000000000001</v>
      </c>
      <c r="CC16" s="9">
        <v>0.59599999999999997</v>
      </c>
      <c r="CD16" s="9">
        <v>1.099</v>
      </c>
      <c r="CE16" s="9">
        <v>180.928</v>
      </c>
      <c r="CF16" s="9">
        <v>187.636</v>
      </c>
      <c r="CG16" s="9">
        <v>156.13999999999999</v>
      </c>
      <c r="CH16" s="9">
        <v>7.1269999999999998</v>
      </c>
      <c r="CI16" s="9">
        <v>2.0259999999999998</v>
      </c>
      <c r="CJ16" s="9">
        <v>5.101</v>
      </c>
      <c r="CK16" s="9">
        <v>0.68400000000000005</v>
      </c>
      <c r="CL16" s="9">
        <v>0.41499999999999998</v>
      </c>
      <c r="CM16" s="9">
        <v>0.26900000000000002</v>
      </c>
      <c r="CN16" s="9">
        <v>2.5640000000000001</v>
      </c>
      <c r="CO16" s="9">
        <v>1.014</v>
      </c>
      <c r="CP16" s="9">
        <v>1.5489999999999999</v>
      </c>
      <c r="CQ16" s="9">
        <v>0.70699999999999996</v>
      </c>
      <c r="CR16" s="9">
        <v>0</v>
      </c>
      <c r="CS16" s="9">
        <v>0.70699999999999996</v>
      </c>
      <c r="CT16" s="9">
        <v>3.1720000000000002</v>
      </c>
      <c r="CU16" s="9">
        <v>0.59699999999999998</v>
      </c>
      <c r="CV16" s="9">
        <v>2.5750000000000002</v>
      </c>
      <c r="CW16" s="9">
        <v>35.298999999999999</v>
      </c>
      <c r="CX16" s="9">
        <v>8</v>
      </c>
      <c r="CY16" s="9">
        <v>49.953000000000003</v>
      </c>
      <c r="CZ16" s="9">
        <v>5.2489999999999997</v>
      </c>
      <c r="DA16" s="9">
        <v>2.6949999999999998</v>
      </c>
      <c r="DB16" s="9">
        <v>2.5539999999999998</v>
      </c>
      <c r="DC16" s="9">
        <v>0.66200000000000003</v>
      </c>
      <c r="DD16" s="9">
        <v>0.374</v>
      </c>
      <c r="DE16" s="9">
        <v>0.28899999999999998</v>
      </c>
      <c r="DF16" s="9">
        <v>1.518</v>
      </c>
      <c r="DG16" s="9">
        <v>0.92800000000000005</v>
      </c>
      <c r="DH16" s="9">
        <v>0.59</v>
      </c>
      <c r="DI16" s="9">
        <v>1.5129999999999999</v>
      </c>
      <c r="DJ16" s="9">
        <v>0.67100000000000004</v>
      </c>
      <c r="DK16" s="9">
        <v>0.84099999999999997</v>
      </c>
      <c r="DL16" s="9">
        <v>1.556</v>
      </c>
      <c r="DM16" s="9">
        <v>0.72199999999999998</v>
      </c>
      <c r="DN16" s="9">
        <v>0.83399999999999996</v>
      </c>
      <c r="DO16" s="9">
        <v>26</v>
      </c>
      <c r="DP16" s="9">
        <v>23.763000000000002</v>
      </c>
      <c r="DQ16" s="9">
        <v>26</v>
      </c>
      <c r="DR16" s="9">
        <v>5.5979999999999999</v>
      </c>
      <c r="DS16" s="9">
        <v>2.0259999999999998</v>
      </c>
      <c r="DT16" s="9">
        <v>3.573</v>
      </c>
      <c r="DU16" s="9">
        <v>0.68400000000000005</v>
      </c>
      <c r="DV16" s="9">
        <v>0.41499999999999998</v>
      </c>
      <c r="DW16" s="9">
        <v>0.26900000000000002</v>
      </c>
      <c r="DX16" s="9">
        <v>2.16</v>
      </c>
      <c r="DY16" s="9">
        <v>1.014</v>
      </c>
      <c r="DZ16" s="9">
        <v>1.1459999999999999</v>
      </c>
      <c r="EA16" s="9">
        <v>0.70699999999999996</v>
      </c>
      <c r="EB16" s="9">
        <v>0</v>
      </c>
      <c r="EC16" s="9">
        <v>0.70699999999999996</v>
      </c>
      <c r="ED16" s="9">
        <v>2.0470000000000002</v>
      </c>
      <c r="EE16" s="9">
        <v>0.59699999999999998</v>
      </c>
      <c r="EF16" s="9">
        <v>1.45</v>
      </c>
      <c r="EG16" s="9">
        <v>15.382</v>
      </c>
      <c r="EH16" s="9">
        <v>8</v>
      </c>
      <c r="EI16" s="9">
        <v>37.970999999999997</v>
      </c>
      <c r="EJ16" s="9">
        <v>1.528</v>
      </c>
      <c r="EK16" s="9">
        <v>0</v>
      </c>
      <c r="EL16" s="9">
        <v>1.528</v>
      </c>
      <c r="EM16" s="9">
        <v>0</v>
      </c>
      <c r="EN16" s="9">
        <v>0</v>
      </c>
      <c r="EO16" s="9">
        <v>0</v>
      </c>
      <c r="EP16" s="9">
        <v>0.40400000000000003</v>
      </c>
      <c r="EQ16" s="9">
        <v>0</v>
      </c>
      <c r="ER16" s="9">
        <v>0.40400000000000003</v>
      </c>
      <c r="ES16" s="9">
        <v>0</v>
      </c>
      <c r="ET16" s="9">
        <v>0</v>
      </c>
      <c r="EU16" s="9">
        <v>0</v>
      </c>
      <c r="EV16" s="9">
        <v>1.125</v>
      </c>
      <c r="EW16" s="9">
        <v>0</v>
      </c>
      <c r="EX16" s="9">
        <v>1.125</v>
      </c>
      <c r="EY16" s="9">
        <v>131.33699999999999</v>
      </c>
      <c r="EZ16" s="9">
        <v>0</v>
      </c>
      <c r="FA16" s="9">
        <v>131.33699999999999</v>
      </c>
      <c r="FB16" s="9">
        <v>2.734</v>
      </c>
      <c r="FC16" s="9">
        <v>1.0449999999999999</v>
      </c>
      <c r="FD16" s="9">
        <v>1.6890000000000001</v>
      </c>
      <c r="FE16" s="9">
        <v>0.374</v>
      </c>
      <c r="FF16" s="9">
        <v>0.374</v>
      </c>
      <c r="FG16" s="9">
        <v>0</v>
      </c>
      <c r="FH16" s="9">
        <v>0.59</v>
      </c>
      <c r="FI16" s="9">
        <v>0</v>
      </c>
      <c r="FJ16" s="9">
        <v>0.59</v>
      </c>
      <c r="FK16" s="9">
        <v>1.224</v>
      </c>
      <c r="FL16" s="9">
        <v>0.67100000000000004</v>
      </c>
      <c r="FM16" s="9">
        <v>0.55300000000000005</v>
      </c>
      <c r="FN16" s="9">
        <v>0.54600000000000004</v>
      </c>
      <c r="FO16" s="9">
        <v>0</v>
      </c>
      <c r="FP16" s="9">
        <v>0.54600000000000004</v>
      </c>
      <c r="FQ16" s="9">
        <v>29.533000000000001</v>
      </c>
      <c r="FR16" s="9">
        <v>30.823</v>
      </c>
      <c r="FS16" s="9">
        <v>27.384</v>
      </c>
      <c r="FT16" s="9">
        <v>2.5150000000000001</v>
      </c>
      <c r="FU16" s="9">
        <v>1.65</v>
      </c>
      <c r="FV16" s="9">
        <v>0.86499999999999999</v>
      </c>
      <c r="FW16" s="9">
        <v>0.28899999999999998</v>
      </c>
      <c r="FX16" s="9">
        <v>0</v>
      </c>
      <c r="FY16" s="9">
        <v>0.28899999999999998</v>
      </c>
      <c r="FZ16" s="9">
        <v>0.92800000000000005</v>
      </c>
      <c r="GA16" s="9">
        <v>0.92800000000000005</v>
      </c>
      <c r="GB16" s="9">
        <v>0</v>
      </c>
      <c r="GC16" s="9">
        <v>0.28799999999999998</v>
      </c>
      <c r="GD16" s="9">
        <v>0</v>
      </c>
      <c r="GE16" s="9">
        <v>0.28799999999999998</v>
      </c>
      <c r="GF16" s="9">
        <v>1.01</v>
      </c>
      <c r="GG16" s="9">
        <v>0.72199999999999998</v>
      </c>
      <c r="GH16" s="9">
        <v>0.28799999999999998</v>
      </c>
      <c r="GI16" s="9">
        <v>20.117999999999999</v>
      </c>
      <c r="GJ16" s="9">
        <v>44.716999999999999</v>
      </c>
      <c r="GK16" s="9">
        <v>25.97</v>
      </c>
      <c r="GL16" s="9">
        <v>5.4340000000000002</v>
      </c>
      <c r="GM16" s="9">
        <v>2.1520000000000001</v>
      </c>
      <c r="GN16" s="9">
        <v>3.282</v>
      </c>
      <c r="GO16" s="9">
        <v>1.0580000000000001</v>
      </c>
      <c r="GP16" s="9">
        <v>0.78900000000000003</v>
      </c>
      <c r="GQ16" s="9">
        <v>0.26900000000000002</v>
      </c>
      <c r="GR16" s="9">
        <v>1.385</v>
      </c>
      <c r="GS16" s="9">
        <v>1.014</v>
      </c>
      <c r="GT16" s="9">
        <v>0.371</v>
      </c>
      <c r="GU16" s="9">
        <v>0.61399999999999999</v>
      </c>
      <c r="GV16" s="9">
        <v>0</v>
      </c>
      <c r="GW16" s="9">
        <v>0.61399999999999999</v>
      </c>
      <c r="GX16" s="9">
        <v>2.3769999999999998</v>
      </c>
      <c r="GY16" s="9">
        <v>0.34899999999999998</v>
      </c>
      <c r="GZ16" s="9">
        <v>2.0270000000000001</v>
      </c>
      <c r="HA16" s="9">
        <v>33.853999999999999</v>
      </c>
      <c r="HB16" s="9">
        <v>5.343</v>
      </c>
      <c r="HC16" s="9">
        <v>87.89</v>
      </c>
      <c r="HD16" s="9">
        <v>4.8970000000000002</v>
      </c>
      <c r="HE16" s="9">
        <v>1.609</v>
      </c>
      <c r="HF16" s="9">
        <v>3.2879999999999998</v>
      </c>
      <c r="HG16" s="9">
        <v>0.28899999999999998</v>
      </c>
      <c r="HH16" s="9">
        <v>0</v>
      </c>
      <c r="HI16" s="9">
        <v>0.28899999999999998</v>
      </c>
      <c r="HJ16" s="9">
        <v>2.1040000000000001</v>
      </c>
      <c r="HK16" s="9">
        <v>0.64</v>
      </c>
      <c r="HL16" s="9">
        <v>1.464</v>
      </c>
      <c r="HM16" s="9">
        <v>1.073</v>
      </c>
      <c r="HN16" s="9">
        <v>0.374</v>
      </c>
      <c r="HO16" s="9">
        <v>0.7</v>
      </c>
      <c r="HP16" s="9">
        <v>1.431</v>
      </c>
      <c r="HQ16" s="9">
        <v>0.59599999999999997</v>
      </c>
      <c r="HR16" s="9">
        <v>0.83499999999999996</v>
      </c>
      <c r="HS16" s="9">
        <v>21.707999999999998</v>
      </c>
      <c r="HT16" s="9">
        <v>32.414999999999999</v>
      </c>
      <c r="HU16" s="9">
        <v>13.659000000000001</v>
      </c>
      <c r="HV16" s="9">
        <v>2.0449999999999999</v>
      </c>
      <c r="HW16" s="9">
        <v>0.95899999999999996</v>
      </c>
      <c r="HX16" s="9">
        <v>1.0860000000000001</v>
      </c>
      <c r="HY16" s="9">
        <v>0</v>
      </c>
      <c r="HZ16" s="9">
        <v>0</v>
      </c>
      <c r="IA16" s="9">
        <v>0</v>
      </c>
      <c r="IB16" s="9">
        <v>0.59199999999999997</v>
      </c>
      <c r="IC16" s="9">
        <v>0.28799999999999998</v>
      </c>
      <c r="ID16" s="9">
        <v>0.30399999999999999</v>
      </c>
      <c r="IE16" s="9">
        <v>0.53200000000000003</v>
      </c>
      <c r="IF16" s="9">
        <v>0.29699999999999999</v>
      </c>
      <c r="IG16" s="9">
        <v>0.23499999999999999</v>
      </c>
      <c r="IH16" s="9">
        <v>0.92</v>
      </c>
      <c r="II16" s="9">
        <v>0.374</v>
      </c>
      <c r="IJ16" s="9">
        <v>0.54600000000000004</v>
      </c>
      <c r="IK16" s="9">
        <v>51.158999999999999</v>
      </c>
      <c r="IL16" s="9">
        <v>70.054000000000002</v>
      </c>
      <c r="IM16" s="9">
        <v>40.177999999999997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9.9309999999999992</v>
      </c>
      <c r="O17" s="9">
        <v>4.4550000000000001</v>
      </c>
      <c r="P17" s="9">
        <v>5.4749999999999996</v>
      </c>
      <c r="Q17" s="9">
        <v>0.40500000000000003</v>
      </c>
      <c r="R17" s="9">
        <v>0</v>
      </c>
      <c r="S17" s="9">
        <v>0.40500000000000003</v>
      </c>
      <c r="T17" s="9">
        <v>1.395</v>
      </c>
      <c r="U17" s="9">
        <v>0.755</v>
      </c>
      <c r="V17" s="9">
        <v>0.63900000000000001</v>
      </c>
      <c r="W17" s="9">
        <v>3.7679999999999998</v>
      </c>
      <c r="X17" s="9">
        <v>1.534</v>
      </c>
      <c r="Y17" s="9">
        <v>2.234</v>
      </c>
      <c r="Z17" s="9">
        <v>4.3630000000000004</v>
      </c>
      <c r="AA17" s="9">
        <v>2.1659999999999999</v>
      </c>
      <c r="AB17" s="9">
        <v>2.1970000000000001</v>
      </c>
      <c r="AC17" s="9">
        <v>43.966999999999999</v>
      </c>
      <c r="AD17" s="9">
        <v>48.316000000000003</v>
      </c>
      <c r="AE17" s="9">
        <v>31.539000000000001</v>
      </c>
      <c r="AF17" s="9">
        <v>4.7859999999999996</v>
      </c>
      <c r="AG17" s="9">
        <v>2.7330000000000001</v>
      </c>
      <c r="AH17" s="9">
        <v>2.0529999999999999</v>
      </c>
      <c r="AI17" s="9">
        <v>0.246</v>
      </c>
      <c r="AJ17" s="9">
        <v>0</v>
      </c>
      <c r="AK17" s="9">
        <v>0.246</v>
      </c>
      <c r="AL17" s="9">
        <v>0.94599999999999995</v>
      </c>
      <c r="AM17" s="9">
        <v>0.49</v>
      </c>
      <c r="AN17" s="9">
        <v>0.45600000000000002</v>
      </c>
      <c r="AO17" s="9">
        <v>1.325</v>
      </c>
      <c r="AP17" s="9">
        <v>0.76500000000000001</v>
      </c>
      <c r="AQ17" s="9">
        <v>0.56000000000000005</v>
      </c>
      <c r="AR17" s="9">
        <v>2.2679999999999998</v>
      </c>
      <c r="AS17" s="9">
        <v>1.478</v>
      </c>
      <c r="AT17" s="9">
        <v>0.79100000000000004</v>
      </c>
      <c r="AU17" s="9">
        <v>46.948999999999998</v>
      </c>
      <c r="AV17" s="9">
        <v>51.957999999999998</v>
      </c>
      <c r="AW17" s="9">
        <v>32.572000000000003</v>
      </c>
      <c r="AX17" s="9">
        <v>5.1449999999999996</v>
      </c>
      <c r="AY17" s="9">
        <v>1.722</v>
      </c>
      <c r="AZ17" s="9">
        <v>3.4220000000000002</v>
      </c>
      <c r="BA17" s="9">
        <v>0.159</v>
      </c>
      <c r="BB17" s="9">
        <v>0</v>
      </c>
      <c r="BC17" s="9">
        <v>0.159</v>
      </c>
      <c r="BD17" s="9">
        <v>0.44800000000000001</v>
      </c>
      <c r="BE17" s="9">
        <v>0.26500000000000001</v>
      </c>
      <c r="BF17" s="9">
        <v>0.183</v>
      </c>
      <c r="BG17" s="9">
        <v>2.4430000000000001</v>
      </c>
      <c r="BH17" s="9">
        <v>0.76900000000000002</v>
      </c>
      <c r="BI17" s="9">
        <v>1.6739999999999999</v>
      </c>
      <c r="BJ17" s="9">
        <v>2.0950000000000002</v>
      </c>
      <c r="BK17" s="9">
        <v>0.68899999999999995</v>
      </c>
      <c r="BL17" s="9">
        <v>1.4059999999999999</v>
      </c>
      <c r="BM17" s="9">
        <v>32.505000000000003</v>
      </c>
      <c r="BN17" s="9">
        <v>38.744999999999997</v>
      </c>
      <c r="BO17" s="9">
        <v>27.667000000000002</v>
      </c>
      <c r="BP17" s="9">
        <v>2.8450000000000002</v>
      </c>
      <c r="BQ17" s="9">
        <v>1.88</v>
      </c>
      <c r="BR17" s="9">
        <v>0.96499999999999997</v>
      </c>
      <c r="BS17" s="9">
        <v>0.51800000000000002</v>
      </c>
      <c r="BT17" s="9">
        <v>0.26800000000000002</v>
      </c>
      <c r="BU17" s="9">
        <v>0.249</v>
      </c>
      <c r="BV17" s="9">
        <v>0.52200000000000002</v>
      </c>
      <c r="BW17" s="9">
        <v>0.52200000000000002</v>
      </c>
      <c r="BX17" s="9">
        <v>0</v>
      </c>
      <c r="BY17" s="9">
        <v>0.80600000000000005</v>
      </c>
      <c r="BZ17" s="9">
        <v>0.47899999999999998</v>
      </c>
      <c r="CA17" s="9">
        <v>0.32700000000000001</v>
      </c>
      <c r="CB17" s="9">
        <v>1</v>
      </c>
      <c r="CC17" s="9">
        <v>0.61199999999999999</v>
      </c>
      <c r="CD17" s="9">
        <v>0.38800000000000001</v>
      </c>
      <c r="CE17" s="9">
        <v>19.449000000000002</v>
      </c>
      <c r="CF17" s="9">
        <v>25.497</v>
      </c>
      <c r="CG17" s="9">
        <v>38.828000000000003</v>
      </c>
      <c r="CH17" s="9">
        <v>5.4859999999999998</v>
      </c>
      <c r="CI17" s="9">
        <v>1.837</v>
      </c>
      <c r="CJ17" s="9">
        <v>3.649</v>
      </c>
      <c r="CK17" s="9">
        <v>0.65400000000000003</v>
      </c>
      <c r="CL17" s="9">
        <v>0</v>
      </c>
      <c r="CM17" s="9">
        <v>0.65400000000000003</v>
      </c>
      <c r="CN17" s="9">
        <v>0</v>
      </c>
      <c r="CO17" s="9">
        <v>0</v>
      </c>
      <c r="CP17" s="9">
        <v>0</v>
      </c>
      <c r="CQ17" s="9">
        <v>1.74</v>
      </c>
      <c r="CR17" s="9">
        <v>0.48699999999999999</v>
      </c>
      <c r="CS17" s="9">
        <v>1.2529999999999999</v>
      </c>
      <c r="CT17" s="9">
        <v>3.0910000000000002</v>
      </c>
      <c r="CU17" s="9">
        <v>1.35</v>
      </c>
      <c r="CV17" s="9">
        <v>1.7410000000000001</v>
      </c>
      <c r="CW17" s="9">
        <v>52</v>
      </c>
      <c r="CX17" s="9">
        <v>56.091000000000001</v>
      </c>
      <c r="CY17" s="9">
        <v>47.658000000000001</v>
      </c>
      <c r="CZ17" s="9">
        <v>7.29</v>
      </c>
      <c r="DA17" s="9">
        <v>4.4989999999999997</v>
      </c>
      <c r="DB17" s="9">
        <v>2.7909999999999999</v>
      </c>
      <c r="DC17" s="9">
        <v>0.26800000000000002</v>
      </c>
      <c r="DD17" s="9">
        <v>0.26800000000000002</v>
      </c>
      <c r="DE17" s="9">
        <v>0</v>
      </c>
      <c r="DF17" s="9">
        <v>1.9159999999999999</v>
      </c>
      <c r="DG17" s="9">
        <v>1.2769999999999999</v>
      </c>
      <c r="DH17" s="9">
        <v>0.63900000000000001</v>
      </c>
      <c r="DI17" s="9">
        <v>2.8340000000000001</v>
      </c>
      <c r="DJ17" s="9">
        <v>1.5249999999999999</v>
      </c>
      <c r="DK17" s="9">
        <v>1.3080000000000001</v>
      </c>
      <c r="DL17" s="9">
        <v>2.2719999999999998</v>
      </c>
      <c r="DM17" s="9">
        <v>1.4279999999999999</v>
      </c>
      <c r="DN17" s="9">
        <v>0.84299999999999997</v>
      </c>
      <c r="DO17" s="9">
        <v>21.811</v>
      </c>
      <c r="DP17" s="9">
        <v>21.658999999999999</v>
      </c>
      <c r="DQ17" s="9">
        <v>23.887</v>
      </c>
      <c r="DR17" s="9">
        <v>3.9049999999999998</v>
      </c>
      <c r="DS17" s="9">
        <v>1.196</v>
      </c>
      <c r="DT17" s="9">
        <v>2.7080000000000002</v>
      </c>
      <c r="DU17" s="9">
        <v>0.40500000000000003</v>
      </c>
      <c r="DV17" s="9">
        <v>0</v>
      </c>
      <c r="DW17" s="9">
        <v>0.40500000000000003</v>
      </c>
      <c r="DX17" s="9">
        <v>0</v>
      </c>
      <c r="DY17" s="9">
        <v>0</v>
      </c>
      <c r="DZ17" s="9">
        <v>0</v>
      </c>
      <c r="EA17" s="9">
        <v>1.244</v>
      </c>
      <c r="EB17" s="9">
        <v>0.24</v>
      </c>
      <c r="EC17" s="9">
        <v>1.004</v>
      </c>
      <c r="ED17" s="9">
        <v>2.2559999999999998</v>
      </c>
      <c r="EE17" s="9">
        <v>0.95599999999999996</v>
      </c>
      <c r="EF17" s="9">
        <v>1.3</v>
      </c>
      <c r="EG17" s="9">
        <v>52</v>
      </c>
      <c r="EH17" s="9">
        <v>53.601999999999997</v>
      </c>
      <c r="EI17" s="9">
        <v>48.154000000000003</v>
      </c>
      <c r="EJ17" s="9">
        <v>1.581</v>
      </c>
      <c r="EK17" s="9">
        <v>0.64</v>
      </c>
      <c r="EL17" s="9">
        <v>0.94</v>
      </c>
      <c r="EM17" s="9">
        <v>0.249</v>
      </c>
      <c r="EN17" s="9">
        <v>0</v>
      </c>
      <c r="EO17" s="9">
        <v>0.249</v>
      </c>
      <c r="EP17" s="9">
        <v>0</v>
      </c>
      <c r="EQ17" s="9">
        <v>0</v>
      </c>
      <c r="ER17" s="9">
        <v>0</v>
      </c>
      <c r="ES17" s="9">
        <v>0.496</v>
      </c>
      <c r="ET17" s="9">
        <v>0.247</v>
      </c>
      <c r="EU17" s="9">
        <v>0.249</v>
      </c>
      <c r="EV17" s="9">
        <v>0.83499999999999996</v>
      </c>
      <c r="EW17" s="9">
        <v>0.39300000000000002</v>
      </c>
      <c r="EX17" s="9">
        <v>0.442</v>
      </c>
      <c r="EY17" s="9">
        <v>50.225999999999999</v>
      </c>
      <c r="EZ17" s="9">
        <v>177.79599999999999</v>
      </c>
      <c r="FA17" s="9">
        <v>29.228000000000002</v>
      </c>
      <c r="FB17" s="9">
        <v>4.1189999999999998</v>
      </c>
      <c r="FC17" s="9">
        <v>1.859</v>
      </c>
      <c r="FD17" s="9">
        <v>2.2599999999999998</v>
      </c>
      <c r="FE17" s="9">
        <v>0</v>
      </c>
      <c r="FF17" s="9">
        <v>0</v>
      </c>
      <c r="FG17" s="9">
        <v>0</v>
      </c>
      <c r="FH17" s="9">
        <v>0.93600000000000005</v>
      </c>
      <c r="FI17" s="9">
        <v>0.53600000000000003</v>
      </c>
      <c r="FJ17" s="9">
        <v>0.4</v>
      </c>
      <c r="FK17" s="9">
        <v>1.718</v>
      </c>
      <c r="FL17" s="9">
        <v>0.70199999999999996</v>
      </c>
      <c r="FM17" s="9">
        <v>1.016</v>
      </c>
      <c r="FN17" s="9">
        <v>1.464</v>
      </c>
      <c r="FO17" s="9">
        <v>0.62</v>
      </c>
      <c r="FP17" s="9">
        <v>0.84299999999999997</v>
      </c>
      <c r="FQ17" s="9">
        <v>30.289000000000001</v>
      </c>
      <c r="FR17" s="9">
        <v>28.591999999999999</v>
      </c>
      <c r="FS17" s="9">
        <v>31.847000000000001</v>
      </c>
      <c r="FT17" s="9">
        <v>3.1709999999999998</v>
      </c>
      <c r="FU17" s="9">
        <v>2.64</v>
      </c>
      <c r="FV17" s="9">
        <v>0.53100000000000003</v>
      </c>
      <c r="FW17" s="9">
        <v>0.26800000000000002</v>
      </c>
      <c r="FX17" s="9">
        <v>0.26800000000000002</v>
      </c>
      <c r="FY17" s="9">
        <v>0</v>
      </c>
      <c r="FZ17" s="9">
        <v>0.98</v>
      </c>
      <c r="GA17" s="9">
        <v>0.74099999999999999</v>
      </c>
      <c r="GB17" s="9">
        <v>0.23899999999999999</v>
      </c>
      <c r="GC17" s="9">
        <v>1.115</v>
      </c>
      <c r="GD17" s="9">
        <v>0.82299999999999995</v>
      </c>
      <c r="GE17" s="9">
        <v>0.29199999999999998</v>
      </c>
      <c r="GF17" s="9">
        <v>0.80800000000000005</v>
      </c>
      <c r="GG17" s="9">
        <v>0.80800000000000005</v>
      </c>
      <c r="GH17" s="9">
        <v>0</v>
      </c>
      <c r="GI17" s="9">
        <v>15.467000000000001</v>
      </c>
      <c r="GJ17" s="9">
        <v>15.089</v>
      </c>
      <c r="GK17" s="9">
        <v>14.75</v>
      </c>
      <c r="GL17" s="9">
        <v>5.9950000000000001</v>
      </c>
      <c r="GM17" s="9">
        <v>2.23</v>
      </c>
      <c r="GN17" s="9">
        <v>3.7650000000000001</v>
      </c>
      <c r="GO17" s="9">
        <v>0.76400000000000001</v>
      </c>
      <c r="GP17" s="9">
        <v>0.26800000000000002</v>
      </c>
      <c r="GQ17" s="9">
        <v>0.496</v>
      </c>
      <c r="GR17" s="9">
        <v>0.4</v>
      </c>
      <c r="GS17" s="9">
        <v>0</v>
      </c>
      <c r="GT17" s="9">
        <v>0.4</v>
      </c>
      <c r="GU17" s="9">
        <v>1.7749999999999999</v>
      </c>
      <c r="GV17" s="9">
        <v>0.75</v>
      </c>
      <c r="GW17" s="9">
        <v>1.0249999999999999</v>
      </c>
      <c r="GX17" s="9">
        <v>3.056</v>
      </c>
      <c r="GY17" s="9">
        <v>1.212</v>
      </c>
      <c r="GZ17" s="9">
        <v>1.8440000000000001</v>
      </c>
      <c r="HA17" s="9">
        <v>50.445999999999998</v>
      </c>
      <c r="HB17" s="9">
        <v>51.664999999999999</v>
      </c>
      <c r="HC17" s="9">
        <v>48.53</v>
      </c>
      <c r="HD17" s="9">
        <v>4.7919999999999998</v>
      </c>
      <c r="HE17" s="9">
        <v>2.3889999999999998</v>
      </c>
      <c r="HF17" s="9">
        <v>2.403</v>
      </c>
      <c r="HG17" s="9">
        <v>0.159</v>
      </c>
      <c r="HH17" s="9">
        <v>0</v>
      </c>
      <c r="HI17" s="9">
        <v>0.159</v>
      </c>
      <c r="HJ17" s="9">
        <v>0.79</v>
      </c>
      <c r="HK17" s="9">
        <v>0.55100000000000005</v>
      </c>
      <c r="HL17" s="9">
        <v>0.23899999999999999</v>
      </c>
      <c r="HM17" s="9">
        <v>1.9379999999999999</v>
      </c>
      <c r="HN17" s="9">
        <v>0.67400000000000004</v>
      </c>
      <c r="HO17" s="9">
        <v>1.264</v>
      </c>
      <c r="HP17" s="9">
        <v>1.905</v>
      </c>
      <c r="HQ17" s="9">
        <v>1.1639999999999999</v>
      </c>
      <c r="HR17" s="9">
        <v>0.74099999999999999</v>
      </c>
      <c r="HS17" s="9">
        <v>27.782</v>
      </c>
      <c r="HT17" s="9">
        <v>47.344999999999999</v>
      </c>
      <c r="HU17" s="9">
        <v>16.719000000000001</v>
      </c>
      <c r="HV17" s="9">
        <v>1.407</v>
      </c>
      <c r="HW17" s="9">
        <v>1.135</v>
      </c>
      <c r="HX17" s="9">
        <v>0.27200000000000002</v>
      </c>
      <c r="HY17" s="9">
        <v>0</v>
      </c>
      <c r="HZ17" s="9">
        <v>0</v>
      </c>
      <c r="IA17" s="9">
        <v>0</v>
      </c>
      <c r="IB17" s="9">
        <v>0.47299999999999998</v>
      </c>
      <c r="IC17" s="9">
        <v>0.47299999999999998</v>
      </c>
      <c r="ID17" s="9">
        <v>0</v>
      </c>
      <c r="IE17" s="9">
        <v>0.53200000000000003</v>
      </c>
      <c r="IF17" s="9">
        <v>0.26100000000000001</v>
      </c>
      <c r="IG17" s="9">
        <v>0.27200000000000002</v>
      </c>
      <c r="IH17" s="9">
        <v>0.40100000000000002</v>
      </c>
      <c r="II17" s="9">
        <v>0.40100000000000002</v>
      </c>
      <c r="IJ17" s="9">
        <v>0</v>
      </c>
      <c r="IK17" s="9">
        <v>38.625</v>
      </c>
      <c r="IL17" s="9">
        <v>40.750999999999998</v>
      </c>
      <c r="IM17" s="9">
        <v>0</v>
      </c>
      <c r="IN17" s="9">
        <v>0.58199999999999996</v>
      </c>
      <c r="IO17" s="9">
        <v>0.58199999999999996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10.691000000000001</v>
      </c>
      <c r="O18" s="9">
        <v>5.8369999999999997</v>
      </c>
      <c r="P18" s="9">
        <v>4.8540000000000001</v>
      </c>
      <c r="Q18" s="9">
        <v>0.81699999999999995</v>
      </c>
      <c r="R18" s="9">
        <v>0.39</v>
      </c>
      <c r="S18" s="9">
        <v>0.42699999999999999</v>
      </c>
      <c r="T18" s="9">
        <v>1.454</v>
      </c>
      <c r="U18" s="9">
        <v>0.92800000000000005</v>
      </c>
      <c r="V18" s="9">
        <v>0.52600000000000002</v>
      </c>
      <c r="W18" s="9">
        <v>3.734</v>
      </c>
      <c r="X18" s="9">
        <v>2.0779999999999998</v>
      </c>
      <c r="Y18" s="9">
        <v>1.6559999999999999</v>
      </c>
      <c r="Z18" s="9">
        <v>4.6859999999999999</v>
      </c>
      <c r="AA18" s="9">
        <v>2.4409999999999998</v>
      </c>
      <c r="AB18" s="9">
        <v>2.2450000000000001</v>
      </c>
      <c r="AC18" s="9">
        <v>39</v>
      </c>
      <c r="AD18" s="9">
        <v>44.514000000000003</v>
      </c>
      <c r="AE18" s="9">
        <v>38.15</v>
      </c>
      <c r="AF18" s="9">
        <v>2.4860000000000002</v>
      </c>
      <c r="AG18" s="9">
        <v>1.486</v>
      </c>
      <c r="AH18" s="9">
        <v>1.0009999999999999</v>
      </c>
      <c r="AI18" s="9">
        <v>0</v>
      </c>
      <c r="AJ18" s="9">
        <v>0</v>
      </c>
      <c r="AK18" s="9">
        <v>0</v>
      </c>
      <c r="AL18" s="9">
        <v>0.25</v>
      </c>
      <c r="AM18" s="9">
        <v>0.25</v>
      </c>
      <c r="AN18" s="9">
        <v>0</v>
      </c>
      <c r="AO18" s="9">
        <v>1.23</v>
      </c>
      <c r="AP18" s="9">
        <v>0.45700000000000002</v>
      </c>
      <c r="AQ18" s="9">
        <v>0.77300000000000002</v>
      </c>
      <c r="AR18" s="9">
        <v>1.006</v>
      </c>
      <c r="AS18" s="9">
        <v>0.77800000000000002</v>
      </c>
      <c r="AT18" s="9">
        <v>0.22800000000000001</v>
      </c>
      <c r="AU18" s="9">
        <v>30</v>
      </c>
      <c r="AV18" s="9">
        <v>40.145000000000003</v>
      </c>
      <c r="AW18" s="9">
        <v>30</v>
      </c>
      <c r="AX18" s="9">
        <v>8.2050000000000001</v>
      </c>
      <c r="AY18" s="9">
        <v>4.351</v>
      </c>
      <c r="AZ18" s="9">
        <v>3.8540000000000001</v>
      </c>
      <c r="BA18" s="9">
        <v>0.81699999999999995</v>
      </c>
      <c r="BB18" s="9">
        <v>0.39</v>
      </c>
      <c r="BC18" s="9">
        <v>0.42699999999999999</v>
      </c>
      <c r="BD18" s="9">
        <v>1.204</v>
      </c>
      <c r="BE18" s="9">
        <v>0.67800000000000005</v>
      </c>
      <c r="BF18" s="9">
        <v>0.52600000000000002</v>
      </c>
      <c r="BG18" s="9">
        <v>2.504</v>
      </c>
      <c r="BH18" s="9">
        <v>1.621</v>
      </c>
      <c r="BI18" s="9">
        <v>0.88300000000000001</v>
      </c>
      <c r="BJ18" s="9">
        <v>3.68</v>
      </c>
      <c r="BK18" s="9">
        <v>1.663</v>
      </c>
      <c r="BL18" s="9">
        <v>2.0169999999999999</v>
      </c>
      <c r="BM18" s="9">
        <v>47.484999999999999</v>
      </c>
      <c r="BN18" s="9">
        <v>42.628</v>
      </c>
      <c r="BO18" s="9">
        <v>51.691000000000003</v>
      </c>
      <c r="BP18" s="9">
        <v>1.105</v>
      </c>
      <c r="BQ18" s="9">
        <v>0.873</v>
      </c>
      <c r="BR18" s="9">
        <v>0.23100000000000001</v>
      </c>
      <c r="BS18" s="9">
        <v>0</v>
      </c>
      <c r="BT18" s="9">
        <v>0</v>
      </c>
      <c r="BU18" s="9">
        <v>0</v>
      </c>
      <c r="BV18" s="9">
        <v>0.23100000000000001</v>
      </c>
      <c r="BW18" s="9">
        <v>0</v>
      </c>
      <c r="BX18" s="9">
        <v>0.23100000000000001</v>
      </c>
      <c r="BY18" s="9">
        <v>0.63200000000000001</v>
      </c>
      <c r="BZ18" s="9">
        <v>0.63200000000000001</v>
      </c>
      <c r="CA18" s="9">
        <v>0</v>
      </c>
      <c r="CB18" s="9">
        <v>0.24199999999999999</v>
      </c>
      <c r="CC18" s="9">
        <v>0.24199999999999999</v>
      </c>
      <c r="CD18" s="9">
        <v>0</v>
      </c>
      <c r="CE18" s="9">
        <v>19.248000000000001</v>
      </c>
      <c r="CF18" s="9">
        <v>25.949000000000002</v>
      </c>
      <c r="CG18" s="9">
        <v>0</v>
      </c>
      <c r="CH18" s="9">
        <v>4.96</v>
      </c>
      <c r="CI18" s="9">
        <v>2.3530000000000002</v>
      </c>
      <c r="CJ18" s="9">
        <v>2.6070000000000002</v>
      </c>
      <c r="CK18" s="9">
        <v>0.55400000000000005</v>
      </c>
      <c r="CL18" s="9">
        <v>0.127</v>
      </c>
      <c r="CM18" s="9">
        <v>0.42699999999999999</v>
      </c>
      <c r="CN18" s="9">
        <v>0.42299999999999999</v>
      </c>
      <c r="CO18" s="9">
        <v>0.16</v>
      </c>
      <c r="CP18" s="9">
        <v>0.26300000000000001</v>
      </c>
      <c r="CQ18" s="9">
        <v>1.238</v>
      </c>
      <c r="CR18" s="9">
        <v>0.68700000000000006</v>
      </c>
      <c r="CS18" s="9">
        <v>0.55200000000000005</v>
      </c>
      <c r="CT18" s="9">
        <v>2.7440000000000002</v>
      </c>
      <c r="CU18" s="9">
        <v>1.379</v>
      </c>
      <c r="CV18" s="9">
        <v>1.365</v>
      </c>
      <c r="CW18" s="9">
        <v>52</v>
      </c>
      <c r="CX18" s="9">
        <v>52</v>
      </c>
      <c r="CY18" s="9">
        <v>48.92</v>
      </c>
      <c r="CZ18" s="9">
        <v>6.8360000000000003</v>
      </c>
      <c r="DA18" s="9">
        <v>4.3579999999999997</v>
      </c>
      <c r="DB18" s="9">
        <v>2.4780000000000002</v>
      </c>
      <c r="DC18" s="9">
        <v>0.26300000000000001</v>
      </c>
      <c r="DD18" s="9">
        <v>0.26300000000000001</v>
      </c>
      <c r="DE18" s="9">
        <v>0</v>
      </c>
      <c r="DF18" s="9">
        <v>1.262</v>
      </c>
      <c r="DG18" s="9">
        <v>0.76800000000000002</v>
      </c>
      <c r="DH18" s="9">
        <v>0.49399999999999999</v>
      </c>
      <c r="DI18" s="9">
        <v>3.1269999999999998</v>
      </c>
      <c r="DJ18" s="9">
        <v>2.0230000000000001</v>
      </c>
      <c r="DK18" s="9">
        <v>1.1040000000000001</v>
      </c>
      <c r="DL18" s="9">
        <v>2.1840000000000002</v>
      </c>
      <c r="DM18" s="9">
        <v>1.304</v>
      </c>
      <c r="DN18" s="9">
        <v>0.88</v>
      </c>
      <c r="DO18" s="9">
        <v>31.869</v>
      </c>
      <c r="DP18" s="9">
        <v>32.587000000000003</v>
      </c>
      <c r="DQ18" s="9">
        <v>32.159999999999997</v>
      </c>
      <c r="DR18" s="9">
        <v>3.73</v>
      </c>
      <c r="DS18" s="9">
        <v>1.871</v>
      </c>
      <c r="DT18" s="9">
        <v>1.8580000000000001</v>
      </c>
      <c r="DU18" s="9">
        <v>0.42699999999999999</v>
      </c>
      <c r="DV18" s="9">
        <v>0</v>
      </c>
      <c r="DW18" s="9">
        <v>0.42699999999999999</v>
      </c>
      <c r="DX18" s="9">
        <v>0.42299999999999999</v>
      </c>
      <c r="DY18" s="9">
        <v>0.16</v>
      </c>
      <c r="DZ18" s="9">
        <v>0.26300000000000001</v>
      </c>
      <c r="EA18" s="9">
        <v>0.83599999999999997</v>
      </c>
      <c r="EB18" s="9">
        <v>0.53</v>
      </c>
      <c r="EC18" s="9">
        <v>0.30499999999999999</v>
      </c>
      <c r="ED18" s="9">
        <v>2.044</v>
      </c>
      <c r="EE18" s="9">
        <v>1.181</v>
      </c>
      <c r="EF18" s="9">
        <v>0.86299999999999999</v>
      </c>
      <c r="EG18" s="9">
        <v>52</v>
      </c>
      <c r="EH18" s="9">
        <v>52</v>
      </c>
      <c r="EI18" s="9">
        <v>37.619</v>
      </c>
      <c r="EJ18" s="9">
        <v>1.23</v>
      </c>
      <c r="EK18" s="9">
        <v>0.48199999999999998</v>
      </c>
      <c r="EL18" s="9">
        <v>0.749</v>
      </c>
      <c r="EM18" s="9">
        <v>0.127</v>
      </c>
      <c r="EN18" s="9">
        <v>0.127</v>
      </c>
      <c r="EO18" s="9">
        <v>0</v>
      </c>
      <c r="EP18" s="9">
        <v>0</v>
      </c>
      <c r="EQ18" s="9">
        <v>0</v>
      </c>
      <c r="ER18" s="9">
        <v>0</v>
      </c>
      <c r="ES18" s="9">
        <v>0.40300000000000002</v>
      </c>
      <c r="ET18" s="9">
        <v>0.156</v>
      </c>
      <c r="EU18" s="9">
        <v>0.246</v>
      </c>
      <c r="EV18" s="9">
        <v>0.7</v>
      </c>
      <c r="EW18" s="9">
        <v>0.19800000000000001</v>
      </c>
      <c r="EX18" s="9">
        <v>0.502</v>
      </c>
      <c r="EY18" s="9">
        <v>99.164000000000001</v>
      </c>
      <c r="EZ18" s="9">
        <v>34.411000000000001</v>
      </c>
      <c r="FA18" s="9">
        <v>101.23699999999999</v>
      </c>
      <c r="FB18" s="9">
        <v>3.6080000000000001</v>
      </c>
      <c r="FC18" s="9">
        <v>1.929</v>
      </c>
      <c r="FD18" s="9">
        <v>1.679</v>
      </c>
      <c r="FE18" s="9">
        <v>0.26300000000000001</v>
      </c>
      <c r="FF18" s="9">
        <v>0.26300000000000001</v>
      </c>
      <c r="FG18" s="9">
        <v>0</v>
      </c>
      <c r="FH18" s="9">
        <v>0.74399999999999999</v>
      </c>
      <c r="FI18" s="9">
        <v>0.25</v>
      </c>
      <c r="FJ18" s="9">
        <v>0.49399999999999999</v>
      </c>
      <c r="FK18" s="9">
        <v>1.474</v>
      </c>
      <c r="FL18" s="9">
        <v>0.94099999999999995</v>
      </c>
      <c r="FM18" s="9">
        <v>0.53200000000000003</v>
      </c>
      <c r="FN18" s="9">
        <v>1.127</v>
      </c>
      <c r="FO18" s="9">
        <v>0.47499999999999998</v>
      </c>
      <c r="FP18" s="9">
        <v>0.65200000000000002</v>
      </c>
      <c r="FQ18" s="9">
        <v>30.302</v>
      </c>
      <c r="FR18" s="9">
        <v>25.587</v>
      </c>
      <c r="FS18" s="9">
        <v>37.970999999999997</v>
      </c>
      <c r="FT18" s="9">
        <v>3.2280000000000002</v>
      </c>
      <c r="FU18" s="9">
        <v>2.4279999999999999</v>
      </c>
      <c r="FV18" s="9">
        <v>0.8</v>
      </c>
      <c r="FW18" s="9">
        <v>0</v>
      </c>
      <c r="FX18" s="9">
        <v>0</v>
      </c>
      <c r="FY18" s="9">
        <v>0</v>
      </c>
      <c r="FZ18" s="9">
        <v>0.51800000000000002</v>
      </c>
      <c r="GA18" s="9">
        <v>0.51800000000000002</v>
      </c>
      <c r="GB18" s="9">
        <v>0</v>
      </c>
      <c r="GC18" s="9">
        <v>1.6539999999999999</v>
      </c>
      <c r="GD18" s="9">
        <v>1.0820000000000001</v>
      </c>
      <c r="GE18" s="9">
        <v>0.57199999999999995</v>
      </c>
      <c r="GF18" s="9">
        <v>1.056</v>
      </c>
      <c r="GG18" s="9">
        <v>0.82899999999999996</v>
      </c>
      <c r="GH18" s="9">
        <v>0.22800000000000001</v>
      </c>
      <c r="GI18" s="9">
        <v>40.241</v>
      </c>
      <c r="GJ18" s="9">
        <v>49.468000000000004</v>
      </c>
      <c r="GK18" s="9">
        <v>29.527000000000001</v>
      </c>
      <c r="GL18" s="9">
        <v>4.4000000000000004</v>
      </c>
      <c r="GM18" s="9">
        <v>2.1230000000000002</v>
      </c>
      <c r="GN18" s="9">
        <v>2.2770000000000001</v>
      </c>
      <c r="GO18" s="9">
        <v>0.42699999999999999</v>
      </c>
      <c r="GP18" s="9">
        <v>0</v>
      </c>
      <c r="GQ18" s="9">
        <v>0.42699999999999999</v>
      </c>
      <c r="GR18" s="9">
        <v>0.26300000000000001</v>
      </c>
      <c r="GS18" s="9">
        <v>0</v>
      </c>
      <c r="GT18" s="9">
        <v>0.26300000000000001</v>
      </c>
      <c r="GU18" s="9">
        <v>1.756</v>
      </c>
      <c r="GV18" s="9">
        <v>0.98599999999999999</v>
      </c>
      <c r="GW18" s="9">
        <v>0.77</v>
      </c>
      <c r="GX18" s="9">
        <v>1.954</v>
      </c>
      <c r="GY18" s="9">
        <v>1.137</v>
      </c>
      <c r="GZ18" s="9">
        <v>0.81699999999999995</v>
      </c>
      <c r="HA18" s="9">
        <v>32.021000000000001</v>
      </c>
      <c r="HB18" s="9">
        <v>52</v>
      </c>
      <c r="HC18" s="9">
        <v>30</v>
      </c>
      <c r="HD18" s="9">
        <v>5.4269999999999996</v>
      </c>
      <c r="HE18" s="9">
        <v>2.9329999999999998</v>
      </c>
      <c r="HF18" s="9">
        <v>2.4940000000000002</v>
      </c>
      <c r="HG18" s="9">
        <v>0.127</v>
      </c>
      <c r="HH18" s="9">
        <v>0.127</v>
      </c>
      <c r="HI18" s="9">
        <v>0</v>
      </c>
      <c r="HJ18" s="9">
        <v>1.159</v>
      </c>
      <c r="HK18" s="9">
        <v>0.66500000000000004</v>
      </c>
      <c r="HL18" s="9">
        <v>0.49399999999999999</v>
      </c>
      <c r="HM18" s="9">
        <v>1.65</v>
      </c>
      <c r="HN18" s="9">
        <v>1.079</v>
      </c>
      <c r="HO18" s="9">
        <v>0.57199999999999995</v>
      </c>
      <c r="HP18" s="9">
        <v>2.4900000000000002</v>
      </c>
      <c r="HQ18" s="9">
        <v>1.0620000000000001</v>
      </c>
      <c r="HR18" s="9">
        <v>1.429</v>
      </c>
      <c r="HS18" s="9">
        <v>41.978999999999999</v>
      </c>
      <c r="HT18" s="9">
        <v>28.812999999999999</v>
      </c>
      <c r="HU18" s="9">
        <v>52</v>
      </c>
      <c r="HV18" s="9">
        <v>1.7050000000000001</v>
      </c>
      <c r="HW18" s="9">
        <v>1.3919999999999999</v>
      </c>
      <c r="HX18" s="9">
        <v>0.314</v>
      </c>
      <c r="HY18" s="9">
        <v>0</v>
      </c>
      <c r="HZ18" s="9">
        <v>0</v>
      </c>
      <c r="IA18" s="9">
        <v>0</v>
      </c>
      <c r="IB18" s="9">
        <v>0.26300000000000001</v>
      </c>
      <c r="IC18" s="9">
        <v>0.26300000000000001</v>
      </c>
      <c r="ID18" s="9">
        <v>0</v>
      </c>
      <c r="IE18" s="9">
        <v>0.95899999999999996</v>
      </c>
      <c r="IF18" s="9">
        <v>0.64500000000000002</v>
      </c>
      <c r="IG18" s="9">
        <v>0.314</v>
      </c>
      <c r="IH18" s="9">
        <v>0.48399999999999999</v>
      </c>
      <c r="II18" s="9">
        <v>0.48399999999999999</v>
      </c>
      <c r="IJ18" s="9">
        <v>0</v>
      </c>
      <c r="IK18" s="9">
        <v>39</v>
      </c>
      <c r="IL18" s="9">
        <v>45.506</v>
      </c>
      <c r="IM18" s="9">
        <v>0</v>
      </c>
      <c r="IN18" s="9">
        <v>0.26300000000000001</v>
      </c>
      <c r="IO18" s="9">
        <v>0.26300000000000001</v>
      </c>
      <c r="IP18" s="9">
        <v>0</v>
      </c>
      <c r="IQ18" s="9">
        <v>0.26300000000000001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10.597</v>
      </c>
      <c r="O19" s="9">
        <v>5.9039999999999999</v>
      </c>
      <c r="P19" s="9">
        <v>4.6920000000000002</v>
      </c>
      <c r="Q19" s="9">
        <v>0.89200000000000002</v>
      </c>
      <c r="R19" s="9">
        <v>0.16300000000000001</v>
      </c>
      <c r="S19" s="9">
        <v>0.72899999999999998</v>
      </c>
      <c r="T19" s="9">
        <v>0.85099999999999998</v>
      </c>
      <c r="U19" s="9">
        <v>0.72399999999999998</v>
      </c>
      <c r="V19" s="9">
        <v>0.127</v>
      </c>
      <c r="W19" s="9">
        <v>3.726</v>
      </c>
      <c r="X19" s="9">
        <v>2.371</v>
      </c>
      <c r="Y19" s="9">
        <v>1.355</v>
      </c>
      <c r="Z19" s="9">
        <v>5.1280000000000001</v>
      </c>
      <c r="AA19" s="9">
        <v>2.6469999999999998</v>
      </c>
      <c r="AB19" s="9">
        <v>2.4809999999999999</v>
      </c>
      <c r="AC19" s="9">
        <v>47.957999999999998</v>
      </c>
      <c r="AD19" s="9">
        <v>42.514000000000003</v>
      </c>
      <c r="AE19" s="9">
        <v>52</v>
      </c>
      <c r="AF19" s="9">
        <v>2.7440000000000002</v>
      </c>
      <c r="AG19" s="9">
        <v>1.2929999999999999</v>
      </c>
      <c r="AH19" s="9">
        <v>1.452</v>
      </c>
      <c r="AI19" s="9">
        <v>0</v>
      </c>
      <c r="AJ19" s="9">
        <v>0</v>
      </c>
      <c r="AK19" s="9">
        <v>0</v>
      </c>
      <c r="AL19" s="9">
        <v>0.127</v>
      </c>
      <c r="AM19" s="9">
        <v>0</v>
      </c>
      <c r="AN19" s="9">
        <v>0.127</v>
      </c>
      <c r="AO19" s="9">
        <v>0.42799999999999999</v>
      </c>
      <c r="AP19" s="9">
        <v>0.42799999999999999</v>
      </c>
      <c r="AQ19" s="9">
        <v>0</v>
      </c>
      <c r="AR19" s="9">
        <v>2.1890000000000001</v>
      </c>
      <c r="AS19" s="9">
        <v>0.86399999999999999</v>
      </c>
      <c r="AT19" s="9">
        <v>1.325</v>
      </c>
      <c r="AU19" s="9">
        <v>82.661000000000001</v>
      </c>
      <c r="AV19" s="9">
        <v>52</v>
      </c>
      <c r="AW19" s="9">
        <v>104</v>
      </c>
      <c r="AX19" s="9">
        <v>7.8520000000000003</v>
      </c>
      <c r="AY19" s="9">
        <v>4.6109999999999998</v>
      </c>
      <c r="AZ19" s="9">
        <v>3.2410000000000001</v>
      </c>
      <c r="BA19" s="9">
        <v>0.89200000000000002</v>
      </c>
      <c r="BB19" s="9">
        <v>0.16300000000000001</v>
      </c>
      <c r="BC19" s="9">
        <v>0.72899999999999998</v>
      </c>
      <c r="BD19" s="9">
        <v>0.72399999999999998</v>
      </c>
      <c r="BE19" s="9">
        <v>0.72399999999999998</v>
      </c>
      <c r="BF19" s="9">
        <v>0</v>
      </c>
      <c r="BG19" s="9">
        <v>3.2970000000000002</v>
      </c>
      <c r="BH19" s="9">
        <v>1.9419999999999999</v>
      </c>
      <c r="BI19" s="9">
        <v>1.355</v>
      </c>
      <c r="BJ19" s="9">
        <v>2.9390000000000001</v>
      </c>
      <c r="BK19" s="9">
        <v>1.782</v>
      </c>
      <c r="BL19" s="9">
        <v>1.1559999999999999</v>
      </c>
      <c r="BM19" s="9">
        <v>26.376999999999999</v>
      </c>
      <c r="BN19" s="9">
        <v>33.823</v>
      </c>
      <c r="BO19" s="9">
        <v>26</v>
      </c>
      <c r="BP19" s="9">
        <v>1.758</v>
      </c>
      <c r="BQ19" s="9">
        <v>0.997</v>
      </c>
      <c r="BR19" s="9">
        <v>0.76100000000000001</v>
      </c>
      <c r="BS19" s="9">
        <v>0</v>
      </c>
      <c r="BT19" s="9">
        <v>0</v>
      </c>
      <c r="BU19" s="9">
        <v>0</v>
      </c>
      <c r="BV19" s="9">
        <v>0.248</v>
      </c>
      <c r="BW19" s="9">
        <v>0.248</v>
      </c>
      <c r="BX19" s="9">
        <v>0</v>
      </c>
      <c r="BY19" s="9">
        <v>0.626</v>
      </c>
      <c r="BZ19" s="9">
        <v>0.248</v>
      </c>
      <c r="CA19" s="9">
        <v>0.378</v>
      </c>
      <c r="CB19" s="9">
        <v>0.88400000000000001</v>
      </c>
      <c r="CC19" s="9">
        <v>0.501</v>
      </c>
      <c r="CD19" s="9">
        <v>0.38300000000000001</v>
      </c>
      <c r="CE19" s="9">
        <v>49.371000000000002</v>
      </c>
      <c r="CF19" s="9">
        <v>49.298999999999999</v>
      </c>
      <c r="CG19" s="9">
        <v>88.632999999999996</v>
      </c>
      <c r="CH19" s="9">
        <v>7.3239999999999998</v>
      </c>
      <c r="CI19" s="9">
        <v>3.5680000000000001</v>
      </c>
      <c r="CJ19" s="9">
        <v>3.7559999999999998</v>
      </c>
      <c r="CK19" s="9">
        <v>0.53700000000000003</v>
      </c>
      <c r="CL19" s="9">
        <v>0</v>
      </c>
      <c r="CM19" s="9">
        <v>0.53700000000000003</v>
      </c>
      <c r="CN19" s="9">
        <v>0.72399999999999998</v>
      </c>
      <c r="CO19" s="9">
        <v>0.72399999999999998</v>
      </c>
      <c r="CP19" s="9">
        <v>0</v>
      </c>
      <c r="CQ19" s="9">
        <v>2.86</v>
      </c>
      <c r="CR19" s="9">
        <v>1.5609999999999999</v>
      </c>
      <c r="CS19" s="9">
        <v>1.2989999999999999</v>
      </c>
      <c r="CT19" s="9">
        <v>3.202</v>
      </c>
      <c r="CU19" s="9">
        <v>1.2829999999999999</v>
      </c>
      <c r="CV19" s="9">
        <v>1.92</v>
      </c>
      <c r="CW19" s="9">
        <v>38.668999999999997</v>
      </c>
      <c r="CX19" s="9">
        <v>34.359000000000002</v>
      </c>
      <c r="CY19" s="9">
        <v>51.274000000000001</v>
      </c>
      <c r="CZ19" s="9">
        <v>5.03</v>
      </c>
      <c r="DA19" s="9">
        <v>3.3330000000000002</v>
      </c>
      <c r="DB19" s="9">
        <v>1.6970000000000001</v>
      </c>
      <c r="DC19" s="9">
        <v>0.35499999999999998</v>
      </c>
      <c r="DD19" s="9">
        <v>0.16300000000000001</v>
      </c>
      <c r="DE19" s="9">
        <v>0.192</v>
      </c>
      <c r="DF19" s="9">
        <v>0.375</v>
      </c>
      <c r="DG19" s="9">
        <v>0.248</v>
      </c>
      <c r="DH19" s="9">
        <v>0.127</v>
      </c>
      <c r="DI19" s="9">
        <v>1.4910000000000001</v>
      </c>
      <c r="DJ19" s="9">
        <v>1.0569999999999999</v>
      </c>
      <c r="DK19" s="9">
        <v>0.434</v>
      </c>
      <c r="DL19" s="9">
        <v>2.8090000000000002</v>
      </c>
      <c r="DM19" s="9">
        <v>1.865</v>
      </c>
      <c r="DN19" s="9">
        <v>0.94399999999999995</v>
      </c>
      <c r="DO19" s="9">
        <v>52</v>
      </c>
      <c r="DP19" s="9">
        <v>52</v>
      </c>
      <c r="DQ19" s="9">
        <v>51.939</v>
      </c>
      <c r="DR19" s="9">
        <v>4.8849999999999998</v>
      </c>
      <c r="DS19" s="9">
        <v>2.8820000000000001</v>
      </c>
      <c r="DT19" s="9">
        <v>2.004</v>
      </c>
      <c r="DU19" s="9">
        <v>0.34599999999999997</v>
      </c>
      <c r="DV19" s="9">
        <v>0</v>
      </c>
      <c r="DW19" s="9">
        <v>0.34599999999999997</v>
      </c>
      <c r="DX19" s="9">
        <v>0.72399999999999998</v>
      </c>
      <c r="DY19" s="9">
        <v>0.72399999999999998</v>
      </c>
      <c r="DZ19" s="9">
        <v>0</v>
      </c>
      <c r="EA19" s="9">
        <v>2.327</v>
      </c>
      <c r="EB19" s="9">
        <v>1.393</v>
      </c>
      <c r="EC19" s="9">
        <v>0.93400000000000005</v>
      </c>
      <c r="ED19" s="9">
        <v>1.488</v>
      </c>
      <c r="EE19" s="9">
        <v>0.76400000000000001</v>
      </c>
      <c r="EF19" s="9">
        <v>0.72399999999999998</v>
      </c>
      <c r="EG19" s="9">
        <v>24.841000000000001</v>
      </c>
      <c r="EH19" s="9">
        <v>24.521000000000001</v>
      </c>
      <c r="EI19" s="9">
        <v>25.109000000000002</v>
      </c>
      <c r="EJ19" s="9">
        <v>2.4390000000000001</v>
      </c>
      <c r="EK19" s="9">
        <v>0.68600000000000005</v>
      </c>
      <c r="EL19" s="9">
        <v>1.7529999999999999</v>
      </c>
      <c r="EM19" s="9">
        <v>0.192</v>
      </c>
      <c r="EN19" s="9">
        <v>0</v>
      </c>
      <c r="EO19" s="9">
        <v>0.192</v>
      </c>
      <c r="EP19" s="9">
        <v>0</v>
      </c>
      <c r="EQ19" s="9">
        <v>0</v>
      </c>
      <c r="ER19" s="9">
        <v>0</v>
      </c>
      <c r="ES19" s="9">
        <v>0.53300000000000003</v>
      </c>
      <c r="ET19" s="9">
        <v>0.16800000000000001</v>
      </c>
      <c r="EU19" s="9">
        <v>0.36499999999999999</v>
      </c>
      <c r="EV19" s="9">
        <v>1.714</v>
      </c>
      <c r="EW19" s="9">
        <v>0.51800000000000002</v>
      </c>
      <c r="EX19" s="9">
        <v>1.196</v>
      </c>
      <c r="EY19" s="9">
        <v>52</v>
      </c>
      <c r="EZ19" s="9">
        <v>52</v>
      </c>
      <c r="FA19" s="9">
        <v>52</v>
      </c>
      <c r="FB19" s="9">
        <v>2.601</v>
      </c>
      <c r="FC19" s="9">
        <v>1.2669999999999999</v>
      </c>
      <c r="FD19" s="9">
        <v>1.335</v>
      </c>
      <c r="FE19" s="9">
        <v>0.16300000000000001</v>
      </c>
      <c r="FF19" s="9">
        <v>0.16300000000000001</v>
      </c>
      <c r="FG19" s="9">
        <v>0</v>
      </c>
      <c r="FH19" s="9">
        <v>0.127</v>
      </c>
      <c r="FI19" s="9">
        <v>0</v>
      </c>
      <c r="FJ19" s="9">
        <v>0.127</v>
      </c>
      <c r="FK19" s="9">
        <v>1.0629999999999999</v>
      </c>
      <c r="FL19" s="9">
        <v>0.629</v>
      </c>
      <c r="FM19" s="9">
        <v>0.434</v>
      </c>
      <c r="FN19" s="9">
        <v>1.248</v>
      </c>
      <c r="FO19" s="9">
        <v>0.47499999999999998</v>
      </c>
      <c r="FP19" s="9">
        <v>0.77300000000000002</v>
      </c>
      <c r="FQ19" s="9">
        <v>47.284999999999997</v>
      </c>
      <c r="FR19" s="9">
        <v>40.981999999999999</v>
      </c>
      <c r="FS19" s="9">
        <v>52</v>
      </c>
      <c r="FT19" s="9">
        <v>2.4289999999999998</v>
      </c>
      <c r="FU19" s="9">
        <v>2.0670000000000002</v>
      </c>
      <c r="FV19" s="9">
        <v>0.36199999999999999</v>
      </c>
      <c r="FW19" s="9">
        <v>0.192</v>
      </c>
      <c r="FX19" s="9">
        <v>0</v>
      </c>
      <c r="FY19" s="9">
        <v>0.192</v>
      </c>
      <c r="FZ19" s="9">
        <v>0.248</v>
      </c>
      <c r="GA19" s="9">
        <v>0.248</v>
      </c>
      <c r="GB19" s="9">
        <v>0</v>
      </c>
      <c r="GC19" s="9">
        <v>0.42799999999999999</v>
      </c>
      <c r="GD19" s="9">
        <v>0.42799999999999999</v>
      </c>
      <c r="GE19" s="9">
        <v>0</v>
      </c>
      <c r="GF19" s="9">
        <v>1.5609999999999999</v>
      </c>
      <c r="GG19" s="9">
        <v>1.39</v>
      </c>
      <c r="GH19" s="9">
        <v>0.17100000000000001</v>
      </c>
      <c r="GI19" s="9">
        <v>119.63200000000001</v>
      </c>
      <c r="GJ19" s="9">
        <v>122.117</v>
      </c>
      <c r="GK19" s="9">
        <v>123.97199999999999</v>
      </c>
      <c r="GL19" s="9">
        <v>5.4370000000000003</v>
      </c>
      <c r="GM19" s="9">
        <v>2.9790000000000001</v>
      </c>
      <c r="GN19" s="9">
        <v>2.4569999999999999</v>
      </c>
      <c r="GO19" s="9">
        <v>0.50800000000000001</v>
      </c>
      <c r="GP19" s="9">
        <v>0.16300000000000001</v>
      </c>
      <c r="GQ19" s="9">
        <v>0.34599999999999997</v>
      </c>
      <c r="GR19" s="9">
        <v>0.85099999999999998</v>
      </c>
      <c r="GS19" s="9">
        <v>0.72399999999999998</v>
      </c>
      <c r="GT19" s="9">
        <v>0.127</v>
      </c>
      <c r="GU19" s="9">
        <v>2.1619999999999999</v>
      </c>
      <c r="GV19" s="9">
        <v>1.409</v>
      </c>
      <c r="GW19" s="9">
        <v>0.753</v>
      </c>
      <c r="GX19" s="9">
        <v>1.915</v>
      </c>
      <c r="GY19" s="9">
        <v>0.68300000000000005</v>
      </c>
      <c r="GZ19" s="9">
        <v>1.232</v>
      </c>
      <c r="HA19" s="9">
        <v>31.434999999999999</v>
      </c>
      <c r="HB19" s="9">
        <v>27.087</v>
      </c>
      <c r="HC19" s="9">
        <v>50.822000000000003</v>
      </c>
      <c r="HD19" s="9">
        <v>4.9779999999999998</v>
      </c>
      <c r="HE19" s="9">
        <v>2.5449999999999999</v>
      </c>
      <c r="HF19" s="9">
        <v>2.4329999999999998</v>
      </c>
      <c r="HG19" s="9">
        <v>0.38400000000000001</v>
      </c>
      <c r="HH19" s="9">
        <v>0</v>
      </c>
      <c r="HI19" s="9">
        <v>0.38400000000000001</v>
      </c>
      <c r="HJ19" s="9">
        <v>0.248</v>
      </c>
      <c r="HK19" s="9">
        <v>0.248</v>
      </c>
      <c r="HL19" s="9">
        <v>0</v>
      </c>
      <c r="HM19" s="9">
        <v>1.3680000000000001</v>
      </c>
      <c r="HN19" s="9">
        <v>0.81200000000000006</v>
      </c>
      <c r="HO19" s="9">
        <v>0.55600000000000005</v>
      </c>
      <c r="HP19" s="9">
        <v>2.9790000000000001</v>
      </c>
      <c r="HQ19" s="9">
        <v>1.4850000000000001</v>
      </c>
      <c r="HR19" s="9">
        <v>1.494</v>
      </c>
      <c r="HS19" s="9">
        <v>52</v>
      </c>
      <c r="HT19" s="9">
        <v>52</v>
      </c>
      <c r="HU19" s="9">
        <v>104</v>
      </c>
      <c r="HV19" s="9">
        <v>1.94</v>
      </c>
      <c r="HW19" s="9">
        <v>1.377</v>
      </c>
      <c r="HX19" s="9">
        <v>0.56299999999999994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0.82199999999999995</v>
      </c>
      <c r="IF19" s="9">
        <v>0.39800000000000002</v>
      </c>
      <c r="IG19" s="9">
        <v>0.42399999999999999</v>
      </c>
      <c r="IH19" s="9">
        <v>1.1180000000000001</v>
      </c>
      <c r="II19" s="9">
        <v>0.97899999999999998</v>
      </c>
      <c r="IJ19" s="9">
        <v>0.13800000000000001</v>
      </c>
      <c r="IK19" s="9">
        <v>52</v>
      </c>
      <c r="IL19" s="9">
        <v>115.18600000000001</v>
      </c>
      <c r="IM19" s="9">
        <v>26</v>
      </c>
      <c r="IN19" s="9">
        <v>0</v>
      </c>
      <c r="IO19" s="9">
        <v>0</v>
      </c>
      <c r="IP19" s="9">
        <v>0</v>
      </c>
      <c r="IQ19" s="9">
        <v>0</v>
      </c>
    </row>
    <row r="20" spans="1:251">
      <c r="A20" s="10">
        <v>45323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10.516</v>
      </c>
      <c r="O20" s="9">
        <v>4.6399999999999997</v>
      </c>
      <c r="P20" s="9">
        <v>5.8760000000000003</v>
      </c>
      <c r="Q20" s="9">
        <v>1.0289999999999999</v>
      </c>
      <c r="R20" s="9">
        <v>0.29499999999999998</v>
      </c>
      <c r="S20" s="9">
        <v>0.73399999999999999</v>
      </c>
      <c r="T20" s="9">
        <v>1.8819999999999999</v>
      </c>
      <c r="U20" s="9">
        <v>1.3779999999999999</v>
      </c>
      <c r="V20" s="9">
        <v>0.504</v>
      </c>
      <c r="W20" s="9">
        <v>3.0569999999999999</v>
      </c>
      <c r="X20" s="9">
        <v>1.5860000000000001</v>
      </c>
      <c r="Y20" s="9">
        <v>1.4710000000000001</v>
      </c>
      <c r="Z20" s="9">
        <v>4.548</v>
      </c>
      <c r="AA20" s="9">
        <v>1.381</v>
      </c>
      <c r="AB20" s="9">
        <v>3.1669999999999998</v>
      </c>
      <c r="AC20" s="9">
        <v>35.453000000000003</v>
      </c>
      <c r="AD20" s="9">
        <v>23.044</v>
      </c>
      <c r="AE20" s="9">
        <v>52</v>
      </c>
      <c r="AF20" s="9">
        <v>4.0380000000000003</v>
      </c>
      <c r="AG20" s="9">
        <v>2.2240000000000002</v>
      </c>
      <c r="AH20" s="9">
        <v>1.8140000000000001</v>
      </c>
      <c r="AI20" s="9">
        <v>0.29499999999999998</v>
      </c>
      <c r="AJ20" s="9">
        <v>0.29499999999999998</v>
      </c>
      <c r="AK20" s="9">
        <v>0</v>
      </c>
      <c r="AL20" s="9">
        <v>0.69899999999999995</v>
      </c>
      <c r="AM20" s="9">
        <v>0.69899999999999995</v>
      </c>
      <c r="AN20" s="9">
        <v>0</v>
      </c>
      <c r="AO20" s="9">
        <v>0.96499999999999997</v>
      </c>
      <c r="AP20" s="9">
        <v>0.74199999999999999</v>
      </c>
      <c r="AQ20" s="9">
        <v>0.223</v>
      </c>
      <c r="AR20" s="9">
        <v>2.0790000000000002</v>
      </c>
      <c r="AS20" s="9">
        <v>0.48799999999999999</v>
      </c>
      <c r="AT20" s="9">
        <v>1.591</v>
      </c>
      <c r="AU20" s="9">
        <v>51.555</v>
      </c>
      <c r="AV20" s="9">
        <v>17.71</v>
      </c>
      <c r="AW20" s="9">
        <v>89.465999999999994</v>
      </c>
      <c r="AX20" s="9">
        <v>6.4779999999999998</v>
      </c>
      <c r="AY20" s="9">
        <v>2.4159999999999999</v>
      </c>
      <c r="AZ20" s="9">
        <v>4.0620000000000003</v>
      </c>
      <c r="BA20" s="9">
        <v>0.73399999999999999</v>
      </c>
      <c r="BB20" s="9">
        <v>0</v>
      </c>
      <c r="BC20" s="9">
        <v>0.73399999999999999</v>
      </c>
      <c r="BD20" s="9">
        <v>1.1830000000000001</v>
      </c>
      <c r="BE20" s="9">
        <v>0.67800000000000005</v>
      </c>
      <c r="BF20" s="9">
        <v>0.504</v>
      </c>
      <c r="BG20" s="9">
        <v>2.0920000000000001</v>
      </c>
      <c r="BH20" s="9">
        <v>0.84399999999999997</v>
      </c>
      <c r="BI20" s="9">
        <v>1.248</v>
      </c>
      <c r="BJ20" s="9">
        <v>2.4689999999999999</v>
      </c>
      <c r="BK20" s="9">
        <v>0.89400000000000002</v>
      </c>
      <c r="BL20" s="9">
        <v>1.5760000000000001</v>
      </c>
      <c r="BM20" s="9">
        <v>26.696000000000002</v>
      </c>
      <c r="BN20" s="9">
        <v>30.341999999999999</v>
      </c>
      <c r="BO20" s="9">
        <v>26</v>
      </c>
      <c r="BP20" s="9">
        <v>2.0129999999999999</v>
      </c>
      <c r="BQ20" s="9">
        <v>1.51</v>
      </c>
      <c r="BR20" s="9">
        <v>0.502</v>
      </c>
      <c r="BS20" s="9">
        <v>0</v>
      </c>
      <c r="BT20" s="9">
        <v>0</v>
      </c>
      <c r="BU20" s="9">
        <v>0</v>
      </c>
      <c r="BV20" s="9">
        <v>0.76700000000000002</v>
      </c>
      <c r="BW20" s="9">
        <v>0.46500000000000002</v>
      </c>
      <c r="BX20" s="9">
        <v>0.30099999999999999</v>
      </c>
      <c r="BY20" s="9">
        <v>0.26400000000000001</v>
      </c>
      <c r="BZ20" s="9">
        <v>0.26400000000000001</v>
      </c>
      <c r="CA20" s="9">
        <v>0</v>
      </c>
      <c r="CB20" s="9">
        <v>0.98299999999999998</v>
      </c>
      <c r="CC20" s="9">
        <v>0.78100000000000003</v>
      </c>
      <c r="CD20" s="9">
        <v>0.20100000000000001</v>
      </c>
      <c r="CE20" s="9">
        <v>38.088000000000001</v>
      </c>
      <c r="CF20" s="9">
        <v>47.537999999999997</v>
      </c>
      <c r="CG20" s="9">
        <v>28.026</v>
      </c>
      <c r="CH20" s="9">
        <v>5.8390000000000004</v>
      </c>
      <c r="CI20" s="9">
        <v>2.1949999999999998</v>
      </c>
      <c r="CJ20" s="9">
        <v>3.6440000000000001</v>
      </c>
      <c r="CK20" s="9">
        <v>0</v>
      </c>
      <c r="CL20" s="9">
        <v>0</v>
      </c>
      <c r="CM20" s="9">
        <v>0</v>
      </c>
      <c r="CN20" s="9">
        <v>1.482</v>
      </c>
      <c r="CO20" s="9">
        <v>0.67700000000000005</v>
      </c>
      <c r="CP20" s="9">
        <v>0.80500000000000005</v>
      </c>
      <c r="CQ20" s="9">
        <v>1.7250000000000001</v>
      </c>
      <c r="CR20" s="9">
        <v>0.81200000000000006</v>
      </c>
      <c r="CS20" s="9">
        <v>0.91400000000000003</v>
      </c>
      <c r="CT20" s="9">
        <v>2.6320000000000001</v>
      </c>
      <c r="CU20" s="9">
        <v>0.70699999999999996</v>
      </c>
      <c r="CV20" s="9">
        <v>1.925</v>
      </c>
      <c r="CW20" s="9">
        <v>35.265000000000001</v>
      </c>
      <c r="CX20" s="9">
        <v>28.123999999999999</v>
      </c>
      <c r="CY20" s="9">
        <v>51.619</v>
      </c>
      <c r="CZ20" s="9">
        <v>6.69</v>
      </c>
      <c r="DA20" s="9">
        <v>3.9550000000000001</v>
      </c>
      <c r="DB20" s="9">
        <v>2.7349999999999999</v>
      </c>
      <c r="DC20" s="9">
        <v>1.0289999999999999</v>
      </c>
      <c r="DD20" s="9">
        <v>0.29499999999999998</v>
      </c>
      <c r="DE20" s="9">
        <v>0.73399999999999999</v>
      </c>
      <c r="DF20" s="9">
        <v>1.167</v>
      </c>
      <c r="DG20" s="9">
        <v>1.167</v>
      </c>
      <c r="DH20" s="9">
        <v>0</v>
      </c>
      <c r="DI20" s="9">
        <v>1.595</v>
      </c>
      <c r="DJ20" s="9">
        <v>1.038</v>
      </c>
      <c r="DK20" s="9">
        <v>0.55700000000000005</v>
      </c>
      <c r="DL20" s="9">
        <v>2.899</v>
      </c>
      <c r="DM20" s="9">
        <v>1.456</v>
      </c>
      <c r="DN20" s="9">
        <v>1.4430000000000001</v>
      </c>
      <c r="DO20" s="9">
        <v>38.750999999999998</v>
      </c>
      <c r="DP20" s="9">
        <v>21.106999999999999</v>
      </c>
      <c r="DQ20" s="9">
        <v>51.698999999999998</v>
      </c>
      <c r="DR20" s="9">
        <v>4.3860000000000001</v>
      </c>
      <c r="DS20" s="9">
        <v>1.167</v>
      </c>
      <c r="DT20" s="9">
        <v>3.22</v>
      </c>
      <c r="DU20" s="9">
        <v>0</v>
      </c>
      <c r="DV20" s="9">
        <v>0</v>
      </c>
      <c r="DW20" s="9">
        <v>0</v>
      </c>
      <c r="DX20" s="9">
        <v>1.2589999999999999</v>
      </c>
      <c r="DY20" s="9">
        <v>0.45400000000000001</v>
      </c>
      <c r="DZ20" s="9">
        <v>0.80500000000000005</v>
      </c>
      <c r="EA20" s="9">
        <v>1.177</v>
      </c>
      <c r="EB20" s="9">
        <v>0.26400000000000001</v>
      </c>
      <c r="EC20" s="9">
        <v>0.91400000000000003</v>
      </c>
      <c r="ED20" s="9">
        <v>1.95</v>
      </c>
      <c r="EE20" s="9">
        <v>0.44900000000000001</v>
      </c>
      <c r="EF20" s="9">
        <v>1.5009999999999999</v>
      </c>
      <c r="EG20" s="9">
        <v>26.782</v>
      </c>
      <c r="EH20" s="9">
        <v>25.782</v>
      </c>
      <c r="EI20" s="9">
        <v>42.161000000000001</v>
      </c>
      <c r="EJ20" s="9">
        <v>1.4530000000000001</v>
      </c>
      <c r="EK20" s="9">
        <v>1.028</v>
      </c>
      <c r="EL20" s="9">
        <v>0.42399999999999999</v>
      </c>
      <c r="EM20" s="9">
        <v>0</v>
      </c>
      <c r="EN20" s="9">
        <v>0</v>
      </c>
      <c r="EO20" s="9">
        <v>0</v>
      </c>
      <c r="EP20" s="9">
        <v>0.222</v>
      </c>
      <c r="EQ20" s="9">
        <v>0.222</v>
      </c>
      <c r="ER20" s="9">
        <v>0</v>
      </c>
      <c r="ES20" s="9">
        <v>0.54800000000000004</v>
      </c>
      <c r="ET20" s="9">
        <v>0.54800000000000004</v>
      </c>
      <c r="EU20" s="9">
        <v>0</v>
      </c>
      <c r="EV20" s="9">
        <v>0.68200000000000005</v>
      </c>
      <c r="EW20" s="9">
        <v>0.25800000000000001</v>
      </c>
      <c r="EX20" s="9">
        <v>0.42399999999999999</v>
      </c>
      <c r="EY20" s="9">
        <v>43.011000000000003</v>
      </c>
      <c r="EZ20" s="9">
        <v>32.042999999999999</v>
      </c>
      <c r="FA20" s="9">
        <v>79.34</v>
      </c>
      <c r="FB20" s="9">
        <v>4.4800000000000004</v>
      </c>
      <c r="FC20" s="9">
        <v>2.6139999999999999</v>
      </c>
      <c r="FD20" s="9">
        <v>1.8660000000000001</v>
      </c>
      <c r="FE20" s="9">
        <v>0.78800000000000003</v>
      </c>
      <c r="FF20" s="9">
        <v>0.29499999999999998</v>
      </c>
      <c r="FG20" s="9">
        <v>0.49399999999999999</v>
      </c>
      <c r="FH20" s="9">
        <v>0.72099999999999997</v>
      </c>
      <c r="FI20" s="9">
        <v>0.72099999999999997</v>
      </c>
      <c r="FJ20" s="9">
        <v>0</v>
      </c>
      <c r="FK20" s="9">
        <v>0.79700000000000004</v>
      </c>
      <c r="FL20" s="9">
        <v>0.36099999999999999</v>
      </c>
      <c r="FM20" s="9">
        <v>0.436</v>
      </c>
      <c r="FN20" s="9">
        <v>2.1739999999999999</v>
      </c>
      <c r="FO20" s="9">
        <v>1.2370000000000001</v>
      </c>
      <c r="FP20" s="9">
        <v>0.93700000000000006</v>
      </c>
      <c r="FQ20" s="9">
        <v>50.381</v>
      </c>
      <c r="FR20" s="9">
        <v>31.481999999999999</v>
      </c>
      <c r="FS20" s="9">
        <v>51.046999999999997</v>
      </c>
      <c r="FT20" s="9">
        <v>2.21</v>
      </c>
      <c r="FU20" s="9">
        <v>1.341</v>
      </c>
      <c r="FV20" s="9">
        <v>0.86799999999999999</v>
      </c>
      <c r="FW20" s="9">
        <v>0.24099999999999999</v>
      </c>
      <c r="FX20" s="9">
        <v>0</v>
      </c>
      <c r="FY20" s="9">
        <v>0.24099999999999999</v>
      </c>
      <c r="FZ20" s="9">
        <v>0.44500000000000001</v>
      </c>
      <c r="GA20" s="9">
        <v>0.44500000000000001</v>
      </c>
      <c r="GB20" s="9">
        <v>0</v>
      </c>
      <c r="GC20" s="9">
        <v>0.79900000000000004</v>
      </c>
      <c r="GD20" s="9">
        <v>0.67700000000000005</v>
      </c>
      <c r="GE20" s="9">
        <v>0.122</v>
      </c>
      <c r="GF20" s="9">
        <v>0.72499999999999998</v>
      </c>
      <c r="GG20" s="9">
        <v>0.219</v>
      </c>
      <c r="GH20" s="9">
        <v>0.50600000000000001</v>
      </c>
      <c r="GI20" s="9">
        <v>26</v>
      </c>
      <c r="GJ20" s="9">
        <v>22.138999999999999</v>
      </c>
      <c r="GK20" s="9">
        <v>90.138999999999996</v>
      </c>
      <c r="GL20" s="9">
        <v>5.7309999999999999</v>
      </c>
      <c r="GM20" s="9">
        <v>1.9990000000000001</v>
      </c>
      <c r="GN20" s="9">
        <v>3.7320000000000002</v>
      </c>
      <c r="GO20" s="9">
        <v>0</v>
      </c>
      <c r="GP20" s="9">
        <v>0</v>
      </c>
      <c r="GQ20" s="9">
        <v>0</v>
      </c>
      <c r="GR20" s="9">
        <v>0.95699999999999996</v>
      </c>
      <c r="GS20" s="9">
        <v>0.65600000000000003</v>
      </c>
      <c r="GT20" s="9">
        <v>0.30099999999999999</v>
      </c>
      <c r="GU20" s="9">
        <v>1.452</v>
      </c>
      <c r="GV20" s="9">
        <v>0.433</v>
      </c>
      <c r="GW20" s="9">
        <v>1.0189999999999999</v>
      </c>
      <c r="GX20" s="9">
        <v>3.3210000000000002</v>
      </c>
      <c r="GY20" s="9">
        <v>0.91</v>
      </c>
      <c r="GZ20" s="9">
        <v>2.4119999999999999</v>
      </c>
      <c r="HA20" s="9">
        <v>52</v>
      </c>
      <c r="HB20" s="9">
        <v>26</v>
      </c>
      <c r="HC20" s="9">
        <v>52</v>
      </c>
      <c r="HD20" s="9">
        <v>4.3540000000000001</v>
      </c>
      <c r="HE20" s="9">
        <v>2.5870000000000002</v>
      </c>
      <c r="HF20" s="9">
        <v>1.7669999999999999</v>
      </c>
      <c r="HG20" s="9">
        <v>0.78800000000000003</v>
      </c>
      <c r="HH20" s="9">
        <v>0.29499999999999998</v>
      </c>
      <c r="HI20" s="9">
        <v>0.49399999999999999</v>
      </c>
      <c r="HJ20" s="9">
        <v>1.466</v>
      </c>
      <c r="HK20" s="9">
        <v>0.96199999999999997</v>
      </c>
      <c r="HL20" s="9">
        <v>0.504</v>
      </c>
      <c r="HM20" s="9">
        <v>0.86</v>
      </c>
      <c r="HN20" s="9">
        <v>0.74199999999999999</v>
      </c>
      <c r="HO20" s="9">
        <v>0.11799999999999999</v>
      </c>
      <c r="HP20" s="9">
        <v>1.2390000000000001</v>
      </c>
      <c r="HQ20" s="9">
        <v>0.58799999999999997</v>
      </c>
      <c r="HR20" s="9">
        <v>0.65200000000000002</v>
      </c>
      <c r="HS20" s="9">
        <v>10.548999999999999</v>
      </c>
      <c r="HT20" s="9">
        <v>14.722</v>
      </c>
      <c r="HU20" s="9">
        <v>5.2990000000000004</v>
      </c>
      <c r="HV20" s="9">
        <v>2.2200000000000002</v>
      </c>
      <c r="HW20" s="9">
        <v>1.34</v>
      </c>
      <c r="HX20" s="9">
        <v>0.88</v>
      </c>
      <c r="HY20" s="9">
        <v>0.24099999999999999</v>
      </c>
      <c r="HZ20" s="9">
        <v>0</v>
      </c>
      <c r="IA20" s="9">
        <v>0.24099999999999999</v>
      </c>
      <c r="IB20" s="9">
        <v>0</v>
      </c>
      <c r="IC20" s="9">
        <v>0</v>
      </c>
      <c r="ID20" s="9">
        <v>0</v>
      </c>
      <c r="IE20" s="9">
        <v>1.0089999999999999</v>
      </c>
      <c r="IF20" s="9">
        <v>0.67500000000000004</v>
      </c>
      <c r="IG20" s="9">
        <v>0.33400000000000002</v>
      </c>
      <c r="IH20" s="9">
        <v>0.97</v>
      </c>
      <c r="II20" s="9">
        <v>0.66500000000000004</v>
      </c>
      <c r="IJ20" s="9">
        <v>0.30499999999999999</v>
      </c>
      <c r="IK20" s="9">
        <v>45.524000000000001</v>
      </c>
      <c r="IL20" s="9">
        <v>61.302999999999997</v>
      </c>
      <c r="IM20" s="9">
        <v>43.393000000000001</v>
      </c>
      <c r="IN20" s="9">
        <v>0.224</v>
      </c>
      <c r="IO20" s="9">
        <v>0.224</v>
      </c>
      <c r="IP20" s="9">
        <v>0</v>
      </c>
      <c r="IQ20" s="9">
        <v>0</v>
      </c>
    </row>
    <row r="21" spans="1:251">
      <c r="A21" s="10">
        <v>45689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9.4109999999999996</v>
      </c>
      <c r="O21" s="9">
        <v>4.6280000000000001</v>
      </c>
      <c r="P21" s="9">
        <v>4.782</v>
      </c>
      <c r="Q21" s="9">
        <v>2.0659999999999998</v>
      </c>
      <c r="R21" s="9">
        <v>1.1459999999999999</v>
      </c>
      <c r="S21" s="9">
        <v>0.92</v>
      </c>
      <c r="T21" s="9">
        <v>1.9490000000000001</v>
      </c>
      <c r="U21" s="9">
        <v>1.284</v>
      </c>
      <c r="V21" s="9">
        <v>0.66500000000000004</v>
      </c>
      <c r="W21" s="9">
        <v>4.0880000000000001</v>
      </c>
      <c r="X21" s="9">
        <v>2.0699999999999998</v>
      </c>
      <c r="Y21" s="9">
        <v>2.0169999999999999</v>
      </c>
      <c r="Z21" s="9">
        <v>1.3089999999999999</v>
      </c>
      <c r="AA21" s="9">
        <v>0.128</v>
      </c>
      <c r="AB21" s="9">
        <v>1.181</v>
      </c>
      <c r="AC21" s="9">
        <v>13</v>
      </c>
      <c r="AD21" s="9">
        <v>8.3810000000000002</v>
      </c>
      <c r="AE21" s="9">
        <v>15.807</v>
      </c>
      <c r="AF21" s="9">
        <v>3.4929999999999999</v>
      </c>
      <c r="AG21" s="9">
        <v>1.5780000000000001</v>
      </c>
      <c r="AH21" s="9">
        <v>1.9139999999999999</v>
      </c>
      <c r="AI21" s="9">
        <v>0.64600000000000002</v>
      </c>
      <c r="AJ21" s="9">
        <v>0.29099999999999998</v>
      </c>
      <c r="AK21" s="9">
        <v>0.35499999999999998</v>
      </c>
      <c r="AL21" s="9">
        <v>0.25900000000000001</v>
      </c>
      <c r="AM21" s="9">
        <v>0.25900000000000001</v>
      </c>
      <c r="AN21" s="9">
        <v>0</v>
      </c>
      <c r="AO21" s="9">
        <v>1.7270000000000001</v>
      </c>
      <c r="AP21" s="9">
        <v>1.0289999999999999</v>
      </c>
      <c r="AQ21" s="9">
        <v>0.69799999999999995</v>
      </c>
      <c r="AR21" s="9">
        <v>0.86099999999999999</v>
      </c>
      <c r="AS21" s="9">
        <v>0</v>
      </c>
      <c r="AT21" s="9">
        <v>0.86099999999999999</v>
      </c>
      <c r="AU21" s="9">
        <v>22.643000000000001</v>
      </c>
      <c r="AV21" s="9">
        <v>15.69</v>
      </c>
      <c r="AW21" s="9">
        <v>54.534999999999997</v>
      </c>
      <c r="AX21" s="9">
        <v>5.9180000000000001</v>
      </c>
      <c r="AY21" s="9">
        <v>3.05</v>
      </c>
      <c r="AZ21" s="9">
        <v>2.8679999999999999</v>
      </c>
      <c r="BA21" s="9">
        <v>1.42</v>
      </c>
      <c r="BB21" s="9">
        <v>0.85499999999999998</v>
      </c>
      <c r="BC21" s="9">
        <v>0.56499999999999995</v>
      </c>
      <c r="BD21" s="9">
        <v>1.69</v>
      </c>
      <c r="BE21" s="9">
        <v>1.0249999999999999</v>
      </c>
      <c r="BF21" s="9">
        <v>0.66500000000000004</v>
      </c>
      <c r="BG21" s="9">
        <v>2.3610000000000002</v>
      </c>
      <c r="BH21" s="9">
        <v>1.042</v>
      </c>
      <c r="BI21" s="9">
        <v>1.319</v>
      </c>
      <c r="BJ21" s="9">
        <v>0.44800000000000001</v>
      </c>
      <c r="BK21" s="9">
        <v>0.128</v>
      </c>
      <c r="BL21" s="9">
        <v>0.31900000000000001</v>
      </c>
      <c r="BM21" s="9">
        <v>8</v>
      </c>
      <c r="BN21" s="9">
        <v>8</v>
      </c>
      <c r="BO21" s="9">
        <v>13</v>
      </c>
      <c r="BP21" s="9">
        <v>3.13</v>
      </c>
      <c r="BQ21" s="9">
        <v>2.0910000000000002</v>
      </c>
      <c r="BR21" s="9">
        <v>1.0389999999999999</v>
      </c>
      <c r="BS21" s="9">
        <v>0.36499999999999999</v>
      </c>
      <c r="BT21" s="9">
        <v>0</v>
      </c>
      <c r="BU21" s="9">
        <v>0.36499999999999999</v>
      </c>
      <c r="BV21" s="9">
        <v>0.999</v>
      </c>
      <c r="BW21" s="9">
        <v>0.68</v>
      </c>
      <c r="BX21" s="9">
        <v>0.31900000000000001</v>
      </c>
      <c r="BY21" s="9">
        <v>0.80900000000000005</v>
      </c>
      <c r="BZ21" s="9">
        <v>0.80900000000000005</v>
      </c>
      <c r="CA21" s="9">
        <v>0</v>
      </c>
      <c r="CB21" s="9">
        <v>0.95599999999999996</v>
      </c>
      <c r="CC21" s="9">
        <v>0.60199999999999998</v>
      </c>
      <c r="CD21" s="9">
        <v>0.35399999999999998</v>
      </c>
      <c r="CE21" s="9">
        <v>13</v>
      </c>
      <c r="CF21" s="9">
        <v>13</v>
      </c>
      <c r="CG21" s="9">
        <v>5.9219999999999997</v>
      </c>
      <c r="CH21" s="9">
        <v>7.0650000000000004</v>
      </c>
      <c r="CI21" s="9">
        <v>3.8069999999999999</v>
      </c>
      <c r="CJ21" s="9">
        <v>3.2570000000000001</v>
      </c>
      <c r="CK21" s="9">
        <v>1.5569999999999999</v>
      </c>
      <c r="CL21" s="9">
        <v>0.27200000000000002</v>
      </c>
      <c r="CM21" s="9">
        <v>1.2849999999999999</v>
      </c>
      <c r="CN21" s="9">
        <v>1.73</v>
      </c>
      <c r="CO21" s="9">
        <v>0.93899999999999995</v>
      </c>
      <c r="CP21" s="9">
        <v>0.79100000000000004</v>
      </c>
      <c r="CQ21" s="9">
        <v>2.8660000000000001</v>
      </c>
      <c r="CR21" s="9">
        <v>2.0390000000000001</v>
      </c>
      <c r="CS21" s="9">
        <v>0.82699999999999996</v>
      </c>
      <c r="CT21" s="9">
        <v>0.91200000000000003</v>
      </c>
      <c r="CU21" s="9">
        <v>0.55700000000000005</v>
      </c>
      <c r="CV21" s="9">
        <v>0.35399999999999998</v>
      </c>
      <c r="CW21" s="9">
        <v>13</v>
      </c>
      <c r="CX21" s="9">
        <v>15.231</v>
      </c>
      <c r="CY21" s="9">
        <v>4</v>
      </c>
      <c r="CZ21" s="9">
        <v>5.476</v>
      </c>
      <c r="DA21" s="9">
        <v>2.9119999999999999</v>
      </c>
      <c r="DB21" s="9">
        <v>2.5640000000000001</v>
      </c>
      <c r="DC21" s="9">
        <v>0.873</v>
      </c>
      <c r="DD21" s="9">
        <v>0.873</v>
      </c>
      <c r="DE21" s="9">
        <v>0</v>
      </c>
      <c r="DF21" s="9">
        <v>1.218</v>
      </c>
      <c r="DG21" s="9">
        <v>1.0249999999999999</v>
      </c>
      <c r="DH21" s="9">
        <v>0.193</v>
      </c>
      <c r="DI21" s="9">
        <v>2.0310000000000001</v>
      </c>
      <c r="DJ21" s="9">
        <v>0.84</v>
      </c>
      <c r="DK21" s="9">
        <v>1.1910000000000001</v>
      </c>
      <c r="DL21" s="9">
        <v>1.3540000000000001</v>
      </c>
      <c r="DM21" s="9">
        <v>0.17299999999999999</v>
      </c>
      <c r="DN21" s="9">
        <v>1.181</v>
      </c>
      <c r="DO21" s="9">
        <v>13</v>
      </c>
      <c r="DP21" s="9">
        <v>8</v>
      </c>
      <c r="DQ21" s="9">
        <v>35.331000000000003</v>
      </c>
      <c r="DR21" s="9">
        <v>5.27</v>
      </c>
      <c r="DS21" s="9">
        <v>2.7320000000000002</v>
      </c>
      <c r="DT21" s="9">
        <v>2.5379999999999998</v>
      </c>
      <c r="DU21" s="9">
        <v>1.1919999999999999</v>
      </c>
      <c r="DV21" s="9">
        <v>0.27200000000000002</v>
      </c>
      <c r="DW21" s="9">
        <v>0.92</v>
      </c>
      <c r="DX21" s="9">
        <v>1.5109999999999999</v>
      </c>
      <c r="DY21" s="9">
        <v>0.72</v>
      </c>
      <c r="DZ21" s="9">
        <v>0.79100000000000004</v>
      </c>
      <c r="EA21" s="9">
        <v>2.0089999999999999</v>
      </c>
      <c r="EB21" s="9">
        <v>1.1819999999999999</v>
      </c>
      <c r="EC21" s="9">
        <v>0.82699999999999996</v>
      </c>
      <c r="ED21" s="9">
        <v>0.55700000000000005</v>
      </c>
      <c r="EE21" s="9">
        <v>0.55700000000000005</v>
      </c>
      <c r="EF21" s="9">
        <v>0</v>
      </c>
      <c r="EG21" s="9">
        <v>9.2159999999999993</v>
      </c>
      <c r="EH21" s="9">
        <v>16.244</v>
      </c>
      <c r="EI21" s="9">
        <v>4</v>
      </c>
      <c r="EJ21" s="9">
        <v>1.7949999999999999</v>
      </c>
      <c r="EK21" s="9">
        <v>1.075</v>
      </c>
      <c r="EL21" s="9">
        <v>0.72</v>
      </c>
      <c r="EM21" s="9">
        <v>0.36499999999999999</v>
      </c>
      <c r="EN21" s="9">
        <v>0</v>
      </c>
      <c r="EO21" s="9">
        <v>0.36499999999999999</v>
      </c>
      <c r="EP21" s="9">
        <v>0.219</v>
      </c>
      <c r="EQ21" s="9">
        <v>0.219</v>
      </c>
      <c r="ER21" s="9">
        <v>0</v>
      </c>
      <c r="ES21" s="9">
        <v>0.85699999999999998</v>
      </c>
      <c r="ET21" s="9">
        <v>0.85699999999999998</v>
      </c>
      <c r="EU21" s="9">
        <v>0</v>
      </c>
      <c r="EV21" s="9">
        <v>0.35399999999999998</v>
      </c>
      <c r="EW21" s="9">
        <v>0</v>
      </c>
      <c r="EX21" s="9">
        <v>0.35399999999999998</v>
      </c>
      <c r="EY21" s="9">
        <v>17.292999999999999</v>
      </c>
      <c r="EZ21" s="9">
        <v>17.436</v>
      </c>
      <c r="FA21" s="9">
        <v>26.122</v>
      </c>
      <c r="FB21" s="9">
        <v>3.254</v>
      </c>
      <c r="FC21" s="9">
        <v>1.45</v>
      </c>
      <c r="FD21" s="9">
        <v>1.804</v>
      </c>
      <c r="FE21" s="9">
        <v>0.27400000000000002</v>
      </c>
      <c r="FF21" s="9">
        <v>0.27400000000000002</v>
      </c>
      <c r="FG21" s="9">
        <v>0</v>
      </c>
      <c r="FH21" s="9">
        <v>0.57499999999999996</v>
      </c>
      <c r="FI21" s="9">
        <v>0.57499999999999996</v>
      </c>
      <c r="FJ21" s="9">
        <v>0</v>
      </c>
      <c r="FK21" s="9">
        <v>1.371</v>
      </c>
      <c r="FL21" s="9">
        <v>0.42799999999999999</v>
      </c>
      <c r="FM21" s="9">
        <v>0.94299999999999995</v>
      </c>
      <c r="FN21" s="9">
        <v>1.034</v>
      </c>
      <c r="FO21" s="9">
        <v>0.17299999999999999</v>
      </c>
      <c r="FP21" s="9">
        <v>0.86099999999999999</v>
      </c>
      <c r="FQ21" s="9">
        <v>20.126999999999999</v>
      </c>
      <c r="FR21" s="9">
        <v>8.3620000000000001</v>
      </c>
      <c r="FS21" s="9">
        <v>65.48</v>
      </c>
      <c r="FT21" s="9">
        <v>2.222</v>
      </c>
      <c r="FU21" s="9">
        <v>1.462</v>
      </c>
      <c r="FV21" s="9">
        <v>0.76</v>
      </c>
      <c r="FW21" s="9">
        <v>0.59899999999999998</v>
      </c>
      <c r="FX21" s="9">
        <v>0.59899999999999998</v>
      </c>
      <c r="FY21" s="9">
        <v>0</v>
      </c>
      <c r="FZ21" s="9">
        <v>0.64300000000000002</v>
      </c>
      <c r="GA21" s="9">
        <v>0.45100000000000001</v>
      </c>
      <c r="GB21" s="9">
        <v>0.193</v>
      </c>
      <c r="GC21" s="9">
        <v>0.66</v>
      </c>
      <c r="GD21" s="9">
        <v>0.41199999999999998</v>
      </c>
      <c r="GE21" s="9">
        <v>0.248</v>
      </c>
      <c r="GF21" s="9">
        <v>0.31900000000000001</v>
      </c>
      <c r="GG21" s="9">
        <v>0</v>
      </c>
      <c r="GH21" s="9">
        <v>0.31900000000000001</v>
      </c>
      <c r="GI21" s="9">
        <v>7.6859999999999999</v>
      </c>
      <c r="GJ21" s="9">
        <v>6.024</v>
      </c>
      <c r="GK21" s="9">
        <v>24.811</v>
      </c>
      <c r="GL21" s="9">
        <v>5.0460000000000003</v>
      </c>
      <c r="GM21" s="9">
        <v>2.319</v>
      </c>
      <c r="GN21" s="9">
        <v>2.7269999999999999</v>
      </c>
      <c r="GO21" s="9">
        <v>0.82599999999999996</v>
      </c>
      <c r="GP21" s="9">
        <v>0.27200000000000002</v>
      </c>
      <c r="GQ21" s="9">
        <v>0.55400000000000005</v>
      </c>
      <c r="GR21" s="9">
        <v>1.468</v>
      </c>
      <c r="GS21" s="9">
        <v>0.72</v>
      </c>
      <c r="GT21" s="9">
        <v>0.748</v>
      </c>
      <c r="GU21" s="9">
        <v>2.1219999999999999</v>
      </c>
      <c r="GV21" s="9">
        <v>0.89800000000000002</v>
      </c>
      <c r="GW21" s="9">
        <v>1.224</v>
      </c>
      <c r="GX21" s="9">
        <v>0.63</v>
      </c>
      <c r="GY21" s="9">
        <v>0.42899999999999999</v>
      </c>
      <c r="GZ21" s="9">
        <v>0.20100000000000001</v>
      </c>
      <c r="HA21" s="9">
        <v>13</v>
      </c>
      <c r="HB21" s="9">
        <v>13</v>
      </c>
      <c r="HC21" s="9">
        <v>11.295999999999999</v>
      </c>
      <c r="HD21" s="9">
        <v>5.0739999999999998</v>
      </c>
      <c r="HE21" s="9">
        <v>2.7480000000000002</v>
      </c>
      <c r="HF21" s="9">
        <v>2.3250000000000002</v>
      </c>
      <c r="HG21" s="9">
        <v>0.73099999999999998</v>
      </c>
      <c r="HH21" s="9">
        <v>0</v>
      </c>
      <c r="HI21" s="9">
        <v>0.73099999999999998</v>
      </c>
      <c r="HJ21" s="9">
        <v>1.288</v>
      </c>
      <c r="HK21" s="9">
        <v>1.052</v>
      </c>
      <c r="HL21" s="9">
        <v>0.23599999999999999</v>
      </c>
      <c r="HM21" s="9">
        <v>1.9119999999999999</v>
      </c>
      <c r="HN21" s="9">
        <v>1.5680000000000001</v>
      </c>
      <c r="HO21" s="9">
        <v>0.34399999999999997</v>
      </c>
      <c r="HP21" s="9">
        <v>1.143</v>
      </c>
      <c r="HQ21" s="9">
        <v>0.128</v>
      </c>
      <c r="HR21" s="9">
        <v>1.014</v>
      </c>
      <c r="HS21" s="9">
        <v>13</v>
      </c>
      <c r="HT21" s="9">
        <v>13</v>
      </c>
      <c r="HU21" s="9">
        <v>15.64</v>
      </c>
      <c r="HV21" s="9">
        <v>2.077</v>
      </c>
      <c r="HW21" s="9">
        <v>1.3089999999999999</v>
      </c>
      <c r="HX21" s="9">
        <v>0.76900000000000002</v>
      </c>
      <c r="HY21" s="9">
        <v>0.873</v>
      </c>
      <c r="HZ21" s="9">
        <v>0.873</v>
      </c>
      <c r="IA21" s="9">
        <v>0</v>
      </c>
      <c r="IB21" s="9">
        <v>0.192</v>
      </c>
      <c r="IC21" s="9">
        <v>0.192</v>
      </c>
      <c r="ID21" s="9">
        <v>0</v>
      </c>
      <c r="IE21" s="9">
        <v>0.69299999999999995</v>
      </c>
      <c r="IF21" s="9">
        <v>0.24299999999999999</v>
      </c>
      <c r="IG21" s="9">
        <v>0.44900000000000001</v>
      </c>
      <c r="IH21" s="9">
        <v>0.31900000000000001</v>
      </c>
      <c r="II21" s="9">
        <v>0</v>
      </c>
      <c r="IJ21" s="9">
        <v>0.31900000000000001</v>
      </c>
      <c r="IK21" s="9">
        <v>9.7590000000000003</v>
      </c>
      <c r="IL21" s="9">
        <v>2</v>
      </c>
      <c r="IM21" s="9">
        <v>24.254999999999999</v>
      </c>
      <c r="IN21" s="9">
        <v>0.34300000000000003</v>
      </c>
      <c r="IO21" s="9">
        <v>0.34300000000000003</v>
      </c>
      <c r="IP21" s="9">
        <v>0</v>
      </c>
      <c r="IQ21" s="9">
        <v>0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defaultColWidth="14.7109375" defaultRowHeight="11.25"/>
  <cols>
    <col min="1" max="16384" width="14.7109375" style="1"/>
  </cols>
  <sheetData>
    <row r="1" spans="1:69" s="2" customFormat="1" ht="99.95" customHeight="1">
      <c r="B1" s="3" t="s">
        <v>12513</v>
      </c>
      <c r="C1" s="3" t="s">
        <v>12514</v>
      </c>
      <c r="D1" s="3" t="s">
        <v>12515</v>
      </c>
      <c r="E1" s="3" t="s">
        <v>12516</v>
      </c>
      <c r="F1" s="3" t="s">
        <v>12517</v>
      </c>
      <c r="G1" s="3" t="s">
        <v>12518</v>
      </c>
      <c r="H1" s="3" t="s">
        <v>12519</v>
      </c>
      <c r="I1" s="3" t="s">
        <v>12520</v>
      </c>
      <c r="J1" s="3" t="s">
        <v>12521</v>
      </c>
      <c r="K1" s="3" t="s">
        <v>12522</v>
      </c>
      <c r="L1" s="3" t="s">
        <v>12523</v>
      </c>
      <c r="M1" s="3" t="s">
        <v>12524</v>
      </c>
      <c r="N1" s="3" t="s">
        <v>12525</v>
      </c>
      <c r="O1" s="3" t="s">
        <v>12526</v>
      </c>
      <c r="P1" s="3" t="s">
        <v>12527</v>
      </c>
      <c r="Q1" s="3" t="s">
        <v>12528</v>
      </c>
      <c r="R1" s="3" t="s">
        <v>12529</v>
      </c>
      <c r="S1" s="3" t="s">
        <v>12530</v>
      </c>
      <c r="T1" s="3" t="s">
        <v>12531</v>
      </c>
      <c r="U1" s="3" t="s">
        <v>12532</v>
      </c>
      <c r="V1" s="3" t="s">
        <v>12533</v>
      </c>
      <c r="W1" s="3" t="s">
        <v>12534</v>
      </c>
      <c r="X1" s="3" t="s">
        <v>12535</v>
      </c>
      <c r="Y1" s="3" t="s">
        <v>12536</v>
      </c>
      <c r="Z1" s="3" t="s">
        <v>12537</v>
      </c>
      <c r="AA1" s="3" t="s">
        <v>12538</v>
      </c>
      <c r="AB1" s="3" t="s">
        <v>12539</v>
      </c>
      <c r="AC1" s="3" t="s">
        <v>12540</v>
      </c>
      <c r="AD1" s="3" t="s">
        <v>12541</v>
      </c>
      <c r="AE1" s="3" t="s">
        <v>12542</v>
      </c>
      <c r="AF1" s="3" t="s">
        <v>12543</v>
      </c>
      <c r="AG1" s="3" t="s">
        <v>12544</v>
      </c>
      <c r="AH1" s="3" t="s">
        <v>12545</v>
      </c>
      <c r="AI1" s="3" t="s">
        <v>12546</v>
      </c>
      <c r="AJ1" s="3" t="s">
        <v>12547</v>
      </c>
      <c r="AK1" s="3" t="s">
        <v>12548</v>
      </c>
      <c r="AL1" s="3" t="s">
        <v>12549</v>
      </c>
      <c r="AM1" s="3" t="s">
        <v>12550</v>
      </c>
      <c r="AN1" s="3" t="s">
        <v>12551</v>
      </c>
      <c r="AO1" s="3" t="s">
        <v>12552</v>
      </c>
      <c r="AP1" s="3" t="s">
        <v>12553</v>
      </c>
      <c r="AQ1" s="3" t="s">
        <v>12554</v>
      </c>
      <c r="AR1" s="3" t="s">
        <v>12555</v>
      </c>
      <c r="AS1" s="3" t="s">
        <v>12556</v>
      </c>
      <c r="AT1" s="3" t="s">
        <v>12557</v>
      </c>
      <c r="AU1" s="3" t="s">
        <v>12558</v>
      </c>
      <c r="AV1" s="3" t="s">
        <v>12559</v>
      </c>
      <c r="AW1" s="3" t="s">
        <v>12560</v>
      </c>
      <c r="AX1" s="3" t="s">
        <v>12561</v>
      </c>
      <c r="AY1" s="3" t="s">
        <v>12562</v>
      </c>
      <c r="AZ1" s="3" t="s">
        <v>12563</v>
      </c>
      <c r="BA1" s="3" t="s">
        <v>12564</v>
      </c>
      <c r="BB1" s="3" t="s">
        <v>12565</v>
      </c>
      <c r="BC1" s="3" t="s">
        <v>12566</v>
      </c>
      <c r="BD1" s="3" t="s">
        <v>12567</v>
      </c>
      <c r="BE1" s="3" t="s">
        <v>12568</v>
      </c>
      <c r="BF1" s="3" t="s">
        <v>12569</v>
      </c>
      <c r="BG1" s="3" t="s">
        <v>12570</v>
      </c>
      <c r="BH1" s="3" t="s">
        <v>12571</v>
      </c>
      <c r="BI1" s="3" t="s">
        <v>12572</v>
      </c>
      <c r="BJ1" s="3" t="s">
        <v>12573</v>
      </c>
      <c r="BK1" s="3" t="s">
        <v>12574</v>
      </c>
      <c r="BL1" s="3" t="s">
        <v>12575</v>
      </c>
      <c r="BM1" s="3" t="s">
        <v>12576</v>
      </c>
      <c r="BN1" s="3" t="s">
        <v>12577</v>
      </c>
      <c r="BO1" s="3" t="s">
        <v>12578</v>
      </c>
      <c r="BP1" s="3" t="s">
        <v>12579</v>
      </c>
      <c r="BQ1" s="3" t="s">
        <v>12580</v>
      </c>
    </row>
    <row r="2" spans="1:69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8" t="s">
        <v>277</v>
      </c>
      <c r="N2" s="8" t="s">
        <v>277</v>
      </c>
      <c r="O2" s="8" t="s">
        <v>277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8" t="s">
        <v>277</v>
      </c>
      <c r="AF2" s="8" t="s">
        <v>277</v>
      </c>
      <c r="AG2" s="8" t="s">
        <v>277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8" t="s">
        <v>277</v>
      </c>
      <c r="AX2" s="8" t="s">
        <v>277</v>
      </c>
      <c r="AY2" s="8" t="s">
        <v>277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8" t="s">
        <v>277</v>
      </c>
      <c r="BP2" s="8" t="s">
        <v>277</v>
      </c>
      <c r="BQ2" s="8" t="s">
        <v>277</v>
      </c>
    </row>
    <row r="3" spans="1:6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</row>
    <row r="4" spans="1:69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</row>
    <row r="5" spans="1:69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</row>
    <row r="6" spans="1:6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</row>
    <row r="7" spans="1:6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</row>
    <row r="8" spans="1:69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</row>
    <row r="9" spans="1:69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</row>
    <row r="10" spans="1:69">
      <c r="A10" s="4" t="s">
        <v>258</v>
      </c>
      <c r="B10" s="8" t="s">
        <v>12581</v>
      </c>
      <c r="C10" s="8" t="s">
        <v>12582</v>
      </c>
      <c r="D10" s="8" t="s">
        <v>12583</v>
      </c>
      <c r="E10" s="8" t="s">
        <v>12584</v>
      </c>
      <c r="F10" s="8" t="s">
        <v>12585</v>
      </c>
      <c r="G10" s="8" t="s">
        <v>12586</v>
      </c>
      <c r="H10" s="8" t="s">
        <v>12587</v>
      </c>
      <c r="I10" s="8" t="s">
        <v>12588</v>
      </c>
      <c r="J10" s="8" t="s">
        <v>12589</v>
      </c>
      <c r="K10" s="8" t="s">
        <v>12590</v>
      </c>
      <c r="L10" s="8" t="s">
        <v>12591</v>
      </c>
      <c r="M10" s="8" t="s">
        <v>12592</v>
      </c>
      <c r="N10" s="8" t="s">
        <v>12593</v>
      </c>
      <c r="O10" s="8" t="s">
        <v>12594</v>
      </c>
      <c r="P10" s="8" t="s">
        <v>12595</v>
      </c>
      <c r="Q10" s="8" t="s">
        <v>12596</v>
      </c>
      <c r="R10" s="8" t="s">
        <v>12597</v>
      </c>
      <c r="S10" s="8" t="s">
        <v>12598</v>
      </c>
      <c r="T10" s="8" t="s">
        <v>12599</v>
      </c>
      <c r="U10" s="8" t="s">
        <v>12600</v>
      </c>
      <c r="V10" s="8" t="s">
        <v>12601</v>
      </c>
      <c r="W10" s="8" t="s">
        <v>12602</v>
      </c>
      <c r="X10" s="8" t="s">
        <v>12603</v>
      </c>
      <c r="Y10" s="8" t="s">
        <v>12604</v>
      </c>
      <c r="Z10" s="8" t="s">
        <v>12605</v>
      </c>
      <c r="AA10" s="8" t="s">
        <v>12606</v>
      </c>
      <c r="AB10" s="8" t="s">
        <v>12607</v>
      </c>
      <c r="AC10" s="8" t="s">
        <v>12608</v>
      </c>
      <c r="AD10" s="8" t="s">
        <v>12609</v>
      </c>
      <c r="AE10" s="8" t="s">
        <v>12610</v>
      </c>
      <c r="AF10" s="8" t="s">
        <v>12611</v>
      </c>
      <c r="AG10" s="8" t="s">
        <v>12612</v>
      </c>
      <c r="AH10" s="8" t="s">
        <v>12613</v>
      </c>
      <c r="AI10" s="8" t="s">
        <v>12614</v>
      </c>
      <c r="AJ10" s="8" t="s">
        <v>12615</v>
      </c>
      <c r="AK10" s="8" t="s">
        <v>12616</v>
      </c>
      <c r="AL10" s="8" t="s">
        <v>12617</v>
      </c>
      <c r="AM10" s="8" t="s">
        <v>12618</v>
      </c>
      <c r="AN10" s="8" t="s">
        <v>12619</v>
      </c>
      <c r="AO10" s="8" t="s">
        <v>12620</v>
      </c>
      <c r="AP10" s="8" t="s">
        <v>12621</v>
      </c>
      <c r="AQ10" s="8" t="s">
        <v>12622</v>
      </c>
      <c r="AR10" s="8" t="s">
        <v>12623</v>
      </c>
      <c r="AS10" s="8" t="s">
        <v>12624</v>
      </c>
      <c r="AT10" s="8" t="s">
        <v>12625</v>
      </c>
      <c r="AU10" s="8" t="s">
        <v>12626</v>
      </c>
      <c r="AV10" s="8" t="s">
        <v>12627</v>
      </c>
      <c r="AW10" s="8" t="s">
        <v>12628</v>
      </c>
      <c r="AX10" s="8" t="s">
        <v>12629</v>
      </c>
      <c r="AY10" s="8" t="s">
        <v>12630</v>
      </c>
      <c r="AZ10" s="8" t="s">
        <v>12631</v>
      </c>
      <c r="BA10" s="8" t="s">
        <v>12632</v>
      </c>
      <c r="BB10" s="8" t="s">
        <v>12633</v>
      </c>
      <c r="BC10" s="8" t="s">
        <v>12634</v>
      </c>
      <c r="BD10" s="8" t="s">
        <v>12635</v>
      </c>
      <c r="BE10" s="8" t="s">
        <v>12636</v>
      </c>
      <c r="BF10" s="8" t="s">
        <v>12637</v>
      </c>
      <c r="BG10" s="8" t="s">
        <v>12638</v>
      </c>
      <c r="BH10" s="8" t="s">
        <v>12639</v>
      </c>
      <c r="BI10" s="8" t="s">
        <v>12640</v>
      </c>
      <c r="BJ10" s="8" t="s">
        <v>12641</v>
      </c>
      <c r="BK10" s="8" t="s">
        <v>12642</v>
      </c>
      <c r="BL10" s="8" t="s">
        <v>12643</v>
      </c>
      <c r="BM10" s="8" t="s">
        <v>12644</v>
      </c>
      <c r="BN10" s="8" t="s">
        <v>12645</v>
      </c>
      <c r="BO10" s="8" t="s">
        <v>12646</v>
      </c>
      <c r="BP10" s="8" t="s">
        <v>12647</v>
      </c>
      <c r="BQ10" s="8" t="s">
        <v>12648</v>
      </c>
    </row>
    <row r="11" spans="1:69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0.64</v>
      </c>
      <c r="K11" s="9">
        <v>0</v>
      </c>
      <c r="L11" s="9">
        <v>0.64</v>
      </c>
      <c r="M11" s="9">
        <v>118.45399999999999</v>
      </c>
      <c r="N11" s="9">
        <v>0</v>
      </c>
      <c r="O11" s="9">
        <v>118.45399999999999</v>
      </c>
      <c r="P11" s="9">
        <v>2.6629999999999998</v>
      </c>
      <c r="Q11" s="9">
        <v>0.93700000000000006</v>
      </c>
      <c r="R11" s="9">
        <v>1.726</v>
      </c>
      <c r="S11" s="9">
        <v>0.59899999999999998</v>
      </c>
      <c r="T11" s="9">
        <v>0.30399999999999999</v>
      </c>
      <c r="U11" s="9">
        <v>0.29499999999999998</v>
      </c>
      <c r="V11" s="9">
        <v>0</v>
      </c>
      <c r="W11" s="9">
        <v>0</v>
      </c>
      <c r="X11" s="9">
        <v>0</v>
      </c>
      <c r="Y11" s="9">
        <v>0.78700000000000003</v>
      </c>
      <c r="Z11" s="9">
        <v>0.38900000000000001</v>
      </c>
      <c r="AA11" s="9">
        <v>0.39800000000000002</v>
      </c>
      <c r="AB11" s="9">
        <v>1.2769999999999999</v>
      </c>
      <c r="AC11" s="9">
        <v>0.24399999999999999</v>
      </c>
      <c r="AD11" s="9">
        <v>1.0329999999999999</v>
      </c>
      <c r="AE11" s="9">
        <v>43.06</v>
      </c>
      <c r="AF11" s="9">
        <v>26.36</v>
      </c>
      <c r="AG11" s="9">
        <v>52.325000000000003</v>
      </c>
      <c r="AH11" s="9">
        <v>8.452</v>
      </c>
      <c r="AI11" s="9">
        <v>3.0779999999999998</v>
      </c>
      <c r="AJ11" s="9">
        <v>5.375</v>
      </c>
      <c r="AK11" s="9">
        <v>0.70599999999999996</v>
      </c>
      <c r="AL11" s="9">
        <v>0</v>
      </c>
      <c r="AM11" s="9">
        <v>0.70599999999999996</v>
      </c>
      <c r="AN11" s="9">
        <v>1.512</v>
      </c>
      <c r="AO11" s="9">
        <v>0.34499999999999997</v>
      </c>
      <c r="AP11" s="9">
        <v>1.167</v>
      </c>
      <c r="AQ11" s="9">
        <v>3.0110000000000001</v>
      </c>
      <c r="AR11" s="9">
        <v>1.165</v>
      </c>
      <c r="AS11" s="9">
        <v>1.845</v>
      </c>
      <c r="AT11" s="9">
        <v>3.2240000000000002</v>
      </c>
      <c r="AU11" s="9">
        <v>1.5669999999999999</v>
      </c>
      <c r="AV11" s="9">
        <v>1.657</v>
      </c>
      <c r="AW11" s="9">
        <v>30.058</v>
      </c>
      <c r="AX11" s="9">
        <v>49.69</v>
      </c>
      <c r="AY11" s="9">
        <v>24.792000000000002</v>
      </c>
      <c r="AZ11" s="9">
        <v>2.5649999999999999</v>
      </c>
      <c r="BA11" s="9">
        <v>1.885</v>
      </c>
      <c r="BB11" s="9">
        <v>0.68</v>
      </c>
      <c r="BC11" s="9">
        <v>0.29399999999999998</v>
      </c>
      <c r="BD11" s="9">
        <v>0.29399999999999998</v>
      </c>
      <c r="BE11" s="9">
        <v>0</v>
      </c>
      <c r="BF11" s="9">
        <v>0.51</v>
      </c>
      <c r="BG11" s="9">
        <v>0.51</v>
      </c>
      <c r="BH11" s="9">
        <v>0</v>
      </c>
      <c r="BI11" s="9">
        <v>0.60599999999999998</v>
      </c>
      <c r="BJ11" s="9">
        <v>0.60599999999999998</v>
      </c>
      <c r="BK11" s="9">
        <v>0</v>
      </c>
      <c r="BL11" s="9">
        <v>1.1539999999999999</v>
      </c>
      <c r="BM11" s="9">
        <v>0.47499999999999998</v>
      </c>
      <c r="BN11" s="9">
        <v>0.68</v>
      </c>
      <c r="BO11" s="9">
        <v>26</v>
      </c>
      <c r="BP11" s="9">
        <v>14.41</v>
      </c>
      <c r="BQ11" s="9">
        <v>103.16500000000001</v>
      </c>
    </row>
    <row r="12" spans="1:69">
      <c r="A12" s="10">
        <v>42401</v>
      </c>
      <c r="B12" s="9">
        <v>0</v>
      </c>
      <c r="C12" s="9">
        <v>0</v>
      </c>
      <c r="D12" s="9">
        <v>0.16800000000000001</v>
      </c>
      <c r="E12" s="9">
        <v>0.16800000000000001</v>
      </c>
      <c r="F12" s="9">
        <v>0</v>
      </c>
      <c r="G12" s="9">
        <v>0</v>
      </c>
      <c r="H12" s="9">
        <v>0</v>
      </c>
      <c r="I12" s="9">
        <v>0</v>
      </c>
      <c r="J12" s="9">
        <v>0.26700000000000002</v>
      </c>
      <c r="K12" s="9">
        <v>0.26700000000000002</v>
      </c>
      <c r="L12" s="9">
        <v>0</v>
      </c>
      <c r="M12" s="9">
        <v>46.652000000000001</v>
      </c>
      <c r="N12" s="9">
        <v>46.652000000000001</v>
      </c>
      <c r="O12" s="9">
        <v>0</v>
      </c>
      <c r="P12" s="9">
        <v>3.72</v>
      </c>
      <c r="Q12" s="9">
        <v>1.5229999999999999</v>
      </c>
      <c r="R12" s="9">
        <v>2.1970000000000001</v>
      </c>
      <c r="S12" s="9">
        <v>0.45500000000000002</v>
      </c>
      <c r="T12" s="9">
        <v>0.22500000000000001</v>
      </c>
      <c r="U12" s="9">
        <v>0.23</v>
      </c>
      <c r="V12" s="9">
        <v>0.59599999999999997</v>
      </c>
      <c r="W12" s="9">
        <v>0.38</v>
      </c>
      <c r="X12" s="9">
        <v>0.216</v>
      </c>
      <c r="Y12" s="9">
        <v>0.879</v>
      </c>
      <c r="Z12" s="9">
        <v>0.66400000000000003</v>
      </c>
      <c r="AA12" s="9">
        <v>0.215</v>
      </c>
      <c r="AB12" s="9">
        <v>1.79</v>
      </c>
      <c r="AC12" s="9">
        <v>0.254</v>
      </c>
      <c r="AD12" s="9">
        <v>1.5349999999999999</v>
      </c>
      <c r="AE12" s="9">
        <v>38.485999999999997</v>
      </c>
      <c r="AF12" s="9">
        <v>26</v>
      </c>
      <c r="AG12" s="9">
        <v>97.71</v>
      </c>
      <c r="AH12" s="9">
        <v>6.1150000000000002</v>
      </c>
      <c r="AI12" s="9">
        <v>2.1509999999999998</v>
      </c>
      <c r="AJ12" s="9">
        <v>3.964</v>
      </c>
      <c r="AK12" s="9">
        <v>0.58099999999999996</v>
      </c>
      <c r="AL12" s="9">
        <v>0</v>
      </c>
      <c r="AM12" s="9">
        <v>0.58099999999999996</v>
      </c>
      <c r="AN12" s="9">
        <v>1.145</v>
      </c>
      <c r="AO12" s="9">
        <v>0.95399999999999996</v>
      </c>
      <c r="AP12" s="9">
        <v>0.191</v>
      </c>
      <c r="AQ12" s="9">
        <v>2.5409999999999999</v>
      </c>
      <c r="AR12" s="9">
        <v>0.81299999999999994</v>
      </c>
      <c r="AS12" s="9">
        <v>1.728</v>
      </c>
      <c r="AT12" s="9">
        <v>1.847</v>
      </c>
      <c r="AU12" s="9">
        <v>0.38400000000000001</v>
      </c>
      <c r="AV12" s="9">
        <v>1.4630000000000001</v>
      </c>
      <c r="AW12" s="9">
        <v>28.126999999999999</v>
      </c>
      <c r="AX12" s="9">
        <v>16.405000000000001</v>
      </c>
      <c r="AY12" s="9">
        <v>32.497999999999998</v>
      </c>
      <c r="AZ12" s="9">
        <v>3.8740000000000001</v>
      </c>
      <c r="BA12" s="9">
        <v>1.1060000000000001</v>
      </c>
      <c r="BB12" s="9">
        <v>2.7679999999999998</v>
      </c>
      <c r="BC12" s="9">
        <v>0.17899999999999999</v>
      </c>
      <c r="BD12" s="9">
        <v>0.17899999999999999</v>
      </c>
      <c r="BE12" s="9">
        <v>0</v>
      </c>
      <c r="BF12" s="9">
        <v>0.17899999999999999</v>
      </c>
      <c r="BG12" s="9">
        <v>0.17899999999999999</v>
      </c>
      <c r="BH12" s="9">
        <v>0</v>
      </c>
      <c r="BI12" s="9">
        <v>1.2869999999999999</v>
      </c>
      <c r="BJ12" s="9">
        <v>0.32500000000000001</v>
      </c>
      <c r="BK12" s="9">
        <v>0.96199999999999997</v>
      </c>
      <c r="BL12" s="9">
        <v>2.2290000000000001</v>
      </c>
      <c r="BM12" s="9">
        <v>0.42299999999999999</v>
      </c>
      <c r="BN12" s="9">
        <v>1.806</v>
      </c>
      <c r="BO12" s="9">
        <v>52</v>
      </c>
      <c r="BP12" s="9">
        <v>42.366</v>
      </c>
      <c r="BQ12" s="9">
        <v>52</v>
      </c>
    </row>
    <row r="13" spans="1:69">
      <c r="A13" s="10">
        <v>42767</v>
      </c>
      <c r="B13" s="9">
        <v>0</v>
      </c>
      <c r="C13" s="9">
        <v>0</v>
      </c>
      <c r="D13" s="9">
        <v>0.22800000000000001</v>
      </c>
      <c r="E13" s="9">
        <v>0</v>
      </c>
      <c r="F13" s="9">
        <v>0.22800000000000001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4.1559999999999997</v>
      </c>
      <c r="Q13" s="9">
        <v>1.4330000000000001</v>
      </c>
      <c r="R13" s="9">
        <v>2.7240000000000002</v>
      </c>
      <c r="S13" s="9">
        <v>0</v>
      </c>
      <c r="T13" s="9">
        <v>0</v>
      </c>
      <c r="U13" s="9">
        <v>0</v>
      </c>
      <c r="V13" s="9">
        <v>2.3260000000000001</v>
      </c>
      <c r="W13" s="9">
        <v>1.0049999999999999</v>
      </c>
      <c r="X13" s="9">
        <v>1.321</v>
      </c>
      <c r="Y13" s="9">
        <v>0.98299999999999998</v>
      </c>
      <c r="Z13" s="9">
        <v>0</v>
      </c>
      <c r="AA13" s="9">
        <v>0.98299999999999998</v>
      </c>
      <c r="AB13" s="9">
        <v>0.84699999999999998</v>
      </c>
      <c r="AC13" s="9">
        <v>0.42799999999999999</v>
      </c>
      <c r="AD13" s="9">
        <v>0.42</v>
      </c>
      <c r="AE13" s="9">
        <v>8</v>
      </c>
      <c r="AF13" s="9">
        <v>8</v>
      </c>
      <c r="AG13" s="9">
        <v>12.32</v>
      </c>
      <c r="AH13" s="9">
        <v>6.8710000000000004</v>
      </c>
      <c r="AI13" s="9">
        <v>2.66</v>
      </c>
      <c r="AJ13" s="9">
        <v>4.2119999999999997</v>
      </c>
      <c r="AK13" s="9">
        <v>1.401</v>
      </c>
      <c r="AL13" s="9">
        <v>0.35299999999999998</v>
      </c>
      <c r="AM13" s="9">
        <v>1.048</v>
      </c>
      <c r="AN13" s="9">
        <v>1.2170000000000001</v>
      </c>
      <c r="AO13" s="9">
        <v>0.371</v>
      </c>
      <c r="AP13" s="9">
        <v>0.84599999999999997</v>
      </c>
      <c r="AQ13" s="9">
        <v>1.9870000000000001</v>
      </c>
      <c r="AR13" s="9">
        <v>0.72299999999999998</v>
      </c>
      <c r="AS13" s="9">
        <v>1.264</v>
      </c>
      <c r="AT13" s="9">
        <v>2.2679999999999998</v>
      </c>
      <c r="AU13" s="9">
        <v>1.2130000000000001</v>
      </c>
      <c r="AV13" s="9">
        <v>1.054</v>
      </c>
      <c r="AW13" s="9">
        <v>19.673999999999999</v>
      </c>
      <c r="AX13" s="9">
        <v>27.367999999999999</v>
      </c>
      <c r="AY13" s="9">
        <v>15.683</v>
      </c>
      <c r="AZ13" s="9">
        <v>2.5859999999999999</v>
      </c>
      <c r="BA13" s="9">
        <v>1.635</v>
      </c>
      <c r="BB13" s="9">
        <v>0.95099999999999996</v>
      </c>
      <c r="BC13" s="9">
        <v>0.26100000000000001</v>
      </c>
      <c r="BD13" s="9">
        <v>0.26100000000000001</v>
      </c>
      <c r="BE13" s="9">
        <v>0</v>
      </c>
      <c r="BF13" s="9">
        <v>0.34</v>
      </c>
      <c r="BG13" s="9">
        <v>0.34</v>
      </c>
      <c r="BH13" s="9">
        <v>0</v>
      </c>
      <c r="BI13" s="9">
        <v>0.95199999999999996</v>
      </c>
      <c r="BJ13" s="9">
        <v>0.46200000000000002</v>
      </c>
      <c r="BK13" s="9">
        <v>0.49</v>
      </c>
      <c r="BL13" s="9">
        <v>1.0329999999999999</v>
      </c>
      <c r="BM13" s="9">
        <v>0.57199999999999995</v>
      </c>
      <c r="BN13" s="9">
        <v>0.46100000000000002</v>
      </c>
      <c r="BO13" s="9">
        <v>29.353000000000002</v>
      </c>
      <c r="BP13" s="9">
        <v>25.471</v>
      </c>
      <c r="BQ13" s="9">
        <v>42.39</v>
      </c>
    </row>
    <row r="14" spans="1:69">
      <c r="A14" s="10">
        <v>43132</v>
      </c>
      <c r="B14" s="9">
        <v>0.16</v>
      </c>
      <c r="C14" s="9">
        <v>0</v>
      </c>
      <c r="D14" s="9">
        <v>0</v>
      </c>
      <c r="E14" s="9">
        <v>0</v>
      </c>
      <c r="F14" s="9">
        <v>0</v>
      </c>
      <c r="G14" s="9">
        <v>0.16600000000000001</v>
      </c>
      <c r="H14" s="9">
        <v>0</v>
      </c>
      <c r="I14" s="9">
        <v>0.16600000000000001</v>
      </c>
      <c r="J14" s="9">
        <v>0.13700000000000001</v>
      </c>
      <c r="K14" s="9">
        <v>0</v>
      </c>
      <c r="L14" s="9">
        <v>0.13700000000000001</v>
      </c>
      <c r="M14" s="9">
        <v>24.253</v>
      </c>
      <c r="N14" s="9">
        <v>0</v>
      </c>
      <c r="O14" s="9">
        <v>61.319000000000003</v>
      </c>
      <c r="P14" s="9">
        <v>4.6289999999999996</v>
      </c>
      <c r="Q14" s="9">
        <v>2.3450000000000002</v>
      </c>
      <c r="R14" s="9">
        <v>2.2839999999999998</v>
      </c>
      <c r="S14" s="9">
        <v>0.65400000000000003</v>
      </c>
      <c r="T14" s="9">
        <v>0.46899999999999997</v>
      </c>
      <c r="U14" s="9">
        <v>0.185</v>
      </c>
      <c r="V14" s="9">
        <v>1.3320000000000001</v>
      </c>
      <c r="W14" s="9">
        <v>0.56000000000000005</v>
      </c>
      <c r="X14" s="9">
        <v>0.77100000000000002</v>
      </c>
      <c r="Y14" s="9">
        <v>0.98</v>
      </c>
      <c r="Z14" s="9">
        <v>0.38100000000000001</v>
      </c>
      <c r="AA14" s="9">
        <v>0.59899999999999998</v>
      </c>
      <c r="AB14" s="9">
        <v>1.663</v>
      </c>
      <c r="AC14" s="9">
        <v>0.93500000000000005</v>
      </c>
      <c r="AD14" s="9">
        <v>0.72799999999999998</v>
      </c>
      <c r="AE14" s="9">
        <v>24.033999999999999</v>
      </c>
      <c r="AF14" s="9">
        <v>37.024999999999999</v>
      </c>
      <c r="AG14" s="9">
        <v>17</v>
      </c>
      <c r="AH14" s="9">
        <v>4.633</v>
      </c>
      <c r="AI14" s="9">
        <v>0.95899999999999996</v>
      </c>
      <c r="AJ14" s="9">
        <v>3.6749999999999998</v>
      </c>
      <c r="AK14" s="9">
        <v>0.86099999999999999</v>
      </c>
      <c r="AL14" s="9">
        <v>0</v>
      </c>
      <c r="AM14" s="9">
        <v>0.86099999999999999</v>
      </c>
      <c r="AN14" s="9">
        <v>0.83499999999999996</v>
      </c>
      <c r="AO14" s="9">
        <v>0.315</v>
      </c>
      <c r="AP14" s="9">
        <v>0.52</v>
      </c>
      <c r="AQ14" s="9">
        <v>0.996</v>
      </c>
      <c r="AR14" s="9">
        <v>0</v>
      </c>
      <c r="AS14" s="9">
        <v>0.996</v>
      </c>
      <c r="AT14" s="9">
        <v>1.9410000000000001</v>
      </c>
      <c r="AU14" s="9">
        <v>0.64300000000000002</v>
      </c>
      <c r="AV14" s="9">
        <v>1.2969999999999999</v>
      </c>
      <c r="AW14" s="9">
        <v>26</v>
      </c>
      <c r="AX14" s="9">
        <v>52</v>
      </c>
      <c r="AY14" s="9">
        <v>24.492000000000001</v>
      </c>
      <c r="AZ14" s="9">
        <v>2.637</v>
      </c>
      <c r="BA14" s="9">
        <v>1.1819999999999999</v>
      </c>
      <c r="BB14" s="9">
        <v>1.4550000000000001</v>
      </c>
      <c r="BC14" s="9">
        <v>0.28799999999999998</v>
      </c>
      <c r="BD14" s="9">
        <v>0.14299999999999999</v>
      </c>
      <c r="BE14" s="9">
        <v>0.14499999999999999</v>
      </c>
      <c r="BF14" s="9">
        <v>0.34899999999999998</v>
      </c>
      <c r="BG14" s="9">
        <v>0</v>
      </c>
      <c r="BH14" s="9">
        <v>0.34899999999999998</v>
      </c>
      <c r="BI14" s="9">
        <v>0.70899999999999996</v>
      </c>
      <c r="BJ14" s="9">
        <v>0.441</v>
      </c>
      <c r="BK14" s="9">
        <v>0.26800000000000002</v>
      </c>
      <c r="BL14" s="9">
        <v>1.292</v>
      </c>
      <c r="BM14" s="9">
        <v>0.59799999999999998</v>
      </c>
      <c r="BN14" s="9">
        <v>0.69399999999999995</v>
      </c>
      <c r="BO14" s="9">
        <v>48.48</v>
      </c>
      <c r="BP14" s="9">
        <v>49.585999999999999</v>
      </c>
      <c r="BQ14" s="9">
        <v>52.139000000000003</v>
      </c>
    </row>
    <row r="15" spans="1:6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0.19700000000000001</v>
      </c>
      <c r="H15" s="9">
        <v>0.19700000000000001</v>
      </c>
      <c r="I15" s="9">
        <v>0</v>
      </c>
      <c r="J15" s="9">
        <v>0.191</v>
      </c>
      <c r="K15" s="9">
        <v>0</v>
      </c>
      <c r="L15" s="9">
        <v>0.191</v>
      </c>
      <c r="M15" s="9">
        <v>64.474999999999994</v>
      </c>
      <c r="N15" s="9">
        <v>0</v>
      </c>
      <c r="O15" s="9">
        <v>0</v>
      </c>
      <c r="P15" s="9">
        <v>4.6230000000000002</v>
      </c>
      <c r="Q15" s="9">
        <v>1.9019999999999999</v>
      </c>
      <c r="R15" s="9">
        <v>2.7210000000000001</v>
      </c>
      <c r="S15" s="9">
        <v>0</v>
      </c>
      <c r="T15" s="9">
        <v>0</v>
      </c>
      <c r="U15" s="9">
        <v>0</v>
      </c>
      <c r="V15" s="9">
        <v>1.5009999999999999</v>
      </c>
      <c r="W15" s="9">
        <v>0</v>
      </c>
      <c r="X15" s="9">
        <v>1.5009999999999999</v>
      </c>
      <c r="Y15" s="9">
        <v>1.018</v>
      </c>
      <c r="Z15" s="9">
        <v>0.81899999999999995</v>
      </c>
      <c r="AA15" s="9">
        <v>0.2</v>
      </c>
      <c r="AB15" s="9">
        <v>2.1040000000000001</v>
      </c>
      <c r="AC15" s="9">
        <v>1.083</v>
      </c>
      <c r="AD15" s="9">
        <v>1.02</v>
      </c>
      <c r="AE15" s="9">
        <v>31.27</v>
      </c>
      <c r="AF15" s="9">
        <v>52</v>
      </c>
      <c r="AG15" s="9">
        <v>12</v>
      </c>
      <c r="AH15" s="9">
        <v>7.1970000000000001</v>
      </c>
      <c r="AI15" s="9">
        <v>3.145</v>
      </c>
      <c r="AJ15" s="9">
        <v>4.0529999999999999</v>
      </c>
      <c r="AK15" s="9">
        <v>0.96399999999999997</v>
      </c>
      <c r="AL15" s="9">
        <v>0</v>
      </c>
      <c r="AM15" s="9">
        <v>0.96399999999999997</v>
      </c>
      <c r="AN15" s="9">
        <v>0.81599999999999995</v>
      </c>
      <c r="AO15" s="9">
        <v>0.81599999999999995</v>
      </c>
      <c r="AP15" s="9">
        <v>0</v>
      </c>
      <c r="AQ15" s="9">
        <v>2.153</v>
      </c>
      <c r="AR15" s="9">
        <v>1.032</v>
      </c>
      <c r="AS15" s="9">
        <v>1.121</v>
      </c>
      <c r="AT15" s="9">
        <v>3.2650000000000001</v>
      </c>
      <c r="AU15" s="9">
        <v>1.296</v>
      </c>
      <c r="AV15" s="9">
        <v>1.968</v>
      </c>
      <c r="AW15" s="9">
        <v>39.585000000000001</v>
      </c>
      <c r="AX15" s="9">
        <v>26</v>
      </c>
      <c r="AY15" s="9">
        <v>44.582000000000001</v>
      </c>
      <c r="AZ15" s="9">
        <v>1.4339999999999999</v>
      </c>
      <c r="BA15" s="9">
        <v>0.19700000000000001</v>
      </c>
      <c r="BB15" s="9">
        <v>1.2370000000000001</v>
      </c>
      <c r="BC15" s="9">
        <v>0.221</v>
      </c>
      <c r="BD15" s="9">
        <v>0</v>
      </c>
      <c r="BE15" s="9">
        <v>0.221</v>
      </c>
      <c r="BF15" s="9">
        <v>0.26700000000000002</v>
      </c>
      <c r="BG15" s="9">
        <v>0</v>
      </c>
      <c r="BH15" s="9">
        <v>0.26700000000000002</v>
      </c>
      <c r="BI15" s="9">
        <v>0.376</v>
      </c>
      <c r="BJ15" s="9">
        <v>0</v>
      </c>
      <c r="BK15" s="9">
        <v>0.376</v>
      </c>
      <c r="BL15" s="9">
        <v>0.56899999999999995</v>
      </c>
      <c r="BM15" s="9">
        <v>0.19700000000000001</v>
      </c>
      <c r="BN15" s="9">
        <v>0.373</v>
      </c>
      <c r="BO15" s="9">
        <v>31.981000000000002</v>
      </c>
      <c r="BP15" s="9">
        <v>0</v>
      </c>
      <c r="BQ15" s="9">
        <v>27.797999999999998</v>
      </c>
    </row>
    <row r="16" spans="1:6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2.9460000000000002</v>
      </c>
      <c r="Q16" s="9">
        <v>0.64600000000000002</v>
      </c>
      <c r="R16" s="9">
        <v>2.2999999999999998</v>
      </c>
      <c r="S16" s="9">
        <v>0</v>
      </c>
      <c r="T16" s="9">
        <v>0</v>
      </c>
      <c r="U16" s="9">
        <v>0</v>
      </c>
      <c r="V16" s="9">
        <v>0.70799999999999996</v>
      </c>
      <c r="W16" s="9">
        <v>0</v>
      </c>
      <c r="X16" s="9">
        <v>0.70799999999999996</v>
      </c>
      <c r="Y16" s="9">
        <v>1.026</v>
      </c>
      <c r="Z16" s="9">
        <v>0.29699999999999999</v>
      </c>
      <c r="AA16" s="9">
        <v>0.72899999999999998</v>
      </c>
      <c r="AB16" s="9">
        <v>1.212</v>
      </c>
      <c r="AC16" s="9">
        <v>0.34899999999999998</v>
      </c>
      <c r="AD16" s="9">
        <v>0.86299999999999999</v>
      </c>
      <c r="AE16" s="9">
        <v>44.347000000000001</v>
      </c>
      <c r="AF16" s="9">
        <v>79.632000000000005</v>
      </c>
      <c r="AG16" s="9">
        <v>29.109000000000002</v>
      </c>
      <c r="AH16" s="9">
        <v>7.1429999999999998</v>
      </c>
      <c r="AI16" s="9">
        <v>2.984</v>
      </c>
      <c r="AJ16" s="9">
        <v>4.1580000000000004</v>
      </c>
      <c r="AK16" s="9">
        <v>0.70299999999999996</v>
      </c>
      <c r="AL16" s="9">
        <v>0.41499999999999998</v>
      </c>
      <c r="AM16" s="9">
        <v>0.28899999999999998</v>
      </c>
      <c r="AN16" s="9">
        <v>2.649</v>
      </c>
      <c r="AO16" s="9">
        <v>1.6</v>
      </c>
      <c r="AP16" s="9">
        <v>1.05</v>
      </c>
      <c r="AQ16" s="9">
        <v>1.194</v>
      </c>
      <c r="AR16" s="9">
        <v>0.374</v>
      </c>
      <c r="AS16" s="9">
        <v>0.82</v>
      </c>
      <c r="AT16" s="9">
        <v>2.5960000000000001</v>
      </c>
      <c r="AU16" s="9">
        <v>0.59599999999999997</v>
      </c>
      <c r="AV16" s="9">
        <v>2</v>
      </c>
      <c r="AW16" s="9">
        <v>27.135000000000002</v>
      </c>
      <c r="AX16" s="9">
        <v>7.8780000000000001</v>
      </c>
      <c r="AY16" s="9">
        <v>58.6</v>
      </c>
      <c r="AZ16" s="9">
        <v>2.2869999999999999</v>
      </c>
      <c r="BA16" s="9">
        <v>1.0900000000000001</v>
      </c>
      <c r="BB16" s="9">
        <v>1.1970000000000001</v>
      </c>
      <c r="BC16" s="9">
        <v>0.64300000000000002</v>
      </c>
      <c r="BD16" s="9">
        <v>0.374</v>
      </c>
      <c r="BE16" s="9">
        <v>0.26900000000000002</v>
      </c>
      <c r="BF16" s="9">
        <v>0.72399999999999998</v>
      </c>
      <c r="BG16" s="9">
        <v>0.34200000000000003</v>
      </c>
      <c r="BH16" s="9">
        <v>0.38200000000000001</v>
      </c>
      <c r="BI16" s="9">
        <v>0</v>
      </c>
      <c r="BJ16" s="9">
        <v>0</v>
      </c>
      <c r="BK16" s="9">
        <v>0</v>
      </c>
      <c r="BL16" s="9">
        <v>0.92</v>
      </c>
      <c r="BM16" s="9">
        <v>0.374</v>
      </c>
      <c r="BN16" s="9">
        <v>0.54600000000000004</v>
      </c>
      <c r="BO16" s="9">
        <v>7.4180000000000001</v>
      </c>
      <c r="BP16" s="9">
        <v>8</v>
      </c>
      <c r="BQ16" s="9">
        <v>69.709999999999994</v>
      </c>
    </row>
    <row r="17" spans="1:69">
      <c r="A17" s="10">
        <v>44228</v>
      </c>
      <c r="B17" s="9">
        <v>0</v>
      </c>
      <c r="C17" s="9">
        <v>0</v>
      </c>
      <c r="D17" s="9">
        <v>0.254</v>
      </c>
      <c r="E17" s="9">
        <v>0.254</v>
      </c>
      <c r="F17" s="9">
        <v>0</v>
      </c>
      <c r="G17" s="9">
        <v>0.32900000000000001</v>
      </c>
      <c r="H17" s="9">
        <v>0.32900000000000001</v>
      </c>
      <c r="I17" s="9">
        <v>0</v>
      </c>
      <c r="J17" s="9">
        <v>0</v>
      </c>
      <c r="K17" s="9">
        <v>0</v>
      </c>
      <c r="L17" s="9">
        <v>0</v>
      </c>
      <c r="M17" s="9">
        <v>10.821999999999999</v>
      </c>
      <c r="N17" s="9">
        <v>10.821999999999999</v>
      </c>
      <c r="O17" s="9">
        <v>0</v>
      </c>
      <c r="P17" s="9">
        <v>2.319</v>
      </c>
      <c r="Q17" s="9">
        <v>1.4610000000000001</v>
      </c>
      <c r="R17" s="9">
        <v>0.85899999999999999</v>
      </c>
      <c r="S17" s="9">
        <v>0.26800000000000002</v>
      </c>
      <c r="T17" s="9">
        <v>0.26800000000000002</v>
      </c>
      <c r="U17" s="9">
        <v>0</v>
      </c>
      <c r="V17" s="9">
        <v>0.98</v>
      </c>
      <c r="W17" s="9">
        <v>0.74099999999999999</v>
      </c>
      <c r="X17" s="9">
        <v>0.23899999999999999</v>
      </c>
      <c r="Y17" s="9">
        <v>1.071</v>
      </c>
      <c r="Z17" s="9">
        <v>0.45200000000000001</v>
      </c>
      <c r="AA17" s="9">
        <v>0.62</v>
      </c>
      <c r="AB17" s="9">
        <v>0</v>
      </c>
      <c r="AC17" s="9">
        <v>0</v>
      </c>
      <c r="AD17" s="9">
        <v>0</v>
      </c>
      <c r="AE17" s="9">
        <v>12.111000000000001</v>
      </c>
      <c r="AF17" s="9">
        <v>7.5720000000000001</v>
      </c>
      <c r="AG17" s="9">
        <v>13.343</v>
      </c>
      <c r="AH17" s="9">
        <v>7.2869999999999999</v>
      </c>
      <c r="AI17" s="9">
        <v>3.004</v>
      </c>
      <c r="AJ17" s="9">
        <v>4.2830000000000004</v>
      </c>
      <c r="AK17" s="9">
        <v>0.65400000000000003</v>
      </c>
      <c r="AL17" s="9">
        <v>0</v>
      </c>
      <c r="AM17" s="9">
        <v>0.65400000000000003</v>
      </c>
      <c r="AN17" s="9">
        <v>0.93600000000000005</v>
      </c>
      <c r="AO17" s="9">
        <v>0.53600000000000003</v>
      </c>
      <c r="AP17" s="9">
        <v>0.4</v>
      </c>
      <c r="AQ17" s="9">
        <v>2.77</v>
      </c>
      <c r="AR17" s="9">
        <v>1.077</v>
      </c>
      <c r="AS17" s="9">
        <v>1.6930000000000001</v>
      </c>
      <c r="AT17" s="9">
        <v>2.927</v>
      </c>
      <c r="AU17" s="9">
        <v>1.391</v>
      </c>
      <c r="AV17" s="9">
        <v>1.536</v>
      </c>
      <c r="AW17" s="9">
        <v>42.021000000000001</v>
      </c>
      <c r="AX17" s="9">
        <v>47.408000000000001</v>
      </c>
      <c r="AY17" s="9">
        <v>30.611000000000001</v>
      </c>
      <c r="AZ17" s="9">
        <v>3.169</v>
      </c>
      <c r="BA17" s="9">
        <v>1.871</v>
      </c>
      <c r="BB17" s="9">
        <v>1.298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0.73299999999999998</v>
      </c>
      <c r="BJ17" s="9">
        <v>0.48399999999999999</v>
      </c>
      <c r="BK17" s="9">
        <v>0.249</v>
      </c>
      <c r="BL17" s="9">
        <v>2.4359999999999999</v>
      </c>
      <c r="BM17" s="9">
        <v>1.387</v>
      </c>
      <c r="BN17" s="9">
        <v>1.0489999999999999</v>
      </c>
      <c r="BO17" s="9">
        <v>76.061000000000007</v>
      </c>
      <c r="BP17" s="9">
        <v>86.31</v>
      </c>
      <c r="BQ17" s="9">
        <v>60.783999999999999</v>
      </c>
    </row>
    <row r="18" spans="1:69">
      <c r="A18" s="10">
        <v>44593</v>
      </c>
      <c r="B18" s="9">
        <v>0.26300000000000001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5.0389999999999997</v>
      </c>
      <c r="Q18" s="9">
        <v>2.7069999999999999</v>
      </c>
      <c r="R18" s="9">
        <v>2.331</v>
      </c>
      <c r="S18" s="9">
        <v>0.81699999999999995</v>
      </c>
      <c r="T18" s="9">
        <v>0.39</v>
      </c>
      <c r="U18" s="9">
        <v>0.42699999999999999</v>
      </c>
      <c r="V18" s="9">
        <v>0.75700000000000001</v>
      </c>
      <c r="W18" s="9">
        <v>0.26300000000000001</v>
      </c>
      <c r="X18" s="9">
        <v>0.49399999999999999</v>
      </c>
      <c r="Y18" s="9">
        <v>1.9810000000000001</v>
      </c>
      <c r="Z18" s="9">
        <v>1.41</v>
      </c>
      <c r="AA18" s="9">
        <v>0.57199999999999995</v>
      </c>
      <c r="AB18" s="9">
        <v>1.4830000000000001</v>
      </c>
      <c r="AC18" s="9">
        <v>0.64500000000000002</v>
      </c>
      <c r="AD18" s="9">
        <v>0.83799999999999997</v>
      </c>
      <c r="AE18" s="9">
        <v>23.047000000000001</v>
      </c>
      <c r="AF18" s="9">
        <v>24.576000000000001</v>
      </c>
      <c r="AG18" s="9">
        <v>22.454000000000001</v>
      </c>
      <c r="AH18" s="9">
        <v>4.6440000000000001</v>
      </c>
      <c r="AI18" s="9">
        <v>2.3580000000000001</v>
      </c>
      <c r="AJ18" s="9">
        <v>2.2869999999999999</v>
      </c>
      <c r="AK18" s="9">
        <v>0</v>
      </c>
      <c r="AL18" s="9">
        <v>0</v>
      </c>
      <c r="AM18" s="9">
        <v>0</v>
      </c>
      <c r="AN18" s="9">
        <v>0.67300000000000004</v>
      </c>
      <c r="AO18" s="9">
        <v>0.41</v>
      </c>
      <c r="AP18" s="9">
        <v>0.26300000000000001</v>
      </c>
      <c r="AQ18" s="9">
        <v>2.0030000000000001</v>
      </c>
      <c r="AR18" s="9">
        <v>0.91900000000000004</v>
      </c>
      <c r="AS18" s="9">
        <v>1.0840000000000001</v>
      </c>
      <c r="AT18" s="9">
        <v>1.968</v>
      </c>
      <c r="AU18" s="9">
        <v>1.0289999999999999</v>
      </c>
      <c r="AV18" s="9">
        <v>0.94</v>
      </c>
      <c r="AW18" s="9">
        <v>41.313000000000002</v>
      </c>
      <c r="AX18" s="9">
        <v>48.295999999999999</v>
      </c>
      <c r="AY18" s="9">
        <v>37.411000000000001</v>
      </c>
      <c r="AZ18" s="9">
        <v>2.113</v>
      </c>
      <c r="BA18" s="9">
        <v>1.645</v>
      </c>
      <c r="BB18" s="9">
        <v>0.46700000000000003</v>
      </c>
      <c r="BC18" s="9">
        <v>0</v>
      </c>
      <c r="BD18" s="9">
        <v>0</v>
      </c>
      <c r="BE18" s="9">
        <v>0</v>
      </c>
      <c r="BF18" s="9">
        <v>0.255</v>
      </c>
      <c r="BG18" s="9">
        <v>0.255</v>
      </c>
      <c r="BH18" s="9">
        <v>0</v>
      </c>
      <c r="BI18" s="9">
        <v>0.38100000000000001</v>
      </c>
      <c r="BJ18" s="9">
        <v>0.38100000000000001</v>
      </c>
      <c r="BK18" s="9">
        <v>0</v>
      </c>
      <c r="BL18" s="9">
        <v>1.4770000000000001</v>
      </c>
      <c r="BM18" s="9">
        <v>1.0089999999999999</v>
      </c>
      <c r="BN18" s="9">
        <v>0.46700000000000003</v>
      </c>
      <c r="BO18" s="9">
        <v>52</v>
      </c>
      <c r="BP18" s="9">
        <v>52</v>
      </c>
      <c r="BQ18" s="9">
        <v>82.527000000000001</v>
      </c>
    </row>
    <row r="19" spans="1:69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4.2169999999999996</v>
      </c>
      <c r="Q19" s="9">
        <v>2.34</v>
      </c>
      <c r="R19" s="9">
        <v>1.877</v>
      </c>
      <c r="S19" s="9">
        <v>0.20699999999999999</v>
      </c>
      <c r="T19" s="9">
        <v>0</v>
      </c>
      <c r="U19" s="9">
        <v>0.20699999999999999</v>
      </c>
      <c r="V19" s="9">
        <v>0.44900000000000001</v>
      </c>
      <c r="W19" s="9">
        <v>0.44900000000000001</v>
      </c>
      <c r="X19" s="9">
        <v>0</v>
      </c>
      <c r="Y19" s="9">
        <v>1.51</v>
      </c>
      <c r="Z19" s="9">
        <v>0.68500000000000005</v>
      </c>
      <c r="AA19" s="9">
        <v>0.82599999999999996</v>
      </c>
      <c r="AB19" s="9">
        <v>2.0499999999999998</v>
      </c>
      <c r="AC19" s="9">
        <v>1.206</v>
      </c>
      <c r="AD19" s="9">
        <v>0.84399999999999997</v>
      </c>
      <c r="AE19" s="9">
        <v>33.491999999999997</v>
      </c>
      <c r="AF19" s="9">
        <v>42.759</v>
      </c>
      <c r="AG19" s="9">
        <v>30.378</v>
      </c>
      <c r="AH19" s="9">
        <v>5.2880000000000003</v>
      </c>
      <c r="AI19" s="9">
        <v>2.6160000000000001</v>
      </c>
      <c r="AJ19" s="9">
        <v>2.6720000000000002</v>
      </c>
      <c r="AK19" s="9">
        <v>0.35499999999999998</v>
      </c>
      <c r="AL19" s="9">
        <v>0.16300000000000001</v>
      </c>
      <c r="AM19" s="9">
        <v>0.192</v>
      </c>
      <c r="AN19" s="9">
        <v>0.65</v>
      </c>
      <c r="AO19" s="9">
        <v>0.52300000000000002</v>
      </c>
      <c r="AP19" s="9">
        <v>0.127</v>
      </c>
      <c r="AQ19" s="9">
        <v>1.6419999999999999</v>
      </c>
      <c r="AR19" s="9">
        <v>0.91600000000000004</v>
      </c>
      <c r="AS19" s="9">
        <v>0.72699999999999998</v>
      </c>
      <c r="AT19" s="9">
        <v>2.641</v>
      </c>
      <c r="AU19" s="9">
        <v>1.0149999999999999</v>
      </c>
      <c r="AV19" s="9">
        <v>1.6259999999999999</v>
      </c>
      <c r="AW19" s="9">
        <v>50.755000000000003</v>
      </c>
      <c r="AX19" s="9">
        <v>36.770000000000003</v>
      </c>
      <c r="AY19" s="9">
        <v>52</v>
      </c>
      <c r="AZ19" s="9">
        <v>2.85</v>
      </c>
      <c r="BA19" s="9">
        <v>1.9450000000000001</v>
      </c>
      <c r="BB19" s="9">
        <v>0.90500000000000003</v>
      </c>
      <c r="BC19" s="9">
        <v>0.33</v>
      </c>
      <c r="BD19" s="9">
        <v>0</v>
      </c>
      <c r="BE19" s="9">
        <v>0.33</v>
      </c>
      <c r="BF19" s="9">
        <v>0</v>
      </c>
      <c r="BG19" s="9">
        <v>0</v>
      </c>
      <c r="BH19" s="9">
        <v>0</v>
      </c>
      <c r="BI19" s="9">
        <v>1.1990000000000001</v>
      </c>
      <c r="BJ19" s="9">
        <v>1.018</v>
      </c>
      <c r="BK19" s="9">
        <v>0.18099999999999999</v>
      </c>
      <c r="BL19" s="9">
        <v>1.32</v>
      </c>
      <c r="BM19" s="9">
        <v>0.92700000000000005</v>
      </c>
      <c r="BN19" s="9">
        <v>0.39400000000000002</v>
      </c>
      <c r="BO19" s="9">
        <v>46.57</v>
      </c>
      <c r="BP19" s="9">
        <v>47.917000000000002</v>
      </c>
      <c r="BQ19" s="9">
        <v>50.365000000000002</v>
      </c>
    </row>
    <row r="20" spans="1:69">
      <c r="A20" s="10">
        <v>45323</v>
      </c>
      <c r="B20" s="9">
        <v>0</v>
      </c>
      <c r="C20" s="9">
        <v>0</v>
      </c>
      <c r="D20" s="9">
        <v>0.224</v>
      </c>
      <c r="E20" s="9">
        <v>0.224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5.37</v>
      </c>
      <c r="Q20" s="9">
        <v>3.3679999999999999</v>
      </c>
      <c r="R20" s="9">
        <v>2.0019999999999998</v>
      </c>
      <c r="S20" s="9">
        <v>0.78800000000000003</v>
      </c>
      <c r="T20" s="9">
        <v>0.29499999999999998</v>
      </c>
      <c r="U20" s="9">
        <v>0.49399999999999999</v>
      </c>
      <c r="V20" s="9">
        <v>0.97099999999999997</v>
      </c>
      <c r="W20" s="9">
        <v>0.65600000000000003</v>
      </c>
      <c r="X20" s="9">
        <v>0.314</v>
      </c>
      <c r="Y20" s="9">
        <v>1.5840000000000001</v>
      </c>
      <c r="Z20" s="9">
        <v>0.93899999999999995</v>
      </c>
      <c r="AA20" s="9">
        <v>0.64600000000000002</v>
      </c>
      <c r="AB20" s="9">
        <v>2.0270000000000001</v>
      </c>
      <c r="AC20" s="9">
        <v>1.478</v>
      </c>
      <c r="AD20" s="9">
        <v>0.54900000000000004</v>
      </c>
      <c r="AE20" s="9">
        <v>30.815000000000001</v>
      </c>
      <c r="AF20" s="9">
        <v>33.595999999999997</v>
      </c>
      <c r="AG20" s="9">
        <v>25.795000000000002</v>
      </c>
      <c r="AH20" s="9">
        <v>5.2190000000000003</v>
      </c>
      <c r="AI20" s="9">
        <v>2.1829999999999998</v>
      </c>
      <c r="AJ20" s="9">
        <v>3.036</v>
      </c>
      <c r="AK20" s="9">
        <v>0.24099999999999999</v>
      </c>
      <c r="AL20" s="9">
        <v>0</v>
      </c>
      <c r="AM20" s="9">
        <v>0.24099999999999999</v>
      </c>
      <c r="AN20" s="9">
        <v>1.488</v>
      </c>
      <c r="AO20" s="9">
        <v>1.1870000000000001</v>
      </c>
      <c r="AP20" s="9">
        <v>0.30099999999999999</v>
      </c>
      <c r="AQ20" s="9">
        <v>1.1719999999999999</v>
      </c>
      <c r="AR20" s="9">
        <v>0.53</v>
      </c>
      <c r="AS20" s="9">
        <v>0.64200000000000002</v>
      </c>
      <c r="AT20" s="9">
        <v>2.3180000000000001</v>
      </c>
      <c r="AU20" s="9">
        <v>0.46600000000000003</v>
      </c>
      <c r="AV20" s="9">
        <v>1.853</v>
      </c>
      <c r="AW20" s="9">
        <v>26.655999999999999</v>
      </c>
      <c r="AX20" s="9">
        <v>9.9</v>
      </c>
      <c r="AY20" s="9">
        <v>52</v>
      </c>
      <c r="AZ20" s="9">
        <v>1.94</v>
      </c>
      <c r="BA20" s="9">
        <v>0.6</v>
      </c>
      <c r="BB20" s="9">
        <v>1.34</v>
      </c>
      <c r="BC20" s="9">
        <v>0</v>
      </c>
      <c r="BD20" s="9">
        <v>0</v>
      </c>
      <c r="BE20" s="9">
        <v>0</v>
      </c>
      <c r="BF20" s="9">
        <v>0.19</v>
      </c>
      <c r="BG20" s="9">
        <v>0</v>
      </c>
      <c r="BH20" s="9">
        <v>0.19</v>
      </c>
      <c r="BI20" s="9">
        <v>0.56499999999999995</v>
      </c>
      <c r="BJ20" s="9">
        <v>0.38100000000000001</v>
      </c>
      <c r="BK20" s="9">
        <v>0.184</v>
      </c>
      <c r="BL20" s="9">
        <v>1.1859999999999999</v>
      </c>
      <c r="BM20" s="9">
        <v>0.219</v>
      </c>
      <c r="BN20" s="9">
        <v>0.96699999999999997</v>
      </c>
      <c r="BO20" s="9">
        <v>67.367000000000004</v>
      </c>
      <c r="BP20" s="9">
        <v>73.426000000000002</v>
      </c>
      <c r="BQ20" s="9">
        <v>84.045000000000002</v>
      </c>
    </row>
    <row r="21" spans="1:69">
      <c r="A21" s="10">
        <v>45689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0.17</v>
      </c>
      <c r="H21" s="9">
        <v>0.17</v>
      </c>
      <c r="I21" s="9">
        <v>0</v>
      </c>
      <c r="J21" s="9">
        <v>0.17299999999999999</v>
      </c>
      <c r="K21" s="9">
        <v>0.17299999999999999</v>
      </c>
      <c r="L21" s="9">
        <v>0</v>
      </c>
      <c r="M21" s="9">
        <v>87.037000000000006</v>
      </c>
      <c r="N21" s="9">
        <v>87.037000000000006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33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12649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12650</v>
      </c>
    </row>
    <row r="6" spans="1:13" ht="15.75" customHeight="1">
      <c r="B6" s="74" t="s">
        <v>12651</v>
      </c>
      <c r="C6" s="74"/>
      <c r="D6" s="74"/>
      <c r="E6" s="74"/>
      <c r="F6" s="74"/>
      <c r="G6" s="74"/>
      <c r="H6" s="74"/>
      <c r="I6" s="74"/>
      <c r="J6" s="74"/>
      <c r="K6" s="74"/>
      <c r="L6" s="74"/>
    </row>
    <row r="8" spans="1:13" ht="15">
      <c r="D8" s="16" t="s">
        <v>12653</v>
      </c>
    </row>
    <row r="9" spans="1:13" s="17" customFormat="1"/>
    <row r="10" spans="1:13" ht="22.5" customHeight="1">
      <c r="A10" s="18" t="s">
        <v>12654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12655</v>
      </c>
      <c r="I10" s="18" t="s">
        <v>250</v>
      </c>
      <c r="J10" s="18" t="s">
        <v>252</v>
      </c>
      <c r="K10" s="18" t="s">
        <v>12656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45689</v>
      </c>
      <c r="H12" s="11">
        <v>11</v>
      </c>
      <c r="I12" s="20" t="s">
        <v>259</v>
      </c>
      <c r="J12" s="11" t="s">
        <v>261</v>
      </c>
      <c r="K12" s="11" t="s">
        <v>12658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45689</v>
      </c>
      <c r="H13" s="11">
        <v>11</v>
      </c>
      <c r="I13" s="20" t="s">
        <v>259</v>
      </c>
      <c r="J13" s="11" t="s">
        <v>261</v>
      </c>
      <c r="K13" s="11" t="s">
        <v>12658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45689</v>
      </c>
      <c r="H14" s="11">
        <v>11</v>
      </c>
      <c r="I14" s="20" t="s">
        <v>259</v>
      </c>
      <c r="J14" s="11" t="s">
        <v>261</v>
      </c>
      <c r="K14" s="11" t="s">
        <v>12658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45689</v>
      </c>
      <c r="H15" s="11">
        <v>11</v>
      </c>
      <c r="I15" s="20" t="s">
        <v>259</v>
      </c>
      <c r="J15" s="11" t="s">
        <v>261</v>
      </c>
      <c r="K15" s="11" t="s">
        <v>12658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45689</v>
      </c>
      <c r="H16" s="11">
        <v>11</v>
      </c>
      <c r="I16" s="20" t="s">
        <v>259</v>
      </c>
      <c r="J16" s="11" t="s">
        <v>261</v>
      </c>
      <c r="K16" s="11" t="s">
        <v>12658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45689</v>
      </c>
      <c r="H17" s="11">
        <v>11</v>
      </c>
      <c r="I17" s="20" t="s">
        <v>259</v>
      </c>
      <c r="J17" s="11" t="s">
        <v>261</v>
      </c>
      <c r="K17" s="11" t="s">
        <v>12658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45689</v>
      </c>
      <c r="H18" s="11">
        <v>11</v>
      </c>
      <c r="I18" s="20" t="s">
        <v>259</v>
      </c>
      <c r="J18" s="11" t="s">
        <v>261</v>
      </c>
      <c r="K18" s="11" t="s">
        <v>12658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45689</v>
      </c>
      <c r="H19" s="11">
        <v>11</v>
      </c>
      <c r="I19" s="20" t="s">
        <v>259</v>
      </c>
      <c r="J19" s="11" t="s">
        <v>261</v>
      </c>
      <c r="K19" s="11" t="s">
        <v>12658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45689</v>
      </c>
      <c r="H20" s="11">
        <v>11</v>
      </c>
      <c r="I20" s="20" t="s">
        <v>259</v>
      </c>
      <c r="J20" s="11" t="s">
        <v>261</v>
      </c>
      <c r="K20" s="11" t="s">
        <v>12658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45689</v>
      </c>
      <c r="H21" s="11">
        <v>11</v>
      </c>
      <c r="I21" s="20" t="s">
        <v>259</v>
      </c>
      <c r="J21" s="11" t="s">
        <v>261</v>
      </c>
      <c r="K21" s="11" t="s">
        <v>12658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45689</v>
      </c>
      <c r="H22" s="11">
        <v>11</v>
      </c>
      <c r="I22" s="20" t="s">
        <v>259</v>
      </c>
      <c r="J22" s="11" t="s">
        <v>261</v>
      </c>
      <c r="K22" s="11" t="s">
        <v>12658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45689</v>
      </c>
      <c r="H23" s="11">
        <v>11</v>
      </c>
      <c r="I23" s="20" t="s">
        <v>259</v>
      </c>
      <c r="J23" s="11" t="s">
        <v>261</v>
      </c>
      <c r="K23" s="11" t="s">
        <v>12658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45689</v>
      </c>
      <c r="H24" s="11">
        <v>11</v>
      </c>
      <c r="I24" s="20" t="s">
        <v>259</v>
      </c>
      <c r="J24" s="11" t="s">
        <v>261</v>
      </c>
      <c r="K24" s="11" t="s">
        <v>12658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45689</v>
      </c>
      <c r="H25" s="11">
        <v>11</v>
      </c>
      <c r="I25" s="20" t="s">
        <v>259</v>
      </c>
      <c r="J25" s="11" t="s">
        <v>261</v>
      </c>
      <c r="K25" s="11" t="s">
        <v>12658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45689</v>
      </c>
      <c r="H26" s="11">
        <v>11</v>
      </c>
      <c r="I26" s="20" t="s">
        <v>259</v>
      </c>
      <c r="J26" s="11" t="s">
        <v>261</v>
      </c>
      <c r="K26" s="11" t="s">
        <v>12658</v>
      </c>
      <c r="L26" s="11">
        <v>2</v>
      </c>
    </row>
    <row r="27" spans="1:12">
      <c r="A27" s="11" t="s">
        <v>15</v>
      </c>
      <c r="D27" s="11" t="s">
        <v>260</v>
      </c>
      <c r="E27" s="19" t="s">
        <v>278</v>
      </c>
      <c r="F27" s="10">
        <v>42036</v>
      </c>
      <c r="G27" s="10">
        <v>45689</v>
      </c>
      <c r="H27" s="11">
        <v>11</v>
      </c>
      <c r="I27" s="11" t="s">
        <v>277</v>
      </c>
      <c r="J27" s="11" t="s">
        <v>261</v>
      </c>
      <c r="K27" s="11" t="s">
        <v>12658</v>
      </c>
      <c r="L27" s="11">
        <v>2</v>
      </c>
    </row>
    <row r="28" spans="1:12">
      <c r="A28" s="11" t="s">
        <v>16</v>
      </c>
      <c r="D28" s="11" t="s">
        <v>260</v>
      </c>
      <c r="E28" s="19" t="s">
        <v>279</v>
      </c>
      <c r="F28" s="10">
        <v>42036</v>
      </c>
      <c r="G28" s="10">
        <v>45689</v>
      </c>
      <c r="H28" s="11">
        <v>11</v>
      </c>
      <c r="I28" s="11" t="s">
        <v>277</v>
      </c>
      <c r="J28" s="11" t="s">
        <v>261</v>
      </c>
      <c r="K28" s="11" t="s">
        <v>12658</v>
      </c>
      <c r="L28" s="11">
        <v>2</v>
      </c>
    </row>
    <row r="29" spans="1:12">
      <c r="A29" s="11" t="s">
        <v>17</v>
      </c>
      <c r="D29" s="11" t="s">
        <v>260</v>
      </c>
      <c r="E29" s="19" t="s">
        <v>280</v>
      </c>
      <c r="F29" s="10">
        <v>42036</v>
      </c>
      <c r="G29" s="10">
        <v>45689</v>
      </c>
      <c r="H29" s="11">
        <v>11</v>
      </c>
      <c r="I29" s="11" t="s">
        <v>277</v>
      </c>
      <c r="J29" s="11" t="s">
        <v>261</v>
      </c>
      <c r="K29" s="11" t="s">
        <v>12658</v>
      </c>
      <c r="L29" s="11">
        <v>2</v>
      </c>
    </row>
    <row r="30" spans="1:12">
      <c r="A30" s="11" t="s">
        <v>18</v>
      </c>
      <c r="D30" s="11" t="s">
        <v>260</v>
      </c>
      <c r="E30" s="19" t="s">
        <v>281</v>
      </c>
      <c r="F30" s="10">
        <v>42036</v>
      </c>
      <c r="G30" s="10">
        <v>45689</v>
      </c>
      <c r="H30" s="11">
        <v>11</v>
      </c>
      <c r="I30" s="20" t="s">
        <v>259</v>
      </c>
      <c r="J30" s="11" t="s">
        <v>261</v>
      </c>
      <c r="K30" s="11" t="s">
        <v>12658</v>
      </c>
      <c r="L30" s="11">
        <v>2</v>
      </c>
    </row>
    <row r="31" spans="1:12">
      <c r="A31" s="11" t="s">
        <v>19</v>
      </c>
      <c r="D31" s="11" t="s">
        <v>260</v>
      </c>
      <c r="E31" s="19" t="s">
        <v>282</v>
      </c>
      <c r="F31" s="10">
        <v>42036</v>
      </c>
      <c r="G31" s="10">
        <v>45689</v>
      </c>
      <c r="H31" s="11">
        <v>11</v>
      </c>
      <c r="I31" s="20" t="s">
        <v>259</v>
      </c>
      <c r="J31" s="11" t="s">
        <v>261</v>
      </c>
      <c r="K31" s="11" t="s">
        <v>12658</v>
      </c>
      <c r="L31" s="11">
        <v>2</v>
      </c>
    </row>
    <row r="32" spans="1:12">
      <c r="A32" s="11" t="s">
        <v>20</v>
      </c>
      <c r="D32" s="11" t="s">
        <v>260</v>
      </c>
      <c r="E32" s="19" t="s">
        <v>283</v>
      </c>
      <c r="F32" s="10">
        <v>42036</v>
      </c>
      <c r="G32" s="10">
        <v>45689</v>
      </c>
      <c r="H32" s="11">
        <v>11</v>
      </c>
      <c r="I32" s="20" t="s">
        <v>259</v>
      </c>
      <c r="J32" s="11" t="s">
        <v>261</v>
      </c>
      <c r="K32" s="11" t="s">
        <v>12658</v>
      </c>
      <c r="L32" s="11">
        <v>2</v>
      </c>
    </row>
    <row r="33" spans="1:12">
      <c r="A33" s="11" t="s">
        <v>21</v>
      </c>
      <c r="D33" s="11" t="s">
        <v>260</v>
      </c>
      <c r="E33" s="19" t="s">
        <v>284</v>
      </c>
      <c r="F33" s="10">
        <v>42036</v>
      </c>
      <c r="G33" s="10">
        <v>45689</v>
      </c>
      <c r="H33" s="11">
        <v>11</v>
      </c>
      <c r="I33" s="20" t="s">
        <v>259</v>
      </c>
      <c r="J33" s="11" t="s">
        <v>261</v>
      </c>
      <c r="K33" s="11" t="s">
        <v>12658</v>
      </c>
      <c r="L33" s="11">
        <v>2</v>
      </c>
    </row>
    <row r="34" spans="1:12">
      <c r="A34" s="11" t="s">
        <v>22</v>
      </c>
      <c r="D34" s="11" t="s">
        <v>260</v>
      </c>
      <c r="E34" s="19" t="s">
        <v>285</v>
      </c>
      <c r="F34" s="10">
        <v>42036</v>
      </c>
      <c r="G34" s="10">
        <v>45689</v>
      </c>
      <c r="H34" s="11">
        <v>11</v>
      </c>
      <c r="I34" s="20" t="s">
        <v>259</v>
      </c>
      <c r="J34" s="11" t="s">
        <v>261</v>
      </c>
      <c r="K34" s="11" t="s">
        <v>12658</v>
      </c>
      <c r="L34" s="11">
        <v>2</v>
      </c>
    </row>
    <row r="35" spans="1:12">
      <c r="A35" s="11" t="s">
        <v>23</v>
      </c>
      <c r="D35" s="11" t="s">
        <v>260</v>
      </c>
      <c r="E35" s="19" t="s">
        <v>286</v>
      </c>
      <c r="F35" s="10">
        <v>42036</v>
      </c>
      <c r="G35" s="10">
        <v>45689</v>
      </c>
      <c r="H35" s="11">
        <v>11</v>
      </c>
      <c r="I35" s="20" t="s">
        <v>259</v>
      </c>
      <c r="J35" s="11" t="s">
        <v>261</v>
      </c>
      <c r="K35" s="11" t="s">
        <v>12658</v>
      </c>
      <c r="L35" s="11">
        <v>2</v>
      </c>
    </row>
    <row r="36" spans="1:12">
      <c r="A36" s="11" t="s">
        <v>24</v>
      </c>
      <c r="D36" s="11" t="s">
        <v>260</v>
      </c>
      <c r="E36" s="19" t="s">
        <v>287</v>
      </c>
      <c r="F36" s="10">
        <v>42036</v>
      </c>
      <c r="G36" s="10">
        <v>45689</v>
      </c>
      <c r="H36" s="11">
        <v>11</v>
      </c>
      <c r="I36" s="20" t="s">
        <v>259</v>
      </c>
      <c r="J36" s="11" t="s">
        <v>261</v>
      </c>
      <c r="K36" s="11" t="s">
        <v>12658</v>
      </c>
      <c r="L36" s="11">
        <v>2</v>
      </c>
    </row>
    <row r="37" spans="1:12">
      <c r="A37" s="11" t="s">
        <v>25</v>
      </c>
      <c r="D37" s="11" t="s">
        <v>260</v>
      </c>
      <c r="E37" s="19" t="s">
        <v>288</v>
      </c>
      <c r="F37" s="10">
        <v>42036</v>
      </c>
      <c r="G37" s="10">
        <v>45689</v>
      </c>
      <c r="H37" s="11">
        <v>11</v>
      </c>
      <c r="I37" s="20" t="s">
        <v>259</v>
      </c>
      <c r="J37" s="11" t="s">
        <v>261</v>
      </c>
      <c r="K37" s="11" t="s">
        <v>12658</v>
      </c>
      <c r="L37" s="11">
        <v>2</v>
      </c>
    </row>
    <row r="38" spans="1:12">
      <c r="A38" s="11" t="s">
        <v>26</v>
      </c>
      <c r="D38" s="11" t="s">
        <v>260</v>
      </c>
      <c r="E38" s="19" t="s">
        <v>289</v>
      </c>
      <c r="F38" s="10">
        <v>42036</v>
      </c>
      <c r="G38" s="10">
        <v>45689</v>
      </c>
      <c r="H38" s="11">
        <v>11</v>
      </c>
      <c r="I38" s="20" t="s">
        <v>259</v>
      </c>
      <c r="J38" s="11" t="s">
        <v>261</v>
      </c>
      <c r="K38" s="11" t="s">
        <v>12658</v>
      </c>
      <c r="L38" s="11">
        <v>2</v>
      </c>
    </row>
    <row r="39" spans="1:12">
      <c r="A39" s="11" t="s">
        <v>27</v>
      </c>
      <c r="D39" s="11" t="s">
        <v>260</v>
      </c>
      <c r="E39" s="19" t="s">
        <v>290</v>
      </c>
      <c r="F39" s="10">
        <v>42036</v>
      </c>
      <c r="G39" s="10">
        <v>45689</v>
      </c>
      <c r="H39" s="11">
        <v>11</v>
      </c>
      <c r="I39" s="20" t="s">
        <v>259</v>
      </c>
      <c r="J39" s="11" t="s">
        <v>261</v>
      </c>
      <c r="K39" s="11" t="s">
        <v>12658</v>
      </c>
      <c r="L39" s="11">
        <v>2</v>
      </c>
    </row>
    <row r="40" spans="1:12">
      <c r="A40" s="11" t="s">
        <v>28</v>
      </c>
      <c r="D40" s="11" t="s">
        <v>260</v>
      </c>
      <c r="E40" s="19" t="s">
        <v>291</v>
      </c>
      <c r="F40" s="10">
        <v>42036</v>
      </c>
      <c r="G40" s="10">
        <v>45689</v>
      </c>
      <c r="H40" s="11">
        <v>11</v>
      </c>
      <c r="I40" s="20" t="s">
        <v>259</v>
      </c>
      <c r="J40" s="11" t="s">
        <v>261</v>
      </c>
      <c r="K40" s="11" t="s">
        <v>12658</v>
      </c>
      <c r="L40" s="11">
        <v>2</v>
      </c>
    </row>
    <row r="41" spans="1:12">
      <c r="A41" s="11" t="s">
        <v>29</v>
      </c>
      <c r="D41" s="11" t="s">
        <v>260</v>
      </c>
      <c r="E41" s="19" t="s">
        <v>292</v>
      </c>
      <c r="F41" s="10">
        <v>42036</v>
      </c>
      <c r="G41" s="10">
        <v>45689</v>
      </c>
      <c r="H41" s="11">
        <v>11</v>
      </c>
      <c r="I41" s="20" t="s">
        <v>259</v>
      </c>
      <c r="J41" s="11" t="s">
        <v>261</v>
      </c>
      <c r="K41" s="11" t="s">
        <v>12658</v>
      </c>
      <c r="L41" s="11">
        <v>2</v>
      </c>
    </row>
    <row r="42" spans="1:12">
      <c r="A42" s="11" t="s">
        <v>30</v>
      </c>
      <c r="D42" s="11" t="s">
        <v>260</v>
      </c>
      <c r="E42" s="19" t="s">
        <v>293</v>
      </c>
      <c r="F42" s="10">
        <v>42036</v>
      </c>
      <c r="G42" s="10">
        <v>45689</v>
      </c>
      <c r="H42" s="11">
        <v>11</v>
      </c>
      <c r="I42" s="20" t="s">
        <v>259</v>
      </c>
      <c r="J42" s="11" t="s">
        <v>261</v>
      </c>
      <c r="K42" s="11" t="s">
        <v>12658</v>
      </c>
      <c r="L42" s="11">
        <v>2</v>
      </c>
    </row>
    <row r="43" spans="1:12">
      <c r="A43" s="11" t="s">
        <v>31</v>
      </c>
      <c r="D43" s="11" t="s">
        <v>260</v>
      </c>
      <c r="E43" s="19" t="s">
        <v>294</v>
      </c>
      <c r="F43" s="10">
        <v>42036</v>
      </c>
      <c r="G43" s="10">
        <v>45689</v>
      </c>
      <c r="H43" s="11">
        <v>11</v>
      </c>
      <c r="I43" s="20" t="s">
        <v>259</v>
      </c>
      <c r="J43" s="11" t="s">
        <v>261</v>
      </c>
      <c r="K43" s="11" t="s">
        <v>12658</v>
      </c>
      <c r="L43" s="11">
        <v>2</v>
      </c>
    </row>
    <row r="44" spans="1:12">
      <c r="A44" s="11" t="s">
        <v>32</v>
      </c>
      <c r="D44" s="11" t="s">
        <v>260</v>
      </c>
      <c r="E44" s="19" t="s">
        <v>295</v>
      </c>
      <c r="F44" s="10">
        <v>42036</v>
      </c>
      <c r="G44" s="10">
        <v>45689</v>
      </c>
      <c r="H44" s="11">
        <v>11</v>
      </c>
      <c r="I44" s="20" t="s">
        <v>259</v>
      </c>
      <c r="J44" s="11" t="s">
        <v>261</v>
      </c>
      <c r="K44" s="11" t="s">
        <v>12658</v>
      </c>
      <c r="L44" s="11">
        <v>2</v>
      </c>
    </row>
    <row r="45" spans="1:12">
      <c r="A45" s="11" t="s">
        <v>33</v>
      </c>
      <c r="D45" s="11" t="s">
        <v>260</v>
      </c>
      <c r="E45" s="19" t="s">
        <v>296</v>
      </c>
      <c r="F45" s="10">
        <v>42036</v>
      </c>
      <c r="G45" s="10">
        <v>45689</v>
      </c>
      <c r="H45" s="11">
        <v>11</v>
      </c>
      <c r="I45" s="11" t="s">
        <v>277</v>
      </c>
      <c r="J45" s="11" t="s">
        <v>261</v>
      </c>
      <c r="K45" s="11" t="s">
        <v>12658</v>
      </c>
      <c r="L45" s="11">
        <v>2</v>
      </c>
    </row>
    <row r="46" spans="1:12">
      <c r="A46" s="11" t="s">
        <v>34</v>
      </c>
      <c r="D46" s="11" t="s">
        <v>260</v>
      </c>
      <c r="E46" s="19" t="s">
        <v>297</v>
      </c>
      <c r="F46" s="10">
        <v>42036</v>
      </c>
      <c r="G46" s="10">
        <v>45689</v>
      </c>
      <c r="H46" s="11">
        <v>11</v>
      </c>
      <c r="I46" s="11" t="s">
        <v>277</v>
      </c>
      <c r="J46" s="11" t="s">
        <v>261</v>
      </c>
      <c r="K46" s="11" t="s">
        <v>12658</v>
      </c>
      <c r="L46" s="11">
        <v>2</v>
      </c>
    </row>
    <row r="47" spans="1:12">
      <c r="A47" s="11" t="s">
        <v>35</v>
      </c>
      <c r="D47" s="11" t="s">
        <v>260</v>
      </c>
      <c r="E47" s="19" t="s">
        <v>298</v>
      </c>
      <c r="F47" s="10">
        <v>42036</v>
      </c>
      <c r="G47" s="10">
        <v>45689</v>
      </c>
      <c r="H47" s="11">
        <v>11</v>
      </c>
      <c r="I47" s="11" t="s">
        <v>277</v>
      </c>
      <c r="J47" s="11" t="s">
        <v>261</v>
      </c>
      <c r="K47" s="11" t="s">
        <v>12658</v>
      </c>
      <c r="L47" s="11">
        <v>2</v>
      </c>
    </row>
    <row r="48" spans="1:12">
      <c r="A48" s="11" t="s">
        <v>36</v>
      </c>
      <c r="D48" s="11" t="s">
        <v>260</v>
      </c>
      <c r="E48" s="19" t="s">
        <v>299</v>
      </c>
      <c r="F48" s="10">
        <v>42036</v>
      </c>
      <c r="G48" s="10">
        <v>45689</v>
      </c>
      <c r="H48" s="11">
        <v>11</v>
      </c>
      <c r="I48" s="20" t="s">
        <v>259</v>
      </c>
      <c r="J48" s="11" t="s">
        <v>261</v>
      </c>
      <c r="K48" s="11" t="s">
        <v>12658</v>
      </c>
      <c r="L48" s="11">
        <v>2</v>
      </c>
    </row>
    <row r="49" spans="1:12">
      <c r="A49" s="11" t="s">
        <v>37</v>
      </c>
      <c r="D49" s="11" t="s">
        <v>260</v>
      </c>
      <c r="E49" s="19" t="s">
        <v>300</v>
      </c>
      <c r="F49" s="10">
        <v>42036</v>
      </c>
      <c r="G49" s="10">
        <v>45689</v>
      </c>
      <c r="H49" s="11">
        <v>11</v>
      </c>
      <c r="I49" s="20" t="s">
        <v>259</v>
      </c>
      <c r="J49" s="11" t="s">
        <v>261</v>
      </c>
      <c r="K49" s="11" t="s">
        <v>12658</v>
      </c>
      <c r="L49" s="11">
        <v>2</v>
      </c>
    </row>
    <row r="50" spans="1:12">
      <c r="A50" s="11" t="s">
        <v>38</v>
      </c>
      <c r="D50" s="11" t="s">
        <v>260</v>
      </c>
      <c r="E50" s="19" t="s">
        <v>301</v>
      </c>
      <c r="F50" s="10">
        <v>42036</v>
      </c>
      <c r="G50" s="10">
        <v>45689</v>
      </c>
      <c r="H50" s="11">
        <v>11</v>
      </c>
      <c r="I50" s="20" t="s">
        <v>259</v>
      </c>
      <c r="J50" s="11" t="s">
        <v>261</v>
      </c>
      <c r="K50" s="11" t="s">
        <v>12658</v>
      </c>
      <c r="L50" s="11">
        <v>2</v>
      </c>
    </row>
    <row r="51" spans="1:12">
      <c r="A51" s="11" t="s">
        <v>39</v>
      </c>
      <c r="D51" s="11" t="s">
        <v>260</v>
      </c>
      <c r="E51" s="19" t="s">
        <v>302</v>
      </c>
      <c r="F51" s="10">
        <v>42036</v>
      </c>
      <c r="G51" s="10">
        <v>45689</v>
      </c>
      <c r="H51" s="11">
        <v>11</v>
      </c>
      <c r="I51" s="20" t="s">
        <v>259</v>
      </c>
      <c r="J51" s="11" t="s">
        <v>261</v>
      </c>
      <c r="K51" s="11" t="s">
        <v>12658</v>
      </c>
      <c r="L51" s="11">
        <v>2</v>
      </c>
    </row>
    <row r="52" spans="1:12">
      <c r="A52" s="11" t="s">
        <v>40</v>
      </c>
      <c r="D52" s="11" t="s">
        <v>260</v>
      </c>
      <c r="E52" s="19" t="s">
        <v>303</v>
      </c>
      <c r="F52" s="10">
        <v>42036</v>
      </c>
      <c r="G52" s="10">
        <v>45689</v>
      </c>
      <c r="H52" s="11">
        <v>11</v>
      </c>
      <c r="I52" s="20" t="s">
        <v>259</v>
      </c>
      <c r="J52" s="11" t="s">
        <v>261</v>
      </c>
      <c r="K52" s="11" t="s">
        <v>12658</v>
      </c>
      <c r="L52" s="11">
        <v>2</v>
      </c>
    </row>
    <row r="53" spans="1:12">
      <c r="A53" s="11" t="s">
        <v>41</v>
      </c>
      <c r="D53" s="11" t="s">
        <v>260</v>
      </c>
      <c r="E53" s="19" t="s">
        <v>304</v>
      </c>
      <c r="F53" s="10">
        <v>42036</v>
      </c>
      <c r="G53" s="10">
        <v>45689</v>
      </c>
      <c r="H53" s="11">
        <v>11</v>
      </c>
      <c r="I53" s="20" t="s">
        <v>259</v>
      </c>
      <c r="J53" s="11" t="s">
        <v>261</v>
      </c>
      <c r="K53" s="11" t="s">
        <v>12658</v>
      </c>
      <c r="L53" s="11">
        <v>2</v>
      </c>
    </row>
    <row r="54" spans="1:12">
      <c r="A54" s="11" t="s">
        <v>42</v>
      </c>
      <c r="D54" s="11" t="s">
        <v>260</v>
      </c>
      <c r="E54" s="19" t="s">
        <v>305</v>
      </c>
      <c r="F54" s="10">
        <v>42036</v>
      </c>
      <c r="G54" s="10">
        <v>45689</v>
      </c>
      <c r="H54" s="11">
        <v>11</v>
      </c>
      <c r="I54" s="20" t="s">
        <v>259</v>
      </c>
      <c r="J54" s="11" t="s">
        <v>261</v>
      </c>
      <c r="K54" s="11" t="s">
        <v>12658</v>
      </c>
      <c r="L54" s="11">
        <v>2</v>
      </c>
    </row>
    <row r="55" spans="1:12">
      <c r="A55" s="11" t="s">
        <v>43</v>
      </c>
      <c r="D55" s="11" t="s">
        <v>260</v>
      </c>
      <c r="E55" s="19" t="s">
        <v>306</v>
      </c>
      <c r="F55" s="10">
        <v>42036</v>
      </c>
      <c r="G55" s="10">
        <v>45689</v>
      </c>
      <c r="H55" s="11">
        <v>11</v>
      </c>
      <c r="I55" s="20" t="s">
        <v>259</v>
      </c>
      <c r="J55" s="11" t="s">
        <v>261</v>
      </c>
      <c r="K55" s="11" t="s">
        <v>12658</v>
      </c>
      <c r="L55" s="11">
        <v>2</v>
      </c>
    </row>
    <row r="56" spans="1:12">
      <c r="A56" s="11" t="s">
        <v>44</v>
      </c>
      <c r="D56" s="11" t="s">
        <v>260</v>
      </c>
      <c r="E56" s="19" t="s">
        <v>307</v>
      </c>
      <c r="F56" s="10">
        <v>42036</v>
      </c>
      <c r="G56" s="10">
        <v>45689</v>
      </c>
      <c r="H56" s="11">
        <v>11</v>
      </c>
      <c r="I56" s="20" t="s">
        <v>259</v>
      </c>
      <c r="J56" s="11" t="s">
        <v>261</v>
      </c>
      <c r="K56" s="11" t="s">
        <v>12658</v>
      </c>
      <c r="L56" s="11">
        <v>2</v>
      </c>
    </row>
    <row r="57" spans="1:12">
      <c r="A57" s="11" t="s">
        <v>45</v>
      </c>
      <c r="D57" s="11" t="s">
        <v>260</v>
      </c>
      <c r="E57" s="19" t="s">
        <v>308</v>
      </c>
      <c r="F57" s="10">
        <v>42036</v>
      </c>
      <c r="G57" s="10">
        <v>45689</v>
      </c>
      <c r="H57" s="11">
        <v>11</v>
      </c>
      <c r="I57" s="20" t="s">
        <v>259</v>
      </c>
      <c r="J57" s="11" t="s">
        <v>261</v>
      </c>
      <c r="K57" s="11" t="s">
        <v>12658</v>
      </c>
      <c r="L57" s="11">
        <v>2</v>
      </c>
    </row>
    <row r="58" spans="1:12">
      <c r="A58" s="11" t="s">
        <v>46</v>
      </c>
      <c r="D58" s="11" t="s">
        <v>260</v>
      </c>
      <c r="E58" s="19" t="s">
        <v>309</v>
      </c>
      <c r="F58" s="10">
        <v>42036</v>
      </c>
      <c r="G58" s="10">
        <v>45689</v>
      </c>
      <c r="H58" s="11">
        <v>11</v>
      </c>
      <c r="I58" s="20" t="s">
        <v>259</v>
      </c>
      <c r="J58" s="11" t="s">
        <v>261</v>
      </c>
      <c r="K58" s="11" t="s">
        <v>12658</v>
      </c>
      <c r="L58" s="11">
        <v>2</v>
      </c>
    </row>
    <row r="59" spans="1:12">
      <c r="A59" s="11" t="s">
        <v>47</v>
      </c>
      <c r="D59" s="11" t="s">
        <v>260</v>
      </c>
      <c r="E59" s="19" t="s">
        <v>310</v>
      </c>
      <c r="F59" s="10">
        <v>42036</v>
      </c>
      <c r="G59" s="10">
        <v>45689</v>
      </c>
      <c r="H59" s="11">
        <v>11</v>
      </c>
      <c r="I59" s="20" t="s">
        <v>259</v>
      </c>
      <c r="J59" s="11" t="s">
        <v>261</v>
      </c>
      <c r="K59" s="11" t="s">
        <v>12658</v>
      </c>
      <c r="L59" s="11">
        <v>2</v>
      </c>
    </row>
    <row r="60" spans="1:12">
      <c r="A60" s="11" t="s">
        <v>48</v>
      </c>
      <c r="D60" s="11" t="s">
        <v>260</v>
      </c>
      <c r="E60" s="19" t="s">
        <v>311</v>
      </c>
      <c r="F60" s="10">
        <v>42036</v>
      </c>
      <c r="G60" s="10">
        <v>45689</v>
      </c>
      <c r="H60" s="11">
        <v>11</v>
      </c>
      <c r="I60" s="20" t="s">
        <v>259</v>
      </c>
      <c r="J60" s="11" t="s">
        <v>261</v>
      </c>
      <c r="K60" s="11" t="s">
        <v>12658</v>
      </c>
      <c r="L60" s="11">
        <v>2</v>
      </c>
    </row>
    <row r="61" spans="1:12">
      <c r="A61" s="11" t="s">
        <v>49</v>
      </c>
      <c r="D61" s="11" t="s">
        <v>260</v>
      </c>
      <c r="E61" s="19" t="s">
        <v>312</v>
      </c>
      <c r="F61" s="10">
        <v>42036</v>
      </c>
      <c r="G61" s="10">
        <v>45689</v>
      </c>
      <c r="H61" s="11">
        <v>11</v>
      </c>
      <c r="I61" s="20" t="s">
        <v>259</v>
      </c>
      <c r="J61" s="11" t="s">
        <v>261</v>
      </c>
      <c r="K61" s="11" t="s">
        <v>12658</v>
      </c>
      <c r="L61" s="11">
        <v>2</v>
      </c>
    </row>
    <row r="62" spans="1:12">
      <c r="A62" s="11" t="s">
        <v>50</v>
      </c>
      <c r="D62" s="11" t="s">
        <v>260</v>
      </c>
      <c r="E62" s="19" t="s">
        <v>313</v>
      </c>
      <c r="F62" s="10">
        <v>42036</v>
      </c>
      <c r="G62" s="10">
        <v>45689</v>
      </c>
      <c r="H62" s="11">
        <v>11</v>
      </c>
      <c r="I62" s="20" t="s">
        <v>259</v>
      </c>
      <c r="J62" s="11" t="s">
        <v>261</v>
      </c>
      <c r="K62" s="11" t="s">
        <v>12658</v>
      </c>
      <c r="L62" s="11">
        <v>2</v>
      </c>
    </row>
    <row r="63" spans="1:12">
      <c r="A63" s="11" t="s">
        <v>51</v>
      </c>
      <c r="D63" s="11" t="s">
        <v>260</v>
      </c>
      <c r="E63" s="19" t="s">
        <v>314</v>
      </c>
      <c r="F63" s="10">
        <v>42036</v>
      </c>
      <c r="G63" s="10">
        <v>45689</v>
      </c>
      <c r="H63" s="11">
        <v>11</v>
      </c>
      <c r="I63" s="11" t="s">
        <v>277</v>
      </c>
      <c r="J63" s="11" t="s">
        <v>261</v>
      </c>
      <c r="K63" s="11" t="s">
        <v>12658</v>
      </c>
      <c r="L63" s="11">
        <v>2</v>
      </c>
    </row>
    <row r="64" spans="1:12">
      <c r="A64" s="11" t="s">
        <v>52</v>
      </c>
      <c r="D64" s="11" t="s">
        <v>260</v>
      </c>
      <c r="E64" s="19" t="s">
        <v>315</v>
      </c>
      <c r="F64" s="10">
        <v>42036</v>
      </c>
      <c r="G64" s="10">
        <v>45689</v>
      </c>
      <c r="H64" s="11">
        <v>11</v>
      </c>
      <c r="I64" s="11" t="s">
        <v>277</v>
      </c>
      <c r="J64" s="11" t="s">
        <v>261</v>
      </c>
      <c r="K64" s="11" t="s">
        <v>12658</v>
      </c>
      <c r="L64" s="11">
        <v>2</v>
      </c>
    </row>
    <row r="65" spans="1:12">
      <c r="A65" s="11" t="s">
        <v>53</v>
      </c>
      <c r="D65" s="11" t="s">
        <v>260</v>
      </c>
      <c r="E65" s="19" t="s">
        <v>316</v>
      </c>
      <c r="F65" s="10">
        <v>42036</v>
      </c>
      <c r="G65" s="10">
        <v>45689</v>
      </c>
      <c r="H65" s="11">
        <v>11</v>
      </c>
      <c r="I65" s="11" t="s">
        <v>277</v>
      </c>
      <c r="J65" s="11" t="s">
        <v>261</v>
      </c>
      <c r="K65" s="11" t="s">
        <v>12658</v>
      </c>
      <c r="L65" s="11">
        <v>2</v>
      </c>
    </row>
    <row r="66" spans="1:12">
      <c r="A66" s="11" t="s">
        <v>54</v>
      </c>
      <c r="D66" s="11" t="s">
        <v>260</v>
      </c>
      <c r="E66" s="19" t="s">
        <v>317</v>
      </c>
      <c r="F66" s="10">
        <v>42036</v>
      </c>
      <c r="G66" s="10">
        <v>45689</v>
      </c>
      <c r="H66" s="11">
        <v>11</v>
      </c>
      <c r="I66" s="20" t="s">
        <v>259</v>
      </c>
      <c r="J66" s="11" t="s">
        <v>261</v>
      </c>
      <c r="K66" s="11" t="s">
        <v>12658</v>
      </c>
      <c r="L66" s="11">
        <v>2</v>
      </c>
    </row>
    <row r="67" spans="1:12">
      <c r="A67" s="11" t="s">
        <v>55</v>
      </c>
      <c r="D67" s="11" t="s">
        <v>260</v>
      </c>
      <c r="E67" s="19" t="s">
        <v>318</v>
      </c>
      <c r="F67" s="10">
        <v>42036</v>
      </c>
      <c r="G67" s="10">
        <v>45689</v>
      </c>
      <c r="H67" s="11">
        <v>11</v>
      </c>
      <c r="I67" s="20" t="s">
        <v>259</v>
      </c>
      <c r="J67" s="11" t="s">
        <v>261</v>
      </c>
      <c r="K67" s="11" t="s">
        <v>12658</v>
      </c>
      <c r="L67" s="11">
        <v>2</v>
      </c>
    </row>
    <row r="68" spans="1:12">
      <c r="A68" s="11" t="s">
        <v>56</v>
      </c>
      <c r="D68" s="11" t="s">
        <v>260</v>
      </c>
      <c r="E68" s="19" t="s">
        <v>319</v>
      </c>
      <c r="F68" s="10">
        <v>42036</v>
      </c>
      <c r="G68" s="10">
        <v>45689</v>
      </c>
      <c r="H68" s="11">
        <v>11</v>
      </c>
      <c r="I68" s="20" t="s">
        <v>259</v>
      </c>
      <c r="J68" s="11" t="s">
        <v>261</v>
      </c>
      <c r="K68" s="11" t="s">
        <v>12658</v>
      </c>
      <c r="L68" s="11">
        <v>2</v>
      </c>
    </row>
    <row r="69" spans="1:12">
      <c r="A69" s="11" t="s">
        <v>57</v>
      </c>
      <c r="D69" s="11" t="s">
        <v>260</v>
      </c>
      <c r="E69" s="19" t="s">
        <v>320</v>
      </c>
      <c r="F69" s="10">
        <v>42036</v>
      </c>
      <c r="G69" s="10">
        <v>45689</v>
      </c>
      <c r="H69" s="11">
        <v>11</v>
      </c>
      <c r="I69" s="20" t="s">
        <v>259</v>
      </c>
      <c r="J69" s="11" t="s">
        <v>261</v>
      </c>
      <c r="K69" s="11" t="s">
        <v>12658</v>
      </c>
      <c r="L69" s="11">
        <v>2</v>
      </c>
    </row>
    <row r="70" spans="1:12">
      <c r="A70" s="11" t="s">
        <v>58</v>
      </c>
      <c r="D70" s="11" t="s">
        <v>260</v>
      </c>
      <c r="E70" s="19" t="s">
        <v>321</v>
      </c>
      <c r="F70" s="10">
        <v>42036</v>
      </c>
      <c r="G70" s="10">
        <v>45689</v>
      </c>
      <c r="H70" s="11">
        <v>11</v>
      </c>
      <c r="I70" s="20" t="s">
        <v>259</v>
      </c>
      <c r="J70" s="11" t="s">
        <v>261</v>
      </c>
      <c r="K70" s="11" t="s">
        <v>12658</v>
      </c>
      <c r="L70" s="11">
        <v>2</v>
      </c>
    </row>
    <row r="71" spans="1:12">
      <c r="A71" s="11" t="s">
        <v>59</v>
      </c>
      <c r="D71" s="11" t="s">
        <v>260</v>
      </c>
      <c r="E71" s="19" t="s">
        <v>322</v>
      </c>
      <c r="F71" s="10">
        <v>42036</v>
      </c>
      <c r="G71" s="10">
        <v>45689</v>
      </c>
      <c r="H71" s="11">
        <v>11</v>
      </c>
      <c r="I71" s="20" t="s">
        <v>259</v>
      </c>
      <c r="J71" s="11" t="s">
        <v>261</v>
      </c>
      <c r="K71" s="11" t="s">
        <v>12658</v>
      </c>
      <c r="L71" s="11">
        <v>2</v>
      </c>
    </row>
    <row r="72" spans="1:12">
      <c r="A72" s="11" t="s">
        <v>60</v>
      </c>
      <c r="D72" s="11" t="s">
        <v>260</v>
      </c>
      <c r="E72" s="19" t="s">
        <v>323</v>
      </c>
      <c r="F72" s="10">
        <v>42036</v>
      </c>
      <c r="G72" s="10">
        <v>45689</v>
      </c>
      <c r="H72" s="11">
        <v>11</v>
      </c>
      <c r="I72" s="20" t="s">
        <v>259</v>
      </c>
      <c r="J72" s="11" t="s">
        <v>261</v>
      </c>
      <c r="K72" s="11" t="s">
        <v>12658</v>
      </c>
      <c r="L72" s="11">
        <v>2</v>
      </c>
    </row>
    <row r="73" spans="1:12">
      <c r="A73" s="11" t="s">
        <v>61</v>
      </c>
      <c r="D73" s="11" t="s">
        <v>260</v>
      </c>
      <c r="E73" s="19" t="s">
        <v>324</v>
      </c>
      <c r="F73" s="10">
        <v>42036</v>
      </c>
      <c r="G73" s="10">
        <v>45689</v>
      </c>
      <c r="H73" s="11">
        <v>11</v>
      </c>
      <c r="I73" s="20" t="s">
        <v>259</v>
      </c>
      <c r="J73" s="11" t="s">
        <v>261</v>
      </c>
      <c r="K73" s="11" t="s">
        <v>12658</v>
      </c>
      <c r="L73" s="11">
        <v>2</v>
      </c>
    </row>
    <row r="74" spans="1:12">
      <c r="A74" s="11" t="s">
        <v>62</v>
      </c>
      <c r="D74" s="11" t="s">
        <v>260</v>
      </c>
      <c r="E74" s="19" t="s">
        <v>325</v>
      </c>
      <c r="F74" s="10">
        <v>42036</v>
      </c>
      <c r="G74" s="10">
        <v>45689</v>
      </c>
      <c r="H74" s="11">
        <v>11</v>
      </c>
      <c r="I74" s="20" t="s">
        <v>259</v>
      </c>
      <c r="J74" s="11" t="s">
        <v>261</v>
      </c>
      <c r="K74" s="11" t="s">
        <v>12658</v>
      </c>
      <c r="L74" s="11">
        <v>2</v>
      </c>
    </row>
    <row r="75" spans="1:12">
      <c r="A75" s="11" t="s">
        <v>63</v>
      </c>
      <c r="D75" s="11" t="s">
        <v>260</v>
      </c>
      <c r="E75" s="19" t="s">
        <v>326</v>
      </c>
      <c r="F75" s="10">
        <v>42036</v>
      </c>
      <c r="G75" s="10">
        <v>45689</v>
      </c>
      <c r="H75" s="11">
        <v>11</v>
      </c>
      <c r="I75" s="20" t="s">
        <v>259</v>
      </c>
      <c r="J75" s="11" t="s">
        <v>261</v>
      </c>
      <c r="K75" s="11" t="s">
        <v>12658</v>
      </c>
      <c r="L75" s="11">
        <v>2</v>
      </c>
    </row>
    <row r="76" spans="1:12">
      <c r="A76" s="11" t="s">
        <v>64</v>
      </c>
      <c r="D76" s="11" t="s">
        <v>260</v>
      </c>
      <c r="E76" s="19" t="s">
        <v>327</v>
      </c>
      <c r="F76" s="10">
        <v>42036</v>
      </c>
      <c r="G76" s="10">
        <v>45689</v>
      </c>
      <c r="H76" s="11">
        <v>11</v>
      </c>
      <c r="I76" s="20" t="s">
        <v>259</v>
      </c>
      <c r="J76" s="11" t="s">
        <v>261</v>
      </c>
      <c r="K76" s="11" t="s">
        <v>12658</v>
      </c>
      <c r="L76" s="11">
        <v>2</v>
      </c>
    </row>
    <row r="77" spans="1:12">
      <c r="A77" s="11" t="s">
        <v>65</v>
      </c>
      <c r="D77" s="11" t="s">
        <v>260</v>
      </c>
      <c r="E77" s="19" t="s">
        <v>328</v>
      </c>
      <c r="F77" s="10">
        <v>42036</v>
      </c>
      <c r="G77" s="10">
        <v>45689</v>
      </c>
      <c r="H77" s="11">
        <v>11</v>
      </c>
      <c r="I77" s="20" t="s">
        <v>259</v>
      </c>
      <c r="J77" s="11" t="s">
        <v>261</v>
      </c>
      <c r="K77" s="11" t="s">
        <v>12658</v>
      </c>
      <c r="L77" s="11">
        <v>2</v>
      </c>
    </row>
    <row r="78" spans="1:12">
      <c r="A78" s="11" t="s">
        <v>66</v>
      </c>
      <c r="D78" s="11" t="s">
        <v>260</v>
      </c>
      <c r="E78" s="19" t="s">
        <v>329</v>
      </c>
      <c r="F78" s="10">
        <v>42036</v>
      </c>
      <c r="G78" s="10">
        <v>45689</v>
      </c>
      <c r="H78" s="11">
        <v>11</v>
      </c>
      <c r="I78" s="20" t="s">
        <v>259</v>
      </c>
      <c r="J78" s="11" t="s">
        <v>261</v>
      </c>
      <c r="K78" s="11" t="s">
        <v>12658</v>
      </c>
      <c r="L78" s="11">
        <v>2</v>
      </c>
    </row>
    <row r="79" spans="1:12">
      <c r="A79" s="11" t="s">
        <v>67</v>
      </c>
      <c r="D79" s="11" t="s">
        <v>260</v>
      </c>
      <c r="E79" s="19" t="s">
        <v>330</v>
      </c>
      <c r="F79" s="10">
        <v>42036</v>
      </c>
      <c r="G79" s="10">
        <v>45689</v>
      </c>
      <c r="H79" s="11">
        <v>11</v>
      </c>
      <c r="I79" s="20" t="s">
        <v>259</v>
      </c>
      <c r="J79" s="11" t="s">
        <v>261</v>
      </c>
      <c r="K79" s="11" t="s">
        <v>12658</v>
      </c>
      <c r="L79" s="11">
        <v>2</v>
      </c>
    </row>
    <row r="80" spans="1:12">
      <c r="A80" s="11" t="s">
        <v>68</v>
      </c>
      <c r="D80" s="11" t="s">
        <v>260</v>
      </c>
      <c r="E80" s="19" t="s">
        <v>331</v>
      </c>
      <c r="F80" s="10">
        <v>42036</v>
      </c>
      <c r="G80" s="10">
        <v>45689</v>
      </c>
      <c r="H80" s="11">
        <v>11</v>
      </c>
      <c r="I80" s="20" t="s">
        <v>259</v>
      </c>
      <c r="J80" s="11" t="s">
        <v>261</v>
      </c>
      <c r="K80" s="11" t="s">
        <v>12658</v>
      </c>
      <c r="L80" s="11">
        <v>2</v>
      </c>
    </row>
    <row r="81" spans="1:12">
      <c r="A81" s="11" t="s">
        <v>69</v>
      </c>
      <c r="D81" s="11" t="s">
        <v>260</v>
      </c>
      <c r="E81" s="19" t="s">
        <v>332</v>
      </c>
      <c r="F81" s="10">
        <v>42036</v>
      </c>
      <c r="G81" s="10">
        <v>45689</v>
      </c>
      <c r="H81" s="11">
        <v>11</v>
      </c>
      <c r="I81" s="11" t="s">
        <v>277</v>
      </c>
      <c r="J81" s="11" t="s">
        <v>261</v>
      </c>
      <c r="K81" s="11" t="s">
        <v>12658</v>
      </c>
      <c r="L81" s="11">
        <v>2</v>
      </c>
    </row>
    <row r="82" spans="1:12">
      <c r="A82" s="11" t="s">
        <v>70</v>
      </c>
      <c r="D82" s="11" t="s">
        <v>260</v>
      </c>
      <c r="E82" s="19" t="s">
        <v>333</v>
      </c>
      <c r="F82" s="10">
        <v>42036</v>
      </c>
      <c r="G82" s="10">
        <v>45689</v>
      </c>
      <c r="H82" s="11">
        <v>11</v>
      </c>
      <c r="I82" s="11" t="s">
        <v>277</v>
      </c>
      <c r="J82" s="11" t="s">
        <v>261</v>
      </c>
      <c r="K82" s="11" t="s">
        <v>12658</v>
      </c>
      <c r="L82" s="11">
        <v>2</v>
      </c>
    </row>
    <row r="83" spans="1:12">
      <c r="A83" s="11" t="s">
        <v>71</v>
      </c>
      <c r="D83" s="11" t="s">
        <v>260</v>
      </c>
      <c r="E83" s="19" t="s">
        <v>334</v>
      </c>
      <c r="F83" s="10">
        <v>42036</v>
      </c>
      <c r="G83" s="10">
        <v>45689</v>
      </c>
      <c r="H83" s="11">
        <v>11</v>
      </c>
      <c r="I83" s="11" t="s">
        <v>277</v>
      </c>
      <c r="J83" s="11" t="s">
        <v>261</v>
      </c>
      <c r="K83" s="11" t="s">
        <v>12658</v>
      </c>
      <c r="L83" s="11">
        <v>2</v>
      </c>
    </row>
    <row r="84" spans="1:12">
      <c r="A84" s="11" t="s">
        <v>72</v>
      </c>
      <c r="D84" s="11" t="s">
        <v>260</v>
      </c>
      <c r="E84" s="19" t="s">
        <v>335</v>
      </c>
      <c r="F84" s="10">
        <v>42036</v>
      </c>
      <c r="G84" s="10">
        <v>45689</v>
      </c>
      <c r="H84" s="11">
        <v>11</v>
      </c>
      <c r="I84" s="20" t="s">
        <v>259</v>
      </c>
      <c r="J84" s="11" t="s">
        <v>261</v>
      </c>
      <c r="K84" s="11" t="s">
        <v>12658</v>
      </c>
      <c r="L84" s="11">
        <v>2</v>
      </c>
    </row>
    <row r="85" spans="1:12">
      <c r="A85" s="11" t="s">
        <v>73</v>
      </c>
      <c r="D85" s="11" t="s">
        <v>260</v>
      </c>
      <c r="E85" s="19" t="s">
        <v>336</v>
      </c>
      <c r="F85" s="10">
        <v>42036</v>
      </c>
      <c r="G85" s="10">
        <v>45689</v>
      </c>
      <c r="H85" s="11">
        <v>11</v>
      </c>
      <c r="I85" s="20" t="s">
        <v>259</v>
      </c>
      <c r="J85" s="11" t="s">
        <v>261</v>
      </c>
      <c r="K85" s="11" t="s">
        <v>12658</v>
      </c>
      <c r="L85" s="11">
        <v>2</v>
      </c>
    </row>
    <row r="86" spans="1:12">
      <c r="A86" s="11" t="s">
        <v>74</v>
      </c>
      <c r="D86" s="11" t="s">
        <v>260</v>
      </c>
      <c r="E86" s="19" t="s">
        <v>337</v>
      </c>
      <c r="F86" s="10">
        <v>42036</v>
      </c>
      <c r="G86" s="10">
        <v>45689</v>
      </c>
      <c r="H86" s="11">
        <v>11</v>
      </c>
      <c r="I86" s="20" t="s">
        <v>259</v>
      </c>
      <c r="J86" s="11" t="s">
        <v>261</v>
      </c>
      <c r="K86" s="11" t="s">
        <v>12658</v>
      </c>
      <c r="L86" s="11">
        <v>2</v>
      </c>
    </row>
    <row r="87" spans="1:12">
      <c r="A87" s="11" t="s">
        <v>75</v>
      </c>
      <c r="D87" s="11" t="s">
        <v>260</v>
      </c>
      <c r="E87" s="19" t="s">
        <v>338</v>
      </c>
      <c r="F87" s="10">
        <v>42036</v>
      </c>
      <c r="G87" s="10">
        <v>45689</v>
      </c>
      <c r="H87" s="11">
        <v>11</v>
      </c>
      <c r="I87" s="20" t="s">
        <v>259</v>
      </c>
      <c r="J87" s="11" t="s">
        <v>261</v>
      </c>
      <c r="K87" s="11" t="s">
        <v>12658</v>
      </c>
      <c r="L87" s="11">
        <v>2</v>
      </c>
    </row>
    <row r="88" spans="1:12">
      <c r="A88" s="11" t="s">
        <v>76</v>
      </c>
      <c r="D88" s="11" t="s">
        <v>260</v>
      </c>
      <c r="E88" s="19" t="s">
        <v>339</v>
      </c>
      <c r="F88" s="10">
        <v>42036</v>
      </c>
      <c r="G88" s="10">
        <v>45689</v>
      </c>
      <c r="H88" s="11">
        <v>11</v>
      </c>
      <c r="I88" s="20" t="s">
        <v>259</v>
      </c>
      <c r="J88" s="11" t="s">
        <v>261</v>
      </c>
      <c r="K88" s="11" t="s">
        <v>12658</v>
      </c>
      <c r="L88" s="11">
        <v>2</v>
      </c>
    </row>
    <row r="89" spans="1:12">
      <c r="A89" s="11" t="s">
        <v>77</v>
      </c>
      <c r="D89" s="11" t="s">
        <v>260</v>
      </c>
      <c r="E89" s="19" t="s">
        <v>340</v>
      </c>
      <c r="F89" s="10">
        <v>42036</v>
      </c>
      <c r="G89" s="10">
        <v>45689</v>
      </c>
      <c r="H89" s="11">
        <v>11</v>
      </c>
      <c r="I89" s="20" t="s">
        <v>259</v>
      </c>
      <c r="J89" s="11" t="s">
        <v>261</v>
      </c>
      <c r="K89" s="11" t="s">
        <v>12658</v>
      </c>
      <c r="L89" s="11">
        <v>2</v>
      </c>
    </row>
    <row r="90" spans="1:12">
      <c r="A90" s="11" t="s">
        <v>78</v>
      </c>
      <c r="D90" s="11" t="s">
        <v>260</v>
      </c>
      <c r="E90" s="19" t="s">
        <v>341</v>
      </c>
      <c r="F90" s="10">
        <v>42036</v>
      </c>
      <c r="G90" s="10">
        <v>45689</v>
      </c>
      <c r="H90" s="11">
        <v>11</v>
      </c>
      <c r="I90" s="20" t="s">
        <v>259</v>
      </c>
      <c r="J90" s="11" t="s">
        <v>261</v>
      </c>
      <c r="K90" s="11" t="s">
        <v>12658</v>
      </c>
      <c r="L90" s="11">
        <v>2</v>
      </c>
    </row>
    <row r="91" spans="1:12">
      <c r="A91" s="11" t="s">
        <v>79</v>
      </c>
      <c r="D91" s="11" t="s">
        <v>260</v>
      </c>
      <c r="E91" s="19" t="s">
        <v>342</v>
      </c>
      <c r="F91" s="10">
        <v>42036</v>
      </c>
      <c r="G91" s="10">
        <v>45689</v>
      </c>
      <c r="H91" s="11">
        <v>11</v>
      </c>
      <c r="I91" s="20" t="s">
        <v>259</v>
      </c>
      <c r="J91" s="11" t="s">
        <v>261</v>
      </c>
      <c r="K91" s="11" t="s">
        <v>12658</v>
      </c>
      <c r="L91" s="11">
        <v>2</v>
      </c>
    </row>
    <row r="92" spans="1:12">
      <c r="A92" s="11" t="s">
        <v>80</v>
      </c>
      <c r="D92" s="11" t="s">
        <v>260</v>
      </c>
      <c r="E92" s="19" t="s">
        <v>343</v>
      </c>
      <c r="F92" s="10">
        <v>42036</v>
      </c>
      <c r="G92" s="10">
        <v>45689</v>
      </c>
      <c r="H92" s="11">
        <v>11</v>
      </c>
      <c r="I92" s="20" t="s">
        <v>259</v>
      </c>
      <c r="J92" s="11" t="s">
        <v>261</v>
      </c>
      <c r="K92" s="11" t="s">
        <v>12658</v>
      </c>
      <c r="L92" s="11">
        <v>2</v>
      </c>
    </row>
    <row r="93" spans="1:12">
      <c r="A93" s="11" t="s">
        <v>81</v>
      </c>
      <c r="D93" s="11" t="s">
        <v>260</v>
      </c>
      <c r="E93" s="19" t="s">
        <v>344</v>
      </c>
      <c r="F93" s="10">
        <v>42036</v>
      </c>
      <c r="G93" s="10">
        <v>45689</v>
      </c>
      <c r="H93" s="11">
        <v>11</v>
      </c>
      <c r="I93" s="20" t="s">
        <v>259</v>
      </c>
      <c r="J93" s="11" t="s">
        <v>261</v>
      </c>
      <c r="K93" s="11" t="s">
        <v>12658</v>
      </c>
      <c r="L93" s="11">
        <v>2</v>
      </c>
    </row>
    <row r="94" spans="1:12">
      <c r="A94" s="11" t="s">
        <v>82</v>
      </c>
      <c r="D94" s="11" t="s">
        <v>260</v>
      </c>
      <c r="E94" s="19" t="s">
        <v>345</v>
      </c>
      <c r="F94" s="10">
        <v>42036</v>
      </c>
      <c r="G94" s="10">
        <v>45689</v>
      </c>
      <c r="H94" s="11">
        <v>11</v>
      </c>
      <c r="I94" s="20" t="s">
        <v>259</v>
      </c>
      <c r="J94" s="11" t="s">
        <v>261</v>
      </c>
      <c r="K94" s="11" t="s">
        <v>12658</v>
      </c>
      <c r="L94" s="11">
        <v>2</v>
      </c>
    </row>
    <row r="95" spans="1:12">
      <c r="A95" s="11" t="s">
        <v>83</v>
      </c>
      <c r="D95" s="11" t="s">
        <v>260</v>
      </c>
      <c r="E95" s="19" t="s">
        <v>346</v>
      </c>
      <c r="F95" s="10">
        <v>42036</v>
      </c>
      <c r="G95" s="10">
        <v>45689</v>
      </c>
      <c r="H95" s="11">
        <v>11</v>
      </c>
      <c r="I95" s="20" t="s">
        <v>259</v>
      </c>
      <c r="J95" s="11" t="s">
        <v>261</v>
      </c>
      <c r="K95" s="11" t="s">
        <v>12658</v>
      </c>
      <c r="L95" s="11">
        <v>2</v>
      </c>
    </row>
    <row r="96" spans="1:12">
      <c r="A96" s="11" t="s">
        <v>84</v>
      </c>
      <c r="D96" s="11" t="s">
        <v>260</v>
      </c>
      <c r="E96" s="19" t="s">
        <v>347</v>
      </c>
      <c r="F96" s="10">
        <v>42036</v>
      </c>
      <c r="G96" s="10">
        <v>45689</v>
      </c>
      <c r="H96" s="11">
        <v>11</v>
      </c>
      <c r="I96" s="20" t="s">
        <v>259</v>
      </c>
      <c r="J96" s="11" t="s">
        <v>261</v>
      </c>
      <c r="K96" s="11" t="s">
        <v>12658</v>
      </c>
      <c r="L96" s="11">
        <v>2</v>
      </c>
    </row>
    <row r="97" spans="1:12">
      <c r="A97" s="11" t="s">
        <v>85</v>
      </c>
      <c r="D97" s="11" t="s">
        <v>260</v>
      </c>
      <c r="E97" s="19" t="s">
        <v>348</v>
      </c>
      <c r="F97" s="10">
        <v>42036</v>
      </c>
      <c r="G97" s="10">
        <v>45689</v>
      </c>
      <c r="H97" s="11">
        <v>11</v>
      </c>
      <c r="I97" s="20" t="s">
        <v>259</v>
      </c>
      <c r="J97" s="11" t="s">
        <v>261</v>
      </c>
      <c r="K97" s="11" t="s">
        <v>12658</v>
      </c>
      <c r="L97" s="11">
        <v>2</v>
      </c>
    </row>
    <row r="98" spans="1:12">
      <c r="A98" s="11" t="s">
        <v>86</v>
      </c>
      <c r="D98" s="11" t="s">
        <v>260</v>
      </c>
      <c r="E98" s="19" t="s">
        <v>349</v>
      </c>
      <c r="F98" s="10">
        <v>42036</v>
      </c>
      <c r="G98" s="10">
        <v>45689</v>
      </c>
      <c r="H98" s="11">
        <v>11</v>
      </c>
      <c r="I98" s="20" t="s">
        <v>259</v>
      </c>
      <c r="J98" s="11" t="s">
        <v>261</v>
      </c>
      <c r="K98" s="11" t="s">
        <v>12658</v>
      </c>
      <c r="L98" s="11">
        <v>2</v>
      </c>
    </row>
    <row r="99" spans="1:12">
      <c r="A99" s="11" t="s">
        <v>87</v>
      </c>
      <c r="D99" s="11" t="s">
        <v>260</v>
      </c>
      <c r="E99" s="19" t="s">
        <v>350</v>
      </c>
      <c r="F99" s="10">
        <v>42036</v>
      </c>
      <c r="G99" s="10">
        <v>45689</v>
      </c>
      <c r="H99" s="11">
        <v>11</v>
      </c>
      <c r="I99" s="11" t="s">
        <v>277</v>
      </c>
      <c r="J99" s="11" t="s">
        <v>261</v>
      </c>
      <c r="K99" s="11" t="s">
        <v>12658</v>
      </c>
      <c r="L99" s="11">
        <v>2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42036</v>
      </c>
      <c r="G100" s="10">
        <v>45689</v>
      </c>
      <c r="H100" s="11">
        <v>11</v>
      </c>
      <c r="I100" s="11" t="s">
        <v>277</v>
      </c>
      <c r="J100" s="11" t="s">
        <v>261</v>
      </c>
      <c r="K100" s="11" t="s">
        <v>12658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42036</v>
      </c>
      <c r="G101" s="10">
        <v>45689</v>
      </c>
      <c r="H101" s="11">
        <v>11</v>
      </c>
      <c r="I101" s="11" t="s">
        <v>277</v>
      </c>
      <c r="J101" s="11" t="s">
        <v>261</v>
      </c>
      <c r="K101" s="11" t="s">
        <v>12658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42036</v>
      </c>
      <c r="G102" s="10">
        <v>45689</v>
      </c>
      <c r="H102" s="11">
        <v>11</v>
      </c>
      <c r="I102" s="20" t="s">
        <v>259</v>
      </c>
      <c r="J102" s="11" t="s">
        <v>261</v>
      </c>
      <c r="K102" s="11" t="s">
        <v>12658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42036</v>
      </c>
      <c r="G103" s="10">
        <v>45689</v>
      </c>
      <c r="H103" s="11">
        <v>11</v>
      </c>
      <c r="I103" s="20" t="s">
        <v>259</v>
      </c>
      <c r="J103" s="11" t="s">
        <v>261</v>
      </c>
      <c r="K103" s="11" t="s">
        <v>12658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42036</v>
      </c>
      <c r="G104" s="10">
        <v>45689</v>
      </c>
      <c r="H104" s="11">
        <v>11</v>
      </c>
      <c r="I104" s="20" t="s">
        <v>259</v>
      </c>
      <c r="J104" s="11" t="s">
        <v>261</v>
      </c>
      <c r="K104" s="11" t="s">
        <v>12658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42036</v>
      </c>
      <c r="G105" s="10">
        <v>45689</v>
      </c>
      <c r="H105" s="11">
        <v>11</v>
      </c>
      <c r="I105" s="20" t="s">
        <v>259</v>
      </c>
      <c r="J105" s="11" t="s">
        <v>261</v>
      </c>
      <c r="K105" s="11" t="s">
        <v>12658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42036</v>
      </c>
      <c r="G106" s="10">
        <v>45689</v>
      </c>
      <c r="H106" s="11">
        <v>11</v>
      </c>
      <c r="I106" s="20" t="s">
        <v>259</v>
      </c>
      <c r="J106" s="11" t="s">
        <v>261</v>
      </c>
      <c r="K106" s="11" t="s">
        <v>12658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42036</v>
      </c>
      <c r="G107" s="10">
        <v>45689</v>
      </c>
      <c r="H107" s="11">
        <v>11</v>
      </c>
      <c r="I107" s="20" t="s">
        <v>259</v>
      </c>
      <c r="J107" s="11" t="s">
        <v>261</v>
      </c>
      <c r="K107" s="11" t="s">
        <v>12658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42036</v>
      </c>
      <c r="G108" s="10">
        <v>45689</v>
      </c>
      <c r="H108" s="11">
        <v>11</v>
      </c>
      <c r="I108" s="20" t="s">
        <v>259</v>
      </c>
      <c r="J108" s="11" t="s">
        <v>261</v>
      </c>
      <c r="K108" s="11" t="s">
        <v>12658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42036</v>
      </c>
      <c r="G109" s="10">
        <v>45689</v>
      </c>
      <c r="H109" s="11">
        <v>11</v>
      </c>
      <c r="I109" s="20" t="s">
        <v>259</v>
      </c>
      <c r="J109" s="11" t="s">
        <v>261</v>
      </c>
      <c r="K109" s="11" t="s">
        <v>12658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42036</v>
      </c>
      <c r="G110" s="10">
        <v>45689</v>
      </c>
      <c r="H110" s="11">
        <v>11</v>
      </c>
      <c r="I110" s="20" t="s">
        <v>259</v>
      </c>
      <c r="J110" s="11" t="s">
        <v>261</v>
      </c>
      <c r="K110" s="11" t="s">
        <v>12658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42036</v>
      </c>
      <c r="G111" s="10">
        <v>45689</v>
      </c>
      <c r="H111" s="11">
        <v>11</v>
      </c>
      <c r="I111" s="20" t="s">
        <v>259</v>
      </c>
      <c r="J111" s="11" t="s">
        <v>261</v>
      </c>
      <c r="K111" s="11" t="s">
        <v>12658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42036</v>
      </c>
      <c r="G112" s="10">
        <v>45689</v>
      </c>
      <c r="H112" s="11">
        <v>11</v>
      </c>
      <c r="I112" s="20" t="s">
        <v>259</v>
      </c>
      <c r="J112" s="11" t="s">
        <v>261</v>
      </c>
      <c r="K112" s="11" t="s">
        <v>12658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42036</v>
      </c>
      <c r="G113" s="10">
        <v>45689</v>
      </c>
      <c r="H113" s="11">
        <v>11</v>
      </c>
      <c r="I113" s="20" t="s">
        <v>259</v>
      </c>
      <c r="J113" s="11" t="s">
        <v>261</v>
      </c>
      <c r="K113" s="11" t="s">
        <v>12658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42036</v>
      </c>
      <c r="G114" s="10">
        <v>45689</v>
      </c>
      <c r="H114" s="11">
        <v>11</v>
      </c>
      <c r="I114" s="20" t="s">
        <v>259</v>
      </c>
      <c r="J114" s="11" t="s">
        <v>261</v>
      </c>
      <c r="K114" s="11" t="s">
        <v>12658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42036</v>
      </c>
      <c r="G115" s="10">
        <v>45689</v>
      </c>
      <c r="H115" s="11">
        <v>11</v>
      </c>
      <c r="I115" s="20" t="s">
        <v>259</v>
      </c>
      <c r="J115" s="11" t="s">
        <v>261</v>
      </c>
      <c r="K115" s="11" t="s">
        <v>12658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42036</v>
      </c>
      <c r="G116" s="10">
        <v>45689</v>
      </c>
      <c r="H116" s="11">
        <v>11</v>
      </c>
      <c r="I116" s="20" t="s">
        <v>259</v>
      </c>
      <c r="J116" s="11" t="s">
        <v>261</v>
      </c>
      <c r="K116" s="11" t="s">
        <v>12658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42036</v>
      </c>
      <c r="G117" s="10">
        <v>45689</v>
      </c>
      <c r="H117" s="11">
        <v>11</v>
      </c>
      <c r="I117" s="11" t="s">
        <v>277</v>
      </c>
      <c r="J117" s="11" t="s">
        <v>261</v>
      </c>
      <c r="K117" s="11" t="s">
        <v>12658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42036</v>
      </c>
      <c r="G118" s="10">
        <v>45689</v>
      </c>
      <c r="H118" s="11">
        <v>11</v>
      </c>
      <c r="I118" s="11" t="s">
        <v>277</v>
      </c>
      <c r="J118" s="11" t="s">
        <v>261</v>
      </c>
      <c r="K118" s="11" t="s">
        <v>12658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42036</v>
      </c>
      <c r="G119" s="10">
        <v>45689</v>
      </c>
      <c r="H119" s="11">
        <v>11</v>
      </c>
      <c r="I119" s="11" t="s">
        <v>277</v>
      </c>
      <c r="J119" s="11" t="s">
        <v>261</v>
      </c>
      <c r="K119" s="11" t="s">
        <v>12658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42036</v>
      </c>
      <c r="G120" s="10">
        <v>45689</v>
      </c>
      <c r="H120" s="11">
        <v>11</v>
      </c>
      <c r="I120" s="20" t="s">
        <v>259</v>
      </c>
      <c r="J120" s="11" t="s">
        <v>261</v>
      </c>
      <c r="K120" s="11" t="s">
        <v>12658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42036</v>
      </c>
      <c r="G121" s="10">
        <v>45689</v>
      </c>
      <c r="H121" s="11">
        <v>11</v>
      </c>
      <c r="I121" s="20" t="s">
        <v>259</v>
      </c>
      <c r="J121" s="11" t="s">
        <v>261</v>
      </c>
      <c r="K121" s="11" t="s">
        <v>12658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42036</v>
      </c>
      <c r="G122" s="10">
        <v>45689</v>
      </c>
      <c r="H122" s="11">
        <v>11</v>
      </c>
      <c r="I122" s="20" t="s">
        <v>259</v>
      </c>
      <c r="J122" s="11" t="s">
        <v>261</v>
      </c>
      <c r="K122" s="11" t="s">
        <v>12658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42036</v>
      </c>
      <c r="G123" s="10">
        <v>45689</v>
      </c>
      <c r="H123" s="11">
        <v>11</v>
      </c>
      <c r="I123" s="20" t="s">
        <v>259</v>
      </c>
      <c r="J123" s="11" t="s">
        <v>261</v>
      </c>
      <c r="K123" s="11" t="s">
        <v>12658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42036</v>
      </c>
      <c r="G124" s="10">
        <v>45689</v>
      </c>
      <c r="H124" s="11">
        <v>11</v>
      </c>
      <c r="I124" s="20" t="s">
        <v>259</v>
      </c>
      <c r="J124" s="11" t="s">
        <v>261</v>
      </c>
      <c r="K124" s="11" t="s">
        <v>12658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42036</v>
      </c>
      <c r="G125" s="10">
        <v>45689</v>
      </c>
      <c r="H125" s="11">
        <v>11</v>
      </c>
      <c r="I125" s="20" t="s">
        <v>259</v>
      </c>
      <c r="J125" s="11" t="s">
        <v>261</v>
      </c>
      <c r="K125" s="11" t="s">
        <v>12658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42036</v>
      </c>
      <c r="G126" s="10">
        <v>45689</v>
      </c>
      <c r="H126" s="11">
        <v>11</v>
      </c>
      <c r="I126" s="20" t="s">
        <v>259</v>
      </c>
      <c r="J126" s="11" t="s">
        <v>261</v>
      </c>
      <c r="K126" s="11" t="s">
        <v>12658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42036</v>
      </c>
      <c r="G127" s="10">
        <v>45689</v>
      </c>
      <c r="H127" s="11">
        <v>11</v>
      </c>
      <c r="I127" s="20" t="s">
        <v>259</v>
      </c>
      <c r="J127" s="11" t="s">
        <v>261</v>
      </c>
      <c r="K127" s="11" t="s">
        <v>12658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42036</v>
      </c>
      <c r="G128" s="10">
        <v>45689</v>
      </c>
      <c r="H128" s="11">
        <v>11</v>
      </c>
      <c r="I128" s="20" t="s">
        <v>259</v>
      </c>
      <c r="J128" s="11" t="s">
        <v>261</v>
      </c>
      <c r="K128" s="11" t="s">
        <v>12658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42036</v>
      </c>
      <c r="G129" s="10">
        <v>45689</v>
      </c>
      <c r="H129" s="11">
        <v>11</v>
      </c>
      <c r="I129" s="20" t="s">
        <v>259</v>
      </c>
      <c r="J129" s="11" t="s">
        <v>261</v>
      </c>
      <c r="K129" s="11" t="s">
        <v>12658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42036</v>
      </c>
      <c r="G130" s="10">
        <v>45689</v>
      </c>
      <c r="H130" s="11">
        <v>11</v>
      </c>
      <c r="I130" s="20" t="s">
        <v>259</v>
      </c>
      <c r="J130" s="11" t="s">
        <v>261</v>
      </c>
      <c r="K130" s="11" t="s">
        <v>12658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42036</v>
      </c>
      <c r="G131" s="10">
        <v>45689</v>
      </c>
      <c r="H131" s="11">
        <v>11</v>
      </c>
      <c r="I131" s="20" t="s">
        <v>259</v>
      </c>
      <c r="J131" s="11" t="s">
        <v>261</v>
      </c>
      <c r="K131" s="11" t="s">
        <v>12658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42036</v>
      </c>
      <c r="G132" s="10">
        <v>45689</v>
      </c>
      <c r="H132" s="11">
        <v>11</v>
      </c>
      <c r="I132" s="20" t="s">
        <v>259</v>
      </c>
      <c r="J132" s="11" t="s">
        <v>261</v>
      </c>
      <c r="K132" s="11" t="s">
        <v>12658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42036</v>
      </c>
      <c r="G133" s="10">
        <v>45689</v>
      </c>
      <c r="H133" s="11">
        <v>11</v>
      </c>
      <c r="I133" s="20" t="s">
        <v>259</v>
      </c>
      <c r="J133" s="11" t="s">
        <v>261</v>
      </c>
      <c r="K133" s="11" t="s">
        <v>12658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42036</v>
      </c>
      <c r="G134" s="10">
        <v>45689</v>
      </c>
      <c r="H134" s="11">
        <v>11</v>
      </c>
      <c r="I134" s="20" t="s">
        <v>259</v>
      </c>
      <c r="J134" s="11" t="s">
        <v>261</v>
      </c>
      <c r="K134" s="11" t="s">
        <v>12658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42036</v>
      </c>
      <c r="G135" s="10">
        <v>45689</v>
      </c>
      <c r="H135" s="11">
        <v>11</v>
      </c>
      <c r="I135" s="11" t="s">
        <v>277</v>
      </c>
      <c r="J135" s="11" t="s">
        <v>261</v>
      </c>
      <c r="K135" s="11" t="s">
        <v>12658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42036</v>
      </c>
      <c r="G136" s="10">
        <v>45689</v>
      </c>
      <c r="H136" s="11">
        <v>11</v>
      </c>
      <c r="I136" s="11" t="s">
        <v>277</v>
      </c>
      <c r="J136" s="11" t="s">
        <v>261</v>
      </c>
      <c r="K136" s="11" t="s">
        <v>12658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42036</v>
      </c>
      <c r="G137" s="10">
        <v>45689</v>
      </c>
      <c r="H137" s="11">
        <v>11</v>
      </c>
      <c r="I137" s="11" t="s">
        <v>277</v>
      </c>
      <c r="J137" s="11" t="s">
        <v>261</v>
      </c>
      <c r="K137" s="11" t="s">
        <v>12658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42036</v>
      </c>
      <c r="G138" s="10">
        <v>45689</v>
      </c>
      <c r="H138" s="11">
        <v>11</v>
      </c>
      <c r="I138" s="20" t="s">
        <v>259</v>
      </c>
      <c r="J138" s="11" t="s">
        <v>261</v>
      </c>
      <c r="K138" s="11" t="s">
        <v>12658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42036</v>
      </c>
      <c r="G139" s="10">
        <v>45689</v>
      </c>
      <c r="H139" s="11">
        <v>11</v>
      </c>
      <c r="I139" s="20" t="s">
        <v>259</v>
      </c>
      <c r="J139" s="11" t="s">
        <v>261</v>
      </c>
      <c r="K139" s="11" t="s">
        <v>12658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42036</v>
      </c>
      <c r="G140" s="10">
        <v>45689</v>
      </c>
      <c r="H140" s="11">
        <v>11</v>
      </c>
      <c r="I140" s="20" t="s">
        <v>259</v>
      </c>
      <c r="J140" s="11" t="s">
        <v>261</v>
      </c>
      <c r="K140" s="11" t="s">
        <v>12658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42036</v>
      </c>
      <c r="G141" s="10">
        <v>45689</v>
      </c>
      <c r="H141" s="11">
        <v>11</v>
      </c>
      <c r="I141" s="20" t="s">
        <v>259</v>
      </c>
      <c r="J141" s="11" t="s">
        <v>261</v>
      </c>
      <c r="K141" s="11" t="s">
        <v>12658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42036</v>
      </c>
      <c r="G142" s="10">
        <v>45689</v>
      </c>
      <c r="H142" s="11">
        <v>11</v>
      </c>
      <c r="I142" s="20" t="s">
        <v>259</v>
      </c>
      <c r="J142" s="11" t="s">
        <v>261</v>
      </c>
      <c r="K142" s="11" t="s">
        <v>12658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42036</v>
      </c>
      <c r="G143" s="10">
        <v>45689</v>
      </c>
      <c r="H143" s="11">
        <v>11</v>
      </c>
      <c r="I143" s="20" t="s">
        <v>259</v>
      </c>
      <c r="J143" s="11" t="s">
        <v>261</v>
      </c>
      <c r="K143" s="11" t="s">
        <v>12658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42036</v>
      </c>
      <c r="G144" s="10">
        <v>45689</v>
      </c>
      <c r="H144" s="11">
        <v>11</v>
      </c>
      <c r="I144" s="20" t="s">
        <v>259</v>
      </c>
      <c r="J144" s="11" t="s">
        <v>261</v>
      </c>
      <c r="K144" s="11" t="s">
        <v>12658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42036</v>
      </c>
      <c r="G145" s="10">
        <v>45689</v>
      </c>
      <c r="H145" s="11">
        <v>11</v>
      </c>
      <c r="I145" s="20" t="s">
        <v>259</v>
      </c>
      <c r="J145" s="11" t="s">
        <v>261</v>
      </c>
      <c r="K145" s="11" t="s">
        <v>12658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42036</v>
      </c>
      <c r="G146" s="10">
        <v>45689</v>
      </c>
      <c r="H146" s="11">
        <v>11</v>
      </c>
      <c r="I146" s="20" t="s">
        <v>259</v>
      </c>
      <c r="J146" s="11" t="s">
        <v>261</v>
      </c>
      <c r="K146" s="11" t="s">
        <v>12658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42036</v>
      </c>
      <c r="G147" s="10">
        <v>45689</v>
      </c>
      <c r="H147" s="11">
        <v>11</v>
      </c>
      <c r="I147" s="20" t="s">
        <v>259</v>
      </c>
      <c r="J147" s="11" t="s">
        <v>261</v>
      </c>
      <c r="K147" s="11" t="s">
        <v>12658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42036</v>
      </c>
      <c r="G148" s="10">
        <v>45689</v>
      </c>
      <c r="H148" s="11">
        <v>11</v>
      </c>
      <c r="I148" s="20" t="s">
        <v>259</v>
      </c>
      <c r="J148" s="11" t="s">
        <v>261</v>
      </c>
      <c r="K148" s="11" t="s">
        <v>12658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42036</v>
      </c>
      <c r="G149" s="10">
        <v>45689</v>
      </c>
      <c r="H149" s="11">
        <v>11</v>
      </c>
      <c r="I149" s="20" t="s">
        <v>259</v>
      </c>
      <c r="J149" s="11" t="s">
        <v>261</v>
      </c>
      <c r="K149" s="11" t="s">
        <v>12658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42036</v>
      </c>
      <c r="G150" s="10">
        <v>45689</v>
      </c>
      <c r="H150" s="11">
        <v>11</v>
      </c>
      <c r="I150" s="20" t="s">
        <v>259</v>
      </c>
      <c r="J150" s="11" t="s">
        <v>261</v>
      </c>
      <c r="K150" s="11" t="s">
        <v>12658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42036</v>
      </c>
      <c r="G151" s="10">
        <v>45689</v>
      </c>
      <c r="H151" s="11">
        <v>11</v>
      </c>
      <c r="I151" s="20" t="s">
        <v>259</v>
      </c>
      <c r="J151" s="11" t="s">
        <v>261</v>
      </c>
      <c r="K151" s="11" t="s">
        <v>12658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42036</v>
      </c>
      <c r="G152" s="10">
        <v>45689</v>
      </c>
      <c r="H152" s="11">
        <v>11</v>
      </c>
      <c r="I152" s="20" t="s">
        <v>259</v>
      </c>
      <c r="J152" s="11" t="s">
        <v>261</v>
      </c>
      <c r="K152" s="11" t="s">
        <v>12658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42036</v>
      </c>
      <c r="G153" s="10">
        <v>45689</v>
      </c>
      <c r="H153" s="11">
        <v>11</v>
      </c>
      <c r="I153" s="11" t="s">
        <v>277</v>
      </c>
      <c r="J153" s="11" t="s">
        <v>261</v>
      </c>
      <c r="K153" s="11" t="s">
        <v>12658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42036</v>
      </c>
      <c r="G154" s="10">
        <v>45689</v>
      </c>
      <c r="H154" s="11">
        <v>11</v>
      </c>
      <c r="I154" s="11" t="s">
        <v>277</v>
      </c>
      <c r="J154" s="11" t="s">
        <v>261</v>
      </c>
      <c r="K154" s="11" t="s">
        <v>12658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42036</v>
      </c>
      <c r="G155" s="10">
        <v>45689</v>
      </c>
      <c r="H155" s="11">
        <v>11</v>
      </c>
      <c r="I155" s="11" t="s">
        <v>277</v>
      </c>
      <c r="J155" s="11" t="s">
        <v>261</v>
      </c>
      <c r="K155" s="11" t="s">
        <v>12658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42036</v>
      </c>
      <c r="G156" s="10">
        <v>45689</v>
      </c>
      <c r="H156" s="11">
        <v>11</v>
      </c>
      <c r="I156" s="20" t="s">
        <v>259</v>
      </c>
      <c r="J156" s="11" t="s">
        <v>261</v>
      </c>
      <c r="K156" s="11" t="s">
        <v>12658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42036</v>
      </c>
      <c r="G157" s="10">
        <v>45689</v>
      </c>
      <c r="H157" s="11">
        <v>11</v>
      </c>
      <c r="I157" s="20" t="s">
        <v>259</v>
      </c>
      <c r="J157" s="11" t="s">
        <v>261</v>
      </c>
      <c r="K157" s="11" t="s">
        <v>12658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42036</v>
      </c>
      <c r="G158" s="10">
        <v>45689</v>
      </c>
      <c r="H158" s="11">
        <v>11</v>
      </c>
      <c r="I158" s="20" t="s">
        <v>259</v>
      </c>
      <c r="J158" s="11" t="s">
        <v>261</v>
      </c>
      <c r="K158" s="11" t="s">
        <v>12658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42036</v>
      </c>
      <c r="G159" s="10">
        <v>45689</v>
      </c>
      <c r="H159" s="11">
        <v>11</v>
      </c>
      <c r="I159" s="20" t="s">
        <v>259</v>
      </c>
      <c r="J159" s="11" t="s">
        <v>261</v>
      </c>
      <c r="K159" s="11" t="s">
        <v>12658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42036</v>
      </c>
      <c r="G160" s="10">
        <v>45689</v>
      </c>
      <c r="H160" s="11">
        <v>11</v>
      </c>
      <c r="I160" s="20" t="s">
        <v>259</v>
      </c>
      <c r="J160" s="11" t="s">
        <v>261</v>
      </c>
      <c r="K160" s="11" t="s">
        <v>12658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42036</v>
      </c>
      <c r="G161" s="10">
        <v>45689</v>
      </c>
      <c r="H161" s="11">
        <v>11</v>
      </c>
      <c r="I161" s="20" t="s">
        <v>259</v>
      </c>
      <c r="J161" s="11" t="s">
        <v>261</v>
      </c>
      <c r="K161" s="11" t="s">
        <v>12658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42036</v>
      </c>
      <c r="G162" s="10">
        <v>45689</v>
      </c>
      <c r="H162" s="11">
        <v>11</v>
      </c>
      <c r="I162" s="20" t="s">
        <v>259</v>
      </c>
      <c r="J162" s="11" t="s">
        <v>261</v>
      </c>
      <c r="K162" s="11" t="s">
        <v>12658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42036</v>
      </c>
      <c r="G163" s="10">
        <v>45689</v>
      </c>
      <c r="H163" s="11">
        <v>11</v>
      </c>
      <c r="I163" s="20" t="s">
        <v>259</v>
      </c>
      <c r="J163" s="11" t="s">
        <v>261</v>
      </c>
      <c r="K163" s="11" t="s">
        <v>12658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42036</v>
      </c>
      <c r="G164" s="10">
        <v>45689</v>
      </c>
      <c r="H164" s="11">
        <v>11</v>
      </c>
      <c r="I164" s="20" t="s">
        <v>259</v>
      </c>
      <c r="J164" s="11" t="s">
        <v>261</v>
      </c>
      <c r="K164" s="11" t="s">
        <v>12658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42036</v>
      </c>
      <c r="G165" s="10">
        <v>45689</v>
      </c>
      <c r="H165" s="11">
        <v>11</v>
      </c>
      <c r="I165" s="20" t="s">
        <v>259</v>
      </c>
      <c r="J165" s="11" t="s">
        <v>261</v>
      </c>
      <c r="K165" s="11" t="s">
        <v>12658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42036</v>
      </c>
      <c r="G166" s="10">
        <v>45689</v>
      </c>
      <c r="H166" s="11">
        <v>11</v>
      </c>
      <c r="I166" s="20" t="s">
        <v>259</v>
      </c>
      <c r="J166" s="11" t="s">
        <v>261</v>
      </c>
      <c r="K166" s="11" t="s">
        <v>12658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42036</v>
      </c>
      <c r="G167" s="10">
        <v>45689</v>
      </c>
      <c r="H167" s="11">
        <v>11</v>
      </c>
      <c r="I167" s="20" t="s">
        <v>259</v>
      </c>
      <c r="J167" s="11" t="s">
        <v>261</v>
      </c>
      <c r="K167" s="11" t="s">
        <v>12658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42036</v>
      </c>
      <c r="G168" s="10">
        <v>45689</v>
      </c>
      <c r="H168" s="11">
        <v>11</v>
      </c>
      <c r="I168" s="20" t="s">
        <v>259</v>
      </c>
      <c r="J168" s="11" t="s">
        <v>261</v>
      </c>
      <c r="K168" s="11" t="s">
        <v>12658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42036</v>
      </c>
      <c r="G169" s="10">
        <v>45689</v>
      </c>
      <c r="H169" s="11">
        <v>11</v>
      </c>
      <c r="I169" s="20" t="s">
        <v>259</v>
      </c>
      <c r="J169" s="11" t="s">
        <v>261</v>
      </c>
      <c r="K169" s="11" t="s">
        <v>12658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42036</v>
      </c>
      <c r="G170" s="10">
        <v>45689</v>
      </c>
      <c r="H170" s="11">
        <v>11</v>
      </c>
      <c r="I170" s="20" t="s">
        <v>259</v>
      </c>
      <c r="J170" s="11" t="s">
        <v>261</v>
      </c>
      <c r="K170" s="11" t="s">
        <v>12658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42036</v>
      </c>
      <c r="G171" s="10">
        <v>45689</v>
      </c>
      <c r="H171" s="11">
        <v>11</v>
      </c>
      <c r="I171" s="11" t="s">
        <v>277</v>
      </c>
      <c r="J171" s="11" t="s">
        <v>261</v>
      </c>
      <c r="K171" s="11" t="s">
        <v>12658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42036</v>
      </c>
      <c r="G172" s="10">
        <v>45689</v>
      </c>
      <c r="H172" s="11">
        <v>11</v>
      </c>
      <c r="I172" s="11" t="s">
        <v>277</v>
      </c>
      <c r="J172" s="11" t="s">
        <v>261</v>
      </c>
      <c r="K172" s="11" t="s">
        <v>12658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42036</v>
      </c>
      <c r="G173" s="10">
        <v>45689</v>
      </c>
      <c r="H173" s="11">
        <v>11</v>
      </c>
      <c r="I173" s="11" t="s">
        <v>277</v>
      </c>
      <c r="J173" s="11" t="s">
        <v>261</v>
      </c>
      <c r="K173" s="11" t="s">
        <v>12658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42036</v>
      </c>
      <c r="G174" s="10">
        <v>45689</v>
      </c>
      <c r="H174" s="11">
        <v>11</v>
      </c>
      <c r="I174" s="20" t="s">
        <v>259</v>
      </c>
      <c r="J174" s="11" t="s">
        <v>261</v>
      </c>
      <c r="K174" s="11" t="s">
        <v>12658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42036</v>
      </c>
      <c r="G175" s="10">
        <v>45689</v>
      </c>
      <c r="H175" s="11">
        <v>11</v>
      </c>
      <c r="I175" s="20" t="s">
        <v>259</v>
      </c>
      <c r="J175" s="11" t="s">
        <v>261</v>
      </c>
      <c r="K175" s="11" t="s">
        <v>12658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42036</v>
      </c>
      <c r="G176" s="10">
        <v>45689</v>
      </c>
      <c r="H176" s="11">
        <v>11</v>
      </c>
      <c r="I176" s="20" t="s">
        <v>259</v>
      </c>
      <c r="J176" s="11" t="s">
        <v>261</v>
      </c>
      <c r="K176" s="11" t="s">
        <v>12658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42036</v>
      </c>
      <c r="G177" s="10">
        <v>45689</v>
      </c>
      <c r="H177" s="11">
        <v>11</v>
      </c>
      <c r="I177" s="20" t="s">
        <v>259</v>
      </c>
      <c r="J177" s="11" t="s">
        <v>261</v>
      </c>
      <c r="K177" s="11" t="s">
        <v>12658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42036</v>
      </c>
      <c r="G178" s="10">
        <v>45689</v>
      </c>
      <c r="H178" s="11">
        <v>11</v>
      </c>
      <c r="I178" s="20" t="s">
        <v>259</v>
      </c>
      <c r="J178" s="11" t="s">
        <v>261</v>
      </c>
      <c r="K178" s="11" t="s">
        <v>12658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42036</v>
      </c>
      <c r="G179" s="10">
        <v>45689</v>
      </c>
      <c r="H179" s="11">
        <v>11</v>
      </c>
      <c r="I179" s="20" t="s">
        <v>259</v>
      </c>
      <c r="J179" s="11" t="s">
        <v>261</v>
      </c>
      <c r="K179" s="11" t="s">
        <v>12658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42036</v>
      </c>
      <c r="G180" s="10">
        <v>45689</v>
      </c>
      <c r="H180" s="11">
        <v>11</v>
      </c>
      <c r="I180" s="20" t="s">
        <v>259</v>
      </c>
      <c r="J180" s="11" t="s">
        <v>261</v>
      </c>
      <c r="K180" s="11" t="s">
        <v>12658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42036</v>
      </c>
      <c r="G181" s="10">
        <v>45689</v>
      </c>
      <c r="H181" s="11">
        <v>11</v>
      </c>
      <c r="I181" s="20" t="s">
        <v>259</v>
      </c>
      <c r="J181" s="11" t="s">
        <v>261</v>
      </c>
      <c r="K181" s="11" t="s">
        <v>12658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42036</v>
      </c>
      <c r="G182" s="10">
        <v>45689</v>
      </c>
      <c r="H182" s="11">
        <v>11</v>
      </c>
      <c r="I182" s="20" t="s">
        <v>259</v>
      </c>
      <c r="J182" s="11" t="s">
        <v>261</v>
      </c>
      <c r="K182" s="11" t="s">
        <v>12658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42036</v>
      </c>
      <c r="G183" s="10">
        <v>45689</v>
      </c>
      <c r="H183" s="11">
        <v>11</v>
      </c>
      <c r="I183" s="20" t="s">
        <v>259</v>
      </c>
      <c r="J183" s="11" t="s">
        <v>261</v>
      </c>
      <c r="K183" s="11" t="s">
        <v>12658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42036</v>
      </c>
      <c r="G184" s="10">
        <v>45689</v>
      </c>
      <c r="H184" s="11">
        <v>11</v>
      </c>
      <c r="I184" s="20" t="s">
        <v>259</v>
      </c>
      <c r="J184" s="11" t="s">
        <v>261</v>
      </c>
      <c r="K184" s="11" t="s">
        <v>12658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42036</v>
      </c>
      <c r="G185" s="10">
        <v>45689</v>
      </c>
      <c r="H185" s="11">
        <v>11</v>
      </c>
      <c r="I185" s="20" t="s">
        <v>259</v>
      </c>
      <c r="J185" s="11" t="s">
        <v>261</v>
      </c>
      <c r="K185" s="11" t="s">
        <v>12658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42036</v>
      </c>
      <c r="G186" s="10">
        <v>45689</v>
      </c>
      <c r="H186" s="11">
        <v>11</v>
      </c>
      <c r="I186" s="20" t="s">
        <v>259</v>
      </c>
      <c r="J186" s="11" t="s">
        <v>261</v>
      </c>
      <c r="K186" s="11" t="s">
        <v>12658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42036</v>
      </c>
      <c r="G187" s="10">
        <v>45689</v>
      </c>
      <c r="H187" s="11">
        <v>11</v>
      </c>
      <c r="I187" s="20" t="s">
        <v>259</v>
      </c>
      <c r="J187" s="11" t="s">
        <v>261</v>
      </c>
      <c r="K187" s="11" t="s">
        <v>12658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42036</v>
      </c>
      <c r="G188" s="10">
        <v>45689</v>
      </c>
      <c r="H188" s="11">
        <v>11</v>
      </c>
      <c r="I188" s="20" t="s">
        <v>259</v>
      </c>
      <c r="J188" s="11" t="s">
        <v>261</v>
      </c>
      <c r="K188" s="11" t="s">
        <v>12658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42036</v>
      </c>
      <c r="G189" s="10">
        <v>45689</v>
      </c>
      <c r="H189" s="11">
        <v>11</v>
      </c>
      <c r="I189" s="11" t="s">
        <v>277</v>
      </c>
      <c r="J189" s="11" t="s">
        <v>261</v>
      </c>
      <c r="K189" s="11" t="s">
        <v>12658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42036</v>
      </c>
      <c r="G190" s="10">
        <v>45689</v>
      </c>
      <c r="H190" s="11">
        <v>11</v>
      </c>
      <c r="I190" s="11" t="s">
        <v>277</v>
      </c>
      <c r="J190" s="11" t="s">
        <v>261</v>
      </c>
      <c r="K190" s="11" t="s">
        <v>12658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42036</v>
      </c>
      <c r="G191" s="10">
        <v>45689</v>
      </c>
      <c r="H191" s="11">
        <v>11</v>
      </c>
      <c r="I191" s="11" t="s">
        <v>277</v>
      </c>
      <c r="J191" s="11" t="s">
        <v>261</v>
      </c>
      <c r="K191" s="11" t="s">
        <v>12658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42036</v>
      </c>
      <c r="G192" s="10">
        <v>45689</v>
      </c>
      <c r="H192" s="11">
        <v>11</v>
      </c>
      <c r="I192" s="20" t="s">
        <v>259</v>
      </c>
      <c r="J192" s="11" t="s">
        <v>261</v>
      </c>
      <c r="K192" s="11" t="s">
        <v>12658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42036</v>
      </c>
      <c r="G193" s="10">
        <v>45689</v>
      </c>
      <c r="H193" s="11">
        <v>11</v>
      </c>
      <c r="I193" s="20" t="s">
        <v>259</v>
      </c>
      <c r="J193" s="11" t="s">
        <v>261</v>
      </c>
      <c r="K193" s="11" t="s">
        <v>12658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42036</v>
      </c>
      <c r="G194" s="10">
        <v>45689</v>
      </c>
      <c r="H194" s="11">
        <v>11</v>
      </c>
      <c r="I194" s="20" t="s">
        <v>259</v>
      </c>
      <c r="J194" s="11" t="s">
        <v>261</v>
      </c>
      <c r="K194" s="11" t="s">
        <v>12658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42036</v>
      </c>
      <c r="G195" s="10">
        <v>45689</v>
      </c>
      <c r="H195" s="11">
        <v>11</v>
      </c>
      <c r="I195" s="20" t="s">
        <v>259</v>
      </c>
      <c r="J195" s="11" t="s">
        <v>261</v>
      </c>
      <c r="K195" s="11" t="s">
        <v>12658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42036</v>
      </c>
      <c r="G196" s="10">
        <v>45689</v>
      </c>
      <c r="H196" s="11">
        <v>11</v>
      </c>
      <c r="I196" s="20" t="s">
        <v>259</v>
      </c>
      <c r="J196" s="11" t="s">
        <v>261</v>
      </c>
      <c r="K196" s="11" t="s">
        <v>12658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42036</v>
      </c>
      <c r="G197" s="10">
        <v>45689</v>
      </c>
      <c r="H197" s="11">
        <v>11</v>
      </c>
      <c r="I197" s="20" t="s">
        <v>259</v>
      </c>
      <c r="J197" s="11" t="s">
        <v>261</v>
      </c>
      <c r="K197" s="11" t="s">
        <v>12658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42036</v>
      </c>
      <c r="G198" s="10">
        <v>45689</v>
      </c>
      <c r="H198" s="11">
        <v>11</v>
      </c>
      <c r="I198" s="20" t="s">
        <v>259</v>
      </c>
      <c r="J198" s="11" t="s">
        <v>261</v>
      </c>
      <c r="K198" s="11" t="s">
        <v>12658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42036</v>
      </c>
      <c r="G199" s="10">
        <v>45689</v>
      </c>
      <c r="H199" s="11">
        <v>11</v>
      </c>
      <c r="I199" s="20" t="s">
        <v>259</v>
      </c>
      <c r="J199" s="11" t="s">
        <v>261</v>
      </c>
      <c r="K199" s="11" t="s">
        <v>12658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42036</v>
      </c>
      <c r="G200" s="10">
        <v>45689</v>
      </c>
      <c r="H200" s="11">
        <v>11</v>
      </c>
      <c r="I200" s="20" t="s">
        <v>259</v>
      </c>
      <c r="J200" s="11" t="s">
        <v>261</v>
      </c>
      <c r="K200" s="11" t="s">
        <v>12658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42036</v>
      </c>
      <c r="G201" s="10">
        <v>45689</v>
      </c>
      <c r="H201" s="11">
        <v>11</v>
      </c>
      <c r="I201" s="20" t="s">
        <v>259</v>
      </c>
      <c r="J201" s="11" t="s">
        <v>261</v>
      </c>
      <c r="K201" s="11" t="s">
        <v>12658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42036</v>
      </c>
      <c r="G202" s="10">
        <v>45689</v>
      </c>
      <c r="H202" s="11">
        <v>11</v>
      </c>
      <c r="I202" s="20" t="s">
        <v>259</v>
      </c>
      <c r="J202" s="11" t="s">
        <v>261</v>
      </c>
      <c r="K202" s="11" t="s">
        <v>12658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42036</v>
      </c>
      <c r="G203" s="10">
        <v>45689</v>
      </c>
      <c r="H203" s="11">
        <v>11</v>
      </c>
      <c r="I203" s="20" t="s">
        <v>259</v>
      </c>
      <c r="J203" s="11" t="s">
        <v>261</v>
      </c>
      <c r="K203" s="11" t="s">
        <v>12658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42036</v>
      </c>
      <c r="G204" s="10">
        <v>45689</v>
      </c>
      <c r="H204" s="11">
        <v>11</v>
      </c>
      <c r="I204" s="20" t="s">
        <v>259</v>
      </c>
      <c r="J204" s="11" t="s">
        <v>261</v>
      </c>
      <c r="K204" s="11" t="s">
        <v>12658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42036</v>
      </c>
      <c r="G205" s="10">
        <v>45689</v>
      </c>
      <c r="H205" s="11">
        <v>11</v>
      </c>
      <c r="I205" s="20" t="s">
        <v>259</v>
      </c>
      <c r="J205" s="11" t="s">
        <v>261</v>
      </c>
      <c r="K205" s="11" t="s">
        <v>12658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42036</v>
      </c>
      <c r="G206" s="10">
        <v>45689</v>
      </c>
      <c r="H206" s="11">
        <v>11</v>
      </c>
      <c r="I206" s="20" t="s">
        <v>259</v>
      </c>
      <c r="J206" s="11" t="s">
        <v>261</v>
      </c>
      <c r="K206" s="11" t="s">
        <v>12658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42036</v>
      </c>
      <c r="G207" s="10">
        <v>45689</v>
      </c>
      <c r="H207" s="11">
        <v>11</v>
      </c>
      <c r="I207" s="11" t="s">
        <v>277</v>
      </c>
      <c r="J207" s="11" t="s">
        <v>261</v>
      </c>
      <c r="K207" s="11" t="s">
        <v>12658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42036</v>
      </c>
      <c r="G208" s="10">
        <v>45689</v>
      </c>
      <c r="H208" s="11">
        <v>11</v>
      </c>
      <c r="I208" s="11" t="s">
        <v>277</v>
      </c>
      <c r="J208" s="11" t="s">
        <v>261</v>
      </c>
      <c r="K208" s="11" t="s">
        <v>12658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42036</v>
      </c>
      <c r="G209" s="10">
        <v>45689</v>
      </c>
      <c r="H209" s="11">
        <v>11</v>
      </c>
      <c r="I209" s="11" t="s">
        <v>277</v>
      </c>
      <c r="J209" s="11" t="s">
        <v>261</v>
      </c>
      <c r="K209" s="11" t="s">
        <v>12658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42036</v>
      </c>
      <c r="G210" s="10">
        <v>45689</v>
      </c>
      <c r="H210" s="11">
        <v>11</v>
      </c>
      <c r="I210" s="20" t="s">
        <v>259</v>
      </c>
      <c r="J210" s="11" t="s">
        <v>261</v>
      </c>
      <c r="K210" s="11" t="s">
        <v>12658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42036</v>
      </c>
      <c r="G211" s="10">
        <v>45689</v>
      </c>
      <c r="H211" s="11">
        <v>11</v>
      </c>
      <c r="I211" s="20" t="s">
        <v>259</v>
      </c>
      <c r="J211" s="11" t="s">
        <v>261</v>
      </c>
      <c r="K211" s="11" t="s">
        <v>12658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42036</v>
      </c>
      <c r="G212" s="10">
        <v>45689</v>
      </c>
      <c r="H212" s="11">
        <v>11</v>
      </c>
      <c r="I212" s="20" t="s">
        <v>259</v>
      </c>
      <c r="J212" s="11" t="s">
        <v>261</v>
      </c>
      <c r="K212" s="11" t="s">
        <v>12658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42036</v>
      </c>
      <c r="G213" s="10">
        <v>45689</v>
      </c>
      <c r="H213" s="11">
        <v>11</v>
      </c>
      <c r="I213" s="20" t="s">
        <v>259</v>
      </c>
      <c r="J213" s="11" t="s">
        <v>261</v>
      </c>
      <c r="K213" s="11" t="s">
        <v>12658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42036</v>
      </c>
      <c r="G214" s="10">
        <v>45689</v>
      </c>
      <c r="H214" s="11">
        <v>11</v>
      </c>
      <c r="I214" s="20" t="s">
        <v>259</v>
      </c>
      <c r="J214" s="11" t="s">
        <v>261</v>
      </c>
      <c r="K214" s="11" t="s">
        <v>12658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42036</v>
      </c>
      <c r="G215" s="10">
        <v>45689</v>
      </c>
      <c r="H215" s="11">
        <v>11</v>
      </c>
      <c r="I215" s="20" t="s">
        <v>259</v>
      </c>
      <c r="J215" s="11" t="s">
        <v>261</v>
      </c>
      <c r="K215" s="11" t="s">
        <v>12658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42036</v>
      </c>
      <c r="G216" s="10">
        <v>45689</v>
      </c>
      <c r="H216" s="11">
        <v>11</v>
      </c>
      <c r="I216" s="20" t="s">
        <v>259</v>
      </c>
      <c r="J216" s="11" t="s">
        <v>261</v>
      </c>
      <c r="K216" s="11" t="s">
        <v>12658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42036</v>
      </c>
      <c r="G217" s="10">
        <v>45689</v>
      </c>
      <c r="H217" s="11">
        <v>11</v>
      </c>
      <c r="I217" s="20" t="s">
        <v>259</v>
      </c>
      <c r="J217" s="11" t="s">
        <v>261</v>
      </c>
      <c r="K217" s="11" t="s">
        <v>12658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42036</v>
      </c>
      <c r="G218" s="10">
        <v>45689</v>
      </c>
      <c r="H218" s="11">
        <v>11</v>
      </c>
      <c r="I218" s="20" t="s">
        <v>259</v>
      </c>
      <c r="J218" s="11" t="s">
        <v>261</v>
      </c>
      <c r="K218" s="11" t="s">
        <v>12658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42036</v>
      </c>
      <c r="G219" s="10">
        <v>45689</v>
      </c>
      <c r="H219" s="11">
        <v>11</v>
      </c>
      <c r="I219" s="20" t="s">
        <v>259</v>
      </c>
      <c r="J219" s="11" t="s">
        <v>261</v>
      </c>
      <c r="K219" s="11" t="s">
        <v>12658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42036</v>
      </c>
      <c r="G220" s="10">
        <v>45689</v>
      </c>
      <c r="H220" s="11">
        <v>11</v>
      </c>
      <c r="I220" s="20" t="s">
        <v>259</v>
      </c>
      <c r="J220" s="11" t="s">
        <v>261</v>
      </c>
      <c r="K220" s="11" t="s">
        <v>12658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42036</v>
      </c>
      <c r="G221" s="10">
        <v>45689</v>
      </c>
      <c r="H221" s="11">
        <v>11</v>
      </c>
      <c r="I221" s="20" t="s">
        <v>259</v>
      </c>
      <c r="J221" s="11" t="s">
        <v>261</v>
      </c>
      <c r="K221" s="11" t="s">
        <v>12658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42036</v>
      </c>
      <c r="G222" s="10">
        <v>45689</v>
      </c>
      <c r="H222" s="11">
        <v>11</v>
      </c>
      <c r="I222" s="20" t="s">
        <v>259</v>
      </c>
      <c r="J222" s="11" t="s">
        <v>261</v>
      </c>
      <c r="K222" s="11" t="s">
        <v>12658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42036</v>
      </c>
      <c r="G223" s="10">
        <v>45689</v>
      </c>
      <c r="H223" s="11">
        <v>11</v>
      </c>
      <c r="I223" s="20" t="s">
        <v>259</v>
      </c>
      <c r="J223" s="11" t="s">
        <v>261</v>
      </c>
      <c r="K223" s="11" t="s">
        <v>12658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42036</v>
      </c>
      <c r="G224" s="10">
        <v>45689</v>
      </c>
      <c r="H224" s="11">
        <v>11</v>
      </c>
      <c r="I224" s="20" t="s">
        <v>259</v>
      </c>
      <c r="J224" s="11" t="s">
        <v>261</v>
      </c>
      <c r="K224" s="11" t="s">
        <v>12658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42036</v>
      </c>
      <c r="G225" s="10">
        <v>45689</v>
      </c>
      <c r="H225" s="11">
        <v>11</v>
      </c>
      <c r="I225" s="11" t="s">
        <v>277</v>
      </c>
      <c r="J225" s="11" t="s">
        <v>261</v>
      </c>
      <c r="K225" s="11" t="s">
        <v>12658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42036</v>
      </c>
      <c r="G226" s="10">
        <v>45689</v>
      </c>
      <c r="H226" s="11">
        <v>11</v>
      </c>
      <c r="I226" s="11" t="s">
        <v>277</v>
      </c>
      <c r="J226" s="11" t="s">
        <v>261</v>
      </c>
      <c r="K226" s="11" t="s">
        <v>12658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42036</v>
      </c>
      <c r="G227" s="10">
        <v>45689</v>
      </c>
      <c r="H227" s="11">
        <v>11</v>
      </c>
      <c r="I227" s="11" t="s">
        <v>277</v>
      </c>
      <c r="J227" s="11" t="s">
        <v>261</v>
      </c>
      <c r="K227" s="11" t="s">
        <v>12658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42036</v>
      </c>
      <c r="G228" s="10">
        <v>45689</v>
      </c>
      <c r="H228" s="11">
        <v>11</v>
      </c>
      <c r="I228" s="20" t="s">
        <v>259</v>
      </c>
      <c r="J228" s="11" t="s">
        <v>261</v>
      </c>
      <c r="K228" s="11" t="s">
        <v>12658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42036</v>
      </c>
      <c r="G229" s="10">
        <v>45689</v>
      </c>
      <c r="H229" s="11">
        <v>11</v>
      </c>
      <c r="I229" s="20" t="s">
        <v>259</v>
      </c>
      <c r="J229" s="11" t="s">
        <v>261</v>
      </c>
      <c r="K229" s="11" t="s">
        <v>12658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42036</v>
      </c>
      <c r="G230" s="10">
        <v>45689</v>
      </c>
      <c r="H230" s="11">
        <v>11</v>
      </c>
      <c r="I230" s="20" t="s">
        <v>259</v>
      </c>
      <c r="J230" s="11" t="s">
        <v>261</v>
      </c>
      <c r="K230" s="11" t="s">
        <v>12658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42036</v>
      </c>
      <c r="G231" s="10">
        <v>45689</v>
      </c>
      <c r="H231" s="11">
        <v>11</v>
      </c>
      <c r="I231" s="20" t="s">
        <v>259</v>
      </c>
      <c r="J231" s="11" t="s">
        <v>261</v>
      </c>
      <c r="K231" s="11" t="s">
        <v>12658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42036</v>
      </c>
      <c r="G232" s="10">
        <v>45689</v>
      </c>
      <c r="H232" s="11">
        <v>11</v>
      </c>
      <c r="I232" s="20" t="s">
        <v>259</v>
      </c>
      <c r="J232" s="11" t="s">
        <v>261</v>
      </c>
      <c r="K232" s="11" t="s">
        <v>12658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42036</v>
      </c>
      <c r="G233" s="10">
        <v>45689</v>
      </c>
      <c r="H233" s="11">
        <v>11</v>
      </c>
      <c r="I233" s="20" t="s">
        <v>259</v>
      </c>
      <c r="J233" s="11" t="s">
        <v>261</v>
      </c>
      <c r="K233" s="11" t="s">
        <v>12658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42036</v>
      </c>
      <c r="G234" s="10">
        <v>45689</v>
      </c>
      <c r="H234" s="11">
        <v>11</v>
      </c>
      <c r="I234" s="20" t="s">
        <v>259</v>
      </c>
      <c r="J234" s="11" t="s">
        <v>261</v>
      </c>
      <c r="K234" s="11" t="s">
        <v>12658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42036</v>
      </c>
      <c r="G235" s="10">
        <v>45689</v>
      </c>
      <c r="H235" s="11">
        <v>11</v>
      </c>
      <c r="I235" s="20" t="s">
        <v>259</v>
      </c>
      <c r="J235" s="11" t="s">
        <v>261</v>
      </c>
      <c r="K235" s="11" t="s">
        <v>12658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42036</v>
      </c>
      <c r="G236" s="10">
        <v>45689</v>
      </c>
      <c r="H236" s="11">
        <v>11</v>
      </c>
      <c r="I236" s="20" t="s">
        <v>259</v>
      </c>
      <c r="J236" s="11" t="s">
        <v>261</v>
      </c>
      <c r="K236" s="11" t="s">
        <v>12658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42036</v>
      </c>
      <c r="G237" s="10">
        <v>45689</v>
      </c>
      <c r="H237" s="11">
        <v>11</v>
      </c>
      <c r="I237" s="20" t="s">
        <v>259</v>
      </c>
      <c r="J237" s="11" t="s">
        <v>261</v>
      </c>
      <c r="K237" s="11" t="s">
        <v>12658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42036</v>
      </c>
      <c r="G238" s="10">
        <v>45689</v>
      </c>
      <c r="H238" s="11">
        <v>11</v>
      </c>
      <c r="I238" s="20" t="s">
        <v>259</v>
      </c>
      <c r="J238" s="11" t="s">
        <v>261</v>
      </c>
      <c r="K238" s="11" t="s">
        <v>12658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42036</v>
      </c>
      <c r="G239" s="10">
        <v>45689</v>
      </c>
      <c r="H239" s="11">
        <v>11</v>
      </c>
      <c r="I239" s="20" t="s">
        <v>259</v>
      </c>
      <c r="J239" s="11" t="s">
        <v>261</v>
      </c>
      <c r="K239" s="11" t="s">
        <v>12658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42036</v>
      </c>
      <c r="G240" s="10">
        <v>45689</v>
      </c>
      <c r="H240" s="11">
        <v>11</v>
      </c>
      <c r="I240" s="20" t="s">
        <v>259</v>
      </c>
      <c r="J240" s="11" t="s">
        <v>261</v>
      </c>
      <c r="K240" s="11" t="s">
        <v>12658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42036</v>
      </c>
      <c r="G241" s="10">
        <v>45689</v>
      </c>
      <c r="H241" s="11">
        <v>11</v>
      </c>
      <c r="I241" s="20" t="s">
        <v>259</v>
      </c>
      <c r="J241" s="11" t="s">
        <v>261</v>
      </c>
      <c r="K241" s="11" t="s">
        <v>12658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42036</v>
      </c>
      <c r="G242" s="10">
        <v>45689</v>
      </c>
      <c r="H242" s="11">
        <v>11</v>
      </c>
      <c r="I242" s="20" t="s">
        <v>259</v>
      </c>
      <c r="J242" s="11" t="s">
        <v>261</v>
      </c>
      <c r="K242" s="11" t="s">
        <v>12658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42036</v>
      </c>
      <c r="G243" s="10">
        <v>45689</v>
      </c>
      <c r="H243" s="11">
        <v>11</v>
      </c>
      <c r="I243" s="11" t="s">
        <v>277</v>
      </c>
      <c r="J243" s="11" t="s">
        <v>261</v>
      </c>
      <c r="K243" s="11" t="s">
        <v>12658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42036</v>
      </c>
      <c r="G244" s="10">
        <v>45689</v>
      </c>
      <c r="H244" s="11">
        <v>11</v>
      </c>
      <c r="I244" s="11" t="s">
        <v>277</v>
      </c>
      <c r="J244" s="11" t="s">
        <v>261</v>
      </c>
      <c r="K244" s="11" t="s">
        <v>12658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42036</v>
      </c>
      <c r="G245" s="10">
        <v>45689</v>
      </c>
      <c r="H245" s="11">
        <v>11</v>
      </c>
      <c r="I245" s="11" t="s">
        <v>277</v>
      </c>
      <c r="J245" s="11" t="s">
        <v>261</v>
      </c>
      <c r="K245" s="11" t="s">
        <v>12658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42036</v>
      </c>
      <c r="G246" s="10">
        <v>45689</v>
      </c>
      <c r="H246" s="11">
        <v>11</v>
      </c>
      <c r="I246" s="20" t="s">
        <v>259</v>
      </c>
      <c r="J246" s="11" t="s">
        <v>261</v>
      </c>
      <c r="K246" s="11" t="s">
        <v>12658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42036</v>
      </c>
      <c r="G247" s="10">
        <v>45689</v>
      </c>
      <c r="H247" s="11">
        <v>11</v>
      </c>
      <c r="I247" s="20" t="s">
        <v>259</v>
      </c>
      <c r="J247" s="11" t="s">
        <v>261</v>
      </c>
      <c r="K247" s="11" t="s">
        <v>12658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42036</v>
      </c>
      <c r="G248" s="10">
        <v>45689</v>
      </c>
      <c r="H248" s="11">
        <v>11</v>
      </c>
      <c r="I248" s="20" t="s">
        <v>259</v>
      </c>
      <c r="J248" s="11" t="s">
        <v>261</v>
      </c>
      <c r="K248" s="11" t="s">
        <v>12658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42036</v>
      </c>
      <c r="G249" s="10">
        <v>45689</v>
      </c>
      <c r="H249" s="11">
        <v>11</v>
      </c>
      <c r="I249" s="20" t="s">
        <v>259</v>
      </c>
      <c r="J249" s="11" t="s">
        <v>261</v>
      </c>
      <c r="K249" s="11" t="s">
        <v>12658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42036</v>
      </c>
      <c r="G250" s="10">
        <v>45689</v>
      </c>
      <c r="H250" s="11">
        <v>11</v>
      </c>
      <c r="I250" s="20" t="s">
        <v>259</v>
      </c>
      <c r="J250" s="11" t="s">
        <v>261</v>
      </c>
      <c r="K250" s="11" t="s">
        <v>12658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42036</v>
      </c>
      <c r="G251" s="10">
        <v>45689</v>
      </c>
      <c r="H251" s="11">
        <v>11</v>
      </c>
      <c r="I251" s="20" t="s">
        <v>259</v>
      </c>
      <c r="J251" s="11" t="s">
        <v>261</v>
      </c>
      <c r="K251" s="11" t="s">
        <v>12658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42036</v>
      </c>
      <c r="G252" s="10">
        <v>45689</v>
      </c>
      <c r="H252" s="11">
        <v>11</v>
      </c>
      <c r="I252" s="20" t="s">
        <v>259</v>
      </c>
      <c r="J252" s="11" t="s">
        <v>261</v>
      </c>
      <c r="K252" s="11" t="s">
        <v>12658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42036</v>
      </c>
      <c r="G253" s="10">
        <v>45689</v>
      </c>
      <c r="H253" s="11">
        <v>11</v>
      </c>
      <c r="I253" s="20" t="s">
        <v>259</v>
      </c>
      <c r="J253" s="11" t="s">
        <v>261</v>
      </c>
      <c r="K253" s="11" t="s">
        <v>12658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42036</v>
      </c>
      <c r="G254" s="10">
        <v>45689</v>
      </c>
      <c r="H254" s="11">
        <v>11</v>
      </c>
      <c r="I254" s="20" t="s">
        <v>259</v>
      </c>
      <c r="J254" s="11" t="s">
        <v>261</v>
      </c>
      <c r="K254" s="11" t="s">
        <v>12658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42036</v>
      </c>
      <c r="G255" s="10">
        <v>45689</v>
      </c>
      <c r="H255" s="11">
        <v>11</v>
      </c>
      <c r="I255" s="20" t="s">
        <v>259</v>
      </c>
      <c r="J255" s="11" t="s">
        <v>261</v>
      </c>
      <c r="K255" s="11" t="s">
        <v>12658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42036</v>
      </c>
      <c r="G256" s="10">
        <v>45689</v>
      </c>
      <c r="H256" s="11">
        <v>11</v>
      </c>
      <c r="I256" s="20" t="s">
        <v>259</v>
      </c>
      <c r="J256" s="11" t="s">
        <v>261</v>
      </c>
      <c r="K256" s="11" t="s">
        <v>12658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42036</v>
      </c>
      <c r="G257" s="10">
        <v>45689</v>
      </c>
      <c r="H257" s="11">
        <v>11</v>
      </c>
      <c r="I257" s="20" t="s">
        <v>259</v>
      </c>
      <c r="J257" s="11" t="s">
        <v>261</v>
      </c>
      <c r="K257" s="11" t="s">
        <v>12658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42036</v>
      </c>
      <c r="G258" s="10">
        <v>45689</v>
      </c>
      <c r="H258" s="11">
        <v>11</v>
      </c>
      <c r="I258" s="20" t="s">
        <v>259</v>
      </c>
      <c r="J258" s="11" t="s">
        <v>261</v>
      </c>
      <c r="K258" s="11" t="s">
        <v>12658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42036</v>
      </c>
      <c r="G259" s="10">
        <v>45689</v>
      </c>
      <c r="H259" s="11">
        <v>11</v>
      </c>
      <c r="I259" s="20" t="s">
        <v>259</v>
      </c>
      <c r="J259" s="11" t="s">
        <v>261</v>
      </c>
      <c r="K259" s="11" t="s">
        <v>12658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42036</v>
      </c>
      <c r="G260" s="10">
        <v>45689</v>
      </c>
      <c r="H260" s="11">
        <v>11</v>
      </c>
      <c r="I260" s="20" t="s">
        <v>259</v>
      </c>
      <c r="J260" s="11" t="s">
        <v>261</v>
      </c>
      <c r="K260" s="11" t="s">
        <v>12658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42036</v>
      </c>
      <c r="G261" s="10">
        <v>45689</v>
      </c>
      <c r="H261" s="11">
        <v>11</v>
      </c>
      <c r="I261" s="11" t="s">
        <v>277</v>
      </c>
      <c r="J261" s="11" t="s">
        <v>261</v>
      </c>
      <c r="K261" s="11" t="s">
        <v>12658</v>
      </c>
      <c r="L261" s="11">
        <v>2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42036</v>
      </c>
      <c r="G262" s="10">
        <v>45689</v>
      </c>
      <c r="H262" s="11">
        <v>11</v>
      </c>
      <c r="I262" s="11" t="s">
        <v>277</v>
      </c>
      <c r="J262" s="11" t="s">
        <v>261</v>
      </c>
      <c r="K262" s="11" t="s">
        <v>12658</v>
      </c>
      <c r="L262" s="11">
        <v>2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42036</v>
      </c>
      <c r="G263" s="10">
        <v>45689</v>
      </c>
      <c r="H263" s="11">
        <v>11</v>
      </c>
      <c r="I263" s="11" t="s">
        <v>277</v>
      </c>
      <c r="J263" s="11" t="s">
        <v>261</v>
      </c>
      <c r="K263" s="11" t="s">
        <v>12658</v>
      </c>
      <c r="L263" s="11">
        <v>2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42036</v>
      </c>
      <c r="G264" s="10">
        <v>45689</v>
      </c>
      <c r="H264" s="11">
        <v>11</v>
      </c>
      <c r="I264" s="20" t="s">
        <v>259</v>
      </c>
      <c r="J264" s="11" t="s">
        <v>261</v>
      </c>
      <c r="K264" s="11" t="s">
        <v>12658</v>
      </c>
      <c r="L264" s="11">
        <v>2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42036</v>
      </c>
      <c r="G265" s="10">
        <v>45689</v>
      </c>
      <c r="H265" s="11">
        <v>11</v>
      </c>
      <c r="I265" s="20" t="s">
        <v>259</v>
      </c>
      <c r="J265" s="11" t="s">
        <v>261</v>
      </c>
      <c r="K265" s="11" t="s">
        <v>12658</v>
      </c>
      <c r="L265" s="11">
        <v>2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42036</v>
      </c>
      <c r="G266" s="10">
        <v>45689</v>
      </c>
      <c r="H266" s="11">
        <v>11</v>
      </c>
      <c r="I266" s="20" t="s">
        <v>259</v>
      </c>
      <c r="J266" s="11" t="s">
        <v>261</v>
      </c>
      <c r="K266" s="11" t="s">
        <v>12658</v>
      </c>
      <c r="L266" s="11">
        <v>2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42036</v>
      </c>
      <c r="G267" s="10">
        <v>45689</v>
      </c>
      <c r="H267" s="11">
        <v>11</v>
      </c>
      <c r="I267" s="20" t="s">
        <v>259</v>
      </c>
      <c r="J267" s="11" t="s">
        <v>261</v>
      </c>
      <c r="K267" s="11" t="s">
        <v>12658</v>
      </c>
      <c r="L267" s="11">
        <v>2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42036</v>
      </c>
      <c r="G268" s="10">
        <v>45689</v>
      </c>
      <c r="H268" s="11">
        <v>11</v>
      </c>
      <c r="I268" s="20" t="s">
        <v>259</v>
      </c>
      <c r="J268" s="11" t="s">
        <v>261</v>
      </c>
      <c r="K268" s="11" t="s">
        <v>12658</v>
      </c>
      <c r="L268" s="11">
        <v>2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42036</v>
      </c>
      <c r="G269" s="10">
        <v>45689</v>
      </c>
      <c r="H269" s="11">
        <v>11</v>
      </c>
      <c r="I269" s="20" t="s">
        <v>259</v>
      </c>
      <c r="J269" s="11" t="s">
        <v>261</v>
      </c>
      <c r="K269" s="11" t="s">
        <v>12658</v>
      </c>
      <c r="L269" s="11">
        <v>2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42036</v>
      </c>
      <c r="G270" s="10">
        <v>45689</v>
      </c>
      <c r="H270" s="11">
        <v>11</v>
      </c>
      <c r="I270" s="20" t="s">
        <v>259</v>
      </c>
      <c r="J270" s="11" t="s">
        <v>261</v>
      </c>
      <c r="K270" s="11" t="s">
        <v>12658</v>
      </c>
      <c r="L270" s="11">
        <v>2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42036</v>
      </c>
      <c r="G271" s="10">
        <v>45689</v>
      </c>
      <c r="H271" s="11">
        <v>11</v>
      </c>
      <c r="I271" s="20" t="s">
        <v>259</v>
      </c>
      <c r="J271" s="11" t="s">
        <v>261</v>
      </c>
      <c r="K271" s="11" t="s">
        <v>12658</v>
      </c>
      <c r="L271" s="11">
        <v>2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42036</v>
      </c>
      <c r="G272" s="10">
        <v>45689</v>
      </c>
      <c r="H272" s="11">
        <v>11</v>
      </c>
      <c r="I272" s="20" t="s">
        <v>259</v>
      </c>
      <c r="J272" s="11" t="s">
        <v>261</v>
      </c>
      <c r="K272" s="11" t="s">
        <v>12658</v>
      </c>
      <c r="L272" s="11">
        <v>2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42036</v>
      </c>
      <c r="G273" s="10">
        <v>45689</v>
      </c>
      <c r="H273" s="11">
        <v>11</v>
      </c>
      <c r="I273" s="20" t="s">
        <v>259</v>
      </c>
      <c r="J273" s="11" t="s">
        <v>261</v>
      </c>
      <c r="K273" s="11" t="s">
        <v>12658</v>
      </c>
      <c r="L273" s="11">
        <v>2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42036</v>
      </c>
      <c r="G274" s="10">
        <v>45689</v>
      </c>
      <c r="H274" s="11">
        <v>11</v>
      </c>
      <c r="I274" s="20" t="s">
        <v>259</v>
      </c>
      <c r="J274" s="11" t="s">
        <v>261</v>
      </c>
      <c r="K274" s="11" t="s">
        <v>12658</v>
      </c>
      <c r="L274" s="11">
        <v>2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42036</v>
      </c>
      <c r="G275" s="10">
        <v>45689</v>
      </c>
      <c r="H275" s="11">
        <v>11</v>
      </c>
      <c r="I275" s="20" t="s">
        <v>259</v>
      </c>
      <c r="J275" s="11" t="s">
        <v>261</v>
      </c>
      <c r="K275" s="11" t="s">
        <v>12658</v>
      </c>
      <c r="L275" s="11">
        <v>2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42036</v>
      </c>
      <c r="G276" s="10">
        <v>45689</v>
      </c>
      <c r="H276" s="11">
        <v>11</v>
      </c>
      <c r="I276" s="20" t="s">
        <v>259</v>
      </c>
      <c r="J276" s="11" t="s">
        <v>261</v>
      </c>
      <c r="K276" s="11" t="s">
        <v>12658</v>
      </c>
      <c r="L276" s="11">
        <v>2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42036</v>
      </c>
      <c r="G277" s="10">
        <v>45689</v>
      </c>
      <c r="H277" s="11">
        <v>11</v>
      </c>
      <c r="I277" s="20" t="s">
        <v>259</v>
      </c>
      <c r="J277" s="11" t="s">
        <v>261</v>
      </c>
      <c r="K277" s="11" t="s">
        <v>12658</v>
      </c>
      <c r="L277" s="11">
        <v>2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42036</v>
      </c>
      <c r="G278" s="10">
        <v>45689</v>
      </c>
      <c r="H278" s="11">
        <v>11</v>
      </c>
      <c r="I278" s="20" t="s">
        <v>259</v>
      </c>
      <c r="J278" s="11" t="s">
        <v>261</v>
      </c>
      <c r="K278" s="11" t="s">
        <v>12658</v>
      </c>
      <c r="L278" s="11">
        <v>2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42036</v>
      </c>
      <c r="G279" s="10">
        <v>45689</v>
      </c>
      <c r="H279" s="11">
        <v>11</v>
      </c>
      <c r="I279" s="11" t="s">
        <v>277</v>
      </c>
      <c r="J279" s="11" t="s">
        <v>261</v>
      </c>
      <c r="K279" s="11" t="s">
        <v>12658</v>
      </c>
      <c r="L279" s="11">
        <v>2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42036</v>
      </c>
      <c r="G280" s="10">
        <v>45689</v>
      </c>
      <c r="H280" s="11">
        <v>11</v>
      </c>
      <c r="I280" s="11" t="s">
        <v>277</v>
      </c>
      <c r="J280" s="11" t="s">
        <v>261</v>
      </c>
      <c r="K280" s="11" t="s">
        <v>12658</v>
      </c>
      <c r="L280" s="11">
        <v>2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42036</v>
      </c>
      <c r="G281" s="10">
        <v>45689</v>
      </c>
      <c r="H281" s="11">
        <v>11</v>
      </c>
      <c r="I281" s="11" t="s">
        <v>277</v>
      </c>
      <c r="J281" s="11" t="s">
        <v>261</v>
      </c>
      <c r="K281" s="11" t="s">
        <v>12658</v>
      </c>
      <c r="L281" s="11">
        <v>2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42036</v>
      </c>
      <c r="G282" s="10">
        <v>45689</v>
      </c>
      <c r="H282" s="11">
        <v>11</v>
      </c>
      <c r="I282" s="20" t="s">
        <v>259</v>
      </c>
      <c r="J282" s="11" t="s">
        <v>261</v>
      </c>
      <c r="K282" s="11" t="s">
        <v>12658</v>
      </c>
      <c r="L282" s="11">
        <v>2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42036</v>
      </c>
      <c r="G283" s="10">
        <v>45689</v>
      </c>
      <c r="H283" s="11">
        <v>11</v>
      </c>
      <c r="I283" s="20" t="s">
        <v>259</v>
      </c>
      <c r="J283" s="11" t="s">
        <v>261</v>
      </c>
      <c r="K283" s="11" t="s">
        <v>12658</v>
      </c>
      <c r="L283" s="11">
        <v>2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42036</v>
      </c>
      <c r="G284" s="10">
        <v>45689</v>
      </c>
      <c r="H284" s="11">
        <v>11</v>
      </c>
      <c r="I284" s="20" t="s">
        <v>259</v>
      </c>
      <c r="J284" s="11" t="s">
        <v>261</v>
      </c>
      <c r="K284" s="11" t="s">
        <v>12658</v>
      </c>
      <c r="L284" s="11">
        <v>2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42036</v>
      </c>
      <c r="G285" s="10">
        <v>45689</v>
      </c>
      <c r="H285" s="11">
        <v>11</v>
      </c>
      <c r="I285" s="20" t="s">
        <v>259</v>
      </c>
      <c r="J285" s="11" t="s">
        <v>261</v>
      </c>
      <c r="K285" s="11" t="s">
        <v>12658</v>
      </c>
      <c r="L285" s="11">
        <v>2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42036</v>
      </c>
      <c r="G286" s="10">
        <v>45689</v>
      </c>
      <c r="H286" s="11">
        <v>11</v>
      </c>
      <c r="I286" s="20" t="s">
        <v>259</v>
      </c>
      <c r="J286" s="11" t="s">
        <v>261</v>
      </c>
      <c r="K286" s="11" t="s">
        <v>12658</v>
      </c>
      <c r="L286" s="11">
        <v>2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42036</v>
      </c>
      <c r="G287" s="10">
        <v>45689</v>
      </c>
      <c r="H287" s="11">
        <v>11</v>
      </c>
      <c r="I287" s="20" t="s">
        <v>259</v>
      </c>
      <c r="J287" s="11" t="s">
        <v>261</v>
      </c>
      <c r="K287" s="11" t="s">
        <v>12658</v>
      </c>
      <c r="L287" s="11">
        <v>2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42036</v>
      </c>
      <c r="G288" s="10">
        <v>45689</v>
      </c>
      <c r="H288" s="11">
        <v>11</v>
      </c>
      <c r="I288" s="20" t="s">
        <v>259</v>
      </c>
      <c r="J288" s="11" t="s">
        <v>261</v>
      </c>
      <c r="K288" s="11" t="s">
        <v>12658</v>
      </c>
      <c r="L288" s="11">
        <v>2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42036</v>
      </c>
      <c r="G289" s="10">
        <v>45689</v>
      </c>
      <c r="H289" s="11">
        <v>11</v>
      </c>
      <c r="I289" s="20" t="s">
        <v>259</v>
      </c>
      <c r="J289" s="11" t="s">
        <v>261</v>
      </c>
      <c r="K289" s="11" t="s">
        <v>12658</v>
      </c>
      <c r="L289" s="11">
        <v>2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42036</v>
      </c>
      <c r="G290" s="10">
        <v>45689</v>
      </c>
      <c r="H290" s="11">
        <v>11</v>
      </c>
      <c r="I290" s="20" t="s">
        <v>259</v>
      </c>
      <c r="J290" s="11" t="s">
        <v>261</v>
      </c>
      <c r="K290" s="11" t="s">
        <v>12658</v>
      </c>
      <c r="L290" s="11">
        <v>2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42036</v>
      </c>
      <c r="G291" s="10">
        <v>45689</v>
      </c>
      <c r="H291" s="11">
        <v>11</v>
      </c>
      <c r="I291" s="20" t="s">
        <v>259</v>
      </c>
      <c r="J291" s="11" t="s">
        <v>261</v>
      </c>
      <c r="K291" s="11" t="s">
        <v>12658</v>
      </c>
      <c r="L291" s="11">
        <v>2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42036</v>
      </c>
      <c r="G292" s="10">
        <v>45689</v>
      </c>
      <c r="H292" s="11">
        <v>11</v>
      </c>
      <c r="I292" s="20" t="s">
        <v>259</v>
      </c>
      <c r="J292" s="11" t="s">
        <v>261</v>
      </c>
      <c r="K292" s="11" t="s">
        <v>12658</v>
      </c>
      <c r="L292" s="11">
        <v>2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42036</v>
      </c>
      <c r="G293" s="10">
        <v>45689</v>
      </c>
      <c r="H293" s="11">
        <v>11</v>
      </c>
      <c r="I293" s="20" t="s">
        <v>259</v>
      </c>
      <c r="J293" s="11" t="s">
        <v>261</v>
      </c>
      <c r="K293" s="11" t="s">
        <v>12658</v>
      </c>
      <c r="L293" s="11">
        <v>2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42036</v>
      </c>
      <c r="G294" s="10">
        <v>45689</v>
      </c>
      <c r="H294" s="11">
        <v>11</v>
      </c>
      <c r="I294" s="20" t="s">
        <v>259</v>
      </c>
      <c r="J294" s="11" t="s">
        <v>261</v>
      </c>
      <c r="K294" s="11" t="s">
        <v>12658</v>
      </c>
      <c r="L294" s="11">
        <v>2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42036</v>
      </c>
      <c r="G295" s="10">
        <v>45689</v>
      </c>
      <c r="H295" s="11">
        <v>11</v>
      </c>
      <c r="I295" s="20" t="s">
        <v>259</v>
      </c>
      <c r="J295" s="11" t="s">
        <v>261</v>
      </c>
      <c r="K295" s="11" t="s">
        <v>12658</v>
      </c>
      <c r="L295" s="11">
        <v>2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42036</v>
      </c>
      <c r="G296" s="10">
        <v>45689</v>
      </c>
      <c r="H296" s="11">
        <v>11</v>
      </c>
      <c r="I296" s="20" t="s">
        <v>259</v>
      </c>
      <c r="J296" s="11" t="s">
        <v>261</v>
      </c>
      <c r="K296" s="11" t="s">
        <v>12658</v>
      </c>
      <c r="L296" s="11">
        <v>2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42036</v>
      </c>
      <c r="G297" s="10">
        <v>45689</v>
      </c>
      <c r="H297" s="11">
        <v>11</v>
      </c>
      <c r="I297" s="11" t="s">
        <v>277</v>
      </c>
      <c r="J297" s="11" t="s">
        <v>261</v>
      </c>
      <c r="K297" s="11" t="s">
        <v>12658</v>
      </c>
      <c r="L297" s="11">
        <v>2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42036</v>
      </c>
      <c r="G298" s="10">
        <v>45689</v>
      </c>
      <c r="H298" s="11">
        <v>11</v>
      </c>
      <c r="I298" s="11" t="s">
        <v>277</v>
      </c>
      <c r="J298" s="11" t="s">
        <v>261</v>
      </c>
      <c r="K298" s="11" t="s">
        <v>12658</v>
      </c>
      <c r="L298" s="11">
        <v>2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42036</v>
      </c>
      <c r="G299" s="10">
        <v>45689</v>
      </c>
      <c r="H299" s="11">
        <v>11</v>
      </c>
      <c r="I299" s="11" t="s">
        <v>277</v>
      </c>
      <c r="J299" s="11" t="s">
        <v>261</v>
      </c>
      <c r="K299" s="11" t="s">
        <v>12658</v>
      </c>
      <c r="L299" s="11">
        <v>2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42036</v>
      </c>
      <c r="G300" s="10">
        <v>45689</v>
      </c>
      <c r="H300" s="11">
        <v>11</v>
      </c>
      <c r="I300" s="20" t="s">
        <v>259</v>
      </c>
      <c r="J300" s="11" t="s">
        <v>261</v>
      </c>
      <c r="K300" s="11" t="s">
        <v>12658</v>
      </c>
      <c r="L300" s="11">
        <v>2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42036</v>
      </c>
      <c r="G301" s="10">
        <v>45689</v>
      </c>
      <c r="H301" s="11">
        <v>11</v>
      </c>
      <c r="I301" s="20" t="s">
        <v>259</v>
      </c>
      <c r="J301" s="11" t="s">
        <v>261</v>
      </c>
      <c r="K301" s="11" t="s">
        <v>12658</v>
      </c>
      <c r="L301" s="11">
        <v>2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42036</v>
      </c>
      <c r="G302" s="10">
        <v>45689</v>
      </c>
      <c r="H302" s="11">
        <v>11</v>
      </c>
      <c r="I302" s="20" t="s">
        <v>259</v>
      </c>
      <c r="J302" s="11" t="s">
        <v>261</v>
      </c>
      <c r="K302" s="11" t="s">
        <v>12658</v>
      </c>
      <c r="L302" s="11">
        <v>2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42036</v>
      </c>
      <c r="G303" s="10">
        <v>45689</v>
      </c>
      <c r="H303" s="11">
        <v>11</v>
      </c>
      <c r="I303" s="20" t="s">
        <v>259</v>
      </c>
      <c r="J303" s="11" t="s">
        <v>261</v>
      </c>
      <c r="K303" s="11" t="s">
        <v>12658</v>
      </c>
      <c r="L303" s="11">
        <v>2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42036</v>
      </c>
      <c r="G304" s="10">
        <v>45689</v>
      </c>
      <c r="H304" s="11">
        <v>11</v>
      </c>
      <c r="I304" s="20" t="s">
        <v>259</v>
      </c>
      <c r="J304" s="11" t="s">
        <v>261</v>
      </c>
      <c r="K304" s="11" t="s">
        <v>12658</v>
      </c>
      <c r="L304" s="11">
        <v>2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42036</v>
      </c>
      <c r="G305" s="10">
        <v>45689</v>
      </c>
      <c r="H305" s="11">
        <v>11</v>
      </c>
      <c r="I305" s="20" t="s">
        <v>259</v>
      </c>
      <c r="J305" s="11" t="s">
        <v>261</v>
      </c>
      <c r="K305" s="11" t="s">
        <v>12658</v>
      </c>
      <c r="L305" s="11">
        <v>2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42036</v>
      </c>
      <c r="G306" s="10">
        <v>45689</v>
      </c>
      <c r="H306" s="11">
        <v>11</v>
      </c>
      <c r="I306" s="20" t="s">
        <v>259</v>
      </c>
      <c r="J306" s="11" t="s">
        <v>261</v>
      </c>
      <c r="K306" s="11" t="s">
        <v>12658</v>
      </c>
      <c r="L306" s="11">
        <v>2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42036</v>
      </c>
      <c r="G307" s="10">
        <v>45689</v>
      </c>
      <c r="H307" s="11">
        <v>11</v>
      </c>
      <c r="I307" s="20" t="s">
        <v>259</v>
      </c>
      <c r="J307" s="11" t="s">
        <v>261</v>
      </c>
      <c r="K307" s="11" t="s">
        <v>12658</v>
      </c>
      <c r="L307" s="11">
        <v>2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42036</v>
      </c>
      <c r="G308" s="10">
        <v>45689</v>
      </c>
      <c r="H308" s="11">
        <v>11</v>
      </c>
      <c r="I308" s="20" t="s">
        <v>259</v>
      </c>
      <c r="J308" s="11" t="s">
        <v>261</v>
      </c>
      <c r="K308" s="11" t="s">
        <v>12658</v>
      </c>
      <c r="L308" s="11">
        <v>2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42036</v>
      </c>
      <c r="G309" s="10">
        <v>45689</v>
      </c>
      <c r="H309" s="11">
        <v>11</v>
      </c>
      <c r="I309" s="20" t="s">
        <v>259</v>
      </c>
      <c r="J309" s="11" t="s">
        <v>261</v>
      </c>
      <c r="K309" s="11" t="s">
        <v>12658</v>
      </c>
      <c r="L309" s="11">
        <v>2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42036</v>
      </c>
      <c r="G310" s="10">
        <v>45689</v>
      </c>
      <c r="H310" s="11">
        <v>11</v>
      </c>
      <c r="I310" s="20" t="s">
        <v>259</v>
      </c>
      <c r="J310" s="11" t="s">
        <v>261</v>
      </c>
      <c r="K310" s="11" t="s">
        <v>12658</v>
      </c>
      <c r="L310" s="11">
        <v>2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42036</v>
      </c>
      <c r="G311" s="10">
        <v>45689</v>
      </c>
      <c r="H311" s="11">
        <v>11</v>
      </c>
      <c r="I311" s="20" t="s">
        <v>259</v>
      </c>
      <c r="J311" s="11" t="s">
        <v>261</v>
      </c>
      <c r="K311" s="11" t="s">
        <v>12658</v>
      </c>
      <c r="L311" s="11">
        <v>2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42036</v>
      </c>
      <c r="G312" s="10">
        <v>45689</v>
      </c>
      <c r="H312" s="11">
        <v>11</v>
      </c>
      <c r="I312" s="20" t="s">
        <v>259</v>
      </c>
      <c r="J312" s="11" t="s">
        <v>261</v>
      </c>
      <c r="K312" s="11" t="s">
        <v>12658</v>
      </c>
      <c r="L312" s="11">
        <v>2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42036</v>
      </c>
      <c r="G313" s="10">
        <v>45689</v>
      </c>
      <c r="H313" s="11">
        <v>11</v>
      </c>
      <c r="I313" s="20" t="s">
        <v>259</v>
      </c>
      <c r="J313" s="11" t="s">
        <v>261</v>
      </c>
      <c r="K313" s="11" t="s">
        <v>12658</v>
      </c>
      <c r="L313" s="11">
        <v>2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42036</v>
      </c>
      <c r="G314" s="10">
        <v>45689</v>
      </c>
      <c r="H314" s="11">
        <v>11</v>
      </c>
      <c r="I314" s="20" t="s">
        <v>259</v>
      </c>
      <c r="J314" s="11" t="s">
        <v>261</v>
      </c>
      <c r="K314" s="11" t="s">
        <v>12658</v>
      </c>
      <c r="L314" s="11">
        <v>2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42036</v>
      </c>
      <c r="G315" s="10">
        <v>45689</v>
      </c>
      <c r="H315" s="11">
        <v>11</v>
      </c>
      <c r="I315" s="11" t="s">
        <v>277</v>
      </c>
      <c r="J315" s="11" t="s">
        <v>261</v>
      </c>
      <c r="K315" s="11" t="s">
        <v>12658</v>
      </c>
      <c r="L315" s="11">
        <v>2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42036</v>
      </c>
      <c r="G316" s="10">
        <v>45689</v>
      </c>
      <c r="H316" s="11">
        <v>11</v>
      </c>
      <c r="I316" s="11" t="s">
        <v>277</v>
      </c>
      <c r="J316" s="11" t="s">
        <v>261</v>
      </c>
      <c r="K316" s="11" t="s">
        <v>12658</v>
      </c>
      <c r="L316" s="11">
        <v>2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42036</v>
      </c>
      <c r="G317" s="10">
        <v>45689</v>
      </c>
      <c r="H317" s="11">
        <v>11</v>
      </c>
      <c r="I317" s="11" t="s">
        <v>277</v>
      </c>
      <c r="J317" s="11" t="s">
        <v>261</v>
      </c>
      <c r="K317" s="11" t="s">
        <v>12658</v>
      </c>
      <c r="L317" s="11">
        <v>2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42036</v>
      </c>
      <c r="G318" s="10">
        <v>45689</v>
      </c>
      <c r="H318" s="11">
        <v>11</v>
      </c>
      <c r="I318" s="20" t="s">
        <v>259</v>
      </c>
      <c r="J318" s="11" t="s">
        <v>261</v>
      </c>
      <c r="K318" s="11" t="s">
        <v>12658</v>
      </c>
      <c r="L318" s="11">
        <v>2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42036</v>
      </c>
      <c r="G319" s="10">
        <v>45689</v>
      </c>
      <c r="H319" s="11">
        <v>11</v>
      </c>
      <c r="I319" s="20" t="s">
        <v>259</v>
      </c>
      <c r="J319" s="11" t="s">
        <v>261</v>
      </c>
      <c r="K319" s="11" t="s">
        <v>12658</v>
      </c>
      <c r="L319" s="11">
        <v>2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42036</v>
      </c>
      <c r="G320" s="10">
        <v>45689</v>
      </c>
      <c r="H320" s="11">
        <v>11</v>
      </c>
      <c r="I320" s="20" t="s">
        <v>259</v>
      </c>
      <c r="J320" s="11" t="s">
        <v>261</v>
      </c>
      <c r="K320" s="11" t="s">
        <v>12658</v>
      </c>
      <c r="L320" s="11">
        <v>2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42036</v>
      </c>
      <c r="G321" s="10">
        <v>45689</v>
      </c>
      <c r="H321" s="11">
        <v>11</v>
      </c>
      <c r="I321" s="20" t="s">
        <v>259</v>
      </c>
      <c r="J321" s="11" t="s">
        <v>261</v>
      </c>
      <c r="K321" s="11" t="s">
        <v>12658</v>
      </c>
      <c r="L321" s="11">
        <v>2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42036</v>
      </c>
      <c r="G322" s="10">
        <v>45689</v>
      </c>
      <c r="H322" s="11">
        <v>11</v>
      </c>
      <c r="I322" s="20" t="s">
        <v>259</v>
      </c>
      <c r="J322" s="11" t="s">
        <v>261</v>
      </c>
      <c r="K322" s="11" t="s">
        <v>12658</v>
      </c>
      <c r="L322" s="11">
        <v>2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42036</v>
      </c>
      <c r="G323" s="10">
        <v>45689</v>
      </c>
      <c r="H323" s="11">
        <v>11</v>
      </c>
      <c r="I323" s="20" t="s">
        <v>259</v>
      </c>
      <c r="J323" s="11" t="s">
        <v>261</v>
      </c>
      <c r="K323" s="11" t="s">
        <v>12658</v>
      </c>
      <c r="L323" s="11">
        <v>2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42036</v>
      </c>
      <c r="G324" s="10">
        <v>45689</v>
      </c>
      <c r="H324" s="11">
        <v>11</v>
      </c>
      <c r="I324" s="20" t="s">
        <v>259</v>
      </c>
      <c r="J324" s="11" t="s">
        <v>261</v>
      </c>
      <c r="K324" s="11" t="s">
        <v>12658</v>
      </c>
      <c r="L324" s="11">
        <v>2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42036</v>
      </c>
      <c r="G325" s="10">
        <v>45689</v>
      </c>
      <c r="H325" s="11">
        <v>11</v>
      </c>
      <c r="I325" s="20" t="s">
        <v>259</v>
      </c>
      <c r="J325" s="11" t="s">
        <v>261</v>
      </c>
      <c r="K325" s="11" t="s">
        <v>12658</v>
      </c>
      <c r="L325" s="11">
        <v>2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42036</v>
      </c>
      <c r="G326" s="10">
        <v>45689</v>
      </c>
      <c r="H326" s="11">
        <v>11</v>
      </c>
      <c r="I326" s="20" t="s">
        <v>259</v>
      </c>
      <c r="J326" s="11" t="s">
        <v>261</v>
      </c>
      <c r="K326" s="11" t="s">
        <v>12658</v>
      </c>
      <c r="L326" s="11">
        <v>2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42036</v>
      </c>
      <c r="G327" s="10">
        <v>45689</v>
      </c>
      <c r="H327" s="11">
        <v>11</v>
      </c>
      <c r="I327" s="20" t="s">
        <v>259</v>
      </c>
      <c r="J327" s="11" t="s">
        <v>261</v>
      </c>
      <c r="K327" s="11" t="s">
        <v>12658</v>
      </c>
      <c r="L327" s="11">
        <v>2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42036</v>
      </c>
      <c r="G328" s="10">
        <v>45689</v>
      </c>
      <c r="H328" s="11">
        <v>11</v>
      </c>
      <c r="I328" s="20" t="s">
        <v>259</v>
      </c>
      <c r="J328" s="11" t="s">
        <v>261</v>
      </c>
      <c r="K328" s="11" t="s">
        <v>12658</v>
      </c>
      <c r="L328" s="11">
        <v>2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42036</v>
      </c>
      <c r="G329" s="10">
        <v>45689</v>
      </c>
      <c r="H329" s="11">
        <v>11</v>
      </c>
      <c r="I329" s="20" t="s">
        <v>259</v>
      </c>
      <c r="J329" s="11" t="s">
        <v>261</v>
      </c>
      <c r="K329" s="11" t="s">
        <v>12658</v>
      </c>
      <c r="L329" s="11">
        <v>2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42036</v>
      </c>
      <c r="G330" s="10">
        <v>45689</v>
      </c>
      <c r="H330" s="11">
        <v>11</v>
      </c>
      <c r="I330" s="20" t="s">
        <v>259</v>
      </c>
      <c r="J330" s="11" t="s">
        <v>261</v>
      </c>
      <c r="K330" s="11" t="s">
        <v>12658</v>
      </c>
      <c r="L330" s="11">
        <v>2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42036</v>
      </c>
      <c r="G331" s="10">
        <v>45689</v>
      </c>
      <c r="H331" s="11">
        <v>11</v>
      </c>
      <c r="I331" s="20" t="s">
        <v>259</v>
      </c>
      <c r="J331" s="11" t="s">
        <v>261</v>
      </c>
      <c r="K331" s="11" t="s">
        <v>12658</v>
      </c>
      <c r="L331" s="11">
        <v>2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42036</v>
      </c>
      <c r="G332" s="10">
        <v>45689</v>
      </c>
      <c r="H332" s="11">
        <v>11</v>
      </c>
      <c r="I332" s="20" t="s">
        <v>259</v>
      </c>
      <c r="J332" s="11" t="s">
        <v>261</v>
      </c>
      <c r="K332" s="11" t="s">
        <v>12658</v>
      </c>
      <c r="L332" s="11">
        <v>2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42036</v>
      </c>
      <c r="G333" s="10">
        <v>45689</v>
      </c>
      <c r="H333" s="11">
        <v>11</v>
      </c>
      <c r="I333" s="11" t="s">
        <v>277</v>
      </c>
      <c r="J333" s="11" t="s">
        <v>261</v>
      </c>
      <c r="K333" s="11" t="s">
        <v>12658</v>
      </c>
      <c r="L333" s="11">
        <v>2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42036</v>
      </c>
      <c r="G334" s="10">
        <v>45689</v>
      </c>
      <c r="H334" s="11">
        <v>11</v>
      </c>
      <c r="I334" s="11" t="s">
        <v>277</v>
      </c>
      <c r="J334" s="11" t="s">
        <v>261</v>
      </c>
      <c r="K334" s="11" t="s">
        <v>12658</v>
      </c>
      <c r="L334" s="11">
        <v>2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42036</v>
      </c>
      <c r="G335" s="10">
        <v>45689</v>
      </c>
      <c r="H335" s="11">
        <v>11</v>
      </c>
      <c r="I335" s="11" t="s">
        <v>277</v>
      </c>
      <c r="J335" s="11" t="s">
        <v>261</v>
      </c>
      <c r="K335" s="11" t="s">
        <v>12658</v>
      </c>
      <c r="L335" s="11">
        <v>2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42036</v>
      </c>
      <c r="G336" s="10">
        <v>45689</v>
      </c>
      <c r="H336" s="11">
        <v>11</v>
      </c>
      <c r="I336" s="20" t="s">
        <v>259</v>
      </c>
      <c r="J336" s="11" t="s">
        <v>261</v>
      </c>
      <c r="K336" s="11" t="s">
        <v>12658</v>
      </c>
      <c r="L336" s="11">
        <v>2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42036</v>
      </c>
      <c r="G337" s="10">
        <v>45689</v>
      </c>
      <c r="H337" s="11">
        <v>11</v>
      </c>
      <c r="I337" s="20" t="s">
        <v>259</v>
      </c>
      <c r="J337" s="11" t="s">
        <v>261</v>
      </c>
      <c r="K337" s="11" t="s">
        <v>12658</v>
      </c>
      <c r="L337" s="11">
        <v>2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42036</v>
      </c>
      <c r="G338" s="10">
        <v>45689</v>
      </c>
      <c r="H338" s="11">
        <v>11</v>
      </c>
      <c r="I338" s="20" t="s">
        <v>259</v>
      </c>
      <c r="J338" s="11" t="s">
        <v>261</v>
      </c>
      <c r="K338" s="11" t="s">
        <v>12658</v>
      </c>
      <c r="L338" s="11">
        <v>2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42036</v>
      </c>
      <c r="G339" s="10">
        <v>45689</v>
      </c>
      <c r="H339" s="11">
        <v>11</v>
      </c>
      <c r="I339" s="20" t="s">
        <v>259</v>
      </c>
      <c r="J339" s="11" t="s">
        <v>261</v>
      </c>
      <c r="K339" s="11" t="s">
        <v>12658</v>
      </c>
      <c r="L339" s="11">
        <v>2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42036</v>
      </c>
      <c r="G340" s="10">
        <v>45689</v>
      </c>
      <c r="H340" s="11">
        <v>11</v>
      </c>
      <c r="I340" s="20" t="s">
        <v>259</v>
      </c>
      <c r="J340" s="11" t="s">
        <v>261</v>
      </c>
      <c r="K340" s="11" t="s">
        <v>12658</v>
      </c>
      <c r="L340" s="11">
        <v>2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42036</v>
      </c>
      <c r="G341" s="10">
        <v>45689</v>
      </c>
      <c r="H341" s="11">
        <v>11</v>
      </c>
      <c r="I341" s="20" t="s">
        <v>259</v>
      </c>
      <c r="J341" s="11" t="s">
        <v>261</v>
      </c>
      <c r="K341" s="11" t="s">
        <v>12658</v>
      </c>
      <c r="L341" s="11">
        <v>2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42036</v>
      </c>
      <c r="G342" s="10">
        <v>45689</v>
      </c>
      <c r="H342" s="11">
        <v>11</v>
      </c>
      <c r="I342" s="20" t="s">
        <v>259</v>
      </c>
      <c r="J342" s="11" t="s">
        <v>261</v>
      </c>
      <c r="K342" s="11" t="s">
        <v>12658</v>
      </c>
      <c r="L342" s="11">
        <v>2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42036</v>
      </c>
      <c r="G343" s="10">
        <v>45689</v>
      </c>
      <c r="H343" s="11">
        <v>11</v>
      </c>
      <c r="I343" s="20" t="s">
        <v>259</v>
      </c>
      <c r="J343" s="11" t="s">
        <v>261</v>
      </c>
      <c r="K343" s="11" t="s">
        <v>12658</v>
      </c>
      <c r="L343" s="11">
        <v>2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42036</v>
      </c>
      <c r="G344" s="10">
        <v>45689</v>
      </c>
      <c r="H344" s="11">
        <v>11</v>
      </c>
      <c r="I344" s="20" t="s">
        <v>259</v>
      </c>
      <c r="J344" s="11" t="s">
        <v>261</v>
      </c>
      <c r="K344" s="11" t="s">
        <v>12658</v>
      </c>
      <c r="L344" s="11">
        <v>2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42036</v>
      </c>
      <c r="G345" s="10">
        <v>45689</v>
      </c>
      <c r="H345" s="11">
        <v>11</v>
      </c>
      <c r="I345" s="20" t="s">
        <v>259</v>
      </c>
      <c r="J345" s="11" t="s">
        <v>261</v>
      </c>
      <c r="K345" s="11" t="s">
        <v>12658</v>
      </c>
      <c r="L345" s="11">
        <v>2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42036</v>
      </c>
      <c r="G346" s="10">
        <v>45689</v>
      </c>
      <c r="H346" s="11">
        <v>11</v>
      </c>
      <c r="I346" s="20" t="s">
        <v>259</v>
      </c>
      <c r="J346" s="11" t="s">
        <v>261</v>
      </c>
      <c r="K346" s="11" t="s">
        <v>12658</v>
      </c>
      <c r="L346" s="11">
        <v>2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42036</v>
      </c>
      <c r="G347" s="10">
        <v>45689</v>
      </c>
      <c r="H347" s="11">
        <v>11</v>
      </c>
      <c r="I347" s="20" t="s">
        <v>259</v>
      </c>
      <c r="J347" s="11" t="s">
        <v>261</v>
      </c>
      <c r="K347" s="11" t="s">
        <v>12658</v>
      </c>
      <c r="L347" s="11">
        <v>2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42036</v>
      </c>
      <c r="G348" s="10">
        <v>45689</v>
      </c>
      <c r="H348" s="11">
        <v>11</v>
      </c>
      <c r="I348" s="20" t="s">
        <v>259</v>
      </c>
      <c r="J348" s="11" t="s">
        <v>261</v>
      </c>
      <c r="K348" s="11" t="s">
        <v>12658</v>
      </c>
      <c r="L348" s="11">
        <v>2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42036</v>
      </c>
      <c r="G349" s="10">
        <v>45689</v>
      </c>
      <c r="H349" s="11">
        <v>11</v>
      </c>
      <c r="I349" s="20" t="s">
        <v>259</v>
      </c>
      <c r="J349" s="11" t="s">
        <v>261</v>
      </c>
      <c r="K349" s="11" t="s">
        <v>12658</v>
      </c>
      <c r="L349" s="11">
        <v>2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42036</v>
      </c>
      <c r="G350" s="10">
        <v>45689</v>
      </c>
      <c r="H350" s="11">
        <v>11</v>
      </c>
      <c r="I350" s="20" t="s">
        <v>259</v>
      </c>
      <c r="J350" s="11" t="s">
        <v>261</v>
      </c>
      <c r="K350" s="11" t="s">
        <v>12658</v>
      </c>
      <c r="L350" s="11">
        <v>2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42036</v>
      </c>
      <c r="G351" s="10">
        <v>45689</v>
      </c>
      <c r="H351" s="11">
        <v>11</v>
      </c>
      <c r="I351" s="11" t="s">
        <v>277</v>
      </c>
      <c r="J351" s="11" t="s">
        <v>261</v>
      </c>
      <c r="K351" s="11" t="s">
        <v>12658</v>
      </c>
      <c r="L351" s="11">
        <v>2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42036</v>
      </c>
      <c r="G352" s="10">
        <v>45689</v>
      </c>
      <c r="H352" s="11">
        <v>11</v>
      </c>
      <c r="I352" s="11" t="s">
        <v>277</v>
      </c>
      <c r="J352" s="11" t="s">
        <v>261</v>
      </c>
      <c r="K352" s="11" t="s">
        <v>12658</v>
      </c>
      <c r="L352" s="11">
        <v>2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42036</v>
      </c>
      <c r="G353" s="10">
        <v>45689</v>
      </c>
      <c r="H353" s="11">
        <v>11</v>
      </c>
      <c r="I353" s="11" t="s">
        <v>277</v>
      </c>
      <c r="J353" s="11" t="s">
        <v>261</v>
      </c>
      <c r="K353" s="11" t="s">
        <v>12658</v>
      </c>
      <c r="L353" s="11">
        <v>2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42036</v>
      </c>
      <c r="G354" s="10">
        <v>45689</v>
      </c>
      <c r="H354" s="11">
        <v>11</v>
      </c>
      <c r="I354" s="20" t="s">
        <v>259</v>
      </c>
      <c r="J354" s="11" t="s">
        <v>261</v>
      </c>
      <c r="K354" s="11" t="s">
        <v>12658</v>
      </c>
      <c r="L354" s="11">
        <v>2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42036</v>
      </c>
      <c r="G355" s="10">
        <v>45689</v>
      </c>
      <c r="H355" s="11">
        <v>11</v>
      </c>
      <c r="I355" s="20" t="s">
        <v>259</v>
      </c>
      <c r="J355" s="11" t="s">
        <v>261</v>
      </c>
      <c r="K355" s="11" t="s">
        <v>12658</v>
      </c>
      <c r="L355" s="11">
        <v>2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42036</v>
      </c>
      <c r="G356" s="10">
        <v>45689</v>
      </c>
      <c r="H356" s="11">
        <v>11</v>
      </c>
      <c r="I356" s="20" t="s">
        <v>259</v>
      </c>
      <c r="J356" s="11" t="s">
        <v>261</v>
      </c>
      <c r="K356" s="11" t="s">
        <v>12658</v>
      </c>
      <c r="L356" s="11">
        <v>2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42036</v>
      </c>
      <c r="G357" s="10">
        <v>45689</v>
      </c>
      <c r="H357" s="11">
        <v>11</v>
      </c>
      <c r="I357" s="20" t="s">
        <v>259</v>
      </c>
      <c r="J357" s="11" t="s">
        <v>261</v>
      </c>
      <c r="K357" s="11" t="s">
        <v>12658</v>
      </c>
      <c r="L357" s="11">
        <v>2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42036</v>
      </c>
      <c r="G358" s="10">
        <v>45689</v>
      </c>
      <c r="H358" s="11">
        <v>11</v>
      </c>
      <c r="I358" s="20" t="s">
        <v>259</v>
      </c>
      <c r="J358" s="11" t="s">
        <v>261</v>
      </c>
      <c r="K358" s="11" t="s">
        <v>12658</v>
      </c>
      <c r="L358" s="11">
        <v>2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42036</v>
      </c>
      <c r="G359" s="10">
        <v>45689</v>
      </c>
      <c r="H359" s="11">
        <v>11</v>
      </c>
      <c r="I359" s="20" t="s">
        <v>259</v>
      </c>
      <c r="J359" s="11" t="s">
        <v>261</v>
      </c>
      <c r="K359" s="11" t="s">
        <v>12658</v>
      </c>
      <c r="L359" s="11">
        <v>2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42036</v>
      </c>
      <c r="G360" s="10">
        <v>45689</v>
      </c>
      <c r="H360" s="11">
        <v>11</v>
      </c>
      <c r="I360" s="20" t="s">
        <v>259</v>
      </c>
      <c r="J360" s="11" t="s">
        <v>261</v>
      </c>
      <c r="K360" s="11" t="s">
        <v>12658</v>
      </c>
      <c r="L360" s="11">
        <v>2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42036</v>
      </c>
      <c r="G361" s="10">
        <v>45689</v>
      </c>
      <c r="H361" s="11">
        <v>11</v>
      </c>
      <c r="I361" s="20" t="s">
        <v>259</v>
      </c>
      <c r="J361" s="11" t="s">
        <v>261</v>
      </c>
      <c r="K361" s="11" t="s">
        <v>12658</v>
      </c>
      <c r="L361" s="11">
        <v>2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42036</v>
      </c>
      <c r="G362" s="10">
        <v>45689</v>
      </c>
      <c r="H362" s="11">
        <v>11</v>
      </c>
      <c r="I362" s="20" t="s">
        <v>259</v>
      </c>
      <c r="J362" s="11" t="s">
        <v>261</v>
      </c>
      <c r="K362" s="11" t="s">
        <v>12658</v>
      </c>
      <c r="L362" s="11">
        <v>2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42036</v>
      </c>
      <c r="G363" s="10">
        <v>45689</v>
      </c>
      <c r="H363" s="11">
        <v>11</v>
      </c>
      <c r="I363" s="20" t="s">
        <v>259</v>
      </c>
      <c r="J363" s="11" t="s">
        <v>261</v>
      </c>
      <c r="K363" s="11" t="s">
        <v>12658</v>
      </c>
      <c r="L363" s="11">
        <v>2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42036</v>
      </c>
      <c r="G364" s="10">
        <v>45689</v>
      </c>
      <c r="H364" s="11">
        <v>11</v>
      </c>
      <c r="I364" s="20" t="s">
        <v>259</v>
      </c>
      <c r="J364" s="11" t="s">
        <v>261</v>
      </c>
      <c r="K364" s="11" t="s">
        <v>12658</v>
      </c>
      <c r="L364" s="11">
        <v>2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42036</v>
      </c>
      <c r="G365" s="10">
        <v>45689</v>
      </c>
      <c r="H365" s="11">
        <v>11</v>
      </c>
      <c r="I365" s="20" t="s">
        <v>259</v>
      </c>
      <c r="J365" s="11" t="s">
        <v>261</v>
      </c>
      <c r="K365" s="11" t="s">
        <v>12658</v>
      </c>
      <c r="L365" s="11">
        <v>2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42036</v>
      </c>
      <c r="G366" s="10">
        <v>45689</v>
      </c>
      <c r="H366" s="11">
        <v>11</v>
      </c>
      <c r="I366" s="20" t="s">
        <v>259</v>
      </c>
      <c r="J366" s="11" t="s">
        <v>261</v>
      </c>
      <c r="K366" s="11" t="s">
        <v>12658</v>
      </c>
      <c r="L366" s="11">
        <v>2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42036</v>
      </c>
      <c r="G367" s="10">
        <v>45689</v>
      </c>
      <c r="H367" s="11">
        <v>11</v>
      </c>
      <c r="I367" s="20" t="s">
        <v>259</v>
      </c>
      <c r="J367" s="11" t="s">
        <v>261</v>
      </c>
      <c r="K367" s="11" t="s">
        <v>12658</v>
      </c>
      <c r="L367" s="11">
        <v>2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42036</v>
      </c>
      <c r="G368" s="10">
        <v>45689</v>
      </c>
      <c r="H368" s="11">
        <v>11</v>
      </c>
      <c r="I368" s="20" t="s">
        <v>259</v>
      </c>
      <c r="J368" s="11" t="s">
        <v>261</v>
      </c>
      <c r="K368" s="11" t="s">
        <v>12658</v>
      </c>
      <c r="L368" s="11">
        <v>2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42036</v>
      </c>
      <c r="G369" s="10">
        <v>45689</v>
      </c>
      <c r="H369" s="11">
        <v>11</v>
      </c>
      <c r="I369" s="11" t="s">
        <v>277</v>
      </c>
      <c r="J369" s="11" t="s">
        <v>261</v>
      </c>
      <c r="K369" s="11" t="s">
        <v>12658</v>
      </c>
      <c r="L369" s="11">
        <v>2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42036</v>
      </c>
      <c r="G370" s="10">
        <v>45689</v>
      </c>
      <c r="H370" s="11">
        <v>11</v>
      </c>
      <c r="I370" s="11" t="s">
        <v>277</v>
      </c>
      <c r="J370" s="11" t="s">
        <v>261</v>
      </c>
      <c r="K370" s="11" t="s">
        <v>12658</v>
      </c>
      <c r="L370" s="11">
        <v>2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42036</v>
      </c>
      <c r="G371" s="10">
        <v>45689</v>
      </c>
      <c r="H371" s="11">
        <v>11</v>
      </c>
      <c r="I371" s="11" t="s">
        <v>277</v>
      </c>
      <c r="J371" s="11" t="s">
        <v>261</v>
      </c>
      <c r="K371" s="11" t="s">
        <v>12658</v>
      </c>
      <c r="L371" s="11">
        <v>2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42036</v>
      </c>
      <c r="G372" s="10">
        <v>45689</v>
      </c>
      <c r="H372" s="11">
        <v>11</v>
      </c>
      <c r="I372" s="20" t="s">
        <v>259</v>
      </c>
      <c r="J372" s="11" t="s">
        <v>261</v>
      </c>
      <c r="K372" s="11" t="s">
        <v>12658</v>
      </c>
      <c r="L372" s="11">
        <v>2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42036</v>
      </c>
      <c r="G373" s="10">
        <v>45689</v>
      </c>
      <c r="H373" s="11">
        <v>11</v>
      </c>
      <c r="I373" s="20" t="s">
        <v>259</v>
      </c>
      <c r="J373" s="11" t="s">
        <v>261</v>
      </c>
      <c r="K373" s="11" t="s">
        <v>12658</v>
      </c>
      <c r="L373" s="11">
        <v>2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42036</v>
      </c>
      <c r="G374" s="10">
        <v>45689</v>
      </c>
      <c r="H374" s="11">
        <v>11</v>
      </c>
      <c r="I374" s="20" t="s">
        <v>259</v>
      </c>
      <c r="J374" s="11" t="s">
        <v>261</v>
      </c>
      <c r="K374" s="11" t="s">
        <v>12658</v>
      </c>
      <c r="L374" s="11">
        <v>2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42036</v>
      </c>
      <c r="G375" s="10">
        <v>45689</v>
      </c>
      <c r="H375" s="11">
        <v>11</v>
      </c>
      <c r="I375" s="20" t="s">
        <v>259</v>
      </c>
      <c r="J375" s="11" t="s">
        <v>261</v>
      </c>
      <c r="K375" s="11" t="s">
        <v>12658</v>
      </c>
      <c r="L375" s="11">
        <v>2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42036</v>
      </c>
      <c r="G376" s="10">
        <v>45689</v>
      </c>
      <c r="H376" s="11">
        <v>11</v>
      </c>
      <c r="I376" s="20" t="s">
        <v>259</v>
      </c>
      <c r="J376" s="11" t="s">
        <v>261</v>
      </c>
      <c r="K376" s="11" t="s">
        <v>12658</v>
      </c>
      <c r="L376" s="11">
        <v>2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42036</v>
      </c>
      <c r="G377" s="10">
        <v>45689</v>
      </c>
      <c r="H377" s="11">
        <v>11</v>
      </c>
      <c r="I377" s="20" t="s">
        <v>259</v>
      </c>
      <c r="J377" s="11" t="s">
        <v>261</v>
      </c>
      <c r="K377" s="11" t="s">
        <v>12658</v>
      </c>
      <c r="L377" s="11">
        <v>2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42036</v>
      </c>
      <c r="G378" s="10">
        <v>45689</v>
      </c>
      <c r="H378" s="11">
        <v>11</v>
      </c>
      <c r="I378" s="20" t="s">
        <v>259</v>
      </c>
      <c r="J378" s="11" t="s">
        <v>261</v>
      </c>
      <c r="K378" s="11" t="s">
        <v>12658</v>
      </c>
      <c r="L378" s="11">
        <v>2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42036</v>
      </c>
      <c r="G379" s="10">
        <v>45689</v>
      </c>
      <c r="H379" s="11">
        <v>11</v>
      </c>
      <c r="I379" s="20" t="s">
        <v>259</v>
      </c>
      <c r="J379" s="11" t="s">
        <v>261</v>
      </c>
      <c r="K379" s="11" t="s">
        <v>12658</v>
      </c>
      <c r="L379" s="11">
        <v>2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42036</v>
      </c>
      <c r="G380" s="10">
        <v>45689</v>
      </c>
      <c r="H380" s="11">
        <v>11</v>
      </c>
      <c r="I380" s="20" t="s">
        <v>259</v>
      </c>
      <c r="J380" s="11" t="s">
        <v>261</v>
      </c>
      <c r="K380" s="11" t="s">
        <v>12658</v>
      </c>
      <c r="L380" s="11">
        <v>2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42036</v>
      </c>
      <c r="G381" s="10">
        <v>45689</v>
      </c>
      <c r="H381" s="11">
        <v>11</v>
      </c>
      <c r="I381" s="20" t="s">
        <v>259</v>
      </c>
      <c r="J381" s="11" t="s">
        <v>261</v>
      </c>
      <c r="K381" s="11" t="s">
        <v>12658</v>
      </c>
      <c r="L381" s="11">
        <v>2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42036</v>
      </c>
      <c r="G382" s="10">
        <v>45689</v>
      </c>
      <c r="H382" s="11">
        <v>11</v>
      </c>
      <c r="I382" s="20" t="s">
        <v>259</v>
      </c>
      <c r="J382" s="11" t="s">
        <v>261</v>
      </c>
      <c r="K382" s="11" t="s">
        <v>12658</v>
      </c>
      <c r="L382" s="11">
        <v>2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42036</v>
      </c>
      <c r="G383" s="10">
        <v>45689</v>
      </c>
      <c r="H383" s="11">
        <v>11</v>
      </c>
      <c r="I383" s="20" t="s">
        <v>259</v>
      </c>
      <c r="J383" s="11" t="s">
        <v>261</v>
      </c>
      <c r="K383" s="11" t="s">
        <v>12658</v>
      </c>
      <c r="L383" s="11">
        <v>2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42036</v>
      </c>
      <c r="G384" s="10">
        <v>45689</v>
      </c>
      <c r="H384" s="11">
        <v>11</v>
      </c>
      <c r="I384" s="20" t="s">
        <v>259</v>
      </c>
      <c r="J384" s="11" t="s">
        <v>261</v>
      </c>
      <c r="K384" s="11" t="s">
        <v>12658</v>
      </c>
      <c r="L384" s="11">
        <v>2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42036</v>
      </c>
      <c r="G385" s="10">
        <v>45689</v>
      </c>
      <c r="H385" s="11">
        <v>11</v>
      </c>
      <c r="I385" s="20" t="s">
        <v>259</v>
      </c>
      <c r="J385" s="11" t="s">
        <v>261</v>
      </c>
      <c r="K385" s="11" t="s">
        <v>12658</v>
      </c>
      <c r="L385" s="11">
        <v>2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42036</v>
      </c>
      <c r="G386" s="10">
        <v>45689</v>
      </c>
      <c r="H386" s="11">
        <v>11</v>
      </c>
      <c r="I386" s="20" t="s">
        <v>259</v>
      </c>
      <c r="J386" s="11" t="s">
        <v>261</v>
      </c>
      <c r="K386" s="11" t="s">
        <v>12658</v>
      </c>
      <c r="L386" s="11">
        <v>2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42036</v>
      </c>
      <c r="G387" s="10">
        <v>45689</v>
      </c>
      <c r="H387" s="11">
        <v>11</v>
      </c>
      <c r="I387" s="11" t="s">
        <v>277</v>
      </c>
      <c r="J387" s="11" t="s">
        <v>261</v>
      </c>
      <c r="K387" s="11" t="s">
        <v>12658</v>
      </c>
      <c r="L387" s="11">
        <v>2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42036</v>
      </c>
      <c r="G388" s="10">
        <v>45689</v>
      </c>
      <c r="H388" s="11">
        <v>11</v>
      </c>
      <c r="I388" s="11" t="s">
        <v>277</v>
      </c>
      <c r="J388" s="11" t="s">
        <v>261</v>
      </c>
      <c r="K388" s="11" t="s">
        <v>12658</v>
      </c>
      <c r="L388" s="11">
        <v>2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42036</v>
      </c>
      <c r="G389" s="10">
        <v>45689</v>
      </c>
      <c r="H389" s="11">
        <v>11</v>
      </c>
      <c r="I389" s="11" t="s">
        <v>277</v>
      </c>
      <c r="J389" s="11" t="s">
        <v>261</v>
      </c>
      <c r="K389" s="11" t="s">
        <v>12658</v>
      </c>
      <c r="L389" s="11">
        <v>2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42036</v>
      </c>
      <c r="G390" s="10">
        <v>45689</v>
      </c>
      <c r="H390" s="11">
        <v>11</v>
      </c>
      <c r="I390" s="20" t="s">
        <v>259</v>
      </c>
      <c r="J390" s="11" t="s">
        <v>261</v>
      </c>
      <c r="K390" s="11" t="s">
        <v>12658</v>
      </c>
      <c r="L390" s="11">
        <v>2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42036</v>
      </c>
      <c r="G391" s="10">
        <v>45689</v>
      </c>
      <c r="H391" s="11">
        <v>11</v>
      </c>
      <c r="I391" s="20" t="s">
        <v>259</v>
      </c>
      <c r="J391" s="11" t="s">
        <v>261</v>
      </c>
      <c r="K391" s="11" t="s">
        <v>12658</v>
      </c>
      <c r="L391" s="11">
        <v>2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42036</v>
      </c>
      <c r="G392" s="10">
        <v>45689</v>
      </c>
      <c r="H392" s="11">
        <v>11</v>
      </c>
      <c r="I392" s="20" t="s">
        <v>259</v>
      </c>
      <c r="J392" s="11" t="s">
        <v>261</v>
      </c>
      <c r="K392" s="11" t="s">
        <v>12658</v>
      </c>
      <c r="L392" s="11">
        <v>2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42036</v>
      </c>
      <c r="G393" s="10">
        <v>45689</v>
      </c>
      <c r="H393" s="11">
        <v>11</v>
      </c>
      <c r="I393" s="20" t="s">
        <v>259</v>
      </c>
      <c r="J393" s="11" t="s">
        <v>261</v>
      </c>
      <c r="K393" s="11" t="s">
        <v>12658</v>
      </c>
      <c r="L393" s="11">
        <v>2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42036</v>
      </c>
      <c r="G394" s="10">
        <v>45689</v>
      </c>
      <c r="H394" s="11">
        <v>11</v>
      </c>
      <c r="I394" s="20" t="s">
        <v>259</v>
      </c>
      <c r="J394" s="11" t="s">
        <v>261</v>
      </c>
      <c r="K394" s="11" t="s">
        <v>12658</v>
      </c>
      <c r="L394" s="11">
        <v>2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42036</v>
      </c>
      <c r="G395" s="10">
        <v>45689</v>
      </c>
      <c r="H395" s="11">
        <v>11</v>
      </c>
      <c r="I395" s="20" t="s">
        <v>259</v>
      </c>
      <c r="J395" s="11" t="s">
        <v>261</v>
      </c>
      <c r="K395" s="11" t="s">
        <v>12658</v>
      </c>
      <c r="L395" s="11">
        <v>2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42036</v>
      </c>
      <c r="G396" s="10">
        <v>45689</v>
      </c>
      <c r="H396" s="11">
        <v>11</v>
      </c>
      <c r="I396" s="20" t="s">
        <v>259</v>
      </c>
      <c r="J396" s="11" t="s">
        <v>261</v>
      </c>
      <c r="K396" s="11" t="s">
        <v>12658</v>
      </c>
      <c r="L396" s="11">
        <v>2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42036</v>
      </c>
      <c r="G397" s="10">
        <v>45689</v>
      </c>
      <c r="H397" s="11">
        <v>11</v>
      </c>
      <c r="I397" s="20" t="s">
        <v>259</v>
      </c>
      <c r="J397" s="11" t="s">
        <v>261</v>
      </c>
      <c r="K397" s="11" t="s">
        <v>12658</v>
      </c>
      <c r="L397" s="11">
        <v>2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42036</v>
      </c>
      <c r="G398" s="10">
        <v>45689</v>
      </c>
      <c r="H398" s="11">
        <v>11</v>
      </c>
      <c r="I398" s="20" t="s">
        <v>259</v>
      </c>
      <c r="J398" s="11" t="s">
        <v>261</v>
      </c>
      <c r="K398" s="11" t="s">
        <v>12658</v>
      </c>
      <c r="L398" s="11">
        <v>2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42036</v>
      </c>
      <c r="G399" s="10">
        <v>45689</v>
      </c>
      <c r="H399" s="11">
        <v>11</v>
      </c>
      <c r="I399" s="20" t="s">
        <v>259</v>
      </c>
      <c r="J399" s="11" t="s">
        <v>261</v>
      </c>
      <c r="K399" s="11" t="s">
        <v>12658</v>
      </c>
      <c r="L399" s="11">
        <v>2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42036</v>
      </c>
      <c r="G400" s="10">
        <v>45689</v>
      </c>
      <c r="H400" s="11">
        <v>11</v>
      </c>
      <c r="I400" s="20" t="s">
        <v>259</v>
      </c>
      <c r="J400" s="11" t="s">
        <v>261</v>
      </c>
      <c r="K400" s="11" t="s">
        <v>12658</v>
      </c>
      <c r="L400" s="11">
        <v>2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42036</v>
      </c>
      <c r="G401" s="10">
        <v>45689</v>
      </c>
      <c r="H401" s="11">
        <v>11</v>
      </c>
      <c r="I401" s="20" t="s">
        <v>259</v>
      </c>
      <c r="J401" s="11" t="s">
        <v>261</v>
      </c>
      <c r="K401" s="11" t="s">
        <v>12658</v>
      </c>
      <c r="L401" s="11">
        <v>2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42036</v>
      </c>
      <c r="G402" s="10">
        <v>45689</v>
      </c>
      <c r="H402" s="11">
        <v>11</v>
      </c>
      <c r="I402" s="20" t="s">
        <v>259</v>
      </c>
      <c r="J402" s="11" t="s">
        <v>261</v>
      </c>
      <c r="K402" s="11" t="s">
        <v>12658</v>
      </c>
      <c r="L402" s="11">
        <v>2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42036</v>
      </c>
      <c r="G403" s="10">
        <v>45689</v>
      </c>
      <c r="H403" s="11">
        <v>11</v>
      </c>
      <c r="I403" s="20" t="s">
        <v>259</v>
      </c>
      <c r="J403" s="11" t="s">
        <v>261</v>
      </c>
      <c r="K403" s="11" t="s">
        <v>12658</v>
      </c>
      <c r="L403" s="11">
        <v>2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42036</v>
      </c>
      <c r="G404" s="10">
        <v>45689</v>
      </c>
      <c r="H404" s="11">
        <v>11</v>
      </c>
      <c r="I404" s="20" t="s">
        <v>259</v>
      </c>
      <c r="J404" s="11" t="s">
        <v>261</v>
      </c>
      <c r="K404" s="11" t="s">
        <v>12658</v>
      </c>
      <c r="L404" s="11">
        <v>2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42036</v>
      </c>
      <c r="G405" s="10">
        <v>45689</v>
      </c>
      <c r="H405" s="11">
        <v>11</v>
      </c>
      <c r="I405" s="11" t="s">
        <v>277</v>
      </c>
      <c r="J405" s="11" t="s">
        <v>261</v>
      </c>
      <c r="K405" s="11" t="s">
        <v>12658</v>
      </c>
      <c r="L405" s="11">
        <v>2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42036</v>
      </c>
      <c r="G406" s="10">
        <v>45689</v>
      </c>
      <c r="H406" s="11">
        <v>11</v>
      </c>
      <c r="I406" s="11" t="s">
        <v>277</v>
      </c>
      <c r="J406" s="11" t="s">
        <v>261</v>
      </c>
      <c r="K406" s="11" t="s">
        <v>12658</v>
      </c>
      <c r="L406" s="11">
        <v>2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42036</v>
      </c>
      <c r="G407" s="10">
        <v>45689</v>
      </c>
      <c r="H407" s="11">
        <v>11</v>
      </c>
      <c r="I407" s="11" t="s">
        <v>277</v>
      </c>
      <c r="J407" s="11" t="s">
        <v>261</v>
      </c>
      <c r="K407" s="11" t="s">
        <v>12658</v>
      </c>
      <c r="L407" s="11">
        <v>2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42036</v>
      </c>
      <c r="G408" s="10">
        <v>45689</v>
      </c>
      <c r="H408" s="11">
        <v>11</v>
      </c>
      <c r="I408" s="20" t="s">
        <v>259</v>
      </c>
      <c r="J408" s="11" t="s">
        <v>261</v>
      </c>
      <c r="K408" s="11" t="s">
        <v>12658</v>
      </c>
      <c r="L408" s="11">
        <v>2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42036</v>
      </c>
      <c r="G409" s="10">
        <v>45689</v>
      </c>
      <c r="H409" s="11">
        <v>11</v>
      </c>
      <c r="I409" s="20" t="s">
        <v>259</v>
      </c>
      <c r="J409" s="11" t="s">
        <v>261</v>
      </c>
      <c r="K409" s="11" t="s">
        <v>12658</v>
      </c>
      <c r="L409" s="11">
        <v>2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42036</v>
      </c>
      <c r="G410" s="10">
        <v>45689</v>
      </c>
      <c r="H410" s="11">
        <v>11</v>
      </c>
      <c r="I410" s="20" t="s">
        <v>259</v>
      </c>
      <c r="J410" s="11" t="s">
        <v>261</v>
      </c>
      <c r="K410" s="11" t="s">
        <v>12658</v>
      </c>
      <c r="L410" s="11">
        <v>2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42036</v>
      </c>
      <c r="G411" s="10">
        <v>45689</v>
      </c>
      <c r="H411" s="11">
        <v>11</v>
      </c>
      <c r="I411" s="20" t="s">
        <v>259</v>
      </c>
      <c r="J411" s="11" t="s">
        <v>261</v>
      </c>
      <c r="K411" s="11" t="s">
        <v>12658</v>
      </c>
      <c r="L411" s="11">
        <v>2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42036</v>
      </c>
      <c r="G412" s="10">
        <v>45689</v>
      </c>
      <c r="H412" s="11">
        <v>11</v>
      </c>
      <c r="I412" s="20" t="s">
        <v>259</v>
      </c>
      <c r="J412" s="11" t="s">
        <v>261</v>
      </c>
      <c r="K412" s="11" t="s">
        <v>12658</v>
      </c>
      <c r="L412" s="11">
        <v>2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42036</v>
      </c>
      <c r="G413" s="10">
        <v>45689</v>
      </c>
      <c r="H413" s="11">
        <v>11</v>
      </c>
      <c r="I413" s="20" t="s">
        <v>259</v>
      </c>
      <c r="J413" s="11" t="s">
        <v>261</v>
      </c>
      <c r="K413" s="11" t="s">
        <v>12658</v>
      </c>
      <c r="L413" s="11">
        <v>2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42036</v>
      </c>
      <c r="G414" s="10">
        <v>45689</v>
      </c>
      <c r="H414" s="11">
        <v>11</v>
      </c>
      <c r="I414" s="20" t="s">
        <v>259</v>
      </c>
      <c r="J414" s="11" t="s">
        <v>261</v>
      </c>
      <c r="K414" s="11" t="s">
        <v>12658</v>
      </c>
      <c r="L414" s="11">
        <v>2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42036</v>
      </c>
      <c r="G415" s="10">
        <v>45689</v>
      </c>
      <c r="H415" s="11">
        <v>11</v>
      </c>
      <c r="I415" s="20" t="s">
        <v>259</v>
      </c>
      <c r="J415" s="11" t="s">
        <v>261</v>
      </c>
      <c r="K415" s="11" t="s">
        <v>12658</v>
      </c>
      <c r="L415" s="11">
        <v>2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42036</v>
      </c>
      <c r="G416" s="10">
        <v>45689</v>
      </c>
      <c r="H416" s="11">
        <v>11</v>
      </c>
      <c r="I416" s="20" t="s">
        <v>259</v>
      </c>
      <c r="J416" s="11" t="s">
        <v>261</v>
      </c>
      <c r="K416" s="11" t="s">
        <v>12658</v>
      </c>
      <c r="L416" s="11">
        <v>2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42036</v>
      </c>
      <c r="G417" s="10">
        <v>45689</v>
      </c>
      <c r="H417" s="11">
        <v>11</v>
      </c>
      <c r="I417" s="20" t="s">
        <v>259</v>
      </c>
      <c r="J417" s="11" t="s">
        <v>261</v>
      </c>
      <c r="K417" s="11" t="s">
        <v>12658</v>
      </c>
      <c r="L417" s="11">
        <v>2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42036</v>
      </c>
      <c r="G418" s="10">
        <v>45689</v>
      </c>
      <c r="H418" s="11">
        <v>11</v>
      </c>
      <c r="I418" s="20" t="s">
        <v>259</v>
      </c>
      <c r="J418" s="11" t="s">
        <v>261</v>
      </c>
      <c r="K418" s="11" t="s">
        <v>12658</v>
      </c>
      <c r="L418" s="11">
        <v>2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42036</v>
      </c>
      <c r="G419" s="10">
        <v>45689</v>
      </c>
      <c r="H419" s="11">
        <v>11</v>
      </c>
      <c r="I419" s="20" t="s">
        <v>259</v>
      </c>
      <c r="J419" s="11" t="s">
        <v>261</v>
      </c>
      <c r="K419" s="11" t="s">
        <v>12658</v>
      </c>
      <c r="L419" s="11">
        <v>2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42036</v>
      </c>
      <c r="G420" s="10">
        <v>45689</v>
      </c>
      <c r="H420" s="11">
        <v>11</v>
      </c>
      <c r="I420" s="20" t="s">
        <v>259</v>
      </c>
      <c r="J420" s="11" t="s">
        <v>261</v>
      </c>
      <c r="K420" s="11" t="s">
        <v>12658</v>
      </c>
      <c r="L420" s="11">
        <v>2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42036</v>
      </c>
      <c r="G421" s="10">
        <v>45689</v>
      </c>
      <c r="H421" s="11">
        <v>11</v>
      </c>
      <c r="I421" s="20" t="s">
        <v>259</v>
      </c>
      <c r="J421" s="11" t="s">
        <v>261</v>
      </c>
      <c r="K421" s="11" t="s">
        <v>12658</v>
      </c>
      <c r="L421" s="11">
        <v>2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42036</v>
      </c>
      <c r="G422" s="10">
        <v>45689</v>
      </c>
      <c r="H422" s="11">
        <v>11</v>
      </c>
      <c r="I422" s="20" t="s">
        <v>259</v>
      </c>
      <c r="J422" s="11" t="s">
        <v>261</v>
      </c>
      <c r="K422" s="11" t="s">
        <v>12658</v>
      </c>
      <c r="L422" s="11">
        <v>2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42036</v>
      </c>
      <c r="G423" s="10">
        <v>45689</v>
      </c>
      <c r="H423" s="11">
        <v>11</v>
      </c>
      <c r="I423" s="11" t="s">
        <v>277</v>
      </c>
      <c r="J423" s="11" t="s">
        <v>261</v>
      </c>
      <c r="K423" s="11" t="s">
        <v>12658</v>
      </c>
      <c r="L423" s="11">
        <v>2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42036</v>
      </c>
      <c r="G424" s="10">
        <v>45689</v>
      </c>
      <c r="H424" s="11">
        <v>11</v>
      </c>
      <c r="I424" s="11" t="s">
        <v>277</v>
      </c>
      <c r="J424" s="11" t="s">
        <v>261</v>
      </c>
      <c r="K424" s="11" t="s">
        <v>12658</v>
      </c>
      <c r="L424" s="11">
        <v>2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42036</v>
      </c>
      <c r="G425" s="10">
        <v>45689</v>
      </c>
      <c r="H425" s="11">
        <v>11</v>
      </c>
      <c r="I425" s="11" t="s">
        <v>277</v>
      </c>
      <c r="J425" s="11" t="s">
        <v>261</v>
      </c>
      <c r="K425" s="11" t="s">
        <v>12658</v>
      </c>
      <c r="L425" s="11">
        <v>2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42036</v>
      </c>
      <c r="G426" s="10">
        <v>45689</v>
      </c>
      <c r="H426" s="11">
        <v>11</v>
      </c>
      <c r="I426" s="20" t="s">
        <v>259</v>
      </c>
      <c r="J426" s="11" t="s">
        <v>261</v>
      </c>
      <c r="K426" s="11" t="s">
        <v>12658</v>
      </c>
      <c r="L426" s="11">
        <v>2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42036</v>
      </c>
      <c r="G427" s="10">
        <v>45689</v>
      </c>
      <c r="H427" s="11">
        <v>11</v>
      </c>
      <c r="I427" s="20" t="s">
        <v>259</v>
      </c>
      <c r="J427" s="11" t="s">
        <v>261</v>
      </c>
      <c r="K427" s="11" t="s">
        <v>12658</v>
      </c>
      <c r="L427" s="11">
        <v>2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42036</v>
      </c>
      <c r="G428" s="10">
        <v>45689</v>
      </c>
      <c r="H428" s="11">
        <v>11</v>
      </c>
      <c r="I428" s="20" t="s">
        <v>259</v>
      </c>
      <c r="J428" s="11" t="s">
        <v>261</v>
      </c>
      <c r="K428" s="11" t="s">
        <v>12658</v>
      </c>
      <c r="L428" s="11">
        <v>2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42036</v>
      </c>
      <c r="G429" s="10">
        <v>45689</v>
      </c>
      <c r="H429" s="11">
        <v>11</v>
      </c>
      <c r="I429" s="20" t="s">
        <v>259</v>
      </c>
      <c r="J429" s="11" t="s">
        <v>261</v>
      </c>
      <c r="K429" s="11" t="s">
        <v>12658</v>
      </c>
      <c r="L429" s="11">
        <v>2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42036</v>
      </c>
      <c r="G430" s="10">
        <v>45689</v>
      </c>
      <c r="H430" s="11">
        <v>11</v>
      </c>
      <c r="I430" s="20" t="s">
        <v>259</v>
      </c>
      <c r="J430" s="11" t="s">
        <v>261</v>
      </c>
      <c r="K430" s="11" t="s">
        <v>12658</v>
      </c>
      <c r="L430" s="11">
        <v>2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42036</v>
      </c>
      <c r="G431" s="10">
        <v>45689</v>
      </c>
      <c r="H431" s="11">
        <v>11</v>
      </c>
      <c r="I431" s="20" t="s">
        <v>259</v>
      </c>
      <c r="J431" s="11" t="s">
        <v>261</v>
      </c>
      <c r="K431" s="11" t="s">
        <v>12658</v>
      </c>
      <c r="L431" s="11">
        <v>2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42036</v>
      </c>
      <c r="G432" s="10">
        <v>45689</v>
      </c>
      <c r="H432" s="11">
        <v>11</v>
      </c>
      <c r="I432" s="20" t="s">
        <v>259</v>
      </c>
      <c r="J432" s="11" t="s">
        <v>261</v>
      </c>
      <c r="K432" s="11" t="s">
        <v>12658</v>
      </c>
      <c r="L432" s="11">
        <v>2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42036</v>
      </c>
      <c r="G433" s="10">
        <v>45689</v>
      </c>
      <c r="H433" s="11">
        <v>11</v>
      </c>
      <c r="I433" s="20" t="s">
        <v>259</v>
      </c>
      <c r="J433" s="11" t="s">
        <v>261</v>
      </c>
      <c r="K433" s="11" t="s">
        <v>12658</v>
      </c>
      <c r="L433" s="11">
        <v>2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42036</v>
      </c>
      <c r="G434" s="10">
        <v>45689</v>
      </c>
      <c r="H434" s="11">
        <v>11</v>
      </c>
      <c r="I434" s="20" t="s">
        <v>259</v>
      </c>
      <c r="J434" s="11" t="s">
        <v>261</v>
      </c>
      <c r="K434" s="11" t="s">
        <v>12658</v>
      </c>
      <c r="L434" s="11">
        <v>2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42036</v>
      </c>
      <c r="G435" s="10">
        <v>45689</v>
      </c>
      <c r="H435" s="11">
        <v>11</v>
      </c>
      <c r="I435" s="20" t="s">
        <v>259</v>
      </c>
      <c r="J435" s="11" t="s">
        <v>261</v>
      </c>
      <c r="K435" s="11" t="s">
        <v>12658</v>
      </c>
      <c r="L435" s="11">
        <v>2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42036</v>
      </c>
      <c r="G436" s="10">
        <v>45689</v>
      </c>
      <c r="H436" s="11">
        <v>11</v>
      </c>
      <c r="I436" s="20" t="s">
        <v>259</v>
      </c>
      <c r="J436" s="11" t="s">
        <v>261</v>
      </c>
      <c r="K436" s="11" t="s">
        <v>12658</v>
      </c>
      <c r="L436" s="11">
        <v>2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42036</v>
      </c>
      <c r="G437" s="10">
        <v>45689</v>
      </c>
      <c r="H437" s="11">
        <v>11</v>
      </c>
      <c r="I437" s="20" t="s">
        <v>259</v>
      </c>
      <c r="J437" s="11" t="s">
        <v>261</v>
      </c>
      <c r="K437" s="11" t="s">
        <v>12658</v>
      </c>
      <c r="L437" s="11">
        <v>2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42036</v>
      </c>
      <c r="G438" s="10">
        <v>45689</v>
      </c>
      <c r="H438" s="11">
        <v>11</v>
      </c>
      <c r="I438" s="20" t="s">
        <v>259</v>
      </c>
      <c r="J438" s="11" t="s">
        <v>261</v>
      </c>
      <c r="K438" s="11" t="s">
        <v>12658</v>
      </c>
      <c r="L438" s="11">
        <v>2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42036</v>
      </c>
      <c r="G439" s="10">
        <v>45689</v>
      </c>
      <c r="H439" s="11">
        <v>11</v>
      </c>
      <c r="I439" s="20" t="s">
        <v>259</v>
      </c>
      <c r="J439" s="11" t="s">
        <v>261</v>
      </c>
      <c r="K439" s="11" t="s">
        <v>12658</v>
      </c>
      <c r="L439" s="11">
        <v>2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42036</v>
      </c>
      <c r="G440" s="10">
        <v>45689</v>
      </c>
      <c r="H440" s="11">
        <v>11</v>
      </c>
      <c r="I440" s="20" t="s">
        <v>259</v>
      </c>
      <c r="J440" s="11" t="s">
        <v>261</v>
      </c>
      <c r="K440" s="11" t="s">
        <v>12658</v>
      </c>
      <c r="L440" s="11">
        <v>2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42036</v>
      </c>
      <c r="G441" s="10">
        <v>45689</v>
      </c>
      <c r="H441" s="11">
        <v>11</v>
      </c>
      <c r="I441" s="11" t="s">
        <v>277</v>
      </c>
      <c r="J441" s="11" t="s">
        <v>261</v>
      </c>
      <c r="K441" s="11" t="s">
        <v>12658</v>
      </c>
      <c r="L441" s="11">
        <v>2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42036</v>
      </c>
      <c r="G442" s="10">
        <v>45689</v>
      </c>
      <c r="H442" s="11">
        <v>11</v>
      </c>
      <c r="I442" s="11" t="s">
        <v>277</v>
      </c>
      <c r="J442" s="11" t="s">
        <v>261</v>
      </c>
      <c r="K442" s="11" t="s">
        <v>12658</v>
      </c>
      <c r="L442" s="11">
        <v>2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42036</v>
      </c>
      <c r="G443" s="10">
        <v>45689</v>
      </c>
      <c r="H443" s="11">
        <v>11</v>
      </c>
      <c r="I443" s="11" t="s">
        <v>277</v>
      </c>
      <c r="J443" s="11" t="s">
        <v>261</v>
      </c>
      <c r="K443" s="11" t="s">
        <v>12658</v>
      </c>
      <c r="L443" s="11">
        <v>2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42036</v>
      </c>
      <c r="G444" s="10">
        <v>45689</v>
      </c>
      <c r="H444" s="11">
        <v>11</v>
      </c>
      <c r="I444" s="20" t="s">
        <v>259</v>
      </c>
      <c r="J444" s="11" t="s">
        <v>261</v>
      </c>
      <c r="K444" s="11" t="s">
        <v>12658</v>
      </c>
      <c r="L444" s="11">
        <v>2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42036</v>
      </c>
      <c r="G445" s="10">
        <v>45689</v>
      </c>
      <c r="H445" s="11">
        <v>11</v>
      </c>
      <c r="I445" s="20" t="s">
        <v>259</v>
      </c>
      <c r="J445" s="11" t="s">
        <v>261</v>
      </c>
      <c r="K445" s="11" t="s">
        <v>12658</v>
      </c>
      <c r="L445" s="11">
        <v>2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42036</v>
      </c>
      <c r="G446" s="10">
        <v>45689</v>
      </c>
      <c r="H446" s="11">
        <v>11</v>
      </c>
      <c r="I446" s="20" t="s">
        <v>259</v>
      </c>
      <c r="J446" s="11" t="s">
        <v>261</v>
      </c>
      <c r="K446" s="11" t="s">
        <v>12658</v>
      </c>
      <c r="L446" s="11">
        <v>2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42036</v>
      </c>
      <c r="G447" s="10">
        <v>45689</v>
      </c>
      <c r="H447" s="11">
        <v>11</v>
      </c>
      <c r="I447" s="20" t="s">
        <v>259</v>
      </c>
      <c r="J447" s="11" t="s">
        <v>261</v>
      </c>
      <c r="K447" s="11" t="s">
        <v>12658</v>
      </c>
      <c r="L447" s="11">
        <v>2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42036</v>
      </c>
      <c r="G448" s="10">
        <v>45689</v>
      </c>
      <c r="H448" s="11">
        <v>11</v>
      </c>
      <c r="I448" s="20" t="s">
        <v>259</v>
      </c>
      <c r="J448" s="11" t="s">
        <v>261</v>
      </c>
      <c r="K448" s="11" t="s">
        <v>12658</v>
      </c>
      <c r="L448" s="11">
        <v>2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42036</v>
      </c>
      <c r="G449" s="10">
        <v>45689</v>
      </c>
      <c r="H449" s="11">
        <v>11</v>
      </c>
      <c r="I449" s="20" t="s">
        <v>259</v>
      </c>
      <c r="J449" s="11" t="s">
        <v>261</v>
      </c>
      <c r="K449" s="11" t="s">
        <v>12658</v>
      </c>
      <c r="L449" s="11">
        <v>2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42036</v>
      </c>
      <c r="G450" s="10">
        <v>45689</v>
      </c>
      <c r="H450" s="11">
        <v>11</v>
      </c>
      <c r="I450" s="20" t="s">
        <v>259</v>
      </c>
      <c r="J450" s="11" t="s">
        <v>261</v>
      </c>
      <c r="K450" s="11" t="s">
        <v>12658</v>
      </c>
      <c r="L450" s="11">
        <v>2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42036</v>
      </c>
      <c r="G451" s="10">
        <v>45689</v>
      </c>
      <c r="H451" s="11">
        <v>11</v>
      </c>
      <c r="I451" s="20" t="s">
        <v>259</v>
      </c>
      <c r="J451" s="11" t="s">
        <v>261</v>
      </c>
      <c r="K451" s="11" t="s">
        <v>12658</v>
      </c>
      <c r="L451" s="11">
        <v>2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42036</v>
      </c>
      <c r="G452" s="10">
        <v>45689</v>
      </c>
      <c r="H452" s="11">
        <v>11</v>
      </c>
      <c r="I452" s="20" t="s">
        <v>259</v>
      </c>
      <c r="J452" s="11" t="s">
        <v>261</v>
      </c>
      <c r="K452" s="11" t="s">
        <v>12658</v>
      </c>
      <c r="L452" s="11">
        <v>2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42036</v>
      </c>
      <c r="G453" s="10">
        <v>45689</v>
      </c>
      <c r="H453" s="11">
        <v>11</v>
      </c>
      <c r="I453" s="20" t="s">
        <v>259</v>
      </c>
      <c r="J453" s="11" t="s">
        <v>261</v>
      </c>
      <c r="K453" s="11" t="s">
        <v>12658</v>
      </c>
      <c r="L453" s="11">
        <v>2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42036</v>
      </c>
      <c r="G454" s="10">
        <v>45689</v>
      </c>
      <c r="H454" s="11">
        <v>11</v>
      </c>
      <c r="I454" s="20" t="s">
        <v>259</v>
      </c>
      <c r="J454" s="11" t="s">
        <v>261</v>
      </c>
      <c r="K454" s="11" t="s">
        <v>12658</v>
      </c>
      <c r="L454" s="11">
        <v>2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42036</v>
      </c>
      <c r="G455" s="10">
        <v>45689</v>
      </c>
      <c r="H455" s="11">
        <v>11</v>
      </c>
      <c r="I455" s="20" t="s">
        <v>259</v>
      </c>
      <c r="J455" s="11" t="s">
        <v>261</v>
      </c>
      <c r="K455" s="11" t="s">
        <v>12658</v>
      </c>
      <c r="L455" s="11">
        <v>2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42036</v>
      </c>
      <c r="G456" s="10">
        <v>45689</v>
      </c>
      <c r="H456" s="11">
        <v>11</v>
      </c>
      <c r="I456" s="20" t="s">
        <v>259</v>
      </c>
      <c r="J456" s="11" t="s">
        <v>261</v>
      </c>
      <c r="K456" s="11" t="s">
        <v>12658</v>
      </c>
      <c r="L456" s="11">
        <v>2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42036</v>
      </c>
      <c r="G457" s="10">
        <v>45689</v>
      </c>
      <c r="H457" s="11">
        <v>11</v>
      </c>
      <c r="I457" s="20" t="s">
        <v>259</v>
      </c>
      <c r="J457" s="11" t="s">
        <v>261</v>
      </c>
      <c r="K457" s="11" t="s">
        <v>12658</v>
      </c>
      <c r="L457" s="11">
        <v>2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42036</v>
      </c>
      <c r="G458" s="10">
        <v>45689</v>
      </c>
      <c r="H458" s="11">
        <v>11</v>
      </c>
      <c r="I458" s="20" t="s">
        <v>259</v>
      </c>
      <c r="J458" s="11" t="s">
        <v>261</v>
      </c>
      <c r="K458" s="11" t="s">
        <v>12658</v>
      </c>
      <c r="L458" s="11">
        <v>2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42036</v>
      </c>
      <c r="G459" s="10">
        <v>45689</v>
      </c>
      <c r="H459" s="11">
        <v>11</v>
      </c>
      <c r="I459" s="11" t="s">
        <v>277</v>
      </c>
      <c r="J459" s="11" t="s">
        <v>261</v>
      </c>
      <c r="K459" s="11" t="s">
        <v>12658</v>
      </c>
      <c r="L459" s="11">
        <v>2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42036</v>
      </c>
      <c r="G460" s="10">
        <v>45689</v>
      </c>
      <c r="H460" s="11">
        <v>11</v>
      </c>
      <c r="I460" s="11" t="s">
        <v>277</v>
      </c>
      <c r="J460" s="11" t="s">
        <v>261</v>
      </c>
      <c r="K460" s="11" t="s">
        <v>12658</v>
      </c>
      <c r="L460" s="11">
        <v>2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42036</v>
      </c>
      <c r="G461" s="10">
        <v>45689</v>
      </c>
      <c r="H461" s="11">
        <v>11</v>
      </c>
      <c r="I461" s="11" t="s">
        <v>277</v>
      </c>
      <c r="J461" s="11" t="s">
        <v>261</v>
      </c>
      <c r="K461" s="11" t="s">
        <v>12658</v>
      </c>
      <c r="L461" s="11">
        <v>2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42036</v>
      </c>
      <c r="G462" s="10">
        <v>45689</v>
      </c>
      <c r="H462" s="11">
        <v>11</v>
      </c>
      <c r="I462" s="20" t="s">
        <v>259</v>
      </c>
      <c r="J462" s="11" t="s">
        <v>261</v>
      </c>
      <c r="K462" s="11" t="s">
        <v>12658</v>
      </c>
      <c r="L462" s="11">
        <v>2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42036</v>
      </c>
      <c r="G463" s="10">
        <v>45689</v>
      </c>
      <c r="H463" s="11">
        <v>11</v>
      </c>
      <c r="I463" s="20" t="s">
        <v>259</v>
      </c>
      <c r="J463" s="11" t="s">
        <v>261</v>
      </c>
      <c r="K463" s="11" t="s">
        <v>12658</v>
      </c>
      <c r="L463" s="11">
        <v>2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42036</v>
      </c>
      <c r="G464" s="10">
        <v>45689</v>
      </c>
      <c r="H464" s="11">
        <v>11</v>
      </c>
      <c r="I464" s="20" t="s">
        <v>259</v>
      </c>
      <c r="J464" s="11" t="s">
        <v>261</v>
      </c>
      <c r="K464" s="11" t="s">
        <v>12658</v>
      </c>
      <c r="L464" s="11">
        <v>2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42036</v>
      </c>
      <c r="G465" s="10">
        <v>45689</v>
      </c>
      <c r="H465" s="11">
        <v>11</v>
      </c>
      <c r="I465" s="20" t="s">
        <v>259</v>
      </c>
      <c r="J465" s="11" t="s">
        <v>261</v>
      </c>
      <c r="K465" s="11" t="s">
        <v>12658</v>
      </c>
      <c r="L465" s="11">
        <v>2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42036</v>
      </c>
      <c r="G466" s="10">
        <v>45689</v>
      </c>
      <c r="H466" s="11">
        <v>11</v>
      </c>
      <c r="I466" s="20" t="s">
        <v>259</v>
      </c>
      <c r="J466" s="11" t="s">
        <v>261</v>
      </c>
      <c r="K466" s="11" t="s">
        <v>12658</v>
      </c>
      <c r="L466" s="11">
        <v>2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42036</v>
      </c>
      <c r="G467" s="10">
        <v>45689</v>
      </c>
      <c r="H467" s="11">
        <v>11</v>
      </c>
      <c r="I467" s="20" t="s">
        <v>259</v>
      </c>
      <c r="J467" s="11" t="s">
        <v>261</v>
      </c>
      <c r="K467" s="11" t="s">
        <v>12658</v>
      </c>
      <c r="L467" s="11">
        <v>2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42036</v>
      </c>
      <c r="G468" s="10">
        <v>45689</v>
      </c>
      <c r="H468" s="11">
        <v>11</v>
      </c>
      <c r="I468" s="20" t="s">
        <v>259</v>
      </c>
      <c r="J468" s="11" t="s">
        <v>261</v>
      </c>
      <c r="K468" s="11" t="s">
        <v>12658</v>
      </c>
      <c r="L468" s="11">
        <v>2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42036</v>
      </c>
      <c r="G469" s="10">
        <v>45689</v>
      </c>
      <c r="H469" s="11">
        <v>11</v>
      </c>
      <c r="I469" s="20" t="s">
        <v>259</v>
      </c>
      <c r="J469" s="11" t="s">
        <v>261</v>
      </c>
      <c r="K469" s="11" t="s">
        <v>12658</v>
      </c>
      <c r="L469" s="11">
        <v>2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42036</v>
      </c>
      <c r="G470" s="10">
        <v>45689</v>
      </c>
      <c r="H470" s="11">
        <v>11</v>
      </c>
      <c r="I470" s="20" t="s">
        <v>259</v>
      </c>
      <c r="J470" s="11" t="s">
        <v>261</v>
      </c>
      <c r="K470" s="11" t="s">
        <v>12658</v>
      </c>
      <c r="L470" s="11">
        <v>2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42036</v>
      </c>
      <c r="G471" s="10">
        <v>45689</v>
      </c>
      <c r="H471" s="11">
        <v>11</v>
      </c>
      <c r="I471" s="20" t="s">
        <v>259</v>
      </c>
      <c r="J471" s="11" t="s">
        <v>261</v>
      </c>
      <c r="K471" s="11" t="s">
        <v>12658</v>
      </c>
      <c r="L471" s="11">
        <v>2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42036</v>
      </c>
      <c r="G472" s="10">
        <v>45689</v>
      </c>
      <c r="H472" s="11">
        <v>11</v>
      </c>
      <c r="I472" s="20" t="s">
        <v>259</v>
      </c>
      <c r="J472" s="11" t="s">
        <v>261</v>
      </c>
      <c r="K472" s="11" t="s">
        <v>12658</v>
      </c>
      <c r="L472" s="11">
        <v>2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42036</v>
      </c>
      <c r="G473" s="10">
        <v>45689</v>
      </c>
      <c r="H473" s="11">
        <v>11</v>
      </c>
      <c r="I473" s="20" t="s">
        <v>259</v>
      </c>
      <c r="J473" s="11" t="s">
        <v>261</v>
      </c>
      <c r="K473" s="11" t="s">
        <v>12658</v>
      </c>
      <c r="L473" s="11">
        <v>2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42036</v>
      </c>
      <c r="G474" s="10">
        <v>45689</v>
      </c>
      <c r="H474" s="11">
        <v>11</v>
      </c>
      <c r="I474" s="20" t="s">
        <v>259</v>
      </c>
      <c r="J474" s="11" t="s">
        <v>261</v>
      </c>
      <c r="K474" s="11" t="s">
        <v>12658</v>
      </c>
      <c r="L474" s="11">
        <v>2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42036</v>
      </c>
      <c r="G475" s="10">
        <v>45689</v>
      </c>
      <c r="H475" s="11">
        <v>11</v>
      </c>
      <c r="I475" s="20" t="s">
        <v>259</v>
      </c>
      <c r="J475" s="11" t="s">
        <v>261</v>
      </c>
      <c r="K475" s="11" t="s">
        <v>12658</v>
      </c>
      <c r="L475" s="11">
        <v>2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42036</v>
      </c>
      <c r="G476" s="10">
        <v>45689</v>
      </c>
      <c r="H476" s="11">
        <v>11</v>
      </c>
      <c r="I476" s="20" t="s">
        <v>259</v>
      </c>
      <c r="J476" s="11" t="s">
        <v>261</v>
      </c>
      <c r="K476" s="11" t="s">
        <v>12658</v>
      </c>
      <c r="L476" s="11">
        <v>2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42036</v>
      </c>
      <c r="G477" s="10">
        <v>45689</v>
      </c>
      <c r="H477" s="11">
        <v>11</v>
      </c>
      <c r="I477" s="11" t="s">
        <v>277</v>
      </c>
      <c r="J477" s="11" t="s">
        <v>261</v>
      </c>
      <c r="K477" s="11" t="s">
        <v>12658</v>
      </c>
      <c r="L477" s="11">
        <v>2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42036</v>
      </c>
      <c r="G478" s="10">
        <v>45689</v>
      </c>
      <c r="H478" s="11">
        <v>11</v>
      </c>
      <c r="I478" s="11" t="s">
        <v>277</v>
      </c>
      <c r="J478" s="11" t="s">
        <v>261</v>
      </c>
      <c r="K478" s="11" t="s">
        <v>12658</v>
      </c>
      <c r="L478" s="11">
        <v>2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42036</v>
      </c>
      <c r="G479" s="10">
        <v>45689</v>
      </c>
      <c r="H479" s="11">
        <v>11</v>
      </c>
      <c r="I479" s="11" t="s">
        <v>277</v>
      </c>
      <c r="J479" s="11" t="s">
        <v>261</v>
      </c>
      <c r="K479" s="11" t="s">
        <v>12658</v>
      </c>
      <c r="L479" s="11">
        <v>2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42036</v>
      </c>
      <c r="G480" s="10">
        <v>45689</v>
      </c>
      <c r="H480" s="11">
        <v>11</v>
      </c>
      <c r="I480" s="20" t="s">
        <v>259</v>
      </c>
      <c r="J480" s="11" t="s">
        <v>261</v>
      </c>
      <c r="K480" s="11" t="s">
        <v>12658</v>
      </c>
      <c r="L480" s="11">
        <v>2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42036</v>
      </c>
      <c r="G481" s="10">
        <v>45689</v>
      </c>
      <c r="H481" s="11">
        <v>11</v>
      </c>
      <c r="I481" s="20" t="s">
        <v>259</v>
      </c>
      <c r="J481" s="11" t="s">
        <v>261</v>
      </c>
      <c r="K481" s="11" t="s">
        <v>12658</v>
      </c>
      <c r="L481" s="11">
        <v>2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42036</v>
      </c>
      <c r="G482" s="10">
        <v>45689</v>
      </c>
      <c r="H482" s="11">
        <v>11</v>
      </c>
      <c r="I482" s="20" t="s">
        <v>259</v>
      </c>
      <c r="J482" s="11" t="s">
        <v>261</v>
      </c>
      <c r="K482" s="11" t="s">
        <v>12658</v>
      </c>
      <c r="L482" s="11">
        <v>2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42036</v>
      </c>
      <c r="G483" s="10">
        <v>45689</v>
      </c>
      <c r="H483" s="11">
        <v>11</v>
      </c>
      <c r="I483" s="20" t="s">
        <v>259</v>
      </c>
      <c r="J483" s="11" t="s">
        <v>261</v>
      </c>
      <c r="K483" s="11" t="s">
        <v>12658</v>
      </c>
      <c r="L483" s="11">
        <v>2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42036</v>
      </c>
      <c r="G484" s="10">
        <v>45689</v>
      </c>
      <c r="H484" s="11">
        <v>11</v>
      </c>
      <c r="I484" s="20" t="s">
        <v>259</v>
      </c>
      <c r="J484" s="11" t="s">
        <v>261</v>
      </c>
      <c r="K484" s="11" t="s">
        <v>12658</v>
      </c>
      <c r="L484" s="11">
        <v>2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42036</v>
      </c>
      <c r="G485" s="10">
        <v>45689</v>
      </c>
      <c r="H485" s="11">
        <v>11</v>
      </c>
      <c r="I485" s="20" t="s">
        <v>259</v>
      </c>
      <c r="J485" s="11" t="s">
        <v>261</v>
      </c>
      <c r="K485" s="11" t="s">
        <v>12658</v>
      </c>
      <c r="L485" s="11">
        <v>2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42036</v>
      </c>
      <c r="G486" s="10">
        <v>45689</v>
      </c>
      <c r="H486" s="11">
        <v>11</v>
      </c>
      <c r="I486" s="20" t="s">
        <v>259</v>
      </c>
      <c r="J486" s="11" t="s">
        <v>261</v>
      </c>
      <c r="K486" s="11" t="s">
        <v>12658</v>
      </c>
      <c r="L486" s="11">
        <v>2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42036</v>
      </c>
      <c r="G487" s="10">
        <v>45689</v>
      </c>
      <c r="H487" s="11">
        <v>11</v>
      </c>
      <c r="I487" s="20" t="s">
        <v>259</v>
      </c>
      <c r="J487" s="11" t="s">
        <v>261</v>
      </c>
      <c r="K487" s="11" t="s">
        <v>12658</v>
      </c>
      <c r="L487" s="11">
        <v>2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42036</v>
      </c>
      <c r="G488" s="10">
        <v>45689</v>
      </c>
      <c r="H488" s="11">
        <v>11</v>
      </c>
      <c r="I488" s="20" t="s">
        <v>259</v>
      </c>
      <c r="J488" s="11" t="s">
        <v>261</v>
      </c>
      <c r="K488" s="11" t="s">
        <v>12658</v>
      </c>
      <c r="L488" s="11">
        <v>2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42036</v>
      </c>
      <c r="G489" s="10">
        <v>45689</v>
      </c>
      <c r="H489" s="11">
        <v>11</v>
      </c>
      <c r="I489" s="20" t="s">
        <v>259</v>
      </c>
      <c r="J489" s="11" t="s">
        <v>261</v>
      </c>
      <c r="K489" s="11" t="s">
        <v>12658</v>
      </c>
      <c r="L489" s="11">
        <v>2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42036</v>
      </c>
      <c r="G490" s="10">
        <v>45689</v>
      </c>
      <c r="H490" s="11">
        <v>11</v>
      </c>
      <c r="I490" s="20" t="s">
        <v>259</v>
      </c>
      <c r="J490" s="11" t="s">
        <v>261</v>
      </c>
      <c r="K490" s="11" t="s">
        <v>12658</v>
      </c>
      <c r="L490" s="11">
        <v>2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42036</v>
      </c>
      <c r="G491" s="10">
        <v>45689</v>
      </c>
      <c r="H491" s="11">
        <v>11</v>
      </c>
      <c r="I491" s="20" t="s">
        <v>259</v>
      </c>
      <c r="J491" s="11" t="s">
        <v>261</v>
      </c>
      <c r="K491" s="11" t="s">
        <v>12658</v>
      </c>
      <c r="L491" s="11">
        <v>2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42036</v>
      </c>
      <c r="G492" s="10">
        <v>45689</v>
      </c>
      <c r="H492" s="11">
        <v>11</v>
      </c>
      <c r="I492" s="20" t="s">
        <v>259</v>
      </c>
      <c r="J492" s="11" t="s">
        <v>261</v>
      </c>
      <c r="K492" s="11" t="s">
        <v>12658</v>
      </c>
      <c r="L492" s="11">
        <v>2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42036</v>
      </c>
      <c r="G493" s="10">
        <v>45689</v>
      </c>
      <c r="H493" s="11">
        <v>11</v>
      </c>
      <c r="I493" s="20" t="s">
        <v>259</v>
      </c>
      <c r="J493" s="11" t="s">
        <v>261</v>
      </c>
      <c r="K493" s="11" t="s">
        <v>12658</v>
      </c>
      <c r="L493" s="11">
        <v>2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42036</v>
      </c>
      <c r="G494" s="10">
        <v>45689</v>
      </c>
      <c r="H494" s="11">
        <v>11</v>
      </c>
      <c r="I494" s="20" t="s">
        <v>259</v>
      </c>
      <c r="J494" s="11" t="s">
        <v>261</v>
      </c>
      <c r="K494" s="11" t="s">
        <v>12658</v>
      </c>
      <c r="L494" s="11">
        <v>2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42036</v>
      </c>
      <c r="G495" s="10">
        <v>45689</v>
      </c>
      <c r="H495" s="11">
        <v>11</v>
      </c>
      <c r="I495" s="11" t="s">
        <v>277</v>
      </c>
      <c r="J495" s="11" t="s">
        <v>261</v>
      </c>
      <c r="K495" s="11" t="s">
        <v>12658</v>
      </c>
      <c r="L495" s="11">
        <v>2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42036</v>
      </c>
      <c r="G496" s="10">
        <v>45689</v>
      </c>
      <c r="H496" s="11">
        <v>11</v>
      </c>
      <c r="I496" s="11" t="s">
        <v>277</v>
      </c>
      <c r="J496" s="11" t="s">
        <v>261</v>
      </c>
      <c r="K496" s="11" t="s">
        <v>12658</v>
      </c>
      <c r="L496" s="11">
        <v>2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42036</v>
      </c>
      <c r="G497" s="10">
        <v>45689</v>
      </c>
      <c r="H497" s="11">
        <v>11</v>
      </c>
      <c r="I497" s="11" t="s">
        <v>277</v>
      </c>
      <c r="J497" s="11" t="s">
        <v>261</v>
      </c>
      <c r="K497" s="11" t="s">
        <v>12658</v>
      </c>
      <c r="L497" s="11">
        <v>2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42036</v>
      </c>
      <c r="G498" s="10">
        <v>45689</v>
      </c>
      <c r="H498" s="11">
        <v>11</v>
      </c>
      <c r="I498" s="20" t="s">
        <v>259</v>
      </c>
      <c r="J498" s="11" t="s">
        <v>261</v>
      </c>
      <c r="K498" s="11" t="s">
        <v>12658</v>
      </c>
      <c r="L498" s="11">
        <v>2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42036</v>
      </c>
      <c r="G499" s="10">
        <v>45689</v>
      </c>
      <c r="H499" s="11">
        <v>11</v>
      </c>
      <c r="I499" s="20" t="s">
        <v>259</v>
      </c>
      <c r="J499" s="11" t="s">
        <v>261</v>
      </c>
      <c r="K499" s="11" t="s">
        <v>12658</v>
      </c>
      <c r="L499" s="11">
        <v>2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42036</v>
      </c>
      <c r="G500" s="10">
        <v>45689</v>
      </c>
      <c r="H500" s="11">
        <v>11</v>
      </c>
      <c r="I500" s="20" t="s">
        <v>259</v>
      </c>
      <c r="J500" s="11" t="s">
        <v>261</v>
      </c>
      <c r="K500" s="11" t="s">
        <v>12658</v>
      </c>
      <c r="L500" s="11">
        <v>2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42036</v>
      </c>
      <c r="G501" s="10">
        <v>45689</v>
      </c>
      <c r="H501" s="11">
        <v>11</v>
      </c>
      <c r="I501" s="20" t="s">
        <v>259</v>
      </c>
      <c r="J501" s="11" t="s">
        <v>261</v>
      </c>
      <c r="K501" s="11" t="s">
        <v>12658</v>
      </c>
      <c r="L501" s="11">
        <v>2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42036</v>
      </c>
      <c r="G502" s="10">
        <v>45689</v>
      </c>
      <c r="H502" s="11">
        <v>11</v>
      </c>
      <c r="I502" s="20" t="s">
        <v>259</v>
      </c>
      <c r="J502" s="11" t="s">
        <v>261</v>
      </c>
      <c r="K502" s="11" t="s">
        <v>12658</v>
      </c>
      <c r="L502" s="11">
        <v>2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42036</v>
      </c>
      <c r="G503" s="10">
        <v>45689</v>
      </c>
      <c r="H503" s="11">
        <v>11</v>
      </c>
      <c r="I503" s="20" t="s">
        <v>259</v>
      </c>
      <c r="J503" s="11" t="s">
        <v>261</v>
      </c>
      <c r="K503" s="11" t="s">
        <v>12658</v>
      </c>
      <c r="L503" s="11">
        <v>2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42036</v>
      </c>
      <c r="G504" s="10">
        <v>45689</v>
      </c>
      <c r="H504" s="11">
        <v>11</v>
      </c>
      <c r="I504" s="20" t="s">
        <v>259</v>
      </c>
      <c r="J504" s="11" t="s">
        <v>261</v>
      </c>
      <c r="K504" s="11" t="s">
        <v>12658</v>
      </c>
      <c r="L504" s="11">
        <v>2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42036</v>
      </c>
      <c r="G505" s="10">
        <v>45689</v>
      </c>
      <c r="H505" s="11">
        <v>11</v>
      </c>
      <c r="I505" s="20" t="s">
        <v>259</v>
      </c>
      <c r="J505" s="11" t="s">
        <v>261</v>
      </c>
      <c r="K505" s="11" t="s">
        <v>12658</v>
      </c>
      <c r="L505" s="11">
        <v>2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42036</v>
      </c>
      <c r="G506" s="10">
        <v>45689</v>
      </c>
      <c r="H506" s="11">
        <v>11</v>
      </c>
      <c r="I506" s="20" t="s">
        <v>259</v>
      </c>
      <c r="J506" s="11" t="s">
        <v>261</v>
      </c>
      <c r="K506" s="11" t="s">
        <v>12658</v>
      </c>
      <c r="L506" s="11">
        <v>2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42036</v>
      </c>
      <c r="G507" s="10">
        <v>45689</v>
      </c>
      <c r="H507" s="11">
        <v>11</v>
      </c>
      <c r="I507" s="20" t="s">
        <v>259</v>
      </c>
      <c r="J507" s="11" t="s">
        <v>261</v>
      </c>
      <c r="K507" s="11" t="s">
        <v>12658</v>
      </c>
      <c r="L507" s="11">
        <v>2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42036</v>
      </c>
      <c r="G508" s="10">
        <v>45689</v>
      </c>
      <c r="H508" s="11">
        <v>11</v>
      </c>
      <c r="I508" s="20" t="s">
        <v>259</v>
      </c>
      <c r="J508" s="11" t="s">
        <v>261</v>
      </c>
      <c r="K508" s="11" t="s">
        <v>12658</v>
      </c>
      <c r="L508" s="11">
        <v>2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42036</v>
      </c>
      <c r="G509" s="10">
        <v>45689</v>
      </c>
      <c r="H509" s="11">
        <v>11</v>
      </c>
      <c r="I509" s="20" t="s">
        <v>259</v>
      </c>
      <c r="J509" s="11" t="s">
        <v>261</v>
      </c>
      <c r="K509" s="11" t="s">
        <v>12658</v>
      </c>
      <c r="L509" s="11">
        <v>2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42036</v>
      </c>
      <c r="G510" s="10">
        <v>45689</v>
      </c>
      <c r="H510" s="11">
        <v>11</v>
      </c>
      <c r="I510" s="20" t="s">
        <v>259</v>
      </c>
      <c r="J510" s="11" t="s">
        <v>261</v>
      </c>
      <c r="K510" s="11" t="s">
        <v>12658</v>
      </c>
      <c r="L510" s="11">
        <v>2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42036</v>
      </c>
      <c r="G511" s="10">
        <v>45689</v>
      </c>
      <c r="H511" s="11">
        <v>11</v>
      </c>
      <c r="I511" s="20" t="s">
        <v>259</v>
      </c>
      <c r="J511" s="11" t="s">
        <v>261</v>
      </c>
      <c r="K511" s="11" t="s">
        <v>12658</v>
      </c>
      <c r="L511" s="11">
        <v>2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42036</v>
      </c>
      <c r="G512" s="10">
        <v>45689</v>
      </c>
      <c r="H512" s="11">
        <v>11</v>
      </c>
      <c r="I512" s="20" t="s">
        <v>259</v>
      </c>
      <c r="J512" s="11" t="s">
        <v>261</v>
      </c>
      <c r="K512" s="11" t="s">
        <v>12658</v>
      </c>
      <c r="L512" s="11">
        <v>2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42036</v>
      </c>
      <c r="G513" s="10">
        <v>45689</v>
      </c>
      <c r="H513" s="11">
        <v>11</v>
      </c>
      <c r="I513" s="11" t="s">
        <v>277</v>
      </c>
      <c r="J513" s="11" t="s">
        <v>261</v>
      </c>
      <c r="K513" s="11" t="s">
        <v>12658</v>
      </c>
      <c r="L513" s="11">
        <v>2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42036</v>
      </c>
      <c r="G514" s="10">
        <v>45689</v>
      </c>
      <c r="H514" s="11">
        <v>11</v>
      </c>
      <c r="I514" s="11" t="s">
        <v>277</v>
      </c>
      <c r="J514" s="11" t="s">
        <v>261</v>
      </c>
      <c r="K514" s="11" t="s">
        <v>12658</v>
      </c>
      <c r="L514" s="11">
        <v>2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42036</v>
      </c>
      <c r="G515" s="10">
        <v>45689</v>
      </c>
      <c r="H515" s="11">
        <v>11</v>
      </c>
      <c r="I515" s="11" t="s">
        <v>277</v>
      </c>
      <c r="J515" s="11" t="s">
        <v>261</v>
      </c>
      <c r="K515" s="11" t="s">
        <v>12658</v>
      </c>
      <c r="L515" s="11">
        <v>2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42036</v>
      </c>
      <c r="G516" s="10">
        <v>45689</v>
      </c>
      <c r="H516" s="11">
        <v>11</v>
      </c>
      <c r="I516" s="20" t="s">
        <v>259</v>
      </c>
      <c r="J516" s="11" t="s">
        <v>261</v>
      </c>
      <c r="K516" s="11" t="s">
        <v>12658</v>
      </c>
      <c r="L516" s="11">
        <v>2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42036</v>
      </c>
      <c r="G517" s="10">
        <v>45689</v>
      </c>
      <c r="H517" s="11">
        <v>11</v>
      </c>
      <c r="I517" s="20" t="s">
        <v>259</v>
      </c>
      <c r="J517" s="11" t="s">
        <v>261</v>
      </c>
      <c r="K517" s="11" t="s">
        <v>12658</v>
      </c>
      <c r="L517" s="11">
        <v>2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42036</v>
      </c>
      <c r="G518" s="10">
        <v>45689</v>
      </c>
      <c r="H518" s="11">
        <v>11</v>
      </c>
      <c r="I518" s="20" t="s">
        <v>259</v>
      </c>
      <c r="J518" s="11" t="s">
        <v>261</v>
      </c>
      <c r="K518" s="11" t="s">
        <v>12658</v>
      </c>
      <c r="L518" s="11">
        <v>2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42036</v>
      </c>
      <c r="G519" s="10">
        <v>45689</v>
      </c>
      <c r="H519" s="11">
        <v>11</v>
      </c>
      <c r="I519" s="20" t="s">
        <v>259</v>
      </c>
      <c r="J519" s="11" t="s">
        <v>261</v>
      </c>
      <c r="K519" s="11" t="s">
        <v>12658</v>
      </c>
      <c r="L519" s="11">
        <v>2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42036</v>
      </c>
      <c r="G520" s="10">
        <v>45689</v>
      </c>
      <c r="H520" s="11">
        <v>11</v>
      </c>
      <c r="I520" s="20" t="s">
        <v>259</v>
      </c>
      <c r="J520" s="11" t="s">
        <v>261</v>
      </c>
      <c r="K520" s="11" t="s">
        <v>12658</v>
      </c>
      <c r="L520" s="11">
        <v>2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42036</v>
      </c>
      <c r="G521" s="10">
        <v>45689</v>
      </c>
      <c r="H521" s="11">
        <v>11</v>
      </c>
      <c r="I521" s="20" t="s">
        <v>259</v>
      </c>
      <c r="J521" s="11" t="s">
        <v>261</v>
      </c>
      <c r="K521" s="11" t="s">
        <v>12658</v>
      </c>
      <c r="L521" s="11">
        <v>2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42036</v>
      </c>
      <c r="G522" s="10">
        <v>45689</v>
      </c>
      <c r="H522" s="11">
        <v>11</v>
      </c>
      <c r="I522" s="20" t="s">
        <v>259</v>
      </c>
      <c r="J522" s="11" t="s">
        <v>261</v>
      </c>
      <c r="K522" s="11" t="s">
        <v>12658</v>
      </c>
      <c r="L522" s="11">
        <v>2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42036</v>
      </c>
      <c r="G523" s="10">
        <v>45689</v>
      </c>
      <c r="H523" s="11">
        <v>11</v>
      </c>
      <c r="I523" s="20" t="s">
        <v>259</v>
      </c>
      <c r="J523" s="11" t="s">
        <v>261</v>
      </c>
      <c r="K523" s="11" t="s">
        <v>12658</v>
      </c>
      <c r="L523" s="11">
        <v>2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42036</v>
      </c>
      <c r="G524" s="10">
        <v>45689</v>
      </c>
      <c r="H524" s="11">
        <v>11</v>
      </c>
      <c r="I524" s="20" t="s">
        <v>259</v>
      </c>
      <c r="J524" s="11" t="s">
        <v>261</v>
      </c>
      <c r="K524" s="11" t="s">
        <v>12658</v>
      </c>
      <c r="L524" s="11">
        <v>2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42036</v>
      </c>
      <c r="G525" s="10">
        <v>45689</v>
      </c>
      <c r="H525" s="11">
        <v>11</v>
      </c>
      <c r="I525" s="20" t="s">
        <v>259</v>
      </c>
      <c r="J525" s="11" t="s">
        <v>261</v>
      </c>
      <c r="K525" s="11" t="s">
        <v>12658</v>
      </c>
      <c r="L525" s="11">
        <v>2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42036</v>
      </c>
      <c r="G526" s="10">
        <v>45689</v>
      </c>
      <c r="H526" s="11">
        <v>11</v>
      </c>
      <c r="I526" s="20" t="s">
        <v>259</v>
      </c>
      <c r="J526" s="11" t="s">
        <v>261</v>
      </c>
      <c r="K526" s="11" t="s">
        <v>12658</v>
      </c>
      <c r="L526" s="11">
        <v>2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42036</v>
      </c>
      <c r="G527" s="10">
        <v>45689</v>
      </c>
      <c r="H527" s="11">
        <v>11</v>
      </c>
      <c r="I527" s="20" t="s">
        <v>259</v>
      </c>
      <c r="J527" s="11" t="s">
        <v>261</v>
      </c>
      <c r="K527" s="11" t="s">
        <v>12658</v>
      </c>
      <c r="L527" s="11">
        <v>2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42036</v>
      </c>
      <c r="G528" s="10">
        <v>45689</v>
      </c>
      <c r="H528" s="11">
        <v>11</v>
      </c>
      <c r="I528" s="20" t="s">
        <v>259</v>
      </c>
      <c r="J528" s="11" t="s">
        <v>261</v>
      </c>
      <c r="K528" s="11" t="s">
        <v>12658</v>
      </c>
      <c r="L528" s="11">
        <v>2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42036</v>
      </c>
      <c r="G529" s="10">
        <v>45689</v>
      </c>
      <c r="H529" s="11">
        <v>11</v>
      </c>
      <c r="I529" s="20" t="s">
        <v>259</v>
      </c>
      <c r="J529" s="11" t="s">
        <v>261</v>
      </c>
      <c r="K529" s="11" t="s">
        <v>12658</v>
      </c>
      <c r="L529" s="11">
        <v>2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42036</v>
      </c>
      <c r="G530" s="10">
        <v>45689</v>
      </c>
      <c r="H530" s="11">
        <v>11</v>
      </c>
      <c r="I530" s="20" t="s">
        <v>259</v>
      </c>
      <c r="J530" s="11" t="s">
        <v>261</v>
      </c>
      <c r="K530" s="11" t="s">
        <v>12658</v>
      </c>
      <c r="L530" s="11">
        <v>2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42036</v>
      </c>
      <c r="G531" s="10">
        <v>45689</v>
      </c>
      <c r="H531" s="11">
        <v>11</v>
      </c>
      <c r="I531" s="11" t="s">
        <v>277</v>
      </c>
      <c r="J531" s="11" t="s">
        <v>261</v>
      </c>
      <c r="K531" s="11" t="s">
        <v>12658</v>
      </c>
      <c r="L531" s="11">
        <v>2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42036</v>
      </c>
      <c r="G532" s="10">
        <v>45689</v>
      </c>
      <c r="H532" s="11">
        <v>11</v>
      </c>
      <c r="I532" s="11" t="s">
        <v>277</v>
      </c>
      <c r="J532" s="11" t="s">
        <v>261</v>
      </c>
      <c r="K532" s="11" t="s">
        <v>12658</v>
      </c>
      <c r="L532" s="11">
        <v>2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42036</v>
      </c>
      <c r="G533" s="10">
        <v>45689</v>
      </c>
      <c r="H533" s="11">
        <v>11</v>
      </c>
      <c r="I533" s="11" t="s">
        <v>277</v>
      </c>
      <c r="J533" s="11" t="s">
        <v>261</v>
      </c>
      <c r="K533" s="11" t="s">
        <v>12658</v>
      </c>
      <c r="L533" s="11">
        <v>2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42036</v>
      </c>
      <c r="G534" s="10">
        <v>45689</v>
      </c>
      <c r="H534" s="11">
        <v>11</v>
      </c>
      <c r="I534" s="20" t="s">
        <v>259</v>
      </c>
      <c r="J534" s="11" t="s">
        <v>261</v>
      </c>
      <c r="K534" s="11" t="s">
        <v>12658</v>
      </c>
      <c r="L534" s="11">
        <v>2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42036</v>
      </c>
      <c r="G535" s="10">
        <v>45689</v>
      </c>
      <c r="H535" s="11">
        <v>11</v>
      </c>
      <c r="I535" s="20" t="s">
        <v>259</v>
      </c>
      <c r="J535" s="11" t="s">
        <v>261</v>
      </c>
      <c r="K535" s="11" t="s">
        <v>12658</v>
      </c>
      <c r="L535" s="11">
        <v>2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42036</v>
      </c>
      <c r="G536" s="10">
        <v>45689</v>
      </c>
      <c r="H536" s="11">
        <v>11</v>
      </c>
      <c r="I536" s="20" t="s">
        <v>259</v>
      </c>
      <c r="J536" s="11" t="s">
        <v>261</v>
      </c>
      <c r="K536" s="11" t="s">
        <v>12658</v>
      </c>
      <c r="L536" s="11">
        <v>2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42036</v>
      </c>
      <c r="G537" s="10">
        <v>45689</v>
      </c>
      <c r="H537" s="11">
        <v>11</v>
      </c>
      <c r="I537" s="20" t="s">
        <v>259</v>
      </c>
      <c r="J537" s="11" t="s">
        <v>261</v>
      </c>
      <c r="K537" s="11" t="s">
        <v>12658</v>
      </c>
      <c r="L537" s="11">
        <v>2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42036</v>
      </c>
      <c r="G538" s="10">
        <v>45689</v>
      </c>
      <c r="H538" s="11">
        <v>11</v>
      </c>
      <c r="I538" s="20" t="s">
        <v>259</v>
      </c>
      <c r="J538" s="11" t="s">
        <v>261</v>
      </c>
      <c r="K538" s="11" t="s">
        <v>12658</v>
      </c>
      <c r="L538" s="11">
        <v>2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42036</v>
      </c>
      <c r="G539" s="10">
        <v>45689</v>
      </c>
      <c r="H539" s="11">
        <v>11</v>
      </c>
      <c r="I539" s="20" t="s">
        <v>259</v>
      </c>
      <c r="J539" s="11" t="s">
        <v>261</v>
      </c>
      <c r="K539" s="11" t="s">
        <v>12658</v>
      </c>
      <c r="L539" s="11">
        <v>2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42036</v>
      </c>
      <c r="G540" s="10">
        <v>45689</v>
      </c>
      <c r="H540" s="11">
        <v>11</v>
      </c>
      <c r="I540" s="20" t="s">
        <v>259</v>
      </c>
      <c r="J540" s="11" t="s">
        <v>261</v>
      </c>
      <c r="K540" s="11" t="s">
        <v>12658</v>
      </c>
      <c r="L540" s="11">
        <v>2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42036</v>
      </c>
      <c r="G541" s="10">
        <v>45689</v>
      </c>
      <c r="H541" s="11">
        <v>11</v>
      </c>
      <c r="I541" s="20" t="s">
        <v>259</v>
      </c>
      <c r="J541" s="11" t="s">
        <v>261</v>
      </c>
      <c r="K541" s="11" t="s">
        <v>12658</v>
      </c>
      <c r="L541" s="11">
        <v>2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42036</v>
      </c>
      <c r="G542" s="10">
        <v>45689</v>
      </c>
      <c r="H542" s="11">
        <v>11</v>
      </c>
      <c r="I542" s="20" t="s">
        <v>259</v>
      </c>
      <c r="J542" s="11" t="s">
        <v>261</v>
      </c>
      <c r="K542" s="11" t="s">
        <v>12658</v>
      </c>
      <c r="L542" s="11">
        <v>2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42036</v>
      </c>
      <c r="G543" s="10">
        <v>45689</v>
      </c>
      <c r="H543" s="11">
        <v>11</v>
      </c>
      <c r="I543" s="20" t="s">
        <v>259</v>
      </c>
      <c r="J543" s="11" t="s">
        <v>261</v>
      </c>
      <c r="K543" s="11" t="s">
        <v>12658</v>
      </c>
      <c r="L543" s="11">
        <v>2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42036</v>
      </c>
      <c r="G544" s="10">
        <v>45689</v>
      </c>
      <c r="H544" s="11">
        <v>11</v>
      </c>
      <c r="I544" s="20" t="s">
        <v>259</v>
      </c>
      <c r="J544" s="11" t="s">
        <v>261</v>
      </c>
      <c r="K544" s="11" t="s">
        <v>12658</v>
      </c>
      <c r="L544" s="11">
        <v>2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42036</v>
      </c>
      <c r="G545" s="10">
        <v>45689</v>
      </c>
      <c r="H545" s="11">
        <v>11</v>
      </c>
      <c r="I545" s="20" t="s">
        <v>259</v>
      </c>
      <c r="J545" s="11" t="s">
        <v>261</v>
      </c>
      <c r="K545" s="11" t="s">
        <v>12658</v>
      </c>
      <c r="L545" s="11">
        <v>2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42036</v>
      </c>
      <c r="G546" s="10">
        <v>45689</v>
      </c>
      <c r="H546" s="11">
        <v>11</v>
      </c>
      <c r="I546" s="20" t="s">
        <v>259</v>
      </c>
      <c r="J546" s="11" t="s">
        <v>261</v>
      </c>
      <c r="K546" s="11" t="s">
        <v>12658</v>
      </c>
      <c r="L546" s="11">
        <v>2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42036</v>
      </c>
      <c r="G547" s="10">
        <v>45689</v>
      </c>
      <c r="H547" s="11">
        <v>11</v>
      </c>
      <c r="I547" s="20" t="s">
        <v>259</v>
      </c>
      <c r="J547" s="11" t="s">
        <v>261</v>
      </c>
      <c r="K547" s="11" t="s">
        <v>12658</v>
      </c>
      <c r="L547" s="11">
        <v>2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42036</v>
      </c>
      <c r="G548" s="10">
        <v>45689</v>
      </c>
      <c r="H548" s="11">
        <v>11</v>
      </c>
      <c r="I548" s="20" t="s">
        <v>259</v>
      </c>
      <c r="J548" s="11" t="s">
        <v>261</v>
      </c>
      <c r="K548" s="11" t="s">
        <v>12658</v>
      </c>
      <c r="L548" s="11">
        <v>2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42036</v>
      </c>
      <c r="G549" s="10">
        <v>45689</v>
      </c>
      <c r="H549" s="11">
        <v>11</v>
      </c>
      <c r="I549" s="11" t="s">
        <v>277</v>
      </c>
      <c r="J549" s="11" t="s">
        <v>261</v>
      </c>
      <c r="K549" s="11" t="s">
        <v>12658</v>
      </c>
      <c r="L549" s="11">
        <v>2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42036</v>
      </c>
      <c r="G550" s="10">
        <v>45689</v>
      </c>
      <c r="H550" s="11">
        <v>11</v>
      </c>
      <c r="I550" s="11" t="s">
        <v>277</v>
      </c>
      <c r="J550" s="11" t="s">
        <v>261</v>
      </c>
      <c r="K550" s="11" t="s">
        <v>12658</v>
      </c>
      <c r="L550" s="11">
        <v>2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42036</v>
      </c>
      <c r="G551" s="10">
        <v>45689</v>
      </c>
      <c r="H551" s="11">
        <v>11</v>
      </c>
      <c r="I551" s="11" t="s">
        <v>277</v>
      </c>
      <c r="J551" s="11" t="s">
        <v>261</v>
      </c>
      <c r="K551" s="11" t="s">
        <v>12658</v>
      </c>
      <c r="L551" s="11">
        <v>2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42036</v>
      </c>
      <c r="G552" s="10">
        <v>45689</v>
      </c>
      <c r="H552" s="11">
        <v>11</v>
      </c>
      <c r="I552" s="20" t="s">
        <v>259</v>
      </c>
      <c r="J552" s="11" t="s">
        <v>261</v>
      </c>
      <c r="K552" s="11" t="s">
        <v>12658</v>
      </c>
      <c r="L552" s="11">
        <v>2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42036</v>
      </c>
      <c r="G553" s="10">
        <v>45689</v>
      </c>
      <c r="H553" s="11">
        <v>11</v>
      </c>
      <c r="I553" s="20" t="s">
        <v>259</v>
      </c>
      <c r="J553" s="11" t="s">
        <v>261</v>
      </c>
      <c r="K553" s="11" t="s">
        <v>12658</v>
      </c>
      <c r="L553" s="11">
        <v>2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42036</v>
      </c>
      <c r="G554" s="10">
        <v>45689</v>
      </c>
      <c r="H554" s="11">
        <v>11</v>
      </c>
      <c r="I554" s="20" t="s">
        <v>259</v>
      </c>
      <c r="J554" s="11" t="s">
        <v>261</v>
      </c>
      <c r="K554" s="11" t="s">
        <v>12658</v>
      </c>
      <c r="L554" s="11">
        <v>2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42036</v>
      </c>
      <c r="G555" s="10">
        <v>45689</v>
      </c>
      <c r="H555" s="11">
        <v>11</v>
      </c>
      <c r="I555" s="20" t="s">
        <v>259</v>
      </c>
      <c r="J555" s="11" t="s">
        <v>261</v>
      </c>
      <c r="K555" s="11" t="s">
        <v>12658</v>
      </c>
      <c r="L555" s="11">
        <v>2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42036</v>
      </c>
      <c r="G556" s="10">
        <v>45689</v>
      </c>
      <c r="H556" s="11">
        <v>11</v>
      </c>
      <c r="I556" s="20" t="s">
        <v>259</v>
      </c>
      <c r="J556" s="11" t="s">
        <v>261</v>
      </c>
      <c r="K556" s="11" t="s">
        <v>12658</v>
      </c>
      <c r="L556" s="11">
        <v>2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42036</v>
      </c>
      <c r="G557" s="10">
        <v>45689</v>
      </c>
      <c r="H557" s="11">
        <v>11</v>
      </c>
      <c r="I557" s="20" t="s">
        <v>259</v>
      </c>
      <c r="J557" s="11" t="s">
        <v>261</v>
      </c>
      <c r="K557" s="11" t="s">
        <v>12658</v>
      </c>
      <c r="L557" s="11">
        <v>2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42036</v>
      </c>
      <c r="G558" s="10">
        <v>45689</v>
      </c>
      <c r="H558" s="11">
        <v>11</v>
      </c>
      <c r="I558" s="20" t="s">
        <v>259</v>
      </c>
      <c r="J558" s="11" t="s">
        <v>261</v>
      </c>
      <c r="K558" s="11" t="s">
        <v>12658</v>
      </c>
      <c r="L558" s="11">
        <v>2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42036</v>
      </c>
      <c r="G559" s="10">
        <v>45689</v>
      </c>
      <c r="H559" s="11">
        <v>11</v>
      </c>
      <c r="I559" s="20" t="s">
        <v>259</v>
      </c>
      <c r="J559" s="11" t="s">
        <v>261</v>
      </c>
      <c r="K559" s="11" t="s">
        <v>12658</v>
      </c>
      <c r="L559" s="11">
        <v>2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42036</v>
      </c>
      <c r="G560" s="10">
        <v>45689</v>
      </c>
      <c r="H560" s="11">
        <v>11</v>
      </c>
      <c r="I560" s="20" t="s">
        <v>259</v>
      </c>
      <c r="J560" s="11" t="s">
        <v>261</v>
      </c>
      <c r="K560" s="11" t="s">
        <v>12658</v>
      </c>
      <c r="L560" s="11">
        <v>2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42036</v>
      </c>
      <c r="G561" s="10">
        <v>45689</v>
      </c>
      <c r="H561" s="11">
        <v>11</v>
      </c>
      <c r="I561" s="20" t="s">
        <v>259</v>
      </c>
      <c r="J561" s="11" t="s">
        <v>261</v>
      </c>
      <c r="K561" s="11" t="s">
        <v>12658</v>
      </c>
      <c r="L561" s="11">
        <v>2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42036</v>
      </c>
      <c r="G562" s="10">
        <v>45689</v>
      </c>
      <c r="H562" s="11">
        <v>11</v>
      </c>
      <c r="I562" s="20" t="s">
        <v>259</v>
      </c>
      <c r="J562" s="11" t="s">
        <v>261</v>
      </c>
      <c r="K562" s="11" t="s">
        <v>12658</v>
      </c>
      <c r="L562" s="11">
        <v>2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42036</v>
      </c>
      <c r="G563" s="10">
        <v>45689</v>
      </c>
      <c r="H563" s="11">
        <v>11</v>
      </c>
      <c r="I563" s="20" t="s">
        <v>259</v>
      </c>
      <c r="J563" s="11" t="s">
        <v>261</v>
      </c>
      <c r="K563" s="11" t="s">
        <v>12658</v>
      </c>
      <c r="L563" s="11">
        <v>2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42036</v>
      </c>
      <c r="G564" s="10">
        <v>45689</v>
      </c>
      <c r="H564" s="11">
        <v>11</v>
      </c>
      <c r="I564" s="20" t="s">
        <v>259</v>
      </c>
      <c r="J564" s="11" t="s">
        <v>261</v>
      </c>
      <c r="K564" s="11" t="s">
        <v>12658</v>
      </c>
      <c r="L564" s="11">
        <v>2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42036</v>
      </c>
      <c r="G565" s="10">
        <v>45689</v>
      </c>
      <c r="H565" s="11">
        <v>11</v>
      </c>
      <c r="I565" s="20" t="s">
        <v>259</v>
      </c>
      <c r="J565" s="11" t="s">
        <v>261</v>
      </c>
      <c r="K565" s="11" t="s">
        <v>12658</v>
      </c>
      <c r="L565" s="11">
        <v>2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42036</v>
      </c>
      <c r="G566" s="10">
        <v>45689</v>
      </c>
      <c r="H566" s="11">
        <v>11</v>
      </c>
      <c r="I566" s="20" t="s">
        <v>259</v>
      </c>
      <c r="J566" s="11" t="s">
        <v>261</v>
      </c>
      <c r="K566" s="11" t="s">
        <v>12658</v>
      </c>
      <c r="L566" s="11">
        <v>2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42036</v>
      </c>
      <c r="G567" s="10">
        <v>45689</v>
      </c>
      <c r="H567" s="11">
        <v>11</v>
      </c>
      <c r="I567" s="11" t="s">
        <v>277</v>
      </c>
      <c r="J567" s="11" t="s">
        <v>261</v>
      </c>
      <c r="K567" s="11" t="s">
        <v>12658</v>
      </c>
      <c r="L567" s="11">
        <v>2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42036</v>
      </c>
      <c r="G568" s="10">
        <v>45689</v>
      </c>
      <c r="H568" s="11">
        <v>11</v>
      </c>
      <c r="I568" s="11" t="s">
        <v>277</v>
      </c>
      <c r="J568" s="11" t="s">
        <v>261</v>
      </c>
      <c r="K568" s="11" t="s">
        <v>12658</v>
      </c>
      <c r="L568" s="11">
        <v>2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42036</v>
      </c>
      <c r="G569" s="10">
        <v>45689</v>
      </c>
      <c r="H569" s="11">
        <v>11</v>
      </c>
      <c r="I569" s="11" t="s">
        <v>277</v>
      </c>
      <c r="J569" s="11" t="s">
        <v>261</v>
      </c>
      <c r="K569" s="11" t="s">
        <v>12658</v>
      </c>
      <c r="L569" s="11">
        <v>2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42036</v>
      </c>
      <c r="G570" s="10">
        <v>45689</v>
      </c>
      <c r="H570" s="11">
        <v>11</v>
      </c>
      <c r="I570" s="20" t="s">
        <v>259</v>
      </c>
      <c r="J570" s="11" t="s">
        <v>261</v>
      </c>
      <c r="K570" s="11" t="s">
        <v>12658</v>
      </c>
      <c r="L570" s="11">
        <v>2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42036</v>
      </c>
      <c r="G571" s="10">
        <v>45689</v>
      </c>
      <c r="H571" s="11">
        <v>11</v>
      </c>
      <c r="I571" s="20" t="s">
        <v>259</v>
      </c>
      <c r="J571" s="11" t="s">
        <v>261</v>
      </c>
      <c r="K571" s="11" t="s">
        <v>12658</v>
      </c>
      <c r="L571" s="11">
        <v>2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42036</v>
      </c>
      <c r="G572" s="10">
        <v>45689</v>
      </c>
      <c r="H572" s="11">
        <v>11</v>
      </c>
      <c r="I572" s="20" t="s">
        <v>259</v>
      </c>
      <c r="J572" s="11" t="s">
        <v>261</v>
      </c>
      <c r="K572" s="11" t="s">
        <v>12658</v>
      </c>
      <c r="L572" s="11">
        <v>2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42036</v>
      </c>
      <c r="G573" s="10">
        <v>45689</v>
      </c>
      <c r="H573" s="11">
        <v>11</v>
      </c>
      <c r="I573" s="20" t="s">
        <v>259</v>
      </c>
      <c r="J573" s="11" t="s">
        <v>261</v>
      </c>
      <c r="K573" s="11" t="s">
        <v>12658</v>
      </c>
      <c r="L573" s="11">
        <v>2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42036</v>
      </c>
      <c r="G574" s="10">
        <v>45689</v>
      </c>
      <c r="H574" s="11">
        <v>11</v>
      </c>
      <c r="I574" s="20" t="s">
        <v>259</v>
      </c>
      <c r="J574" s="11" t="s">
        <v>261</v>
      </c>
      <c r="K574" s="11" t="s">
        <v>12658</v>
      </c>
      <c r="L574" s="11">
        <v>2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42036</v>
      </c>
      <c r="G575" s="10">
        <v>45689</v>
      </c>
      <c r="H575" s="11">
        <v>11</v>
      </c>
      <c r="I575" s="20" t="s">
        <v>259</v>
      </c>
      <c r="J575" s="11" t="s">
        <v>261</v>
      </c>
      <c r="K575" s="11" t="s">
        <v>12658</v>
      </c>
      <c r="L575" s="11">
        <v>2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42036</v>
      </c>
      <c r="G576" s="10">
        <v>45689</v>
      </c>
      <c r="H576" s="11">
        <v>11</v>
      </c>
      <c r="I576" s="20" t="s">
        <v>259</v>
      </c>
      <c r="J576" s="11" t="s">
        <v>261</v>
      </c>
      <c r="K576" s="11" t="s">
        <v>12658</v>
      </c>
      <c r="L576" s="11">
        <v>2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42036</v>
      </c>
      <c r="G577" s="10">
        <v>45689</v>
      </c>
      <c r="H577" s="11">
        <v>11</v>
      </c>
      <c r="I577" s="20" t="s">
        <v>259</v>
      </c>
      <c r="J577" s="11" t="s">
        <v>261</v>
      </c>
      <c r="K577" s="11" t="s">
        <v>12658</v>
      </c>
      <c r="L577" s="11">
        <v>2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42036</v>
      </c>
      <c r="G578" s="10">
        <v>45689</v>
      </c>
      <c r="H578" s="11">
        <v>11</v>
      </c>
      <c r="I578" s="20" t="s">
        <v>259</v>
      </c>
      <c r="J578" s="11" t="s">
        <v>261</v>
      </c>
      <c r="K578" s="11" t="s">
        <v>12658</v>
      </c>
      <c r="L578" s="11">
        <v>2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42036</v>
      </c>
      <c r="G579" s="10">
        <v>45689</v>
      </c>
      <c r="H579" s="11">
        <v>11</v>
      </c>
      <c r="I579" s="20" t="s">
        <v>259</v>
      </c>
      <c r="J579" s="11" t="s">
        <v>261</v>
      </c>
      <c r="K579" s="11" t="s">
        <v>12658</v>
      </c>
      <c r="L579" s="11">
        <v>2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42036</v>
      </c>
      <c r="G580" s="10">
        <v>45689</v>
      </c>
      <c r="H580" s="11">
        <v>11</v>
      </c>
      <c r="I580" s="20" t="s">
        <v>259</v>
      </c>
      <c r="J580" s="11" t="s">
        <v>261</v>
      </c>
      <c r="K580" s="11" t="s">
        <v>12658</v>
      </c>
      <c r="L580" s="11">
        <v>2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42036</v>
      </c>
      <c r="G581" s="10">
        <v>45689</v>
      </c>
      <c r="H581" s="11">
        <v>11</v>
      </c>
      <c r="I581" s="20" t="s">
        <v>259</v>
      </c>
      <c r="J581" s="11" t="s">
        <v>261</v>
      </c>
      <c r="K581" s="11" t="s">
        <v>12658</v>
      </c>
      <c r="L581" s="11">
        <v>2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42036</v>
      </c>
      <c r="G582" s="10">
        <v>45689</v>
      </c>
      <c r="H582" s="11">
        <v>11</v>
      </c>
      <c r="I582" s="20" t="s">
        <v>259</v>
      </c>
      <c r="J582" s="11" t="s">
        <v>261</v>
      </c>
      <c r="K582" s="11" t="s">
        <v>12658</v>
      </c>
      <c r="L582" s="11">
        <v>2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42036</v>
      </c>
      <c r="G583" s="10">
        <v>45689</v>
      </c>
      <c r="H583" s="11">
        <v>11</v>
      </c>
      <c r="I583" s="20" t="s">
        <v>259</v>
      </c>
      <c r="J583" s="11" t="s">
        <v>261</v>
      </c>
      <c r="K583" s="11" t="s">
        <v>12658</v>
      </c>
      <c r="L583" s="11">
        <v>2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42036</v>
      </c>
      <c r="G584" s="10">
        <v>45689</v>
      </c>
      <c r="H584" s="11">
        <v>11</v>
      </c>
      <c r="I584" s="20" t="s">
        <v>259</v>
      </c>
      <c r="J584" s="11" t="s">
        <v>261</v>
      </c>
      <c r="K584" s="11" t="s">
        <v>12658</v>
      </c>
      <c r="L584" s="11">
        <v>2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42036</v>
      </c>
      <c r="G585" s="10">
        <v>45689</v>
      </c>
      <c r="H585" s="11">
        <v>11</v>
      </c>
      <c r="I585" s="11" t="s">
        <v>277</v>
      </c>
      <c r="J585" s="11" t="s">
        <v>261</v>
      </c>
      <c r="K585" s="11" t="s">
        <v>12658</v>
      </c>
      <c r="L585" s="11">
        <v>2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42036</v>
      </c>
      <c r="G586" s="10">
        <v>45689</v>
      </c>
      <c r="H586" s="11">
        <v>11</v>
      </c>
      <c r="I586" s="11" t="s">
        <v>277</v>
      </c>
      <c r="J586" s="11" t="s">
        <v>261</v>
      </c>
      <c r="K586" s="11" t="s">
        <v>12658</v>
      </c>
      <c r="L586" s="11">
        <v>2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42036</v>
      </c>
      <c r="G587" s="10">
        <v>45689</v>
      </c>
      <c r="H587" s="11">
        <v>11</v>
      </c>
      <c r="I587" s="11" t="s">
        <v>277</v>
      </c>
      <c r="J587" s="11" t="s">
        <v>261</v>
      </c>
      <c r="K587" s="11" t="s">
        <v>12658</v>
      </c>
      <c r="L587" s="11">
        <v>2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42036</v>
      </c>
      <c r="G588" s="10">
        <v>45689</v>
      </c>
      <c r="H588" s="11">
        <v>11</v>
      </c>
      <c r="I588" s="20" t="s">
        <v>259</v>
      </c>
      <c r="J588" s="11" t="s">
        <v>261</v>
      </c>
      <c r="K588" s="11" t="s">
        <v>12658</v>
      </c>
      <c r="L588" s="11">
        <v>2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42036</v>
      </c>
      <c r="G589" s="10">
        <v>45689</v>
      </c>
      <c r="H589" s="11">
        <v>11</v>
      </c>
      <c r="I589" s="20" t="s">
        <v>259</v>
      </c>
      <c r="J589" s="11" t="s">
        <v>261</v>
      </c>
      <c r="K589" s="11" t="s">
        <v>12658</v>
      </c>
      <c r="L589" s="11">
        <v>2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42036</v>
      </c>
      <c r="G590" s="10">
        <v>45689</v>
      </c>
      <c r="H590" s="11">
        <v>11</v>
      </c>
      <c r="I590" s="20" t="s">
        <v>259</v>
      </c>
      <c r="J590" s="11" t="s">
        <v>261</v>
      </c>
      <c r="K590" s="11" t="s">
        <v>12658</v>
      </c>
      <c r="L590" s="11">
        <v>2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42036</v>
      </c>
      <c r="G591" s="10">
        <v>45689</v>
      </c>
      <c r="H591" s="11">
        <v>11</v>
      </c>
      <c r="I591" s="20" t="s">
        <v>259</v>
      </c>
      <c r="J591" s="11" t="s">
        <v>261</v>
      </c>
      <c r="K591" s="11" t="s">
        <v>12658</v>
      </c>
      <c r="L591" s="11">
        <v>2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42036</v>
      </c>
      <c r="G592" s="10">
        <v>45689</v>
      </c>
      <c r="H592" s="11">
        <v>11</v>
      </c>
      <c r="I592" s="20" t="s">
        <v>259</v>
      </c>
      <c r="J592" s="11" t="s">
        <v>261</v>
      </c>
      <c r="K592" s="11" t="s">
        <v>12658</v>
      </c>
      <c r="L592" s="11">
        <v>2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42036</v>
      </c>
      <c r="G593" s="10">
        <v>45689</v>
      </c>
      <c r="H593" s="11">
        <v>11</v>
      </c>
      <c r="I593" s="20" t="s">
        <v>259</v>
      </c>
      <c r="J593" s="11" t="s">
        <v>261</v>
      </c>
      <c r="K593" s="11" t="s">
        <v>12658</v>
      </c>
      <c r="L593" s="11">
        <v>2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42036</v>
      </c>
      <c r="G594" s="10">
        <v>45689</v>
      </c>
      <c r="H594" s="11">
        <v>11</v>
      </c>
      <c r="I594" s="20" t="s">
        <v>259</v>
      </c>
      <c r="J594" s="11" t="s">
        <v>261</v>
      </c>
      <c r="K594" s="11" t="s">
        <v>12658</v>
      </c>
      <c r="L594" s="11">
        <v>2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42036</v>
      </c>
      <c r="G595" s="10">
        <v>45689</v>
      </c>
      <c r="H595" s="11">
        <v>11</v>
      </c>
      <c r="I595" s="20" t="s">
        <v>259</v>
      </c>
      <c r="J595" s="11" t="s">
        <v>261</v>
      </c>
      <c r="K595" s="11" t="s">
        <v>12658</v>
      </c>
      <c r="L595" s="11">
        <v>2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42036</v>
      </c>
      <c r="G596" s="10">
        <v>45689</v>
      </c>
      <c r="H596" s="11">
        <v>11</v>
      </c>
      <c r="I596" s="20" t="s">
        <v>259</v>
      </c>
      <c r="J596" s="11" t="s">
        <v>261</v>
      </c>
      <c r="K596" s="11" t="s">
        <v>12658</v>
      </c>
      <c r="L596" s="11">
        <v>2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42036</v>
      </c>
      <c r="G597" s="10">
        <v>45689</v>
      </c>
      <c r="H597" s="11">
        <v>11</v>
      </c>
      <c r="I597" s="20" t="s">
        <v>259</v>
      </c>
      <c r="J597" s="11" t="s">
        <v>261</v>
      </c>
      <c r="K597" s="11" t="s">
        <v>12658</v>
      </c>
      <c r="L597" s="11">
        <v>2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42036</v>
      </c>
      <c r="G598" s="10">
        <v>45689</v>
      </c>
      <c r="H598" s="11">
        <v>11</v>
      </c>
      <c r="I598" s="20" t="s">
        <v>259</v>
      </c>
      <c r="J598" s="11" t="s">
        <v>261</v>
      </c>
      <c r="K598" s="11" t="s">
        <v>12658</v>
      </c>
      <c r="L598" s="11">
        <v>2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42036</v>
      </c>
      <c r="G599" s="10">
        <v>45689</v>
      </c>
      <c r="H599" s="11">
        <v>11</v>
      </c>
      <c r="I599" s="20" t="s">
        <v>259</v>
      </c>
      <c r="J599" s="11" t="s">
        <v>261</v>
      </c>
      <c r="K599" s="11" t="s">
        <v>12658</v>
      </c>
      <c r="L599" s="11">
        <v>2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42036</v>
      </c>
      <c r="G600" s="10">
        <v>45689</v>
      </c>
      <c r="H600" s="11">
        <v>11</v>
      </c>
      <c r="I600" s="20" t="s">
        <v>259</v>
      </c>
      <c r="J600" s="11" t="s">
        <v>261</v>
      </c>
      <c r="K600" s="11" t="s">
        <v>12658</v>
      </c>
      <c r="L600" s="11">
        <v>2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42036</v>
      </c>
      <c r="G601" s="10">
        <v>45689</v>
      </c>
      <c r="H601" s="11">
        <v>11</v>
      </c>
      <c r="I601" s="20" t="s">
        <v>259</v>
      </c>
      <c r="J601" s="11" t="s">
        <v>261</v>
      </c>
      <c r="K601" s="11" t="s">
        <v>12658</v>
      </c>
      <c r="L601" s="11">
        <v>2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42036</v>
      </c>
      <c r="G602" s="10">
        <v>45689</v>
      </c>
      <c r="H602" s="11">
        <v>11</v>
      </c>
      <c r="I602" s="20" t="s">
        <v>259</v>
      </c>
      <c r="J602" s="11" t="s">
        <v>261</v>
      </c>
      <c r="K602" s="11" t="s">
        <v>12658</v>
      </c>
      <c r="L602" s="11">
        <v>2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42036</v>
      </c>
      <c r="G603" s="10">
        <v>45689</v>
      </c>
      <c r="H603" s="11">
        <v>11</v>
      </c>
      <c r="I603" s="11" t="s">
        <v>277</v>
      </c>
      <c r="J603" s="11" t="s">
        <v>261</v>
      </c>
      <c r="K603" s="11" t="s">
        <v>12658</v>
      </c>
      <c r="L603" s="11">
        <v>2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42036</v>
      </c>
      <c r="G604" s="10">
        <v>45689</v>
      </c>
      <c r="H604" s="11">
        <v>11</v>
      </c>
      <c r="I604" s="11" t="s">
        <v>277</v>
      </c>
      <c r="J604" s="11" t="s">
        <v>261</v>
      </c>
      <c r="K604" s="11" t="s">
        <v>12658</v>
      </c>
      <c r="L604" s="11">
        <v>2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42036</v>
      </c>
      <c r="G605" s="10">
        <v>45689</v>
      </c>
      <c r="H605" s="11">
        <v>11</v>
      </c>
      <c r="I605" s="11" t="s">
        <v>277</v>
      </c>
      <c r="J605" s="11" t="s">
        <v>261</v>
      </c>
      <c r="K605" s="11" t="s">
        <v>12658</v>
      </c>
      <c r="L605" s="11">
        <v>2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42036</v>
      </c>
      <c r="G606" s="10">
        <v>45689</v>
      </c>
      <c r="H606" s="11">
        <v>11</v>
      </c>
      <c r="I606" s="20" t="s">
        <v>259</v>
      </c>
      <c r="J606" s="11" t="s">
        <v>261</v>
      </c>
      <c r="K606" s="11" t="s">
        <v>12658</v>
      </c>
      <c r="L606" s="11">
        <v>2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42036</v>
      </c>
      <c r="G607" s="10">
        <v>45689</v>
      </c>
      <c r="H607" s="11">
        <v>11</v>
      </c>
      <c r="I607" s="20" t="s">
        <v>259</v>
      </c>
      <c r="J607" s="11" t="s">
        <v>261</v>
      </c>
      <c r="K607" s="11" t="s">
        <v>12658</v>
      </c>
      <c r="L607" s="11">
        <v>2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42036</v>
      </c>
      <c r="G608" s="10">
        <v>45689</v>
      </c>
      <c r="H608" s="11">
        <v>11</v>
      </c>
      <c r="I608" s="20" t="s">
        <v>259</v>
      </c>
      <c r="J608" s="11" t="s">
        <v>261</v>
      </c>
      <c r="K608" s="11" t="s">
        <v>12658</v>
      </c>
      <c r="L608" s="11">
        <v>2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42036</v>
      </c>
      <c r="G609" s="10">
        <v>45689</v>
      </c>
      <c r="H609" s="11">
        <v>11</v>
      </c>
      <c r="I609" s="20" t="s">
        <v>259</v>
      </c>
      <c r="J609" s="11" t="s">
        <v>261</v>
      </c>
      <c r="K609" s="11" t="s">
        <v>12658</v>
      </c>
      <c r="L609" s="11">
        <v>2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42036</v>
      </c>
      <c r="G610" s="10">
        <v>45689</v>
      </c>
      <c r="H610" s="11">
        <v>11</v>
      </c>
      <c r="I610" s="20" t="s">
        <v>259</v>
      </c>
      <c r="J610" s="11" t="s">
        <v>261</v>
      </c>
      <c r="K610" s="11" t="s">
        <v>12658</v>
      </c>
      <c r="L610" s="11">
        <v>2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42036</v>
      </c>
      <c r="G611" s="10">
        <v>45689</v>
      </c>
      <c r="H611" s="11">
        <v>11</v>
      </c>
      <c r="I611" s="20" t="s">
        <v>259</v>
      </c>
      <c r="J611" s="11" t="s">
        <v>261</v>
      </c>
      <c r="K611" s="11" t="s">
        <v>12658</v>
      </c>
      <c r="L611" s="11">
        <v>2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42036</v>
      </c>
      <c r="G612" s="10">
        <v>45689</v>
      </c>
      <c r="H612" s="11">
        <v>11</v>
      </c>
      <c r="I612" s="20" t="s">
        <v>259</v>
      </c>
      <c r="J612" s="11" t="s">
        <v>261</v>
      </c>
      <c r="K612" s="11" t="s">
        <v>12658</v>
      </c>
      <c r="L612" s="11">
        <v>2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42036</v>
      </c>
      <c r="G613" s="10">
        <v>45689</v>
      </c>
      <c r="H613" s="11">
        <v>11</v>
      </c>
      <c r="I613" s="20" t="s">
        <v>259</v>
      </c>
      <c r="J613" s="11" t="s">
        <v>261</v>
      </c>
      <c r="K613" s="11" t="s">
        <v>12658</v>
      </c>
      <c r="L613" s="11">
        <v>2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42036</v>
      </c>
      <c r="G614" s="10">
        <v>45689</v>
      </c>
      <c r="H614" s="11">
        <v>11</v>
      </c>
      <c r="I614" s="20" t="s">
        <v>259</v>
      </c>
      <c r="J614" s="11" t="s">
        <v>261</v>
      </c>
      <c r="K614" s="11" t="s">
        <v>12658</v>
      </c>
      <c r="L614" s="11">
        <v>2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42036</v>
      </c>
      <c r="G615" s="10">
        <v>45689</v>
      </c>
      <c r="H615" s="11">
        <v>11</v>
      </c>
      <c r="I615" s="20" t="s">
        <v>259</v>
      </c>
      <c r="J615" s="11" t="s">
        <v>261</v>
      </c>
      <c r="K615" s="11" t="s">
        <v>12658</v>
      </c>
      <c r="L615" s="11">
        <v>2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42036</v>
      </c>
      <c r="G616" s="10">
        <v>45689</v>
      </c>
      <c r="H616" s="11">
        <v>11</v>
      </c>
      <c r="I616" s="20" t="s">
        <v>259</v>
      </c>
      <c r="J616" s="11" t="s">
        <v>261</v>
      </c>
      <c r="K616" s="11" t="s">
        <v>12658</v>
      </c>
      <c r="L616" s="11">
        <v>2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42036</v>
      </c>
      <c r="G617" s="10">
        <v>45689</v>
      </c>
      <c r="H617" s="11">
        <v>11</v>
      </c>
      <c r="I617" s="20" t="s">
        <v>259</v>
      </c>
      <c r="J617" s="11" t="s">
        <v>261</v>
      </c>
      <c r="K617" s="11" t="s">
        <v>12658</v>
      </c>
      <c r="L617" s="11">
        <v>2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42036</v>
      </c>
      <c r="G618" s="10">
        <v>45689</v>
      </c>
      <c r="H618" s="11">
        <v>11</v>
      </c>
      <c r="I618" s="20" t="s">
        <v>259</v>
      </c>
      <c r="J618" s="11" t="s">
        <v>261</v>
      </c>
      <c r="K618" s="11" t="s">
        <v>12658</v>
      </c>
      <c r="L618" s="11">
        <v>2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42036</v>
      </c>
      <c r="G619" s="10">
        <v>45689</v>
      </c>
      <c r="H619" s="11">
        <v>11</v>
      </c>
      <c r="I619" s="20" t="s">
        <v>259</v>
      </c>
      <c r="J619" s="11" t="s">
        <v>261</v>
      </c>
      <c r="K619" s="11" t="s">
        <v>12658</v>
      </c>
      <c r="L619" s="11">
        <v>2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42036</v>
      </c>
      <c r="G620" s="10">
        <v>45689</v>
      </c>
      <c r="H620" s="11">
        <v>11</v>
      </c>
      <c r="I620" s="20" t="s">
        <v>259</v>
      </c>
      <c r="J620" s="11" t="s">
        <v>261</v>
      </c>
      <c r="K620" s="11" t="s">
        <v>12658</v>
      </c>
      <c r="L620" s="11">
        <v>2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42036</v>
      </c>
      <c r="G621" s="10">
        <v>45689</v>
      </c>
      <c r="H621" s="11">
        <v>11</v>
      </c>
      <c r="I621" s="11" t="s">
        <v>277</v>
      </c>
      <c r="J621" s="11" t="s">
        <v>261</v>
      </c>
      <c r="K621" s="11" t="s">
        <v>12658</v>
      </c>
      <c r="L621" s="11">
        <v>2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42036</v>
      </c>
      <c r="G622" s="10">
        <v>45689</v>
      </c>
      <c r="H622" s="11">
        <v>11</v>
      </c>
      <c r="I622" s="11" t="s">
        <v>277</v>
      </c>
      <c r="J622" s="11" t="s">
        <v>261</v>
      </c>
      <c r="K622" s="11" t="s">
        <v>12658</v>
      </c>
      <c r="L622" s="11">
        <v>2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42036</v>
      </c>
      <c r="G623" s="10">
        <v>45689</v>
      </c>
      <c r="H623" s="11">
        <v>11</v>
      </c>
      <c r="I623" s="11" t="s">
        <v>277</v>
      </c>
      <c r="J623" s="11" t="s">
        <v>261</v>
      </c>
      <c r="K623" s="11" t="s">
        <v>12658</v>
      </c>
      <c r="L623" s="11">
        <v>2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42036</v>
      </c>
      <c r="G624" s="10">
        <v>45689</v>
      </c>
      <c r="H624" s="11">
        <v>11</v>
      </c>
      <c r="I624" s="20" t="s">
        <v>259</v>
      </c>
      <c r="J624" s="11" t="s">
        <v>261</v>
      </c>
      <c r="K624" s="11" t="s">
        <v>12658</v>
      </c>
      <c r="L624" s="11">
        <v>2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42036</v>
      </c>
      <c r="G625" s="10">
        <v>45689</v>
      </c>
      <c r="H625" s="11">
        <v>11</v>
      </c>
      <c r="I625" s="20" t="s">
        <v>259</v>
      </c>
      <c r="J625" s="11" t="s">
        <v>261</v>
      </c>
      <c r="K625" s="11" t="s">
        <v>12658</v>
      </c>
      <c r="L625" s="11">
        <v>2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42036</v>
      </c>
      <c r="G626" s="10">
        <v>45689</v>
      </c>
      <c r="H626" s="11">
        <v>11</v>
      </c>
      <c r="I626" s="20" t="s">
        <v>259</v>
      </c>
      <c r="J626" s="11" t="s">
        <v>261</v>
      </c>
      <c r="K626" s="11" t="s">
        <v>12658</v>
      </c>
      <c r="L626" s="11">
        <v>2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42036</v>
      </c>
      <c r="G627" s="10">
        <v>45689</v>
      </c>
      <c r="H627" s="11">
        <v>11</v>
      </c>
      <c r="I627" s="20" t="s">
        <v>259</v>
      </c>
      <c r="J627" s="11" t="s">
        <v>261</v>
      </c>
      <c r="K627" s="11" t="s">
        <v>12658</v>
      </c>
      <c r="L627" s="11">
        <v>2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42036</v>
      </c>
      <c r="G628" s="10">
        <v>45689</v>
      </c>
      <c r="H628" s="11">
        <v>11</v>
      </c>
      <c r="I628" s="20" t="s">
        <v>259</v>
      </c>
      <c r="J628" s="11" t="s">
        <v>261</v>
      </c>
      <c r="K628" s="11" t="s">
        <v>12658</v>
      </c>
      <c r="L628" s="11">
        <v>2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42036</v>
      </c>
      <c r="G629" s="10">
        <v>45689</v>
      </c>
      <c r="H629" s="11">
        <v>11</v>
      </c>
      <c r="I629" s="20" t="s">
        <v>259</v>
      </c>
      <c r="J629" s="11" t="s">
        <v>261</v>
      </c>
      <c r="K629" s="11" t="s">
        <v>12658</v>
      </c>
      <c r="L629" s="11">
        <v>2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42036</v>
      </c>
      <c r="G630" s="10">
        <v>45689</v>
      </c>
      <c r="H630" s="11">
        <v>11</v>
      </c>
      <c r="I630" s="20" t="s">
        <v>259</v>
      </c>
      <c r="J630" s="11" t="s">
        <v>261</v>
      </c>
      <c r="K630" s="11" t="s">
        <v>12658</v>
      </c>
      <c r="L630" s="11">
        <v>2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42036</v>
      </c>
      <c r="G631" s="10">
        <v>45689</v>
      </c>
      <c r="H631" s="11">
        <v>11</v>
      </c>
      <c r="I631" s="20" t="s">
        <v>259</v>
      </c>
      <c r="J631" s="11" t="s">
        <v>261</v>
      </c>
      <c r="K631" s="11" t="s">
        <v>12658</v>
      </c>
      <c r="L631" s="11">
        <v>2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42036</v>
      </c>
      <c r="G632" s="10">
        <v>45689</v>
      </c>
      <c r="H632" s="11">
        <v>11</v>
      </c>
      <c r="I632" s="20" t="s">
        <v>259</v>
      </c>
      <c r="J632" s="11" t="s">
        <v>261</v>
      </c>
      <c r="K632" s="11" t="s">
        <v>12658</v>
      </c>
      <c r="L632" s="11">
        <v>2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42036</v>
      </c>
      <c r="G633" s="10">
        <v>45689</v>
      </c>
      <c r="H633" s="11">
        <v>11</v>
      </c>
      <c r="I633" s="20" t="s">
        <v>259</v>
      </c>
      <c r="J633" s="11" t="s">
        <v>261</v>
      </c>
      <c r="K633" s="11" t="s">
        <v>12658</v>
      </c>
      <c r="L633" s="11">
        <v>2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42036</v>
      </c>
      <c r="G634" s="10">
        <v>45689</v>
      </c>
      <c r="H634" s="11">
        <v>11</v>
      </c>
      <c r="I634" s="20" t="s">
        <v>259</v>
      </c>
      <c r="J634" s="11" t="s">
        <v>261</v>
      </c>
      <c r="K634" s="11" t="s">
        <v>12658</v>
      </c>
      <c r="L634" s="11">
        <v>2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42036</v>
      </c>
      <c r="G635" s="10">
        <v>45689</v>
      </c>
      <c r="H635" s="11">
        <v>11</v>
      </c>
      <c r="I635" s="20" t="s">
        <v>259</v>
      </c>
      <c r="J635" s="11" t="s">
        <v>261</v>
      </c>
      <c r="K635" s="11" t="s">
        <v>12658</v>
      </c>
      <c r="L635" s="11">
        <v>2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42036</v>
      </c>
      <c r="G636" s="10">
        <v>45689</v>
      </c>
      <c r="H636" s="11">
        <v>11</v>
      </c>
      <c r="I636" s="20" t="s">
        <v>259</v>
      </c>
      <c r="J636" s="11" t="s">
        <v>261</v>
      </c>
      <c r="K636" s="11" t="s">
        <v>12658</v>
      </c>
      <c r="L636" s="11">
        <v>2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42036</v>
      </c>
      <c r="G637" s="10">
        <v>45689</v>
      </c>
      <c r="H637" s="11">
        <v>11</v>
      </c>
      <c r="I637" s="20" t="s">
        <v>259</v>
      </c>
      <c r="J637" s="11" t="s">
        <v>261</v>
      </c>
      <c r="K637" s="11" t="s">
        <v>12658</v>
      </c>
      <c r="L637" s="11">
        <v>2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42036</v>
      </c>
      <c r="G638" s="10">
        <v>45689</v>
      </c>
      <c r="H638" s="11">
        <v>11</v>
      </c>
      <c r="I638" s="20" t="s">
        <v>259</v>
      </c>
      <c r="J638" s="11" t="s">
        <v>261</v>
      </c>
      <c r="K638" s="11" t="s">
        <v>12658</v>
      </c>
      <c r="L638" s="11">
        <v>2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42036</v>
      </c>
      <c r="G639" s="10">
        <v>45689</v>
      </c>
      <c r="H639" s="11">
        <v>11</v>
      </c>
      <c r="I639" s="11" t="s">
        <v>277</v>
      </c>
      <c r="J639" s="11" t="s">
        <v>261</v>
      </c>
      <c r="K639" s="11" t="s">
        <v>12658</v>
      </c>
      <c r="L639" s="11">
        <v>2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42036</v>
      </c>
      <c r="G640" s="10">
        <v>45689</v>
      </c>
      <c r="H640" s="11">
        <v>11</v>
      </c>
      <c r="I640" s="11" t="s">
        <v>277</v>
      </c>
      <c r="J640" s="11" t="s">
        <v>261</v>
      </c>
      <c r="K640" s="11" t="s">
        <v>12658</v>
      </c>
      <c r="L640" s="11">
        <v>2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42036</v>
      </c>
      <c r="G641" s="10">
        <v>45689</v>
      </c>
      <c r="H641" s="11">
        <v>11</v>
      </c>
      <c r="I641" s="11" t="s">
        <v>277</v>
      </c>
      <c r="J641" s="11" t="s">
        <v>261</v>
      </c>
      <c r="K641" s="11" t="s">
        <v>12658</v>
      </c>
      <c r="L641" s="11">
        <v>2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42036</v>
      </c>
      <c r="G642" s="10">
        <v>45689</v>
      </c>
      <c r="H642" s="11">
        <v>11</v>
      </c>
      <c r="I642" s="20" t="s">
        <v>259</v>
      </c>
      <c r="J642" s="11" t="s">
        <v>261</v>
      </c>
      <c r="K642" s="11" t="s">
        <v>12658</v>
      </c>
      <c r="L642" s="11">
        <v>2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42036</v>
      </c>
      <c r="G643" s="10">
        <v>45689</v>
      </c>
      <c r="H643" s="11">
        <v>11</v>
      </c>
      <c r="I643" s="20" t="s">
        <v>259</v>
      </c>
      <c r="J643" s="11" t="s">
        <v>261</v>
      </c>
      <c r="K643" s="11" t="s">
        <v>12658</v>
      </c>
      <c r="L643" s="11">
        <v>2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42036</v>
      </c>
      <c r="G644" s="10">
        <v>45689</v>
      </c>
      <c r="H644" s="11">
        <v>11</v>
      </c>
      <c r="I644" s="20" t="s">
        <v>259</v>
      </c>
      <c r="J644" s="11" t="s">
        <v>261</v>
      </c>
      <c r="K644" s="11" t="s">
        <v>12658</v>
      </c>
      <c r="L644" s="11">
        <v>2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42036</v>
      </c>
      <c r="G645" s="10">
        <v>45689</v>
      </c>
      <c r="H645" s="11">
        <v>11</v>
      </c>
      <c r="I645" s="20" t="s">
        <v>259</v>
      </c>
      <c r="J645" s="11" t="s">
        <v>261</v>
      </c>
      <c r="K645" s="11" t="s">
        <v>12658</v>
      </c>
      <c r="L645" s="11">
        <v>2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42036</v>
      </c>
      <c r="G646" s="10">
        <v>45689</v>
      </c>
      <c r="H646" s="11">
        <v>11</v>
      </c>
      <c r="I646" s="20" t="s">
        <v>259</v>
      </c>
      <c r="J646" s="11" t="s">
        <v>261</v>
      </c>
      <c r="K646" s="11" t="s">
        <v>12658</v>
      </c>
      <c r="L646" s="11">
        <v>2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42036</v>
      </c>
      <c r="G647" s="10">
        <v>45689</v>
      </c>
      <c r="H647" s="11">
        <v>11</v>
      </c>
      <c r="I647" s="20" t="s">
        <v>259</v>
      </c>
      <c r="J647" s="11" t="s">
        <v>261</v>
      </c>
      <c r="K647" s="11" t="s">
        <v>12658</v>
      </c>
      <c r="L647" s="11">
        <v>2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42036</v>
      </c>
      <c r="G648" s="10">
        <v>45689</v>
      </c>
      <c r="H648" s="11">
        <v>11</v>
      </c>
      <c r="I648" s="20" t="s">
        <v>259</v>
      </c>
      <c r="J648" s="11" t="s">
        <v>261</v>
      </c>
      <c r="K648" s="11" t="s">
        <v>12658</v>
      </c>
      <c r="L648" s="11">
        <v>2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42036</v>
      </c>
      <c r="G649" s="10">
        <v>45689</v>
      </c>
      <c r="H649" s="11">
        <v>11</v>
      </c>
      <c r="I649" s="20" t="s">
        <v>259</v>
      </c>
      <c r="J649" s="11" t="s">
        <v>261</v>
      </c>
      <c r="K649" s="11" t="s">
        <v>12658</v>
      </c>
      <c r="L649" s="11">
        <v>2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42036</v>
      </c>
      <c r="G650" s="10">
        <v>45689</v>
      </c>
      <c r="H650" s="11">
        <v>11</v>
      </c>
      <c r="I650" s="20" t="s">
        <v>259</v>
      </c>
      <c r="J650" s="11" t="s">
        <v>261</v>
      </c>
      <c r="K650" s="11" t="s">
        <v>12658</v>
      </c>
      <c r="L650" s="11">
        <v>2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42036</v>
      </c>
      <c r="G651" s="10">
        <v>45689</v>
      </c>
      <c r="H651" s="11">
        <v>11</v>
      </c>
      <c r="I651" s="20" t="s">
        <v>259</v>
      </c>
      <c r="J651" s="11" t="s">
        <v>261</v>
      </c>
      <c r="K651" s="11" t="s">
        <v>12658</v>
      </c>
      <c r="L651" s="11">
        <v>2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42036</v>
      </c>
      <c r="G652" s="10">
        <v>45689</v>
      </c>
      <c r="H652" s="11">
        <v>11</v>
      </c>
      <c r="I652" s="20" t="s">
        <v>259</v>
      </c>
      <c r="J652" s="11" t="s">
        <v>261</v>
      </c>
      <c r="K652" s="11" t="s">
        <v>12658</v>
      </c>
      <c r="L652" s="11">
        <v>2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42036</v>
      </c>
      <c r="G653" s="10">
        <v>45689</v>
      </c>
      <c r="H653" s="11">
        <v>11</v>
      </c>
      <c r="I653" s="20" t="s">
        <v>259</v>
      </c>
      <c r="J653" s="11" t="s">
        <v>261</v>
      </c>
      <c r="K653" s="11" t="s">
        <v>12658</v>
      </c>
      <c r="L653" s="11">
        <v>2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42036</v>
      </c>
      <c r="G654" s="10">
        <v>45689</v>
      </c>
      <c r="H654" s="11">
        <v>11</v>
      </c>
      <c r="I654" s="20" t="s">
        <v>259</v>
      </c>
      <c r="J654" s="11" t="s">
        <v>261</v>
      </c>
      <c r="K654" s="11" t="s">
        <v>12658</v>
      </c>
      <c r="L654" s="11">
        <v>2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42036</v>
      </c>
      <c r="G655" s="10">
        <v>45689</v>
      </c>
      <c r="H655" s="11">
        <v>11</v>
      </c>
      <c r="I655" s="20" t="s">
        <v>259</v>
      </c>
      <c r="J655" s="11" t="s">
        <v>261</v>
      </c>
      <c r="K655" s="11" t="s">
        <v>12658</v>
      </c>
      <c r="L655" s="11">
        <v>2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42036</v>
      </c>
      <c r="G656" s="10">
        <v>45689</v>
      </c>
      <c r="H656" s="11">
        <v>11</v>
      </c>
      <c r="I656" s="20" t="s">
        <v>259</v>
      </c>
      <c r="J656" s="11" t="s">
        <v>261</v>
      </c>
      <c r="K656" s="11" t="s">
        <v>12658</v>
      </c>
      <c r="L656" s="11">
        <v>2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42036</v>
      </c>
      <c r="G657" s="10">
        <v>45689</v>
      </c>
      <c r="H657" s="11">
        <v>11</v>
      </c>
      <c r="I657" s="11" t="s">
        <v>277</v>
      </c>
      <c r="J657" s="11" t="s">
        <v>261</v>
      </c>
      <c r="K657" s="11" t="s">
        <v>12658</v>
      </c>
      <c r="L657" s="11">
        <v>2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42036</v>
      </c>
      <c r="G658" s="10">
        <v>45689</v>
      </c>
      <c r="H658" s="11">
        <v>11</v>
      </c>
      <c r="I658" s="11" t="s">
        <v>277</v>
      </c>
      <c r="J658" s="11" t="s">
        <v>261</v>
      </c>
      <c r="K658" s="11" t="s">
        <v>12658</v>
      </c>
      <c r="L658" s="11">
        <v>2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42036</v>
      </c>
      <c r="G659" s="10">
        <v>45689</v>
      </c>
      <c r="H659" s="11">
        <v>11</v>
      </c>
      <c r="I659" s="11" t="s">
        <v>277</v>
      </c>
      <c r="J659" s="11" t="s">
        <v>261</v>
      </c>
      <c r="K659" s="11" t="s">
        <v>12658</v>
      </c>
      <c r="L659" s="11">
        <v>2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42036</v>
      </c>
      <c r="G660" s="10">
        <v>45689</v>
      </c>
      <c r="H660" s="11">
        <v>11</v>
      </c>
      <c r="I660" s="20" t="s">
        <v>259</v>
      </c>
      <c r="J660" s="11" t="s">
        <v>261</v>
      </c>
      <c r="K660" s="11" t="s">
        <v>12658</v>
      </c>
      <c r="L660" s="11">
        <v>2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42036</v>
      </c>
      <c r="G661" s="10">
        <v>45689</v>
      </c>
      <c r="H661" s="11">
        <v>11</v>
      </c>
      <c r="I661" s="20" t="s">
        <v>259</v>
      </c>
      <c r="J661" s="11" t="s">
        <v>261</v>
      </c>
      <c r="K661" s="11" t="s">
        <v>12658</v>
      </c>
      <c r="L661" s="11">
        <v>2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42036</v>
      </c>
      <c r="G662" s="10">
        <v>45689</v>
      </c>
      <c r="H662" s="11">
        <v>11</v>
      </c>
      <c r="I662" s="20" t="s">
        <v>259</v>
      </c>
      <c r="J662" s="11" t="s">
        <v>261</v>
      </c>
      <c r="K662" s="11" t="s">
        <v>12658</v>
      </c>
      <c r="L662" s="11">
        <v>2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42036</v>
      </c>
      <c r="G663" s="10">
        <v>45689</v>
      </c>
      <c r="H663" s="11">
        <v>11</v>
      </c>
      <c r="I663" s="20" t="s">
        <v>259</v>
      </c>
      <c r="J663" s="11" t="s">
        <v>261</v>
      </c>
      <c r="K663" s="11" t="s">
        <v>12658</v>
      </c>
      <c r="L663" s="11">
        <v>2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42036</v>
      </c>
      <c r="G664" s="10">
        <v>45689</v>
      </c>
      <c r="H664" s="11">
        <v>11</v>
      </c>
      <c r="I664" s="20" t="s">
        <v>259</v>
      </c>
      <c r="J664" s="11" t="s">
        <v>261</v>
      </c>
      <c r="K664" s="11" t="s">
        <v>12658</v>
      </c>
      <c r="L664" s="11">
        <v>2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42036</v>
      </c>
      <c r="G665" s="10">
        <v>45689</v>
      </c>
      <c r="H665" s="11">
        <v>11</v>
      </c>
      <c r="I665" s="20" t="s">
        <v>259</v>
      </c>
      <c r="J665" s="11" t="s">
        <v>261</v>
      </c>
      <c r="K665" s="11" t="s">
        <v>12658</v>
      </c>
      <c r="L665" s="11">
        <v>2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42036</v>
      </c>
      <c r="G666" s="10">
        <v>45689</v>
      </c>
      <c r="H666" s="11">
        <v>11</v>
      </c>
      <c r="I666" s="20" t="s">
        <v>259</v>
      </c>
      <c r="J666" s="11" t="s">
        <v>261</v>
      </c>
      <c r="K666" s="11" t="s">
        <v>12658</v>
      </c>
      <c r="L666" s="11">
        <v>2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42036</v>
      </c>
      <c r="G667" s="10">
        <v>45689</v>
      </c>
      <c r="H667" s="11">
        <v>11</v>
      </c>
      <c r="I667" s="20" t="s">
        <v>259</v>
      </c>
      <c r="J667" s="11" t="s">
        <v>261</v>
      </c>
      <c r="K667" s="11" t="s">
        <v>12658</v>
      </c>
      <c r="L667" s="11">
        <v>2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42036</v>
      </c>
      <c r="G668" s="10">
        <v>45689</v>
      </c>
      <c r="H668" s="11">
        <v>11</v>
      </c>
      <c r="I668" s="20" t="s">
        <v>259</v>
      </c>
      <c r="J668" s="11" t="s">
        <v>261</v>
      </c>
      <c r="K668" s="11" t="s">
        <v>12658</v>
      </c>
      <c r="L668" s="11">
        <v>2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42036</v>
      </c>
      <c r="G669" s="10">
        <v>45689</v>
      </c>
      <c r="H669" s="11">
        <v>11</v>
      </c>
      <c r="I669" s="20" t="s">
        <v>259</v>
      </c>
      <c r="J669" s="11" t="s">
        <v>261</v>
      </c>
      <c r="K669" s="11" t="s">
        <v>12658</v>
      </c>
      <c r="L669" s="11">
        <v>2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42036</v>
      </c>
      <c r="G670" s="10">
        <v>45689</v>
      </c>
      <c r="H670" s="11">
        <v>11</v>
      </c>
      <c r="I670" s="20" t="s">
        <v>259</v>
      </c>
      <c r="J670" s="11" t="s">
        <v>261</v>
      </c>
      <c r="K670" s="11" t="s">
        <v>12658</v>
      </c>
      <c r="L670" s="11">
        <v>2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42036</v>
      </c>
      <c r="G671" s="10">
        <v>45689</v>
      </c>
      <c r="H671" s="11">
        <v>11</v>
      </c>
      <c r="I671" s="20" t="s">
        <v>259</v>
      </c>
      <c r="J671" s="11" t="s">
        <v>261</v>
      </c>
      <c r="K671" s="11" t="s">
        <v>12658</v>
      </c>
      <c r="L671" s="11">
        <v>2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42036</v>
      </c>
      <c r="G672" s="10">
        <v>45689</v>
      </c>
      <c r="H672" s="11">
        <v>11</v>
      </c>
      <c r="I672" s="20" t="s">
        <v>259</v>
      </c>
      <c r="J672" s="11" t="s">
        <v>261</v>
      </c>
      <c r="K672" s="11" t="s">
        <v>12658</v>
      </c>
      <c r="L672" s="11">
        <v>2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42036</v>
      </c>
      <c r="G673" s="10">
        <v>45689</v>
      </c>
      <c r="H673" s="11">
        <v>11</v>
      </c>
      <c r="I673" s="20" t="s">
        <v>259</v>
      </c>
      <c r="J673" s="11" t="s">
        <v>261</v>
      </c>
      <c r="K673" s="11" t="s">
        <v>12658</v>
      </c>
      <c r="L673" s="11">
        <v>2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42036</v>
      </c>
      <c r="G674" s="10">
        <v>45689</v>
      </c>
      <c r="H674" s="11">
        <v>11</v>
      </c>
      <c r="I674" s="20" t="s">
        <v>259</v>
      </c>
      <c r="J674" s="11" t="s">
        <v>261</v>
      </c>
      <c r="K674" s="11" t="s">
        <v>12658</v>
      </c>
      <c r="L674" s="11">
        <v>2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42036</v>
      </c>
      <c r="G675" s="10">
        <v>45689</v>
      </c>
      <c r="H675" s="11">
        <v>11</v>
      </c>
      <c r="I675" s="11" t="s">
        <v>277</v>
      </c>
      <c r="J675" s="11" t="s">
        <v>261</v>
      </c>
      <c r="K675" s="11" t="s">
        <v>12658</v>
      </c>
      <c r="L675" s="11">
        <v>2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42036</v>
      </c>
      <c r="G676" s="10">
        <v>45689</v>
      </c>
      <c r="H676" s="11">
        <v>11</v>
      </c>
      <c r="I676" s="11" t="s">
        <v>277</v>
      </c>
      <c r="J676" s="11" t="s">
        <v>261</v>
      </c>
      <c r="K676" s="11" t="s">
        <v>12658</v>
      </c>
      <c r="L676" s="11">
        <v>2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42036</v>
      </c>
      <c r="G677" s="10">
        <v>45689</v>
      </c>
      <c r="H677" s="11">
        <v>11</v>
      </c>
      <c r="I677" s="11" t="s">
        <v>277</v>
      </c>
      <c r="J677" s="11" t="s">
        <v>261</v>
      </c>
      <c r="K677" s="11" t="s">
        <v>12658</v>
      </c>
      <c r="L677" s="11">
        <v>2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42036</v>
      </c>
      <c r="G678" s="10">
        <v>45689</v>
      </c>
      <c r="H678" s="11">
        <v>11</v>
      </c>
      <c r="I678" s="20" t="s">
        <v>259</v>
      </c>
      <c r="J678" s="11" t="s">
        <v>261</v>
      </c>
      <c r="K678" s="11" t="s">
        <v>12658</v>
      </c>
      <c r="L678" s="11">
        <v>2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42036</v>
      </c>
      <c r="G679" s="10">
        <v>45689</v>
      </c>
      <c r="H679" s="11">
        <v>11</v>
      </c>
      <c r="I679" s="20" t="s">
        <v>259</v>
      </c>
      <c r="J679" s="11" t="s">
        <v>261</v>
      </c>
      <c r="K679" s="11" t="s">
        <v>12658</v>
      </c>
      <c r="L679" s="11">
        <v>2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42036</v>
      </c>
      <c r="G680" s="10">
        <v>45689</v>
      </c>
      <c r="H680" s="11">
        <v>11</v>
      </c>
      <c r="I680" s="20" t="s">
        <v>259</v>
      </c>
      <c r="J680" s="11" t="s">
        <v>261</v>
      </c>
      <c r="K680" s="11" t="s">
        <v>12658</v>
      </c>
      <c r="L680" s="11">
        <v>2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42036</v>
      </c>
      <c r="G681" s="10">
        <v>45689</v>
      </c>
      <c r="H681" s="11">
        <v>11</v>
      </c>
      <c r="I681" s="20" t="s">
        <v>259</v>
      </c>
      <c r="J681" s="11" t="s">
        <v>261</v>
      </c>
      <c r="K681" s="11" t="s">
        <v>12658</v>
      </c>
      <c r="L681" s="11">
        <v>2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42036</v>
      </c>
      <c r="G682" s="10">
        <v>45689</v>
      </c>
      <c r="H682" s="11">
        <v>11</v>
      </c>
      <c r="I682" s="20" t="s">
        <v>259</v>
      </c>
      <c r="J682" s="11" t="s">
        <v>261</v>
      </c>
      <c r="K682" s="11" t="s">
        <v>12658</v>
      </c>
      <c r="L682" s="11">
        <v>2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42036</v>
      </c>
      <c r="G683" s="10">
        <v>45689</v>
      </c>
      <c r="H683" s="11">
        <v>11</v>
      </c>
      <c r="I683" s="20" t="s">
        <v>259</v>
      </c>
      <c r="J683" s="11" t="s">
        <v>261</v>
      </c>
      <c r="K683" s="11" t="s">
        <v>12658</v>
      </c>
      <c r="L683" s="11">
        <v>2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42036</v>
      </c>
      <c r="G684" s="10">
        <v>45689</v>
      </c>
      <c r="H684" s="11">
        <v>11</v>
      </c>
      <c r="I684" s="20" t="s">
        <v>259</v>
      </c>
      <c r="J684" s="11" t="s">
        <v>261</v>
      </c>
      <c r="K684" s="11" t="s">
        <v>12658</v>
      </c>
      <c r="L684" s="11">
        <v>2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42036</v>
      </c>
      <c r="G685" s="10">
        <v>45689</v>
      </c>
      <c r="H685" s="11">
        <v>11</v>
      </c>
      <c r="I685" s="20" t="s">
        <v>259</v>
      </c>
      <c r="J685" s="11" t="s">
        <v>261</v>
      </c>
      <c r="K685" s="11" t="s">
        <v>12658</v>
      </c>
      <c r="L685" s="11">
        <v>2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42036</v>
      </c>
      <c r="G686" s="10">
        <v>45689</v>
      </c>
      <c r="H686" s="11">
        <v>11</v>
      </c>
      <c r="I686" s="20" t="s">
        <v>259</v>
      </c>
      <c r="J686" s="11" t="s">
        <v>261</v>
      </c>
      <c r="K686" s="11" t="s">
        <v>12658</v>
      </c>
      <c r="L686" s="11">
        <v>2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42036</v>
      </c>
      <c r="G687" s="10">
        <v>45689</v>
      </c>
      <c r="H687" s="11">
        <v>11</v>
      </c>
      <c r="I687" s="20" t="s">
        <v>259</v>
      </c>
      <c r="J687" s="11" t="s">
        <v>261</v>
      </c>
      <c r="K687" s="11" t="s">
        <v>12658</v>
      </c>
      <c r="L687" s="11">
        <v>2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42036</v>
      </c>
      <c r="G688" s="10">
        <v>45689</v>
      </c>
      <c r="H688" s="11">
        <v>11</v>
      </c>
      <c r="I688" s="20" t="s">
        <v>259</v>
      </c>
      <c r="J688" s="11" t="s">
        <v>261</v>
      </c>
      <c r="K688" s="11" t="s">
        <v>12658</v>
      </c>
      <c r="L688" s="11">
        <v>2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42036</v>
      </c>
      <c r="G689" s="10">
        <v>45689</v>
      </c>
      <c r="H689" s="11">
        <v>11</v>
      </c>
      <c r="I689" s="20" t="s">
        <v>259</v>
      </c>
      <c r="J689" s="11" t="s">
        <v>261</v>
      </c>
      <c r="K689" s="11" t="s">
        <v>12658</v>
      </c>
      <c r="L689" s="11">
        <v>2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42036</v>
      </c>
      <c r="G690" s="10">
        <v>45689</v>
      </c>
      <c r="H690" s="11">
        <v>11</v>
      </c>
      <c r="I690" s="20" t="s">
        <v>259</v>
      </c>
      <c r="J690" s="11" t="s">
        <v>261</v>
      </c>
      <c r="K690" s="11" t="s">
        <v>12658</v>
      </c>
      <c r="L690" s="11">
        <v>2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42036</v>
      </c>
      <c r="G691" s="10">
        <v>45689</v>
      </c>
      <c r="H691" s="11">
        <v>11</v>
      </c>
      <c r="I691" s="20" t="s">
        <v>259</v>
      </c>
      <c r="J691" s="11" t="s">
        <v>261</v>
      </c>
      <c r="K691" s="11" t="s">
        <v>12658</v>
      </c>
      <c r="L691" s="11">
        <v>2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42036</v>
      </c>
      <c r="G692" s="10">
        <v>45689</v>
      </c>
      <c r="H692" s="11">
        <v>11</v>
      </c>
      <c r="I692" s="20" t="s">
        <v>259</v>
      </c>
      <c r="J692" s="11" t="s">
        <v>261</v>
      </c>
      <c r="K692" s="11" t="s">
        <v>12658</v>
      </c>
      <c r="L692" s="11">
        <v>2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42036</v>
      </c>
      <c r="G693" s="10">
        <v>45689</v>
      </c>
      <c r="H693" s="11">
        <v>11</v>
      </c>
      <c r="I693" s="11" t="s">
        <v>277</v>
      </c>
      <c r="J693" s="11" t="s">
        <v>261</v>
      </c>
      <c r="K693" s="11" t="s">
        <v>12658</v>
      </c>
      <c r="L693" s="11">
        <v>2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42036</v>
      </c>
      <c r="G694" s="10">
        <v>45689</v>
      </c>
      <c r="H694" s="11">
        <v>11</v>
      </c>
      <c r="I694" s="11" t="s">
        <v>277</v>
      </c>
      <c r="J694" s="11" t="s">
        <v>261</v>
      </c>
      <c r="K694" s="11" t="s">
        <v>12658</v>
      </c>
      <c r="L694" s="11">
        <v>2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42036</v>
      </c>
      <c r="G695" s="10">
        <v>45689</v>
      </c>
      <c r="H695" s="11">
        <v>11</v>
      </c>
      <c r="I695" s="11" t="s">
        <v>277</v>
      </c>
      <c r="J695" s="11" t="s">
        <v>261</v>
      </c>
      <c r="K695" s="11" t="s">
        <v>12658</v>
      </c>
      <c r="L695" s="11">
        <v>2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42036</v>
      </c>
      <c r="G696" s="10">
        <v>45689</v>
      </c>
      <c r="H696" s="11">
        <v>11</v>
      </c>
      <c r="I696" s="20" t="s">
        <v>259</v>
      </c>
      <c r="J696" s="11" t="s">
        <v>261</v>
      </c>
      <c r="K696" s="11" t="s">
        <v>12658</v>
      </c>
      <c r="L696" s="11">
        <v>2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42036</v>
      </c>
      <c r="G697" s="10">
        <v>45689</v>
      </c>
      <c r="H697" s="11">
        <v>11</v>
      </c>
      <c r="I697" s="20" t="s">
        <v>259</v>
      </c>
      <c r="J697" s="11" t="s">
        <v>261</v>
      </c>
      <c r="K697" s="11" t="s">
        <v>12658</v>
      </c>
      <c r="L697" s="11">
        <v>2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42036</v>
      </c>
      <c r="G698" s="10">
        <v>45689</v>
      </c>
      <c r="H698" s="11">
        <v>11</v>
      </c>
      <c r="I698" s="20" t="s">
        <v>259</v>
      </c>
      <c r="J698" s="11" t="s">
        <v>261</v>
      </c>
      <c r="K698" s="11" t="s">
        <v>12658</v>
      </c>
      <c r="L698" s="11">
        <v>2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42036</v>
      </c>
      <c r="G699" s="10">
        <v>45689</v>
      </c>
      <c r="H699" s="11">
        <v>11</v>
      </c>
      <c r="I699" s="20" t="s">
        <v>259</v>
      </c>
      <c r="J699" s="11" t="s">
        <v>261</v>
      </c>
      <c r="K699" s="11" t="s">
        <v>12658</v>
      </c>
      <c r="L699" s="11">
        <v>2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42036</v>
      </c>
      <c r="G700" s="10">
        <v>45689</v>
      </c>
      <c r="H700" s="11">
        <v>11</v>
      </c>
      <c r="I700" s="20" t="s">
        <v>259</v>
      </c>
      <c r="J700" s="11" t="s">
        <v>261</v>
      </c>
      <c r="K700" s="11" t="s">
        <v>12658</v>
      </c>
      <c r="L700" s="11">
        <v>2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42036</v>
      </c>
      <c r="G701" s="10">
        <v>45689</v>
      </c>
      <c r="H701" s="11">
        <v>11</v>
      </c>
      <c r="I701" s="20" t="s">
        <v>259</v>
      </c>
      <c r="J701" s="11" t="s">
        <v>261</v>
      </c>
      <c r="K701" s="11" t="s">
        <v>12658</v>
      </c>
      <c r="L701" s="11">
        <v>2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42036</v>
      </c>
      <c r="G702" s="10">
        <v>45689</v>
      </c>
      <c r="H702" s="11">
        <v>11</v>
      </c>
      <c r="I702" s="20" t="s">
        <v>259</v>
      </c>
      <c r="J702" s="11" t="s">
        <v>261</v>
      </c>
      <c r="K702" s="11" t="s">
        <v>12658</v>
      </c>
      <c r="L702" s="11">
        <v>2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42036</v>
      </c>
      <c r="G703" s="10">
        <v>45689</v>
      </c>
      <c r="H703" s="11">
        <v>11</v>
      </c>
      <c r="I703" s="20" t="s">
        <v>259</v>
      </c>
      <c r="J703" s="11" t="s">
        <v>261</v>
      </c>
      <c r="K703" s="11" t="s">
        <v>12658</v>
      </c>
      <c r="L703" s="11">
        <v>2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42036</v>
      </c>
      <c r="G704" s="10">
        <v>45689</v>
      </c>
      <c r="H704" s="11">
        <v>11</v>
      </c>
      <c r="I704" s="20" t="s">
        <v>259</v>
      </c>
      <c r="J704" s="11" t="s">
        <v>261</v>
      </c>
      <c r="K704" s="11" t="s">
        <v>12658</v>
      </c>
      <c r="L704" s="11">
        <v>2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42036</v>
      </c>
      <c r="G705" s="10">
        <v>45689</v>
      </c>
      <c r="H705" s="11">
        <v>11</v>
      </c>
      <c r="I705" s="20" t="s">
        <v>259</v>
      </c>
      <c r="J705" s="11" t="s">
        <v>261</v>
      </c>
      <c r="K705" s="11" t="s">
        <v>12658</v>
      </c>
      <c r="L705" s="11">
        <v>2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42036</v>
      </c>
      <c r="G706" s="10">
        <v>45689</v>
      </c>
      <c r="H706" s="11">
        <v>11</v>
      </c>
      <c r="I706" s="20" t="s">
        <v>259</v>
      </c>
      <c r="J706" s="11" t="s">
        <v>261</v>
      </c>
      <c r="K706" s="11" t="s">
        <v>12658</v>
      </c>
      <c r="L706" s="11">
        <v>2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42036</v>
      </c>
      <c r="G707" s="10">
        <v>45689</v>
      </c>
      <c r="H707" s="11">
        <v>11</v>
      </c>
      <c r="I707" s="20" t="s">
        <v>259</v>
      </c>
      <c r="J707" s="11" t="s">
        <v>261</v>
      </c>
      <c r="K707" s="11" t="s">
        <v>12658</v>
      </c>
      <c r="L707" s="11">
        <v>2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42036</v>
      </c>
      <c r="G708" s="10">
        <v>45689</v>
      </c>
      <c r="H708" s="11">
        <v>11</v>
      </c>
      <c r="I708" s="20" t="s">
        <v>259</v>
      </c>
      <c r="J708" s="11" t="s">
        <v>261</v>
      </c>
      <c r="K708" s="11" t="s">
        <v>12658</v>
      </c>
      <c r="L708" s="11">
        <v>2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42036</v>
      </c>
      <c r="G709" s="10">
        <v>45689</v>
      </c>
      <c r="H709" s="11">
        <v>11</v>
      </c>
      <c r="I709" s="20" t="s">
        <v>259</v>
      </c>
      <c r="J709" s="11" t="s">
        <v>261</v>
      </c>
      <c r="K709" s="11" t="s">
        <v>12658</v>
      </c>
      <c r="L709" s="11">
        <v>2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42036</v>
      </c>
      <c r="G710" s="10">
        <v>45689</v>
      </c>
      <c r="H710" s="11">
        <v>11</v>
      </c>
      <c r="I710" s="20" t="s">
        <v>259</v>
      </c>
      <c r="J710" s="11" t="s">
        <v>261</v>
      </c>
      <c r="K710" s="11" t="s">
        <v>12658</v>
      </c>
      <c r="L710" s="11">
        <v>2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42036</v>
      </c>
      <c r="G711" s="10">
        <v>45689</v>
      </c>
      <c r="H711" s="11">
        <v>11</v>
      </c>
      <c r="I711" s="11" t="s">
        <v>277</v>
      </c>
      <c r="J711" s="11" t="s">
        <v>261</v>
      </c>
      <c r="K711" s="11" t="s">
        <v>12658</v>
      </c>
      <c r="L711" s="11">
        <v>2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42036</v>
      </c>
      <c r="G712" s="10">
        <v>45689</v>
      </c>
      <c r="H712" s="11">
        <v>11</v>
      </c>
      <c r="I712" s="11" t="s">
        <v>277</v>
      </c>
      <c r="J712" s="11" t="s">
        <v>261</v>
      </c>
      <c r="K712" s="11" t="s">
        <v>12658</v>
      </c>
      <c r="L712" s="11">
        <v>2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42036</v>
      </c>
      <c r="G713" s="10">
        <v>45689</v>
      </c>
      <c r="H713" s="11">
        <v>11</v>
      </c>
      <c r="I713" s="11" t="s">
        <v>277</v>
      </c>
      <c r="J713" s="11" t="s">
        <v>261</v>
      </c>
      <c r="K713" s="11" t="s">
        <v>12658</v>
      </c>
      <c r="L713" s="11">
        <v>2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42036</v>
      </c>
      <c r="G714" s="10">
        <v>45689</v>
      </c>
      <c r="H714" s="11">
        <v>11</v>
      </c>
      <c r="I714" s="20" t="s">
        <v>259</v>
      </c>
      <c r="J714" s="11" t="s">
        <v>261</v>
      </c>
      <c r="K714" s="11" t="s">
        <v>12658</v>
      </c>
      <c r="L714" s="11">
        <v>2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42036</v>
      </c>
      <c r="G715" s="10">
        <v>45689</v>
      </c>
      <c r="H715" s="11">
        <v>11</v>
      </c>
      <c r="I715" s="20" t="s">
        <v>259</v>
      </c>
      <c r="J715" s="11" t="s">
        <v>261</v>
      </c>
      <c r="K715" s="11" t="s">
        <v>12658</v>
      </c>
      <c r="L715" s="11">
        <v>2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42036</v>
      </c>
      <c r="G716" s="10">
        <v>45689</v>
      </c>
      <c r="H716" s="11">
        <v>11</v>
      </c>
      <c r="I716" s="20" t="s">
        <v>259</v>
      </c>
      <c r="J716" s="11" t="s">
        <v>261</v>
      </c>
      <c r="K716" s="11" t="s">
        <v>12658</v>
      </c>
      <c r="L716" s="11">
        <v>2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42036</v>
      </c>
      <c r="G717" s="10">
        <v>45689</v>
      </c>
      <c r="H717" s="11">
        <v>11</v>
      </c>
      <c r="I717" s="20" t="s">
        <v>259</v>
      </c>
      <c r="J717" s="11" t="s">
        <v>261</v>
      </c>
      <c r="K717" s="11" t="s">
        <v>12658</v>
      </c>
      <c r="L717" s="11">
        <v>2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42036</v>
      </c>
      <c r="G718" s="10">
        <v>45689</v>
      </c>
      <c r="H718" s="11">
        <v>11</v>
      </c>
      <c r="I718" s="20" t="s">
        <v>259</v>
      </c>
      <c r="J718" s="11" t="s">
        <v>261</v>
      </c>
      <c r="K718" s="11" t="s">
        <v>12658</v>
      </c>
      <c r="L718" s="11">
        <v>2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42036</v>
      </c>
      <c r="G719" s="10">
        <v>45689</v>
      </c>
      <c r="H719" s="11">
        <v>11</v>
      </c>
      <c r="I719" s="20" t="s">
        <v>259</v>
      </c>
      <c r="J719" s="11" t="s">
        <v>261</v>
      </c>
      <c r="K719" s="11" t="s">
        <v>12658</v>
      </c>
      <c r="L719" s="11">
        <v>2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42036</v>
      </c>
      <c r="G720" s="10">
        <v>45689</v>
      </c>
      <c r="H720" s="11">
        <v>11</v>
      </c>
      <c r="I720" s="20" t="s">
        <v>259</v>
      </c>
      <c r="J720" s="11" t="s">
        <v>261</v>
      </c>
      <c r="K720" s="11" t="s">
        <v>12658</v>
      </c>
      <c r="L720" s="11">
        <v>2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42036</v>
      </c>
      <c r="G721" s="10">
        <v>45689</v>
      </c>
      <c r="H721" s="11">
        <v>11</v>
      </c>
      <c r="I721" s="20" t="s">
        <v>259</v>
      </c>
      <c r="J721" s="11" t="s">
        <v>261</v>
      </c>
      <c r="K721" s="11" t="s">
        <v>12658</v>
      </c>
      <c r="L721" s="11">
        <v>2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42036</v>
      </c>
      <c r="G722" s="10">
        <v>45689</v>
      </c>
      <c r="H722" s="11">
        <v>11</v>
      </c>
      <c r="I722" s="20" t="s">
        <v>259</v>
      </c>
      <c r="J722" s="11" t="s">
        <v>261</v>
      </c>
      <c r="K722" s="11" t="s">
        <v>12658</v>
      </c>
      <c r="L722" s="11">
        <v>2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42036</v>
      </c>
      <c r="G723" s="10">
        <v>45689</v>
      </c>
      <c r="H723" s="11">
        <v>11</v>
      </c>
      <c r="I723" s="20" t="s">
        <v>259</v>
      </c>
      <c r="J723" s="11" t="s">
        <v>261</v>
      </c>
      <c r="K723" s="11" t="s">
        <v>12658</v>
      </c>
      <c r="L723" s="11">
        <v>2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42036</v>
      </c>
      <c r="G724" s="10">
        <v>45689</v>
      </c>
      <c r="H724" s="11">
        <v>11</v>
      </c>
      <c r="I724" s="20" t="s">
        <v>259</v>
      </c>
      <c r="J724" s="11" t="s">
        <v>261</v>
      </c>
      <c r="K724" s="11" t="s">
        <v>12658</v>
      </c>
      <c r="L724" s="11">
        <v>2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42036</v>
      </c>
      <c r="G725" s="10">
        <v>45689</v>
      </c>
      <c r="H725" s="11">
        <v>11</v>
      </c>
      <c r="I725" s="20" t="s">
        <v>259</v>
      </c>
      <c r="J725" s="11" t="s">
        <v>261</v>
      </c>
      <c r="K725" s="11" t="s">
        <v>12658</v>
      </c>
      <c r="L725" s="11">
        <v>2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42036</v>
      </c>
      <c r="G726" s="10">
        <v>45689</v>
      </c>
      <c r="H726" s="11">
        <v>11</v>
      </c>
      <c r="I726" s="20" t="s">
        <v>259</v>
      </c>
      <c r="J726" s="11" t="s">
        <v>261</v>
      </c>
      <c r="K726" s="11" t="s">
        <v>12658</v>
      </c>
      <c r="L726" s="11">
        <v>2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42036</v>
      </c>
      <c r="G727" s="10">
        <v>45689</v>
      </c>
      <c r="H727" s="11">
        <v>11</v>
      </c>
      <c r="I727" s="20" t="s">
        <v>259</v>
      </c>
      <c r="J727" s="11" t="s">
        <v>261</v>
      </c>
      <c r="K727" s="11" t="s">
        <v>12658</v>
      </c>
      <c r="L727" s="11">
        <v>2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42036</v>
      </c>
      <c r="G728" s="10">
        <v>45689</v>
      </c>
      <c r="H728" s="11">
        <v>11</v>
      </c>
      <c r="I728" s="20" t="s">
        <v>259</v>
      </c>
      <c r="J728" s="11" t="s">
        <v>261</v>
      </c>
      <c r="K728" s="11" t="s">
        <v>12658</v>
      </c>
      <c r="L728" s="11">
        <v>2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42036</v>
      </c>
      <c r="G729" s="10">
        <v>45689</v>
      </c>
      <c r="H729" s="11">
        <v>11</v>
      </c>
      <c r="I729" s="11" t="s">
        <v>277</v>
      </c>
      <c r="J729" s="11" t="s">
        <v>261</v>
      </c>
      <c r="K729" s="11" t="s">
        <v>12658</v>
      </c>
      <c r="L729" s="11">
        <v>2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42036</v>
      </c>
      <c r="G730" s="10">
        <v>45689</v>
      </c>
      <c r="H730" s="11">
        <v>11</v>
      </c>
      <c r="I730" s="11" t="s">
        <v>277</v>
      </c>
      <c r="J730" s="11" t="s">
        <v>261</v>
      </c>
      <c r="K730" s="11" t="s">
        <v>12658</v>
      </c>
      <c r="L730" s="11">
        <v>2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42036</v>
      </c>
      <c r="G731" s="10">
        <v>45689</v>
      </c>
      <c r="H731" s="11">
        <v>11</v>
      </c>
      <c r="I731" s="11" t="s">
        <v>277</v>
      </c>
      <c r="J731" s="11" t="s">
        <v>261</v>
      </c>
      <c r="K731" s="11" t="s">
        <v>12658</v>
      </c>
      <c r="L731" s="11">
        <v>2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42036</v>
      </c>
      <c r="G732" s="10">
        <v>45689</v>
      </c>
      <c r="H732" s="11">
        <v>11</v>
      </c>
      <c r="I732" s="20" t="s">
        <v>259</v>
      </c>
      <c r="J732" s="11" t="s">
        <v>261</v>
      </c>
      <c r="K732" s="11" t="s">
        <v>12658</v>
      </c>
      <c r="L732" s="11">
        <v>2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42036</v>
      </c>
      <c r="G733" s="10">
        <v>45689</v>
      </c>
      <c r="H733" s="11">
        <v>11</v>
      </c>
      <c r="I733" s="20" t="s">
        <v>259</v>
      </c>
      <c r="J733" s="11" t="s">
        <v>261</v>
      </c>
      <c r="K733" s="11" t="s">
        <v>12658</v>
      </c>
      <c r="L733" s="11">
        <v>2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42036</v>
      </c>
      <c r="G734" s="10">
        <v>45689</v>
      </c>
      <c r="H734" s="11">
        <v>11</v>
      </c>
      <c r="I734" s="20" t="s">
        <v>259</v>
      </c>
      <c r="J734" s="11" t="s">
        <v>261</v>
      </c>
      <c r="K734" s="11" t="s">
        <v>12658</v>
      </c>
      <c r="L734" s="11">
        <v>2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42036</v>
      </c>
      <c r="G735" s="10">
        <v>45689</v>
      </c>
      <c r="H735" s="11">
        <v>11</v>
      </c>
      <c r="I735" s="20" t="s">
        <v>259</v>
      </c>
      <c r="J735" s="11" t="s">
        <v>261</v>
      </c>
      <c r="K735" s="11" t="s">
        <v>12658</v>
      </c>
      <c r="L735" s="11">
        <v>2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42036</v>
      </c>
      <c r="G736" s="10">
        <v>45689</v>
      </c>
      <c r="H736" s="11">
        <v>11</v>
      </c>
      <c r="I736" s="20" t="s">
        <v>259</v>
      </c>
      <c r="J736" s="11" t="s">
        <v>261</v>
      </c>
      <c r="K736" s="11" t="s">
        <v>12658</v>
      </c>
      <c r="L736" s="11">
        <v>2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42036</v>
      </c>
      <c r="G737" s="10">
        <v>45689</v>
      </c>
      <c r="H737" s="11">
        <v>11</v>
      </c>
      <c r="I737" s="20" t="s">
        <v>259</v>
      </c>
      <c r="J737" s="11" t="s">
        <v>261</v>
      </c>
      <c r="K737" s="11" t="s">
        <v>12658</v>
      </c>
      <c r="L737" s="11">
        <v>2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42036</v>
      </c>
      <c r="G738" s="10">
        <v>45689</v>
      </c>
      <c r="H738" s="11">
        <v>11</v>
      </c>
      <c r="I738" s="20" t="s">
        <v>259</v>
      </c>
      <c r="J738" s="11" t="s">
        <v>261</v>
      </c>
      <c r="K738" s="11" t="s">
        <v>12658</v>
      </c>
      <c r="L738" s="11">
        <v>2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42036</v>
      </c>
      <c r="G739" s="10">
        <v>45689</v>
      </c>
      <c r="H739" s="11">
        <v>11</v>
      </c>
      <c r="I739" s="20" t="s">
        <v>259</v>
      </c>
      <c r="J739" s="11" t="s">
        <v>261</v>
      </c>
      <c r="K739" s="11" t="s">
        <v>12658</v>
      </c>
      <c r="L739" s="11">
        <v>2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42036</v>
      </c>
      <c r="G740" s="10">
        <v>45689</v>
      </c>
      <c r="H740" s="11">
        <v>11</v>
      </c>
      <c r="I740" s="20" t="s">
        <v>259</v>
      </c>
      <c r="J740" s="11" t="s">
        <v>261</v>
      </c>
      <c r="K740" s="11" t="s">
        <v>12658</v>
      </c>
      <c r="L740" s="11">
        <v>2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42036</v>
      </c>
      <c r="G741" s="10">
        <v>45689</v>
      </c>
      <c r="H741" s="11">
        <v>11</v>
      </c>
      <c r="I741" s="20" t="s">
        <v>259</v>
      </c>
      <c r="J741" s="11" t="s">
        <v>261</v>
      </c>
      <c r="K741" s="11" t="s">
        <v>12658</v>
      </c>
      <c r="L741" s="11">
        <v>2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42036</v>
      </c>
      <c r="G742" s="10">
        <v>45689</v>
      </c>
      <c r="H742" s="11">
        <v>11</v>
      </c>
      <c r="I742" s="20" t="s">
        <v>259</v>
      </c>
      <c r="J742" s="11" t="s">
        <v>261</v>
      </c>
      <c r="K742" s="11" t="s">
        <v>12658</v>
      </c>
      <c r="L742" s="11">
        <v>2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42036</v>
      </c>
      <c r="G743" s="10">
        <v>45689</v>
      </c>
      <c r="H743" s="11">
        <v>11</v>
      </c>
      <c r="I743" s="20" t="s">
        <v>259</v>
      </c>
      <c r="J743" s="11" t="s">
        <v>261</v>
      </c>
      <c r="K743" s="11" t="s">
        <v>12658</v>
      </c>
      <c r="L743" s="11">
        <v>2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42036</v>
      </c>
      <c r="G744" s="10">
        <v>45689</v>
      </c>
      <c r="H744" s="11">
        <v>11</v>
      </c>
      <c r="I744" s="20" t="s">
        <v>259</v>
      </c>
      <c r="J744" s="11" t="s">
        <v>261</v>
      </c>
      <c r="K744" s="11" t="s">
        <v>12658</v>
      </c>
      <c r="L744" s="11">
        <v>2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42036</v>
      </c>
      <c r="G745" s="10">
        <v>45689</v>
      </c>
      <c r="H745" s="11">
        <v>11</v>
      </c>
      <c r="I745" s="20" t="s">
        <v>259</v>
      </c>
      <c r="J745" s="11" t="s">
        <v>261</v>
      </c>
      <c r="K745" s="11" t="s">
        <v>12658</v>
      </c>
      <c r="L745" s="11">
        <v>2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42036</v>
      </c>
      <c r="G746" s="10">
        <v>45689</v>
      </c>
      <c r="H746" s="11">
        <v>11</v>
      </c>
      <c r="I746" s="20" t="s">
        <v>259</v>
      </c>
      <c r="J746" s="11" t="s">
        <v>261</v>
      </c>
      <c r="K746" s="11" t="s">
        <v>12658</v>
      </c>
      <c r="L746" s="11">
        <v>2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42036</v>
      </c>
      <c r="G747" s="10">
        <v>45689</v>
      </c>
      <c r="H747" s="11">
        <v>11</v>
      </c>
      <c r="I747" s="11" t="s">
        <v>277</v>
      </c>
      <c r="J747" s="11" t="s">
        <v>261</v>
      </c>
      <c r="K747" s="11" t="s">
        <v>12658</v>
      </c>
      <c r="L747" s="11">
        <v>2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42036</v>
      </c>
      <c r="G748" s="10">
        <v>45689</v>
      </c>
      <c r="H748" s="11">
        <v>11</v>
      </c>
      <c r="I748" s="11" t="s">
        <v>277</v>
      </c>
      <c r="J748" s="11" t="s">
        <v>261</v>
      </c>
      <c r="K748" s="11" t="s">
        <v>12658</v>
      </c>
      <c r="L748" s="11">
        <v>2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42036</v>
      </c>
      <c r="G749" s="10">
        <v>45689</v>
      </c>
      <c r="H749" s="11">
        <v>11</v>
      </c>
      <c r="I749" s="11" t="s">
        <v>277</v>
      </c>
      <c r="J749" s="11" t="s">
        <v>261</v>
      </c>
      <c r="K749" s="11" t="s">
        <v>12658</v>
      </c>
      <c r="L749" s="11">
        <v>2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42036</v>
      </c>
      <c r="G750" s="10">
        <v>45689</v>
      </c>
      <c r="H750" s="11">
        <v>11</v>
      </c>
      <c r="I750" s="20" t="s">
        <v>259</v>
      </c>
      <c r="J750" s="11" t="s">
        <v>261</v>
      </c>
      <c r="K750" s="11" t="s">
        <v>12658</v>
      </c>
      <c r="L750" s="11">
        <v>2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42036</v>
      </c>
      <c r="G751" s="10">
        <v>45689</v>
      </c>
      <c r="H751" s="11">
        <v>11</v>
      </c>
      <c r="I751" s="20" t="s">
        <v>259</v>
      </c>
      <c r="J751" s="11" t="s">
        <v>261</v>
      </c>
      <c r="K751" s="11" t="s">
        <v>12658</v>
      </c>
      <c r="L751" s="11">
        <v>2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42036</v>
      </c>
      <c r="G752" s="10">
        <v>45689</v>
      </c>
      <c r="H752" s="11">
        <v>11</v>
      </c>
      <c r="I752" s="20" t="s">
        <v>259</v>
      </c>
      <c r="J752" s="11" t="s">
        <v>261</v>
      </c>
      <c r="K752" s="11" t="s">
        <v>12658</v>
      </c>
      <c r="L752" s="11">
        <v>2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42036</v>
      </c>
      <c r="G753" s="10">
        <v>45689</v>
      </c>
      <c r="H753" s="11">
        <v>11</v>
      </c>
      <c r="I753" s="20" t="s">
        <v>259</v>
      </c>
      <c r="J753" s="11" t="s">
        <v>261</v>
      </c>
      <c r="K753" s="11" t="s">
        <v>12658</v>
      </c>
      <c r="L753" s="11">
        <v>2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42036</v>
      </c>
      <c r="G754" s="10">
        <v>45689</v>
      </c>
      <c r="H754" s="11">
        <v>11</v>
      </c>
      <c r="I754" s="20" t="s">
        <v>259</v>
      </c>
      <c r="J754" s="11" t="s">
        <v>261</v>
      </c>
      <c r="K754" s="11" t="s">
        <v>12658</v>
      </c>
      <c r="L754" s="11">
        <v>2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42036</v>
      </c>
      <c r="G755" s="10">
        <v>45689</v>
      </c>
      <c r="H755" s="11">
        <v>11</v>
      </c>
      <c r="I755" s="20" t="s">
        <v>259</v>
      </c>
      <c r="J755" s="11" t="s">
        <v>261</v>
      </c>
      <c r="K755" s="11" t="s">
        <v>12658</v>
      </c>
      <c r="L755" s="11">
        <v>2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42036</v>
      </c>
      <c r="G756" s="10">
        <v>45689</v>
      </c>
      <c r="H756" s="11">
        <v>11</v>
      </c>
      <c r="I756" s="20" t="s">
        <v>259</v>
      </c>
      <c r="J756" s="11" t="s">
        <v>261</v>
      </c>
      <c r="K756" s="11" t="s">
        <v>12658</v>
      </c>
      <c r="L756" s="11">
        <v>2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42036</v>
      </c>
      <c r="G757" s="10">
        <v>45689</v>
      </c>
      <c r="H757" s="11">
        <v>11</v>
      </c>
      <c r="I757" s="20" t="s">
        <v>259</v>
      </c>
      <c r="J757" s="11" t="s">
        <v>261</v>
      </c>
      <c r="K757" s="11" t="s">
        <v>12658</v>
      </c>
      <c r="L757" s="11">
        <v>2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42036</v>
      </c>
      <c r="G758" s="10">
        <v>45689</v>
      </c>
      <c r="H758" s="11">
        <v>11</v>
      </c>
      <c r="I758" s="20" t="s">
        <v>259</v>
      </c>
      <c r="J758" s="11" t="s">
        <v>261</v>
      </c>
      <c r="K758" s="11" t="s">
        <v>12658</v>
      </c>
      <c r="L758" s="11">
        <v>2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42036</v>
      </c>
      <c r="G759" s="10">
        <v>45689</v>
      </c>
      <c r="H759" s="11">
        <v>11</v>
      </c>
      <c r="I759" s="20" t="s">
        <v>259</v>
      </c>
      <c r="J759" s="11" t="s">
        <v>261</v>
      </c>
      <c r="K759" s="11" t="s">
        <v>12658</v>
      </c>
      <c r="L759" s="11">
        <v>2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42036</v>
      </c>
      <c r="G760" s="10">
        <v>45689</v>
      </c>
      <c r="H760" s="11">
        <v>11</v>
      </c>
      <c r="I760" s="20" t="s">
        <v>259</v>
      </c>
      <c r="J760" s="11" t="s">
        <v>261</v>
      </c>
      <c r="K760" s="11" t="s">
        <v>12658</v>
      </c>
      <c r="L760" s="11">
        <v>2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42036</v>
      </c>
      <c r="G761" s="10">
        <v>45689</v>
      </c>
      <c r="H761" s="11">
        <v>11</v>
      </c>
      <c r="I761" s="20" t="s">
        <v>259</v>
      </c>
      <c r="J761" s="11" t="s">
        <v>261</v>
      </c>
      <c r="K761" s="11" t="s">
        <v>12658</v>
      </c>
      <c r="L761" s="11">
        <v>2</v>
      </c>
    </row>
    <row r="762" spans="1:12">
      <c r="A762" s="11" t="s">
        <v>1513</v>
      </c>
      <c r="D762" s="11" t="s">
        <v>260</v>
      </c>
      <c r="E762" s="19" t="s">
        <v>1763</v>
      </c>
      <c r="F762" s="10">
        <v>42036</v>
      </c>
      <c r="G762" s="10">
        <v>45689</v>
      </c>
      <c r="H762" s="11">
        <v>11</v>
      </c>
      <c r="I762" s="20" t="s">
        <v>259</v>
      </c>
      <c r="J762" s="11" t="s">
        <v>261</v>
      </c>
      <c r="K762" s="11" t="s">
        <v>12658</v>
      </c>
      <c r="L762" s="11">
        <v>2</v>
      </c>
    </row>
    <row r="763" spans="1:12">
      <c r="A763" s="11" t="s">
        <v>1514</v>
      </c>
      <c r="D763" s="11" t="s">
        <v>260</v>
      </c>
      <c r="E763" s="19" t="s">
        <v>1764</v>
      </c>
      <c r="F763" s="10">
        <v>42036</v>
      </c>
      <c r="G763" s="10">
        <v>45689</v>
      </c>
      <c r="H763" s="11">
        <v>11</v>
      </c>
      <c r="I763" s="20" t="s">
        <v>259</v>
      </c>
      <c r="J763" s="11" t="s">
        <v>261</v>
      </c>
      <c r="K763" s="11" t="s">
        <v>12658</v>
      </c>
      <c r="L763" s="11">
        <v>2</v>
      </c>
    </row>
    <row r="764" spans="1:12">
      <c r="A764" s="11" t="s">
        <v>1515</v>
      </c>
      <c r="D764" s="11" t="s">
        <v>260</v>
      </c>
      <c r="E764" s="19" t="s">
        <v>1765</v>
      </c>
      <c r="F764" s="10">
        <v>42036</v>
      </c>
      <c r="G764" s="10">
        <v>45689</v>
      </c>
      <c r="H764" s="11">
        <v>11</v>
      </c>
      <c r="I764" s="20" t="s">
        <v>259</v>
      </c>
      <c r="J764" s="11" t="s">
        <v>261</v>
      </c>
      <c r="K764" s="11" t="s">
        <v>12658</v>
      </c>
      <c r="L764" s="11">
        <v>2</v>
      </c>
    </row>
    <row r="765" spans="1:12">
      <c r="A765" s="11" t="s">
        <v>1516</v>
      </c>
      <c r="D765" s="11" t="s">
        <v>260</v>
      </c>
      <c r="E765" s="19" t="s">
        <v>1766</v>
      </c>
      <c r="F765" s="10">
        <v>42036</v>
      </c>
      <c r="G765" s="10">
        <v>45689</v>
      </c>
      <c r="H765" s="11">
        <v>11</v>
      </c>
      <c r="I765" s="11" t="s">
        <v>277</v>
      </c>
      <c r="J765" s="11" t="s">
        <v>261</v>
      </c>
      <c r="K765" s="11" t="s">
        <v>12658</v>
      </c>
      <c r="L765" s="11">
        <v>2</v>
      </c>
    </row>
    <row r="766" spans="1:12">
      <c r="A766" s="11" t="s">
        <v>1517</v>
      </c>
      <c r="D766" s="11" t="s">
        <v>260</v>
      </c>
      <c r="E766" s="19" t="s">
        <v>1767</v>
      </c>
      <c r="F766" s="10">
        <v>42036</v>
      </c>
      <c r="G766" s="10">
        <v>45689</v>
      </c>
      <c r="H766" s="11">
        <v>11</v>
      </c>
      <c r="I766" s="11" t="s">
        <v>277</v>
      </c>
      <c r="J766" s="11" t="s">
        <v>261</v>
      </c>
      <c r="K766" s="11" t="s">
        <v>12658</v>
      </c>
      <c r="L766" s="11">
        <v>2</v>
      </c>
    </row>
    <row r="767" spans="1:12">
      <c r="A767" s="11" t="s">
        <v>1518</v>
      </c>
      <c r="D767" s="11" t="s">
        <v>260</v>
      </c>
      <c r="E767" s="19" t="s">
        <v>1768</v>
      </c>
      <c r="F767" s="10">
        <v>42036</v>
      </c>
      <c r="G767" s="10">
        <v>45689</v>
      </c>
      <c r="H767" s="11">
        <v>11</v>
      </c>
      <c r="I767" s="11" t="s">
        <v>277</v>
      </c>
      <c r="J767" s="11" t="s">
        <v>261</v>
      </c>
      <c r="K767" s="11" t="s">
        <v>12658</v>
      </c>
      <c r="L767" s="11">
        <v>2</v>
      </c>
    </row>
    <row r="768" spans="1:12">
      <c r="A768" s="11" t="s">
        <v>1519</v>
      </c>
      <c r="D768" s="11" t="s">
        <v>260</v>
      </c>
      <c r="E768" s="19" t="s">
        <v>1769</v>
      </c>
      <c r="F768" s="10">
        <v>42036</v>
      </c>
      <c r="G768" s="10">
        <v>45689</v>
      </c>
      <c r="H768" s="11">
        <v>11</v>
      </c>
      <c r="I768" s="20" t="s">
        <v>259</v>
      </c>
      <c r="J768" s="11" t="s">
        <v>261</v>
      </c>
      <c r="K768" s="11" t="s">
        <v>12658</v>
      </c>
      <c r="L768" s="11">
        <v>2</v>
      </c>
    </row>
    <row r="769" spans="1:12">
      <c r="A769" s="11" t="s">
        <v>1520</v>
      </c>
      <c r="D769" s="11" t="s">
        <v>260</v>
      </c>
      <c r="E769" s="19" t="s">
        <v>1770</v>
      </c>
      <c r="F769" s="10">
        <v>42036</v>
      </c>
      <c r="G769" s="10">
        <v>45689</v>
      </c>
      <c r="H769" s="11">
        <v>11</v>
      </c>
      <c r="I769" s="20" t="s">
        <v>259</v>
      </c>
      <c r="J769" s="11" t="s">
        <v>261</v>
      </c>
      <c r="K769" s="11" t="s">
        <v>12658</v>
      </c>
      <c r="L769" s="11">
        <v>2</v>
      </c>
    </row>
    <row r="770" spans="1:12">
      <c r="A770" s="11" t="s">
        <v>1521</v>
      </c>
      <c r="D770" s="11" t="s">
        <v>260</v>
      </c>
      <c r="E770" s="19" t="s">
        <v>1771</v>
      </c>
      <c r="F770" s="10">
        <v>42036</v>
      </c>
      <c r="G770" s="10">
        <v>45689</v>
      </c>
      <c r="H770" s="11">
        <v>11</v>
      </c>
      <c r="I770" s="20" t="s">
        <v>259</v>
      </c>
      <c r="J770" s="11" t="s">
        <v>261</v>
      </c>
      <c r="K770" s="11" t="s">
        <v>12658</v>
      </c>
      <c r="L770" s="11">
        <v>2</v>
      </c>
    </row>
    <row r="771" spans="1:12">
      <c r="A771" s="11" t="s">
        <v>1522</v>
      </c>
      <c r="D771" s="11" t="s">
        <v>260</v>
      </c>
      <c r="E771" s="19" t="s">
        <v>1772</v>
      </c>
      <c r="F771" s="10">
        <v>42036</v>
      </c>
      <c r="G771" s="10">
        <v>45689</v>
      </c>
      <c r="H771" s="11">
        <v>11</v>
      </c>
      <c r="I771" s="20" t="s">
        <v>259</v>
      </c>
      <c r="J771" s="11" t="s">
        <v>261</v>
      </c>
      <c r="K771" s="11" t="s">
        <v>12658</v>
      </c>
      <c r="L771" s="11">
        <v>2</v>
      </c>
    </row>
    <row r="772" spans="1:12">
      <c r="A772" s="11" t="s">
        <v>1523</v>
      </c>
      <c r="D772" s="11" t="s">
        <v>260</v>
      </c>
      <c r="E772" s="19" t="s">
        <v>1773</v>
      </c>
      <c r="F772" s="10">
        <v>42036</v>
      </c>
      <c r="G772" s="10">
        <v>45689</v>
      </c>
      <c r="H772" s="11">
        <v>11</v>
      </c>
      <c r="I772" s="20" t="s">
        <v>259</v>
      </c>
      <c r="J772" s="11" t="s">
        <v>261</v>
      </c>
      <c r="K772" s="11" t="s">
        <v>12658</v>
      </c>
      <c r="L772" s="11">
        <v>2</v>
      </c>
    </row>
    <row r="773" spans="1:12">
      <c r="A773" s="11" t="s">
        <v>1524</v>
      </c>
      <c r="D773" s="11" t="s">
        <v>260</v>
      </c>
      <c r="E773" s="19" t="s">
        <v>1774</v>
      </c>
      <c r="F773" s="10">
        <v>42036</v>
      </c>
      <c r="G773" s="10">
        <v>45689</v>
      </c>
      <c r="H773" s="11">
        <v>11</v>
      </c>
      <c r="I773" s="20" t="s">
        <v>259</v>
      </c>
      <c r="J773" s="11" t="s">
        <v>261</v>
      </c>
      <c r="K773" s="11" t="s">
        <v>12658</v>
      </c>
      <c r="L773" s="11">
        <v>2</v>
      </c>
    </row>
    <row r="774" spans="1:12">
      <c r="A774" s="11" t="s">
        <v>1525</v>
      </c>
      <c r="D774" s="11" t="s">
        <v>260</v>
      </c>
      <c r="E774" s="19" t="s">
        <v>1775</v>
      </c>
      <c r="F774" s="10">
        <v>42036</v>
      </c>
      <c r="G774" s="10">
        <v>45689</v>
      </c>
      <c r="H774" s="11">
        <v>11</v>
      </c>
      <c r="I774" s="20" t="s">
        <v>259</v>
      </c>
      <c r="J774" s="11" t="s">
        <v>261</v>
      </c>
      <c r="K774" s="11" t="s">
        <v>12658</v>
      </c>
      <c r="L774" s="11">
        <v>2</v>
      </c>
    </row>
    <row r="775" spans="1:12">
      <c r="A775" s="11" t="s">
        <v>1526</v>
      </c>
      <c r="D775" s="11" t="s">
        <v>260</v>
      </c>
      <c r="E775" s="19" t="s">
        <v>1776</v>
      </c>
      <c r="F775" s="10">
        <v>42036</v>
      </c>
      <c r="G775" s="10">
        <v>45689</v>
      </c>
      <c r="H775" s="11">
        <v>11</v>
      </c>
      <c r="I775" s="20" t="s">
        <v>259</v>
      </c>
      <c r="J775" s="11" t="s">
        <v>261</v>
      </c>
      <c r="K775" s="11" t="s">
        <v>12658</v>
      </c>
      <c r="L775" s="11">
        <v>2</v>
      </c>
    </row>
    <row r="776" spans="1:12">
      <c r="A776" s="11" t="s">
        <v>1527</v>
      </c>
      <c r="D776" s="11" t="s">
        <v>260</v>
      </c>
      <c r="E776" s="19" t="s">
        <v>1777</v>
      </c>
      <c r="F776" s="10">
        <v>42036</v>
      </c>
      <c r="G776" s="10">
        <v>45689</v>
      </c>
      <c r="H776" s="11">
        <v>11</v>
      </c>
      <c r="I776" s="20" t="s">
        <v>259</v>
      </c>
      <c r="J776" s="11" t="s">
        <v>261</v>
      </c>
      <c r="K776" s="11" t="s">
        <v>12658</v>
      </c>
      <c r="L776" s="11">
        <v>2</v>
      </c>
    </row>
    <row r="777" spans="1:12">
      <c r="A777" s="11" t="s">
        <v>1528</v>
      </c>
      <c r="D777" s="11" t="s">
        <v>260</v>
      </c>
      <c r="E777" s="19" t="s">
        <v>1778</v>
      </c>
      <c r="F777" s="10">
        <v>42036</v>
      </c>
      <c r="G777" s="10">
        <v>45689</v>
      </c>
      <c r="H777" s="11">
        <v>11</v>
      </c>
      <c r="I777" s="20" t="s">
        <v>259</v>
      </c>
      <c r="J777" s="11" t="s">
        <v>261</v>
      </c>
      <c r="K777" s="11" t="s">
        <v>12658</v>
      </c>
      <c r="L777" s="11">
        <v>2</v>
      </c>
    </row>
    <row r="778" spans="1:12">
      <c r="A778" s="11" t="s">
        <v>1529</v>
      </c>
      <c r="D778" s="11" t="s">
        <v>260</v>
      </c>
      <c r="E778" s="19" t="s">
        <v>1779</v>
      </c>
      <c r="F778" s="10">
        <v>42036</v>
      </c>
      <c r="G778" s="10">
        <v>45689</v>
      </c>
      <c r="H778" s="11">
        <v>11</v>
      </c>
      <c r="I778" s="20" t="s">
        <v>259</v>
      </c>
      <c r="J778" s="11" t="s">
        <v>261</v>
      </c>
      <c r="K778" s="11" t="s">
        <v>12658</v>
      </c>
      <c r="L778" s="11">
        <v>2</v>
      </c>
    </row>
    <row r="779" spans="1:12">
      <c r="A779" s="11" t="s">
        <v>1530</v>
      </c>
      <c r="D779" s="11" t="s">
        <v>260</v>
      </c>
      <c r="E779" s="19" t="s">
        <v>1780</v>
      </c>
      <c r="F779" s="10">
        <v>42036</v>
      </c>
      <c r="G779" s="10">
        <v>45689</v>
      </c>
      <c r="H779" s="11">
        <v>11</v>
      </c>
      <c r="I779" s="20" t="s">
        <v>259</v>
      </c>
      <c r="J779" s="11" t="s">
        <v>261</v>
      </c>
      <c r="K779" s="11" t="s">
        <v>12658</v>
      </c>
      <c r="L779" s="11">
        <v>2</v>
      </c>
    </row>
    <row r="780" spans="1:12">
      <c r="A780" s="11" t="s">
        <v>1531</v>
      </c>
      <c r="D780" s="11" t="s">
        <v>260</v>
      </c>
      <c r="E780" s="19" t="s">
        <v>1781</v>
      </c>
      <c r="F780" s="10">
        <v>42036</v>
      </c>
      <c r="G780" s="10">
        <v>45689</v>
      </c>
      <c r="H780" s="11">
        <v>11</v>
      </c>
      <c r="I780" s="20" t="s">
        <v>259</v>
      </c>
      <c r="J780" s="11" t="s">
        <v>261</v>
      </c>
      <c r="K780" s="11" t="s">
        <v>12658</v>
      </c>
      <c r="L780" s="11">
        <v>2</v>
      </c>
    </row>
    <row r="781" spans="1:12">
      <c r="A781" s="11" t="s">
        <v>1532</v>
      </c>
      <c r="D781" s="11" t="s">
        <v>260</v>
      </c>
      <c r="E781" s="19" t="s">
        <v>1782</v>
      </c>
      <c r="F781" s="10">
        <v>42036</v>
      </c>
      <c r="G781" s="10">
        <v>45689</v>
      </c>
      <c r="H781" s="11">
        <v>11</v>
      </c>
      <c r="I781" s="20" t="s">
        <v>259</v>
      </c>
      <c r="J781" s="11" t="s">
        <v>261</v>
      </c>
      <c r="K781" s="11" t="s">
        <v>12658</v>
      </c>
      <c r="L781" s="11">
        <v>2</v>
      </c>
    </row>
    <row r="782" spans="1:12">
      <c r="A782" s="11" t="s">
        <v>1533</v>
      </c>
      <c r="D782" s="11" t="s">
        <v>260</v>
      </c>
      <c r="E782" s="19" t="s">
        <v>1783</v>
      </c>
      <c r="F782" s="10">
        <v>42036</v>
      </c>
      <c r="G782" s="10">
        <v>45689</v>
      </c>
      <c r="H782" s="11">
        <v>11</v>
      </c>
      <c r="I782" s="20" t="s">
        <v>259</v>
      </c>
      <c r="J782" s="11" t="s">
        <v>261</v>
      </c>
      <c r="K782" s="11" t="s">
        <v>12658</v>
      </c>
      <c r="L782" s="11">
        <v>2</v>
      </c>
    </row>
    <row r="783" spans="1:12">
      <c r="A783" s="11" t="s">
        <v>1534</v>
      </c>
      <c r="D783" s="11" t="s">
        <v>260</v>
      </c>
      <c r="E783" s="19" t="s">
        <v>1784</v>
      </c>
      <c r="F783" s="10">
        <v>42036</v>
      </c>
      <c r="G783" s="10">
        <v>45689</v>
      </c>
      <c r="H783" s="11">
        <v>11</v>
      </c>
      <c r="I783" s="11" t="s">
        <v>277</v>
      </c>
      <c r="J783" s="11" t="s">
        <v>261</v>
      </c>
      <c r="K783" s="11" t="s">
        <v>12658</v>
      </c>
      <c r="L783" s="11">
        <v>2</v>
      </c>
    </row>
    <row r="784" spans="1:12">
      <c r="A784" s="11" t="s">
        <v>1535</v>
      </c>
      <c r="D784" s="11" t="s">
        <v>260</v>
      </c>
      <c r="E784" s="19" t="s">
        <v>1785</v>
      </c>
      <c r="F784" s="10">
        <v>42036</v>
      </c>
      <c r="G784" s="10">
        <v>45689</v>
      </c>
      <c r="H784" s="11">
        <v>11</v>
      </c>
      <c r="I784" s="11" t="s">
        <v>277</v>
      </c>
      <c r="J784" s="11" t="s">
        <v>261</v>
      </c>
      <c r="K784" s="11" t="s">
        <v>12658</v>
      </c>
      <c r="L784" s="11">
        <v>2</v>
      </c>
    </row>
    <row r="785" spans="1:12">
      <c r="A785" s="11" t="s">
        <v>1536</v>
      </c>
      <c r="D785" s="11" t="s">
        <v>260</v>
      </c>
      <c r="E785" s="19" t="s">
        <v>1786</v>
      </c>
      <c r="F785" s="10">
        <v>42036</v>
      </c>
      <c r="G785" s="10">
        <v>45689</v>
      </c>
      <c r="H785" s="11">
        <v>11</v>
      </c>
      <c r="I785" s="11" t="s">
        <v>277</v>
      </c>
      <c r="J785" s="11" t="s">
        <v>261</v>
      </c>
      <c r="K785" s="11" t="s">
        <v>12658</v>
      </c>
      <c r="L785" s="11">
        <v>2</v>
      </c>
    </row>
    <row r="786" spans="1:12">
      <c r="A786" s="11" t="s">
        <v>1537</v>
      </c>
      <c r="D786" s="11" t="s">
        <v>260</v>
      </c>
      <c r="E786" s="19" t="s">
        <v>1787</v>
      </c>
      <c r="F786" s="10">
        <v>42036</v>
      </c>
      <c r="G786" s="10">
        <v>45689</v>
      </c>
      <c r="H786" s="11">
        <v>11</v>
      </c>
      <c r="I786" s="20" t="s">
        <v>259</v>
      </c>
      <c r="J786" s="11" t="s">
        <v>261</v>
      </c>
      <c r="K786" s="11" t="s">
        <v>12658</v>
      </c>
      <c r="L786" s="11">
        <v>2</v>
      </c>
    </row>
    <row r="787" spans="1:12">
      <c r="A787" s="11" t="s">
        <v>1538</v>
      </c>
      <c r="D787" s="11" t="s">
        <v>260</v>
      </c>
      <c r="E787" s="19" t="s">
        <v>1788</v>
      </c>
      <c r="F787" s="10">
        <v>42036</v>
      </c>
      <c r="G787" s="10">
        <v>45689</v>
      </c>
      <c r="H787" s="11">
        <v>11</v>
      </c>
      <c r="I787" s="20" t="s">
        <v>259</v>
      </c>
      <c r="J787" s="11" t="s">
        <v>261</v>
      </c>
      <c r="K787" s="11" t="s">
        <v>12658</v>
      </c>
      <c r="L787" s="11">
        <v>2</v>
      </c>
    </row>
    <row r="788" spans="1:12">
      <c r="A788" s="11" t="s">
        <v>1539</v>
      </c>
      <c r="D788" s="11" t="s">
        <v>260</v>
      </c>
      <c r="E788" s="19" t="s">
        <v>1789</v>
      </c>
      <c r="F788" s="10">
        <v>42036</v>
      </c>
      <c r="G788" s="10">
        <v>45689</v>
      </c>
      <c r="H788" s="11">
        <v>11</v>
      </c>
      <c r="I788" s="20" t="s">
        <v>259</v>
      </c>
      <c r="J788" s="11" t="s">
        <v>261</v>
      </c>
      <c r="K788" s="11" t="s">
        <v>12658</v>
      </c>
      <c r="L788" s="11">
        <v>2</v>
      </c>
    </row>
    <row r="789" spans="1:12">
      <c r="A789" s="11" t="s">
        <v>1540</v>
      </c>
      <c r="D789" s="11" t="s">
        <v>260</v>
      </c>
      <c r="E789" s="19" t="s">
        <v>1790</v>
      </c>
      <c r="F789" s="10">
        <v>42036</v>
      </c>
      <c r="G789" s="10">
        <v>45689</v>
      </c>
      <c r="H789" s="11">
        <v>11</v>
      </c>
      <c r="I789" s="20" t="s">
        <v>259</v>
      </c>
      <c r="J789" s="11" t="s">
        <v>261</v>
      </c>
      <c r="K789" s="11" t="s">
        <v>12658</v>
      </c>
      <c r="L789" s="11">
        <v>2</v>
      </c>
    </row>
    <row r="790" spans="1:12">
      <c r="A790" s="11" t="s">
        <v>1541</v>
      </c>
      <c r="D790" s="11" t="s">
        <v>260</v>
      </c>
      <c r="E790" s="19" t="s">
        <v>1791</v>
      </c>
      <c r="F790" s="10">
        <v>42036</v>
      </c>
      <c r="G790" s="10">
        <v>45689</v>
      </c>
      <c r="H790" s="11">
        <v>11</v>
      </c>
      <c r="I790" s="20" t="s">
        <v>259</v>
      </c>
      <c r="J790" s="11" t="s">
        <v>261</v>
      </c>
      <c r="K790" s="11" t="s">
        <v>12658</v>
      </c>
      <c r="L790" s="11">
        <v>2</v>
      </c>
    </row>
    <row r="791" spans="1:12">
      <c r="A791" s="11" t="s">
        <v>1542</v>
      </c>
      <c r="D791" s="11" t="s">
        <v>260</v>
      </c>
      <c r="E791" s="19" t="s">
        <v>1792</v>
      </c>
      <c r="F791" s="10">
        <v>42036</v>
      </c>
      <c r="G791" s="10">
        <v>45689</v>
      </c>
      <c r="H791" s="11">
        <v>11</v>
      </c>
      <c r="I791" s="20" t="s">
        <v>259</v>
      </c>
      <c r="J791" s="11" t="s">
        <v>261</v>
      </c>
      <c r="K791" s="11" t="s">
        <v>12658</v>
      </c>
      <c r="L791" s="11">
        <v>2</v>
      </c>
    </row>
    <row r="792" spans="1:12">
      <c r="A792" s="11" t="s">
        <v>1543</v>
      </c>
      <c r="D792" s="11" t="s">
        <v>260</v>
      </c>
      <c r="E792" s="19" t="s">
        <v>1793</v>
      </c>
      <c r="F792" s="10">
        <v>42036</v>
      </c>
      <c r="G792" s="10">
        <v>45689</v>
      </c>
      <c r="H792" s="11">
        <v>11</v>
      </c>
      <c r="I792" s="20" t="s">
        <v>259</v>
      </c>
      <c r="J792" s="11" t="s">
        <v>261</v>
      </c>
      <c r="K792" s="11" t="s">
        <v>12658</v>
      </c>
      <c r="L792" s="11">
        <v>2</v>
      </c>
    </row>
    <row r="793" spans="1:12">
      <c r="A793" s="11" t="s">
        <v>1544</v>
      </c>
      <c r="D793" s="11" t="s">
        <v>260</v>
      </c>
      <c r="E793" s="19" t="s">
        <v>1794</v>
      </c>
      <c r="F793" s="10">
        <v>42036</v>
      </c>
      <c r="G793" s="10">
        <v>45689</v>
      </c>
      <c r="H793" s="11">
        <v>11</v>
      </c>
      <c r="I793" s="20" t="s">
        <v>259</v>
      </c>
      <c r="J793" s="11" t="s">
        <v>261</v>
      </c>
      <c r="K793" s="11" t="s">
        <v>12658</v>
      </c>
      <c r="L793" s="11">
        <v>2</v>
      </c>
    </row>
    <row r="794" spans="1:12">
      <c r="A794" s="11" t="s">
        <v>1545</v>
      </c>
      <c r="D794" s="11" t="s">
        <v>260</v>
      </c>
      <c r="E794" s="19" t="s">
        <v>1795</v>
      </c>
      <c r="F794" s="10">
        <v>42036</v>
      </c>
      <c r="G794" s="10">
        <v>45689</v>
      </c>
      <c r="H794" s="11">
        <v>11</v>
      </c>
      <c r="I794" s="20" t="s">
        <v>259</v>
      </c>
      <c r="J794" s="11" t="s">
        <v>261</v>
      </c>
      <c r="K794" s="11" t="s">
        <v>12658</v>
      </c>
      <c r="L794" s="11">
        <v>2</v>
      </c>
    </row>
    <row r="795" spans="1:12">
      <c r="A795" s="11" t="s">
        <v>1546</v>
      </c>
      <c r="D795" s="11" t="s">
        <v>260</v>
      </c>
      <c r="E795" s="19" t="s">
        <v>1796</v>
      </c>
      <c r="F795" s="10">
        <v>42036</v>
      </c>
      <c r="G795" s="10">
        <v>45689</v>
      </c>
      <c r="H795" s="11">
        <v>11</v>
      </c>
      <c r="I795" s="20" t="s">
        <v>259</v>
      </c>
      <c r="J795" s="11" t="s">
        <v>261</v>
      </c>
      <c r="K795" s="11" t="s">
        <v>12658</v>
      </c>
      <c r="L795" s="11">
        <v>2</v>
      </c>
    </row>
    <row r="796" spans="1:12">
      <c r="A796" s="11" t="s">
        <v>1547</v>
      </c>
      <c r="D796" s="11" t="s">
        <v>260</v>
      </c>
      <c r="E796" s="19" t="s">
        <v>1797</v>
      </c>
      <c r="F796" s="10">
        <v>42036</v>
      </c>
      <c r="G796" s="10">
        <v>45689</v>
      </c>
      <c r="H796" s="11">
        <v>11</v>
      </c>
      <c r="I796" s="20" t="s">
        <v>259</v>
      </c>
      <c r="J796" s="11" t="s">
        <v>261</v>
      </c>
      <c r="K796" s="11" t="s">
        <v>12658</v>
      </c>
      <c r="L796" s="11">
        <v>2</v>
      </c>
    </row>
    <row r="797" spans="1:12">
      <c r="A797" s="11" t="s">
        <v>1548</v>
      </c>
      <c r="D797" s="11" t="s">
        <v>260</v>
      </c>
      <c r="E797" s="19" t="s">
        <v>1798</v>
      </c>
      <c r="F797" s="10">
        <v>42036</v>
      </c>
      <c r="G797" s="10">
        <v>45689</v>
      </c>
      <c r="H797" s="11">
        <v>11</v>
      </c>
      <c r="I797" s="20" t="s">
        <v>259</v>
      </c>
      <c r="J797" s="11" t="s">
        <v>261</v>
      </c>
      <c r="K797" s="11" t="s">
        <v>12658</v>
      </c>
      <c r="L797" s="11">
        <v>2</v>
      </c>
    </row>
    <row r="798" spans="1:12">
      <c r="A798" s="11" t="s">
        <v>1549</v>
      </c>
      <c r="D798" s="11" t="s">
        <v>260</v>
      </c>
      <c r="E798" s="19" t="s">
        <v>1799</v>
      </c>
      <c r="F798" s="10">
        <v>42036</v>
      </c>
      <c r="G798" s="10">
        <v>45689</v>
      </c>
      <c r="H798" s="11">
        <v>11</v>
      </c>
      <c r="I798" s="20" t="s">
        <v>259</v>
      </c>
      <c r="J798" s="11" t="s">
        <v>261</v>
      </c>
      <c r="K798" s="11" t="s">
        <v>12658</v>
      </c>
      <c r="L798" s="11">
        <v>2</v>
      </c>
    </row>
    <row r="799" spans="1:12">
      <c r="A799" s="11" t="s">
        <v>1550</v>
      </c>
      <c r="D799" s="11" t="s">
        <v>260</v>
      </c>
      <c r="E799" s="19" t="s">
        <v>1800</v>
      </c>
      <c r="F799" s="10">
        <v>42036</v>
      </c>
      <c r="G799" s="10">
        <v>45689</v>
      </c>
      <c r="H799" s="11">
        <v>11</v>
      </c>
      <c r="I799" s="20" t="s">
        <v>259</v>
      </c>
      <c r="J799" s="11" t="s">
        <v>261</v>
      </c>
      <c r="K799" s="11" t="s">
        <v>12658</v>
      </c>
      <c r="L799" s="11">
        <v>2</v>
      </c>
    </row>
    <row r="800" spans="1:12">
      <c r="A800" s="11" t="s">
        <v>1551</v>
      </c>
      <c r="D800" s="11" t="s">
        <v>260</v>
      </c>
      <c r="E800" s="19" t="s">
        <v>1801</v>
      </c>
      <c r="F800" s="10">
        <v>42036</v>
      </c>
      <c r="G800" s="10">
        <v>45689</v>
      </c>
      <c r="H800" s="11">
        <v>11</v>
      </c>
      <c r="I800" s="20" t="s">
        <v>259</v>
      </c>
      <c r="J800" s="11" t="s">
        <v>261</v>
      </c>
      <c r="K800" s="11" t="s">
        <v>12658</v>
      </c>
      <c r="L800" s="11">
        <v>2</v>
      </c>
    </row>
    <row r="801" spans="1:12">
      <c r="A801" s="11" t="s">
        <v>1552</v>
      </c>
      <c r="D801" s="11" t="s">
        <v>260</v>
      </c>
      <c r="E801" s="19" t="s">
        <v>1802</v>
      </c>
      <c r="F801" s="10">
        <v>42036</v>
      </c>
      <c r="G801" s="10">
        <v>45689</v>
      </c>
      <c r="H801" s="11">
        <v>11</v>
      </c>
      <c r="I801" s="11" t="s">
        <v>277</v>
      </c>
      <c r="J801" s="11" t="s">
        <v>261</v>
      </c>
      <c r="K801" s="11" t="s">
        <v>12658</v>
      </c>
      <c r="L801" s="11">
        <v>2</v>
      </c>
    </row>
    <row r="802" spans="1:12">
      <c r="A802" s="11" t="s">
        <v>1553</v>
      </c>
      <c r="D802" s="11" t="s">
        <v>260</v>
      </c>
      <c r="E802" s="19" t="s">
        <v>1803</v>
      </c>
      <c r="F802" s="10">
        <v>42036</v>
      </c>
      <c r="G802" s="10">
        <v>45689</v>
      </c>
      <c r="H802" s="11">
        <v>11</v>
      </c>
      <c r="I802" s="11" t="s">
        <v>277</v>
      </c>
      <c r="J802" s="11" t="s">
        <v>261</v>
      </c>
      <c r="K802" s="11" t="s">
        <v>12658</v>
      </c>
      <c r="L802" s="11">
        <v>2</v>
      </c>
    </row>
    <row r="803" spans="1:12">
      <c r="A803" s="11" t="s">
        <v>1554</v>
      </c>
      <c r="D803" s="11" t="s">
        <v>260</v>
      </c>
      <c r="E803" s="19" t="s">
        <v>1804</v>
      </c>
      <c r="F803" s="10">
        <v>42036</v>
      </c>
      <c r="G803" s="10">
        <v>45689</v>
      </c>
      <c r="H803" s="11">
        <v>11</v>
      </c>
      <c r="I803" s="11" t="s">
        <v>277</v>
      </c>
      <c r="J803" s="11" t="s">
        <v>261</v>
      </c>
      <c r="K803" s="11" t="s">
        <v>12658</v>
      </c>
      <c r="L803" s="11">
        <v>2</v>
      </c>
    </row>
    <row r="804" spans="1:12">
      <c r="A804" s="11" t="s">
        <v>1555</v>
      </c>
      <c r="D804" s="11" t="s">
        <v>260</v>
      </c>
      <c r="E804" s="19" t="s">
        <v>1805</v>
      </c>
      <c r="F804" s="10">
        <v>42036</v>
      </c>
      <c r="G804" s="10">
        <v>45689</v>
      </c>
      <c r="H804" s="11">
        <v>11</v>
      </c>
      <c r="I804" s="20" t="s">
        <v>259</v>
      </c>
      <c r="J804" s="11" t="s">
        <v>261</v>
      </c>
      <c r="K804" s="11" t="s">
        <v>12658</v>
      </c>
      <c r="L804" s="11">
        <v>2</v>
      </c>
    </row>
    <row r="805" spans="1:12">
      <c r="A805" s="11" t="s">
        <v>1556</v>
      </c>
      <c r="D805" s="11" t="s">
        <v>260</v>
      </c>
      <c r="E805" s="19" t="s">
        <v>1806</v>
      </c>
      <c r="F805" s="10">
        <v>42036</v>
      </c>
      <c r="G805" s="10">
        <v>45689</v>
      </c>
      <c r="H805" s="11">
        <v>11</v>
      </c>
      <c r="I805" s="20" t="s">
        <v>259</v>
      </c>
      <c r="J805" s="11" t="s">
        <v>261</v>
      </c>
      <c r="K805" s="11" t="s">
        <v>12658</v>
      </c>
      <c r="L805" s="11">
        <v>2</v>
      </c>
    </row>
    <row r="806" spans="1:12">
      <c r="A806" s="11" t="s">
        <v>1557</v>
      </c>
      <c r="D806" s="11" t="s">
        <v>260</v>
      </c>
      <c r="E806" s="19" t="s">
        <v>1807</v>
      </c>
      <c r="F806" s="10">
        <v>42036</v>
      </c>
      <c r="G806" s="10">
        <v>45689</v>
      </c>
      <c r="H806" s="11">
        <v>11</v>
      </c>
      <c r="I806" s="20" t="s">
        <v>259</v>
      </c>
      <c r="J806" s="11" t="s">
        <v>261</v>
      </c>
      <c r="K806" s="11" t="s">
        <v>12658</v>
      </c>
      <c r="L806" s="11">
        <v>2</v>
      </c>
    </row>
    <row r="807" spans="1:12">
      <c r="A807" s="11" t="s">
        <v>1558</v>
      </c>
      <c r="D807" s="11" t="s">
        <v>260</v>
      </c>
      <c r="E807" s="19" t="s">
        <v>1808</v>
      </c>
      <c r="F807" s="10">
        <v>42036</v>
      </c>
      <c r="G807" s="10">
        <v>45689</v>
      </c>
      <c r="H807" s="11">
        <v>11</v>
      </c>
      <c r="I807" s="20" t="s">
        <v>259</v>
      </c>
      <c r="J807" s="11" t="s">
        <v>261</v>
      </c>
      <c r="K807" s="11" t="s">
        <v>12658</v>
      </c>
      <c r="L807" s="11">
        <v>2</v>
      </c>
    </row>
    <row r="808" spans="1:12">
      <c r="A808" s="11" t="s">
        <v>1559</v>
      </c>
      <c r="D808" s="11" t="s">
        <v>260</v>
      </c>
      <c r="E808" s="19" t="s">
        <v>1809</v>
      </c>
      <c r="F808" s="10">
        <v>42036</v>
      </c>
      <c r="G808" s="10">
        <v>45689</v>
      </c>
      <c r="H808" s="11">
        <v>11</v>
      </c>
      <c r="I808" s="20" t="s">
        <v>259</v>
      </c>
      <c r="J808" s="11" t="s">
        <v>261</v>
      </c>
      <c r="K808" s="11" t="s">
        <v>12658</v>
      </c>
      <c r="L808" s="11">
        <v>2</v>
      </c>
    </row>
    <row r="809" spans="1:12">
      <c r="A809" s="11" t="s">
        <v>1560</v>
      </c>
      <c r="D809" s="11" t="s">
        <v>260</v>
      </c>
      <c r="E809" s="19" t="s">
        <v>1810</v>
      </c>
      <c r="F809" s="10">
        <v>42036</v>
      </c>
      <c r="G809" s="10">
        <v>45689</v>
      </c>
      <c r="H809" s="11">
        <v>11</v>
      </c>
      <c r="I809" s="20" t="s">
        <v>259</v>
      </c>
      <c r="J809" s="11" t="s">
        <v>261</v>
      </c>
      <c r="K809" s="11" t="s">
        <v>12658</v>
      </c>
      <c r="L809" s="11">
        <v>2</v>
      </c>
    </row>
    <row r="810" spans="1:12">
      <c r="A810" s="11" t="s">
        <v>1561</v>
      </c>
      <c r="D810" s="11" t="s">
        <v>260</v>
      </c>
      <c r="E810" s="19" t="s">
        <v>1811</v>
      </c>
      <c r="F810" s="10">
        <v>42036</v>
      </c>
      <c r="G810" s="10">
        <v>45689</v>
      </c>
      <c r="H810" s="11">
        <v>11</v>
      </c>
      <c r="I810" s="20" t="s">
        <v>259</v>
      </c>
      <c r="J810" s="11" t="s">
        <v>261</v>
      </c>
      <c r="K810" s="11" t="s">
        <v>12658</v>
      </c>
      <c r="L810" s="11">
        <v>2</v>
      </c>
    </row>
    <row r="811" spans="1:12">
      <c r="A811" s="11" t="s">
        <v>1562</v>
      </c>
      <c r="D811" s="11" t="s">
        <v>260</v>
      </c>
      <c r="E811" s="19" t="s">
        <v>1812</v>
      </c>
      <c r="F811" s="10">
        <v>42036</v>
      </c>
      <c r="G811" s="10">
        <v>45689</v>
      </c>
      <c r="H811" s="11">
        <v>11</v>
      </c>
      <c r="I811" s="20" t="s">
        <v>259</v>
      </c>
      <c r="J811" s="11" t="s">
        <v>261</v>
      </c>
      <c r="K811" s="11" t="s">
        <v>12658</v>
      </c>
      <c r="L811" s="11">
        <v>2</v>
      </c>
    </row>
    <row r="812" spans="1:12">
      <c r="A812" s="11" t="s">
        <v>1563</v>
      </c>
      <c r="D812" s="11" t="s">
        <v>260</v>
      </c>
      <c r="E812" s="19" t="s">
        <v>1813</v>
      </c>
      <c r="F812" s="10">
        <v>42036</v>
      </c>
      <c r="G812" s="10">
        <v>45689</v>
      </c>
      <c r="H812" s="11">
        <v>11</v>
      </c>
      <c r="I812" s="20" t="s">
        <v>259</v>
      </c>
      <c r="J812" s="11" t="s">
        <v>261</v>
      </c>
      <c r="K812" s="11" t="s">
        <v>12658</v>
      </c>
      <c r="L812" s="11">
        <v>2</v>
      </c>
    </row>
    <row r="813" spans="1:12">
      <c r="A813" s="11" t="s">
        <v>1564</v>
      </c>
      <c r="D813" s="11" t="s">
        <v>260</v>
      </c>
      <c r="E813" s="19" t="s">
        <v>1814</v>
      </c>
      <c r="F813" s="10">
        <v>42036</v>
      </c>
      <c r="G813" s="10">
        <v>45689</v>
      </c>
      <c r="H813" s="11">
        <v>11</v>
      </c>
      <c r="I813" s="20" t="s">
        <v>259</v>
      </c>
      <c r="J813" s="11" t="s">
        <v>261</v>
      </c>
      <c r="K813" s="11" t="s">
        <v>12658</v>
      </c>
      <c r="L813" s="11">
        <v>2</v>
      </c>
    </row>
    <row r="814" spans="1:12">
      <c r="A814" s="11" t="s">
        <v>1565</v>
      </c>
      <c r="D814" s="11" t="s">
        <v>260</v>
      </c>
      <c r="E814" s="19" t="s">
        <v>1815</v>
      </c>
      <c r="F814" s="10">
        <v>42036</v>
      </c>
      <c r="G814" s="10">
        <v>45689</v>
      </c>
      <c r="H814" s="11">
        <v>11</v>
      </c>
      <c r="I814" s="20" t="s">
        <v>259</v>
      </c>
      <c r="J814" s="11" t="s">
        <v>261</v>
      </c>
      <c r="K814" s="11" t="s">
        <v>12658</v>
      </c>
      <c r="L814" s="11">
        <v>2</v>
      </c>
    </row>
    <row r="815" spans="1:12">
      <c r="A815" s="11" t="s">
        <v>1566</v>
      </c>
      <c r="D815" s="11" t="s">
        <v>260</v>
      </c>
      <c r="E815" s="19" t="s">
        <v>1816</v>
      </c>
      <c r="F815" s="10">
        <v>42036</v>
      </c>
      <c r="G815" s="10">
        <v>45689</v>
      </c>
      <c r="H815" s="11">
        <v>11</v>
      </c>
      <c r="I815" s="20" t="s">
        <v>259</v>
      </c>
      <c r="J815" s="11" t="s">
        <v>261</v>
      </c>
      <c r="K815" s="11" t="s">
        <v>12658</v>
      </c>
      <c r="L815" s="11">
        <v>2</v>
      </c>
    </row>
    <row r="816" spans="1:12">
      <c r="A816" s="11" t="s">
        <v>1567</v>
      </c>
      <c r="D816" s="11" t="s">
        <v>260</v>
      </c>
      <c r="E816" s="19" t="s">
        <v>1817</v>
      </c>
      <c r="F816" s="10">
        <v>42036</v>
      </c>
      <c r="G816" s="10">
        <v>45689</v>
      </c>
      <c r="H816" s="11">
        <v>11</v>
      </c>
      <c r="I816" s="20" t="s">
        <v>259</v>
      </c>
      <c r="J816" s="11" t="s">
        <v>261</v>
      </c>
      <c r="K816" s="11" t="s">
        <v>12658</v>
      </c>
      <c r="L816" s="11">
        <v>2</v>
      </c>
    </row>
    <row r="817" spans="1:12">
      <c r="A817" s="11" t="s">
        <v>1568</v>
      </c>
      <c r="D817" s="11" t="s">
        <v>260</v>
      </c>
      <c r="E817" s="19" t="s">
        <v>1818</v>
      </c>
      <c r="F817" s="10">
        <v>42036</v>
      </c>
      <c r="G817" s="10">
        <v>45689</v>
      </c>
      <c r="H817" s="11">
        <v>11</v>
      </c>
      <c r="I817" s="20" t="s">
        <v>259</v>
      </c>
      <c r="J817" s="11" t="s">
        <v>261</v>
      </c>
      <c r="K817" s="11" t="s">
        <v>12658</v>
      </c>
      <c r="L817" s="11">
        <v>2</v>
      </c>
    </row>
    <row r="818" spans="1:12">
      <c r="A818" s="11" t="s">
        <v>1569</v>
      </c>
      <c r="D818" s="11" t="s">
        <v>260</v>
      </c>
      <c r="E818" s="19" t="s">
        <v>1819</v>
      </c>
      <c r="F818" s="10">
        <v>42036</v>
      </c>
      <c r="G818" s="10">
        <v>45689</v>
      </c>
      <c r="H818" s="11">
        <v>11</v>
      </c>
      <c r="I818" s="20" t="s">
        <v>259</v>
      </c>
      <c r="J818" s="11" t="s">
        <v>261</v>
      </c>
      <c r="K818" s="11" t="s">
        <v>12658</v>
      </c>
      <c r="L818" s="11">
        <v>2</v>
      </c>
    </row>
    <row r="819" spans="1:12">
      <c r="A819" s="11" t="s">
        <v>1570</v>
      </c>
      <c r="D819" s="11" t="s">
        <v>260</v>
      </c>
      <c r="E819" s="19" t="s">
        <v>1820</v>
      </c>
      <c r="F819" s="10">
        <v>42036</v>
      </c>
      <c r="G819" s="10">
        <v>45689</v>
      </c>
      <c r="H819" s="11">
        <v>11</v>
      </c>
      <c r="I819" s="11" t="s">
        <v>277</v>
      </c>
      <c r="J819" s="11" t="s">
        <v>261</v>
      </c>
      <c r="K819" s="11" t="s">
        <v>12658</v>
      </c>
      <c r="L819" s="11">
        <v>2</v>
      </c>
    </row>
    <row r="820" spans="1:12">
      <c r="A820" s="11" t="s">
        <v>1571</v>
      </c>
      <c r="D820" s="11" t="s">
        <v>260</v>
      </c>
      <c r="E820" s="19" t="s">
        <v>1821</v>
      </c>
      <c r="F820" s="10">
        <v>42036</v>
      </c>
      <c r="G820" s="10">
        <v>45689</v>
      </c>
      <c r="H820" s="11">
        <v>11</v>
      </c>
      <c r="I820" s="11" t="s">
        <v>277</v>
      </c>
      <c r="J820" s="11" t="s">
        <v>261</v>
      </c>
      <c r="K820" s="11" t="s">
        <v>12658</v>
      </c>
      <c r="L820" s="11">
        <v>2</v>
      </c>
    </row>
    <row r="821" spans="1:12">
      <c r="A821" s="11" t="s">
        <v>1572</v>
      </c>
      <c r="D821" s="11" t="s">
        <v>260</v>
      </c>
      <c r="E821" s="19" t="s">
        <v>1822</v>
      </c>
      <c r="F821" s="10">
        <v>42036</v>
      </c>
      <c r="G821" s="10">
        <v>45689</v>
      </c>
      <c r="H821" s="11">
        <v>11</v>
      </c>
      <c r="I821" s="11" t="s">
        <v>277</v>
      </c>
      <c r="J821" s="11" t="s">
        <v>261</v>
      </c>
      <c r="K821" s="11" t="s">
        <v>12658</v>
      </c>
      <c r="L821" s="11">
        <v>2</v>
      </c>
    </row>
    <row r="822" spans="1:12">
      <c r="A822" s="11" t="s">
        <v>1573</v>
      </c>
      <c r="D822" s="11" t="s">
        <v>260</v>
      </c>
      <c r="E822" s="19" t="s">
        <v>1823</v>
      </c>
      <c r="F822" s="10">
        <v>42036</v>
      </c>
      <c r="G822" s="10">
        <v>45689</v>
      </c>
      <c r="H822" s="11">
        <v>11</v>
      </c>
      <c r="I822" s="20" t="s">
        <v>259</v>
      </c>
      <c r="J822" s="11" t="s">
        <v>261</v>
      </c>
      <c r="K822" s="11" t="s">
        <v>12658</v>
      </c>
      <c r="L822" s="11">
        <v>2</v>
      </c>
    </row>
    <row r="823" spans="1:12">
      <c r="A823" s="11" t="s">
        <v>1574</v>
      </c>
      <c r="D823" s="11" t="s">
        <v>260</v>
      </c>
      <c r="E823" s="19" t="s">
        <v>1824</v>
      </c>
      <c r="F823" s="10">
        <v>42036</v>
      </c>
      <c r="G823" s="10">
        <v>45689</v>
      </c>
      <c r="H823" s="11">
        <v>11</v>
      </c>
      <c r="I823" s="20" t="s">
        <v>259</v>
      </c>
      <c r="J823" s="11" t="s">
        <v>261</v>
      </c>
      <c r="K823" s="11" t="s">
        <v>12658</v>
      </c>
      <c r="L823" s="11">
        <v>2</v>
      </c>
    </row>
    <row r="824" spans="1:12">
      <c r="A824" s="11" t="s">
        <v>1575</v>
      </c>
      <c r="D824" s="11" t="s">
        <v>260</v>
      </c>
      <c r="E824" s="19" t="s">
        <v>1825</v>
      </c>
      <c r="F824" s="10">
        <v>42036</v>
      </c>
      <c r="G824" s="10">
        <v>45689</v>
      </c>
      <c r="H824" s="11">
        <v>11</v>
      </c>
      <c r="I824" s="20" t="s">
        <v>259</v>
      </c>
      <c r="J824" s="11" t="s">
        <v>261</v>
      </c>
      <c r="K824" s="11" t="s">
        <v>12658</v>
      </c>
      <c r="L824" s="11">
        <v>2</v>
      </c>
    </row>
    <row r="825" spans="1:12">
      <c r="A825" s="11" t="s">
        <v>1576</v>
      </c>
      <c r="D825" s="11" t="s">
        <v>260</v>
      </c>
      <c r="E825" s="19" t="s">
        <v>1826</v>
      </c>
      <c r="F825" s="10">
        <v>42036</v>
      </c>
      <c r="G825" s="10">
        <v>45689</v>
      </c>
      <c r="H825" s="11">
        <v>11</v>
      </c>
      <c r="I825" s="20" t="s">
        <v>259</v>
      </c>
      <c r="J825" s="11" t="s">
        <v>261</v>
      </c>
      <c r="K825" s="11" t="s">
        <v>12658</v>
      </c>
      <c r="L825" s="11">
        <v>2</v>
      </c>
    </row>
    <row r="826" spans="1:12">
      <c r="A826" s="11" t="s">
        <v>1577</v>
      </c>
      <c r="D826" s="11" t="s">
        <v>260</v>
      </c>
      <c r="E826" s="19" t="s">
        <v>1827</v>
      </c>
      <c r="F826" s="10">
        <v>42036</v>
      </c>
      <c r="G826" s="10">
        <v>45689</v>
      </c>
      <c r="H826" s="11">
        <v>11</v>
      </c>
      <c r="I826" s="20" t="s">
        <v>259</v>
      </c>
      <c r="J826" s="11" t="s">
        <v>261</v>
      </c>
      <c r="K826" s="11" t="s">
        <v>12658</v>
      </c>
      <c r="L826" s="11">
        <v>2</v>
      </c>
    </row>
    <row r="827" spans="1:12">
      <c r="A827" s="11" t="s">
        <v>1578</v>
      </c>
      <c r="D827" s="11" t="s">
        <v>260</v>
      </c>
      <c r="E827" s="19" t="s">
        <v>1828</v>
      </c>
      <c r="F827" s="10">
        <v>42036</v>
      </c>
      <c r="G827" s="10">
        <v>45689</v>
      </c>
      <c r="H827" s="11">
        <v>11</v>
      </c>
      <c r="I827" s="20" t="s">
        <v>259</v>
      </c>
      <c r="J827" s="11" t="s">
        <v>261</v>
      </c>
      <c r="K827" s="11" t="s">
        <v>12658</v>
      </c>
      <c r="L827" s="11">
        <v>2</v>
      </c>
    </row>
    <row r="828" spans="1:12">
      <c r="A828" s="11" t="s">
        <v>1579</v>
      </c>
      <c r="D828" s="11" t="s">
        <v>260</v>
      </c>
      <c r="E828" s="19" t="s">
        <v>1829</v>
      </c>
      <c r="F828" s="10">
        <v>42036</v>
      </c>
      <c r="G828" s="10">
        <v>45689</v>
      </c>
      <c r="H828" s="11">
        <v>11</v>
      </c>
      <c r="I828" s="20" t="s">
        <v>259</v>
      </c>
      <c r="J828" s="11" t="s">
        <v>261</v>
      </c>
      <c r="K828" s="11" t="s">
        <v>12658</v>
      </c>
      <c r="L828" s="11">
        <v>2</v>
      </c>
    </row>
    <row r="829" spans="1:12">
      <c r="A829" s="11" t="s">
        <v>1580</v>
      </c>
      <c r="D829" s="11" t="s">
        <v>260</v>
      </c>
      <c r="E829" s="19" t="s">
        <v>1830</v>
      </c>
      <c r="F829" s="10">
        <v>42036</v>
      </c>
      <c r="G829" s="10">
        <v>45689</v>
      </c>
      <c r="H829" s="11">
        <v>11</v>
      </c>
      <c r="I829" s="20" t="s">
        <v>259</v>
      </c>
      <c r="J829" s="11" t="s">
        <v>261</v>
      </c>
      <c r="K829" s="11" t="s">
        <v>12658</v>
      </c>
      <c r="L829" s="11">
        <v>2</v>
      </c>
    </row>
    <row r="830" spans="1:12">
      <c r="A830" s="11" t="s">
        <v>1581</v>
      </c>
      <c r="D830" s="11" t="s">
        <v>260</v>
      </c>
      <c r="E830" s="19" t="s">
        <v>1831</v>
      </c>
      <c r="F830" s="10">
        <v>42036</v>
      </c>
      <c r="G830" s="10">
        <v>45689</v>
      </c>
      <c r="H830" s="11">
        <v>11</v>
      </c>
      <c r="I830" s="20" t="s">
        <v>259</v>
      </c>
      <c r="J830" s="11" t="s">
        <v>261</v>
      </c>
      <c r="K830" s="11" t="s">
        <v>12658</v>
      </c>
      <c r="L830" s="11">
        <v>2</v>
      </c>
    </row>
    <row r="831" spans="1:12">
      <c r="A831" s="11" t="s">
        <v>1582</v>
      </c>
      <c r="D831" s="11" t="s">
        <v>260</v>
      </c>
      <c r="E831" s="19" t="s">
        <v>1832</v>
      </c>
      <c r="F831" s="10">
        <v>42036</v>
      </c>
      <c r="G831" s="10">
        <v>45689</v>
      </c>
      <c r="H831" s="11">
        <v>11</v>
      </c>
      <c r="I831" s="20" t="s">
        <v>259</v>
      </c>
      <c r="J831" s="11" t="s">
        <v>261</v>
      </c>
      <c r="K831" s="11" t="s">
        <v>12658</v>
      </c>
      <c r="L831" s="11">
        <v>2</v>
      </c>
    </row>
    <row r="832" spans="1:12">
      <c r="A832" s="11" t="s">
        <v>1583</v>
      </c>
      <c r="D832" s="11" t="s">
        <v>260</v>
      </c>
      <c r="E832" s="19" t="s">
        <v>1833</v>
      </c>
      <c r="F832" s="10">
        <v>42036</v>
      </c>
      <c r="G832" s="10">
        <v>45689</v>
      </c>
      <c r="H832" s="11">
        <v>11</v>
      </c>
      <c r="I832" s="20" t="s">
        <v>259</v>
      </c>
      <c r="J832" s="11" t="s">
        <v>261</v>
      </c>
      <c r="K832" s="11" t="s">
        <v>12658</v>
      </c>
      <c r="L832" s="11">
        <v>2</v>
      </c>
    </row>
    <row r="833" spans="1:12">
      <c r="A833" s="11" t="s">
        <v>1584</v>
      </c>
      <c r="D833" s="11" t="s">
        <v>260</v>
      </c>
      <c r="E833" s="19" t="s">
        <v>1834</v>
      </c>
      <c r="F833" s="10">
        <v>42036</v>
      </c>
      <c r="G833" s="10">
        <v>45689</v>
      </c>
      <c r="H833" s="11">
        <v>11</v>
      </c>
      <c r="I833" s="20" t="s">
        <v>259</v>
      </c>
      <c r="J833" s="11" t="s">
        <v>261</v>
      </c>
      <c r="K833" s="11" t="s">
        <v>12658</v>
      </c>
      <c r="L833" s="11">
        <v>2</v>
      </c>
    </row>
    <row r="834" spans="1:12">
      <c r="A834" s="11" t="s">
        <v>1585</v>
      </c>
      <c r="D834" s="11" t="s">
        <v>260</v>
      </c>
      <c r="E834" s="19" t="s">
        <v>1835</v>
      </c>
      <c r="F834" s="10">
        <v>42036</v>
      </c>
      <c r="G834" s="10">
        <v>45689</v>
      </c>
      <c r="H834" s="11">
        <v>11</v>
      </c>
      <c r="I834" s="20" t="s">
        <v>259</v>
      </c>
      <c r="J834" s="11" t="s">
        <v>261</v>
      </c>
      <c r="K834" s="11" t="s">
        <v>12658</v>
      </c>
      <c r="L834" s="11">
        <v>2</v>
      </c>
    </row>
    <row r="835" spans="1:12">
      <c r="A835" s="11" t="s">
        <v>1586</v>
      </c>
      <c r="D835" s="11" t="s">
        <v>260</v>
      </c>
      <c r="E835" s="19" t="s">
        <v>1836</v>
      </c>
      <c r="F835" s="10">
        <v>42036</v>
      </c>
      <c r="G835" s="10">
        <v>45689</v>
      </c>
      <c r="H835" s="11">
        <v>11</v>
      </c>
      <c r="I835" s="20" t="s">
        <v>259</v>
      </c>
      <c r="J835" s="11" t="s">
        <v>261</v>
      </c>
      <c r="K835" s="11" t="s">
        <v>12658</v>
      </c>
      <c r="L835" s="11">
        <v>2</v>
      </c>
    </row>
    <row r="836" spans="1:12">
      <c r="A836" s="11" t="s">
        <v>1587</v>
      </c>
      <c r="D836" s="11" t="s">
        <v>260</v>
      </c>
      <c r="E836" s="19" t="s">
        <v>1837</v>
      </c>
      <c r="F836" s="10">
        <v>42036</v>
      </c>
      <c r="G836" s="10">
        <v>45689</v>
      </c>
      <c r="H836" s="11">
        <v>11</v>
      </c>
      <c r="I836" s="20" t="s">
        <v>259</v>
      </c>
      <c r="J836" s="11" t="s">
        <v>261</v>
      </c>
      <c r="K836" s="11" t="s">
        <v>12658</v>
      </c>
      <c r="L836" s="11">
        <v>2</v>
      </c>
    </row>
    <row r="837" spans="1:12">
      <c r="A837" s="11" t="s">
        <v>1588</v>
      </c>
      <c r="D837" s="11" t="s">
        <v>260</v>
      </c>
      <c r="E837" s="19" t="s">
        <v>1838</v>
      </c>
      <c r="F837" s="10">
        <v>42036</v>
      </c>
      <c r="G837" s="10">
        <v>45689</v>
      </c>
      <c r="H837" s="11">
        <v>11</v>
      </c>
      <c r="I837" s="11" t="s">
        <v>277</v>
      </c>
      <c r="J837" s="11" t="s">
        <v>261</v>
      </c>
      <c r="K837" s="11" t="s">
        <v>12658</v>
      </c>
      <c r="L837" s="11">
        <v>2</v>
      </c>
    </row>
    <row r="838" spans="1:12">
      <c r="A838" s="11" t="s">
        <v>1589</v>
      </c>
      <c r="D838" s="11" t="s">
        <v>260</v>
      </c>
      <c r="E838" s="19" t="s">
        <v>1839</v>
      </c>
      <c r="F838" s="10">
        <v>42036</v>
      </c>
      <c r="G838" s="10">
        <v>45689</v>
      </c>
      <c r="H838" s="11">
        <v>11</v>
      </c>
      <c r="I838" s="11" t="s">
        <v>277</v>
      </c>
      <c r="J838" s="11" t="s">
        <v>261</v>
      </c>
      <c r="K838" s="11" t="s">
        <v>12658</v>
      </c>
      <c r="L838" s="11">
        <v>2</v>
      </c>
    </row>
    <row r="839" spans="1:12">
      <c r="A839" s="11" t="s">
        <v>1590</v>
      </c>
      <c r="D839" s="11" t="s">
        <v>260</v>
      </c>
      <c r="E839" s="19" t="s">
        <v>1840</v>
      </c>
      <c r="F839" s="10">
        <v>42036</v>
      </c>
      <c r="G839" s="10">
        <v>45689</v>
      </c>
      <c r="H839" s="11">
        <v>11</v>
      </c>
      <c r="I839" s="11" t="s">
        <v>277</v>
      </c>
      <c r="J839" s="11" t="s">
        <v>261</v>
      </c>
      <c r="K839" s="11" t="s">
        <v>12658</v>
      </c>
      <c r="L839" s="11">
        <v>2</v>
      </c>
    </row>
    <row r="840" spans="1:12">
      <c r="A840" s="11" t="s">
        <v>1591</v>
      </c>
      <c r="D840" s="11" t="s">
        <v>260</v>
      </c>
      <c r="E840" s="19" t="s">
        <v>1841</v>
      </c>
      <c r="F840" s="10">
        <v>42036</v>
      </c>
      <c r="G840" s="10">
        <v>45689</v>
      </c>
      <c r="H840" s="11">
        <v>11</v>
      </c>
      <c r="I840" s="20" t="s">
        <v>259</v>
      </c>
      <c r="J840" s="11" t="s">
        <v>261</v>
      </c>
      <c r="K840" s="11" t="s">
        <v>12658</v>
      </c>
      <c r="L840" s="11">
        <v>2</v>
      </c>
    </row>
    <row r="841" spans="1:12">
      <c r="A841" s="11" t="s">
        <v>1592</v>
      </c>
      <c r="D841" s="11" t="s">
        <v>260</v>
      </c>
      <c r="E841" s="19" t="s">
        <v>1842</v>
      </c>
      <c r="F841" s="10">
        <v>42036</v>
      </c>
      <c r="G841" s="10">
        <v>45689</v>
      </c>
      <c r="H841" s="11">
        <v>11</v>
      </c>
      <c r="I841" s="20" t="s">
        <v>259</v>
      </c>
      <c r="J841" s="11" t="s">
        <v>261</v>
      </c>
      <c r="K841" s="11" t="s">
        <v>12658</v>
      </c>
      <c r="L841" s="11">
        <v>2</v>
      </c>
    </row>
    <row r="842" spans="1:12">
      <c r="A842" s="11" t="s">
        <v>1593</v>
      </c>
      <c r="D842" s="11" t="s">
        <v>260</v>
      </c>
      <c r="E842" s="19" t="s">
        <v>1843</v>
      </c>
      <c r="F842" s="10">
        <v>42036</v>
      </c>
      <c r="G842" s="10">
        <v>45689</v>
      </c>
      <c r="H842" s="11">
        <v>11</v>
      </c>
      <c r="I842" s="20" t="s">
        <v>259</v>
      </c>
      <c r="J842" s="11" t="s">
        <v>261</v>
      </c>
      <c r="K842" s="11" t="s">
        <v>12658</v>
      </c>
      <c r="L842" s="11">
        <v>2</v>
      </c>
    </row>
    <row r="843" spans="1:12">
      <c r="A843" s="11" t="s">
        <v>1594</v>
      </c>
      <c r="D843" s="11" t="s">
        <v>260</v>
      </c>
      <c r="E843" s="19" t="s">
        <v>1844</v>
      </c>
      <c r="F843" s="10">
        <v>42036</v>
      </c>
      <c r="G843" s="10">
        <v>45689</v>
      </c>
      <c r="H843" s="11">
        <v>11</v>
      </c>
      <c r="I843" s="20" t="s">
        <v>259</v>
      </c>
      <c r="J843" s="11" t="s">
        <v>261</v>
      </c>
      <c r="K843" s="11" t="s">
        <v>12658</v>
      </c>
      <c r="L843" s="11">
        <v>2</v>
      </c>
    </row>
    <row r="844" spans="1:12">
      <c r="A844" s="11" t="s">
        <v>1595</v>
      </c>
      <c r="D844" s="11" t="s">
        <v>260</v>
      </c>
      <c r="E844" s="19" t="s">
        <v>1845</v>
      </c>
      <c r="F844" s="10">
        <v>42036</v>
      </c>
      <c r="G844" s="10">
        <v>45689</v>
      </c>
      <c r="H844" s="11">
        <v>11</v>
      </c>
      <c r="I844" s="20" t="s">
        <v>259</v>
      </c>
      <c r="J844" s="11" t="s">
        <v>261</v>
      </c>
      <c r="K844" s="11" t="s">
        <v>12658</v>
      </c>
      <c r="L844" s="11">
        <v>2</v>
      </c>
    </row>
    <row r="845" spans="1:12">
      <c r="A845" s="11" t="s">
        <v>1596</v>
      </c>
      <c r="D845" s="11" t="s">
        <v>260</v>
      </c>
      <c r="E845" s="19" t="s">
        <v>1846</v>
      </c>
      <c r="F845" s="10">
        <v>42036</v>
      </c>
      <c r="G845" s="10">
        <v>45689</v>
      </c>
      <c r="H845" s="11">
        <v>11</v>
      </c>
      <c r="I845" s="20" t="s">
        <v>259</v>
      </c>
      <c r="J845" s="11" t="s">
        <v>261</v>
      </c>
      <c r="K845" s="11" t="s">
        <v>12658</v>
      </c>
      <c r="L845" s="11">
        <v>2</v>
      </c>
    </row>
    <row r="846" spans="1:12">
      <c r="A846" s="11" t="s">
        <v>1597</v>
      </c>
      <c r="D846" s="11" t="s">
        <v>260</v>
      </c>
      <c r="E846" s="19" t="s">
        <v>1847</v>
      </c>
      <c r="F846" s="10">
        <v>42036</v>
      </c>
      <c r="G846" s="10">
        <v>45689</v>
      </c>
      <c r="H846" s="11">
        <v>11</v>
      </c>
      <c r="I846" s="20" t="s">
        <v>259</v>
      </c>
      <c r="J846" s="11" t="s">
        <v>261</v>
      </c>
      <c r="K846" s="11" t="s">
        <v>12658</v>
      </c>
      <c r="L846" s="11">
        <v>2</v>
      </c>
    </row>
    <row r="847" spans="1:12">
      <c r="A847" s="11" t="s">
        <v>1598</v>
      </c>
      <c r="D847" s="11" t="s">
        <v>260</v>
      </c>
      <c r="E847" s="19" t="s">
        <v>1848</v>
      </c>
      <c r="F847" s="10">
        <v>42036</v>
      </c>
      <c r="G847" s="10">
        <v>45689</v>
      </c>
      <c r="H847" s="11">
        <v>11</v>
      </c>
      <c r="I847" s="20" t="s">
        <v>259</v>
      </c>
      <c r="J847" s="11" t="s">
        <v>261</v>
      </c>
      <c r="K847" s="11" t="s">
        <v>12658</v>
      </c>
      <c r="L847" s="11">
        <v>2</v>
      </c>
    </row>
    <row r="848" spans="1:12">
      <c r="A848" s="11" t="s">
        <v>1599</v>
      </c>
      <c r="D848" s="11" t="s">
        <v>260</v>
      </c>
      <c r="E848" s="19" t="s">
        <v>1849</v>
      </c>
      <c r="F848" s="10">
        <v>42036</v>
      </c>
      <c r="G848" s="10">
        <v>45689</v>
      </c>
      <c r="H848" s="11">
        <v>11</v>
      </c>
      <c r="I848" s="20" t="s">
        <v>259</v>
      </c>
      <c r="J848" s="11" t="s">
        <v>261</v>
      </c>
      <c r="K848" s="11" t="s">
        <v>12658</v>
      </c>
      <c r="L848" s="11">
        <v>2</v>
      </c>
    </row>
    <row r="849" spans="1:12">
      <c r="A849" s="11" t="s">
        <v>1600</v>
      </c>
      <c r="D849" s="11" t="s">
        <v>260</v>
      </c>
      <c r="E849" s="19" t="s">
        <v>1850</v>
      </c>
      <c r="F849" s="10">
        <v>42036</v>
      </c>
      <c r="G849" s="10">
        <v>45689</v>
      </c>
      <c r="H849" s="11">
        <v>11</v>
      </c>
      <c r="I849" s="20" t="s">
        <v>259</v>
      </c>
      <c r="J849" s="11" t="s">
        <v>261</v>
      </c>
      <c r="K849" s="11" t="s">
        <v>12658</v>
      </c>
      <c r="L849" s="11">
        <v>2</v>
      </c>
    </row>
    <row r="850" spans="1:12">
      <c r="A850" s="11" t="s">
        <v>1601</v>
      </c>
      <c r="D850" s="11" t="s">
        <v>260</v>
      </c>
      <c r="E850" s="19" t="s">
        <v>1851</v>
      </c>
      <c r="F850" s="10">
        <v>42036</v>
      </c>
      <c r="G850" s="10">
        <v>45689</v>
      </c>
      <c r="H850" s="11">
        <v>11</v>
      </c>
      <c r="I850" s="20" t="s">
        <v>259</v>
      </c>
      <c r="J850" s="11" t="s">
        <v>261</v>
      </c>
      <c r="K850" s="11" t="s">
        <v>12658</v>
      </c>
      <c r="L850" s="11">
        <v>2</v>
      </c>
    </row>
    <row r="851" spans="1:12">
      <c r="A851" s="11" t="s">
        <v>1602</v>
      </c>
      <c r="D851" s="11" t="s">
        <v>260</v>
      </c>
      <c r="E851" s="19" t="s">
        <v>1852</v>
      </c>
      <c r="F851" s="10">
        <v>42036</v>
      </c>
      <c r="G851" s="10">
        <v>45689</v>
      </c>
      <c r="H851" s="11">
        <v>11</v>
      </c>
      <c r="I851" s="20" t="s">
        <v>259</v>
      </c>
      <c r="J851" s="11" t="s">
        <v>261</v>
      </c>
      <c r="K851" s="11" t="s">
        <v>12658</v>
      </c>
      <c r="L851" s="11">
        <v>2</v>
      </c>
    </row>
    <row r="852" spans="1:12">
      <c r="A852" s="11" t="s">
        <v>1603</v>
      </c>
      <c r="D852" s="11" t="s">
        <v>260</v>
      </c>
      <c r="E852" s="19" t="s">
        <v>1853</v>
      </c>
      <c r="F852" s="10">
        <v>42036</v>
      </c>
      <c r="G852" s="10">
        <v>45689</v>
      </c>
      <c r="H852" s="11">
        <v>11</v>
      </c>
      <c r="I852" s="20" t="s">
        <v>259</v>
      </c>
      <c r="J852" s="11" t="s">
        <v>261</v>
      </c>
      <c r="K852" s="11" t="s">
        <v>12658</v>
      </c>
      <c r="L852" s="11">
        <v>2</v>
      </c>
    </row>
    <row r="853" spans="1:12">
      <c r="A853" s="11" t="s">
        <v>1604</v>
      </c>
      <c r="D853" s="11" t="s">
        <v>260</v>
      </c>
      <c r="E853" s="19" t="s">
        <v>1854</v>
      </c>
      <c r="F853" s="10">
        <v>42036</v>
      </c>
      <c r="G853" s="10">
        <v>45689</v>
      </c>
      <c r="H853" s="11">
        <v>11</v>
      </c>
      <c r="I853" s="20" t="s">
        <v>259</v>
      </c>
      <c r="J853" s="11" t="s">
        <v>261</v>
      </c>
      <c r="K853" s="11" t="s">
        <v>12658</v>
      </c>
      <c r="L853" s="11">
        <v>2</v>
      </c>
    </row>
    <row r="854" spans="1:12">
      <c r="A854" s="11" t="s">
        <v>1605</v>
      </c>
      <c r="D854" s="11" t="s">
        <v>260</v>
      </c>
      <c r="E854" s="19" t="s">
        <v>1855</v>
      </c>
      <c r="F854" s="10">
        <v>42036</v>
      </c>
      <c r="G854" s="10">
        <v>45689</v>
      </c>
      <c r="H854" s="11">
        <v>11</v>
      </c>
      <c r="I854" s="20" t="s">
        <v>259</v>
      </c>
      <c r="J854" s="11" t="s">
        <v>261</v>
      </c>
      <c r="K854" s="11" t="s">
        <v>12658</v>
      </c>
      <c r="L854" s="11">
        <v>2</v>
      </c>
    </row>
    <row r="855" spans="1:12">
      <c r="A855" s="11" t="s">
        <v>1606</v>
      </c>
      <c r="D855" s="11" t="s">
        <v>260</v>
      </c>
      <c r="E855" s="19" t="s">
        <v>1856</v>
      </c>
      <c r="F855" s="10">
        <v>42036</v>
      </c>
      <c r="G855" s="10">
        <v>45689</v>
      </c>
      <c r="H855" s="11">
        <v>11</v>
      </c>
      <c r="I855" s="11" t="s">
        <v>277</v>
      </c>
      <c r="J855" s="11" t="s">
        <v>261</v>
      </c>
      <c r="K855" s="11" t="s">
        <v>12658</v>
      </c>
      <c r="L855" s="11">
        <v>2</v>
      </c>
    </row>
    <row r="856" spans="1:12">
      <c r="A856" s="11" t="s">
        <v>1607</v>
      </c>
      <c r="D856" s="11" t="s">
        <v>260</v>
      </c>
      <c r="E856" s="19" t="s">
        <v>1857</v>
      </c>
      <c r="F856" s="10">
        <v>42036</v>
      </c>
      <c r="G856" s="10">
        <v>45689</v>
      </c>
      <c r="H856" s="11">
        <v>11</v>
      </c>
      <c r="I856" s="11" t="s">
        <v>277</v>
      </c>
      <c r="J856" s="11" t="s">
        <v>261</v>
      </c>
      <c r="K856" s="11" t="s">
        <v>12658</v>
      </c>
      <c r="L856" s="11">
        <v>2</v>
      </c>
    </row>
    <row r="857" spans="1:12">
      <c r="A857" s="11" t="s">
        <v>1608</v>
      </c>
      <c r="D857" s="11" t="s">
        <v>260</v>
      </c>
      <c r="E857" s="19" t="s">
        <v>1858</v>
      </c>
      <c r="F857" s="10">
        <v>42036</v>
      </c>
      <c r="G857" s="10">
        <v>45689</v>
      </c>
      <c r="H857" s="11">
        <v>11</v>
      </c>
      <c r="I857" s="11" t="s">
        <v>277</v>
      </c>
      <c r="J857" s="11" t="s">
        <v>261</v>
      </c>
      <c r="K857" s="11" t="s">
        <v>12658</v>
      </c>
      <c r="L857" s="11">
        <v>2</v>
      </c>
    </row>
    <row r="858" spans="1:12">
      <c r="A858" s="11" t="s">
        <v>1609</v>
      </c>
      <c r="D858" s="11" t="s">
        <v>260</v>
      </c>
      <c r="E858" s="19" t="s">
        <v>1859</v>
      </c>
      <c r="F858" s="10">
        <v>42036</v>
      </c>
      <c r="G858" s="10">
        <v>45689</v>
      </c>
      <c r="H858" s="11">
        <v>11</v>
      </c>
      <c r="I858" s="20" t="s">
        <v>259</v>
      </c>
      <c r="J858" s="11" t="s">
        <v>261</v>
      </c>
      <c r="K858" s="11" t="s">
        <v>12658</v>
      </c>
      <c r="L858" s="11">
        <v>2</v>
      </c>
    </row>
    <row r="859" spans="1:12">
      <c r="A859" s="11" t="s">
        <v>1610</v>
      </c>
      <c r="D859" s="11" t="s">
        <v>260</v>
      </c>
      <c r="E859" s="19" t="s">
        <v>1860</v>
      </c>
      <c r="F859" s="10">
        <v>42036</v>
      </c>
      <c r="G859" s="10">
        <v>45689</v>
      </c>
      <c r="H859" s="11">
        <v>11</v>
      </c>
      <c r="I859" s="20" t="s">
        <v>259</v>
      </c>
      <c r="J859" s="11" t="s">
        <v>261</v>
      </c>
      <c r="K859" s="11" t="s">
        <v>12658</v>
      </c>
      <c r="L859" s="11">
        <v>2</v>
      </c>
    </row>
    <row r="860" spans="1:12">
      <c r="A860" s="11" t="s">
        <v>1611</v>
      </c>
      <c r="D860" s="11" t="s">
        <v>260</v>
      </c>
      <c r="E860" s="19" t="s">
        <v>1861</v>
      </c>
      <c r="F860" s="10">
        <v>42036</v>
      </c>
      <c r="G860" s="10">
        <v>45689</v>
      </c>
      <c r="H860" s="11">
        <v>11</v>
      </c>
      <c r="I860" s="20" t="s">
        <v>259</v>
      </c>
      <c r="J860" s="11" t="s">
        <v>261</v>
      </c>
      <c r="K860" s="11" t="s">
        <v>12658</v>
      </c>
      <c r="L860" s="11">
        <v>2</v>
      </c>
    </row>
    <row r="861" spans="1:12">
      <c r="A861" s="11" t="s">
        <v>1612</v>
      </c>
      <c r="D861" s="11" t="s">
        <v>260</v>
      </c>
      <c r="E861" s="19" t="s">
        <v>1862</v>
      </c>
      <c r="F861" s="10">
        <v>42036</v>
      </c>
      <c r="G861" s="10">
        <v>45689</v>
      </c>
      <c r="H861" s="11">
        <v>11</v>
      </c>
      <c r="I861" s="20" t="s">
        <v>259</v>
      </c>
      <c r="J861" s="11" t="s">
        <v>261</v>
      </c>
      <c r="K861" s="11" t="s">
        <v>12658</v>
      </c>
      <c r="L861" s="11">
        <v>2</v>
      </c>
    </row>
    <row r="862" spans="1:12">
      <c r="A862" s="11" t="s">
        <v>1613</v>
      </c>
      <c r="D862" s="11" t="s">
        <v>260</v>
      </c>
      <c r="E862" s="19" t="s">
        <v>1863</v>
      </c>
      <c r="F862" s="10">
        <v>42036</v>
      </c>
      <c r="G862" s="10">
        <v>45689</v>
      </c>
      <c r="H862" s="11">
        <v>11</v>
      </c>
      <c r="I862" s="20" t="s">
        <v>259</v>
      </c>
      <c r="J862" s="11" t="s">
        <v>261</v>
      </c>
      <c r="K862" s="11" t="s">
        <v>12658</v>
      </c>
      <c r="L862" s="11">
        <v>2</v>
      </c>
    </row>
    <row r="863" spans="1:12">
      <c r="A863" s="11" t="s">
        <v>1614</v>
      </c>
      <c r="D863" s="11" t="s">
        <v>260</v>
      </c>
      <c r="E863" s="19" t="s">
        <v>1864</v>
      </c>
      <c r="F863" s="10">
        <v>42036</v>
      </c>
      <c r="G863" s="10">
        <v>45689</v>
      </c>
      <c r="H863" s="11">
        <v>11</v>
      </c>
      <c r="I863" s="20" t="s">
        <v>259</v>
      </c>
      <c r="J863" s="11" t="s">
        <v>261</v>
      </c>
      <c r="K863" s="11" t="s">
        <v>12658</v>
      </c>
      <c r="L863" s="11">
        <v>2</v>
      </c>
    </row>
    <row r="864" spans="1:12">
      <c r="A864" s="11" t="s">
        <v>1615</v>
      </c>
      <c r="D864" s="11" t="s">
        <v>260</v>
      </c>
      <c r="E864" s="19" t="s">
        <v>1865</v>
      </c>
      <c r="F864" s="10">
        <v>42036</v>
      </c>
      <c r="G864" s="10">
        <v>45689</v>
      </c>
      <c r="H864" s="11">
        <v>11</v>
      </c>
      <c r="I864" s="20" t="s">
        <v>259</v>
      </c>
      <c r="J864" s="11" t="s">
        <v>261</v>
      </c>
      <c r="K864" s="11" t="s">
        <v>12658</v>
      </c>
      <c r="L864" s="11">
        <v>2</v>
      </c>
    </row>
    <row r="865" spans="1:12">
      <c r="A865" s="11" t="s">
        <v>1616</v>
      </c>
      <c r="D865" s="11" t="s">
        <v>260</v>
      </c>
      <c r="E865" s="19" t="s">
        <v>1866</v>
      </c>
      <c r="F865" s="10">
        <v>42036</v>
      </c>
      <c r="G865" s="10">
        <v>45689</v>
      </c>
      <c r="H865" s="11">
        <v>11</v>
      </c>
      <c r="I865" s="20" t="s">
        <v>259</v>
      </c>
      <c r="J865" s="11" t="s">
        <v>261</v>
      </c>
      <c r="K865" s="11" t="s">
        <v>12658</v>
      </c>
      <c r="L865" s="11">
        <v>2</v>
      </c>
    </row>
    <row r="866" spans="1:12">
      <c r="A866" s="11" t="s">
        <v>1617</v>
      </c>
      <c r="D866" s="11" t="s">
        <v>260</v>
      </c>
      <c r="E866" s="19" t="s">
        <v>1867</v>
      </c>
      <c r="F866" s="10">
        <v>42036</v>
      </c>
      <c r="G866" s="10">
        <v>45689</v>
      </c>
      <c r="H866" s="11">
        <v>11</v>
      </c>
      <c r="I866" s="20" t="s">
        <v>259</v>
      </c>
      <c r="J866" s="11" t="s">
        <v>261</v>
      </c>
      <c r="K866" s="11" t="s">
        <v>12658</v>
      </c>
      <c r="L866" s="11">
        <v>2</v>
      </c>
    </row>
    <row r="867" spans="1:12">
      <c r="A867" s="11" t="s">
        <v>1618</v>
      </c>
      <c r="D867" s="11" t="s">
        <v>260</v>
      </c>
      <c r="E867" s="19" t="s">
        <v>1868</v>
      </c>
      <c r="F867" s="10">
        <v>42036</v>
      </c>
      <c r="G867" s="10">
        <v>45689</v>
      </c>
      <c r="H867" s="11">
        <v>11</v>
      </c>
      <c r="I867" s="20" t="s">
        <v>259</v>
      </c>
      <c r="J867" s="11" t="s">
        <v>261</v>
      </c>
      <c r="K867" s="11" t="s">
        <v>12658</v>
      </c>
      <c r="L867" s="11">
        <v>2</v>
      </c>
    </row>
    <row r="868" spans="1:12">
      <c r="A868" s="11" t="s">
        <v>1619</v>
      </c>
      <c r="D868" s="11" t="s">
        <v>260</v>
      </c>
      <c r="E868" s="19" t="s">
        <v>1869</v>
      </c>
      <c r="F868" s="10">
        <v>42036</v>
      </c>
      <c r="G868" s="10">
        <v>45689</v>
      </c>
      <c r="H868" s="11">
        <v>11</v>
      </c>
      <c r="I868" s="20" t="s">
        <v>259</v>
      </c>
      <c r="J868" s="11" t="s">
        <v>261</v>
      </c>
      <c r="K868" s="11" t="s">
        <v>12658</v>
      </c>
      <c r="L868" s="11">
        <v>2</v>
      </c>
    </row>
    <row r="869" spans="1:12">
      <c r="A869" s="11" t="s">
        <v>1620</v>
      </c>
      <c r="D869" s="11" t="s">
        <v>260</v>
      </c>
      <c r="E869" s="19" t="s">
        <v>1870</v>
      </c>
      <c r="F869" s="10">
        <v>42036</v>
      </c>
      <c r="G869" s="10">
        <v>45689</v>
      </c>
      <c r="H869" s="11">
        <v>11</v>
      </c>
      <c r="I869" s="20" t="s">
        <v>259</v>
      </c>
      <c r="J869" s="11" t="s">
        <v>261</v>
      </c>
      <c r="K869" s="11" t="s">
        <v>12658</v>
      </c>
      <c r="L869" s="11">
        <v>2</v>
      </c>
    </row>
    <row r="870" spans="1:12">
      <c r="A870" s="11" t="s">
        <v>1621</v>
      </c>
      <c r="D870" s="11" t="s">
        <v>260</v>
      </c>
      <c r="E870" s="19" t="s">
        <v>1871</v>
      </c>
      <c r="F870" s="10">
        <v>42036</v>
      </c>
      <c r="G870" s="10">
        <v>45689</v>
      </c>
      <c r="H870" s="11">
        <v>11</v>
      </c>
      <c r="I870" s="20" t="s">
        <v>259</v>
      </c>
      <c r="J870" s="11" t="s">
        <v>261</v>
      </c>
      <c r="K870" s="11" t="s">
        <v>12658</v>
      </c>
      <c r="L870" s="11">
        <v>2</v>
      </c>
    </row>
    <row r="871" spans="1:12">
      <c r="A871" s="11" t="s">
        <v>1622</v>
      </c>
      <c r="D871" s="11" t="s">
        <v>260</v>
      </c>
      <c r="E871" s="19" t="s">
        <v>1872</v>
      </c>
      <c r="F871" s="10">
        <v>42036</v>
      </c>
      <c r="G871" s="10">
        <v>45689</v>
      </c>
      <c r="H871" s="11">
        <v>11</v>
      </c>
      <c r="I871" s="20" t="s">
        <v>259</v>
      </c>
      <c r="J871" s="11" t="s">
        <v>261</v>
      </c>
      <c r="K871" s="11" t="s">
        <v>12658</v>
      </c>
      <c r="L871" s="11">
        <v>2</v>
      </c>
    </row>
    <row r="872" spans="1:12">
      <c r="A872" s="11" t="s">
        <v>1623</v>
      </c>
      <c r="D872" s="11" t="s">
        <v>260</v>
      </c>
      <c r="E872" s="19" t="s">
        <v>1873</v>
      </c>
      <c r="F872" s="10">
        <v>42036</v>
      </c>
      <c r="G872" s="10">
        <v>45689</v>
      </c>
      <c r="H872" s="11">
        <v>11</v>
      </c>
      <c r="I872" s="20" t="s">
        <v>259</v>
      </c>
      <c r="J872" s="11" t="s">
        <v>261</v>
      </c>
      <c r="K872" s="11" t="s">
        <v>12658</v>
      </c>
      <c r="L872" s="11">
        <v>2</v>
      </c>
    </row>
    <row r="873" spans="1:12">
      <c r="A873" s="11" t="s">
        <v>1624</v>
      </c>
      <c r="D873" s="11" t="s">
        <v>260</v>
      </c>
      <c r="E873" s="19" t="s">
        <v>1874</v>
      </c>
      <c r="F873" s="10">
        <v>42036</v>
      </c>
      <c r="G873" s="10">
        <v>45689</v>
      </c>
      <c r="H873" s="11">
        <v>11</v>
      </c>
      <c r="I873" s="11" t="s">
        <v>277</v>
      </c>
      <c r="J873" s="11" t="s">
        <v>261</v>
      </c>
      <c r="K873" s="11" t="s">
        <v>12658</v>
      </c>
      <c r="L873" s="11">
        <v>2</v>
      </c>
    </row>
    <row r="874" spans="1:12">
      <c r="A874" s="11" t="s">
        <v>1625</v>
      </c>
      <c r="D874" s="11" t="s">
        <v>260</v>
      </c>
      <c r="E874" s="19" t="s">
        <v>1875</v>
      </c>
      <c r="F874" s="10">
        <v>42036</v>
      </c>
      <c r="G874" s="10">
        <v>45689</v>
      </c>
      <c r="H874" s="11">
        <v>11</v>
      </c>
      <c r="I874" s="11" t="s">
        <v>277</v>
      </c>
      <c r="J874" s="11" t="s">
        <v>261</v>
      </c>
      <c r="K874" s="11" t="s">
        <v>12658</v>
      </c>
      <c r="L874" s="11">
        <v>2</v>
      </c>
    </row>
    <row r="875" spans="1:12">
      <c r="A875" s="11" t="s">
        <v>1626</v>
      </c>
      <c r="D875" s="11" t="s">
        <v>260</v>
      </c>
      <c r="E875" s="19" t="s">
        <v>1876</v>
      </c>
      <c r="F875" s="10">
        <v>42036</v>
      </c>
      <c r="G875" s="10">
        <v>45689</v>
      </c>
      <c r="H875" s="11">
        <v>11</v>
      </c>
      <c r="I875" s="11" t="s">
        <v>277</v>
      </c>
      <c r="J875" s="11" t="s">
        <v>261</v>
      </c>
      <c r="K875" s="11" t="s">
        <v>12658</v>
      </c>
      <c r="L875" s="11">
        <v>2</v>
      </c>
    </row>
    <row r="876" spans="1:12">
      <c r="A876" s="11" t="s">
        <v>1627</v>
      </c>
      <c r="D876" s="11" t="s">
        <v>260</v>
      </c>
      <c r="E876" s="19" t="s">
        <v>1877</v>
      </c>
      <c r="F876" s="10">
        <v>42036</v>
      </c>
      <c r="G876" s="10">
        <v>45689</v>
      </c>
      <c r="H876" s="11">
        <v>11</v>
      </c>
      <c r="I876" s="20" t="s">
        <v>259</v>
      </c>
      <c r="J876" s="11" t="s">
        <v>261</v>
      </c>
      <c r="K876" s="11" t="s">
        <v>12658</v>
      </c>
      <c r="L876" s="11">
        <v>2</v>
      </c>
    </row>
    <row r="877" spans="1:12">
      <c r="A877" s="11" t="s">
        <v>1628</v>
      </c>
      <c r="D877" s="11" t="s">
        <v>260</v>
      </c>
      <c r="E877" s="19" t="s">
        <v>1878</v>
      </c>
      <c r="F877" s="10">
        <v>42036</v>
      </c>
      <c r="G877" s="10">
        <v>45689</v>
      </c>
      <c r="H877" s="11">
        <v>11</v>
      </c>
      <c r="I877" s="20" t="s">
        <v>259</v>
      </c>
      <c r="J877" s="11" t="s">
        <v>261</v>
      </c>
      <c r="K877" s="11" t="s">
        <v>12658</v>
      </c>
      <c r="L877" s="11">
        <v>2</v>
      </c>
    </row>
    <row r="878" spans="1:12">
      <c r="A878" s="11" t="s">
        <v>1629</v>
      </c>
      <c r="D878" s="11" t="s">
        <v>260</v>
      </c>
      <c r="E878" s="19" t="s">
        <v>1879</v>
      </c>
      <c r="F878" s="10">
        <v>42036</v>
      </c>
      <c r="G878" s="10">
        <v>45689</v>
      </c>
      <c r="H878" s="11">
        <v>11</v>
      </c>
      <c r="I878" s="20" t="s">
        <v>259</v>
      </c>
      <c r="J878" s="11" t="s">
        <v>261</v>
      </c>
      <c r="K878" s="11" t="s">
        <v>12658</v>
      </c>
      <c r="L878" s="11">
        <v>2</v>
      </c>
    </row>
    <row r="879" spans="1:12">
      <c r="A879" s="11" t="s">
        <v>1630</v>
      </c>
      <c r="D879" s="11" t="s">
        <v>260</v>
      </c>
      <c r="E879" s="19" t="s">
        <v>1880</v>
      </c>
      <c r="F879" s="10">
        <v>42036</v>
      </c>
      <c r="G879" s="10">
        <v>45689</v>
      </c>
      <c r="H879" s="11">
        <v>11</v>
      </c>
      <c r="I879" s="20" t="s">
        <v>259</v>
      </c>
      <c r="J879" s="11" t="s">
        <v>261</v>
      </c>
      <c r="K879" s="11" t="s">
        <v>12658</v>
      </c>
      <c r="L879" s="11">
        <v>2</v>
      </c>
    </row>
    <row r="880" spans="1:12">
      <c r="A880" s="11" t="s">
        <v>1631</v>
      </c>
      <c r="D880" s="11" t="s">
        <v>260</v>
      </c>
      <c r="E880" s="19" t="s">
        <v>1881</v>
      </c>
      <c r="F880" s="10">
        <v>42036</v>
      </c>
      <c r="G880" s="10">
        <v>45689</v>
      </c>
      <c r="H880" s="11">
        <v>11</v>
      </c>
      <c r="I880" s="20" t="s">
        <v>259</v>
      </c>
      <c r="J880" s="11" t="s">
        <v>261</v>
      </c>
      <c r="K880" s="11" t="s">
        <v>12658</v>
      </c>
      <c r="L880" s="11">
        <v>2</v>
      </c>
    </row>
    <row r="881" spans="1:12">
      <c r="A881" s="11" t="s">
        <v>1632</v>
      </c>
      <c r="D881" s="11" t="s">
        <v>260</v>
      </c>
      <c r="E881" s="19" t="s">
        <v>1882</v>
      </c>
      <c r="F881" s="10">
        <v>42036</v>
      </c>
      <c r="G881" s="10">
        <v>45689</v>
      </c>
      <c r="H881" s="11">
        <v>11</v>
      </c>
      <c r="I881" s="20" t="s">
        <v>259</v>
      </c>
      <c r="J881" s="11" t="s">
        <v>261</v>
      </c>
      <c r="K881" s="11" t="s">
        <v>12658</v>
      </c>
      <c r="L881" s="11">
        <v>2</v>
      </c>
    </row>
    <row r="882" spans="1:12">
      <c r="A882" s="11" t="s">
        <v>1633</v>
      </c>
      <c r="D882" s="11" t="s">
        <v>260</v>
      </c>
      <c r="E882" s="19" t="s">
        <v>1883</v>
      </c>
      <c r="F882" s="10">
        <v>42036</v>
      </c>
      <c r="G882" s="10">
        <v>45689</v>
      </c>
      <c r="H882" s="11">
        <v>11</v>
      </c>
      <c r="I882" s="20" t="s">
        <v>259</v>
      </c>
      <c r="J882" s="11" t="s">
        <v>261</v>
      </c>
      <c r="K882" s="11" t="s">
        <v>12658</v>
      </c>
      <c r="L882" s="11">
        <v>2</v>
      </c>
    </row>
    <row r="883" spans="1:12">
      <c r="A883" s="11" t="s">
        <v>1634</v>
      </c>
      <c r="D883" s="11" t="s">
        <v>260</v>
      </c>
      <c r="E883" s="19" t="s">
        <v>1884</v>
      </c>
      <c r="F883" s="10">
        <v>42036</v>
      </c>
      <c r="G883" s="10">
        <v>45689</v>
      </c>
      <c r="H883" s="11">
        <v>11</v>
      </c>
      <c r="I883" s="20" t="s">
        <v>259</v>
      </c>
      <c r="J883" s="11" t="s">
        <v>261</v>
      </c>
      <c r="K883" s="11" t="s">
        <v>12658</v>
      </c>
      <c r="L883" s="11">
        <v>2</v>
      </c>
    </row>
    <row r="884" spans="1:12">
      <c r="A884" s="11" t="s">
        <v>1635</v>
      </c>
      <c r="D884" s="11" t="s">
        <v>260</v>
      </c>
      <c r="E884" s="19" t="s">
        <v>1885</v>
      </c>
      <c r="F884" s="10">
        <v>42036</v>
      </c>
      <c r="G884" s="10">
        <v>45689</v>
      </c>
      <c r="H884" s="11">
        <v>11</v>
      </c>
      <c r="I884" s="20" t="s">
        <v>259</v>
      </c>
      <c r="J884" s="11" t="s">
        <v>261</v>
      </c>
      <c r="K884" s="11" t="s">
        <v>12658</v>
      </c>
      <c r="L884" s="11">
        <v>2</v>
      </c>
    </row>
    <row r="885" spans="1:12">
      <c r="A885" s="11" t="s">
        <v>1636</v>
      </c>
      <c r="D885" s="11" t="s">
        <v>260</v>
      </c>
      <c r="E885" s="19" t="s">
        <v>1886</v>
      </c>
      <c r="F885" s="10">
        <v>42036</v>
      </c>
      <c r="G885" s="10">
        <v>45689</v>
      </c>
      <c r="H885" s="11">
        <v>11</v>
      </c>
      <c r="I885" s="20" t="s">
        <v>259</v>
      </c>
      <c r="J885" s="11" t="s">
        <v>261</v>
      </c>
      <c r="K885" s="11" t="s">
        <v>12658</v>
      </c>
      <c r="L885" s="11">
        <v>2</v>
      </c>
    </row>
    <row r="886" spans="1:12">
      <c r="A886" s="11" t="s">
        <v>1637</v>
      </c>
      <c r="D886" s="11" t="s">
        <v>260</v>
      </c>
      <c r="E886" s="19" t="s">
        <v>1887</v>
      </c>
      <c r="F886" s="10">
        <v>42036</v>
      </c>
      <c r="G886" s="10">
        <v>45689</v>
      </c>
      <c r="H886" s="11">
        <v>11</v>
      </c>
      <c r="I886" s="20" t="s">
        <v>259</v>
      </c>
      <c r="J886" s="11" t="s">
        <v>261</v>
      </c>
      <c r="K886" s="11" t="s">
        <v>12658</v>
      </c>
      <c r="L886" s="11">
        <v>2</v>
      </c>
    </row>
    <row r="887" spans="1:12">
      <c r="A887" s="11" t="s">
        <v>1638</v>
      </c>
      <c r="D887" s="11" t="s">
        <v>260</v>
      </c>
      <c r="E887" s="19" t="s">
        <v>1888</v>
      </c>
      <c r="F887" s="10">
        <v>42036</v>
      </c>
      <c r="G887" s="10">
        <v>45689</v>
      </c>
      <c r="H887" s="11">
        <v>11</v>
      </c>
      <c r="I887" s="20" t="s">
        <v>259</v>
      </c>
      <c r="J887" s="11" t="s">
        <v>261</v>
      </c>
      <c r="K887" s="11" t="s">
        <v>12658</v>
      </c>
      <c r="L887" s="11">
        <v>2</v>
      </c>
    </row>
    <row r="888" spans="1:12">
      <c r="A888" s="11" t="s">
        <v>1639</v>
      </c>
      <c r="D888" s="11" t="s">
        <v>260</v>
      </c>
      <c r="E888" s="19" t="s">
        <v>1889</v>
      </c>
      <c r="F888" s="10">
        <v>42036</v>
      </c>
      <c r="G888" s="10">
        <v>45689</v>
      </c>
      <c r="H888" s="11">
        <v>11</v>
      </c>
      <c r="I888" s="20" t="s">
        <v>259</v>
      </c>
      <c r="J888" s="11" t="s">
        <v>261</v>
      </c>
      <c r="K888" s="11" t="s">
        <v>12658</v>
      </c>
      <c r="L888" s="11">
        <v>2</v>
      </c>
    </row>
    <row r="889" spans="1:12">
      <c r="A889" s="11" t="s">
        <v>1640</v>
      </c>
      <c r="D889" s="11" t="s">
        <v>260</v>
      </c>
      <c r="E889" s="19" t="s">
        <v>1890</v>
      </c>
      <c r="F889" s="10">
        <v>42036</v>
      </c>
      <c r="G889" s="10">
        <v>45689</v>
      </c>
      <c r="H889" s="11">
        <v>11</v>
      </c>
      <c r="I889" s="20" t="s">
        <v>259</v>
      </c>
      <c r="J889" s="11" t="s">
        <v>261</v>
      </c>
      <c r="K889" s="11" t="s">
        <v>12658</v>
      </c>
      <c r="L889" s="11">
        <v>2</v>
      </c>
    </row>
    <row r="890" spans="1:12">
      <c r="A890" s="11" t="s">
        <v>1641</v>
      </c>
      <c r="D890" s="11" t="s">
        <v>260</v>
      </c>
      <c r="E890" s="19" t="s">
        <v>1891</v>
      </c>
      <c r="F890" s="10">
        <v>42036</v>
      </c>
      <c r="G890" s="10">
        <v>45689</v>
      </c>
      <c r="H890" s="11">
        <v>11</v>
      </c>
      <c r="I890" s="20" t="s">
        <v>259</v>
      </c>
      <c r="J890" s="11" t="s">
        <v>261</v>
      </c>
      <c r="K890" s="11" t="s">
        <v>12658</v>
      </c>
      <c r="L890" s="11">
        <v>2</v>
      </c>
    </row>
    <row r="891" spans="1:12">
      <c r="A891" s="11" t="s">
        <v>1642</v>
      </c>
      <c r="D891" s="11" t="s">
        <v>260</v>
      </c>
      <c r="E891" s="19" t="s">
        <v>1892</v>
      </c>
      <c r="F891" s="10">
        <v>42036</v>
      </c>
      <c r="G891" s="10">
        <v>45689</v>
      </c>
      <c r="H891" s="11">
        <v>11</v>
      </c>
      <c r="I891" s="11" t="s">
        <v>277</v>
      </c>
      <c r="J891" s="11" t="s">
        <v>261</v>
      </c>
      <c r="K891" s="11" t="s">
        <v>12658</v>
      </c>
      <c r="L891" s="11">
        <v>2</v>
      </c>
    </row>
    <row r="892" spans="1:12">
      <c r="A892" s="11" t="s">
        <v>1643</v>
      </c>
      <c r="D892" s="11" t="s">
        <v>260</v>
      </c>
      <c r="E892" s="19" t="s">
        <v>1893</v>
      </c>
      <c r="F892" s="10">
        <v>42036</v>
      </c>
      <c r="G892" s="10">
        <v>45689</v>
      </c>
      <c r="H892" s="11">
        <v>11</v>
      </c>
      <c r="I892" s="11" t="s">
        <v>277</v>
      </c>
      <c r="J892" s="11" t="s">
        <v>261</v>
      </c>
      <c r="K892" s="11" t="s">
        <v>12658</v>
      </c>
      <c r="L892" s="11">
        <v>2</v>
      </c>
    </row>
    <row r="893" spans="1:12">
      <c r="A893" s="11" t="s">
        <v>1644</v>
      </c>
      <c r="D893" s="11" t="s">
        <v>260</v>
      </c>
      <c r="E893" s="19" t="s">
        <v>1894</v>
      </c>
      <c r="F893" s="10">
        <v>42036</v>
      </c>
      <c r="G893" s="10">
        <v>45689</v>
      </c>
      <c r="H893" s="11">
        <v>11</v>
      </c>
      <c r="I893" s="11" t="s">
        <v>277</v>
      </c>
      <c r="J893" s="11" t="s">
        <v>261</v>
      </c>
      <c r="K893" s="11" t="s">
        <v>12658</v>
      </c>
      <c r="L893" s="11">
        <v>2</v>
      </c>
    </row>
    <row r="894" spans="1:12">
      <c r="A894" s="11" t="s">
        <v>1645</v>
      </c>
      <c r="D894" s="11" t="s">
        <v>260</v>
      </c>
      <c r="E894" s="19" t="s">
        <v>1895</v>
      </c>
      <c r="F894" s="10">
        <v>42036</v>
      </c>
      <c r="G894" s="10">
        <v>45689</v>
      </c>
      <c r="H894" s="11">
        <v>11</v>
      </c>
      <c r="I894" s="20" t="s">
        <v>259</v>
      </c>
      <c r="J894" s="11" t="s">
        <v>261</v>
      </c>
      <c r="K894" s="11" t="s">
        <v>12658</v>
      </c>
      <c r="L894" s="11">
        <v>2</v>
      </c>
    </row>
    <row r="895" spans="1:12">
      <c r="A895" s="11" t="s">
        <v>1646</v>
      </c>
      <c r="D895" s="11" t="s">
        <v>260</v>
      </c>
      <c r="E895" s="19" t="s">
        <v>1896</v>
      </c>
      <c r="F895" s="10">
        <v>42036</v>
      </c>
      <c r="G895" s="10">
        <v>45689</v>
      </c>
      <c r="H895" s="11">
        <v>11</v>
      </c>
      <c r="I895" s="20" t="s">
        <v>259</v>
      </c>
      <c r="J895" s="11" t="s">
        <v>261</v>
      </c>
      <c r="K895" s="11" t="s">
        <v>12658</v>
      </c>
      <c r="L895" s="11">
        <v>2</v>
      </c>
    </row>
    <row r="896" spans="1:12">
      <c r="A896" s="11" t="s">
        <v>1647</v>
      </c>
      <c r="D896" s="11" t="s">
        <v>260</v>
      </c>
      <c r="E896" s="19" t="s">
        <v>1897</v>
      </c>
      <c r="F896" s="10">
        <v>42036</v>
      </c>
      <c r="G896" s="10">
        <v>45689</v>
      </c>
      <c r="H896" s="11">
        <v>11</v>
      </c>
      <c r="I896" s="20" t="s">
        <v>259</v>
      </c>
      <c r="J896" s="11" t="s">
        <v>261</v>
      </c>
      <c r="K896" s="11" t="s">
        <v>12658</v>
      </c>
      <c r="L896" s="11">
        <v>2</v>
      </c>
    </row>
    <row r="897" spans="1:12">
      <c r="A897" s="11" t="s">
        <v>1648</v>
      </c>
      <c r="D897" s="11" t="s">
        <v>260</v>
      </c>
      <c r="E897" s="19" t="s">
        <v>1898</v>
      </c>
      <c r="F897" s="10">
        <v>42036</v>
      </c>
      <c r="G897" s="10">
        <v>45689</v>
      </c>
      <c r="H897" s="11">
        <v>11</v>
      </c>
      <c r="I897" s="20" t="s">
        <v>259</v>
      </c>
      <c r="J897" s="11" t="s">
        <v>261</v>
      </c>
      <c r="K897" s="11" t="s">
        <v>12658</v>
      </c>
      <c r="L897" s="11">
        <v>2</v>
      </c>
    </row>
    <row r="898" spans="1:12">
      <c r="A898" s="11" t="s">
        <v>1649</v>
      </c>
      <c r="D898" s="11" t="s">
        <v>260</v>
      </c>
      <c r="E898" s="19" t="s">
        <v>1899</v>
      </c>
      <c r="F898" s="10">
        <v>42036</v>
      </c>
      <c r="G898" s="10">
        <v>45689</v>
      </c>
      <c r="H898" s="11">
        <v>11</v>
      </c>
      <c r="I898" s="20" t="s">
        <v>259</v>
      </c>
      <c r="J898" s="11" t="s">
        <v>261</v>
      </c>
      <c r="K898" s="11" t="s">
        <v>12658</v>
      </c>
      <c r="L898" s="11">
        <v>2</v>
      </c>
    </row>
    <row r="899" spans="1:12">
      <c r="A899" s="11" t="s">
        <v>1650</v>
      </c>
      <c r="D899" s="11" t="s">
        <v>260</v>
      </c>
      <c r="E899" s="19" t="s">
        <v>1900</v>
      </c>
      <c r="F899" s="10">
        <v>42036</v>
      </c>
      <c r="G899" s="10">
        <v>45689</v>
      </c>
      <c r="H899" s="11">
        <v>11</v>
      </c>
      <c r="I899" s="20" t="s">
        <v>259</v>
      </c>
      <c r="J899" s="11" t="s">
        <v>261</v>
      </c>
      <c r="K899" s="11" t="s">
        <v>12658</v>
      </c>
      <c r="L899" s="11">
        <v>2</v>
      </c>
    </row>
    <row r="900" spans="1:12">
      <c r="A900" s="11" t="s">
        <v>1651</v>
      </c>
      <c r="D900" s="11" t="s">
        <v>260</v>
      </c>
      <c r="E900" s="19" t="s">
        <v>1901</v>
      </c>
      <c r="F900" s="10">
        <v>42036</v>
      </c>
      <c r="G900" s="10">
        <v>45689</v>
      </c>
      <c r="H900" s="11">
        <v>11</v>
      </c>
      <c r="I900" s="20" t="s">
        <v>259</v>
      </c>
      <c r="J900" s="11" t="s">
        <v>261</v>
      </c>
      <c r="K900" s="11" t="s">
        <v>12658</v>
      </c>
      <c r="L900" s="11">
        <v>2</v>
      </c>
    </row>
    <row r="901" spans="1:12">
      <c r="A901" s="11" t="s">
        <v>1652</v>
      </c>
      <c r="D901" s="11" t="s">
        <v>260</v>
      </c>
      <c r="E901" s="19" t="s">
        <v>1902</v>
      </c>
      <c r="F901" s="10">
        <v>42036</v>
      </c>
      <c r="G901" s="10">
        <v>45689</v>
      </c>
      <c r="H901" s="11">
        <v>11</v>
      </c>
      <c r="I901" s="20" t="s">
        <v>259</v>
      </c>
      <c r="J901" s="11" t="s">
        <v>261</v>
      </c>
      <c r="K901" s="11" t="s">
        <v>12658</v>
      </c>
      <c r="L901" s="11">
        <v>2</v>
      </c>
    </row>
    <row r="902" spans="1:12">
      <c r="A902" s="11" t="s">
        <v>1653</v>
      </c>
      <c r="D902" s="11" t="s">
        <v>260</v>
      </c>
      <c r="E902" s="19" t="s">
        <v>1903</v>
      </c>
      <c r="F902" s="10">
        <v>42036</v>
      </c>
      <c r="G902" s="10">
        <v>45689</v>
      </c>
      <c r="H902" s="11">
        <v>11</v>
      </c>
      <c r="I902" s="20" t="s">
        <v>259</v>
      </c>
      <c r="J902" s="11" t="s">
        <v>261</v>
      </c>
      <c r="K902" s="11" t="s">
        <v>12658</v>
      </c>
      <c r="L902" s="11">
        <v>2</v>
      </c>
    </row>
    <row r="903" spans="1:12">
      <c r="A903" s="11" t="s">
        <v>1654</v>
      </c>
      <c r="D903" s="11" t="s">
        <v>260</v>
      </c>
      <c r="E903" s="19" t="s">
        <v>1904</v>
      </c>
      <c r="F903" s="10">
        <v>42036</v>
      </c>
      <c r="G903" s="10">
        <v>45689</v>
      </c>
      <c r="H903" s="11">
        <v>11</v>
      </c>
      <c r="I903" s="20" t="s">
        <v>259</v>
      </c>
      <c r="J903" s="11" t="s">
        <v>261</v>
      </c>
      <c r="K903" s="11" t="s">
        <v>12658</v>
      </c>
      <c r="L903" s="11">
        <v>2</v>
      </c>
    </row>
    <row r="904" spans="1:12">
      <c r="A904" s="11" t="s">
        <v>1655</v>
      </c>
      <c r="D904" s="11" t="s">
        <v>260</v>
      </c>
      <c r="E904" s="19" t="s">
        <v>1905</v>
      </c>
      <c r="F904" s="10">
        <v>42036</v>
      </c>
      <c r="G904" s="10">
        <v>45689</v>
      </c>
      <c r="H904" s="11">
        <v>11</v>
      </c>
      <c r="I904" s="20" t="s">
        <v>259</v>
      </c>
      <c r="J904" s="11" t="s">
        <v>261</v>
      </c>
      <c r="K904" s="11" t="s">
        <v>12658</v>
      </c>
      <c r="L904" s="11">
        <v>2</v>
      </c>
    </row>
    <row r="905" spans="1:12">
      <c r="A905" s="11" t="s">
        <v>1656</v>
      </c>
      <c r="D905" s="11" t="s">
        <v>260</v>
      </c>
      <c r="E905" s="19" t="s">
        <v>1906</v>
      </c>
      <c r="F905" s="10">
        <v>42036</v>
      </c>
      <c r="G905" s="10">
        <v>45689</v>
      </c>
      <c r="H905" s="11">
        <v>11</v>
      </c>
      <c r="I905" s="20" t="s">
        <v>259</v>
      </c>
      <c r="J905" s="11" t="s">
        <v>261</v>
      </c>
      <c r="K905" s="11" t="s">
        <v>12658</v>
      </c>
      <c r="L905" s="11">
        <v>2</v>
      </c>
    </row>
    <row r="906" spans="1:12">
      <c r="A906" s="11" t="s">
        <v>1657</v>
      </c>
      <c r="D906" s="11" t="s">
        <v>260</v>
      </c>
      <c r="E906" s="19" t="s">
        <v>1907</v>
      </c>
      <c r="F906" s="10">
        <v>42036</v>
      </c>
      <c r="G906" s="10">
        <v>45689</v>
      </c>
      <c r="H906" s="11">
        <v>11</v>
      </c>
      <c r="I906" s="20" t="s">
        <v>259</v>
      </c>
      <c r="J906" s="11" t="s">
        <v>261</v>
      </c>
      <c r="K906" s="11" t="s">
        <v>12658</v>
      </c>
      <c r="L906" s="11">
        <v>2</v>
      </c>
    </row>
    <row r="907" spans="1:12">
      <c r="A907" s="11" t="s">
        <v>1658</v>
      </c>
      <c r="D907" s="11" t="s">
        <v>260</v>
      </c>
      <c r="E907" s="19" t="s">
        <v>1908</v>
      </c>
      <c r="F907" s="10">
        <v>42036</v>
      </c>
      <c r="G907" s="10">
        <v>45689</v>
      </c>
      <c r="H907" s="11">
        <v>11</v>
      </c>
      <c r="I907" s="20" t="s">
        <v>259</v>
      </c>
      <c r="J907" s="11" t="s">
        <v>261</v>
      </c>
      <c r="K907" s="11" t="s">
        <v>12658</v>
      </c>
      <c r="L907" s="11">
        <v>2</v>
      </c>
    </row>
    <row r="908" spans="1:12">
      <c r="A908" s="11" t="s">
        <v>1659</v>
      </c>
      <c r="D908" s="11" t="s">
        <v>260</v>
      </c>
      <c r="E908" s="19" t="s">
        <v>1909</v>
      </c>
      <c r="F908" s="10">
        <v>42036</v>
      </c>
      <c r="G908" s="10">
        <v>45689</v>
      </c>
      <c r="H908" s="11">
        <v>11</v>
      </c>
      <c r="I908" s="20" t="s">
        <v>259</v>
      </c>
      <c r="J908" s="11" t="s">
        <v>261</v>
      </c>
      <c r="K908" s="11" t="s">
        <v>12658</v>
      </c>
      <c r="L908" s="11">
        <v>2</v>
      </c>
    </row>
    <row r="909" spans="1:12">
      <c r="A909" s="11" t="s">
        <v>1660</v>
      </c>
      <c r="D909" s="11" t="s">
        <v>260</v>
      </c>
      <c r="E909" s="19" t="s">
        <v>1910</v>
      </c>
      <c r="F909" s="10">
        <v>42036</v>
      </c>
      <c r="G909" s="10">
        <v>45689</v>
      </c>
      <c r="H909" s="11">
        <v>11</v>
      </c>
      <c r="I909" s="11" t="s">
        <v>277</v>
      </c>
      <c r="J909" s="11" t="s">
        <v>261</v>
      </c>
      <c r="K909" s="11" t="s">
        <v>12658</v>
      </c>
      <c r="L909" s="11">
        <v>2</v>
      </c>
    </row>
    <row r="910" spans="1:12">
      <c r="A910" s="11" t="s">
        <v>1661</v>
      </c>
      <c r="D910" s="11" t="s">
        <v>260</v>
      </c>
      <c r="E910" s="19" t="s">
        <v>1911</v>
      </c>
      <c r="F910" s="10">
        <v>42036</v>
      </c>
      <c r="G910" s="10">
        <v>45689</v>
      </c>
      <c r="H910" s="11">
        <v>11</v>
      </c>
      <c r="I910" s="11" t="s">
        <v>277</v>
      </c>
      <c r="J910" s="11" t="s">
        <v>261</v>
      </c>
      <c r="K910" s="11" t="s">
        <v>12658</v>
      </c>
      <c r="L910" s="11">
        <v>2</v>
      </c>
    </row>
    <row r="911" spans="1:12">
      <c r="A911" s="11" t="s">
        <v>1662</v>
      </c>
      <c r="D911" s="11" t="s">
        <v>260</v>
      </c>
      <c r="E911" s="19" t="s">
        <v>1912</v>
      </c>
      <c r="F911" s="10">
        <v>42036</v>
      </c>
      <c r="G911" s="10">
        <v>45689</v>
      </c>
      <c r="H911" s="11">
        <v>11</v>
      </c>
      <c r="I911" s="11" t="s">
        <v>277</v>
      </c>
      <c r="J911" s="11" t="s">
        <v>261</v>
      </c>
      <c r="K911" s="11" t="s">
        <v>12658</v>
      </c>
      <c r="L911" s="11">
        <v>2</v>
      </c>
    </row>
    <row r="912" spans="1:12">
      <c r="A912" s="11" t="s">
        <v>1663</v>
      </c>
      <c r="D912" s="11" t="s">
        <v>260</v>
      </c>
      <c r="E912" s="19" t="s">
        <v>1913</v>
      </c>
      <c r="F912" s="10">
        <v>42036</v>
      </c>
      <c r="G912" s="10">
        <v>45689</v>
      </c>
      <c r="H912" s="11">
        <v>11</v>
      </c>
      <c r="I912" s="20" t="s">
        <v>259</v>
      </c>
      <c r="J912" s="11" t="s">
        <v>261</v>
      </c>
      <c r="K912" s="11" t="s">
        <v>12658</v>
      </c>
      <c r="L912" s="11">
        <v>2</v>
      </c>
    </row>
    <row r="913" spans="1:12">
      <c r="A913" s="11" t="s">
        <v>1664</v>
      </c>
      <c r="D913" s="11" t="s">
        <v>260</v>
      </c>
      <c r="E913" s="19" t="s">
        <v>1914</v>
      </c>
      <c r="F913" s="10">
        <v>42036</v>
      </c>
      <c r="G913" s="10">
        <v>45689</v>
      </c>
      <c r="H913" s="11">
        <v>11</v>
      </c>
      <c r="I913" s="20" t="s">
        <v>259</v>
      </c>
      <c r="J913" s="11" t="s">
        <v>261</v>
      </c>
      <c r="K913" s="11" t="s">
        <v>12658</v>
      </c>
      <c r="L913" s="11">
        <v>2</v>
      </c>
    </row>
    <row r="914" spans="1:12">
      <c r="A914" s="11" t="s">
        <v>1665</v>
      </c>
      <c r="D914" s="11" t="s">
        <v>260</v>
      </c>
      <c r="E914" s="19" t="s">
        <v>1915</v>
      </c>
      <c r="F914" s="10">
        <v>42036</v>
      </c>
      <c r="G914" s="10">
        <v>45689</v>
      </c>
      <c r="H914" s="11">
        <v>11</v>
      </c>
      <c r="I914" s="20" t="s">
        <v>259</v>
      </c>
      <c r="J914" s="11" t="s">
        <v>261</v>
      </c>
      <c r="K914" s="11" t="s">
        <v>12658</v>
      </c>
      <c r="L914" s="11">
        <v>2</v>
      </c>
    </row>
    <row r="915" spans="1:12">
      <c r="A915" s="11" t="s">
        <v>1666</v>
      </c>
      <c r="D915" s="11" t="s">
        <v>260</v>
      </c>
      <c r="E915" s="19" t="s">
        <v>1916</v>
      </c>
      <c r="F915" s="10">
        <v>42036</v>
      </c>
      <c r="G915" s="10">
        <v>45689</v>
      </c>
      <c r="H915" s="11">
        <v>11</v>
      </c>
      <c r="I915" s="20" t="s">
        <v>259</v>
      </c>
      <c r="J915" s="11" t="s">
        <v>261</v>
      </c>
      <c r="K915" s="11" t="s">
        <v>12658</v>
      </c>
      <c r="L915" s="11">
        <v>2</v>
      </c>
    </row>
    <row r="916" spans="1:12">
      <c r="A916" s="11" t="s">
        <v>1667</v>
      </c>
      <c r="D916" s="11" t="s">
        <v>260</v>
      </c>
      <c r="E916" s="19" t="s">
        <v>1917</v>
      </c>
      <c r="F916" s="10">
        <v>42036</v>
      </c>
      <c r="G916" s="10">
        <v>45689</v>
      </c>
      <c r="H916" s="11">
        <v>11</v>
      </c>
      <c r="I916" s="20" t="s">
        <v>259</v>
      </c>
      <c r="J916" s="11" t="s">
        <v>261</v>
      </c>
      <c r="K916" s="11" t="s">
        <v>12658</v>
      </c>
      <c r="L916" s="11">
        <v>2</v>
      </c>
    </row>
    <row r="917" spans="1:12">
      <c r="A917" s="11" t="s">
        <v>1668</v>
      </c>
      <c r="D917" s="11" t="s">
        <v>260</v>
      </c>
      <c r="E917" s="19" t="s">
        <v>1918</v>
      </c>
      <c r="F917" s="10">
        <v>42036</v>
      </c>
      <c r="G917" s="10">
        <v>45689</v>
      </c>
      <c r="H917" s="11">
        <v>11</v>
      </c>
      <c r="I917" s="20" t="s">
        <v>259</v>
      </c>
      <c r="J917" s="11" t="s">
        <v>261</v>
      </c>
      <c r="K917" s="11" t="s">
        <v>12658</v>
      </c>
      <c r="L917" s="11">
        <v>2</v>
      </c>
    </row>
    <row r="918" spans="1:12">
      <c r="A918" s="11" t="s">
        <v>1669</v>
      </c>
      <c r="D918" s="11" t="s">
        <v>260</v>
      </c>
      <c r="E918" s="19" t="s">
        <v>1919</v>
      </c>
      <c r="F918" s="10">
        <v>42036</v>
      </c>
      <c r="G918" s="10">
        <v>45689</v>
      </c>
      <c r="H918" s="11">
        <v>11</v>
      </c>
      <c r="I918" s="20" t="s">
        <v>259</v>
      </c>
      <c r="J918" s="11" t="s">
        <v>261</v>
      </c>
      <c r="K918" s="11" t="s">
        <v>12658</v>
      </c>
      <c r="L918" s="11">
        <v>2</v>
      </c>
    </row>
    <row r="919" spans="1:12">
      <c r="A919" s="11" t="s">
        <v>1670</v>
      </c>
      <c r="D919" s="11" t="s">
        <v>260</v>
      </c>
      <c r="E919" s="19" t="s">
        <v>1920</v>
      </c>
      <c r="F919" s="10">
        <v>42036</v>
      </c>
      <c r="G919" s="10">
        <v>45689</v>
      </c>
      <c r="H919" s="11">
        <v>11</v>
      </c>
      <c r="I919" s="20" t="s">
        <v>259</v>
      </c>
      <c r="J919" s="11" t="s">
        <v>261</v>
      </c>
      <c r="K919" s="11" t="s">
        <v>12658</v>
      </c>
      <c r="L919" s="11">
        <v>2</v>
      </c>
    </row>
    <row r="920" spans="1:12">
      <c r="A920" s="11" t="s">
        <v>1671</v>
      </c>
      <c r="D920" s="11" t="s">
        <v>260</v>
      </c>
      <c r="E920" s="19" t="s">
        <v>1921</v>
      </c>
      <c r="F920" s="10">
        <v>42036</v>
      </c>
      <c r="G920" s="10">
        <v>45689</v>
      </c>
      <c r="H920" s="11">
        <v>11</v>
      </c>
      <c r="I920" s="20" t="s">
        <v>259</v>
      </c>
      <c r="J920" s="11" t="s">
        <v>261</v>
      </c>
      <c r="K920" s="11" t="s">
        <v>12658</v>
      </c>
      <c r="L920" s="11">
        <v>2</v>
      </c>
    </row>
    <row r="921" spans="1:12">
      <c r="A921" s="11" t="s">
        <v>1672</v>
      </c>
      <c r="D921" s="11" t="s">
        <v>260</v>
      </c>
      <c r="E921" s="19" t="s">
        <v>1922</v>
      </c>
      <c r="F921" s="10">
        <v>42036</v>
      </c>
      <c r="G921" s="10">
        <v>45689</v>
      </c>
      <c r="H921" s="11">
        <v>11</v>
      </c>
      <c r="I921" s="20" t="s">
        <v>259</v>
      </c>
      <c r="J921" s="11" t="s">
        <v>261</v>
      </c>
      <c r="K921" s="11" t="s">
        <v>12658</v>
      </c>
      <c r="L921" s="11">
        <v>2</v>
      </c>
    </row>
    <row r="922" spans="1:12">
      <c r="A922" s="11" t="s">
        <v>1673</v>
      </c>
      <c r="D922" s="11" t="s">
        <v>260</v>
      </c>
      <c r="E922" s="19" t="s">
        <v>1923</v>
      </c>
      <c r="F922" s="10">
        <v>42036</v>
      </c>
      <c r="G922" s="10">
        <v>45689</v>
      </c>
      <c r="H922" s="11">
        <v>11</v>
      </c>
      <c r="I922" s="20" t="s">
        <v>259</v>
      </c>
      <c r="J922" s="11" t="s">
        <v>261</v>
      </c>
      <c r="K922" s="11" t="s">
        <v>12658</v>
      </c>
      <c r="L922" s="11">
        <v>2</v>
      </c>
    </row>
    <row r="923" spans="1:12">
      <c r="A923" s="11" t="s">
        <v>1674</v>
      </c>
      <c r="D923" s="11" t="s">
        <v>260</v>
      </c>
      <c r="E923" s="19" t="s">
        <v>1924</v>
      </c>
      <c r="F923" s="10">
        <v>42036</v>
      </c>
      <c r="G923" s="10">
        <v>45689</v>
      </c>
      <c r="H923" s="11">
        <v>11</v>
      </c>
      <c r="I923" s="20" t="s">
        <v>259</v>
      </c>
      <c r="J923" s="11" t="s">
        <v>261</v>
      </c>
      <c r="K923" s="11" t="s">
        <v>12658</v>
      </c>
      <c r="L923" s="11">
        <v>2</v>
      </c>
    </row>
    <row r="924" spans="1:12">
      <c r="A924" s="11" t="s">
        <v>1675</v>
      </c>
      <c r="D924" s="11" t="s">
        <v>260</v>
      </c>
      <c r="E924" s="19" t="s">
        <v>1925</v>
      </c>
      <c r="F924" s="10">
        <v>42036</v>
      </c>
      <c r="G924" s="10">
        <v>45689</v>
      </c>
      <c r="H924" s="11">
        <v>11</v>
      </c>
      <c r="I924" s="20" t="s">
        <v>259</v>
      </c>
      <c r="J924" s="11" t="s">
        <v>261</v>
      </c>
      <c r="K924" s="11" t="s">
        <v>12658</v>
      </c>
      <c r="L924" s="11">
        <v>2</v>
      </c>
    </row>
    <row r="925" spans="1:12">
      <c r="A925" s="11" t="s">
        <v>1676</v>
      </c>
      <c r="D925" s="11" t="s">
        <v>260</v>
      </c>
      <c r="E925" s="19" t="s">
        <v>1926</v>
      </c>
      <c r="F925" s="10">
        <v>42036</v>
      </c>
      <c r="G925" s="10">
        <v>45689</v>
      </c>
      <c r="H925" s="11">
        <v>11</v>
      </c>
      <c r="I925" s="20" t="s">
        <v>259</v>
      </c>
      <c r="J925" s="11" t="s">
        <v>261</v>
      </c>
      <c r="K925" s="11" t="s">
        <v>12658</v>
      </c>
      <c r="L925" s="11">
        <v>2</v>
      </c>
    </row>
    <row r="926" spans="1:12">
      <c r="A926" s="11" t="s">
        <v>1677</v>
      </c>
      <c r="D926" s="11" t="s">
        <v>260</v>
      </c>
      <c r="E926" s="19" t="s">
        <v>1927</v>
      </c>
      <c r="F926" s="10">
        <v>42036</v>
      </c>
      <c r="G926" s="10">
        <v>45689</v>
      </c>
      <c r="H926" s="11">
        <v>11</v>
      </c>
      <c r="I926" s="20" t="s">
        <v>259</v>
      </c>
      <c r="J926" s="11" t="s">
        <v>261</v>
      </c>
      <c r="K926" s="11" t="s">
        <v>12658</v>
      </c>
      <c r="L926" s="11">
        <v>2</v>
      </c>
    </row>
    <row r="927" spans="1:12">
      <c r="A927" s="11" t="s">
        <v>1678</v>
      </c>
      <c r="D927" s="11" t="s">
        <v>260</v>
      </c>
      <c r="E927" s="19" t="s">
        <v>1928</v>
      </c>
      <c r="F927" s="10">
        <v>42036</v>
      </c>
      <c r="G927" s="10">
        <v>45689</v>
      </c>
      <c r="H927" s="11">
        <v>11</v>
      </c>
      <c r="I927" s="11" t="s">
        <v>277</v>
      </c>
      <c r="J927" s="11" t="s">
        <v>261</v>
      </c>
      <c r="K927" s="11" t="s">
        <v>12658</v>
      </c>
      <c r="L927" s="11">
        <v>2</v>
      </c>
    </row>
    <row r="928" spans="1:12">
      <c r="A928" s="11" t="s">
        <v>1679</v>
      </c>
      <c r="D928" s="11" t="s">
        <v>260</v>
      </c>
      <c r="E928" s="19" t="s">
        <v>1929</v>
      </c>
      <c r="F928" s="10">
        <v>42036</v>
      </c>
      <c r="G928" s="10">
        <v>45689</v>
      </c>
      <c r="H928" s="11">
        <v>11</v>
      </c>
      <c r="I928" s="11" t="s">
        <v>277</v>
      </c>
      <c r="J928" s="11" t="s">
        <v>261</v>
      </c>
      <c r="K928" s="11" t="s">
        <v>12658</v>
      </c>
      <c r="L928" s="11">
        <v>2</v>
      </c>
    </row>
    <row r="929" spans="1:12">
      <c r="A929" s="11" t="s">
        <v>1680</v>
      </c>
      <c r="D929" s="11" t="s">
        <v>260</v>
      </c>
      <c r="E929" s="19" t="s">
        <v>1930</v>
      </c>
      <c r="F929" s="10">
        <v>42036</v>
      </c>
      <c r="G929" s="10">
        <v>45689</v>
      </c>
      <c r="H929" s="11">
        <v>11</v>
      </c>
      <c r="I929" s="11" t="s">
        <v>277</v>
      </c>
      <c r="J929" s="11" t="s">
        <v>261</v>
      </c>
      <c r="K929" s="11" t="s">
        <v>12658</v>
      </c>
      <c r="L929" s="11">
        <v>2</v>
      </c>
    </row>
    <row r="930" spans="1:12">
      <c r="A930" s="11" t="s">
        <v>1681</v>
      </c>
      <c r="D930" s="11" t="s">
        <v>260</v>
      </c>
      <c r="E930" s="19" t="s">
        <v>1931</v>
      </c>
      <c r="F930" s="10">
        <v>42036</v>
      </c>
      <c r="G930" s="10">
        <v>45689</v>
      </c>
      <c r="H930" s="11">
        <v>11</v>
      </c>
      <c r="I930" s="20" t="s">
        <v>259</v>
      </c>
      <c r="J930" s="11" t="s">
        <v>261</v>
      </c>
      <c r="K930" s="11" t="s">
        <v>12658</v>
      </c>
      <c r="L930" s="11">
        <v>2</v>
      </c>
    </row>
    <row r="931" spans="1:12">
      <c r="A931" s="11" t="s">
        <v>1682</v>
      </c>
      <c r="D931" s="11" t="s">
        <v>260</v>
      </c>
      <c r="E931" s="19" t="s">
        <v>1932</v>
      </c>
      <c r="F931" s="10">
        <v>42036</v>
      </c>
      <c r="G931" s="10">
        <v>45689</v>
      </c>
      <c r="H931" s="11">
        <v>11</v>
      </c>
      <c r="I931" s="20" t="s">
        <v>259</v>
      </c>
      <c r="J931" s="11" t="s">
        <v>261</v>
      </c>
      <c r="K931" s="11" t="s">
        <v>12658</v>
      </c>
      <c r="L931" s="11">
        <v>2</v>
      </c>
    </row>
    <row r="932" spans="1:12">
      <c r="A932" s="11" t="s">
        <v>1683</v>
      </c>
      <c r="D932" s="11" t="s">
        <v>260</v>
      </c>
      <c r="E932" s="19" t="s">
        <v>1933</v>
      </c>
      <c r="F932" s="10">
        <v>42036</v>
      </c>
      <c r="G932" s="10">
        <v>45689</v>
      </c>
      <c r="H932" s="11">
        <v>11</v>
      </c>
      <c r="I932" s="20" t="s">
        <v>259</v>
      </c>
      <c r="J932" s="11" t="s">
        <v>261</v>
      </c>
      <c r="K932" s="11" t="s">
        <v>12658</v>
      </c>
      <c r="L932" s="11">
        <v>2</v>
      </c>
    </row>
    <row r="933" spans="1:12">
      <c r="A933" s="11" t="s">
        <v>1684</v>
      </c>
      <c r="D933" s="11" t="s">
        <v>260</v>
      </c>
      <c r="E933" s="19" t="s">
        <v>1934</v>
      </c>
      <c r="F933" s="10">
        <v>42036</v>
      </c>
      <c r="G933" s="10">
        <v>45689</v>
      </c>
      <c r="H933" s="11">
        <v>11</v>
      </c>
      <c r="I933" s="20" t="s">
        <v>259</v>
      </c>
      <c r="J933" s="11" t="s">
        <v>261</v>
      </c>
      <c r="K933" s="11" t="s">
        <v>12658</v>
      </c>
      <c r="L933" s="11">
        <v>2</v>
      </c>
    </row>
    <row r="934" spans="1:12">
      <c r="A934" s="11" t="s">
        <v>1685</v>
      </c>
      <c r="D934" s="11" t="s">
        <v>260</v>
      </c>
      <c r="E934" s="19" t="s">
        <v>1935</v>
      </c>
      <c r="F934" s="10">
        <v>42036</v>
      </c>
      <c r="G934" s="10">
        <v>45689</v>
      </c>
      <c r="H934" s="11">
        <v>11</v>
      </c>
      <c r="I934" s="20" t="s">
        <v>259</v>
      </c>
      <c r="J934" s="11" t="s">
        <v>261</v>
      </c>
      <c r="K934" s="11" t="s">
        <v>12658</v>
      </c>
      <c r="L934" s="11">
        <v>2</v>
      </c>
    </row>
    <row r="935" spans="1:12">
      <c r="A935" s="11" t="s">
        <v>1686</v>
      </c>
      <c r="D935" s="11" t="s">
        <v>260</v>
      </c>
      <c r="E935" s="19" t="s">
        <v>1936</v>
      </c>
      <c r="F935" s="10">
        <v>42036</v>
      </c>
      <c r="G935" s="10">
        <v>45689</v>
      </c>
      <c r="H935" s="11">
        <v>11</v>
      </c>
      <c r="I935" s="20" t="s">
        <v>259</v>
      </c>
      <c r="J935" s="11" t="s">
        <v>261</v>
      </c>
      <c r="K935" s="11" t="s">
        <v>12658</v>
      </c>
      <c r="L935" s="11">
        <v>2</v>
      </c>
    </row>
    <row r="936" spans="1:12">
      <c r="A936" s="11" t="s">
        <v>1687</v>
      </c>
      <c r="D936" s="11" t="s">
        <v>260</v>
      </c>
      <c r="E936" s="19" t="s">
        <v>1937</v>
      </c>
      <c r="F936" s="10">
        <v>42036</v>
      </c>
      <c r="G936" s="10">
        <v>45689</v>
      </c>
      <c r="H936" s="11">
        <v>11</v>
      </c>
      <c r="I936" s="20" t="s">
        <v>259</v>
      </c>
      <c r="J936" s="11" t="s">
        <v>261</v>
      </c>
      <c r="K936" s="11" t="s">
        <v>12658</v>
      </c>
      <c r="L936" s="11">
        <v>2</v>
      </c>
    </row>
    <row r="937" spans="1:12">
      <c r="A937" s="11" t="s">
        <v>1688</v>
      </c>
      <c r="D937" s="11" t="s">
        <v>260</v>
      </c>
      <c r="E937" s="19" t="s">
        <v>1938</v>
      </c>
      <c r="F937" s="10">
        <v>42036</v>
      </c>
      <c r="G937" s="10">
        <v>45689</v>
      </c>
      <c r="H937" s="11">
        <v>11</v>
      </c>
      <c r="I937" s="20" t="s">
        <v>259</v>
      </c>
      <c r="J937" s="11" t="s">
        <v>261</v>
      </c>
      <c r="K937" s="11" t="s">
        <v>12658</v>
      </c>
      <c r="L937" s="11">
        <v>2</v>
      </c>
    </row>
    <row r="938" spans="1:12">
      <c r="A938" s="11" t="s">
        <v>1689</v>
      </c>
      <c r="D938" s="11" t="s">
        <v>260</v>
      </c>
      <c r="E938" s="19" t="s">
        <v>1939</v>
      </c>
      <c r="F938" s="10">
        <v>42036</v>
      </c>
      <c r="G938" s="10">
        <v>45689</v>
      </c>
      <c r="H938" s="11">
        <v>11</v>
      </c>
      <c r="I938" s="20" t="s">
        <v>259</v>
      </c>
      <c r="J938" s="11" t="s">
        <v>261</v>
      </c>
      <c r="K938" s="11" t="s">
        <v>12658</v>
      </c>
      <c r="L938" s="11">
        <v>2</v>
      </c>
    </row>
    <row r="939" spans="1:12">
      <c r="A939" s="11" t="s">
        <v>1690</v>
      </c>
      <c r="D939" s="11" t="s">
        <v>260</v>
      </c>
      <c r="E939" s="19" t="s">
        <v>1940</v>
      </c>
      <c r="F939" s="10">
        <v>42036</v>
      </c>
      <c r="G939" s="10">
        <v>45689</v>
      </c>
      <c r="H939" s="11">
        <v>11</v>
      </c>
      <c r="I939" s="20" t="s">
        <v>259</v>
      </c>
      <c r="J939" s="11" t="s">
        <v>261</v>
      </c>
      <c r="K939" s="11" t="s">
        <v>12658</v>
      </c>
      <c r="L939" s="11">
        <v>2</v>
      </c>
    </row>
    <row r="940" spans="1:12">
      <c r="A940" s="11" t="s">
        <v>1691</v>
      </c>
      <c r="D940" s="11" t="s">
        <v>260</v>
      </c>
      <c r="E940" s="19" t="s">
        <v>1941</v>
      </c>
      <c r="F940" s="10">
        <v>42036</v>
      </c>
      <c r="G940" s="10">
        <v>45689</v>
      </c>
      <c r="H940" s="11">
        <v>11</v>
      </c>
      <c r="I940" s="20" t="s">
        <v>259</v>
      </c>
      <c r="J940" s="11" t="s">
        <v>261</v>
      </c>
      <c r="K940" s="11" t="s">
        <v>12658</v>
      </c>
      <c r="L940" s="11">
        <v>2</v>
      </c>
    </row>
    <row r="941" spans="1:12">
      <c r="A941" s="11" t="s">
        <v>1692</v>
      </c>
      <c r="D941" s="11" t="s">
        <v>260</v>
      </c>
      <c r="E941" s="19" t="s">
        <v>1942</v>
      </c>
      <c r="F941" s="10">
        <v>42036</v>
      </c>
      <c r="G941" s="10">
        <v>45689</v>
      </c>
      <c r="H941" s="11">
        <v>11</v>
      </c>
      <c r="I941" s="20" t="s">
        <v>259</v>
      </c>
      <c r="J941" s="11" t="s">
        <v>261</v>
      </c>
      <c r="K941" s="11" t="s">
        <v>12658</v>
      </c>
      <c r="L941" s="11">
        <v>2</v>
      </c>
    </row>
    <row r="942" spans="1:12">
      <c r="A942" s="11" t="s">
        <v>1693</v>
      </c>
      <c r="D942" s="11" t="s">
        <v>260</v>
      </c>
      <c r="E942" s="19" t="s">
        <v>1943</v>
      </c>
      <c r="F942" s="10">
        <v>42036</v>
      </c>
      <c r="G942" s="10">
        <v>45689</v>
      </c>
      <c r="H942" s="11">
        <v>11</v>
      </c>
      <c r="I942" s="20" t="s">
        <v>259</v>
      </c>
      <c r="J942" s="11" t="s">
        <v>261</v>
      </c>
      <c r="K942" s="11" t="s">
        <v>12658</v>
      </c>
      <c r="L942" s="11">
        <v>2</v>
      </c>
    </row>
    <row r="943" spans="1:12">
      <c r="A943" s="11" t="s">
        <v>1694</v>
      </c>
      <c r="D943" s="11" t="s">
        <v>260</v>
      </c>
      <c r="E943" s="19" t="s">
        <v>1944</v>
      </c>
      <c r="F943" s="10">
        <v>42036</v>
      </c>
      <c r="G943" s="10">
        <v>45689</v>
      </c>
      <c r="H943" s="11">
        <v>11</v>
      </c>
      <c r="I943" s="20" t="s">
        <v>259</v>
      </c>
      <c r="J943" s="11" t="s">
        <v>261</v>
      </c>
      <c r="K943" s="11" t="s">
        <v>12658</v>
      </c>
      <c r="L943" s="11">
        <v>2</v>
      </c>
    </row>
    <row r="944" spans="1:12">
      <c r="A944" s="11" t="s">
        <v>1695</v>
      </c>
      <c r="D944" s="11" t="s">
        <v>260</v>
      </c>
      <c r="E944" s="19" t="s">
        <v>1945</v>
      </c>
      <c r="F944" s="10">
        <v>42036</v>
      </c>
      <c r="G944" s="10">
        <v>45689</v>
      </c>
      <c r="H944" s="11">
        <v>11</v>
      </c>
      <c r="I944" s="20" t="s">
        <v>259</v>
      </c>
      <c r="J944" s="11" t="s">
        <v>261</v>
      </c>
      <c r="K944" s="11" t="s">
        <v>12658</v>
      </c>
      <c r="L944" s="11">
        <v>2</v>
      </c>
    </row>
    <row r="945" spans="1:12">
      <c r="A945" s="11" t="s">
        <v>1696</v>
      </c>
      <c r="D945" s="11" t="s">
        <v>260</v>
      </c>
      <c r="E945" s="19" t="s">
        <v>1946</v>
      </c>
      <c r="F945" s="10">
        <v>42036</v>
      </c>
      <c r="G945" s="10">
        <v>45689</v>
      </c>
      <c r="H945" s="11">
        <v>11</v>
      </c>
      <c r="I945" s="11" t="s">
        <v>277</v>
      </c>
      <c r="J945" s="11" t="s">
        <v>261</v>
      </c>
      <c r="K945" s="11" t="s">
        <v>12658</v>
      </c>
      <c r="L945" s="11">
        <v>2</v>
      </c>
    </row>
    <row r="946" spans="1:12">
      <c r="A946" s="11" t="s">
        <v>1697</v>
      </c>
      <c r="D946" s="11" t="s">
        <v>260</v>
      </c>
      <c r="E946" s="19" t="s">
        <v>1947</v>
      </c>
      <c r="F946" s="10">
        <v>42036</v>
      </c>
      <c r="G946" s="10">
        <v>45689</v>
      </c>
      <c r="H946" s="11">
        <v>11</v>
      </c>
      <c r="I946" s="11" t="s">
        <v>277</v>
      </c>
      <c r="J946" s="11" t="s">
        <v>261</v>
      </c>
      <c r="K946" s="11" t="s">
        <v>12658</v>
      </c>
      <c r="L946" s="11">
        <v>2</v>
      </c>
    </row>
    <row r="947" spans="1:12">
      <c r="A947" s="11" t="s">
        <v>1698</v>
      </c>
      <c r="D947" s="11" t="s">
        <v>260</v>
      </c>
      <c r="E947" s="19" t="s">
        <v>1948</v>
      </c>
      <c r="F947" s="10">
        <v>42036</v>
      </c>
      <c r="G947" s="10">
        <v>45689</v>
      </c>
      <c r="H947" s="11">
        <v>11</v>
      </c>
      <c r="I947" s="11" t="s">
        <v>277</v>
      </c>
      <c r="J947" s="11" t="s">
        <v>261</v>
      </c>
      <c r="K947" s="11" t="s">
        <v>12658</v>
      </c>
      <c r="L947" s="11">
        <v>2</v>
      </c>
    </row>
    <row r="948" spans="1:12">
      <c r="A948" s="11" t="s">
        <v>1699</v>
      </c>
      <c r="D948" s="11" t="s">
        <v>260</v>
      </c>
      <c r="E948" s="19" t="s">
        <v>1949</v>
      </c>
      <c r="F948" s="10">
        <v>42036</v>
      </c>
      <c r="G948" s="10">
        <v>45689</v>
      </c>
      <c r="H948" s="11">
        <v>11</v>
      </c>
      <c r="I948" s="20" t="s">
        <v>259</v>
      </c>
      <c r="J948" s="11" t="s">
        <v>261</v>
      </c>
      <c r="K948" s="11" t="s">
        <v>12658</v>
      </c>
      <c r="L948" s="11">
        <v>2</v>
      </c>
    </row>
    <row r="949" spans="1:12">
      <c r="A949" s="11" t="s">
        <v>1700</v>
      </c>
      <c r="D949" s="11" t="s">
        <v>260</v>
      </c>
      <c r="E949" s="19" t="s">
        <v>1950</v>
      </c>
      <c r="F949" s="10">
        <v>42036</v>
      </c>
      <c r="G949" s="10">
        <v>45689</v>
      </c>
      <c r="H949" s="11">
        <v>11</v>
      </c>
      <c r="I949" s="20" t="s">
        <v>259</v>
      </c>
      <c r="J949" s="11" t="s">
        <v>261</v>
      </c>
      <c r="K949" s="11" t="s">
        <v>12658</v>
      </c>
      <c r="L949" s="11">
        <v>2</v>
      </c>
    </row>
    <row r="950" spans="1:12">
      <c r="A950" s="11" t="s">
        <v>1701</v>
      </c>
      <c r="D950" s="11" t="s">
        <v>260</v>
      </c>
      <c r="E950" s="19" t="s">
        <v>1951</v>
      </c>
      <c r="F950" s="10">
        <v>42036</v>
      </c>
      <c r="G950" s="10">
        <v>45689</v>
      </c>
      <c r="H950" s="11">
        <v>11</v>
      </c>
      <c r="I950" s="20" t="s">
        <v>259</v>
      </c>
      <c r="J950" s="11" t="s">
        <v>261</v>
      </c>
      <c r="K950" s="11" t="s">
        <v>12658</v>
      </c>
      <c r="L950" s="11">
        <v>2</v>
      </c>
    </row>
    <row r="951" spans="1:12">
      <c r="A951" s="11" t="s">
        <v>1702</v>
      </c>
      <c r="D951" s="11" t="s">
        <v>260</v>
      </c>
      <c r="E951" s="19" t="s">
        <v>1952</v>
      </c>
      <c r="F951" s="10">
        <v>42036</v>
      </c>
      <c r="G951" s="10">
        <v>45689</v>
      </c>
      <c r="H951" s="11">
        <v>11</v>
      </c>
      <c r="I951" s="20" t="s">
        <v>259</v>
      </c>
      <c r="J951" s="11" t="s">
        <v>261</v>
      </c>
      <c r="K951" s="11" t="s">
        <v>12658</v>
      </c>
      <c r="L951" s="11">
        <v>2</v>
      </c>
    </row>
    <row r="952" spans="1:12">
      <c r="A952" s="11" t="s">
        <v>1703</v>
      </c>
      <c r="D952" s="11" t="s">
        <v>260</v>
      </c>
      <c r="E952" s="19" t="s">
        <v>1953</v>
      </c>
      <c r="F952" s="10">
        <v>42036</v>
      </c>
      <c r="G952" s="10">
        <v>45689</v>
      </c>
      <c r="H952" s="11">
        <v>11</v>
      </c>
      <c r="I952" s="20" t="s">
        <v>259</v>
      </c>
      <c r="J952" s="11" t="s">
        <v>261</v>
      </c>
      <c r="K952" s="11" t="s">
        <v>12658</v>
      </c>
      <c r="L952" s="11">
        <v>2</v>
      </c>
    </row>
    <row r="953" spans="1:12">
      <c r="A953" s="11" t="s">
        <v>1704</v>
      </c>
      <c r="D953" s="11" t="s">
        <v>260</v>
      </c>
      <c r="E953" s="19" t="s">
        <v>1954</v>
      </c>
      <c r="F953" s="10">
        <v>42036</v>
      </c>
      <c r="G953" s="10">
        <v>45689</v>
      </c>
      <c r="H953" s="11">
        <v>11</v>
      </c>
      <c r="I953" s="20" t="s">
        <v>259</v>
      </c>
      <c r="J953" s="11" t="s">
        <v>261</v>
      </c>
      <c r="K953" s="11" t="s">
        <v>12658</v>
      </c>
      <c r="L953" s="11">
        <v>2</v>
      </c>
    </row>
    <row r="954" spans="1:12">
      <c r="A954" s="11" t="s">
        <v>1705</v>
      </c>
      <c r="D954" s="11" t="s">
        <v>260</v>
      </c>
      <c r="E954" s="19" t="s">
        <v>1955</v>
      </c>
      <c r="F954" s="10">
        <v>42036</v>
      </c>
      <c r="G954" s="10">
        <v>45689</v>
      </c>
      <c r="H954" s="11">
        <v>11</v>
      </c>
      <c r="I954" s="20" t="s">
        <v>259</v>
      </c>
      <c r="J954" s="11" t="s">
        <v>261</v>
      </c>
      <c r="K954" s="11" t="s">
        <v>12658</v>
      </c>
      <c r="L954" s="11">
        <v>2</v>
      </c>
    </row>
    <row r="955" spans="1:12">
      <c r="A955" s="11" t="s">
        <v>1706</v>
      </c>
      <c r="D955" s="11" t="s">
        <v>260</v>
      </c>
      <c r="E955" s="19" t="s">
        <v>1956</v>
      </c>
      <c r="F955" s="10">
        <v>42036</v>
      </c>
      <c r="G955" s="10">
        <v>45689</v>
      </c>
      <c r="H955" s="11">
        <v>11</v>
      </c>
      <c r="I955" s="20" t="s">
        <v>259</v>
      </c>
      <c r="J955" s="11" t="s">
        <v>261</v>
      </c>
      <c r="K955" s="11" t="s">
        <v>12658</v>
      </c>
      <c r="L955" s="11">
        <v>2</v>
      </c>
    </row>
    <row r="956" spans="1:12">
      <c r="A956" s="11" t="s">
        <v>1707</v>
      </c>
      <c r="D956" s="11" t="s">
        <v>260</v>
      </c>
      <c r="E956" s="19" t="s">
        <v>1957</v>
      </c>
      <c r="F956" s="10">
        <v>42036</v>
      </c>
      <c r="G956" s="10">
        <v>45689</v>
      </c>
      <c r="H956" s="11">
        <v>11</v>
      </c>
      <c r="I956" s="20" t="s">
        <v>259</v>
      </c>
      <c r="J956" s="11" t="s">
        <v>261</v>
      </c>
      <c r="K956" s="11" t="s">
        <v>12658</v>
      </c>
      <c r="L956" s="11">
        <v>2</v>
      </c>
    </row>
    <row r="957" spans="1:12">
      <c r="A957" s="11" t="s">
        <v>1708</v>
      </c>
      <c r="D957" s="11" t="s">
        <v>260</v>
      </c>
      <c r="E957" s="19" t="s">
        <v>1958</v>
      </c>
      <c r="F957" s="10">
        <v>42036</v>
      </c>
      <c r="G957" s="10">
        <v>45689</v>
      </c>
      <c r="H957" s="11">
        <v>11</v>
      </c>
      <c r="I957" s="20" t="s">
        <v>259</v>
      </c>
      <c r="J957" s="11" t="s">
        <v>261</v>
      </c>
      <c r="K957" s="11" t="s">
        <v>12658</v>
      </c>
      <c r="L957" s="11">
        <v>2</v>
      </c>
    </row>
    <row r="958" spans="1:12">
      <c r="A958" s="11" t="s">
        <v>1709</v>
      </c>
      <c r="D958" s="11" t="s">
        <v>260</v>
      </c>
      <c r="E958" s="19" t="s">
        <v>1959</v>
      </c>
      <c r="F958" s="10">
        <v>42036</v>
      </c>
      <c r="G958" s="10">
        <v>45689</v>
      </c>
      <c r="H958" s="11">
        <v>11</v>
      </c>
      <c r="I958" s="20" t="s">
        <v>259</v>
      </c>
      <c r="J958" s="11" t="s">
        <v>261</v>
      </c>
      <c r="K958" s="11" t="s">
        <v>12658</v>
      </c>
      <c r="L958" s="11">
        <v>2</v>
      </c>
    </row>
    <row r="959" spans="1:12">
      <c r="A959" s="11" t="s">
        <v>1710</v>
      </c>
      <c r="D959" s="11" t="s">
        <v>260</v>
      </c>
      <c r="E959" s="19" t="s">
        <v>1960</v>
      </c>
      <c r="F959" s="10">
        <v>42036</v>
      </c>
      <c r="G959" s="10">
        <v>45689</v>
      </c>
      <c r="H959" s="11">
        <v>11</v>
      </c>
      <c r="I959" s="20" t="s">
        <v>259</v>
      </c>
      <c r="J959" s="11" t="s">
        <v>261</v>
      </c>
      <c r="K959" s="11" t="s">
        <v>12658</v>
      </c>
      <c r="L959" s="11">
        <v>2</v>
      </c>
    </row>
    <row r="960" spans="1:12">
      <c r="A960" s="11" t="s">
        <v>1711</v>
      </c>
      <c r="D960" s="11" t="s">
        <v>260</v>
      </c>
      <c r="E960" s="19" t="s">
        <v>1961</v>
      </c>
      <c r="F960" s="10">
        <v>42036</v>
      </c>
      <c r="G960" s="10">
        <v>45689</v>
      </c>
      <c r="H960" s="11">
        <v>11</v>
      </c>
      <c r="I960" s="20" t="s">
        <v>259</v>
      </c>
      <c r="J960" s="11" t="s">
        <v>261</v>
      </c>
      <c r="K960" s="11" t="s">
        <v>12658</v>
      </c>
      <c r="L960" s="11">
        <v>2</v>
      </c>
    </row>
    <row r="961" spans="1:12">
      <c r="A961" s="11" t="s">
        <v>1712</v>
      </c>
      <c r="D961" s="11" t="s">
        <v>260</v>
      </c>
      <c r="E961" s="19" t="s">
        <v>1962</v>
      </c>
      <c r="F961" s="10">
        <v>42036</v>
      </c>
      <c r="G961" s="10">
        <v>45689</v>
      </c>
      <c r="H961" s="11">
        <v>11</v>
      </c>
      <c r="I961" s="20" t="s">
        <v>259</v>
      </c>
      <c r="J961" s="11" t="s">
        <v>261</v>
      </c>
      <c r="K961" s="11" t="s">
        <v>12658</v>
      </c>
      <c r="L961" s="11">
        <v>2</v>
      </c>
    </row>
    <row r="962" spans="1:12">
      <c r="A962" s="11" t="s">
        <v>1713</v>
      </c>
      <c r="D962" s="11" t="s">
        <v>260</v>
      </c>
      <c r="E962" s="19" t="s">
        <v>1963</v>
      </c>
      <c r="F962" s="10">
        <v>42036</v>
      </c>
      <c r="G962" s="10">
        <v>45689</v>
      </c>
      <c r="H962" s="11">
        <v>11</v>
      </c>
      <c r="I962" s="20" t="s">
        <v>259</v>
      </c>
      <c r="J962" s="11" t="s">
        <v>261</v>
      </c>
      <c r="K962" s="11" t="s">
        <v>12658</v>
      </c>
      <c r="L962" s="11">
        <v>2</v>
      </c>
    </row>
    <row r="963" spans="1:12">
      <c r="A963" s="11" t="s">
        <v>1714</v>
      </c>
      <c r="D963" s="11" t="s">
        <v>260</v>
      </c>
      <c r="E963" s="19" t="s">
        <v>1964</v>
      </c>
      <c r="F963" s="10">
        <v>42036</v>
      </c>
      <c r="G963" s="10">
        <v>45689</v>
      </c>
      <c r="H963" s="11">
        <v>11</v>
      </c>
      <c r="I963" s="11" t="s">
        <v>277</v>
      </c>
      <c r="J963" s="11" t="s">
        <v>261</v>
      </c>
      <c r="K963" s="11" t="s">
        <v>12658</v>
      </c>
      <c r="L963" s="11">
        <v>2</v>
      </c>
    </row>
    <row r="964" spans="1:12">
      <c r="A964" s="11" t="s">
        <v>1715</v>
      </c>
      <c r="D964" s="11" t="s">
        <v>260</v>
      </c>
      <c r="E964" s="19" t="s">
        <v>1965</v>
      </c>
      <c r="F964" s="10">
        <v>42036</v>
      </c>
      <c r="G964" s="10">
        <v>45689</v>
      </c>
      <c r="H964" s="11">
        <v>11</v>
      </c>
      <c r="I964" s="11" t="s">
        <v>277</v>
      </c>
      <c r="J964" s="11" t="s">
        <v>261</v>
      </c>
      <c r="K964" s="11" t="s">
        <v>12658</v>
      </c>
      <c r="L964" s="11">
        <v>2</v>
      </c>
    </row>
    <row r="965" spans="1:12">
      <c r="A965" s="11" t="s">
        <v>1716</v>
      </c>
      <c r="D965" s="11" t="s">
        <v>260</v>
      </c>
      <c r="E965" s="19" t="s">
        <v>1966</v>
      </c>
      <c r="F965" s="10">
        <v>42036</v>
      </c>
      <c r="G965" s="10">
        <v>45689</v>
      </c>
      <c r="H965" s="11">
        <v>11</v>
      </c>
      <c r="I965" s="11" t="s">
        <v>277</v>
      </c>
      <c r="J965" s="11" t="s">
        <v>261</v>
      </c>
      <c r="K965" s="11" t="s">
        <v>12658</v>
      </c>
      <c r="L965" s="11">
        <v>2</v>
      </c>
    </row>
    <row r="966" spans="1:12">
      <c r="A966" s="11" t="s">
        <v>1717</v>
      </c>
      <c r="D966" s="11" t="s">
        <v>260</v>
      </c>
      <c r="E966" s="19" t="s">
        <v>1967</v>
      </c>
      <c r="F966" s="10">
        <v>42036</v>
      </c>
      <c r="G966" s="10">
        <v>45689</v>
      </c>
      <c r="H966" s="11">
        <v>11</v>
      </c>
      <c r="I966" s="20" t="s">
        <v>259</v>
      </c>
      <c r="J966" s="11" t="s">
        <v>261</v>
      </c>
      <c r="K966" s="11" t="s">
        <v>12658</v>
      </c>
      <c r="L966" s="11">
        <v>2</v>
      </c>
    </row>
    <row r="967" spans="1:12">
      <c r="A967" s="11" t="s">
        <v>1718</v>
      </c>
      <c r="D967" s="11" t="s">
        <v>260</v>
      </c>
      <c r="E967" s="19" t="s">
        <v>1968</v>
      </c>
      <c r="F967" s="10">
        <v>42036</v>
      </c>
      <c r="G967" s="10">
        <v>45689</v>
      </c>
      <c r="H967" s="11">
        <v>11</v>
      </c>
      <c r="I967" s="20" t="s">
        <v>259</v>
      </c>
      <c r="J967" s="11" t="s">
        <v>261</v>
      </c>
      <c r="K967" s="11" t="s">
        <v>12658</v>
      </c>
      <c r="L967" s="11">
        <v>2</v>
      </c>
    </row>
    <row r="968" spans="1:12">
      <c r="A968" s="11" t="s">
        <v>1719</v>
      </c>
      <c r="D968" s="11" t="s">
        <v>260</v>
      </c>
      <c r="E968" s="19" t="s">
        <v>1969</v>
      </c>
      <c r="F968" s="10">
        <v>42036</v>
      </c>
      <c r="G968" s="10">
        <v>45689</v>
      </c>
      <c r="H968" s="11">
        <v>11</v>
      </c>
      <c r="I968" s="20" t="s">
        <v>259</v>
      </c>
      <c r="J968" s="11" t="s">
        <v>261</v>
      </c>
      <c r="K968" s="11" t="s">
        <v>12658</v>
      </c>
      <c r="L968" s="11">
        <v>2</v>
      </c>
    </row>
    <row r="969" spans="1:12">
      <c r="A969" s="11" t="s">
        <v>1720</v>
      </c>
      <c r="D969" s="11" t="s">
        <v>260</v>
      </c>
      <c r="E969" s="19" t="s">
        <v>1970</v>
      </c>
      <c r="F969" s="10">
        <v>42036</v>
      </c>
      <c r="G969" s="10">
        <v>45689</v>
      </c>
      <c r="H969" s="11">
        <v>11</v>
      </c>
      <c r="I969" s="20" t="s">
        <v>259</v>
      </c>
      <c r="J969" s="11" t="s">
        <v>261</v>
      </c>
      <c r="K969" s="11" t="s">
        <v>12658</v>
      </c>
      <c r="L969" s="11">
        <v>2</v>
      </c>
    </row>
    <row r="970" spans="1:12">
      <c r="A970" s="11" t="s">
        <v>1721</v>
      </c>
      <c r="D970" s="11" t="s">
        <v>260</v>
      </c>
      <c r="E970" s="19" t="s">
        <v>1971</v>
      </c>
      <c r="F970" s="10">
        <v>42036</v>
      </c>
      <c r="G970" s="10">
        <v>45689</v>
      </c>
      <c r="H970" s="11">
        <v>11</v>
      </c>
      <c r="I970" s="20" t="s">
        <v>259</v>
      </c>
      <c r="J970" s="11" t="s">
        <v>261</v>
      </c>
      <c r="K970" s="11" t="s">
        <v>12658</v>
      </c>
      <c r="L970" s="11">
        <v>2</v>
      </c>
    </row>
    <row r="971" spans="1:12">
      <c r="A971" s="11" t="s">
        <v>1722</v>
      </c>
      <c r="D971" s="11" t="s">
        <v>260</v>
      </c>
      <c r="E971" s="19" t="s">
        <v>1972</v>
      </c>
      <c r="F971" s="10">
        <v>42036</v>
      </c>
      <c r="G971" s="10">
        <v>45689</v>
      </c>
      <c r="H971" s="11">
        <v>11</v>
      </c>
      <c r="I971" s="20" t="s">
        <v>259</v>
      </c>
      <c r="J971" s="11" t="s">
        <v>261</v>
      </c>
      <c r="K971" s="11" t="s">
        <v>12658</v>
      </c>
      <c r="L971" s="11">
        <v>2</v>
      </c>
    </row>
    <row r="972" spans="1:12">
      <c r="A972" s="11" t="s">
        <v>1723</v>
      </c>
      <c r="D972" s="11" t="s">
        <v>260</v>
      </c>
      <c r="E972" s="19" t="s">
        <v>1973</v>
      </c>
      <c r="F972" s="10">
        <v>42036</v>
      </c>
      <c r="G972" s="10">
        <v>45689</v>
      </c>
      <c r="H972" s="11">
        <v>11</v>
      </c>
      <c r="I972" s="20" t="s">
        <v>259</v>
      </c>
      <c r="J972" s="11" t="s">
        <v>261</v>
      </c>
      <c r="K972" s="11" t="s">
        <v>12658</v>
      </c>
      <c r="L972" s="11">
        <v>2</v>
      </c>
    </row>
    <row r="973" spans="1:12">
      <c r="A973" s="11" t="s">
        <v>1724</v>
      </c>
      <c r="D973" s="11" t="s">
        <v>260</v>
      </c>
      <c r="E973" s="19" t="s">
        <v>1974</v>
      </c>
      <c r="F973" s="10">
        <v>42036</v>
      </c>
      <c r="G973" s="10">
        <v>45689</v>
      </c>
      <c r="H973" s="11">
        <v>11</v>
      </c>
      <c r="I973" s="20" t="s">
        <v>259</v>
      </c>
      <c r="J973" s="11" t="s">
        <v>261</v>
      </c>
      <c r="K973" s="11" t="s">
        <v>12658</v>
      </c>
      <c r="L973" s="11">
        <v>2</v>
      </c>
    </row>
    <row r="974" spans="1:12">
      <c r="A974" s="11" t="s">
        <v>1725</v>
      </c>
      <c r="D974" s="11" t="s">
        <v>260</v>
      </c>
      <c r="E974" s="19" t="s">
        <v>1975</v>
      </c>
      <c r="F974" s="10">
        <v>42036</v>
      </c>
      <c r="G974" s="10">
        <v>45689</v>
      </c>
      <c r="H974" s="11">
        <v>11</v>
      </c>
      <c r="I974" s="20" t="s">
        <v>259</v>
      </c>
      <c r="J974" s="11" t="s">
        <v>261</v>
      </c>
      <c r="K974" s="11" t="s">
        <v>12658</v>
      </c>
      <c r="L974" s="11">
        <v>2</v>
      </c>
    </row>
    <row r="975" spans="1:12">
      <c r="A975" s="11" t="s">
        <v>1726</v>
      </c>
      <c r="D975" s="11" t="s">
        <v>260</v>
      </c>
      <c r="E975" s="19" t="s">
        <v>1976</v>
      </c>
      <c r="F975" s="10">
        <v>42036</v>
      </c>
      <c r="G975" s="10">
        <v>45689</v>
      </c>
      <c r="H975" s="11">
        <v>11</v>
      </c>
      <c r="I975" s="20" t="s">
        <v>259</v>
      </c>
      <c r="J975" s="11" t="s">
        <v>261</v>
      </c>
      <c r="K975" s="11" t="s">
        <v>12658</v>
      </c>
      <c r="L975" s="11">
        <v>2</v>
      </c>
    </row>
    <row r="976" spans="1:12">
      <c r="A976" s="11" t="s">
        <v>1727</v>
      </c>
      <c r="D976" s="11" t="s">
        <v>260</v>
      </c>
      <c r="E976" s="19" t="s">
        <v>1977</v>
      </c>
      <c r="F976" s="10">
        <v>42036</v>
      </c>
      <c r="G976" s="10">
        <v>45689</v>
      </c>
      <c r="H976" s="11">
        <v>11</v>
      </c>
      <c r="I976" s="20" t="s">
        <v>259</v>
      </c>
      <c r="J976" s="11" t="s">
        <v>261</v>
      </c>
      <c r="K976" s="11" t="s">
        <v>12658</v>
      </c>
      <c r="L976" s="11">
        <v>2</v>
      </c>
    </row>
    <row r="977" spans="1:12">
      <c r="A977" s="11" t="s">
        <v>1728</v>
      </c>
      <c r="D977" s="11" t="s">
        <v>260</v>
      </c>
      <c r="E977" s="19" t="s">
        <v>1978</v>
      </c>
      <c r="F977" s="10">
        <v>42036</v>
      </c>
      <c r="G977" s="10">
        <v>45689</v>
      </c>
      <c r="H977" s="11">
        <v>11</v>
      </c>
      <c r="I977" s="20" t="s">
        <v>259</v>
      </c>
      <c r="J977" s="11" t="s">
        <v>261</v>
      </c>
      <c r="K977" s="11" t="s">
        <v>12658</v>
      </c>
      <c r="L977" s="11">
        <v>2</v>
      </c>
    </row>
    <row r="978" spans="1:12">
      <c r="A978" s="11" t="s">
        <v>1729</v>
      </c>
      <c r="D978" s="11" t="s">
        <v>260</v>
      </c>
      <c r="E978" s="19" t="s">
        <v>1979</v>
      </c>
      <c r="F978" s="10">
        <v>42036</v>
      </c>
      <c r="G978" s="10">
        <v>45689</v>
      </c>
      <c r="H978" s="11">
        <v>11</v>
      </c>
      <c r="I978" s="20" t="s">
        <v>259</v>
      </c>
      <c r="J978" s="11" t="s">
        <v>261</v>
      </c>
      <c r="K978" s="11" t="s">
        <v>12658</v>
      </c>
      <c r="L978" s="11">
        <v>2</v>
      </c>
    </row>
    <row r="979" spans="1:12">
      <c r="A979" s="11" t="s">
        <v>1730</v>
      </c>
      <c r="D979" s="11" t="s">
        <v>260</v>
      </c>
      <c r="E979" s="19" t="s">
        <v>1980</v>
      </c>
      <c r="F979" s="10">
        <v>42036</v>
      </c>
      <c r="G979" s="10">
        <v>45689</v>
      </c>
      <c r="H979" s="11">
        <v>11</v>
      </c>
      <c r="I979" s="20" t="s">
        <v>259</v>
      </c>
      <c r="J979" s="11" t="s">
        <v>261</v>
      </c>
      <c r="K979" s="11" t="s">
        <v>12658</v>
      </c>
      <c r="L979" s="11">
        <v>2</v>
      </c>
    </row>
    <row r="980" spans="1:12">
      <c r="A980" s="11" t="s">
        <v>1731</v>
      </c>
      <c r="D980" s="11" t="s">
        <v>260</v>
      </c>
      <c r="E980" s="19" t="s">
        <v>1981</v>
      </c>
      <c r="F980" s="10">
        <v>42036</v>
      </c>
      <c r="G980" s="10">
        <v>45689</v>
      </c>
      <c r="H980" s="11">
        <v>11</v>
      </c>
      <c r="I980" s="20" t="s">
        <v>259</v>
      </c>
      <c r="J980" s="11" t="s">
        <v>261</v>
      </c>
      <c r="K980" s="11" t="s">
        <v>12658</v>
      </c>
      <c r="L980" s="11">
        <v>2</v>
      </c>
    </row>
    <row r="981" spans="1:12">
      <c r="A981" s="11" t="s">
        <v>1732</v>
      </c>
      <c r="D981" s="11" t="s">
        <v>260</v>
      </c>
      <c r="E981" s="19" t="s">
        <v>1982</v>
      </c>
      <c r="F981" s="10">
        <v>42036</v>
      </c>
      <c r="G981" s="10">
        <v>45689</v>
      </c>
      <c r="H981" s="11">
        <v>11</v>
      </c>
      <c r="I981" s="11" t="s">
        <v>277</v>
      </c>
      <c r="J981" s="11" t="s">
        <v>261</v>
      </c>
      <c r="K981" s="11" t="s">
        <v>12658</v>
      </c>
      <c r="L981" s="11">
        <v>2</v>
      </c>
    </row>
    <row r="982" spans="1:12">
      <c r="A982" s="11" t="s">
        <v>1733</v>
      </c>
      <c r="D982" s="11" t="s">
        <v>260</v>
      </c>
      <c r="E982" s="19" t="s">
        <v>1983</v>
      </c>
      <c r="F982" s="10">
        <v>42036</v>
      </c>
      <c r="G982" s="10">
        <v>45689</v>
      </c>
      <c r="H982" s="11">
        <v>11</v>
      </c>
      <c r="I982" s="11" t="s">
        <v>277</v>
      </c>
      <c r="J982" s="11" t="s">
        <v>261</v>
      </c>
      <c r="K982" s="11" t="s">
        <v>12658</v>
      </c>
      <c r="L982" s="11">
        <v>2</v>
      </c>
    </row>
    <row r="983" spans="1:12">
      <c r="A983" s="11" t="s">
        <v>1734</v>
      </c>
      <c r="D983" s="11" t="s">
        <v>260</v>
      </c>
      <c r="E983" s="19" t="s">
        <v>1984</v>
      </c>
      <c r="F983" s="10">
        <v>42036</v>
      </c>
      <c r="G983" s="10">
        <v>45689</v>
      </c>
      <c r="H983" s="11">
        <v>11</v>
      </c>
      <c r="I983" s="11" t="s">
        <v>277</v>
      </c>
      <c r="J983" s="11" t="s">
        <v>261</v>
      </c>
      <c r="K983" s="11" t="s">
        <v>12658</v>
      </c>
      <c r="L983" s="11">
        <v>2</v>
      </c>
    </row>
    <row r="984" spans="1:12">
      <c r="A984" s="11" t="s">
        <v>1735</v>
      </c>
      <c r="D984" s="11" t="s">
        <v>260</v>
      </c>
      <c r="E984" s="19" t="s">
        <v>1985</v>
      </c>
      <c r="F984" s="10">
        <v>42036</v>
      </c>
      <c r="G984" s="10">
        <v>45689</v>
      </c>
      <c r="H984" s="11">
        <v>11</v>
      </c>
      <c r="I984" s="20" t="s">
        <v>259</v>
      </c>
      <c r="J984" s="11" t="s">
        <v>261</v>
      </c>
      <c r="K984" s="11" t="s">
        <v>12658</v>
      </c>
      <c r="L984" s="11">
        <v>2</v>
      </c>
    </row>
    <row r="985" spans="1:12">
      <c r="A985" s="11" t="s">
        <v>1736</v>
      </c>
      <c r="D985" s="11" t="s">
        <v>260</v>
      </c>
      <c r="E985" s="19" t="s">
        <v>1986</v>
      </c>
      <c r="F985" s="10">
        <v>42036</v>
      </c>
      <c r="G985" s="10">
        <v>45689</v>
      </c>
      <c r="H985" s="11">
        <v>11</v>
      </c>
      <c r="I985" s="20" t="s">
        <v>259</v>
      </c>
      <c r="J985" s="11" t="s">
        <v>261</v>
      </c>
      <c r="K985" s="11" t="s">
        <v>12658</v>
      </c>
      <c r="L985" s="11">
        <v>2</v>
      </c>
    </row>
    <row r="986" spans="1:12">
      <c r="A986" s="11" t="s">
        <v>1737</v>
      </c>
      <c r="D986" s="11" t="s">
        <v>260</v>
      </c>
      <c r="E986" s="19" t="s">
        <v>1987</v>
      </c>
      <c r="F986" s="10">
        <v>42036</v>
      </c>
      <c r="G986" s="10">
        <v>45689</v>
      </c>
      <c r="H986" s="11">
        <v>11</v>
      </c>
      <c r="I986" s="20" t="s">
        <v>259</v>
      </c>
      <c r="J986" s="11" t="s">
        <v>261</v>
      </c>
      <c r="K986" s="11" t="s">
        <v>12658</v>
      </c>
      <c r="L986" s="11">
        <v>2</v>
      </c>
    </row>
    <row r="987" spans="1:12">
      <c r="A987" s="11" t="s">
        <v>1738</v>
      </c>
      <c r="D987" s="11" t="s">
        <v>260</v>
      </c>
      <c r="E987" s="19" t="s">
        <v>1988</v>
      </c>
      <c r="F987" s="10">
        <v>42036</v>
      </c>
      <c r="G987" s="10">
        <v>45689</v>
      </c>
      <c r="H987" s="11">
        <v>11</v>
      </c>
      <c r="I987" s="20" t="s">
        <v>259</v>
      </c>
      <c r="J987" s="11" t="s">
        <v>261</v>
      </c>
      <c r="K987" s="11" t="s">
        <v>12658</v>
      </c>
      <c r="L987" s="11">
        <v>2</v>
      </c>
    </row>
    <row r="988" spans="1:12">
      <c r="A988" s="11" t="s">
        <v>1739</v>
      </c>
      <c r="D988" s="11" t="s">
        <v>260</v>
      </c>
      <c r="E988" s="19" t="s">
        <v>1989</v>
      </c>
      <c r="F988" s="10">
        <v>42036</v>
      </c>
      <c r="G988" s="10">
        <v>45689</v>
      </c>
      <c r="H988" s="11">
        <v>11</v>
      </c>
      <c r="I988" s="20" t="s">
        <v>259</v>
      </c>
      <c r="J988" s="11" t="s">
        <v>261</v>
      </c>
      <c r="K988" s="11" t="s">
        <v>12658</v>
      </c>
      <c r="L988" s="11">
        <v>2</v>
      </c>
    </row>
    <row r="989" spans="1:12">
      <c r="A989" s="11" t="s">
        <v>1740</v>
      </c>
      <c r="D989" s="11" t="s">
        <v>260</v>
      </c>
      <c r="E989" s="19" t="s">
        <v>1990</v>
      </c>
      <c r="F989" s="10">
        <v>42036</v>
      </c>
      <c r="G989" s="10">
        <v>45689</v>
      </c>
      <c r="H989" s="11">
        <v>11</v>
      </c>
      <c r="I989" s="20" t="s">
        <v>259</v>
      </c>
      <c r="J989" s="11" t="s">
        <v>261</v>
      </c>
      <c r="K989" s="11" t="s">
        <v>12658</v>
      </c>
      <c r="L989" s="11">
        <v>2</v>
      </c>
    </row>
    <row r="990" spans="1:12">
      <c r="A990" s="11" t="s">
        <v>1741</v>
      </c>
      <c r="D990" s="11" t="s">
        <v>260</v>
      </c>
      <c r="E990" s="19" t="s">
        <v>1991</v>
      </c>
      <c r="F990" s="10">
        <v>42036</v>
      </c>
      <c r="G990" s="10">
        <v>45689</v>
      </c>
      <c r="H990" s="11">
        <v>11</v>
      </c>
      <c r="I990" s="20" t="s">
        <v>259</v>
      </c>
      <c r="J990" s="11" t="s">
        <v>261</v>
      </c>
      <c r="K990" s="11" t="s">
        <v>12658</v>
      </c>
      <c r="L990" s="11">
        <v>2</v>
      </c>
    </row>
    <row r="991" spans="1:12">
      <c r="A991" s="11" t="s">
        <v>1742</v>
      </c>
      <c r="D991" s="11" t="s">
        <v>260</v>
      </c>
      <c r="E991" s="19" t="s">
        <v>1992</v>
      </c>
      <c r="F991" s="10">
        <v>42036</v>
      </c>
      <c r="G991" s="10">
        <v>45689</v>
      </c>
      <c r="H991" s="11">
        <v>11</v>
      </c>
      <c r="I991" s="20" t="s">
        <v>259</v>
      </c>
      <c r="J991" s="11" t="s">
        <v>261</v>
      </c>
      <c r="K991" s="11" t="s">
        <v>12658</v>
      </c>
      <c r="L991" s="11">
        <v>2</v>
      </c>
    </row>
    <row r="992" spans="1:12">
      <c r="A992" s="11" t="s">
        <v>1743</v>
      </c>
      <c r="D992" s="11" t="s">
        <v>260</v>
      </c>
      <c r="E992" s="19" t="s">
        <v>1993</v>
      </c>
      <c r="F992" s="10">
        <v>42036</v>
      </c>
      <c r="G992" s="10">
        <v>45689</v>
      </c>
      <c r="H992" s="11">
        <v>11</v>
      </c>
      <c r="I992" s="20" t="s">
        <v>259</v>
      </c>
      <c r="J992" s="11" t="s">
        <v>261</v>
      </c>
      <c r="K992" s="11" t="s">
        <v>12658</v>
      </c>
      <c r="L992" s="11">
        <v>2</v>
      </c>
    </row>
    <row r="993" spans="1:12">
      <c r="A993" s="11" t="s">
        <v>1744</v>
      </c>
      <c r="D993" s="11" t="s">
        <v>260</v>
      </c>
      <c r="E993" s="19" t="s">
        <v>1994</v>
      </c>
      <c r="F993" s="10">
        <v>42036</v>
      </c>
      <c r="G993" s="10">
        <v>45689</v>
      </c>
      <c r="H993" s="11">
        <v>11</v>
      </c>
      <c r="I993" s="20" t="s">
        <v>259</v>
      </c>
      <c r="J993" s="11" t="s">
        <v>261</v>
      </c>
      <c r="K993" s="11" t="s">
        <v>12658</v>
      </c>
      <c r="L993" s="11">
        <v>2</v>
      </c>
    </row>
    <row r="994" spans="1:12">
      <c r="A994" s="11" t="s">
        <v>1745</v>
      </c>
      <c r="D994" s="11" t="s">
        <v>260</v>
      </c>
      <c r="E994" s="19" t="s">
        <v>1995</v>
      </c>
      <c r="F994" s="10">
        <v>42036</v>
      </c>
      <c r="G994" s="10">
        <v>45689</v>
      </c>
      <c r="H994" s="11">
        <v>11</v>
      </c>
      <c r="I994" s="20" t="s">
        <v>259</v>
      </c>
      <c r="J994" s="11" t="s">
        <v>261</v>
      </c>
      <c r="K994" s="11" t="s">
        <v>12658</v>
      </c>
      <c r="L994" s="11">
        <v>2</v>
      </c>
    </row>
    <row r="995" spans="1:12">
      <c r="A995" s="11" t="s">
        <v>1746</v>
      </c>
      <c r="D995" s="11" t="s">
        <v>260</v>
      </c>
      <c r="E995" s="19" t="s">
        <v>1996</v>
      </c>
      <c r="F995" s="10">
        <v>42036</v>
      </c>
      <c r="G995" s="10">
        <v>45689</v>
      </c>
      <c r="H995" s="11">
        <v>11</v>
      </c>
      <c r="I995" s="20" t="s">
        <v>259</v>
      </c>
      <c r="J995" s="11" t="s">
        <v>261</v>
      </c>
      <c r="K995" s="11" t="s">
        <v>12658</v>
      </c>
      <c r="L995" s="11">
        <v>2</v>
      </c>
    </row>
    <row r="996" spans="1:12">
      <c r="A996" s="11" t="s">
        <v>1747</v>
      </c>
      <c r="D996" s="11" t="s">
        <v>260</v>
      </c>
      <c r="E996" s="19" t="s">
        <v>1997</v>
      </c>
      <c r="F996" s="10">
        <v>42036</v>
      </c>
      <c r="G996" s="10">
        <v>45689</v>
      </c>
      <c r="H996" s="11">
        <v>11</v>
      </c>
      <c r="I996" s="20" t="s">
        <v>259</v>
      </c>
      <c r="J996" s="11" t="s">
        <v>261</v>
      </c>
      <c r="K996" s="11" t="s">
        <v>12658</v>
      </c>
      <c r="L996" s="11">
        <v>2</v>
      </c>
    </row>
    <row r="997" spans="1:12">
      <c r="A997" s="11" t="s">
        <v>1748</v>
      </c>
      <c r="D997" s="11" t="s">
        <v>260</v>
      </c>
      <c r="E997" s="19" t="s">
        <v>1998</v>
      </c>
      <c r="F997" s="10">
        <v>42036</v>
      </c>
      <c r="G997" s="10">
        <v>45689</v>
      </c>
      <c r="H997" s="11">
        <v>11</v>
      </c>
      <c r="I997" s="20" t="s">
        <v>259</v>
      </c>
      <c r="J997" s="11" t="s">
        <v>261</v>
      </c>
      <c r="K997" s="11" t="s">
        <v>12658</v>
      </c>
      <c r="L997" s="11">
        <v>2</v>
      </c>
    </row>
    <row r="998" spans="1:12">
      <c r="A998" s="11" t="s">
        <v>1749</v>
      </c>
      <c r="D998" s="11" t="s">
        <v>260</v>
      </c>
      <c r="E998" s="19" t="s">
        <v>1999</v>
      </c>
      <c r="F998" s="10">
        <v>42036</v>
      </c>
      <c r="G998" s="10">
        <v>45689</v>
      </c>
      <c r="H998" s="11">
        <v>11</v>
      </c>
      <c r="I998" s="20" t="s">
        <v>259</v>
      </c>
      <c r="J998" s="11" t="s">
        <v>261</v>
      </c>
      <c r="K998" s="11" t="s">
        <v>12658</v>
      </c>
      <c r="L998" s="11">
        <v>2</v>
      </c>
    </row>
    <row r="999" spans="1:12">
      <c r="A999" s="11" t="s">
        <v>1750</v>
      </c>
      <c r="D999" s="11" t="s">
        <v>260</v>
      </c>
      <c r="E999" s="19" t="s">
        <v>2000</v>
      </c>
      <c r="F999" s="10">
        <v>42036</v>
      </c>
      <c r="G999" s="10">
        <v>45689</v>
      </c>
      <c r="H999" s="11">
        <v>11</v>
      </c>
      <c r="I999" s="11" t="s">
        <v>277</v>
      </c>
      <c r="J999" s="11" t="s">
        <v>261</v>
      </c>
      <c r="K999" s="11" t="s">
        <v>12658</v>
      </c>
      <c r="L999" s="11">
        <v>2</v>
      </c>
    </row>
    <row r="1000" spans="1:12">
      <c r="A1000" s="11" t="s">
        <v>1751</v>
      </c>
      <c r="D1000" s="11" t="s">
        <v>260</v>
      </c>
      <c r="E1000" s="19" t="s">
        <v>2001</v>
      </c>
      <c r="F1000" s="10">
        <v>42036</v>
      </c>
      <c r="G1000" s="10">
        <v>45689</v>
      </c>
      <c r="H1000" s="11">
        <v>11</v>
      </c>
      <c r="I1000" s="11" t="s">
        <v>277</v>
      </c>
      <c r="J1000" s="11" t="s">
        <v>261</v>
      </c>
      <c r="K1000" s="11" t="s">
        <v>12658</v>
      </c>
      <c r="L1000" s="11">
        <v>2</v>
      </c>
    </row>
    <row r="1001" spans="1:12">
      <c r="A1001" s="11" t="s">
        <v>1752</v>
      </c>
      <c r="D1001" s="11" t="s">
        <v>260</v>
      </c>
      <c r="E1001" s="19" t="s">
        <v>2002</v>
      </c>
      <c r="F1001" s="10">
        <v>42036</v>
      </c>
      <c r="G1001" s="10">
        <v>45689</v>
      </c>
      <c r="H1001" s="11">
        <v>11</v>
      </c>
      <c r="I1001" s="11" t="s">
        <v>277</v>
      </c>
      <c r="J1001" s="11" t="s">
        <v>261</v>
      </c>
      <c r="K1001" s="11" t="s">
        <v>12658</v>
      </c>
      <c r="L1001" s="11">
        <v>2</v>
      </c>
    </row>
    <row r="1002" spans="1:12">
      <c r="A1002" s="11" t="s">
        <v>1753</v>
      </c>
      <c r="D1002" s="11" t="s">
        <v>260</v>
      </c>
      <c r="E1002" s="19" t="s">
        <v>2003</v>
      </c>
      <c r="F1002" s="10">
        <v>42036</v>
      </c>
      <c r="G1002" s="10">
        <v>45689</v>
      </c>
      <c r="H1002" s="11">
        <v>11</v>
      </c>
      <c r="I1002" s="20" t="s">
        <v>259</v>
      </c>
      <c r="J1002" s="11" t="s">
        <v>261</v>
      </c>
      <c r="K1002" s="11" t="s">
        <v>12658</v>
      </c>
      <c r="L1002" s="11">
        <v>2</v>
      </c>
    </row>
    <row r="1003" spans="1:12">
      <c r="A1003" s="11" t="s">
        <v>1754</v>
      </c>
      <c r="D1003" s="11" t="s">
        <v>260</v>
      </c>
      <c r="E1003" s="19" t="s">
        <v>2004</v>
      </c>
      <c r="F1003" s="10">
        <v>42036</v>
      </c>
      <c r="G1003" s="10">
        <v>45689</v>
      </c>
      <c r="H1003" s="11">
        <v>11</v>
      </c>
      <c r="I1003" s="20" t="s">
        <v>259</v>
      </c>
      <c r="J1003" s="11" t="s">
        <v>261</v>
      </c>
      <c r="K1003" s="11" t="s">
        <v>12658</v>
      </c>
      <c r="L1003" s="11">
        <v>2</v>
      </c>
    </row>
    <row r="1004" spans="1:12">
      <c r="A1004" s="11" t="s">
        <v>1755</v>
      </c>
      <c r="D1004" s="11" t="s">
        <v>260</v>
      </c>
      <c r="E1004" s="19" t="s">
        <v>2005</v>
      </c>
      <c r="F1004" s="10">
        <v>42036</v>
      </c>
      <c r="G1004" s="10">
        <v>45689</v>
      </c>
      <c r="H1004" s="11">
        <v>11</v>
      </c>
      <c r="I1004" s="20" t="s">
        <v>259</v>
      </c>
      <c r="J1004" s="11" t="s">
        <v>261</v>
      </c>
      <c r="K1004" s="11" t="s">
        <v>12658</v>
      </c>
      <c r="L1004" s="11">
        <v>2</v>
      </c>
    </row>
    <row r="1005" spans="1:12">
      <c r="A1005" s="11" t="s">
        <v>1756</v>
      </c>
      <c r="D1005" s="11" t="s">
        <v>260</v>
      </c>
      <c r="E1005" s="19" t="s">
        <v>2006</v>
      </c>
      <c r="F1005" s="10">
        <v>42036</v>
      </c>
      <c r="G1005" s="10">
        <v>45689</v>
      </c>
      <c r="H1005" s="11">
        <v>11</v>
      </c>
      <c r="I1005" s="20" t="s">
        <v>259</v>
      </c>
      <c r="J1005" s="11" t="s">
        <v>261</v>
      </c>
      <c r="K1005" s="11" t="s">
        <v>12658</v>
      </c>
      <c r="L1005" s="11">
        <v>2</v>
      </c>
    </row>
    <row r="1006" spans="1:12">
      <c r="A1006" s="11" t="s">
        <v>1757</v>
      </c>
      <c r="D1006" s="11" t="s">
        <v>260</v>
      </c>
      <c r="E1006" s="19" t="s">
        <v>2007</v>
      </c>
      <c r="F1006" s="10">
        <v>42036</v>
      </c>
      <c r="G1006" s="10">
        <v>45689</v>
      </c>
      <c r="H1006" s="11">
        <v>11</v>
      </c>
      <c r="I1006" s="20" t="s">
        <v>259</v>
      </c>
      <c r="J1006" s="11" t="s">
        <v>261</v>
      </c>
      <c r="K1006" s="11" t="s">
        <v>12658</v>
      </c>
      <c r="L1006" s="11">
        <v>2</v>
      </c>
    </row>
    <row r="1007" spans="1:12">
      <c r="A1007" s="11" t="s">
        <v>1758</v>
      </c>
      <c r="D1007" s="11" t="s">
        <v>260</v>
      </c>
      <c r="E1007" s="19" t="s">
        <v>2008</v>
      </c>
      <c r="F1007" s="10">
        <v>42036</v>
      </c>
      <c r="G1007" s="10">
        <v>45689</v>
      </c>
      <c r="H1007" s="11">
        <v>11</v>
      </c>
      <c r="I1007" s="20" t="s">
        <v>259</v>
      </c>
      <c r="J1007" s="11" t="s">
        <v>261</v>
      </c>
      <c r="K1007" s="11" t="s">
        <v>12658</v>
      </c>
      <c r="L1007" s="11">
        <v>2</v>
      </c>
    </row>
    <row r="1008" spans="1:12">
      <c r="A1008" s="11" t="s">
        <v>1759</v>
      </c>
      <c r="D1008" s="11" t="s">
        <v>260</v>
      </c>
      <c r="E1008" s="19" t="s">
        <v>2009</v>
      </c>
      <c r="F1008" s="10">
        <v>42036</v>
      </c>
      <c r="G1008" s="10">
        <v>45689</v>
      </c>
      <c r="H1008" s="11">
        <v>11</v>
      </c>
      <c r="I1008" s="20" t="s">
        <v>259</v>
      </c>
      <c r="J1008" s="11" t="s">
        <v>261</v>
      </c>
      <c r="K1008" s="11" t="s">
        <v>12658</v>
      </c>
      <c r="L1008" s="11">
        <v>2</v>
      </c>
    </row>
    <row r="1009" spans="1:12">
      <c r="A1009" s="11" t="s">
        <v>1760</v>
      </c>
      <c r="D1009" s="11" t="s">
        <v>260</v>
      </c>
      <c r="E1009" s="19" t="s">
        <v>2010</v>
      </c>
      <c r="F1009" s="10">
        <v>42036</v>
      </c>
      <c r="G1009" s="10">
        <v>45689</v>
      </c>
      <c r="H1009" s="11">
        <v>11</v>
      </c>
      <c r="I1009" s="20" t="s">
        <v>259</v>
      </c>
      <c r="J1009" s="11" t="s">
        <v>261</v>
      </c>
      <c r="K1009" s="11" t="s">
        <v>12658</v>
      </c>
      <c r="L1009" s="11">
        <v>2</v>
      </c>
    </row>
    <row r="1010" spans="1:12">
      <c r="A1010" s="11" t="s">
        <v>1761</v>
      </c>
      <c r="D1010" s="11" t="s">
        <v>260</v>
      </c>
      <c r="E1010" s="19" t="s">
        <v>2011</v>
      </c>
      <c r="F1010" s="10">
        <v>42036</v>
      </c>
      <c r="G1010" s="10">
        <v>45689</v>
      </c>
      <c r="H1010" s="11">
        <v>11</v>
      </c>
      <c r="I1010" s="20" t="s">
        <v>259</v>
      </c>
      <c r="J1010" s="11" t="s">
        <v>261</v>
      </c>
      <c r="K1010" s="11" t="s">
        <v>12658</v>
      </c>
      <c r="L1010" s="11">
        <v>2</v>
      </c>
    </row>
    <row r="1011" spans="1:12">
      <c r="A1011" s="11" t="s">
        <v>1762</v>
      </c>
      <c r="D1011" s="11" t="s">
        <v>260</v>
      </c>
      <c r="E1011" s="19" t="s">
        <v>2012</v>
      </c>
      <c r="F1011" s="10">
        <v>42036</v>
      </c>
      <c r="G1011" s="10">
        <v>45689</v>
      </c>
      <c r="H1011" s="11">
        <v>11</v>
      </c>
      <c r="I1011" s="20" t="s">
        <v>259</v>
      </c>
      <c r="J1011" s="11" t="s">
        <v>261</v>
      </c>
      <c r="K1011" s="11" t="s">
        <v>12658</v>
      </c>
      <c r="L1011" s="11">
        <v>2</v>
      </c>
    </row>
    <row r="1012" spans="1:12">
      <c r="A1012" s="11" t="s">
        <v>2013</v>
      </c>
      <c r="D1012" s="11" t="s">
        <v>260</v>
      </c>
      <c r="E1012" s="19" t="s">
        <v>2263</v>
      </c>
      <c r="F1012" s="10">
        <v>42036</v>
      </c>
      <c r="G1012" s="10">
        <v>45689</v>
      </c>
      <c r="H1012" s="11">
        <v>11</v>
      </c>
      <c r="I1012" s="20" t="s">
        <v>259</v>
      </c>
      <c r="J1012" s="11" t="s">
        <v>261</v>
      </c>
      <c r="K1012" s="11" t="s">
        <v>12658</v>
      </c>
      <c r="L1012" s="11">
        <v>2</v>
      </c>
    </row>
    <row r="1013" spans="1:12">
      <c r="A1013" s="11" t="s">
        <v>2014</v>
      </c>
      <c r="D1013" s="11" t="s">
        <v>260</v>
      </c>
      <c r="E1013" s="19" t="s">
        <v>2264</v>
      </c>
      <c r="F1013" s="10">
        <v>42036</v>
      </c>
      <c r="G1013" s="10">
        <v>45689</v>
      </c>
      <c r="H1013" s="11">
        <v>11</v>
      </c>
      <c r="I1013" s="20" t="s">
        <v>259</v>
      </c>
      <c r="J1013" s="11" t="s">
        <v>261</v>
      </c>
      <c r="K1013" s="11" t="s">
        <v>12658</v>
      </c>
      <c r="L1013" s="11">
        <v>2</v>
      </c>
    </row>
    <row r="1014" spans="1:12">
      <c r="A1014" s="11" t="s">
        <v>2015</v>
      </c>
      <c r="D1014" s="11" t="s">
        <v>260</v>
      </c>
      <c r="E1014" s="19" t="s">
        <v>2265</v>
      </c>
      <c r="F1014" s="10">
        <v>42036</v>
      </c>
      <c r="G1014" s="10">
        <v>45689</v>
      </c>
      <c r="H1014" s="11">
        <v>11</v>
      </c>
      <c r="I1014" s="20" t="s">
        <v>259</v>
      </c>
      <c r="J1014" s="11" t="s">
        <v>261</v>
      </c>
      <c r="K1014" s="11" t="s">
        <v>12658</v>
      </c>
      <c r="L1014" s="11">
        <v>2</v>
      </c>
    </row>
    <row r="1015" spans="1:12">
      <c r="A1015" s="11" t="s">
        <v>2016</v>
      </c>
      <c r="D1015" s="11" t="s">
        <v>260</v>
      </c>
      <c r="E1015" s="19" t="s">
        <v>2266</v>
      </c>
      <c r="F1015" s="10">
        <v>42036</v>
      </c>
      <c r="G1015" s="10">
        <v>45689</v>
      </c>
      <c r="H1015" s="11">
        <v>11</v>
      </c>
      <c r="I1015" s="20" t="s">
        <v>259</v>
      </c>
      <c r="J1015" s="11" t="s">
        <v>261</v>
      </c>
      <c r="K1015" s="11" t="s">
        <v>12658</v>
      </c>
      <c r="L1015" s="11">
        <v>2</v>
      </c>
    </row>
    <row r="1016" spans="1:12">
      <c r="A1016" s="11" t="s">
        <v>2017</v>
      </c>
      <c r="D1016" s="11" t="s">
        <v>260</v>
      </c>
      <c r="E1016" s="19" t="s">
        <v>2267</v>
      </c>
      <c r="F1016" s="10">
        <v>42036</v>
      </c>
      <c r="G1016" s="10">
        <v>45689</v>
      </c>
      <c r="H1016" s="11">
        <v>11</v>
      </c>
      <c r="I1016" s="20" t="s">
        <v>259</v>
      </c>
      <c r="J1016" s="11" t="s">
        <v>261</v>
      </c>
      <c r="K1016" s="11" t="s">
        <v>12658</v>
      </c>
      <c r="L1016" s="11">
        <v>2</v>
      </c>
    </row>
    <row r="1017" spans="1:12">
      <c r="A1017" s="11" t="s">
        <v>2018</v>
      </c>
      <c r="D1017" s="11" t="s">
        <v>260</v>
      </c>
      <c r="E1017" s="19" t="s">
        <v>2268</v>
      </c>
      <c r="F1017" s="10">
        <v>42036</v>
      </c>
      <c r="G1017" s="10">
        <v>45689</v>
      </c>
      <c r="H1017" s="11">
        <v>11</v>
      </c>
      <c r="I1017" s="11" t="s">
        <v>277</v>
      </c>
      <c r="J1017" s="11" t="s">
        <v>261</v>
      </c>
      <c r="K1017" s="11" t="s">
        <v>12658</v>
      </c>
      <c r="L1017" s="11">
        <v>2</v>
      </c>
    </row>
    <row r="1018" spans="1:12">
      <c r="A1018" s="11" t="s">
        <v>2019</v>
      </c>
      <c r="D1018" s="11" t="s">
        <v>260</v>
      </c>
      <c r="E1018" s="19" t="s">
        <v>2269</v>
      </c>
      <c r="F1018" s="10">
        <v>42036</v>
      </c>
      <c r="G1018" s="10">
        <v>45689</v>
      </c>
      <c r="H1018" s="11">
        <v>11</v>
      </c>
      <c r="I1018" s="11" t="s">
        <v>277</v>
      </c>
      <c r="J1018" s="11" t="s">
        <v>261</v>
      </c>
      <c r="K1018" s="11" t="s">
        <v>12658</v>
      </c>
      <c r="L1018" s="11">
        <v>2</v>
      </c>
    </row>
    <row r="1019" spans="1:12">
      <c r="A1019" s="11" t="s">
        <v>2020</v>
      </c>
      <c r="D1019" s="11" t="s">
        <v>260</v>
      </c>
      <c r="E1019" s="19" t="s">
        <v>2270</v>
      </c>
      <c r="F1019" s="10">
        <v>42036</v>
      </c>
      <c r="G1019" s="10">
        <v>45689</v>
      </c>
      <c r="H1019" s="11">
        <v>11</v>
      </c>
      <c r="I1019" s="11" t="s">
        <v>277</v>
      </c>
      <c r="J1019" s="11" t="s">
        <v>261</v>
      </c>
      <c r="K1019" s="11" t="s">
        <v>12658</v>
      </c>
      <c r="L1019" s="11">
        <v>2</v>
      </c>
    </row>
    <row r="1020" spans="1:12">
      <c r="A1020" s="11" t="s">
        <v>2021</v>
      </c>
      <c r="D1020" s="11" t="s">
        <v>260</v>
      </c>
      <c r="E1020" s="19" t="s">
        <v>2271</v>
      </c>
      <c r="F1020" s="10">
        <v>42036</v>
      </c>
      <c r="G1020" s="10">
        <v>45689</v>
      </c>
      <c r="H1020" s="11">
        <v>11</v>
      </c>
      <c r="I1020" s="20" t="s">
        <v>259</v>
      </c>
      <c r="J1020" s="11" t="s">
        <v>261</v>
      </c>
      <c r="K1020" s="11" t="s">
        <v>12658</v>
      </c>
      <c r="L1020" s="11">
        <v>2</v>
      </c>
    </row>
    <row r="1021" spans="1:12">
      <c r="A1021" s="11" t="s">
        <v>2022</v>
      </c>
      <c r="D1021" s="11" t="s">
        <v>260</v>
      </c>
      <c r="E1021" s="19" t="s">
        <v>2272</v>
      </c>
      <c r="F1021" s="10">
        <v>42036</v>
      </c>
      <c r="G1021" s="10">
        <v>45689</v>
      </c>
      <c r="H1021" s="11">
        <v>11</v>
      </c>
      <c r="I1021" s="20" t="s">
        <v>259</v>
      </c>
      <c r="J1021" s="11" t="s">
        <v>261</v>
      </c>
      <c r="K1021" s="11" t="s">
        <v>12658</v>
      </c>
      <c r="L1021" s="11">
        <v>2</v>
      </c>
    </row>
    <row r="1022" spans="1:12">
      <c r="A1022" s="11" t="s">
        <v>2023</v>
      </c>
      <c r="D1022" s="11" t="s">
        <v>260</v>
      </c>
      <c r="E1022" s="19" t="s">
        <v>2273</v>
      </c>
      <c r="F1022" s="10">
        <v>42036</v>
      </c>
      <c r="G1022" s="10">
        <v>45689</v>
      </c>
      <c r="H1022" s="11">
        <v>11</v>
      </c>
      <c r="I1022" s="20" t="s">
        <v>259</v>
      </c>
      <c r="J1022" s="11" t="s">
        <v>261</v>
      </c>
      <c r="K1022" s="11" t="s">
        <v>12658</v>
      </c>
      <c r="L1022" s="11">
        <v>2</v>
      </c>
    </row>
    <row r="1023" spans="1:12">
      <c r="A1023" s="11" t="s">
        <v>2024</v>
      </c>
      <c r="D1023" s="11" t="s">
        <v>260</v>
      </c>
      <c r="E1023" s="19" t="s">
        <v>2274</v>
      </c>
      <c r="F1023" s="10">
        <v>42036</v>
      </c>
      <c r="G1023" s="10">
        <v>45689</v>
      </c>
      <c r="H1023" s="11">
        <v>11</v>
      </c>
      <c r="I1023" s="20" t="s">
        <v>259</v>
      </c>
      <c r="J1023" s="11" t="s">
        <v>261</v>
      </c>
      <c r="K1023" s="11" t="s">
        <v>12658</v>
      </c>
      <c r="L1023" s="11">
        <v>2</v>
      </c>
    </row>
    <row r="1024" spans="1:12">
      <c r="A1024" s="11" t="s">
        <v>2025</v>
      </c>
      <c r="D1024" s="11" t="s">
        <v>260</v>
      </c>
      <c r="E1024" s="19" t="s">
        <v>2275</v>
      </c>
      <c r="F1024" s="10">
        <v>42036</v>
      </c>
      <c r="G1024" s="10">
        <v>45689</v>
      </c>
      <c r="H1024" s="11">
        <v>11</v>
      </c>
      <c r="I1024" s="20" t="s">
        <v>259</v>
      </c>
      <c r="J1024" s="11" t="s">
        <v>261</v>
      </c>
      <c r="K1024" s="11" t="s">
        <v>12658</v>
      </c>
      <c r="L1024" s="11">
        <v>2</v>
      </c>
    </row>
    <row r="1025" spans="1:12">
      <c r="A1025" s="11" t="s">
        <v>2026</v>
      </c>
      <c r="D1025" s="11" t="s">
        <v>260</v>
      </c>
      <c r="E1025" s="19" t="s">
        <v>2276</v>
      </c>
      <c r="F1025" s="10">
        <v>42036</v>
      </c>
      <c r="G1025" s="10">
        <v>45689</v>
      </c>
      <c r="H1025" s="11">
        <v>11</v>
      </c>
      <c r="I1025" s="20" t="s">
        <v>259</v>
      </c>
      <c r="J1025" s="11" t="s">
        <v>261</v>
      </c>
      <c r="K1025" s="11" t="s">
        <v>12658</v>
      </c>
      <c r="L1025" s="11">
        <v>2</v>
      </c>
    </row>
    <row r="1026" spans="1:12">
      <c r="A1026" s="11" t="s">
        <v>2027</v>
      </c>
      <c r="D1026" s="11" t="s">
        <v>260</v>
      </c>
      <c r="E1026" s="19" t="s">
        <v>2277</v>
      </c>
      <c r="F1026" s="10">
        <v>42036</v>
      </c>
      <c r="G1026" s="10">
        <v>45689</v>
      </c>
      <c r="H1026" s="11">
        <v>11</v>
      </c>
      <c r="I1026" s="20" t="s">
        <v>259</v>
      </c>
      <c r="J1026" s="11" t="s">
        <v>261</v>
      </c>
      <c r="K1026" s="11" t="s">
        <v>12658</v>
      </c>
      <c r="L1026" s="11">
        <v>2</v>
      </c>
    </row>
    <row r="1027" spans="1:12">
      <c r="A1027" s="11" t="s">
        <v>2028</v>
      </c>
      <c r="D1027" s="11" t="s">
        <v>260</v>
      </c>
      <c r="E1027" s="19" t="s">
        <v>2278</v>
      </c>
      <c r="F1027" s="10">
        <v>42036</v>
      </c>
      <c r="G1027" s="10">
        <v>45689</v>
      </c>
      <c r="H1027" s="11">
        <v>11</v>
      </c>
      <c r="I1027" s="20" t="s">
        <v>259</v>
      </c>
      <c r="J1027" s="11" t="s">
        <v>261</v>
      </c>
      <c r="K1027" s="11" t="s">
        <v>12658</v>
      </c>
      <c r="L1027" s="11">
        <v>2</v>
      </c>
    </row>
    <row r="1028" spans="1:12">
      <c r="A1028" s="11" t="s">
        <v>2029</v>
      </c>
      <c r="D1028" s="11" t="s">
        <v>260</v>
      </c>
      <c r="E1028" s="19" t="s">
        <v>2279</v>
      </c>
      <c r="F1028" s="10">
        <v>42036</v>
      </c>
      <c r="G1028" s="10">
        <v>45689</v>
      </c>
      <c r="H1028" s="11">
        <v>11</v>
      </c>
      <c r="I1028" s="20" t="s">
        <v>259</v>
      </c>
      <c r="J1028" s="11" t="s">
        <v>261</v>
      </c>
      <c r="K1028" s="11" t="s">
        <v>12658</v>
      </c>
      <c r="L1028" s="11">
        <v>2</v>
      </c>
    </row>
    <row r="1029" spans="1:12">
      <c r="A1029" s="11" t="s">
        <v>2030</v>
      </c>
      <c r="D1029" s="11" t="s">
        <v>260</v>
      </c>
      <c r="E1029" s="19" t="s">
        <v>2280</v>
      </c>
      <c r="F1029" s="10">
        <v>42036</v>
      </c>
      <c r="G1029" s="10">
        <v>45689</v>
      </c>
      <c r="H1029" s="11">
        <v>11</v>
      </c>
      <c r="I1029" s="20" t="s">
        <v>259</v>
      </c>
      <c r="J1029" s="11" t="s">
        <v>261</v>
      </c>
      <c r="K1029" s="11" t="s">
        <v>12658</v>
      </c>
      <c r="L1029" s="11">
        <v>2</v>
      </c>
    </row>
    <row r="1030" spans="1:12">
      <c r="A1030" s="11" t="s">
        <v>2031</v>
      </c>
      <c r="D1030" s="11" t="s">
        <v>260</v>
      </c>
      <c r="E1030" s="19" t="s">
        <v>2281</v>
      </c>
      <c r="F1030" s="10">
        <v>42036</v>
      </c>
      <c r="G1030" s="10">
        <v>45689</v>
      </c>
      <c r="H1030" s="11">
        <v>11</v>
      </c>
      <c r="I1030" s="20" t="s">
        <v>259</v>
      </c>
      <c r="J1030" s="11" t="s">
        <v>261</v>
      </c>
      <c r="K1030" s="11" t="s">
        <v>12658</v>
      </c>
      <c r="L1030" s="11">
        <v>2</v>
      </c>
    </row>
    <row r="1031" spans="1:12">
      <c r="A1031" s="11" t="s">
        <v>2032</v>
      </c>
      <c r="D1031" s="11" t="s">
        <v>260</v>
      </c>
      <c r="E1031" s="19" t="s">
        <v>2282</v>
      </c>
      <c r="F1031" s="10">
        <v>42036</v>
      </c>
      <c r="G1031" s="10">
        <v>45689</v>
      </c>
      <c r="H1031" s="11">
        <v>11</v>
      </c>
      <c r="I1031" s="20" t="s">
        <v>259</v>
      </c>
      <c r="J1031" s="11" t="s">
        <v>261</v>
      </c>
      <c r="K1031" s="11" t="s">
        <v>12658</v>
      </c>
      <c r="L1031" s="11">
        <v>2</v>
      </c>
    </row>
    <row r="1032" spans="1:12">
      <c r="A1032" s="11" t="s">
        <v>2033</v>
      </c>
      <c r="D1032" s="11" t="s">
        <v>260</v>
      </c>
      <c r="E1032" s="19" t="s">
        <v>2283</v>
      </c>
      <c r="F1032" s="10">
        <v>42036</v>
      </c>
      <c r="G1032" s="10">
        <v>45689</v>
      </c>
      <c r="H1032" s="11">
        <v>11</v>
      </c>
      <c r="I1032" s="20" t="s">
        <v>259</v>
      </c>
      <c r="J1032" s="11" t="s">
        <v>261</v>
      </c>
      <c r="K1032" s="11" t="s">
        <v>12658</v>
      </c>
      <c r="L1032" s="11">
        <v>2</v>
      </c>
    </row>
    <row r="1033" spans="1:12">
      <c r="A1033" s="11" t="s">
        <v>2034</v>
      </c>
      <c r="D1033" s="11" t="s">
        <v>260</v>
      </c>
      <c r="E1033" s="19" t="s">
        <v>2284</v>
      </c>
      <c r="F1033" s="10">
        <v>42036</v>
      </c>
      <c r="G1033" s="10">
        <v>45689</v>
      </c>
      <c r="H1033" s="11">
        <v>11</v>
      </c>
      <c r="I1033" s="20" t="s">
        <v>259</v>
      </c>
      <c r="J1033" s="11" t="s">
        <v>261</v>
      </c>
      <c r="K1033" s="11" t="s">
        <v>12658</v>
      </c>
      <c r="L1033" s="11">
        <v>2</v>
      </c>
    </row>
    <row r="1034" spans="1:12">
      <c r="A1034" s="11" t="s">
        <v>2035</v>
      </c>
      <c r="D1034" s="11" t="s">
        <v>260</v>
      </c>
      <c r="E1034" s="19" t="s">
        <v>2285</v>
      </c>
      <c r="F1034" s="10">
        <v>42036</v>
      </c>
      <c r="G1034" s="10">
        <v>45689</v>
      </c>
      <c r="H1034" s="11">
        <v>11</v>
      </c>
      <c r="I1034" s="20" t="s">
        <v>259</v>
      </c>
      <c r="J1034" s="11" t="s">
        <v>261</v>
      </c>
      <c r="K1034" s="11" t="s">
        <v>12658</v>
      </c>
      <c r="L1034" s="11">
        <v>2</v>
      </c>
    </row>
    <row r="1035" spans="1:12">
      <c r="A1035" s="11" t="s">
        <v>2036</v>
      </c>
      <c r="D1035" s="11" t="s">
        <v>260</v>
      </c>
      <c r="E1035" s="19" t="s">
        <v>2286</v>
      </c>
      <c r="F1035" s="10">
        <v>42036</v>
      </c>
      <c r="G1035" s="10">
        <v>45689</v>
      </c>
      <c r="H1035" s="11">
        <v>11</v>
      </c>
      <c r="I1035" s="11" t="s">
        <v>277</v>
      </c>
      <c r="J1035" s="11" t="s">
        <v>261</v>
      </c>
      <c r="K1035" s="11" t="s">
        <v>12658</v>
      </c>
      <c r="L1035" s="11">
        <v>2</v>
      </c>
    </row>
    <row r="1036" spans="1:12">
      <c r="A1036" s="11" t="s">
        <v>2037</v>
      </c>
      <c r="D1036" s="11" t="s">
        <v>260</v>
      </c>
      <c r="E1036" s="19" t="s">
        <v>2287</v>
      </c>
      <c r="F1036" s="10">
        <v>42036</v>
      </c>
      <c r="G1036" s="10">
        <v>45689</v>
      </c>
      <c r="H1036" s="11">
        <v>11</v>
      </c>
      <c r="I1036" s="11" t="s">
        <v>277</v>
      </c>
      <c r="J1036" s="11" t="s">
        <v>261</v>
      </c>
      <c r="K1036" s="11" t="s">
        <v>12658</v>
      </c>
      <c r="L1036" s="11">
        <v>2</v>
      </c>
    </row>
    <row r="1037" spans="1:12">
      <c r="A1037" s="11" t="s">
        <v>2038</v>
      </c>
      <c r="D1037" s="11" t="s">
        <v>260</v>
      </c>
      <c r="E1037" s="19" t="s">
        <v>2288</v>
      </c>
      <c r="F1037" s="10">
        <v>42036</v>
      </c>
      <c r="G1037" s="10">
        <v>45689</v>
      </c>
      <c r="H1037" s="11">
        <v>11</v>
      </c>
      <c r="I1037" s="11" t="s">
        <v>277</v>
      </c>
      <c r="J1037" s="11" t="s">
        <v>261</v>
      </c>
      <c r="K1037" s="11" t="s">
        <v>12658</v>
      </c>
      <c r="L1037" s="11">
        <v>2</v>
      </c>
    </row>
    <row r="1038" spans="1:12">
      <c r="A1038" s="11" t="s">
        <v>2039</v>
      </c>
      <c r="D1038" s="11" t="s">
        <v>260</v>
      </c>
      <c r="E1038" s="19" t="s">
        <v>2289</v>
      </c>
      <c r="F1038" s="10">
        <v>42036</v>
      </c>
      <c r="G1038" s="10">
        <v>45689</v>
      </c>
      <c r="H1038" s="11">
        <v>11</v>
      </c>
      <c r="I1038" s="20" t="s">
        <v>259</v>
      </c>
      <c r="J1038" s="11" t="s">
        <v>261</v>
      </c>
      <c r="K1038" s="11" t="s">
        <v>12658</v>
      </c>
      <c r="L1038" s="11">
        <v>2</v>
      </c>
    </row>
    <row r="1039" spans="1:12">
      <c r="A1039" s="11" t="s">
        <v>2040</v>
      </c>
      <c r="D1039" s="11" t="s">
        <v>260</v>
      </c>
      <c r="E1039" s="19" t="s">
        <v>2290</v>
      </c>
      <c r="F1039" s="10">
        <v>42036</v>
      </c>
      <c r="G1039" s="10">
        <v>45689</v>
      </c>
      <c r="H1039" s="11">
        <v>11</v>
      </c>
      <c r="I1039" s="20" t="s">
        <v>259</v>
      </c>
      <c r="J1039" s="11" t="s">
        <v>261</v>
      </c>
      <c r="K1039" s="11" t="s">
        <v>12658</v>
      </c>
      <c r="L1039" s="11">
        <v>2</v>
      </c>
    </row>
    <row r="1040" spans="1:12">
      <c r="A1040" s="11" t="s">
        <v>2041</v>
      </c>
      <c r="D1040" s="11" t="s">
        <v>260</v>
      </c>
      <c r="E1040" s="19" t="s">
        <v>2291</v>
      </c>
      <c r="F1040" s="10">
        <v>42036</v>
      </c>
      <c r="G1040" s="10">
        <v>45689</v>
      </c>
      <c r="H1040" s="11">
        <v>11</v>
      </c>
      <c r="I1040" s="20" t="s">
        <v>259</v>
      </c>
      <c r="J1040" s="11" t="s">
        <v>261</v>
      </c>
      <c r="K1040" s="11" t="s">
        <v>12658</v>
      </c>
      <c r="L1040" s="11">
        <v>2</v>
      </c>
    </row>
    <row r="1041" spans="1:12">
      <c r="A1041" s="11" t="s">
        <v>2042</v>
      </c>
      <c r="D1041" s="11" t="s">
        <v>260</v>
      </c>
      <c r="E1041" s="19" t="s">
        <v>2292</v>
      </c>
      <c r="F1041" s="10">
        <v>42036</v>
      </c>
      <c r="G1041" s="10">
        <v>45689</v>
      </c>
      <c r="H1041" s="11">
        <v>11</v>
      </c>
      <c r="I1041" s="20" t="s">
        <v>259</v>
      </c>
      <c r="J1041" s="11" t="s">
        <v>261</v>
      </c>
      <c r="K1041" s="11" t="s">
        <v>12658</v>
      </c>
      <c r="L1041" s="11">
        <v>2</v>
      </c>
    </row>
    <row r="1042" spans="1:12">
      <c r="A1042" s="11" t="s">
        <v>2043</v>
      </c>
      <c r="D1042" s="11" t="s">
        <v>260</v>
      </c>
      <c r="E1042" s="19" t="s">
        <v>2293</v>
      </c>
      <c r="F1042" s="10">
        <v>42036</v>
      </c>
      <c r="G1042" s="10">
        <v>45689</v>
      </c>
      <c r="H1042" s="11">
        <v>11</v>
      </c>
      <c r="I1042" s="20" t="s">
        <v>259</v>
      </c>
      <c r="J1042" s="11" t="s">
        <v>261</v>
      </c>
      <c r="K1042" s="11" t="s">
        <v>12658</v>
      </c>
      <c r="L1042" s="11">
        <v>2</v>
      </c>
    </row>
    <row r="1043" spans="1:12">
      <c r="A1043" s="11" t="s">
        <v>2044</v>
      </c>
      <c r="D1043" s="11" t="s">
        <v>260</v>
      </c>
      <c r="E1043" s="19" t="s">
        <v>2294</v>
      </c>
      <c r="F1043" s="10">
        <v>42036</v>
      </c>
      <c r="G1043" s="10">
        <v>45689</v>
      </c>
      <c r="H1043" s="11">
        <v>11</v>
      </c>
      <c r="I1043" s="20" t="s">
        <v>259</v>
      </c>
      <c r="J1043" s="11" t="s">
        <v>261</v>
      </c>
      <c r="K1043" s="11" t="s">
        <v>12658</v>
      </c>
      <c r="L1043" s="11">
        <v>2</v>
      </c>
    </row>
    <row r="1044" spans="1:12">
      <c r="A1044" s="11" t="s">
        <v>2045</v>
      </c>
      <c r="D1044" s="11" t="s">
        <v>260</v>
      </c>
      <c r="E1044" s="19" t="s">
        <v>2295</v>
      </c>
      <c r="F1044" s="10">
        <v>42036</v>
      </c>
      <c r="G1044" s="10">
        <v>45689</v>
      </c>
      <c r="H1044" s="11">
        <v>11</v>
      </c>
      <c r="I1044" s="20" t="s">
        <v>259</v>
      </c>
      <c r="J1044" s="11" t="s">
        <v>261</v>
      </c>
      <c r="K1044" s="11" t="s">
        <v>12658</v>
      </c>
      <c r="L1044" s="11">
        <v>2</v>
      </c>
    </row>
    <row r="1045" spans="1:12">
      <c r="A1045" s="11" t="s">
        <v>2046</v>
      </c>
      <c r="D1045" s="11" t="s">
        <v>260</v>
      </c>
      <c r="E1045" s="19" t="s">
        <v>2296</v>
      </c>
      <c r="F1045" s="10">
        <v>42036</v>
      </c>
      <c r="G1045" s="10">
        <v>45689</v>
      </c>
      <c r="H1045" s="11">
        <v>11</v>
      </c>
      <c r="I1045" s="20" t="s">
        <v>259</v>
      </c>
      <c r="J1045" s="11" t="s">
        <v>261</v>
      </c>
      <c r="K1045" s="11" t="s">
        <v>12658</v>
      </c>
      <c r="L1045" s="11">
        <v>2</v>
      </c>
    </row>
    <row r="1046" spans="1:12">
      <c r="A1046" s="11" t="s">
        <v>2047</v>
      </c>
      <c r="D1046" s="11" t="s">
        <v>260</v>
      </c>
      <c r="E1046" s="19" t="s">
        <v>2297</v>
      </c>
      <c r="F1046" s="10">
        <v>42036</v>
      </c>
      <c r="G1046" s="10">
        <v>45689</v>
      </c>
      <c r="H1046" s="11">
        <v>11</v>
      </c>
      <c r="I1046" s="20" t="s">
        <v>259</v>
      </c>
      <c r="J1046" s="11" t="s">
        <v>261</v>
      </c>
      <c r="K1046" s="11" t="s">
        <v>12658</v>
      </c>
      <c r="L1046" s="11">
        <v>2</v>
      </c>
    </row>
    <row r="1047" spans="1:12">
      <c r="A1047" s="11" t="s">
        <v>2048</v>
      </c>
      <c r="D1047" s="11" t="s">
        <v>260</v>
      </c>
      <c r="E1047" s="19" t="s">
        <v>2298</v>
      </c>
      <c r="F1047" s="10">
        <v>42036</v>
      </c>
      <c r="G1047" s="10">
        <v>45689</v>
      </c>
      <c r="H1047" s="11">
        <v>11</v>
      </c>
      <c r="I1047" s="20" t="s">
        <v>259</v>
      </c>
      <c r="J1047" s="11" t="s">
        <v>261</v>
      </c>
      <c r="K1047" s="11" t="s">
        <v>12658</v>
      </c>
      <c r="L1047" s="11">
        <v>2</v>
      </c>
    </row>
    <row r="1048" spans="1:12">
      <c r="A1048" s="11" t="s">
        <v>2049</v>
      </c>
      <c r="D1048" s="11" t="s">
        <v>260</v>
      </c>
      <c r="E1048" s="19" t="s">
        <v>2299</v>
      </c>
      <c r="F1048" s="10">
        <v>42036</v>
      </c>
      <c r="G1048" s="10">
        <v>45689</v>
      </c>
      <c r="H1048" s="11">
        <v>11</v>
      </c>
      <c r="I1048" s="20" t="s">
        <v>259</v>
      </c>
      <c r="J1048" s="11" t="s">
        <v>261</v>
      </c>
      <c r="K1048" s="11" t="s">
        <v>12658</v>
      </c>
      <c r="L1048" s="11">
        <v>2</v>
      </c>
    </row>
    <row r="1049" spans="1:12">
      <c r="A1049" s="11" t="s">
        <v>2050</v>
      </c>
      <c r="D1049" s="11" t="s">
        <v>260</v>
      </c>
      <c r="E1049" s="19" t="s">
        <v>2300</v>
      </c>
      <c r="F1049" s="10">
        <v>42036</v>
      </c>
      <c r="G1049" s="10">
        <v>45689</v>
      </c>
      <c r="H1049" s="11">
        <v>11</v>
      </c>
      <c r="I1049" s="20" t="s">
        <v>259</v>
      </c>
      <c r="J1049" s="11" t="s">
        <v>261</v>
      </c>
      <c r="K1049" s="11" t="s">
        <v>12658</v>
      </c>
      <c r="L1049" s="11">
        <v>2</v>
      </c>
    </row>
    <row r="1050" spans="1:12">
      <c r="A1050" s="11" t="s">
        <v>2051</v>
      </c>
      <c r="D1050" s="11" t="s">
        <v>260</v>
      </c>
      <c r="E1050" s="19" t="s">
        <v>2301</v>
      </c>
      <c r="F1050" s="10">
        <v>42036</v>
      </c>
      <c r="G1050" s="10">
        <v>45689</v>
      </c>
      <c r="H1050" s="11">
        <v>11</v>
      </c>
      <c r="I1050" s="20" t="s">
        <v>259</v>
      </c>
      <c r="J1050" s="11" t="s">
        <v>261</v>
      </c>
      <c r="K1050" s="11" t="s">
        <v>12658</v>
      </c>
      <c r="L1050" s="11">
        <v>2</v>
      </c>
    </row>
    <row r="1051" spans="1:12">
      <c r="A1051" s="11" t="s">
        <v>2052</v>
      </c>
      <c r="D1051" s="11" t="s">
        <v>260</v>
      </c>
      <c r="E1051" s="19" t="s">
        <v>2302</v>
      </c>
      <c r="F1051" s="10">
        <v>42036</v>
      </c>
      <c r="G1051" s="10">
        <v>45689</v>
      </c>
      <c r="H1051" s="11">
        <v>11</v>
      </c>
      <c r="I1051" s="20" t="s">
        <v>259</v>
      </c>
      <c r="J1051" s="11" t="s">
        <v>261</v>
      </c>
      <c r="K1051" s="11" t="s">
        <v>12658</v>
      </c>
      <c r="L1051" s="11">
        <v>2</v>
      </c>
    </row>
    <row r="1052" spans="1:12">
      <c r="A1052" s="11" t="s">
        <v>2053</v>
      </c>
      <c r="D1052" s="11" t="s">
        <v>260</v>
      </c>
      <c r="E1052" s="19" t="s">
        <v>2303</v>
      </c>
      <c r="F1052" s="10">
        <v>42036</v>
      </c>
      <c r="G1052" s="10">
        <v>45689</v>
      </c>
      <c r="H1052" s="11">
        <v>11</v>
      </c>
      <c r="I1052" s="20" t="s">
        <v>259</v>
      </c>
      <c r="J1052" s="11" t="s">
        <v>261</v>
      </c>
      <c r="K1052" s="11" t="s">
        <v>12658</v>
      </c>
      <c r="L1052" s="11">
        <v>2</v>
      </c>
    </row>
    <row r="1053" spans="1:12">
      <c r="A1053" s="11" t="s">
        <v>2054</v>
      </c>
      <c r="D1053" s="11" t="s">
        <v>260</v>
      </c>
      <c r="E1053" s="19" t="s">
        <v>2304</v>
      </c>
      <c r="F1053" s="10">
        <v>42036</v>
      </c>
      <c r="G1053" s="10">
        <v>45689</v>
      </c>
      <c r="H1053" s="11">
        <v>11</v>
      </c>
      <c r="I1053" s="11" t="s">
        <v>277</v>
      </c>
      <c r="J1053" s="11" t="s">
        <v>261</v>
      </c>
      <c r="K1053" s="11" t="s">
        <v>12658</v>
      </c>
      <c r="L1053" s="11">
        <v>2</v>
      </c>
    </row>
    <row r="1054" spans="1:12">
      <c r="A1054" s="11" t="s">
        <v>2055</v>
      </c>
      <c r="D1054" s="11" t="s">
        <v>260</v>
      </c>
      <c r="E1054" s="19" t="s">
        <v>2305</v>
      </c>
      <c r="F1054" s="10">
        <v>42036</v>
      </c>
      <c r="G1054" s="10">
        <v>45689</v>
      </c>
      <c r="H1054" s="11">
        <v>11</v>
      </c>
      <c r="I1054" s="11" t="s">
        <v>277</v>
      </c>
      <c r="J1054" s="11" t="s">
        <v>261</v>
      </c>
      <c r="K1054" s="11" t="s">
        <v>12658</v>
      </c>
      <c r="L1054" s="11">
        <v>2</v>
      </c>
    </row>
    <row r="1055" spans="1:12">
      <c r="A1055" s="11" t="s">
        <v>2056</v>
      </c>
      <c r="D1055" s="11" t="s">
        <v>260</v>
      </c>
      <c r="E1055" s="19" t="s">
        <v>2306</v>
      </c>
      <c r="F1055" s="10">
        <v>42036</v>
      </c>
      <c r="G1055" s="10">
        <v>45689</v>
      </c>
      <c r="H1055" s="11">
        <v>11</v>
      </c>
      <c r="I1055" s="11" t="s">
        <v>277</v>
      </c>
      <c r="J1055" s="11" t="s">
        <v>261</v>
      </c>
      <c r="K1055" s="11" t="s">
        <v>12658</v>
      </c>
      <c r="L1055" s="11">
        <v>2</v>
      </c>
    </row>
    <row r="1056" spans="1:12">
      <c r="A1056" s="11" t="s">
        <v>2057</v>
      </c>
      <c r="D1056" s="11" t="s">
        <v>260</v>
      </c>
      <c r="E1056" s="19" t="s">
        <v>2307</v>
      </c>
      <c r="F1056" s="10">
        <v>42036</v>
      </c>
      <c r="G1056" s="10">
        <v>45689</v>
      </c>
      <c r="H1056" s="11">
        <v>11</v>
      </c>
      <c r="I1056" s="20" t="s">
        <v>259</v>
      </c>
      <c r="J1056" s="11" t="s">
        <v>261</v>
      </c>
      <c r="K1056" s="11" t="s">
        <v>12658</v>
      </c>
      <c r="L1056" s="11">
        <v>2</v>
      </c>
    </row>
    <row r="1057" spans="1:12">
      <c r="A1057" s="11" t="s">
        <v>2058</v>
      </c>
      <c r="D1057" s="11" t="s">
        <v>260</v>
      </c>
      <c r="E1057" s="19" t="s">
        <v>2308</v>
      </c>
      <c r="F1057" s="10">
        <v>42036</v>
      </c>
      <c r="G1057" s="10">
        <v>45689</v>
      </c>
      <c r="H1057" s="11">
        <v>11</v>
      </c>
      <c r="I1057" s="20" t="s">
        <v>259</v>
      </c>
      <c r="J1057" s="11" t="s">
        <v>261</v>
      </c>
      <c r="K1057" s="11" t="s">
        <v>12658</v>
      </c>
      <c r="L1057" s="11">
        <v>2</v>
      </c>
    </row>
    <row r="1058" spans="1:12">
      <c r="A1058" s="11" t="s">
        <v>2059</v>
      </c>
      <c r="D1058" s="11" t="s">
        <v>260</v>
      </c>
      <c r="E1058" s="19" t="s">
        <v>2309</v>
      </c>
      <c r="F1058" s="10">
        <v>42036</v>
      </c>
      <c r="G1058" s="10">
        <v>45689</v>
      </c>
      <c r="H1058" s="11">
        <v>11</v>
      </c>
      <c r="I1058" s="20" t="s">
        <v>259</v>
      </c>
      <c r="J1058" s="11" t="s">
        <v>261</v>
      </c>
      <c r="K1058" s="11" t="s">
        <v>12658</v>
      </c>
      <c r="L1058" s="11">
        <v>2</v>
      </c>
    </row>
    <row r="1059" spans="1:12">
      <c r="A1059" s="11" t="s">
        <v>2060</v>
      </c>
      <c r="D1059" s="11" t="s">
        <v>260</v>
      </c>
      <c r="E1059" s="19" t="s">
        <v>2310</v>
      </c>
      <c r="F1059" s="10">
        <v>42036</v>
      </c>
      <c r="G1059" s="10">
        <v>45689</v>
      </c>
      <c r="H1059" s="11">
        <v>11</v>
      </c>
      <c r="I1059" s="20" t="s">
        <v>259</v>
      </c>
      <c r="J1059" s="11" t="s">
        <v>261</v>
      </c>
      <c r="K1059" s="11" t="s">
        <v>12658</v>
      </c>
      <c r="L1059" s="11">
        <v>2</v>
      </c>
    </row>
    <row r="1060" spans="1:12">
      <c r="A1060" s="11" t="s">
        <v>2061</v>
      </c>
      <c r="D1060" s="11" t="s">
        <v>260</v>
      </c>
      <c r="E1060" s="19" t="s">
        <v>2311</v>
      </c>
      <c r="F1060" s="10">
        <v>42036</v>
      </c>
      <c r="G1060" s="10">
        <v>45689</v>
      </c>
      <c r="H1060" s="11">
        <v>11</v>
      </c>
      <c r="I1060" s="20" t="s">
        <v>259</v>
      </c>
      <c r="J1060" s="11" t="s">
        <v>261</v>
      </c>
      <c r="K1060" s="11" t="s">
        <v>12658</v>
      </c>
      <c r="L1060" s="11">
        <v>2</v>
      </c>
    </row>
    <row r="1061" spans="1:12">
      <c r="A1061" s="11" t="s">
        <v>2062</v>
      </c>
      <c r="D1061" s="11" t="s">
        <v>260</v>
      </c>
      <c r="E1061" s="19" t="s">
        <v>2312</v>
      </c>
      <c r="F1061" s="10">
        <v>42036</v>
      </c>
      <c r="G1061" s="10">
        <v>45689</v>
      </c>
      <c r="H1061" s="11">
        <v>11</v>
      </c>
      <c r="I1061" s="20" t="s">
        <v>259</v>
      </c>
      <c r="J1061" s="11" t="s">
        <v>261</v>
      </c>
      <c r="K1061" s="11" t="s">
        <v>12658</v>
      </c>
      <c r="L1061" s="11">
        <v>2</v>
      </c>
    </row>
    <row r="1062" spans="1:12">
      <c r="A1062" s="11" t="s">
        <v>2063</v>
      </c>
      <c r="D1062" s="11" t="s">
        <v>260</v>
      </c>
      <c r="E1062" s="19" t="s">
        <v>2313</v>
      </c>
      <c r="F1062" s="10">
        <v>42036</v>
      </c>
      <c r="G1062" s="10">
        <v>45689</v>
      </c>
      <c r="H1062" s="11">
        <v>11</v>
      </c>
      <c r="I1062" s="20" t="s">
        <v>259</v>
      </c>
      <c r="J1062" s="11" t="s">
        <v>261</v>
      </c>
      <c r="K1062" s="11" t="s">
        <v>12658</v>
      </c>
      <c r="L1062" s="11">
        <v>2</v>
      </c>
    </row>
    <row r="1063" spans="1:12">
      <c r="A1063" s="11" t="s">
        <v>2064</v>
      </c>
      <c r="D1063" s="11" t="s">
        <v>260</v>
      </c>
      <c r="E1063" s="19" t="s">
        <v>2314</v>
      </c>
      <c r="F1063" s="10">
        <v>42036</v>
      </c>
      <c r="G1063" s="10">
        <v>45689</v>
      </c>
      <c r="H1063" s="11">
        <v>11</v>
      </c>
      <c r="I1063" s="20" t="s">
        <v>259</v>
      </c>
      <c r="J1063" s="11" t="s">
        <v>261</v>
      </c>
      <c r="K1063" s="11" t="s">
        <v>12658</v>
      </c>
      <c r="L1063" s="11">
        <v>2</v>
      </c>
    </row>
    <row r="1064" spans="1:12">
      <c r="A1064" s="11" t="s">
        <v>2065</v>
      </c>
      <c r="D1064" s="11" t="s">
        <v>260</v>
      </c>
      <c r="E1064" s="19" t="s">
        <v>2315</v>
      </c>
      <c r="F1064" s="10">
        <v>42036</v>
      </c>
      <c r="G1064" s="10">
        <v>45689</v>
      </c>
      <c r="H1064" s="11">
        <v>11</v>
      </c>
      <c r="I1064" s="20" t="s">
        <v>259</v>
      </c>
      <c r="J1064" s="11" t="s">
        <v>261</v>
      </c>
      <c r="K1064" s="11" t="s">
        <v>12658</v>
      </c>
      <c r="L1064" s="11">
        <v>2</v>
      </c>
    </row>
    <row r="1065" spans="1:12">
      <c r="A1065" s="11" t="s">
        <v>2066</v>
      </c>
      <c r="D1065" s="11" t="s">
        <v>260</v>
      </c>
      <c r="E1065" s="19" t="s">
        <v>2316</v>
      </c>
      <c r="F1065" s="10">
        <v>42036</v>
      </c>
      <c r="G1065" s="10">
        <v>45689</v>
      </c>
      <c r="H1065" s="11">
        <v>11</v>
      </c>
      <c r="I1065" s="20" t="s">
        <v>259</v>
      </c>
      <c r="J1065" s="11" t="s">
        <v>261</v>
      </c>
      <c r="K1065" s="11" t="s">
        <v>12658</v>
      </c>
      <c r="L1065" s="11">
        <v>2</v>
      </c>
    </row>
    <row r="1066" spans="1:12">
      <c r="A1066" s="11" t="s">
        <v>2067</v>
      </c>
      <c r="D1066" s="11" t="s">
        <v>260</v>
      </c>
      <c r="E1066" s="19" t="s">
        <v>2317</v>
      </c>
      <c r="F1066" s="10">
        <v>42036</v>
      </c>
      <c r="G1066" s="10">
        <v>45689</v>
      </c>
      <c r="H1066" s="11">
        <v>11</v>
      </c>
      <c r="I1066" s="20" t="s">
        <v>259</v>
      </c>
      <c r="J1066" s="11" t="s">
        <v>261</v>
      </c>
      <c r="K1066" s="11" t="s">
        <v>12658</v>
      </c>
      <c r="L1066" s="11">
        <v>2</v>
      </c>
    </row>
    <row r="1067" spans="1:12">
      <c r="A1067" s="11" t="s">
        <v>2068</v>
      </c>
      <c r="D1067" s="11" t="s">
        <v>260</v>
      </c>
      <c r="E1067" s="19" t="s">
        <v>2318</v>
      </c>
      <c r="F1067" s="10">
        <v>42036</v>
      </c>
      <c r="G1067" s="10">
        <v>45689</v>
      </c>
      <c r="H1067" s="11">
        <v>11</v>
      </c>
      <c r="I1067" s="20" t="s">
        <v>259</v>
      </c>
      <c r="J1067" s="11" t="s">
        <v>261</v>
      </c>
      <c r="K1067" s="11" t="s">
        <v>12658</v>
      </c>
      <c r="L1067" s="11">
        <v>2</v>
      </c>
    </row>
    <row r="1068" spans="1:12">
      <c r="A1068" s="11" t="s">
        <v>2069</v>
      </c>
      <c r="D1068" s="11" t="s">
        <v>260</v>
      </c>
      <c r="E1068" s="19" t="s">
        <v>2319</v>
      </c>
      <c r="F1068" s="10">
        <v>42036</v>
      </c>
      <c r="G1068" s="10">
        <v>45689</v>
      </c>
      <c r="H1068" s="11">
        <v>11</v>
      </c>
      <c r="I1068" s="20" t="s">
        <v>259</v>
      </c>
      <c r="J1068" s="11" t="s">
        <v>261</v>
      </c>
      <c r="K1068" s="11" t="s">
        <v>12658</v>
      </c>
      <c r="L1068" s="11">
        <v>2</v>
      </c>
    </row>
    <row r="1069" spans="1:12">
      <c r="A1069" s="11" t="s">
        <v>2070</v>
      </c>
      <c r="D1069" s="11" t="s">
        <v>260</v>
      </c>
      <c r="E1069" s="19" t="s">
        <v>2320</v>
      </c>
      <c r="F1069" s="10">
        <v>42036</v>
      </c>
      <c r="G1069" s="10">
        <v>45689</v>
      </c>
      <c r="H1069" s="11">
        <v>11</v>
      </c>
      <c r="I1069" s="20" t="s">
        <v>259</v>
      </c>
      <c r="J1069" s="11" t="s">
        <v>261</v>
      </c>
      <c r="K1069" s="11" t="s">
        <v>12658</v>
      </c>
      <c r="L1069" s="11">
        <v>2</v>
      </c>
    </row>
    <row r="1070" spans="1:12">
      <c r="A1070" s="11" t="s">
        <v>2071</v>
      </c>
      <c r="D1070" s="11" t="s">
        <v>260</v>
      </c>
      <c r="E1070" s="19" t="s">
        <v>2321</v>
      </c>
      <c r="F1070" s="10">
        <v>42036</v>
      </c>
      <c r="G1070" s="10">
        <v>45689</v>
      </c>
      <c r="H1070" s="11">
        <v>11</v>
      </c>
      <c r="I1070" s="20" t="s">
        <v>259</v>
      </c>
      <c r="J1070" s="11" t="s">
        <v>261</v>
      </c>
      <c r="K1070" s="11" t="s">
        <v>12658</v>
      </c>
      <c r="L1070" s="11">
        <v>2</v>
      </c>
    </row>
    <row r="1071" spans="1:12">
      <c r="A1071" s="11" t="s">
        <v>2072</v>
      </c>
      <c r="D1071" s="11" t="s">
        <v>260</v>
      </c>
      <c r="E1071" s="19" t="s">
        <v>2322</v>
      </c>
      <c r="F1071" s="10">
        <v>42036</v>
      </c>
      <c r="G1071" s="10">
        <v>45689</v>
      </c>
      <c r="H1071" s="11">
        <v>11</v>
      </c>
      <c r="I1071" s="11" t="s">
        <v>277</v>
      </c>
      <c r="J1071" s="11" t="s">
        <v>261</v>
      </c>
      <c r="K1071" s="11" t="s">
        <v>12658</v>
      </c>
      <c r="L1071" s="11">
        <v>2</v>
      </c>
    </row>
    <row r="1072" spans="1:12">
      <c r="A1072" s="11" t="s">
        <v>2073</v>
      </c>
      <c r="D1072" s="11" t="s">
        <v>260</v>
      </c>
      <c r="E1072" s="19" t="s">
        <v>2323</v>
      </c>
      <c r="F1072" s="10">
        <v>42036</v>
      </c>
      <c r="G1072" s="10">
        <v>45689</v>
      </c>
      <c r="H1072" s="11">
        <v>11</v>
      </c>
      <c r="I1072" s="11" t="s">
        <v>277</v>
      </c>
      <c r="J1072" s="11" t="s">
        <v>261</v>
      </c>
      <c r="K1072" s="11" t="s">
        <v>12658</v>
      </c>
      <c r="L1072" s="11">
        <v>2</v>
      </c>
    </row>
    <row r="1073" spans="1:12">
      <c r="A1073" s="11" t="s">
        <v>2074</v>
      </c>
      <c r="D1073" s="11" t="s">
        <v>260</v>
      </c>
      <c r="E1073" s="19" t="s">
        <v>2324</v>
      </c>
      <c r="F1073" s="10">
        <v>42036</v>
      </c>
      <c r="G1073" s="10">
        <v>45689</v>
      </c>
      <c r="H1073" s="11">
        <v>11</v>
      </c>
      <c r="I1073" s="11" t="s">
        <v>277</v>
      </c>
      <c r="J1073" s="11" t="s">
        <v>261</v>
      </c>
      <c r="K1073" s="11" t="s">
        <v>12658</v>
      </c>
      <c r="L1073" s="11">
        <v>2</v>
      </c>
    </row>
    <row r="1074" spans="1:12">
      <c r="A1074" s="11" t="s">
        <v>2075</v>
      </c>
      <c r="D1074" s="11" t="s">
        <v>260</v>
      </c>
      <c r="E1074" s="19" t="s">
        <v>2325</v>
      </c>
      <c r="F1074" s="10">
        <v>42036</v>
      </c>
      <c r="G1074" s="10">
        <v>45689</v>
      </c>
      <c r="H1074" s="11">
        <v>11</v>
      </c>
      <c r="I1074" s="20" t="s">
        <v>259</v>
      </c>
      <c r="J1074" s="11" t="s">
        <v>261</v>
      </c>
      <c r="K1074" s="11" t="s">
        <v>12658</v>
      </c>
      <c r="L1074" s="11">
        <v>2</v>
      </c>
    </row>
    <row r="1075" spans="1:12">
      <c r="A1075" s="11" t="s">
        <v>2076</v>
      </c>
      <c r="D1075" s="11" t="s">
        <v>260</v>
      </c>
      <c r="E1075" s="19" t="s">
        <v>2326</v>
      </c>
      <c r="F1075" s="10">
        <v>42036</v>
      </c>
      <c r="G1075" s="10">
        <v>45689</v>
      </c>
      <c r="H1075" s="11">
        <v>11</v>
      </c>
      <c r="I1075" s="20" t="s">
        <v>259</v>
      </c>
      <c r="J1075" s="11" t="s">
        <v>261</v>
      </c>
      <c r="K1075" s="11" t="s">
        <v>12658</v>
      </c>
      <c r="L1075" s="11">
        <v>2</v>
      </c>
    </row>
    <row r="1076" spans="1:12">
      <c r="A1076" s="11" t="s">
        <v>2077</v>
      </c>
      <c r="D1076" s="11" t="s">
        <v>260</v>
      </c>
      <c r="E1076" s="19" t="s">
        <v>2327</v>
      </c>
      <c r="F1076" s="10">
        <v>42036</v>
      </c>
      <c r="G1076" s="10">
        <v>45689</v>
      </c>
      <c r="H1076" s="11">
        <v>11</v>
      </c>
      <c r="I1076" s="20" t="s">
        <v>259</v>
      </c>
      <c r="J1076" s="11" t="s">
        <v>261</v>
      </c>
      <c r="K1076" s="11" t="s">
        <v>12658</v>
      </c>
      <c r="L1076" s="11">
        <v>2</v>
      </c>
    </row>
    <row r="1077" spans="1:12">
      <c r="A1077" s="11" t="s">
        <v>2078</v>
      </c>
      <c r="D1077" s="11" t="s">
        <v>260</v>
      </c>
      <c r="E1077" s="19" t="s">
        <v>2328</v>
      </c>
      <c r="F1077" s="10">
        <v>42036</v>
      </c>
      <c r="G1077" s="10">
        <v>45689</v>
      </c>
      <c r="H1077" s="11">
        <v>11</v>
      </c>
      <c r="I1077" s="20" t="s">
        <v>259</v>
      </c>
      <c r="J1077" s="11" t="s">
        <v>261</v>
      </c>
      <c r="K1077" s="11" t="s">
        <v>12658</v>
      </c>
      <c r="L1077" s="11">
        <v>2</v>
      </c>
    </row>
    <row r="1078" spans="1:12">
      <c r="A1078" s="11" t="s">
        <v>2079</v>
      </c>
      <c r="D1078" s="11" t="s">
        <v>260</v>
      </c>
      <c r="E1078" s="19" t="s">
        <v>2329</v>
      </c>
      <c r="F1078" s="10">
        <v>42036</v>
      </c>
      <c r="G1078" s="10">
        <v>45689</v>
      </c>
      <c r="H1078" s="11">
        <v>11</v>
      </c>
      <c r="I1078" s="20" t="s">
        <v>259</v>
      </c>
      <c r="J1078" s="11" t="s">
        <v>261</v>
      </c>
      <c r="K1078" s="11" t="s">
        <v>12658</v>
      </c>
      <c r="L1078" s="11">
        <v>2</v>
      </c>
    </row>
    <row r="1079" spans="1:12">
      <c r="A1079" s="11" t="s">
        <v>2080</v>
      </c>
      <c r="D1079" s="11" t="s">
        <v>260</v>
      </c>
      <c r="E1079" s="19" t="s">
        <v>2330</v>
      </c>
      <c r="F1079" s="10">
        <v>42036</v>
      </c>
      <c r="G1079" s="10">
        <v>45689</v>
      </c>
      <c r="H1079" s="11">
        <v>11</v>
      </c>
      <c r="I1079" s="20" t="s">
        <v>259</v>
      </c>
      <c r="J1079" s="11" t="s">
        <v>261</v>
      </c>
      <c r="K1079" s="11" t="s">
        <v>12658</v>
      </c>
      <c r="L1079" s="11">
        <v>2</v>
      </c>
    </row>
    <row r="1080" spans="1:12">
      <c r="A1080" s="11" t="s">
        <v>2081</v>
      </c>
      <c r="D1080" s="11" t="s">
        <v>260</v>
      </c>
      <c r="E1080" s="19" t="s">
        <v>2331</v>
      </c>
      <c r="F1080" s="10">
        <v>42036</v>
      </c>
      <c r="G1080" s="10">
        <v>45689</v>
      </c>
      <c r="H1080" s="11">
        <v>11</v>
      </c>
      <c r="I1080" s="20" t="s">
        <v>259</v>
      </c>
      <c r="J1080" s="11" t="s">
        <v>261</v>
      </c>
      <c r="K1080" s="11" t="s">
        <v>12658</v>
      </c>
      <c r="L1080" s="11">
        <v>2</v>
      </c>
    </row>
    <row r="1081" spans="1:12">
      <c r="A1081" s="11" t="s">
        <v>2082</v>
      </c>
      <c r="D1081" s="11" t="s">
        <v>260</v>
      </c>
      <c r="E1081" s="19" t="s">
        <v>2332</v>
      </c>
      <c r="F1081" s="10">
        <v>42036</v>
      </c>
      <c r="G1081" s="10">
        <v>45689</v>
      </c>
      <c r="H1081" s="11">
        <v>11</v>
      </c>
      <c r="I1081" s="20" t="s">
        <v>259</v>
      </c>
      <c r="J1081" s="11" t="s">
        <v>261</v>
      </c>
      <c r="K1081" s="11" t="s">
        <v>12658</v>
      </c>
      <c r="L1081" s="11">
        <v>2</v>
      </c>
    </row>
    <row r="1082" spans="1:12">
      <c r="A1082" s="11" t="s">
        <v>2083</v>
      </c>
      <c r="D1082" s="11" t="s">
        <v>260</v>
      </c>
      <c r="E1082" s="19" t="s">
        <v>2333</v>
      </c>
      <c r="F1082" s="10">
        <v>42036</v>
      </c>
      <c r="G1082" s="10">
        <v>45689</v>
      </c>
      <c r="H1082" s="11">
        <v>11</v>
      </c>
      <c r="I1082" s="20" t="s">
        <v>259</v>
      </c>
      <c r="J1082" s="11" t="s">
        <v>261</v>
      </c>
      <c r="K1082" s="11" t="s">
        <v>12658</v>
      </c>
      <c r="L1082" s="11">
        <v>2</v>
      </c>
    </row>
    <row r="1083" spans="1:12">
      <c r="A1083" s="11" t="s">
        <v>2084</v>
      </c>
      <c r="D1083" s="11" t="s">
        <v>260</v>
      </c>
      <c r="E1083" s="19" t="s">
        <v>2334</v>
      </c>
      <c r="F1083" s="10">
        <v>42036</v>
      </c>
      <c r="G1083" s="10">
        <v>45689</v>
      </c>
      <c r="H1083" s="11">
        <v>11</v>
      </c>
      <c r="I1083" s="20" t="s">
        <v>259</v>
      </c>
      <c r="J1083" s="11" t="s">
        <v>261</v>
      </c>
      <c r="K1083" s="11" t="s">
        <v>12658</v>
      </c>
      <c r="L1083" s="11">
        <v>2</v>
      </c>
    </row>
    <row r="1084" spans="1:12">
      <c r="A1084" s="11" t="s">
        <v>2085</v>
      </c>
      <c r="D1084" s="11" t="s">
        <v>260</v>
      </c>
      <c r="E1084" s="19" t="s">
        <v>2335</v>
      </c>
      <c r="F1084" s="10">
        <v>42036</v>
      </c>
      <c r="G1084" s="10">
        <v>45689</v>
      </c>
      <c r="H1084" s="11">
        <v>11</v>
      </c>
      <c r="I1084" s="20" t="s">
        <v>259</v>
      </c>
      <c r="J1084" s="11" t="s">
        <v>261</v>
      </c>
      <c r="K1084" s="11" t="s">
        <v>12658</v>
      </c>
      <c r="L1084" s="11">
        <v>2</v>
      </c>
    </row>
    <row r="1085" spans="1:12">
      <c r="A1085" s="11" t="s">
        <v>2086</v>
      </c>
      <c r="D1085" s="11" t="s">
        <v>260</v>
      </c>
      <c r="E1085" s="19" t="s">
        <v>2336</v>
      </c>
      <c r="F1085" s="10">
        <v>42036</v>
      </c>
      <c r="G1085" s="10">
        <v>45689</v>
      </c>
      <c r="H1085" s="11">
        <v>11</v>
      </c>
      <c r="I1085" s="20" t="s">
        <v>259</v>
      </c>
      <c r="J1085" s="11" t="s">
        <v>261</v>
      </c>
      <c r="K1085" s="11" t="s">
        <v>12658</v>
      </c>
      <c r="L1085" s="11">
        <v>2</v>
      </c>
    </row>
    <row r="1086" spans="1:12">
      <c r="A1086" s="11" t="s">
        <v>2087</v>
      </c>
      <c r="D1086" s="11" t="s">
        <v>260</v>
      </c>
      <c r="E1086" s="19" t="s">
        <v>2337</v>
      </c>
      <c r="F1086" s="10">
        <v>42036</v>
      </c>
      <c r="G1086" s="10">
        <v>45689</v>
      </c>
      <c r="H1086" s="11">
        <v>11</v>
      </c>
      <c r="I1086" s="20" t="s">
        <v>259</v>
      </c>
      <c r="J1086" s="11" t="s">
        <v>261</v>
      </c>
      <c r="K1086" s="11" t="s">
        <v>12658</v>
      </c>
      <c r="L1086" s="11">
        <v>2</v>
      </c>
    </row>
    <row r="1087" spans="1:12">
      <c r="A1087" s="11" t="s">
        <v>2088</v>
      </c>
      <c r="D1087" s="11" t="s">
        <v>260</v>
      </c>
      <c r="E1087" s="19" t="s">
        <v>2338</v>
      </c>
      <c r="F1087" s="10">
        <v>42036</v>
      </c>
      <c r="G1087" s="10">
        <v>45689</v>
      </c>
      <c r="H1087" s="11">
        <v>11</v>
      </c>
      <c r="I1087" s="20" t="s">
        <v>259</v>
      </c>
      <c r="J1087" s="11" t="s">
        <v>261</v>
      </c>
      <c r="K1087" s="11" t="s">
        <v>12658</v>
      </c>
      <c r="L1087" s="11">
        <v>2</v>
      </c>
    </row>
    <row r="1088" spans="1:12">
      <c r="A1088" s="11" t="s">
        <v>2089</v>
      </c>
      <c r="D1088" s="11" t="s">
        <v>260</v>
      </c>
      <c r="E1088" s="19" t="s">
        <v>2339</v>
      </c>
      <c r="F1088" s="10">
        <v>42036</v>
      </c>
      <c r="G1088" s="10">
        <v>45689</v>
      </c>
      <c r="H1088" s="11">
        <v>11</v>
      </c>
      <c r="I1088" s="20" t="s">
        <v>259</v>
      </c>
      <c r="J1088" s="11" t="s">
        <v>261</v>
      </c>
      <c r="K1088" s="11" t="s">
        <v>12658</v>
      </c>
      <c r="L1088" s="11">
        <v>2</v>
      </c>
    </row>
    <row r="1089" spans="1:12">
      <c r="A1089" s="11" t="s">
        <v>2090</v>
      </c>
      <c r="D1089" s="11" t="s">
        <v>260</v>
      </c>
      <c r="E1089" s="19" t="s">
        <v>2340</v>
      </c>
      <c r="F1089" s="10">
        <v>42036</v>
      </c>
      <c r="G1089" s="10">
        <v>45689</v>
      </c>
      <c r="H1089" s="11">
        <v>11</v>
      </c>
      <c r="I1089" s="11" t="s">
        <v>277</v>
      </c>
      <c r="J1089" s="11" t="s">
        <v>261</v>
      </c>
      <c r="K1089" s="11" t="s">
        <v>12658</v>
      </c>
      <c r="L1089" s="11">
        <v>2</v>
      </c>
    </row>
    <row r="1090" spans="1:12">
      <c r="A1090" s="11" t="s">
        <v>2091</v>
      </c>
      <c r="D1090" s="11" t="s">
        <v>260</v>
      </c>
      <c r="E1090" s="19" t="s">
        <v>2341</v>
      </c>
      <c r="F1090" s="10">
        <v>42036</v>
      </c>
      <c r="G1090" s="10">
        <v>45689</v>
      </c>
      <c r="H1090" s="11">
        <v>11</v>
      </c>
      <c r="I1090" s="11" t="s">
        <v>277</v>
      </c>
      <c r="J1090" s="11" t="s">
        <v>261</v>
      </c>
      <c r="K1090" s="11" t="s">
        <v>12658</v>
      </c>
      <c r="L1090" s="11">
        <v>2</v>
      </c>
    </row>
    <row r="1091" spans="1:12">
      <c r="A1091" s="11" t="s">
        <v>2092</v>
      </c>
      <c r="D1091" s="11" t="s">
        <v>260</v>
      </c>
      <c r="E1091" s="19" t="s">
        <v>2342</v>
      </c>
      <c r="F1091" s="10">
        <v>42036</v>
      </c>
      <c r="G1091" s="10">
        <v>45689</v>
      </c>
      <c r="H1091" s="11">
        <v>11</v>
      </c>
      <c r="I1091" s="11" t="s">
        <v>277</v>
      </c>
      <c r="J1091" s="11" t="s">
        <v>261</v>
      </c>
      <c r="K1091" s="11" t="s">
        <v>12658</v>
      </c>
      <c r="L1091" s="11">
        <v>2</v>
      </c>
    </row>
    <row r="1092" spans="1:12">
      <c r="A1092" s="11" t="s">
        <v>2093</v>
      </c>
      <c r="D1092" s="11" t="s">
        <v>260</v>
      </c>
      <c r="E1092" s="19" t="s">
        <v>2343</v>
      </c>
      <c r="F1092" s="10">
        <v>42036</v>
      </c>
      <c r="G1092" s="10">
        <v>45689</v>
      </c>
      <c r="H1092" s="11">
        <v>11</v>
      </c>
      <c r="I1092" s="20" t="s">
        <v>259</v>
      </c>
      <c r="J1092" s="11" t="s">
        <v>261</v>
      </c>
      <c r="K1092" s="11" t="s">
        <v>12658</v>
      </c>
      <c r="L1092" s="11">
        <v>2</v>
      </c>
    </row>
    <row r="1093" spans="1:12">
      <c r="A1093" s="11" t="s">
        <v>2094</v>
      </c>
      <c r="D1093" s="11" t="s">
        <v>260</v>
      </c>
      <c r="E1093" s="19" t="s">
        <v>2344</v>
      </c>
      <c r="F1093" s="10">
        <v>42036</v>
      </c>
      <c r="G1093" s="10">
        <v>45689</v>
      </c>
      <c r="H1093" s="11">
        <v>11</v>
      </c>
      <c r="I1093" s="20" t="s">
        <v>259</v>
      </c>
      <c r="J1093" s="11" t="s">
        <v>261</v>
      </c>
      <c r="K1093" s="11" t="s">
        <v>12658</v>
      </c>
      <c r="L1093" s="11">
        <v>2</v>
      </c>
    </row>
    <row r="1094" spans="1:12">
      <c r="A1094" s="11" t="s">
        <v>2095</v>
      </c>
      <c r="D1094" s="11" t="s">
        <v>260</v>
      </c>
      <c r="E1094" s="19" t="s">
        <v>2345</v>
      </c>
      <c r="F1094" s="10">
        <v>42036</v>
      </c>
      <c r="G1094" s="10">
        <v>45689</v>
      </c>
      <c r="H1094" s="11">
        <v>11</v>
      </c>
      <c r="I1094" s="20" t="s">
        <v>259</v>
      </c>
      <c r="J1094" s="11" t="s">
        <v>261</v>
      </c>
      <c r="K1094" s="11" t="s">
        <v>12658</v>
      </c>
      <c r="L1094" s="11">
        <v>2</v>
      </c>
    </row>
    <row r="1095" spans="1:12">
      <c r="A1095" s="11" t="s">
        <v>2096</v>
      </c>
      <c r="D1095" s="11" t="s">
        <v>260</v>
      </c>
      <c r="E1095" s="19" t="s">
        <v>2346</v>
      </c>
      <c r="F1095" s="10">
        <v>42036</v>
      </c>
      <c r="G1095" s="10">
        <v>45689</v>
      </c>
      <c r="H1095" s="11">
        <v>11</v>
      </c>
      <c r="I1095" s="20" t="s">
        <v>259</v>
      </c>
      <c r="J1095" s="11" t="s">
        <v>261</v>
      </c>
      <c r="K1095" s="11" t="s">
        <v>12658</v>
      </c>
      <c r="L1095" s="11">
        <v>2</v>
      </c>
    </row>
    <row r="1096" spans="1:12">
      <c r="A1096" s="11" t="s">
        <v>2097</v>
      </c>
      <c r="D1096" s="11" t="s">
        <v>260</v>
      </c>
      <c r="E1096" s="19" t="s">
        <v>2347</v>
      </c>
      <c r="F1096" s="10">
        <v>42036</v>
      </c>
      <c r="G1096" s="10">
        <v>45689</v>
      </c>
      <c r="H1096" s="11">
        <v>11</v>
      </c>
      <c r="I1096" s="20" t="s">
        <v>259</v>
      </c>
      <c r="J1096" s="11" t="s">
        <v>261</v>
      </c>
      <c r="K1096" s="11" t="s">
        <v>12658</v>
      </c>
      <c r="L1096" s="11">
        <v>2</v>
      </c>
    </row>
    <row r="1097" spans="1:12">
      <c r="A1097" s="11" t="s">
        <v>2098</v>
      </c>
      <c r="D1097" s="11" t="s">
        <v>260</v>
      </c>
      <c r="E1097" s="19" t="s">
        <v>2348</v>
      </c>
      <c r="F1097" s="10">
        <v>42036</v>
      </c>
      <c r="G1097" s="10">
        <v>45689</v>
      </c>
      <c r="H1097" s="11">
        <v>11</v>
      </c>
      <c r="I1097" s="20" t="s">
        <v>259</v>
      </c>
      <c r="J1097" s="11" t="s">
        <v>261</v>
      </c>
      <c r="K1097" s="11" t="s">
        <v>12658</v>
      </c>
      <c r="L1097" s="11">
        <v>2</v>
      </c>
    </row>
    <row r="1098" spans="1:12">
      <c r="A1098" s="11" t="s">
        <v>2099</v>
      </c>
      <c r="D1098" s="11" t="s">
        <v>260</v>
      </c>
      <c r="E1098" s="19" t="s">
        <v>2349</v>
      </c>
      <c r="F1098" s="10">
        <v>42036</v>
      </c>
      <c r="G1098" s="10">
        <v>45689</v>
      </c>
      <c r="H1098" s="11">
        <v>11</v>
      </c>
      <c r="I1098" s="20" t="s">
        <v>259</v>
      </c>
      <c r="J1098" s="11" t="s">
        <v>261</v>
      </c>
      <c r="K1098" s="11" t="s">
        <v>12658</v>
      </c>
      <c r="L1098" s="11">
        <v>2</v>
      </c>
    </row>
    <row r="1099" spans="1:12">
      <c r="A1099" s="11" t="s">
        <v>2100</v>
      </c>
      <c r="D1099" s="11" t="s">
        <v>260</v>
      </c>
      <c r="E1099" s="19" t="s">
        <v>2350</v>
      </c>
      <c r="F1099" s="10">
        <v>42036</v>
      </c>
      <c r="G1099" s="10">
        <v>45689</v>
      </c>
      <c r="H1099" s="11">
        <v>11</v>
      </c>
      <c r="I1099" s="20" t="s">
        <v>259</v>
      </c>
      <c r="J1099" s="11" t="s">
        <v>261</v>
      </c>
      <c r="K1099" s="11" t="s">
        <v>12658</v>
      </c>
      <c r="L1099" s="11">
        <v>2</v>
      </c>
    </row>
    <row r="1100" spans="1:12">
      <c r="A1100" s="11" t="s">
        <v>2101</v>
      </c>
      <c r="D1100" s="11" t="s">
        <v>260</v>
      </c>
      <c r="E1100" s="19" t="s">
        <v>2351</v>
      </c>
      <c r="F1100" s="10">
        <v>42036</v>
      </c>
      <c r="G1100" s="10">
        <v>45689</v>
      </c>
      <c r="H1100" s="11">
        <v>11</v>
      </c>
      <c r="I1100" s="20" t="s">
        <v>259</v>
      </c>
      <c r="J1100" s="11" t="s">
        <v>261</v>
      </c>
      <c r="K1100" s="11" t="s">
        <v>12658</v>
      </c>
      <c r="L1100" s="11">
        <v>2</v>
      </c>
    </row>
    <row r="1101" spans="1:12">
      <c r="A1101" s="11" t="s">
        <v>2102</v>
      </c>
      <c r="D1101" s="11" t="s">
        <v>260</v>
      </c>
      <c r="E1101" s="19" t="s">
        <v>2352</v>
      </c>
      <c r="F1101" s="10">
        <v>42036</v>
      </c>
      <c r="G1101" s="10">
        <v>45689</v>
      </c>
      <c r="H1101" s="11">
        <v>11</v>
      </c>
      <c r="I1101" s="20" t="s">
        <v>259</v>
      </c>
      <c r="J1101" s="11" t="s">
        <v>261</v>
      </c>
      <c r="K1101" s="11" t="s">
        <v>12658</v>
      </c>
      <c r="L1101" s="11">
        <v>2</v>
      </c>
    </row>
    <row r="1102" spans="1:12">
      <c r="A1102" s="11" t="s">
        <v>2103</v>
      </c>
      <c r="D1102" s="11" t="s">
        <v>260</v>
      </c>
      <c r="E1102" s="19" t="s">
        <v>2353</v>
      </c>
      <c r="F1102" s="10">
        <v>42036</v>
      </c>
      <c r="G1102" s="10">
        <v>45689</v>
      </c>
      <c r="H1102" s="11">
        <v>11</v>
      </c>
      <c r="I1102" s="20" t="s">
        <v>259</v>
      </c>
      <c r="J1102" s="11" t="s">
        <v>261</v>
      </c>
      <c r="K1102" s="11" t="s">
        <v>12658</v>
      </c>
      <c r="L1102" s="11">
        <v>2</v>
      </c>
    </row>
    <row r="1103" spans="1:12">
      <c r="A1103" s="11" t="s">
        <v>2104</v>
      </c>
      <c r="D1103" s="11" t="s">
        <v>260</v>
      </c>
      <c r="E1103" s="19" t="s">
        <v>2354</v>
      </c>
      <c r="F1103" s="10">
        <v>42036</v>
      </c>
      <c r="G1103" s="10">
        <v>45689</v>
      </c>
      <c r="H1103" s="11">
        <v>11</v>
      </c>
      <c r="I1103" s="20" t="s">
        <v>259</v>
      </c>
      <c r="J1103" s="11" t="s">
        <v>261</v>
      </c>
      <c r="K1103" s="11" t="s">
        <v>12658</v>
      </c>
      <c r="L1103" s="11">
        <v>2</v>
      </c>
    </row>
    <row r="1104" spans="1:12">
      <c r="A1104" s="11" t="s">
        <v>2105</v>
      </c>
      <c r="D1104" s="11" t="s">
        <v>260</v>
      </c>
      <c r="E1104" s="19" t="s">
        <v>2355</v>
      </c>
      <c r="F1104" s="10">
        <v>42036</v>
      </c>
      <c r="G1104" s="10">
        <v>45689</v>
      </c>
      <c r="H1104" s="11">
        <v>11</v>
      </c>
      <c r="I1104" s="20" t="s">
        <v>259</v>
      </c>
      <c r="J1104" s="11" t="s">
        <v>261</v>
      </c>
      <c r="K1104" s="11" t="s">
        <v>12658</v>
      </c>
      <c r="L1104" s="11">
        <v>2</v>
      </c>
    </row>
    <row r="1105" spans="1:12">
      <c r="A1105" s="11" t="s">
        <v>2106</v>
      </c>
      <c r="D1105" s="11" t="s">
        <v>260</v>
      </c>
      <c r="E1105" s="19" t="s">
        <v>2356</v>
      </c>
      <c r="F1105" s="10">
        <v>42036</v>
      </c>
      <c r="G1105" s="10">
        <v>45689</v>
      </c>
      <c r="H1105" s="11">
        <v>11</v>
      </c>
      <c r="I1105" s="20" t="s">
        <v>259</v>
      </c>
      <c r="J1105" s="11" t="s">
        <v>261</v>
      </c>
      <c r="K1105" s="11" t="s">
        <v>12658</v>
      </c>
      <c r="L1105" s="11">
        <v>2</v>
      </c>
    </row>
    <row r="1106" spans="1:12">
      <c r="A1106" s="11" t="s">
        <v>2107</v>
      </c>
      <c r="D1106" s="11" t="s">
        <v>260</v>
      </c>
      <c r="E1106" s="19" t="s">
        <v>2357</v>
      </c>
      <c r="F1106" s="10">
        <v>42036</v>
      </c>
      <c r="G1106" s="10">
        <v>45689</v>
      </c>
      <c r="H1106" s="11">
        <v>11</v>
      </c>
      <c r="I1106" s="20" t="s">
        <v>259</v>
      </c>
      <c r="J1106" s="11" t="s">
        <v>261</v>
      </c>
      <c r="K1106" s="11" t="s">
        <v>12658</v>
      </c>
      <c r="L1106" s="11">
        <v>2</v>
      </c>
    </row>
    <row r="1107" spans="1:12">
      <c r="A1107" s="11" t="s">
        <v>2108</v>
      </c>
      <c r="D1107" s="11" t="s">
        <v>260</v>
      </c>
      <c r="E1107" s="19" t="s">
        <v>2358</v>
      </c>
      <c r="F1107" s="10">
        <v>42036</v>
      </c>
      <c r="G1107" s="10">
        <v>45689</v>
      </c>
      <c r="H1107" s="11">
        <v>11</v>
      </c>
      <c r="I1107" s="11" t="s">
        <v>277</v>
      </c>
      <c r="J1107" s="11" t="s">
        <v>261</v>
      </c>
      <c r="K1107" s="11" t="s">
        <v>12658</v>
      </c>
      <c r="L1107" s="11">
        <v>2</v>
      </c>
    </row>
    <row r="1108" spans="1:12">
      <c r="A1108" s="11" t="s">
        <v>2109</v>
      </c>
      <c r="D1108" s="11" t="s">
        <v>260</v>
      </c>
      <c r="E1108" s="19" t="s">
        <v>2359</v>
      </c>
      <c r="F1108" s="10">
        <v>42036</v>
      </c>
      <c r="G1108" s="10">
        <v>45689</v>
      </c>
      <c r="H1108" s="11">
        <v>11</v>
      </c>
      <c r="I1108" s="11" t="s">
        <v>277</v>
      </c>
      <c r="J1108" s="11" t="s">
        <v>261</v>
      </c>
      <c r="K1108" s="11" t="s">
        <v>12658</v>
      </c>
      <c r="L1108" s="11">
        <v>2</v>
      </c>
    </row>
    <row r="1109" spans="1:12">
      <c r="A1109" s="11" t="s">
        <v>2110</v>
      </c>
      <c r="D1109" s="11" t="s">
        <v>260</v>
      </c>
      <c r="E1109" s="19" t="s">
        <v>2360</v>
      </c>
      <c r="F1109" s="10">
        <v>42036</v>
      </c>
      <c r="G1109" s="10">
        <v>45689</v>
      </c>
      <c r="H1109" s="11">
        <v>11</v>
      </c>
      <c r="I1109" s="11" t="s">
        <v>277</v>
      </c>
      <c r="J1109" s="11" t="s">
        <v>261</v>
      </c>
      <c r="K1109" s="11" t="s">
        <v>12658</v>
      </c>
      <c r="L1109" s="11">
        <v>2</v>
      </c>
    </row>
    <row r="1110" spans="1:12">
      <c r="A1110" s="11" t="s">
        <v>2111</v>
      </c>
      <c r="D1110" s="11" t="s">
        <v>260</v>
      </c>
      <c r="E1110" s="19" t="s">
        <v>2361</v>
      </c>
      <c r="F1110" s="10">
        <v>42036</v>
      </c>
      <c r="G1110" s="10">
        <v>45689</v>
      </c>
      <c r="H1110" s="11">
        <v>11</v>
      </c>
      <c r="I1110" s="20" t="s">
        <v>259</v>
      </c>
      <c r="J1110" s="11" t="s">
        <v>261</v>
      </c>
      <c r="K1110" s="11" t="s">
        <v>12658</v>
      </c>
      <c r="L1110" s="11">
        <v>2</v>
      </c>
    </row>
    <row r="1111" spans="1:12">
      <c r="A1111" s="11" t="s">
        <v>2112</v>
      </c>
      <c r="D1111" s="11" t="s">
        <v>260</v>
      </c>
      <c r="E1111" s="19" t="s">
        <v>2362</v>
      </c>
      <c r="F1111" s="10">
        <v>42036</v>
      </c>
      <c r="G1111" s="10">
        <v>45689</v>
      </c>
      <c r="H1111" s="11">
        <v>11</v>
      </c>
      <c r="I1111" s="20" t="s">
        <v>259</v>
      </c>
      <c r="J1111" s="11" t="s">
        <v>261</v>
      </c>
      <c r="K1111" s="11" t="s">
        <v>12658</v>
      </c>
      <c r="L1111" s="11">
        <v>2</v>
      </c>
    </row>
    <row r="1112" spans="1:12">
      <c r="A1112" s="11" t="s">
        <v>2113</v>
      </c>
      <c r="D1112" s="11" t="s">
        <v>260</v>
      </c>
      <c r="E1112" s="19" t="s">
        <v>2363</v>
      </c>
      <c r="F1112" s="10">
        <v>42036</v>
      </c>
      <c r="G1112" s="10">
        <v>45689</v>
      </c>
      <c r="H1112" s="11">
        <v>11</v>
      </c>
      <c r="I1112" s="20" t="s">
        <v>259</v>
      </c>
      <c r="J1112" s="11" t="s">
        <v>261</v>
      </c>
      <c r="K1112" s="11" t="s">
        <v>12658</v>
      </c>
      <c r="L1112" s="11">
        <v>2</v>
      </c>
    </row>
    <row r="1113" spans="1:12">
      <c r="A1113" s="11" t="s">
        <v>2114</v>
      </c>
      <c r="D1113" s="11" t="s">
        <v>260</v>
      </c>
      <c r="E1113" s="19" t="s">
        <v>2364</v>
      </c>
      <c r="F1113" s="10">
        <v>42036</v>
      </c>
      <c r="G1113" s="10">
        <v>45689</v>
      </c>
      <c r="H1113" s="11">
        <v>11</v>
      </c>
      <c r="I1113" s="20" t="s">
        <v>259</v>
      </c>
      <c r="J1113" s="11" t="s">
        <v>261</v>
      </c>
      <c r="K1113" s="11" t="s">
        <v>12658</v>
      </c>
      <c r="L1113" s="11">
        <v>2</v>
      </c>
    </row>
    <row r="1114" spans="1:12">
      <c r="A1114" s="11" t="s">
        <v>2115</v>
      </c>
      <c r="D1114" s="11" t="s">
        <v>260</v>
      </c>
      <c r="E1114" s="19" t="s">
        <v>2365</v>
      </c>
      <c r="F1114" s="10">
        <v>42036</v>
      </c>
      <c r="G1114" s="10">
        <v>45689</v>
      </c>
      <c r="H1114" s="11">
        <v>11</v>
      </c>
      <c r="I1114" s="20" t="s">
        <v>259</v>
      </c>
      <c r="J1114" s="11" t="s">
        <v>261</v>
      </c>
      <c r="K1114" s="11" t="s">
        <v>12658</v>
      </c>
      <c r="L1114" s="11">
        <v>2</v>
      </c>
    </row>
    <row r="1115" spans="1:12">
      <c r="A1115" s="11" t="s">
        <v>2116</v>
      </c>
      <c r="D1115" s="11" t="s">
        <v>260</v>
      </c>
      <c r="E1115" s="19" t="s">
        <v>2366</v>
      </c>
      <c r="F1115" s="10">
        <v>42036</v>
      </c>
      <c r="G1115" s="10">
        <v>45689</v>
      </c>
      <c r="H1115" s="11">
        <v>11</v>
      </c>
      <c r="I1115" s="20" t="s">
        <v>259</v>
      </c>
      <c r="J1115" s="11" t="s">
        <v>261</v>
      </c>
      <c r="K1115" s="11" t="s">
        <v>12658</v>
      </c>
      <c r="L1115" s="11">
        <v>2</v>
      </c>
    </row>
    <row r="1116" spans="1:12">
      <c r="A1116" s="11" t="s">
        <v>2117</v>
      </c>
      <c r="D1116" s="11" t="s">
        <v>260</v>
      </c>
      <c r="E1116" s="19" t="s">
        <v>2367</v>
      </c>
      <c r="F1116" s="10">
        <v>42036</v>
      </c>
      <c r="G1116" s="10">
        <v>45689</v>
      </c>
      <c r="H1116" s="11">
        <v>11</v>
      </c>
      <c r="I1116" s="20" t="s">
        <v>259</v>
      </c>
      <c r="J1116" s="11" t="s">
        <v>261</v>
      </c>
      <c r="K1116" s="11" t="s">
        <v>12658</v>
      </c>
      <c r="L1116" s="11">
        <v>2</v>
      </c>
    </row>
    <row r="1117" spans="1:12">
      <c r="A1117" s="11" t="s">
        <v>2118</v>
      </c>
      <c r="D1117" s="11" t="s">
        <v>260</v>
      </c>
      <c r="E1117" s="19" t="s">
        <v>2368</v>
      </c>
      <c r="F1117" s="10">
        <v>42036</v>
      </c>
      <c r="G1117" s="10">
        <v>45689</v>
      </c>
      <c r="H1117" s="11">
        <v>11</v>
      </c>
      <c r="I1117" s="20" t="s">
        <v>259</v>
      </c>
      <c r="J1117" s="11" t="s">
        <v>261</v>
      </c>
      <c r="K1117" s="11" t="s">
        <v>12658</v>
      </c>
      <c r="L1117" s="11">
        <v>2</v>
      </c>
    </row>
    <row r="1118" spans="1:12">
      <c r="A1118" s="11" t="s">
        <v>2119</v>
      </c>
      <c r="D1118" s="11" t="s">
        <v>260</v>
      </c>
      <c r="E1118" s="19" t="s">
        <v>2369</v>
      </c>
      <c r="F1118" s="10">
        <v>42036</v>
      </c>
      <c r="G1118" s="10">
        <v>45689</v>
      </c>
      <c r="H1118" s="11">
        <v>11</v>
      </c>
      <c r="I1118" s="20" t="s">
        <v>259</v>
      </c>
      <c r="J1118" s="11" t="s">
        <v>261</v>
      </c>
      <c r="K1118" s="11" t="s">
        <v>12658</v>
      </c>
      <c r="L1118" s="11">
        <v>2</v>
      </c>
    </row>
    <row r="1119" spans="1:12">
      <c r="A1119" s="11" t="s">
        <v>2120</v>
      </c>
      <c r="D1119" s="11" t="s">
        <v>260</v>
      </c>
      <c r="E1119" s="19" t="s">
        <v>2370</v>
      </c>
      <c r="F1119" s="10">
        <v>42036</v>
      </c>
      <c r="G1119" s="10">
        <v>45689</v>
      </c>
      <c r="H1119" s="11">
        <v>11</v>
      </c>
      <c r="I1119" s="20" t="s">
        <v>259</v>
      </c>
      <c r="J1119" s="11" t="s">
        <v>261</v>
      </c>
      <c r="K1119" s="11" t="s">
        <v>12658</v>
      </c>
      <c r="L1119" s="11">
        <v>2</v>
      </c>
    </row>
    <row r="1120" spans="1:12">
      <c r="A1120" s="11" t="s">
        <v>2121</v>
      </c>
      <c r="D1120" s="11" t="s">
        <v>260</v>
      </c>
      <c r="E1120" s="19" t="s">
        <v>2371</v>
      </c>
      <c r="F1120" s="10">
        <v>42036</v>
      </c>
      <c r="G1120" s="10">
        <v>45689</v>
      </c>
      <c r="H1120" s="11">
        <v>11</v>
      </c>
      <c r="I1120" s="20" t="s">
        <v>259</v>
      </c>
      <c r="J1120" s="11" t="s">
        <v>261</v>
      </c>
      <c r="K1120" s="11" t="s">
        <v>12658</v>
      </c>
      <c r="L1120" s="11">
        <v>2</v>
      </c>
    </row>
    <row r="1121" spans="1:12">
      <c r="A1121" s="11" t="s">
        <v>2122</v>
      </c>
      <c r="D1121" s="11" t="s">
        <v>260</v>
      </c>
      <c r="E1121" s="19" t="s">
        <v>2372</v>
      </c>
      <c r="F1121" s="10">
        <v>42036</v>
      </c>
      <c r="G1121" s="10">
        <v>45689</v>
      </c>
      <c r="H1121" s="11">
        <v>11</v>
      </c>
      <c r="I1121" s="20" t="s">
        <v>259</v>
      </c>
      <c r="J1121" s="11" t="s">
        <v>261</v>
      </c>
      <c r="K1121" s="11" t="s">
        <v>12658</v>
      </c>
      <c r="L1121" s="11">
        <v>2</v>
      </c>
    </row>
    <row r="1122" spans="1:12">
      <c r="A1122" s="11" t="s">
        <v>2123</v>
      </c>
      <c r="D1122" s="11" t="s">
        <v>260</v>
      </c>
      <c r="E1122" s="19" t="s">
        <v>2373</v>
      </c>
      <c r="F1122" s="10">
        <v>42036</v>
      </c>
      <c r="G1122" s="10">
        <v>45689</v>
      </c>
      <c r="H1122" s="11">
        <v>11</v>
      </c>
      <c r="I1122" s="20" t="s">
        <v>259</v>
      </c>
      <c r="J1122" s="11" t="s">
        <v>261</v>
      </c>
      <c r="K1122" s="11" t="s">
        <v>12658</v>
      </c>
      <c r="L1122" s="11">
        <v>2</v>
      </c>
    </row>
    <row r="1123" spans="1:12">
      <c r="A1123" s="11" t="s">
        <v>2124</v>
      </c>
      <c r="D1123" s="11" t="s">
        <v>260</v>
      </c>
      <c r="E1123" s="19" t="s">
        <v>2374</v>
      </c>
      <c r="F1123" s="10">
        <v>42036</v>
      </c>
      <c r="G1123" s="10">
        <v>45689</v>
      </c>
      <c r="H1123" s="11">
        <v>11</v>
      </c>
      <c r="I1123" s="20" t="s">
        <v>259</v>
      </c>
      <c r="J1123" s="11" t="s">
        <v>261</v>
      </c>
      <c r="K1123" s="11" t="s">
        <v>12658</v>
      </c>
      <c r="L1123" s="11">
        <v>2</v>
      </c>
    </row>
    <row r="1124" spans="1:12">
      <c r="A1124" s="11" t="s">
        <v>2125</v>
      </c>
      <c r="D1124" s="11" t="s">
        <v>260</v>
      </c>
      <c r="E1124" s="19" t="s">
        <v>2375</v>
      </c>
      <c r="F1124" s="10">
        <v>42036</v>
      </c>
      <c r="G1124" s="10">
        <v>45689</v>
      </c>
      <c r="H1124" s="11">
        <v>11</v>
      </c>
      <c r="I1124" s="20" t="s">
        <v>259</v>
      </c>
      <c r="J1124" s="11" t="s">
        <v>261</v>
      </c>
      <c r="K1124" s="11" t="s">
        <v>12658</v>
      </c>
      <c r="L1124" s="11">
        <v>2</v>
      </c>
    </row>
    <row r="1125" spans="1:12">
      <c r="A1125" s="11" t="s">
        <v>2126</v>
      </c>
      <c r="D1125" s="11" t="s">
        <v>260</v>
      </c>
      <c r="E1125" s="19" t="s">
        <v>2376</v>
      </c>
      <c r="F1125" s="10">
        <v>42036</v>
      </c>
      <c r="G1125" s="10">
        <v>45689</v>
      </c>
      <c r="H1125" s="11">
        <v>11</v>
      </c>
      <c r="I1125" s="11" t="s">
        <v>277</v>
      </c>
      <c r="J1125" s="11" t="s">
        <v>261</v>
      </c>
      <c r="K1125" s="11" t="s">
        <v>12658</v>
      </c>
      <c r="L1125" s="11">
        <v>2</v>
      </c>
    </row>
    <row r="1126" spans="1:12">
      <c r="A1126" s="11" t="s">
        <v>2127</v>
      </c>
      <c r="D1126" s="11" t="s">
        <v>260</v>
      </c>
      <c r="E1126" s="19" t="s">
        <v>2377</v>
      </c>
      <c r="F1126" s="10">
        <v>42036</v>
      </c>
      <c r="G1126" s="10">
        <v>45689</v>
      </c>
      <c r="H1126" s="11">
        <v>11</v>
      </c>
      <c r="I1126" s="11" t="s">
        <v>277</v>
      </c>
      <c r="J1126" s="11" t="s">
        <v>261</v>
      </c>
      <c r="K1126" s="11" t="s">
        <v>12658</v>
      </c>
      <c r="L1126" s="11">
        <v>2</v>
      </c>
    </row>
    <row r="1127" spans="1:12">
      <c r="A1127" s="11" t="s">
        <v>2128</v>
      </c>
      <c r="D1127" s="11" t="s">
        <v>260</v>
      </c>
      <c r="E1127" s="19" t="s">
        <v>2378</v>
      </c>
      <c r="F1127" s="10">
        <v>42036</v>
      </c>
      <c r="G1127" s="10">
        <v>45689</v>
      </c>
      <c r="H1127" s="11">
        <v>11</v>
      </c>
      <c r="I1127" s="11" t="s">
        <v>277</v>
      </c>
      <c r="J1127" s="11" t="s">
        <v>261</v>
      </c>
      <c r="K1127" s="11" t="s">
        <v>12658</v>
      </c>
      <c r="L1127" s="11">
        <v>2</v>
      </c>
    </row>
    <row r="1128" spans="1:12">
      <c r="A1128" s="11" t="s">
        <v>2129</v>
      </c>
      <c r="D1128" s="11" t="s">
        <v>260</v>
      </c>
      <c r="E1128" s="19" t="s">
        <v>2379</v>
      </c>
      <c r="F1128" s="10">
        <v>42036</v>
      </c>
      <c r="G1128" s="10">
        <v>45689</v>
      </c>
      <c r="H1128" s="11">
        <v>11</v>
      </c>
      <c r="I1128" s="20" t="s">
        <v>259</v>
      </c>
      <c r="J1128" s="11" t="s">
        <v>261</v>
      </c>
      <c r="K1128" s="11" t="s">
        <v>12658</v>
      </c>
      <c r="L1128" s="11">
        <v>2</v>
      </c>
    </row>
    <row r="1129" spans="1:12">
      <c r="A1129" s="11" t="s">
        <v>2130</v>
      </c>
      <c r="D1129" s="11" t="s">
        <v>260</v>
      </c>
      <c r="E1129" s="19" t="s">
        <v>2380</v>
      </c>
      <c r="F1129" s="10">
        <v>42036</v>
      </c>
      <c r="G1129" s="10">
        <v>45689</v>
      </c>
      <c r="H1129" s="11">
        <v>11</v>
      </c>
      <c r="I1129" s="20" t="s">
        <v>259</v>
      </c>
      <c r="J1129" s="11" t="s">
        <v>261</v>
      </c>
      <c r="K1129" s="11" t="s">
        <v>12658</v>
      </c>
      <c r="L1129" s="11">
        <v>2</v>
      </c>
    </row>
    <row r="1130" spans="1:12">
      <c r="A1130" s="11" t="s">
        <v>2131</v>
      </c>
      <c r="D1130" s="11" t="s">
        <v>260</v>
      </c>
      <c r="E1130" s="19" t="s">
        <v>2381</v>
      </c>
      <c r="F1130" s="10">
        <v>42036</v>
      </c>
      <c r="G1130" s="10">
        <v>45689</v>
      </c>
      <c r="H1130" s="11">
        <v>11</v>
      </c>
      <c r="I1130" s="20" t="s">
        <v>259</v>
      </c>
      <c r="J1130" s="11" t="s">
        <v>261</v>
      </c>
      <c r="K1130" s="11" t="s">
        <v>12658</v>
      </c>
      <c r="L1130" s="11">
        <v>2</v>
      </c>
    </row>
    <row r="1131" spans="1:12">
      <c r="A1131" s="11" t="s">
        <v>2132</v>
      </c>
      <c r="D1131" s="11" t="s">
        <v>260</v>
      </c>
      <c r="E1131" s="19" t="s">
        <v>2382</v>
      </c>
      <c r="F1131" s="10">
        <v>42036</v>
      </c>
      <c r="G1131" s="10">
        <v>45689</v>
      </c>
      <c r="H1131" s="11">
        <v>11</v>
      </c>
      <c r="I1131" s="20" t="s">
        <v>259</v>
      </c>
      <c r="J1131" s="11" t="s">
        <v>261</v>
      </c>
      <c r="K1131" s="11" t="s">
        <v>12658</v>
      </c>
      <c r="L1131" s="11">
        <v>2</v>
      </c>
    </row>
    <row r="1132" spans="1:12">
      <c r="A1132" s="11" t="s">
        <v>2133</v>
      </c>
      <c r="D1132" s="11" t="s">
        <v>260</v>
      </c>
      <c r="E1132" s="19" t="s">
        <v>2383</v>
      </c>
      <c r="F1132" s="10">
        <v>42036</v>
      </c>
      <c r="G1132" s="10">
        <v>45689</v>
      </c>
      <c r="H1132" s="11">
        <v>11</v>
      </c>
      <c r="I1132" s="20" t="s">
        <v>259</v>
      </c>
      <c r="J1132" s="11" t="s">
        <v>261</v>
      </c>
      <c r="K1132" s="11" t="s">
        <v>12658</v>
      </c>
      <c r="L1132" s="11">
        <v>2</v>
      </c>
    </row>
    <row r="1133" spans="1:12">
      <c r="A1133" s="11" t="s">
        <v>2134</v>
      </c>
      <c r="D1133" s="11" t="s">
        <v>260</v>
      </c>
      <c r="E1133" s="19" t="s">
        <v>2384</v>
      </c>
      <c r="F1133" s="10">
        <v>42036</v>
      </c>
      <c r="G1133" s="10">
        <v>45689</v>
      </c>
      <c r="H1133" s="11">
        <v>11</v>
      </c>
      <c r="I1133" s="20" t="s">
        <v>259</v>
      </c>
      <c r="J1133" s="11" t="s">
        <v>261</v>
      </c>
      <c r="K1133" s="11" t="s">
        <v>12658</v>
      </c>
      <c r="L1133" s="11">
        <v>2</v>
      </c>
    </row>
    <row r="1134" spans="1:12">
      <c r="A1134" s="11" t="s">
        <v>2135</v>
      </c>
      <c r="D1134" s="11" t="s">
        <v>260</v>
      </c>
      <c r="E1134" s="19" t="s">
        <v>2385</v>
      </c>
      <c r="F1134" s="10">
        <v>42036</v>
      </c>
      <c r="G1134" s="10">
        <v>45689</v>
      </c>
      <c r="H1134" s="11">
        <v>11</v>
      </c>
      <c r="I1134" s="20" t="s">
        <v>259</v>
      </c>
      <c r="J1134" s="11" t="s">
        <v>261</v>
      </c>
      <c r="K1134" s="11" t="s">
        <v>12658</v>
      </c>
      <c r="L1134" s="11">
        <v>2</v>
      </c>
    </row>
    <row r="1135" spans="1:12">
      <c r="A1135" s="11" t="s">
        <v>2136</v>
      </c>
      <c r="D1135" s="11" t="s">
        <v>260</v>
      </c>
      <c r="E1135" s="19" t="s">
        <v>2386</v>
      </c>
      <c r="F1135" s="10">
        <v>42036</v>
      </c>
      <c r="G1135" s="10">
        <v>45689</v>
      </c>
      <c r="H1135" s="11">
        <v>11</v>
      </c>
      <c r="I1135" s="20" t="s">
        <v>259</v>
      </c>
      <c r="J1135" s="11" t="s">
        <v>261</v>
      </c>
      <c r="K1135" s="11" t="s">
        <v>12658</v>
      </c>
      <c r="L1135" s="11">
        <v>2</v>
      </c>
    </row>
    <row r="1136" spans="1:12">
      <c r="A1136" s="11" t="s">
        <v>2137</v>
      </c>
      <c r="D1136" s="11" t="s">
        <v>260</v>
      </c>
      <c r="E1136" s="19" t="s">
        <v>2387</v>
      </c>
      <c r="F1136" s="10">
        <v>42036</v>
      </c>
      <c r="G1136" s="10">
        <v>45689</v>
      </c>
      <c r="H1136" s="11">
        <v>11</v>
      </c>
      <c r="I1136" s="20" t="s">
        <v>259</v>
      </c>
      <c r="J1136" s="11" t="s">
        <v>261</v>
      </c>
      <c r="K1136" s="11" t="s">
        <v>12658</v>
      </c>
      <c r="L1136" s="11">
        <v>2</v>
      </c>
    </row>
    <row r="1137" spans="1:12">
      <c r="A1137" s="11" t="s">
        <v>2138</v>
      </c>
      <c r="D1137" s="11" t="s">
        <v>260</v>
      </c>
      <c r="E1137" s="19" t="s">
        <v>2388</v>
      </c>
      <c r="F1137" s="10">
        <v>42036</v>
      </c>
      <c r="G1137" s="10">
        <v>45689</v>
      </c>
      <c r="H1137" s="11">
        <v>11</v>
      </c>
      <c r="I1137" s="20" t="s">
        <v>259</v>
      </c>
      <c r="J1137" s="11" t="s">
        <v>261</v>
      </c>
      <c r="K1137" s="11" t="s">
        <v>12658</v>
      </c>
      <c r="L1137" s="11">
        <v>2</v>
      </c>
    </row>
    <row r="1138" spans="1:12">
      <c r="A1138" s="11" t="s">
        <v>2139</v>
      </c>
      <c r="D1138" s="11" t="s">
        <v>260</v>
      </c>
      <c r="E1138" s="19" t="s">
        <v>2389</v>
      </c>
      <c r="F1138" s="10">
        <v>42036</v>
      </c>
      <c r="G1138" s="10">
        <v>45689</v>
      </c>
      <c r="H1138" s="11">
        <v>11</v>
      </c>
      <c r="I1138" s="20" t="s">
        <v>259</v>
      </c>
      <c r="J1138" s="11" t="s">
        <v>261</v>
      </c>
      <c r="K1138" s="11" t="s">
        <v>12658</v>
      </c>
      <c r="L1138" s="11">
        <v>2</v>
      </c>
    </row>
    <row r="1139" spans="1:12">
      <c r="A1139" s="11" t="s">
        <v>2140</v>
      </c>
      <c r="D1139" s="11" t="s">
        <v>260</v>
      </c>
      <c r="E1139" s="19" t="s">
        <v>2390</v>
      </c>
      <c r="F1139" s="10">
        <v>42036</v>
      </c>
      <c r="G1139" s="10">
        <v>45689</v>
      </c>
      <c r="H1139" s="11">
        <v>11</v>
      </c>
      <c r="I1139" s="20" t="s">
        <v>259</v>
      </c>
      <c r="J1139" s="11" t="s">
        <v>261</v>
      </c>
      <c r="K1139" s="11" t="s">
        <v>12658</v>
      </c>
      <c r="L1139" s="11">
        <v>2</v>
      </c>
    </row>
    <row r="1140" spans="1:12">
      <c r="A1140" s="11" t="s">
        <v>2141</v>
      </c>
      <c r="D1140" s="11" t="s">
        <v>260</v>
      </c>
      <c r="E1140" s="19" t="s">
        <v>2391</v>
      </c>
      <c r="F1140" s="10">
        <v>42036</v>
      </c>
      <c r="G1140" s="10">
        <v>45689</v>
      </c>
      <c r="H1140" s="11">
        <v>11</v>
      </c>
      <c r="I1140" s="20" t="s">
        <v>259</v>
      </c>
      <c r="J1140" s="11" t="s">
        <v>261</v>
      </c>
      <c r="K1140" s="11" t="s">
        <v>12658</v>
      </c>
      <c r="L1140" s="11">
        <v>2</v>
      </c>
    </row>
    <row r="1141" spans="1:12">
      <c r="A1141" s="11" t="s">
        <v>2142</v>
      </c>
      <c r="D1141" s="11" t="s">
        <v>260</v>
      </c>
      <c r="E1141" s="19" t="s">
        <v>2392</v>
      </c>
      <c r="F1141" s="10">
        <v>42036</v>
      </c>
      <c r="G1141" s="10">
        <v>45689</v>
      </c>
      <c r="H1141" s="11">
        <v>11</v>
      </c>
      <c r="I1141" s="20" t="s">
        <v>259</v>
      </c>
      <c r="J1141" s="11" t="s">
        <v>261</v>
      </c>
      <c r="K1141" s="11" t="s">
        <v>12658</v>
      </c>
      <c r="L1141" s="11">
        <v>2</v>
      </c>
    </row>
    <row r="1142" spans="1:12">
      <c r="A1142" s="11" t="s">
        <v>2143</v>
      </c>
      <c r="D1142" s="11" t="s">
        <v>260</v>
      </c>
      <c r="E1142" s="19" t="s">
        <v>2393</v>
      </c>
      <c r="F1142" s="10">
        <v>42036</v>
      </c>
      <c r="G1142" s="10">
        <v>45689</v>
      </c>
      <c r="H1142" s="11">
        <v>11</v>
      </c>
      <c r="I1142" s="20" t="s">
        <v>259</v>
      </c>
      <c r="J1142" s="11" t="s">
        <v>261</v>
      </c>
      <c r="K1142" s="11" t="s">
        <v>12658</v>
      </c>
      <c r="L1142" s="11">
        <v>2</v>
      </c>
    </row>
    <row r="1143" spans="1:12">
      <c r="A1143" s="11" t="s">
        <v>2144</v>
      </c>
      <c r="D1143" s="11" t="s">
        <v>260</v>
      </c>
      <c r="E1143" s="19" t="s">
        <v>2394</v>
      </c>
      <c r="F1143" s="10">
        <v>42036</v>
      </c>
      <c r="G1143" s="10">
        <v>45689</v>
      </c>
      <c r="H1143" s="11">
        <v>11</v>
      </c>
      <c r="I1143" s="11" t="s">
        <v>277</v>
      </c>
      <c r="J1143" s="11" t="s">
        <v>261</v>
      </c>
      <c r="K1143" s="11" t="s">
        <v>12658</v>
      </c>
      <c r="L1143" s="11">
        <v>2</v>
      </c>
    </row>
    <row r="1144" spans="1:12">
      <c r="A1144" s="11" t="s">
        <v>2145</v>
      </c>
      <c r="D1144" s="11" t="s">
        <v>260</v>
      </c>
      <c r="E1144" s="19" t="s">
        <v>2395</v>
      </c>
      <c r="F1144" s="10">
        <v>42036</v>
      </c>
      <c r="G1144" s="10">
        <v>45689</v>
      </c>
      <c r="H1144" s="11">
        <v>11</v>
      </c>
      <c r="I1144" s="11" t="s">
        <v>277</v>
      </c>
      <c r="J1144" s="11" t="s">
        <v>261</v>
      </c>
      <c r="K1144" s="11" t="s">
        <v>12658</v>
      </c>
      <c r="L1144" s="11">
        <v>2</v>
      </c>
    </row>
    <row r="1145" spans="1:12">
      <c r="A1145" s="11" t="s">
        <v>2146</v>
      </c>
      <c r="D1145" s="11" t="s">
        <v>260</v>
      </c>
      <c r="E1145" s="19" t="s">
        <v>2396</v>
      </c>
      <c r="F1145" s="10">
        <v>42036</v>
      </c>
      <c r="G1145" s="10">
        <v>45689</v>
      </c>
      <c r="H1145" s="11">
        <v>11</v>
      </c>
      <c r="I1145" s="11" t="s">
        <v>277</v>
      </c>
      <c r="J1145" s="11" t="s">
        <v>261</v>
      </c>
      <c r="K1145" s="11" t="s">
        <v>12658</v>
      </c>
      <c r="L1145" s="11">
        <v>2</v>
      </c>
    </row>
    <row r="1146" spans="1:12">
      <c r="A1146" s="11" t="s">
        <v>2147</v>
      </c>
      <c r="D1146" s="11" t="s">
        <v>260</v>
      </c>
      <c r="E1146" s="19" t="s">
        <v>2397</v>
      </c>
      <c r="F1146" s="10">
        <v>42036</v>
      </c>
      <c r="G1146" s="10">
        <v>45689</v>
      </c>
      <c r="H1146" s="11">
        <v>11</v>
      </c>
      <c r="I1146" s="20" t="s">
        <v>259</v>
      </c>
      <c r="J1146" s="11" t="s">
        <v>261</v>
      </c>
      <c r="K1146" s="11" t="s">
        <v>12658</v>
      </c>
      <c r="L1146" s="11">
        <v>2</v>
      </c>
    </row>
    <row r="1147" spans="1:12">
      <c r="A1147" s="11" t="s">
        <v>2148</v>
      </c>
      <c r="D1147" s="11" t="s">
        <v>260</v>
      </c>
      <c r="E1147" s="19" t="s">
        <v>2398</v>
      </c>
      <c r="F1147" s="10">
        <v>42036</v>
      </c>
      <c r="G1147" s="10">
        <v>45689</v>
      </c>
      <c r="H1147" s="11">
        <v>11</v>
      </c>
      <c r="I1147" s="20" t="s">
        <v>259</v>
      </c>
      <c r="J1147" s="11" t="s">
        <v>261</v>
      </c>
      <c r="K1147" s="11" t="s">
        <v>12658</v>
      </c>
      <c r="L1147" s="11">
        <v>2</v>
      </c>
    </row>
    <row r="1148" spans="1:12">
      <c r="A1148" s="11" t="s">
        <v>2149</v>
      </c>
      <c r="D1148" s="11" t="s">
        <v>260</v>
      </c>
      <c r="E1148" s="19" t="s">
        <v>2399</v>
      </c>
      <c r="F1148" s="10">
        <v>42036</v>
      </c>
      <c r="G1148" s="10">
        <v>45689</v>
      </c>
      <c r="H1148" s="11">
        <v>11</v>
      </c>
      <c r="I1148" s="20" t="s">
        <v>259</v>
      </c>
      <c r="J1148" s="11" t="s">
        <v>261</v>
      </c>
      <c r="K1148" s="11" t="s">
        <v>12658</v>
      </c>
      <c r="L1148" s="11">
        <v>2</v>
      </c>
    </row>
    <row r="1149" spans="1:12">
      <c r="A1149" s="11" t="s">
        <v>2150</v>
      </c>
      <c r="D1149" s="11" t="s">
        <v>260</v>
      </c>
      <c r="E1149" s="19" t="s">
        <v>2400</v>
      </c>
      <c r="F1149" s="10">
        <v>42036</v>
      </c>
      <c r="G1149" s="10">
        <v>45689</v>
      </c>
      <c r="H1149" s="11">
        <v>11</v>
      </c>
      <c r="I1149" s="20" t="s">
        <v>259</v>
      </c>
      <c r="J1149" s="11" t="s">
        <v>261</v>
      </c>
      <c r="K1149" s="11" t="s">
        <v>12658</v>
      </c>
      <c r="L1149" s="11">
        <v>2</v>
      </c>
    </row>
    <row r="1150" spans="1:12">
      <c r="A1150" s="11" t="s">
        <v>2151</v>
      </c>
      <c r="D1150" s="11" t="s">
        <v>260</v>
      </c>
      <c r="E1150" s="19" t="s">
        <v>2401</v>
      </c>
      <c r="F1150" s="10">
        <v>42036</v>
      </c>
      <c r="G1150" s="10">
        <v>45689</v>
      </c>
      <c r="H1150" s="11">
        <v>11</v>
      </c>
      <c r="I1150" s="20" t="s">
        <v>259</v>
      </c>
      <c r="J1150" s="11" t="s">
        <v>261</v>
      </c>
      <c r="K1150" s="11" t="s">
        <v>12658</v>
      </c>
      <c r="L1150" s="11">
        <v>2</v>
      </c>
    </row>
    <row r="1151" spans="1:12">
      <c r="A1151" s="11" t="s">
        <v>2152</v>
      </c>
      <c r="D1151" s="11" t="s">
        <v>260</v>
      </c>
      <c r="E1151" s="19" t="s">
        <v>2402</v>
      </c>
      <c r="F1151" s="10">
        <v>42036</v>
      </c>
      <c r="G1151" s="10">
        <v>45689</v>
      </c>
      <c r="H1151" s="11">
        <v>11</v>
      </c>
      <c r="I1151" s="20" t="s">
        <v>259</v>
      </c>
      <c r="J1151" s="11" t="s">
        <v>261</v>
      </c>
      <c r="K1151" s="11" t="s">
        <v>12658</v>
      </c>
      <c r="L1151" s="11">
        <v>2</v>
      </c>
    </row>
    <row r="1152" spans="1:12">
      <c r="A1152" s="11" t="s">
        <v>2153</v>
      </c>
      <c r="D1152" s="11" t="s">
        <v>260</v>
      </c>
      <c r="E1152" s="19" t="s">
        <v>2403</v>
      </c>
      <c r="F1152" s="10">
        <v>42036</v>
      </c>
      <c r="G1152" s="10">
        <v>45689</v>
      </c>
      <c r="H1152" s="11">
        <v>11</v>
      </c>
      <c r="I1152" s="20" t="s">
        <v>259</v>
      </c>
      <c r="J1152" s="11" t="s">
        <v>261</v>
      </c>
      <c r="K1152" s="11" t="s">
        <v>12658</v>
      </c>
      <c r="L1152" s="11">
        <v>2</v>
      </c>
    </row>
    <row r="1153" spans="1:12">
      <c r="A1153" s="11" t="s">
        <v>2154</v>
      </c>
      <c r="D1153" s="11" t="s">
        <v>260</v>
      </c>
      <c r="E1153" s="19" t="s">
        <v>2404</v>
      </c>
      <c r="F1153" s="10">
        <v>42036</v>
      </c>
      <c r="G1153" s="10">
        <v>45689</v>
      </c>
      <c r="H1153" s="11">
        <v>11</v>
      </c>
      <c r="I1153" s="20" t="s">
        <v>259</v>
      </c>
      <c r="J1153" s="11" t="s">
        <v>261</v>
      </c>
      <c r="K1153" s="11" t="s">
        <v>12658</v>
      </c>
      <c r="L1153" s="11">
        <v>2</v>
      </c>
    </row>
    <row r="1154" spans="1:12">
      <c r="A1154" s="11" t="s">
        <v>2155</v>
      </c>
      <c r="D1154" s="11" t="s">
        <v>260</v>
      </c>
      <c r="E1154" s="19" t="s">
        <v>2405</v>
      </c>
      <c r="F1154" s="10">
        <v>42036</v>
      </c>
      <c r="G1154" s="10">
        <v>45689</v>
      </c>
      <c r="H1154" s="11">
        <v>11</v>
      </c>
      <c r="I1154" s="20" t="s">
        <v>259</v>
      </c>
      <c r="J1154" s="11" t="s">
        <v>261</v>
      </c>
      <c r="K1154" s="11" t="s">
        <v>12658</v>
      </c>
      <c r="L1154" s="11">
        <v>2</v>
      </c>
    </row>
    <row r="1155" spans="1:12">
      <c r="A1155" s="11" t="s">
        <v>2156</v>
      </c>
      <c r="D1155" s="11" t="s">
        <v>260</v>
      </c>
      <c r="E1155" s="19" t="s">
        <v>2406</v>
      </c>
      <c r="F1155" s="10">
        <v>42036</v>
      </c>
      <c r="G1155" s="10">
        <v>45689</v>
      </c>
      <c r="H1155" s="11">
        <v>11</v>
      </c>
      <c r="I1155" s="20" t="s">
        <v>259</v>
      </c>
      <c r="J1155" s="11" t="s">
        <v>261</v>
      </c>
      <c r="K1155" s="11" t="s">
        <v>12658</v>
      </c>
      <c r="L1155" s="11">
        <v>2</v>
      </c>
    </row>
    <row r="1156" spans="1:12">
      <c r="A1156" s="11" t="s">
        <v>2157</v>
      </c>
      <c r="D1156" s="11" t="s">
        <v>260</v>
      </c>
      <c r="E1156" s="19" t="s">
        <v>2407</v>
      </c>
      <c r="F1156" s="10">
        <v>42036</v>
      </c>
      <c r="G1156" s="10">
        <v>45689</v>
      </c>
      <c r="H1156" s="11">
        <v>11</v>
      </c>
      <c r="I1156" s="20" t="s">
        <v>259</v>
      </c>
      <c r="J1156" s="11" t="s">
        <v>261</v>
      </c>
      <c r="K1156" s="11" t="s">
        <v>12658</v>
      </c>
      <c r="L1156" s="11">
        <v>2</v>
      </c>
    </row>
    <row r="1157" spans="1:12">
      <c r="A1157" s="11" t="s">
        <v>2158</v>
      </c>
      <c r="D1157" s="11" t="s">
        <v>260</v>
      </c>
      <c r="E1157" s="19" t="s">
        <v>2408</v>
      </c>
      <c r="F1157" s="10">
        <v>42036</v>
      </c>
      <c r="G1157" s="10">
        <v>45689</v>
      </c>
      <c r="H1157" s="11">
        <v>11</v>
      </c>
      <c r="I1157" s="20" t="s">
        <v>259</v>
      </c>
      <c r="J1157" s="11" t="s">
        <v>261</v>
      </c>
      <c r="K1157" s="11" t="s">
        <v>12658</v>
      </c>
      <c r="L1157" s="11">
        <v>2</v>
      </c>
    </row>
    <row r="1158" spans="1:12">
      <c r="A1158" s="11" t="s">
        <v>2159</v>
      </c>
      <c r="D1158" s="11" t="s">
        <v>260</v>
      </c>
      <c r="E1158" s="19" t="s">
        <v>2409</v>
      </c>
      <c r="F1158" s="10">
        <v>42036</v>
      </c>
      <c r="G1158" s="10">
        <v>45689</v>
      </c>
      <c r="H1158" s="11">
        <v>11</v>
      </c>
      <c r="I1158" s="20" t="s">
        <v>259</v>
      </c>
      <c r="J1158" s="11" t="s">
        <v>261</v>
      </c>
      <c r="K1158" s="11" t="s">
        <v>12658</v>
      </c>
      <c r="L1158" s="11">
        <v>2</v>
      </c>
    </row>
    <row r="1159" spans="1:12">
      <c r="A1159" s="11" t="s">
        <v>2160</v>
      </c>
      <c r="D1159" s="11" t="s">
        <v>260</v>
      </c>
      <c r="E1159" s="19" t="s">
        <v>2410</v>
      </c>
      <c r="F1159" s="10">
        <v>42036</v>
      </c>
      <c r="G1159" s="10">
        <v>45689</v>
      </c>
      <c r="H1159" s="11">
        <v>11</v>
      </c>
      <c r="I1159" s="20" t="s">
        <v>259</v>
      </c>
      <c r="J1159" s="11" t="s">
        <v>261</v>
      </c>
      <c r="K1159" s="11" t="s">
        <v>12658</v>
      </c>
      <c r="L1159" s="11">
        <v>2</v>
      </c>
    </row>
    <row r="1160" spans="1:12">
      <c r="A1160" s="11" t="s">
        <v>2161</v>
      </c>
      <c r="D1160" s="11" t="s">
        <v>260</v>
      </c>
      <c r="E1160" s="19" t="s">
        <v>2411</v>
      </c>
      <c r="F1160" s="10">
        <v>42036</v>
      </c>
      <c r="G1160" s="10">
        <v>45689</v>
      </c>
      <c r="H1160" s="11">
        <v>11</v>
      </c>
      <c r="I1160" s="20" t="s">
        <v>259</v>
      </c>
      <c r="J1160" s="11" t="s">
        <v>261</v>
      </c>
      <c r="K1160" s="11" t="s">
        <v>12658</v>
      </c>
      <c r="L1160" s="11">
        <v>2</v>
      </c>
    </row>
    <row r="1161" spans="1:12">
      <c r="A1161" s="11" t="s">
        <v>2162</v>
      </c>
      <c r="D1161" s="11" t="s">
        <v>260</v>
      </c>
      <c r="E1161" s="19" t="s">
        <v>2412</v>
      </c>
      <c r="F1161" s="10">
        <v>42036</v>
      </c>
      <c r="G1161" s="10">
        <v>45689</v>
      </c>
      <c r="H1161" s="11">
        <v>11</v>
      </c>
      <c r="I1161" s="11" t="s">
        <v>277</v>
      </c>
      <c r="J1161" s="11" t="s">
        <v>261</v>
      </c>
      <c r="K1161" s="11" t="s">
        <v>12658</v>
      </c>
      <c r="L1161" s="11">
        <v>2</v>
      </c>
    </row>
    <row r="1162" spans="1:12">
      <c r="A1162" s="11" t="s">
        <v>2163</v>
      </c>
      <c r="D1162" s="11" t="s">
        <v>260</v>
      </c>
      <c r="E1162" s="19" t="s">
        <v>2413</v>
      </c>
      <c r="F1162" s="10">
        <v>42036</v>
      </c>
      <c r="G1162" s="10">
        <v>45689</v>
      </c>
      <c r="H1162" s="11">
        <v>11</v>
      </c>
      <c r="I1162" s="11" t="s">
        <v>277</v>
      </c>
      <c r="J1162" s="11" t="s">
        <v>261</v>
      </c>
      <c r="K1162" s="11" t="s">
        <v>12658</v>
      </c>
      <c r="L1162" s="11">
        <v>2</v>
      </c>
    </row>
    <row r="1163" spans="1:12">
      <c r="A1163" s="11" t="s">
        <v>2164</v>
      </c>
      <c r="D1163" s="11" t="s">
        <v>260</v>
      </c>
      <c r="E1163" s="19" t="s">
        <v>2414</v>
      </c>
      <c r="F1163" s="10">
        <v>42036</v>
      </c>
      <c r="G1163" s="10">
        <v>45689</v>
      </c>
      <c r="H1163" s="11">
        <v>11</v>
      </c>
      <c r="I1163" s="11" t="s">
        <v>277</v>
      </c>
      <c r="J1163" s="11" t="s">
        <v>261</v>
      </c>
      <c r="K1163" s="11" t="s">
        <v>12658</v>
      </c>
      <c r="L1163" s="11">
        <v>2</v>
      </c>
    </row>
    <row r="1164" spans="1:12">
      <c r="A1164" s="11" t="s">
        <v>2165</v>
      </c>
      <c r="D1164" s="11" t="s">
        <v>260</v>
      </c>
      <c r="E1164" s="19" t="s">
        <v>2415</v>
      </c>
      <c r="F1164" s="10">
        <v>42036</v>
      </c>
      <c r="G1164" s="10">
        <v>45689</v>
      </c>
      <c r="H1164" s="11">
        <v>11</v>
      </c>
      <c r="I1164" s="20" t="s">
        <v>259</v>
      </c>
      <c r="J1164" s="11" t="s">
        <v>261</v>
      </c>
      <c r="K1164" s="11" t="s">
        <v>12658</v>
      </c>
      <c r="L1164" s="11">
        <v>2</v>
      </c>
    </row>
    <row r="1165" spans="1:12">
      <c r="A1165" s="11" t="s">
        <v>2166</v>
      </c>
      <c r="D1165" s="11" t="s">
        <v>260</v>
      </c>
      <c r="E1165" s="19" t="s">
        <v>2416</v>
      </c>
      <c r="F1165" s="10">
        <v>42036</v>
      </c>
      <c r="G1165" s="10">
        <v>45689</v>
      </c>
      <c r="H1165" s="11">
        <v>11</v>
      </c>
      <c r="I1165" s="20" t="s">
        <v>259</v>
      </c>
      <c r="J1165" s="11" t="s">
        <v>261</v>
      </c>
      <c r="K1165" s="11" t="s">
        <v>12658</v>
      </c>
      <c r="L1165" s="11">
        <v>2</v>
      </c>
    </row>
    <row r="1166" spans="1:12">
      <c r="A1166" s="11" t="s">
        <v>2167</v>
      </c>
      <c r="D1166" s="11" t="s">
        <v>260</v>
      </c>
      <c r="E1166" s="19" t="s">
        <v>2417</v>
      </c>
      <c r="F1166" s="10">
        <v>42036</v>
      </c>
      <c r="G1166" s="10">
        <v>45689</v>
      </c>
      <c r="H1166" s="11">
        <v>11</v>
      </c>
      <c r="I1166" s="20" t="s">
        <v>259</v>
      </c>
      <c r="J1166" s="11" t="s">
        <v>261</v>
      </c>
      <c r="K1166" s="11" t="s">
        <v>12658</v>
      </c>
      <c r="L1166" s="11">
        <v>2</v>
      </c>
    </row>
    <row r="1167" spans="1:12">
      <c r="A1167" s="11" t="s">
        <v>2168</v>
      </c>
      <c r="D1167" s="11" t="s">
        <v>260</v>
      </c>
      <c r="E1167" s="19" t="s">
        <v>2418</v>
      </c>
      <c r="F1167" s="10">
        <v>42036</v>
      </c>
      <c r="G1167" s="10">
        <v>45689</v>
      </c>
      <c r="H1167" s="11">
        <v>11</v>
      </c>
      <c r="I1167" s="20" t="s">
        <v>259</v>
      </c>
      <c r="J1167" s="11" t="s">
        <v>261</v>
      </c>
      <c r="K1167" s="11" t="s">
        <v>12658</v>
      </c>
      <c r="L1167" s="11">
        <v>2</v>
      </c>
    </row>
    <row r="1168" spans="1:12">
      <c r="A1168" s="11" t="s">
        <v>2169</v>
      </c>
      <c r="D1168" s="11" t="s">
        <v>260</v>
      </c>
      <c r="E1168" s="19" t="s">
        <v>2419</v>
      </c>
      <c r="F1168" s="10">
        <v>42036</v>
      </c>
      <c r="G1168" s="10">
        <v>45689</v>
      </c>
      <c r="H1168" s="11">
        <v>11</v>
      </c>
      <c r="I1168" s="20" t="s">
        <v>259</v>
      </c>
      <c r="J1168" s="11" t="s">
        <v>261</v>
      </c>
      <c r="K1168" s="11" t="s">
        <v>12658</v>
      </c>
      <c r="L1168" s="11">
        <v>2</v>
      </c>
    </row>
    <row r="1169" spans="1:12">
      <c r="A1169" s="11" t="s">
        <v>2170</v>
      </c>
      <c r="D1169" s="11" t="s">
        <v>260</v>
      </c>
      <c r="E1169" s="19" t="s">
        <v>2420</v>
      </c>
      <c r="F1169" s="10">
        <v>42036</v>
      </c>
      <c r="G1169" s="10">
        <v>45689</v>
      </c>
      <c r="H1169" s="11">
        <v>11</v>
      </c>
      <c r="I1169" s="20" t="s">
        <v>259</v>
      </c>
      <c r="J1169" s="11" t="s">
        <v>261</v>
      </c>
      <c r="K1169" s="11" t="s">
        <v>12658</v>
      </c>
      <c r="L1169" s="11">
        <v>2</v>
      </c>
    </row>
    <row r="1170" spans="1:12">
      <c r="A1170" s="11" t="s">
        <v>2171</v>
      </c>
      <c r="D1170" s="11" t="s">
        <v>260</v>
      </c>
      <c r="E1170" s="19" t="s">
        <v>2421</v>
      </c>
      <c r="F1170" s="10">
        <v>42036</v>
      </c>
      <c r="G1170" s="10">
        <v>45689</v>
      </c>
      <c r="H1170" s="11">
        <v>11</v>
      </c>
      <c r="I1170" s="20" t="s">
        <v>259</v>
      </c>
      <c r="J1170" s="11" t="s">
        <v>261</v>
      </c>
      <c r="K1170" s="11" t="s">
        <v>12658</v>
      </c>
      <c r="L1170" s="11">
        <v>2</v>
      </c>
    </row>
    <row r="1171" spans="1:12">
      <c r="A1171" s="11" t="s">
        <v>2172</v>
      </c>
      <c r="D1171" s="11" t="s">
        <v>260</v>
      </c>
      <c r="E1171" s="19" t="s">
        <v>2422</v>
      </c>
      <c r="F1171" s="10">
        <v>42036</v>
      </c>
      <c r="G1171" s="10">
        <v>45689</v>
      </c>
      <c r="H1171" s="11">
        <v>11</v>
      </c>
      <c r="I1171" s="20" t="s">
        <v>259</v>
      </c>
      <c r="J1171" s="11" t="s">
        <v>261</v>
      </c>
      <c r="K1171" s="11" t="s">
        <v>12658</v>
      </c>
      <c r="L1171" s="11">
        <v>2</v>
      </c>
    </row>
    <row r="1172" spans="1:12">
      <c r="A1172" s="11" t="s">
        <v>2173</v>
      </c>
      <c r="D1172" s="11" t="s">
        <v>260</v>
      </c>
      <c r="E1172" s="19" t="s">
        <v>2423</v>
      </c>
      <c r="F1172" s="10">
        <v>42036</v>
      </c>
      <c r="G1172" s="10">
        <v>45689</v>
      </c>
      <c r="H1172" s="11">
        <v>11</v>
      </c>
      <c r="I1172" s="20" t="s">
        <v>259</v>
      </c>
      <c r="J1172" s="11" t="s">
        <v>261</v>
      </c>
      <c r="K1172" s="11" t="s">
        <v>12658</v>
      </c>
      <c r="L1172" s="11">
        <v>2</v>
      </c>
    </row>
    <row r="1173" spans="1:12">
      <c r="A1173" s="11" t="s">
        <v>2174</v>
      </c>
      <c r="D1173" s="11" t="s">
        <v>260</v>
      </c>
      <c r="E1173" s="19" t="s">
        <v>2424</v>
      </c>
      <c r="F1173" s="10">
        <v>42036</v>
      </c>
      <c r="G1173" s="10">
        <v>45689</v>
      </c>
      <c r="H1173" s="11">
        <v>11</v>
      </c>
      <c r="I1173" s="20" t="s">
        <v>259</v>
      </c>
      <c r="J1173" s="11" t="s">
        <v>261</v>
      </c>
      <c r="K1173" s="11" t="s">
        <v>12658</v>
      </c>
      <c r="L1173" s="11">
        <v>2</v>
      </c>
    </row>
    <row r="1174" spans="1:12">
      <c r="A1174" s="11" t="s">
        <v>2175</v>
      </c>
      <c r="D1174" s="11" t="s">
        <v>260</v>
      </c>
      <c r="E1174" s="19" t="s">
        <v>2425</v>
      </c>
      <c r="F1174" s="10">
        <v>42036</v>
      </c>
      <c r="G1174" s="10">
        <v>45689</v>
      </c>
      <c r="H1174" s="11">
        <v>11</v>
      </c>
      <c r="I1174" s="20" t="s">
        <v>259</v>
      </c>
      <c r="J1174" s="11" t="s">
        <v>261</v>
      </c>
      <c r="K1174" s="11" t="s">
        <v>12658</v>
      </c>
      <c r="L1174" s="11">
        <v>2</v>
      </c>
    </row>
    <row r="1175" spans="1:12">
      <c r="A1175" s="11" t="s">
        <v>2176</v>
      </c>
      <c r="D1175" s="11" t="s">
        <v>260</v>
      </c>
      <c r="E1175" s="19" t="s">
        <v>2426</v>
      </c>
      <c r="F1175" s="10">
        <v>42036</v>
      </c>
      <c r="G1175" s="10">
        <v>45689</v>
      </c>
      <c r="H1175" s="11">
        <v>11</v>
      </c>
      <c r="I1175" s="20" t="s">
        <v>259</v>
      </c>
      <c r="J1175" s="11" t="s">
        <v>261</v>
      </c>
      <c r="K1175" s="11" t="s">
        <v>12658</v>
      </c>
      <c r="L1175" s="11">
        <v>2</v>
      </c>
    </row>
    <row r="1176" spans="1:12">
      <c r="A1176" s="11" t="s">
        <v>2177</v>
      </c>
      <c r="D1176" s="11" t="s">
        <v>260</v>
      </c>
      <c r="E1176" s="19" t="s">
        <v>2427</v>
      </c>
      <c r="F1176" s="10">
        <v>42036</v>
      </c>
      <c r="G1176" s="10">
        <v>45689</v>
      </c>
      <c r="H1176" s="11">
        <v>11</v>
      </c>
      <c r="I1176" s="20" t="s">
        <v>259</v>
      </c>
      <c r="J1176" s="11" t="s">
        <v>261</v>
      </c>
      <c r="K1176" s="11" t="s">
        <v>12658</v>
      </c>
      <c r="L1176" s="11">
        <v>2</v>
      </c>
    </row>
    <row r="1177" spans="1:12">
      <c r="A1177" s="11" t="s">
        <v>2178</v>
      </c>
      <c r="D1177" s="11" t="s">
        <v>260</v>
      </c>
      <c r="E1177" s="19" t="s">
        <v>2428</v>
      </c>
      <c r="F1177" s="10">
        <v>42036</v>
      </c>
      <c r="G1177" s="10">
        <v>45689</v>
      </c>
      <c r="H1177" s="11">
        <v>11</v>
      </c>
      <c r="I1177" s="20" t="s">
        <v>259</v>
      </c>
      <c r="J1177" s="11" t="s">
        <v>261</v>
      </c>
      <c r="K1177" s="11" t="s">
        <v>12658</v>
      </c>
      <c r="L1177" s="11">
        <v>2</v>
      </c>
    </row>
    <row r="1178" spans="1:12">
      <c r="A1178" s="11" t="s">
        <v>2179</v>
      </c>
      <c r="D1178" s="11" t="s">
        <v>260</v>
      </c>
      <c r="E1178" s="19" t="s">
        <v>2429</v>
      </c>
      <c r="F1178" s="10">
        <v>42036</v>
      </c>
      <c r="G1178" s="10">
        <v>45689</v>
      </c>
      <c r="H1178" s="11">
        <v>11</v>
      </c>
      <c r="I1178" s="20" t="s">
        <v>259</v>
      </c>
      <c r="J1178" s="11" t="s">
        <v>261</v>
      </c>
      <c r="K1178" s="11" t="s">
        <v>12658</v>
      </c>
      <c r="L1178" s="11">
        <v>2</v>
      </c>
    </row>
    <row r="1179" spans="1:12">
      <c r="A1179" s="11" t="s">
        <v>2180</v>
      </c>
      <c r="D1179" s="11" t="s">
        <v>260</v>
      </c>
      <c r="E1179" s="19" t="s">
        <v>2430</v>
      </c>
      <c r="F1179" s="10">
        <v>42036</v>
      </c>
      <c r="G1179" s="10">
        <v>45689</v>
      </c>
      <c r="H1179" s="11">
        <v>11</v>
      </c>
      <c r="I1179" s="11" t="s">
        <v>277</v>
      </c>
      <c r="J1179" s="11" t="s">
        <v>261</v>
      </c>
      <c r="K1179" s="11" t="s">
        <v>12658</v>
      </c>
      <c r="L1179" s="11">
        <v>2</v>
      </c>
    </row>
    <row r="1180" spans="1:12">
      <c r="A1180" s="11" t="s">
        <v>2181</v>
      </c>
      <c r="D1180" s="11" t="s">
        <v>260</v>
      </c>
      <c r="E1180" s="19" t="s">
        <v>2431</v>
      </c>
      <c r="F1180" s="10">
        <v>42036</v>
      </c>
      <c r="G1180" s="10">
        <v>45689</v>
      </c>
      <c r="H1180" s="11">
        <v>11</v>
      </c>
      <c r="I1180" s="11" t="s">
        <v>277</v>
      </c>
      <c r="J1180" s="11" t="s">
        <v>261</v>
      </c>
      <c r="K1180" s="11" t="s">
        <v>12658</v>
      </c>
      <c r="L1180" s="11">
        <v>2</v>
      </c>
    </row>
    <row r="1181" spans="1:12">
      <c r="A1181" s="11" t="s">
        <v>2182</v>
      </c>
      <c r="D1181" s="11" t="s">
        <v>260</v>
      </c>
      <c r="E1181" s="19" t="s">
        <v>2432</v>
      </c>
      <c r="F1181" s="10">
        <v>42036</v>
      </c>
      <c r="G1181" s="10">
        <v>45689</v>
      </c>
      <c r="H1181" s="11">
        <v>11</v>
      </c>
      <c r="I1181" s="11" t="s">
        <v>277</v>
      </c>
      <c r="J1181" s="11" t="s">
        <v>261</v>
      </c>
      <c r="K1181" s="11" t="s">
        <v>12658</v>
      </c>
      <c r="L1181" s="11">
        <v>2</v>
      </c>
    </row>
    <row r="1182" spans="1:12">
      <c r="A1182" s="11" t="s">
        <v>2183</v>
      </c>
      <c r="D1182" s="11" t="s">
        <v>260</v>
      </c>
      <c r="E1182" s="19" t="s">
        <v>2433</v>
      </c>
      <c r="F1182" s="10">
        <v>42036</v>
      </c>
      <c r="G1182" s="10">
        <v>45689</v>
      </c>
      <c r="H1182" s="11">
        <v>11</v>
      </c>
      <c r="I1182" s="20" t="s">
        <v>259</v>
      </c>
      <c r="J1182" s="11" t="s">
        <v>261</v>
      </c>
      <c r="K1182" s="11" t="s">
        <v>12658</v>
      </c>
      <c r="L1182" s="11">
        <v>2</v>
      </c>
    </row>
    <row r="1183" spans="1:12">
      <c r="A1183" s="11" t="s">
        <v>2184</v>
      </c>
      <c r="D1183" s="11" t="s">
        <v>260</v>
      </c>
      <c r="E1183" s="19" t="s">
        <v>2434</v>
      </c>
      <c r="F1183" s="10">
        <v>42036</v>
      </c>
      <c r="G1183" s="10">
        <v>45689</v>
      </c>
      <c r="H1183" s="11">
        <v>11</v>
      </c>
      <c r="I1183" s="20" t="s">
        <v>259</v>
      </c>
      <c r="J1183" s="11" t="s">
        <v>261</v>
      </c>
      <c r="K1183" s="11" t="s">
        <v>12658</v>
      </c>
      <c r="L1183" s="11">
        <v>2</v>
      </c>
    </row>
    <row r="1184" spans="1:12">
      <c r="A1184" s="11" t="s">
        <v>2185</v>
      </c>
      <c r="D1184" s="11" t="s">
        <v>260</v>
      </c>
      <c r="E1184" s="19" t="s">
        <v>2435</v>
      </c>
      <c r="F1184" s="10">
        <v>42036</v>
      </c>
      <c r="G1184" s="10">
        <v>45689</v>
      </c>
      <c r="H1184" s="11">
        <v>11</v>
      </c>
      <c r="I1184" s="20" t="s">
        <v>259</v>
      </c>
      <c r="J1184" s="11" t="s">
        <v>261</v>
      </c>
      <c r="K1184" s="11" t="s">
        <v>12658</v>
      </c>
      <c r="L1184" s="11">
        <v>2</v>
      </c>
    </row>
    <row r="1185" spans="1:12">
      <c r="A1185" s="11" t="s">
        <v>2186</v>
      </c>
      <c r="D1185" s="11" t="s">
        <v>260</v>
      </c>
      <c r="E1185" s="19" t="s">
        <v>2436</v>
      </c>
      <c r="F1185" s="10">
        <v>42036</v>
      </c>
      <c r="G1185" s="10">
        <v>45689</v>
      </c>
      <c r="H1185" s="11">
        <v>11</v>
      </c>
      <c r="I1185" s="20" t="s">
        <v>259</v>
      </c>
      <c r="J1185" s="11" t="s">
        <v>261</v>
      </c>
      <c r="K1185" s="11" t="s">
        <v>12658</v>
      </c>
      <c r="L1185" s="11">
        <v>2</v>
      </c>
    </row>
    <row r="1186" spans="1:12">
      <c r="A1186" s="11" t="s">
        <v>2187</v>
      </c>
      <c r="D1186" s="11" t="s">
        <v>260</v>
      </c>
      <c r="E1186" s="19" t="s">
        <v>2437</v>
      </c>
      <c r="F1186" s="10">
        <v>42036</v>
      </c>
      <c r="G1186" s="10">
        <v>45689</v>
      </c>
      <c r="H1186" s="11">
        <v>11</v>
      </c>
      <c r="I1186" s="20" t="s">
        <v>259</v>
      </c>
      <c r="J1186" s="11" t="s">
        <v>261</v>
      </c>
      <c r="K1186" s="11" t="s">
        <v>12658</v>
      </c>
      <c r="L1186" s="11">
        <v>2</v>
      </c>
    </row>
    <row r="1187" spans="1:12">
      <c r="A1187" s="11" t="s">
        <v>2188</v>
      </c>
      <c r="D1187" s="11" t="s">
        <v>260</v>
      </c>
      <c r="E1187" s="19" t="s">
        <v>2438</v>
      </c>
      <c r="F1187" s="10">
        <v>42036</v>
      </c>
      <c r="G1187" s="10">
        <v>45689</v>
      </c>
      <c r="H1187" s="11">
        <v>11</v>
      </c>
      <c r="I1187" s="20" t="s">
        <v>259</v>
      </c>
      <c r="J1187" s="11" t="s">
        <v>261</v>
      </c>
      <c r="K1187" s="11" t="s">
        <v>12658</v>
      </c>
      <c r="L1187" s="11">
        <v>2</v>
      </c>
    </row>
    <row r="1188" spans="1:12">
      <c r="A1188" s="11" t="s">
        <v>2189</v>
      </c>
      <c r="D1188" s="11" t="s">
        <v>260</v>
      </c>
      <c r="E1188" s="19" t="s">
        <v>2439</v>
      </c>
      <c r="F1188" s="10">
        <v>42036</v>
      </c>
      <c r="G1188" s="10">
        <v>45689</v>
      </c>
      <c r="H1188" s="11">
        <v>11</v>
      </c>
      <c r="I1188" s="20" t="s">
        <v>259</v>
      </c>
      <c r="J1188" s="11" t="s">
        <v>261</v>
      </c>
      <c r="K1188" s="11" t="s">
        <v>12658</v>
      </c>
      <c r="L1188" s="11">
        <v>2</v>
      </c>
    </row>
    <row r="1189" spans="1:12">
      <c r="A1189" s="11" t="s">
        <v>2190</v>
      </c>
      <c r="D1189" s="11" t="s">
        <v>260</v>
      </c>
      <c r="E1189" s="19" t="s">
        <v>2440</v>
      </c>
      <c r="F1189" s="10">
        <v>42036</v>
      </c>
      <c r="G1189" s="10">
        <v>45689</v>
      </c>
      <c r="H1189" s="11">
        <v>11</v>
      </c>
      <c r="I1189" s="20" t="s">
        <v>259</v>
      </c>
      <c r="J1189" s="11" t="s">
        <v>261</v>
      </c>
      <c r="K1189" s="11" t="s">
        <v>12658</v>
      </c>
      <c r="L1189" s="11">
        <v>2</v>
      </c>
    </row>
    <row r="1190" spans="1:12">
      <c r="A1190" s="11" t="s">
        <v>2191</v>
      </c>
      <c r="D1190" s="11" t="s">
        <v>260</v>
      </c>
      <c r="E1190" s="19" t="s">
        <v>2441</v>
      </c>
      <c r="F1190" s="10">
        <v>42036</v>
      </c>
      <c r="G1190" s="10">
        <v>45689</v>
      </c>
      <c r="H1190" s="11">
        <v>11</v>
      </c>
      <c r="I1190" s="20" t="s">
        <v>259</v>
      </c>
      <c r="J1190" s="11" t="s">
        <v>261</v>
      </c>
      <c r="K1190" s="11" t="s">
        <v>12658</v>
      </c>
      <c r="L1190" s="11">
        <v>2</v>
      </c>
    </row>
    <row r="1191" spans="1:12">
      <c r="A1191" s="11" t="s">
        <v>2192</v>
      </c>
      <c r="D1191" s="11" t="s">
        <v>260</v>
      </c>
      <c r="E1191" s="19" t="s">
        <v>2442</v>
      </c>
      <c r="F1191" s="10">
        <v>42036</v>
      </c>
      <c r="G1191" s="10">
        <v>45689</v>
      </c>
      <c r="H1191" s="11">
        <v>11</v>
      </c>
      <c r="I1191" s="20" t="s">
        <v>259</v>
      </c>
      <c r="J1191" s="11" t="s">
        <v>261</v>
      </c>
      <c r="K1191" s="11" t="s">
        <v>12658</v>
      </c>
      <c r="L1191" s="11">
        <v>2</v>
      </c>
    </row>
    <row r="1192" spans="1:12">
      <c r="A1192" s="11" t="s">
        <v>2193</v>
      </c>
      <c r="D1192" s="11" t="s">
        <v>260</v>
      </c>
      <c r="E1192" s="19" t="s">
        <v>2443</v>
      </c>
      <c r="F1192" s="10">
        <v>42036</v>
      </c>
      <c r="G1192" s="10">
        <v>45689</v>
      </c>
      <c r="H1192" s="11">
        <v>11</v>
      </c>
      <c r="I1192" s="20" t="s">
        <v>259</v>
      </c>
      <c r="J1192" s="11" t="s">
        <v>261</v>
      </c>
      <c r="K1192" s="11" t="s">
        <v>12658</v>
      </c>
      <c r="L1192" s="11">
        <v>2</v>
      </c>
    </row>
    <row r="1193" spans="1:12">
      <c r="A1193" s="11" t="s">
        <v>2194</v>
      </c>
      <c r="D1193" s="11" t="s">
        <v>260</v>
      </c>
      <c r="E1193" s="19" t="s">
        <v>2444</v>
      </c>
      <c r="F1193" s="10">
        <v>42036</v>
      </c>
      <c r="G1193" s="10">
        <v>45689</v>
      </c>
      <c r="H1193" s="11">
        <v>11</v>
      </c>
      <c r="I1193" s="20" t="s">
        <v>259</v>
      </c>
      <c r="J1193" s="11" t="s">
        <v>261</v>
      </c>
      <c r="K1193" s="11" t="s">
        <v>12658</v>
      </c>
      <c r="L1193" s="11">
        <v>2</v>
      </c>
    </row>
    <row r="1194" spans="1:12">
      <c r="A1194" s="11" t="s">
        <v>2195</v>
      </c>
      <c r="D1194" s="11" t="s">
        <v>260</v>
      </c>
      <c r="E1194" s="19" t="s">
        <v>2445</v>
      </c>
      <c r="F1194" s="10">
        <v>42036</v>
      </c>
      <c r="G1194" s="10">
        <v>45689</v>
      </c>
      <c r="H1194" s="11">
        <v>11</v>
      </c>
      <c r="I1194" s="20" t="s">
        <v>259</v>
      </c>
      <c r="J1194" s="11" t="s">
        <v>261</v>
      </c>
      <c r="K1194" s="11" t="s">
        <v>12658</v>
      </c>
      <c r="L1194" s="11">
        <v>2</v>
      </c>
    </row>
    <row r="1195" spans="1:12">
      <c r="A1195" s="11" t="s">
        <v>2196</v>
      </c>
      <c r="D1195" s="11" t="s">
        <v>260</v>
      </c>
      <c r="E1195" s="19" t="s">
        <v>2446</v>
      </c>
      <c r="F1195" s="10">
        <v>42036</v>
      </c>
      <c r="G1195" s="10">
        <v>45689</v>
      </c>
      <c r="H1195" s="11">
        <v>11</v>
      </c>
      <c r="I1195" s="20" t="s">
        <v>259</v>
      </c>
      <c r="J1195" s="11" t="s">
        <v>261</v>
      </c>
      <c r="K1195" s="11" t="s">
        <v>12658</v>
      </c>
      <c r="L1195" s="11">
        <v>2</v>
      </c>
    </row>
    <row r="1196" spans="1:12">
      <c r="A1196" s="11" t="s">
        <v>2197</v>
      </c>
      <c r="D1196" s="11" t="s">
        <v>260</v>
      </c>
      <c r="E1196" s="19" t="s">
        <v>2447</v>
      </c>
      <c r="F1196" s="10">
        <v>42036</v>
      </c>
      <c r="G1196" s="10">
        <v>45689</v>
      </c>
      <c r="H1196" s="11">
        <v>11</v>
      </c>
      <c r="I1196" s="20" t="s">
        <v>259</v>
      </c>
      <c r="J1196" s="11" t="s">
        <v>261</v>
      </c>
      <c r="K1196" s="11" t="s">
        <v>12658</v>
      </c>
      <c r="L1196" s="11">
        <v>2</v>
      </c>
    </row>
    <row r="1197" spans="1:12">
      <c r="A1197" s="11" t="s">
        <v>2198</v>
      </c>
      <c r="D1197" s="11" t="s">
        <v>260</v>
      </c>
      <c r="E1197" s="19" t="s">
        <v>2448</v>
      </c>
      <c r="F1197" s="10">
        <v>42036</v>
      </c>
      <c r="G1197" s="10">
        <v>45689</v>
      </c>
      <c r="H1197" s="11">
        <v>11</v>
      </c>
      <c r="I1197" s="11" t="s">
        <v>277</v>
      </c>
      <c r="J1197" s="11" t="s">
        <v>261</v>
      </c>
      <c r="K1197" s="11" t="s">
        <v>12658</v>
      </c>
      <c r="L1197" s="11">
        <v>2</v>
      </c>
    </row>
    <row r="1198" spans="1:12">
      <c r="A1198" s="11" t="s">
        <v>2199</v>
      </c>
      <c r="D1198" s="11" t="s">
        <v>260</v>
      </c>
      <c r="E1198" s="19" t="s">
        <v>2449</v>
      </c>
      <c r="F1198" s="10">
        <v>42036</v>
      </c>
      <c r="G1198" s="10">
        <v>45689</v>
      </c>
      <c r="H1198" s="11">
        <v>11</v>
      </c>
      <c r="I1198" s="11" t="s">
        <v>277</v>
      </c>
      <c r="J1198" s="11" t="s">
        <v>261</v>
      </c>
      <c r="K1198" s="11" t="s">
        <v>12658</v>
      </c>
      <c r="L1198" s="11">
        <v>2</v>
      </c>
    </row>
    <row r="1199" spans="1:12">
      <c r="A1199" s="11" t="s">
        <v>2200</v>
      </c>
      <c r="D1199" s="11" t="s">
        <v>260</v>
      </c>
      <c r="E1199" s="19" t="s">
        <v>2450</v>
      </c>
      <c r="F1199" s="10">
        <v>42036</v>
      </c>
      <c r="G1199" s="10">
        <v>45689</v>
      </c>
      <c r="H1199" s="11">
        <v>11</v>
      </c>
      <c r="I1199" s="11" t="s">
        <v>277</v>
      </c>
      <c r="J1199" s="11" t="s">
        <v>261</v>
      </c>
      <c r="K1199" s="11" t="s">
        <v>12658</v>
      </c>
      <c r="L1199" s="11">
        <v>2</v>
      </c>
    </row>
    <row r="1200" spans="1:12">
      <c r="A1200" s="11" t="s">
        <v>2201</v>
      </c>
      <c r="D1200" s="11" t="s">
        <v>260</v>
      </c>
      <c r="E1200" s="19" t="s">
        <v>2451</v>
      </c>
      <c r="F1200" s="10">
        <v>42036</v>
      </c>
      <c r="G1200" s="10">
        <v>45689</v>
      </c>
      <c r="H1200" s="11">
        <v>11</v>
      </c>
      <c r="I1200" s="20" t="s">
        <v>259</v>
      </c>
      <c r="J1200" s="11" t="s">
        <v>261</v>
      </c>
      <c r="K1200" s="11" t="s">
        <v>12658</v>
      </c>
      <c r="L1200" s="11">
        <v>2</v>
      </c>
    </row>
    <row r="1201" spans="1:12">
      <c r="A1201" s="11" t="s">
        <v>2202</v>
      </c>
      <c r="D1201" s="11" t="s">
        <v>260</v>
      </c>
      <c r="E1201" s="19" t="s">
        <v>2452</v>
      </c>
      <c r="F1201" s="10">
        <v>42036</v>
      </c>
      <c r="G1201" s="10">
        <v>45689</v>
      </c>
      <c r="H1201" s="11">
        <v>11</v>
      </c>
      <c r="I1201" s="20" t="s">
        <v>259</v>
      </c>
      <c r="J1201" s="11" t="s">
        <v>261</v>
      </c>
      <c r="K1201" s="11" t="s">
        <v>12658</v>
      </c>
      <c r="L1201" s="11">
        <v>2</v>
      </c>
    </row>
    <row r="1202" spans="1:12">
      <c r="A1202" s="11" t="s">
        <v>2203</v>
      </c>
      <c r="D1202" s="11" t="s">
        <v>260</v>
      </c>
      <c r="E1202" s="19" t="s">
        <v>2453</v>
      </c>
      <c r="F1202" s="10">
        <v>42036</v>
      </c>
      <c r="G1202" s="10">
        <v>45689</v>
      </c>
      <c r="H1202" s="11">
        <v>11</v>
      </c>
      <c r="I1202" s="20" t="s">
        <v>259</v>
      </c>
      <c r="J1202" s="11" t="s">
        <v>261</v>
      </c>
      <c r="K1202" s="11" t="s">
        <v>12658</v>
      </c>
      <c r="L1202" s="11">
        <v>2</v>
      </c>
    </row>
    <row r="1203" spans="1:12">
      <c r="A1203" s="11" t="s">
        <v>2204</v>
      </c>
      <c r="D1203" s="11" t="s">
        <v>260</v>
      </c>
      <c r="E1203" s="19" t="s">
        <v>2454</v>
      </c>
      <c r="F1203" s="10">
        <v>42036</v>
      </c>
      <c r="G1203" s="10">
        <v>45689</v>
      </c>
      <c r="H1203" s="11">
        <v>11</v>
      </c>
      <c r="I1203" s="20" t="s">
        <v>259</v>
      </c>
      <c r="J1203" s="11" t="s">
        <v>261</v>
      </c>
      <c r="K1203" s="11" t="s">
        <v>12658</v>
      </c>
      <c r="L1203" s="11">
        <v>2</v>
      </c>
    </row>
    <row r="1204" spans="1:12">
      <c r="A1204" s="11" t="s">
        <v>2205</v>
      </c>
      <c r="D1204" s="11" t="s">
        <v>260</v>
      </c>
      <c r="E1204" s="19" t="s">
        <v>2455</v>
      </c>
      <c r="F1204" s="10">
        <v>42036</v>
      </c>
      <c r="G1204" s="10">
        <v>45689</v>
      </c>
      <c r="H1204" s="11">
        <v>11</v>
      </c>
      <c r="I1204" s="20" t="s">
        <v>259</v>
      </c>
      <c r="J1204" s="11" t="s">
        <v>261</v>
      </c>
      <c r="K1204" s="11" t="s">
        <v>12658</v>
      </c>
      <c r="L1204" s="11">
        <v>2</v>
      </c>
    </row>
    <row r="1205" spans="1:12">
      <c r="A1205" s="11" t="s">
        <v>2206</v>
      </c>
      <c r="D1205" s="11" t="s">
        <v>260</v>
      </c>
      <c r="E1205" s="19" t="s">
        <v>2456</v>
      </c>
      <c r="F1205" s="10">
        <v>42036</v>
      </c>
      <c r="G1205" s="10">
        <v>45689</v>
      </c>
      <c r="H1205" s="11">
        <v>11</v>
      </c>
      <c r="I1205" s="20" t="s">
        <v>259</v>
      </c>
      <c r="J1205" s="11" t="s">
        <v>261</v>
      </c>
      <c r="K1205" s="11" t="s">
        <v>12658</v>
      </c>
      <c r="L1205" s="11">
        <v>2</v>
      </c>
    </row>
    <row r="1206" spans="1:12">
      <c r="A1206" s="11" t="s">
        <v>2207</v>
      </c>
      <c r="D1206" s="11" t="s">
        <v>260</v>
      </c>
      <c r="E1206" s="19" t="s">
        <v>2457</v>
      </c>
      <c r="F1206" s="10">
        <v>42036</v>
      </c>
      <c r="G1206" s="10">
        <v>45689</v>
      </c>
      <c r="H1206" s="11">
        <v>11</v>
      </c>
      <c r="I1206" s="20" t="s">
        <v>259</v>
      </c>
      <c r="J1206" s="11" t="s">
        <v>261</v>
      </c>
      <c r="K1206" s="11" t="s">
        <v>12658</v>
      </c>
      <c r="L1206" s="11">
        <v>2</v>
      </c>
    </row>
    <row r="1207" spans="1:12">
      <c r="A1207" s="11" t="s">
        <v>2208</v>
      </c>
      <c r="D1207" s="11" t="s">
        <v>260</v>
      </c>
      <c r="E1207" s="19" t="s">
        <v>2458</v>
      </c>
      <c r="F1207" s="10">
        <v>42036</v>
      </c>
      <c r="G1207" s="10">
        <v>45689</v>
      </c>
      <c r="H1207" s="11">
        <v>11</v>
      </c>
      <c r="I1207" s="20" t="s">
        <v>259</v>
      </c>
      <c r="J1207" s="11" t="s">
        <v>261</v>
      </c>
      <c r="K1207" s="11" t="s">
        <v>12658</v>
      </c>
      <c r="L1207" s="11">
        <v>2</v>
      </c>
    </row>
    <row r="1208" spans="1:12">
      <c r="A1208" s="11" t="s">
        <v>2209</v>
      </c>
      <c r="D1208" s="11" t="s">
        <v>260</v>
      </c>
      <c r="E1208" s="19" t="s">
        <v>2459</v>
      </c>
      <c r="F1208" s="10">
        <v>42036</v>
      </c>
      <c r="G1208" s="10">
        <v>45689</v>
      </c>
      <c r="H1208" s="11">
        <v>11</v>
      </c>
      <c r="I1208" s="20" t="s">
        <v>259</v>
      </c>
      <c r="J1208" s="11" t="s">
        <v>261</v>
      </c>
      <c r="K1208" s="11" t="s">
        <v>12658</v>
      </c>
      <c r="L1208" s="11">
        <v>2</v>
      </c>
    </row>
    <row r="1209" spans="1:12">
      <c r="A1209" s="11" t="s">
        <v>2210</v>
      </c>
      <c r="D1209" s="11" t="s">
        <v>260</v>
      </c>
      <c r="E1209" s="19" t="s">
        <v>2460</v>
      </c>
      <c r="F1209" s="10">
        <v>42036</v>
      </c>
      <c r="G1209" s="10">
        <v>45689</v>
      </c>
      <c r="H1209" s="11">
        <v>11</v>
      </c>
      <c r="I1209" s="20" t="s">
        <v>259</v>
      </c>
      <c r="J1209" s="11" t="s">
        <v>261</v>
      </c>
      <c r="K1209" s="11" t="s">
        <v>12658</v>
      </c>
      <c r="L1209" s="11">
        <v>2</v>
      </c>
    </row>
    <row r="1210" spans="1:12">
      <c r="A1210" s="11" t="s">
        <v>2211</v>
      </c>
      <c r="D1210" s="11" t="s">
        <v>260</v>
      </c>
      <c r="E1210" s="19" t="s">
        <v>2461</v>
      </c>
      <c r="F1210" s="10">
        <v>42036</v>
      </c>
      <c r="G1210" s="10">
        <v>45689</v>
      </c>
      <c r="H1210" s="11">
        <v>11</v>
      </c>
      <c r="I1210" s="20" t="s">
        <v>259</v>
      </c>
      <c r="J1210" s="11" t="s">
        <v>261</v>
      </c>
      <c r="K1210" s="11" t="s">
        <v>12658</v>
      </c>
      <c r="L1210" s="11">
        <v>2</v>
      </c>
    </row>
    <row r="1211" spans="1:12">
      <c r="A1211" s="11" t="s">
        <v>2212</v>
      </c>
      <c r="D1211" s="11" t="s">
        <v>260</v>
      </c>
      <c r="E1211" s="19" t="s">
        <v>2462</v>
      </c>
      <c r="F1211" s="10">
        <v>42036</v>
      </c>
      <c r="G1211" s="10">
        <v>45689</v>
      </c>
      <c r="H1211" s="11">
        <v>11</v>
      </c>
      <c r="I1211" s="20" t="s">
        <v>259</v>
      </c>
      <c r="J1211" s="11" t="s">
        <v>261</v>
      </c>
      <c r="K1211" s="11" t="s">
        <v>12658</v>
      </c>
      <c r="L1211" s="11">
        <v>2</v>
      </c>
    </row>
    <row r="1212" spans="1:12">
      <c r="A1212" s="11" t="s">
        <v>2213</v>
      </c>
      <c r="D1212" s="11" t="s">
        <v>260</v>
      </c>
      <c r="E1212" s="19" t="s">
        <v>2463</v>
      </c>
      <c r="F1212" s="10">
        <v>42036</v>
      </c>
      <c r="G1212" s="10">
        <v>45689</v>
      </c>
      <c r="H1212" s="11">
        <v>11</v>
      </c>
      <c r="I1212" s="20" t="s">
        <v>259</v>
      </c>
      <c r="J1212" s="11" t="s">
        <v>261</v>
      </c>
      <c r="K1212" s="11" t="s">
        <v>12658</v>
      </c>
      <c r="L1212" s="11">
        <v>2</v>
      </c>
    </row>
    <row r="1213" spans="1:12">
      <c r="A1213" s="11" t="s">
        <v>2214</v>
      </c>
      <c r="D1213" s="11" t="s">
        <v>260</v>
      </c>
      <c r="E1213" s="19" t="s">
        <v>2464</v>
      </c>
      <c r="F1213" s="10">
        <v>42036</v>
      </c>
      <c r="G1213" s="10">
        <v>45689</v>
      </c>
      <c r="H1213" s="11">
        <v>11</v>
      </c>
      <c r="I1213" s="20" t="s">
        <v>259</v>
      </c>
      <c r="J1213" s="11" t="s">
        <v>261</v>
      </c>
      <c r="K1213" s="11" t="s">
        <v>12658</v>
      </c>
      <c r="L1213" s="11">
        <v>2</v>
      </c>
    </row>
    <row r="1214" spans="1:12">
      <c r="A1214" s="11" t="s">
        <v>2215</v>
      </c>
      <c r="D1214" s="11" t="s">
        <v>260</v>
      </c>
      <c r="E1214" s="19" t="s">
        <v>2465</v>
      </c>
      <c r="F1214" s="10">
        <v>42036</v>
      </c>
      <c r="G1214" s="10">
        <v>45689</v>
      </c>
      <c r="H1214" s="11">
        <v>11</v>
      </c>
      <c r="I1214" s="20" t="s">
        <v>259</v>
      </c>
      <c r="J1214" s="11" t="s">
        <v>261</v>
      </c>
      <c r="K1214" s="11" t="s">
        <v>12658</v>
      </c>
      <c r="L1214" s="11">
        <v>2</v>
      </c>
    </row>
    <row r="1215" spans="1:12">
      <c r="A1215" s="11" t="s">
        <v>2216</v>
      </c>
      <c r="D1215" s="11" t="s">
        <v>260</v>
      </c>
      <c r="E1215" s="19" t="s">
        <v>2466</v>
      </c>
      <c r="F1215" s="10">
        <v>42036</v>
      </c>
      <c r="G1215" s="10">
        <v>45689</v>
      </c>
      <c r="H1215" s="11">
        <v>11</v>
      </c>
      <c r="I1215" s="11" t="s">
        <v>277</v>
      </c>
      <c r="J1215" s="11" t="s">
        <v>261</v>
      </c>
      <c r="K1215" s="11" t="s">
        <v>12658</v>
      </c>
      <c r="L1215" s="11">
        <v>2</v>
      </c>
    </row>
    <row r="1216" spans="1:12">
      <c r="A1216" s="11" t="s">
        <v>2217</v>
      </c>
      <c r="D1216" s="11" t="s">
        <v>260</v>
      </c>
      <c r="E1216" s="19" t="s">
        <v>2467</v>
      </c>
      <c r="F1216" s="10">
        <v>42036</v>
      </c>
      <c r="G1216" s="10">
        <v>45689</v>
      </c>
      <c r="H1216" s="11">
        <v>11</v>
      </c>
      <c r="I1216" s="11" t="s">
        <v>277</v>
      </c>
      <c r="J1216" s="11" t="s">
        <v>261</v>
      </c>
      <c r="K1216" s="11" t="s">
        <v>12658</v>
      </c>
      <c r="L1216" s="11">
        <v>2</v>
      </c>
    </row>
    <row r="1217" spans="1:12">
      <c r="A1217" s="11" t="s">
        <v>2218</v>
      </c>
      <c r="D1217" s="11" t="s">
        <v>260</v>
      </c>
      <c r="E1217" s="19" t="s">
        <v>2468</v>
      </c>
      <c r="F1217" s="10">
        <v>42036</v>
      </c>
      <c r="G1217" s="10">
        <v>45689</v>
      </c>
      <c r="H1217" s="11">
        <v>11</v>
      </c>
      <c r="I1217" s="11" t="s">
        <v>277</v>
      </c>
      <c r="J1217" s="11" t="s">
        <v>261</v>
      </c>
      <c r="K1217" s="11" t="s">
        <v>12658</v>
      </c>
      <c r="L1217" s="11">
        <v>2</v>
      </c>
    </row>
    <row r="1218" spans="1:12">
      <c r="A1218" s="11" t="s">
        <v>2219</v>
      </c>
      <c r="D1218" s="11" t="s">
        <v>260</v>
      </c>
      <c r="E1218" s="19" t="s">
        <v>2469</v>
      </c>
      <c r="F1218" s="10">
        <v>42036</v>
      </c>
      <c r="G1218" s="10">
        <v>45689</v>
      </c>
      <c r="H1218" s="11">
        <v>11</v>
      </c>
      <c r="I1218" s="20" t="s">
        <v>259</v>
      </c>
      <c r="J1218" s="11" t="s">
        <v>261</v>
      </c>
      <c r="K1218" s="11" t="s">
        <v>12658</v>
      </c>
      <c r="L1218" s="11">
        <v>2</v>
      </c>
    </row>
    <row r="1219" spans="1:12">
      <c r="A1219" s="11" t="s">
        <v>2220</v>
      </c>
      <c r="D1219" s="11" t="s">
        <v>260</v>
      </c>
      <c r="E1219" s="19" t="s">
        <v>2470</v>
      </c>
      <c r="F1219" s="10">
        <v>42036</v>
      </c>
      <c r="G1219" s="10">
        <v>45689</v>
      </c>
      <c r="H1219" s="11">
        <v>11</v>
      </c>
      <c r="I1219" s="20" t="s">
        <v>259</v>
      </c>
      <c r="J1219" s="11" t="s">
        <v>261</v>
      </c>
      <c r="K1219" s="11" t="s">
        <v>12658</v>
      </c>
      <c r="L1219" s="11">
        <v>2</v>
      </c>
    </row>
    <row r="1220" spans="1:12">
      <c r="A1220" s="11" t="s">
        <v>2221</v>
      </c>
      <c r="D1220" s="11" t="s">
        <v>260</v>
      </c>
      <c r="E1220" s="19" t="s">
        <v>2471</v>
      </c>
      <c r="F1220" s="10">
        <v>42036</v>
      </c>
      <c r="G1220" s="10">
        <v>45689</v>
      </c>
      <c r="H1220" s="11">
        <v>11</v>
      </c>
      <c r="I1220" s="20" t="s">
        <v>259</v>
      </c>
      <c r="J1220" s="11" t="s">
        <v>261</v>
      </c>
      <c r="K1220" s="11" t="s">
        <v>12658</v>
      </c>
      <c r="L1220" s="11">
        <v>2</v>
      </c>
    </row>
    <row r="1221" spans="1:12">
      <c r="A1221" s="11" t="s">
        <v>2222</v>
      </c>
      <c r="D1221" s="11" t="s">
        <v>260</v>
      </c>
      <c r="E1221" s="19" t="s">
        <v>2472</v>
      </c>
      <c r="F1221" s="10">
        <v>42036</v>
      </c>
      <c r="G1221" s="10">
        <v>45689</v>
      </c>
      <c r="H1221" s="11">
        <v>11</v>
      </c>
      <c r="I1221" s="20" t="s">
        <v>259</v>
      </c>
      <c r="J1221" s="11" t="s">
        <v>261</v>
      </c>
      <c r="K1221" s="11" t="s">
        <v>12658</v>
      </c>
      <c r="L1221" s="11">
        <v>2</v>
      </c>
    </row>
    <row r="1222" spans="1:12">
      <c r="A1222" s="11" t="s">
        <v>2223</v>
      </c>
      <c r="D1222" s="11" t="s">
        <v>260</v>
      </c>
      <c r="E1222" s="19" t="s">
        <v>2473</v>
      </c>
      <c r="F1222" s="10">
        <v>42036</v>
      </c>
      <c r="G1222" s="10">
        <v>45689</v>
      </c>
      <c r="H1222" s="11">
        <v>11</v>
      </c>
      <c r="I1222" s="20" t="s">
        <v>259</v>
      </c>
      <c r="J1222" s="11" t="s">
        <v>261</v>
      </c>
      <c r="K1222" s="11" t="s">
        <v>12658</v>
      </c>
      <c r="L1222" s="11">
        <v>2</v>
      </c>
    </row>
    <row r="1223" spans="1:12">
      <c r="A1223" s="11" t="s">
        <v>2224</v>
      </c>
      <c r="D1223" s="11" t="s">
        <v>260</v>
      </c>
      <c r="E1223" s="19" t="s">
        <v>2474</v>
      </c>
      <c r="F1223" s="10">
        <v>42036</v>
      </c>
      <c r="G1223" s="10">
        <v>45689</v>
      </c>
      <c r="H1223" s="11">
        <v>11</v>
      </c>
      <c r="I1223" s="20" t="s">
        <v>259</v>
      </c>
      <c r="J1223" s="11" t="s">
        <v>261</v>
      </c>
      <c r="K1223" s="11" t="s">
        <v>12658</v>
      </c>
      <c r="L1223" s="11">
        <v>2</v>
      </c>
    </row>
    <row r="1224" spans="1:12">
      <c r="A1224" s="11" t="s">
        <v>2225</v>
      </c>
      <c r="D1224" s="11" t="s">
        <v>260</v>
      </c>
      <c r="E1224" s="19" t="s">
        <v>2475</v>
      </c>
      <c r="F1224" s="10">
        <v>42036</v>
      </c>
      <c r="G1224" s="10">
        <v>45689</v>
      </c>
      <c r="H1224" s="11">
        <v>11</v>
      </c>
      <c r="I1224" s="20" t="s">
        <v>259</v>
      </c>
      <c r="J1224" s="11" t="s">
        <v>261</v>
      </c>
      <c r="K1224" s="11" t="s">
        <v>12658</v>
      </c>
      <c r="L1224" s="11">
        <v>2</v>
      </c>
    </row>
    <row r="1225" spans="1:12">
      <c r="A1225" s="11" t="s">
        <v>2226</v>
      </c>
      <c r="D1225" s="11" t="s">
        <v>260</v>
      </c>
      <c r="E1225" s="19" t="s">
        <v>2476</v>
      </c>
      <c r="F1225" s="10">
        <v>42036</v>
      </c>
      <c r="G1225" s="10">
        <v>45689</v>
      </c>
      <c r="H1225" s="11">
        <v>11</v>
      </c>
      <c r="I1225" s="20" t="s">
        <v>259</v>
      </c>
      <c r="J1225" s="11" t="s">
        <v>261</v>
      </c>
      <c r="K1225" s="11" t="s">
        <v>12658</v>
      </c>
      <c r="L1225" s="11">
        <v>2</v>
      </c>
    </row>
    <row r="1226" spans="1:12">
      <c r="A1226" s="11" t="s">
        <v>2227</v>
      </c>
      <c r="D1226" s="11" t="s">
        <v>260</v>
      </c>
      <c r="E1226" s="19" t="s">
        <v>2477</v>
      </c>
      <c r="F1226" s="10">
        <v>42036</v>
      </c>
      <c r="G1226" s="10">
        <v>45689</v>
      </c>
      <c r="H1226" s="11">
        <v>11</v>
      </c>
      <c r="I1226" s="20" t="s">
        <v>259</v>
      </c>
      <c r="J1226" s="11" t="s">
        <v>261</v>
      </c>
      <c r="K1226" s="11" t="s">
        <v>12658</v>
      </c>
      <c r="L1226" s="11">
        <v>2</v>
      </c>
    </row>
    <row r="1227" spans="1:12">
      <c r="A1227" s="11" t="s">
        <v>2228</v>
      </c>
      <c r="D1227" s="11" t="s">
        <v>260</v>
      </c>
      <c r="E1227" s="19" t="s">
        <v>2478</v>
      </c>
      <c r="F1227" s="10">
        <v>42036</v>
      </c>
      <c r="G1227" s="10">
        <v>45689</v>
      </c>
      <c r="H1227" s="11">
        <v>11</v>
      </c>
      <c r="I1227" s="20" t="s">
        <v>259</v>
      </c>
      <c r="J1227" s="11" t="s">
        <v>261</v>
      </c>
      <c r="K1227" s="11" t="s">
        <v>12658</v>
      </c>
      <c r="L1227" s="11">
        <v>2</v>
      </c>
    </row>
    <row r="1228" spans="1:12">
      <c r="A1228" s="11" t="s">
        <v>2229</v>
      </c>
      <c r="D1228" s="11" t="s">
        <v>260</v>
      </c>
      <c r="E1228" s="19" t="s">
        <v>2479</v>
      </c>
      <c r="F1228" s="10">
        <v>42036</v>
      </c>
      <c r="G1228" s="10">
        <v>45689</v>
      </c>
      <c r="H1228" s="11">
        <v>11</v>
      </c>
      <c r="I1228" s="20" t="s">
        <v>259</v>
      </c>
      <c r="J1228" s="11" t="s">
        <v>261</v>
      </c>
      <c r="K1228" s="11" t="s">
        <v>12658</v>
      </c>
      <c r="L1228" s="11">
        <v>2</v>
      </c>
    </row>
    <row r="1229" spans="1:12">
      <c r="A1229" s="11" t="s">
        <v>2230</v>
      </c>
      <c r="D1229" s="11" t="s">
        <v>260</v>
      </c>
      <c r="E1229" s="19" t="s">
        <v>2480</v>
      </c>
      <c r="F1229" s="10">
        <v>42036</v>
      </c>
      <c r="G1229" s="10">
        <v>45689</v>
      </c>
      <c r="H1229" s="11">
        <v>11</v>
      </c>
      <c r="I1229" s="20" t="s">
        <v>259</v>
      </c>
      <c r="J1229" s="11" t="s">
        <v>261</v>
      </c>
      <c r="K1229" s="11" t="s">
        <v>12658</v>
      </c>
      <c r="L1229" s="11">
        <v>2</v>
      </c>
    </row>
    <row r="1230" spans="1:12">
      <c r="A1230" s="11" t="s">
        <v>2231</v>
      </c>
      <c r="D1230" s="11" t="s">
        <v>260</v>
      </c>
      <c r="E1230" s="19" t="s">
        <v>2481</v>
      </c>
      <c r="F1230" s="10">
        <v>42036</v>
      </c>
      <c r="G1230" s="10">
        <v>45689</v>
      </c>
      <c r="H1230" s="11">
        <v>11</v>
      </c>
      <c r="I1230" s="20" t="s">
        <v>259</v>
      </c>
      <c r="J1230" s="11" t="s">
        <v>261</v>
      </c>
      <c r="K1230" s="11" t="s">
        <v>12658</v>
      </c>
      <c r="L1230" s="11">
        <v>2</v>
      </c>
    </row>
    <row r="1231" spans="1:12">
      <c r="A1231" s="11" t="s">
        <v>2232</v>
      </c>
      <c r="D1231" s="11" t="s">
        <v>260</v>
      </c>
      <c r="E1231" s="19" t="s">
        <v>2482</v>
      </c>
      <c r="F1231" s="10">
        <v>42036</v>
      </c>
      <c r="G1231" s="10">
        <v>45689</v>
      </c>
      <c r="H1231" s="11">
        <v>11</v>
      </c>
      <c r="I1231" s="20" t="s">
        <v>259</v>
      </c>
      <c r="J1231" s="11" t="s">
        <v>261</v>
      </c>
      <c r="K1231" s="11" t="s">
        <v>12658</v>
      </c>
      <c r="L1231" s="11">
        <v>2</v>
      </c>
    </row>
    <row r="1232" spans="1:12">
      <c r="A1232" s="11" t="s">
        <v>2233</v>
      </c>
      <c r="D1232" s="11" t="s">
        <v>260</v>
      </c>
      <c r="E1232" s="19" t="s">
        <v>2483</v>
      </c>
      <c r="F1232" s="10">
        <v>42036</v>
      </c>
      <c r="G1232" s="10">
        <v>45689</v>
      </c>
      <c r="H1232" s="11">
        <v>11</v>
      </c>
      <c r="I1232" s="20" t="s">
        <v>259</v>
      </c>
      <c r="J1232" s="11" t="s">
        <v>261</v>
      </c>
      <c r="K1232" s="11" t="s">
        <v>12658</v>
      </c>
      <c r="L1232" s="11">
        <v>2</v>
      </c>
    </row>
    <row r="1233" spans="1:12">
      <c r="A1233" s="11" t="s">
        <v>2234</v>
      </c>
      <c r="D1233" s="11" t="s">
        <v>260</v>
      </c>
      <c r="E1233" s="19" t="s">
        <v>2484</v>
      </c>
      <c r="F1233" s="10">
        <v>42036</v>
      </c>
      <c r="G1233" s="10">
        <v>45689</v>
      </c>
      <c r="H1233" s="11">
        <v>11</v>
      </c>
      <c r="I1233" s="11" t="s">
        <v>277</v>
      </c>
      <c r="J1233" s="11" t="s">
        <v>261</v>
      </c>
      <c r="K1233" s="11" t="s">
        <v>12658</v>
      </c>
      <c r="L1233" s="11">
        <v>2</v>
      </c>
    </row>
    <row r="1234" spans="1:12">
      <c r="A1234" s="11" t="s">
        <v>2235</v>
      </c>
      <c r="D1234" s="11" t="s">
        <v>260</v>
      </c>
      <c r="E1234" s="19" t="s">
        <v>2485</v>
      </c>
      <c r="F1234" s="10">
        <v>42036</v>
      </c>
      <c r="G1234" s="10">
        <v>45689</v>
      </c>
      <c r="H1234" s="11">
        <v>11</v>
      </c>
      <c r="I1234" s="11" t="s">
        <v>277</v>
      </c>
      <c r="J1234" s="11" t="s">
        <v>261</v>
      </c>
      <c r="K1234" s="11" t="s">
        <v>12658</v>
      </c>
      <c r="L1234" s="11">
        <v>2</v>
      </c>
    </row>
    <row r="1235" spans="1:12">
      <c r="A1235" s="11" t="s">
        <v>2236</v>
      </c>
      <c r="D1235" s="11" t="s">
        <v>260</v>
      </c>
      <c r="E1235" s="19" t="s">
        <v>2486</v>
      </c>
      <c r="F1235" s="10">
        <v>42036</v>
      </c>
      <c r="G1235" s="10">
        <v>45689</v>
      </c>
      <c r="H1235" s="11">
        <v>11</v>
      </c>
      <c r="I1235" s="11" t="s">
        <v>277</v>
      </c>
      <c r="J1235" s="11" t="s">
        <v>261</v>
      </c>
      <c r="K1235" s="11" t="s">
        <v>12658</v>
      </c>
      <c r="L1235" s="11">
        <v>2</v>
      </c>
    </row>
    <row r="1236" spans="1:12">
      <c r="A1236" s="11" t="s">
        <v>2237</v>
      </c>
      <c r="D1236" s="11" t="s">
        <v>260</v>
      </c>
      <c r="E1236" s="19" t="s">
        <v>2487</v>
      </c>
      <c r="F1236" s="10">
        <v>42036</v>
      </c>
      <c r="G1236" s="10">
        <v>45689</v>
      </c>
      <c r="H1236" s="11">
        <v>11</v>
      </c>
      <c r="I1236" s="20" t="s">
        <v>259</v>
      </c>
      <c r="J1236" s="11" t="s">
        <v>261</v>
      </c>
      <c r="K1236" s="11" t="s">
        <v>12658</v>
      </c>
      <c r="L1236" s="11">
        <v>2</v>
      </c>
    </row>
    <row r="1237" spans="1:12">
      <c r="A1237" s="11" t="s">
        <v>2238</v>
      </c>
      <c r="D1237" s="11" t="s">
        <v>260</v>
      </c>
      <c r="E1237" s="19" t="s">
        <v>2488</v>
      </c>
      <c r="F1237" s="10">
        <v>42036</v>
      </c>
      <c r="G1237" s="10">
        <v>45689</v>
      </c>
      <c r="H1237" s="11">
        <v>11</v>
      </c>
      <c r="I1237" s="20" t="s">
        <v>259</v>
      </c>
      <c r="J1237" s="11" t="s">
        <v>261</v>
      </c>
      <c r="K1237" s="11" t="s">
        <v>12658</v>
      </c>
      <c r="L1237" s="11">
        <v>2</v>
      </c>
    </row>
    <row r="1238" spans="1:12">
      <c r="A1238" s="11" t="s">
        <v>2239</v>
      </c>
      <c r="D1238" s="11" t="s">
        <v>260</v>
      </c>
      <c r="E1238" s="19" t="s">
        <v>2489</v>
      </c>
      <c r="F1238" s="10">
        <v>42036</v>
      </c>
      <c r="G1238" s="10">
        <v>45689</v>
      </c>
      <c r="H1238" s="11">
        <v>11</v>
      </c>
      <c r="I1238" s="20" t="s">
        <v>259</v>
      </c>
      <c r="J1238" s="11" t="s">
        <v>261</v>
      </c>
      <c r="K1238" s="11" t="s">
        <v>12658</v>
      </c>
      <c r="L1238" s="11">
        <v>2</v>
      </c>
    </row>
    <row r="1239" spans="1:12">
      <c r="A1239" s="11" t="s">
        <v>2240</v>
      </c>
      <c r="D1239" s="11" t="s">
        <v>260</v>
      </c>
      <c r="E1239" s="19" t="s">
        <v>2490</v>
      </c>
      <c r="F1239" s="10">
        <v>42036</v>
      </c>
      <c r="G1239" s="10">
        <v>45689</v>
      </c>
      <c r="H1239" s="11">
        <v>11</v>
      </c>
      <c r="I1239" s="20" t="s">
        <v>259</v>
      </c>
      <c r="J1239" s="11" t="s">
        <v>261</v>
      </c>
      <c r="K1239" s="11" t="s">
        <v>12658</v>
      </c>
      <c r="L1239" s="11">
        <v>2</v>
      </c>
    </row>
    <row r="1240" spans="1:12">
      <c r="A1240" s="11" t="s">
        <v>2241</v>
      </c>
      <c r="D1240" s="11" t="s">
        <v>260</v>
      </c>
      <c r="E1240" s="19" t="s">
        <v>2491</v>
      </c>
      <c r="F1240" s="10">
        <v>42036</v>
      </c>
      <c r="G1240" s="10">
        <v>45689</v>
      </c>
      <c r="H1240" s="11">
        <v>11</v>
      </c>
      <c r="I1240" s="20" t="s">
        <v>259</v>
      </c>
      <c r="J1240" s="11" t="s">
        <v>261</v>
      </c>
      <c r="K1240" s="11" t="s">
        <v>12658</v>
      </c>
      <c r="L1240" s="11">
        <v>2</v>
      </c>
    </row>
    <row r="1241" spans="1:12">
      <c r="A1241" s="11" t="s">
        <v>2242</v>
      </c>
      <c r="D1241" s="11" t="s">
        <v>260</v>
      </c>
      <c r="E1241" s="19" t="s">
        <v>2492</v>
      </c>
      <c r="F1241" s="10">
        <v>42036</v>
      </c>
      <c r="G1241" s="10">
        <v>45689</v>
      </c>
      <c r="H1241" s="11">
        <v>11</v>
      </c>
      <c r="I1241" s="20" t="s">
        <v>259</v>
      </c>
      <c r="J1241" s="11" t="s">
        <v>261</v>
      </c>
      <c r="K1241" s="11" t="s">
        <v>12658</v>
      </c>
      <c r="L1241" s="11">
        <v>2</v>
      </c>
    </row>
    <row r="1242" spans="1:12">
      <c r="A1242" s="11" t="s">
        <v>2243</v>
      </c>
      <c r="D1242" s="11" t="s">
        <v>260</v>
      </c>
      <c r="E1242" s="19" t="s">
        <v>2493</v>
      </c>
      <c r="F1242" s="10">
        <v>42036</v>
      </c>
      <c r="G1242" s="10">
        <v>45689</v>
      </c>
      <c r="H1242" s="11">
        <v>11</v>
      </c>
      <c r="I1242" s="20" t="s">
        <v>259</v>
      </c>
      <c r="J1242" s="11" t="s">
        <v>261</v>
      </c>
      <c r="K1242" s="11" t="s">
        <v>12658</v>
      </c>
      <c r="L1242" s="11">
        <v>2</v>
      </c>
    </row>
    <row r="1243" spans="1:12">
      <c r="A1243" s="11" t="s">
        <v>2244</v>
      </c>
      <c r="D1243" s="11" t="s">
        <v>260</v>
      </c>
      <c r="E1243" s="19" t="s">
        <v>2494</v>
      </c>
      <c r="F1243" s="10">
        <v>42036</v>
      </c>
      <c r="G1243" s="10">
        <v>45689</v>
      </c>
      <c r="H1243" s="11">
        <v>11</v>
      </c>
      <c r="I1243" s="20" t="s">
        <v>259</v>
      </c>
      <c r="J1243" s="11" t="s">
        <v>261</v>
      </c>
      <c r="K1243" s="11" t="s">
        <v>12658</v>
      </c>
      <c r="L1243" s="11">
        <v>2</v>
      </c>
    </row>
    <row r="1244" spans="1:12">
      <c r="A1244" s="11" t="s">
        <v>2245</v>
      </c>
      <c r="D1244" s="11" t="s">
        <v>260</v>
      </c>
      <c r="E1244" s="19" t="s">
        <v>2495</v>
      </c>
      <c r="F1244" s="10">
        <v>42036</v>
      </c>
      <c r="G1244" s="10">
        <v>45689</v>
      </c>
      <c r="H1244" s="11">
        <v>11</v>
      </c>
      <c r="I1244" s="20" t="s">
        <v>259</v>
      </c>
      <c r="J1244" s="11" t="s">
        <v>261</v>
      </c>
      <c r="K1244" s="11" t="s">
        <v>12658</v>
      </c>
      <c r="L1244" s="11">
        <v>2</v>
      </c>
    </row>
    <row r="1245" spans="1:12">
      <c r="A1245" s="11" t="s">
        <v>2246</v>
      </c>
      <c r="D1245" s="11" t="s">
        <v>260</v>
      </c>
      <c r="E1245" s="19" t="s">
        <v>2496</v>
      </c>
      <c r="F1245" s="10">
        <v>42036</v>
      </c>
      <c r="G1245" s="10">
        <v>45689</v>
      </c>
      <c r="H1245" s="11">
        <v>11</v>
      </c>
      <c r="I1245" s="20" t="s">
        <v>259</v>
      </c>
      <c r="J1245" s="11" t="s">
        <v>261</v>
      </c>
      <c r="K1245" s="11" t="s">
        <v>12658</v>
      </c>
      <c r="L1245" s="11">
        <v>2</v>
      </c>
    </row>
    <row r="1246" spans="1:12">
      <c r="A1246" s="11" t="s">
        <v>2247</v>
      </c>
      <c r="D1246" s="11" t="s">
        <v>260</v>
      </c>
      <c r="E1246" s="19" t="s">
        <v>2497</v>
      </c>
      <c r="F1246" s="10">
        <v>42036</v>
      </c>
      <c r="G1246" s="10">
        <v>45689</v>
      </c>
      <c r="H1246" s="11">
        <v>11</v>
      </c>
      <c r="I1246" s="20" t="s">
        <v>259</v>
      </c>
      <c r="J1246" s="11" t="s">
        <v>261</v>
      </c>
      <c r="K1246" s="11" t="s">
        <v>12658</v>
      </c>
      <c r="L1246" s="11">
        <v>2</v>
      </c>
    </row>
    <row r="1247" spans="1:12">
      <c r="A1247" s="11" t="s">
        <v>2248</v>
      </c>
      <c r="D1247" s="11" t="s">
        <v>260</v>
      </c>
      <c r="E1247" s="19" t="s">
        <v>2498</v>
      </c>
      <c r="F1247" s="10">
        <v>42036</v>
      </c>
      <c r="G1247" s="10">
        <v>45689</v>
      </c>
      <c r="H1247" s="11">
        <v>11</v>
      </c>
      <c r="I1247" s="20" t="s">
        <v>259</v>
      </c>
      <c r="J1247" s="11" t="s">
        <v>261</v>
      </c>
      <c r="K1247" s="11" t="s">
        <v>12658</v>
      </c>
      <c r="L1247" s="11">
        <v>2</v>
      </c>
    </row>
    <row r="1248" spans="1:12">
      <c r="A1248" s="11" t="s">
        <v>2249</v>
      </c>
      <c r="D1248" s="11" t="s">
        <v>260</v>
      </c>
      <c r="E1248" s="19" t="s">
        <v>2499</v>
      </c>
      <c r="F1248" s="10">
        <v>42036</v>
      </c>
      <c r="G1248" s="10">
        <v>45689</v>
      </c>
      <c r="H1248" s="11">
        <v>11</v>
      </c>
      <c r="I1248" s="20" t="s">
        <v>259</v>
      </c>
      <c r="J1248" s="11" t="s">
        <v>261</v>
      </c>
      <c r="K1248" s="11" t="s">
        <v>12658</v>
      </c>
      <c r="L1248" s="11">
        <v>2</v>
      </c>
    </row>
    <row r="1249" spans="1:12">
      <c r="A1249" s="11" t="s">
        <v>2250</v>
      </c>
      <c r="D1249" s="11" t="s">
        <v>260</v>
      </c>
      <c r="E1249" s="19" t="s">
        <v>2500</v>
      </c>
      <c r="F1249" s="10">
        <v>42036</v>
      </c>
      <c r="G1249" s="10">
        <v>45689</v>
      </c>
      <c r="H1249" s="11">
        <v>11</v>
      </c>
      <c r="I1249" s="20" t="s">
        <v>259</v>
      </c>
      <c r="J1249" s="11" t="s">
        <v>261</v>
      </c>
      <c r="K1249" s="11" t="s">
        <v>12658</v>
      </c>
      <c r="L1249" s="11">
        <v>2</v>
      </c>
    </row>
    <row r="1250" spans="1:12">
      <c r="A1250" s="11" t="s">
        <v>2251</v>
      </c>
      <c r="D1250" s="11" t="s">
        <v>260</v>
      </c>
      <c r="E1250" s="19" t="s">
        <v>2501</v>
      </c>
      <c r="F1250" s="10">
        <v>42036</v>
      </c>
      <c r="G1250" s="10">
        <v>45689</v>
      </c>
      <c r="H1250" s="11">
        <v>11</v>
      </c>
      <c r="I1250" s="20" t="s">
        <v>259</v>
      </c>
      <c r="J1250" s="11" t="s">
        <v>261</v>
      </c>
      <c r="K1250" s="11" t="s">
        <v>12658</v>
      </c>
      <c r="L1250" s="11">
        <v>2</v>
      </c>
    </row>
    <row r="1251" spans="1:12">
      <c r="A1251" s="11" t="s">
        <v>2252</v>
      </c>
      <c r="D1251" s="11" t="s">
        <v>260</v>
      </c>
      <c r="E1251" s="19" t="s">
        <v>2502</v>
      </c>
      <c r="F1251" s="10">
        <v>42036</v>
      </c>
      <c r="G1251" s="10">
        <v>45689</v>
      </c>
      <c r="H1251" s="11">
        <v>11</v>
      </c>
      <c r="I1251" s="11" t="s">
        <v>277</v>
      </c>
      <c r="J1251" s="11" t="s">
        <v>261</v>
      </c>
      <c r="K1251" s="11" t="s">
        <v>12658</v>
      </c>
      <c r="L1251" s="11">
        <v>2</v>
      </c>
    </row>
    <row r="1252" spans="1:12">
      <c r="A1252" s="11" t="s">
        <v>2253</v>
      </c>
      <c r="D1252" s="11" t="s">
        <v>260</v>
      </c>
      <c r="E1252" s="19" t="s">
        <v>2503</v>
      </c>
      <c r="F1252" s="10">
        <v>42036</v>
      </c>
      <c r="G1252" s="10">
        <v>45689</v>
      </c>
      <c r="H1252" s="11">
        <v>11</v>
      </c>
      <c r="I1252" s="11" t="s">
        <v>277</v>
      </c>
      <c r="J1252" s="11" t="s">
        <v>261</v>
      </c>
      <c r="K1252" s="11" t="s">
        <v>12658</v>
      </c>
      <c r="L1252" s="11">
        <v>2</v>
      </c>
    </row>
    <row r="1253" spans="1:12">
      <c r="A1253" s="11" t="s">
        <v>2254</v>
      </c>
      <c r="D1253" s="11" t="s">
        <v>260</v>
      </c>
      <c r="E1253" s="19" t="s">
        <v>2504</v>
      </c>
      <c r="F1253" s="10">
        <v>42036</v>
      </c>
      <c r="G1253" s="10">
        <v>45689</v>
      </c>
      <c r="H1253" s="11">
        <v>11</v>
      </c>
      <c r="I1253" s="11" t="s">
        <v>277</v>
      </c>
      <c r="J1253" s="11" t="s">
        <v>261</v>
      </c>
      <c r="K1253" s="11" t="s">
        <v>12658</v>
      </c>
      <c r="L1253" s="11">
        <v>2</v>
      </c>
    </row>
    <row r="1254" spans="1:12">
      <c r="A1254" s="11" t="s">
        <v>2255</v>
      </c>
      <c r="D1254" s="11" t="s">
        <v>260</v>
      </c>
      <c r="E1254" s="19" t="s">
        <v>2505</v>
      </c>
      <c r="F1254" s="10">
        <v>42036</v>
      </c>
      <c r="G1254" s="10">
        <v>45689</v>
      </c>
      <c r="H1254" s="11">
        <v>11</v>
      </c>
      <c r="I1254" s="20" t="s">
        <v>259</v>
      </c>
      <c r="J1254" s="11" t="s">
        <v>261</v>
      </c>
      <c r="K1254" s="11" t="s">
        <v>12658</v>
      </c>
      <c r="L1254" s="11">
        <v>2</v>
      </c>
    </row>
    <row r="1255" spans="1:12">
      <c r="A1255" s="11" t="s">
        <v>2256</v>
      </c>
      <c r="D1255" s="11" t="s">
        <v>260</v>
      </c>
      <c r="E1255" s="19" t="s">
        <v>2506</v>
      </c>
      <c r="F1255" s="10">
        <v>42036</v>
      </c>
      <c r="G1255" s="10">
        <v>45689</v>
      </c>
      <c r="H1255" s="11">
        <v>11</v>
      </c>
      <c r="I1255" s="20" t="s">
        <v>259</v>
      </c>
      <c r="J1255" s="11" t="s">
        <v>261</v>
      </c>
      <c r="K1255" s="11" t="s">
        <v>12658</v>
      </c>
      <c r="L1255" s="11">
        <v>2</v>
      </c>
    </row>
    <row r="1256" spans="1:12">
      <c r="A1256" s="11" t="s">
        <v>2257</v>
      </c>
      <c r="D1256" s="11" t="s">
        <v>260</v>
      </c>
      <c r="E1256" s="19" t="s">
        <v>2507</v>
      </c>
      <c r="F1256" s="10">
        <v>42036</v>
      </c>
      <c r="G1256" s="10">
        <v>45689</v>
      </c>
      <c r="H1256" s="11">
        <v>11</v>
      </c>
      <c r="I1256" s="20" t="s">
        <v>259</v>
      </c>
      <c r="J1256" s="11" t="s">
        <v>261</v>
      </c>
      <c r="K1256" s="11" t="s">
        <v>12658</v>
      </c>
      <c r="L1256" s="11">
        <v>2</v>
      </c>
    </row>
    <row r="1257" spans="1:12">
      <c r="A1257" s="11" t="s">
        <v>2258</v>
      </c>
      <c r="D1257" s="11" t="s">
        <v>260</v>
      </c>
      <c r="E1257" s="19" t="s">
        <v>2508</v>
      </c>
      <c r="F1257" s="10">
        <v>42036</v>
      </c>
      <c r="G1257" s="10">
        <v>45689</v>
      </c>
      <c r="H1257" s="11">
        <v>11</v>
      </c>
      <c r="I1257" s="20" t="s">
        <v>259</v>
      </c>
      <c r="J1257" s="11" t="s">
        <v>261</v>
      </c>
      <c r="K1257" s="11" t="s">
        <v>12658</v>
      </c>
      <c r="L1257" s="11">
        <v>2</v>
      </c>
    </row>
    <row r="1258" spans="1:12">
      <c r="A1258" s="11" t="s">
        <v>2259</v>
      </c>
      <c r="D1258" s="11" t="s">
        <v>260</v>
      </c>
      <c r="E1258" s="19" t="s">
        <v>2509</v>
      </c>
      <c r="F1258" s="10">
        <v>42036</v>
      </c>
      <c r="G1258" s="10">
        <v>45689</v>
      </c>
      <c r="H1258" s="11">
        <v>11</v>
      </c>
      <c r="I1258" s="20" t="s">
        <v>259</v>
      </c>
      <c r="J1258" s="11" t="s">
        <v>261</v>
      </c>
      <c r="K1258" s="11" t="s">
        <v>12658</v>
      </c>
      <c r="L1258" s="11">
        <v>2</v>
      </c>
    </row>
    <row r="1259" spans="1:12">
      <c r="A1259" s="11" t="s">
        <v>2260</v>
      </c>
      <c r="D1259" s="11" t="s">
        <v>260</v>
      </c>
      <c r="E1259" s="19" t="s">
        <v>2510</v>
      </c>
      <c r="F1259" s="10">
        <v>42036</v>
      </c>
      <c r="G1259" s="10">
        <v>45689</v>
      </c>
      <c r="H1259" s="11">
        <v>11</v>
      </c>
      <c r="I1259" s="20" t="s">
        <v>259</v>
      </c>
      <c r="J1259" s="11" t="s">
        <v>261</v>
      </c>
      <c r="K1259" s="11" t="s">
        <v>12658</v>
      </c>
      <c r="L1259" s="11">
        <v>2</v>
      </c>
    </row>
    <row r="1260" spans="1:12">
      <c r="A1260" s="11" t="s">
        <v>2261</v>
      </c>
      <c r="D1260" s="11" t="s">
        <v>260</v>
      </c>
      <c r="E1260" s="19" t="s">
        <v>2511</v>
      </c>
      <c r="F1260" s="10">
        <v>42036</v>
      </c>
      <c r="G1260" s="10">
        <v>45689</v>
      </c>
      <c r="H1260" s="11">
        <v>11</v>
      </c>
      <c r="I1260" s="20" t="s">
        <v>259</v>
      </c>
      <c r="J1260" s="11" t="s">
        <v>261</v>
      </c>
      <c r="K1260" s="11" t="s">
        <v>12658</v>
      </c>
      <c r="L1260" s="11">
        <v>2</v>
      </c>
    </row>
    <row r="1261" spans="1:12">
      <c r="A1261" s="11" t="s">
        <v>2262</v>
      </c>
      <c r="D1261" s="11" t="s">
        <v>260</v>
      </c>
      <c r="E1261" s="19" t="s">
        <v>2512</v>
      </c>
      <c r="F1261" s="10">
        <v>42036</v>
      </c>
      <c r="G1261" s="10">
        <v>45689</v>
      </c>
      <c r="H1261" s="11">
        <v>11</v>
      </c>
      <c r="I1261" s="20" t="s">
        <v>259</v>
      </c>
      <c r="J1261" s="11" t="s">
        <v>261</v>
      </c>
      <c r="K1261" s="11" t="s">
        <v>12658</v>
      </c>
      <c r="L1261" s="11">
        <v>2</v>
      </c>
    </row>
    <row r="1262" spans="1:12">
      <c r="A1262" s="11" t="s">
        <v>2513</v>
      </c>
      <c r="D1262" s="11" t="s">
        <v>260</v>
      </c>
      <c r="E1262" s="19" t="s">
        <v>2763</v>
      </c>
      <c r="F1262" s="10">
        <v>42036</v>
      </c>
      <c r="G1262" s="10">
        <v>45689</v>
      </c>
      <c r="H1262" s="11">
        <v>11</v>
      </c>
      <c r="I1262" s="20" t="s">
        <v>259</v>
      </c>
      <c r="J1262" s="11" t="s">
        <v>261</v>
      </c>
      <c r="K1262" s="11" t="s">
        <v>12658</v>
      </c>
      <c r="L1262" s="11">
        <v>2</v>
      </c>
    </row>
    <row r="1263" spans="1:12">
      <c r="A1263" s="11" t="s">
        <v>2514</v>
      </c>
      <c r="D1263" s="11" t="s">
        <v>260</v>
      </c>
      <c r="E1263" s="19" t="s">
        <v>2764</v>
      </c>
      <c r="F1263" s="10">
        <v>42036</v>
      </c>
      <c r="G1263" s="10">
        <v>45689</v>
      </c>
      <c r="H1263" s="11">
        <v>11</v>
      </c>
      <c r="I1263" s="20" t="s">
        <v>259</v>
      </c>
      <c r="J1263" s="11" t="s">
        <v>261</v>
      </c>
      <c r="K1263" s="11" t="s">
        <v>12658</v>
      </c>
      <c r="L1263" s="11">
        <v>2</v>
      </c>
    </row>
    <row r="1264" spans="1:12">
      <c r="A1264" s="11" t="s">
        <v>2515</v>
      </c>
      <c r="D1264" s="11" t="s">
        <v>260</v>
      </c>
      <c r="E1264" s="19" t="s">
        <v>2765</v>
      </c>
      <c r="F1264" s="10">
        <v>42036</v>
      </c>
      <c r="G1264" s="10">
        <v>45689</v>
      </c>
      <c r="H1264" s="11">
        <v>11</v>
      </c>
      <c r="I1264" s="20" t="s">
        <v>259</v>
      </c>
      <c r="J1264" s="11" t="s">
        <v>261</v>
      </c>
      <c r="K1264" s="11" t="s">
        <v>12658</v>
      </c>
      <c r="L1264" s="11">
        <v>2</v>
      </c>
    </row>
    <row r="1265" spans="1:12">
      <c r="A1265" s="11" t="s">
        <v>2516</v>
      </c>
      <c r="D1265" s="11" t="s">
        <v>260</v>
      </c>
      <c r="E1265" s="19" t="s">
        <v>2766</v>
      </c>
      <c r="F1265" s="10">
        <v>42036</v>
      </c>
      <c r="G1265" s="10">
        <v>45689</v>
      </c>
      <c r="H1265" s="11">
        <v>11</v>
      </c>
      <c r="I1265" s="20" t="s">
        <v>259</v>
      </c>
      <c r="J1265" s="11" t="s">
        <v>261</v>
      </c>
      <c r="K1265" s="11" t="s">
        <v>12658</v>
      </c>
      <c r="L1265" s="11">
        <v>2</v>
      </c>
    </row>
    <row r="1266" spans="1:12">
      <c r="A1266" s="11" t="s">
        <v>2517</v>
      </c>
      <c r="D1266" s="11" t="s">
        <v>260</v>
      </c>
      <c r="E1266" s="19" t="s">
        <v>2767</v>
      </c>
      <c r="F1266" s="10">
        <v>42036</v>
      </c>
      <c r="G1266" s="10">
        <v>45689</v>
      </c>
      <c r="H1266" s="11">
        <v>11</v>
      </c>
      <c r="I1266" s="20" t="s">
        <v>259</v>
      </c>
      <c r="J1266" s="11" t="s">
        <v>261</v>
      </c>
      <c r="K1266" s="11" t="s">
        <v>12658</v>
      </c>
      <c r="L1266" s="11">
        <v>2</v>
      </c>
    </row>
    <row r="1267" spans="1:12">
      <c r="A1267" s="11" t="s">
        <v>2518</v>
      </c>
      <c r="D1267" s="11" t="s">
        <v>260</v>
      </c>
      <c r="E1267" s="19" t="s">
        <v>2768</v>
      </c>
      <c r="F1267" s="10">
        <v>42036</v>
      </c>
      <c r="G1267" s="10">
        <v>45689</v>
      </c>
      <c r="H1267" s="11">
        <v>11</v>
      </c>
      <c r="I1267" s="20" t="s">
        <v>259</v>
      </c>
      <c r="J1267" s="11" t="s">
        <v>261</v>
      </c>
      <c r="K1267" s="11" t="s">
        <v>12658</v>
      </c>
      <c r="L1267" s="11">
        <v>2</v>
      </c>
    </row>
    <row r="1268" spans="1:12">
      <c r="A1268" s="11" t="s">
        <v>2519</v>
      </c>
      <c r="D1268" s="11" t="s">
        <v>260</v>
      </c>
      <c r="E1268" s="19" t="s">
        <v>2769</v>
      </c>
      <c r="F1268" s="10">
        <v>42036</v>
      </c>
      <c r="G1268" s="10">
        <v>45689</v>
      </c>
      <c r="H1268" s="11">
        <v>11</v>
      </c>
      <c r="I1268" s="20" t="s">
        <v>259</v>
      </c>
      <c r="J1268" s="11" t="s">
        <v>261</v>
      </c>
      <c r="K1268" s="11" t="s">
        <v>12658</v>
      </c>
      <c r="L1268" s="11">
        <v>2</v>
      </c>
    </row>
    <row r="1269" spans="1:12">
      <c r="A1269" s="11" t="s">
        <v>2520</v>
      </c>
      <c r="D1269" s="11" t="s">
        <v>260</v>
      </c>
      <c r="E1269" s="19" t="s">
        <v>2770</v>
      </c>
      <c r="F1269" s="10">
        <v>42036</v>
      </c>
      <c r="G1269" s="10">
        <v>45689</v>
      </c>
      <c r="H1269" s="11">
        <v>11</v>
      </c>
      <c r="I1269" s="11" t="s">
        <v>277</v>
      </c>
      <c r="J1269" s="11" t="s">
        <v>261</v>
      </c>
      <c r="K1269" s="11" t="s">
        <v>12658</v>
      </c>
      <c r="L1269" s="11">
        <v>2</v>
      </c>
    </row>
    <row r="1270" spans="1:12">
      <c r="A1270" s="11" t="s">
        <v>2521</v>
      </c>
      <c r="D1270" s="11" t="s">
        <v>260</v>
      </c>
      <c r="E1270" s="19" t="s">
        <v>2771</v>
      </c>
      <c r="F1270" s="10">
        <v>42036</v>
      </c>
      <c r="G1270" s="10">
        <v>45689</v>
      </c>
      <c r="H1270" s="11">
        <v>11</v>
      </c>
      <c r="I1270" s="11" t="s">
        <v>277</v>
      </c>
      <c r="J1270" s="11" t="s">
        <v>261</v>
      </c>
      <c r="K1270" s="11" t="s">
        <v>12658</v>
      </c>
      <c r="L1270" s="11">
        <v>2</v>
      </c>
    </row>
    <row r="1271" spans="1:12">
      <c r="A1271" s="11" t="s">
        <v>2522</v>
      </c>
      <c r="D1271" s="11" t="s">
        <v>260</v>
      </c>
      <c r="E1271" s="19" t="s">
        <v>2772</v>
      </c>
      <c r="F1271" s="10">
        <v>42036</v>
      </c>
      <c r="G1271" s="10">
        <v>45689</v>
      </c>
      <c r="H1271" s="11">
        <v>11</v>
      </c>
      <c r="I1271" s="11" t="s">
        <v>277</v>
      </c>
      <c r="J1271" s="11" t="s">
        <v>261</v>
      </c>
      <c r="K1271" s="11" t="s">
        <v>12658</v>
      </c>
      <c r="L1271" s="11">
        <v>2</v>
      </c>
    </row>
    <row r="1272" spans="1:12">
      <c r="A1272" s="11" t="s">
        <v>2523</v>
      </c>
      <c r="D1272" s="11" t="s">
        <v>260</v>
      </c>
      <c r="E1272" s="19" t="s">
        <v>2773</v>
      </c>
      <c r="F1272" s="10">
        <v>42036</v>
      </c>
      <c r="G1272" s="10">
        <v>45689</v>
      </c>
      <c r="H1272" s="11">
        <v>11</v>
      </c>
      <c r="I1272" s="20" t="s">
        <v>259</v>
      </c>
      <c r="J1272" s="11" t="s">
        <v>261</v>
      </c>
      <c r="K1272" s="11" t="s">
        <v>12658</v>
      </c>
      <c r="L1272" s="11">
        <v>2</v>
      </c>
    </row>
    <row r="1273" spans="1:12">
      <c r="A1273" s="11" t="s">
        <v>2524</v>
      </c>
      <c r="D1273" s="11" t="s">
        <v>260</v>
      </c>
      <c r="E1273" s="19" t="s">
        <v>2774</v>
      </c>
      <c r="F1273" s="10">
        <v>42036</v>
      </c>
      <c r="G1273" s="10">
        <v>45689</v>
      </c>
      <c r="H1273" s="11">
        <v>11</v>
      </c>
      <c r="I1273" s="20" t="s">
        <v>259</v>
      </c>
      <c r="J1273" s="11" t="s">
        <v>261</v>
      </c>
      <c r="K1273" s="11" t="s">
        <v>12658</v>
      </c>
      <c r="L1273" s="11">
        <v>2</v>
      </c>
    </row>
    <row r="1274" spans="1:12">
      <c r="A1274" s="11" t="s">
        <v>2525</v>
      </c>
      <c r="D1274" s="11" t="s">
        <v>260</v>
      </c>
      <c r="E1274" s="19" t="s">
        <v>2775</v>
      </c>
      <c r="F1274" s="10">
        <v>42036</v>
      </c>
      <c r="G1274" s="10">
        <v>45689</v>
      </c>
      <c r="H1274" s="11">
        <v>11</v>
      </c>
      <c r="I1274" s="20" t="s">
        <v>259</v>
      </c>
      <c r="J1274" s="11" t="s">
        <v>261</v>
      </c>
      <c r="K1274" s="11" t="s">
        <v>12658</v>
      </c>
      <c r="L1274" s="11">
        <v>2</v>
      </c>
    </row>
    <row r="1275" spans="1:12">
      <c r="A1275" s="11" t="s">
        <v>2526</v>
      </c>
      <c r="D1275" s="11" t="s">
        <v>260</v>
      </c>
      <c r="E1275" s="19" t="s">
        <v>2776</v>
      </c>
      <c r="F1275" s="10">
        <v>42036</v>
      </c>
      <c r="G1275" s="10">
        <v>45689</v>
      </c>
      <c r="H1275" s="11">
        <v>11</v>
      </c>
      <c r="I1275" s="20" t="s">
        <v>259</v>
      </c>
      <c r="J1275" s="11" t="s">
        <v>261</v>
      </c>
      <c r="K1275" s="11" t="s">
        <v>12658</v>
      </c>
      <c r="L1275" s="11">
        <v>2</v>
      </c>
    </row>
    <row r="1276" spans="1:12">
      <c r="A1276" s="11" t="s">
        <v>2527</v>
      </c>
      <c r="D1276" s="11" t="s">
        <v>260</v>
      </c>
      <c r="E1276" s="19" t="s">
        <v>2777</v>
      </c>
      <c r="F1276" s="10">
        <v>42036</v>
      </c>
      <c r="G1276" s="10">
        <v>45689</v>
      </c>
      <c r="H1276" s="11">
        <v>11</v>
      </c>
      <c r="I1276" s="20" t="s">
        <v>259</v>
      </c>
      <c r="J1276" s="11" t="s">
        <v>261</v>
      </c>
      <c r="K1276" s="11" t="s">
        <v>12658</v>
      </c>
      <c r="L1276" s="11">
        <v>2</v>
      </c>
    </row>
    <row r="1277" spans="1:12">
      <c r="A1277" s="11" t="s">
        <v>2528</v>
      </c>
      <c r="D1277" s="11" t="s">
        <v>260</v>
      </c>
      <c r="E1277" s="19" t="s">
        <v>2778</v>
      </c>
      <c r="F1277" s="10">
        <v>42036</v>
      </c>
      <c r="G1277" s="10">
        <v>45689</v>
      </c>
      <c r="H1277" s="11">
        <v>11</v>
      </c>
      <c r="I1277" s="20" t="s">
        <v>259</v>
      </c>
      <c r="J1277" s="11" t="s">
        <v>261</v>
      </c>
      <c r="K1277" s="11" t="s">
        <v>12658</v>
      </c>
      <c r="L1277" s="11">
        <v>2</v>
      </c>
    </row>
    <row r="1278" spans="1:12">
      <c r="A1278" s="11" t="s">
        <v>2529</v>
      </c>
      <c r="D1278" s="11" t="s">
        <v>260</v>
      </c>
      <c r="E1278" s="19" t="s">
        <v>2779</v>
      </c>
      <c r="F1278" s="10">
        <v>42036</v>
      </c>
      <c r="G1278" s="10">
        <v>45689</v>
      </c>
      <c r="H1278" s="11">
        <v>11</v>
      </c>
      <c r="I1278" s="20" t="s">
        <v>259</v>
      </c>
      <c r="J1278" s="11" t="s">
        <v>261</v>
      </c>
      <c r="K1278" s="11" t="s">
        <v>12658</v>
      </c>
      <c r="L1278" s="11">
        <v>2</v>
      </c>
    </row>
    <row r="1279" spans="1:12">
      <c r="A1279" s="11" t="s">
        <v>2530</v>
      </c>
      <c r="D1279" s="11" t="s">
        <v>260</v>
      </c>
      <c r="E1279" s="19" t="s">
        <v>2780</v>
      </c>
      <c r="F1279" s="10">
        <v>42036</v>
      </c>
      <c r="G1279" s="10">
        <v>45689</v>
      </c>
      <c r="H1279" s="11">
        <v>11</v>
      </c>
      <c r="I1279" s="20" t="s">
        <v>259</v>
      </c>
      <c r="J1279" s="11" t="s">
        <v>261</v>
      </c>
      <c r="K1279" s="11" t="s">
        <v>12658</v>
      </c>
      <c r="L1279" s="11">
        <v>2</v>
      </c>
    </row>
    <row r="1280" spans="1:12">
      <c r="A1280" s="11" t="s">
        <v>2531</v>
      </c>
      <c r="D1280" s="11" t="s">
        <v>260</v>
      </c>
      <c r="E1280" s="19" t="s">
        <v>2781</v>
      </c>
      <c r="F1280" s="10">
        <v>42036</v>
      </c>
      <c r="G1280" s="10">
        <v>45689</v>
      </c>
      <c r="H1280" s="11">
        <v>11</v>
      </c>
      <c r="I1280" s="20" t="s">
        <v>259</v>
      </c>
      <c r="J1280" s="11" t="s">
        <v>261</v>
      </c>
      <c r="K1280" s="11" t="s">
        <v>12658</v>
      </c>
      <c r="L1280" s="11">
        <v>2</v>
      </c>
    </row>
    <row r="1281" spans="1:12">
      <c r="A1281" s="11" t="s">
        <v>2532</v>
      </c>
      <c r="D1281" s="11" t="s">
        <v>260</v>
      </c>
      <c r="E1281" s="19" t="s">
        <v>2782</v>
      </c>
      <c r="F1281" s="10">
        <v>42036</v>
      </c>
      <c r="G1281" s="10">
        <v>45689</v>
      </c>
      <c r="H1281" s="11">
        <v>11</v>
      </c>
      <c r="I1281" s="20" t="s">
        <v>259</v>
      </c>
      <c r="J1281" s="11" t="s">
        <v>261</v>
      </c>
      <c r="K1281" s="11" t="s">
        <v>12658</v>
      </c>
      <c r="L1281" s="11">
        <v>2</v>
      </c>
    </row>
    <row r="1282" spans="1:12">
      <c r="A1282" s="11" t="s">
        <v>2533</v>
      </c>
      <c r="D1282" s="11" t="s">
        <v>260</v>
      </c>
      <c r="E1282" s="19" t="s">
        <v>2783</v>
      </c>
      <c r="F1282" s="10">
        <v>42036</v>
      </c>
      <c r="G1282" s="10">
        <v>45689</v>
      </c>
      <c r="H1282" s="11">
        <v>11</v>
      </c>
      <c r="I1282" s="20" t="s">
        <v>259</v>
      </c>
      <c r="J1282" s="11" t="s">
        <v>261</v>
      </c>
      <c r="K1282" s="11" t="s">
        <v>12658</v>
      </c>
      <c r="L1282" s="11">
        <v>2</v>
      </c>
    </row>
    <row r="1283" spans="1:12">
      <c r="A1283" s="11" t="s">
        <v>2534</v>
      </c>
      <c r="D1283" s="11" t="s">
        <v>260</v>
      </c>
      <c r="E1283" s="19" t="s">
        <v>2784</v>
      </c>
      <c r="F1283" s="10">
        <v>42036</v>
      </c>
      <c r="G1283" s="10">
        <v>45689</v>
      </c>
      <c r="H1283" s="11">
        <v>11</v>
      </c>
      <c r="I1283" s="20" t="s">
        <v>259</v>
      </c>
      <c r="J1283" s="11" t="s">
        <v>261</v>
      </c>
      <c r="K1283" s="11" t="s">
        <v>12658</v>
      </c>
      <c r="L1283" s="11">
        <v>2</v>
      </c>
    </row>
    <row r="1284" spans="1:12">
      <c r="A1284" s="11" t="s">
        <v>2535</v>
      </c>
      <c r="D1284" s="11" t="s">
        <v>260</v>
      </c>
      <c r="E1284" s="19" t="s">
        <v>2785</v>
      </c>
      <c r="F1284" s="10">
        <v>42036</v>
      </c>
      <c r="G1284" s="10">
        <v>45689</v>
      </c>
      <c r="H1284" s="11">
        <v>11</v>
      </c>
      <c r="I1284" s="20" t="s">
        <v>259</v>
      </c>
      <c r="J1284" s="11" t="s">
        <v>261</v>
      </c>
      <c r="K1284" s="11" t="s">
        <v>12658</v>
      </c>
      <c r="L1284" s="11">
        <v>2</v>
      </c>
    </row>
    <row r="1285" spans="1:12">
      <c r="A1285" s="11" t="s">
        <v>2536</v>
      </c>
      <c r="D1285" s="11" t="s">
        <v>260</v>
      </c>
      <c r="E1285" s="19" t="s">
        <v>2786</v>
      </c>
      <c r="F1285" s="10">
        <v>42036</v>
      </c>
      <c r="G1285" s="10">
        <v>45689</v>
      </c>
      <c r="H1285" s="11">
        <v>11</v>
      </c>
      <c r="I1285" s="20" t="s">
        <v>259</v>
      </c>
      <c r="J1285" s="11" t="s">
        <v>261</v>
      </c>
      <c r="K1285" s="11" t="s">
        <v>12658</v>
      </c>
      <c r="L1285" s="11">
        <v>2</v>
      </c>
    </row>
    <row r="1286" spans="1:12">
      <c r="A1286" s="11" t="s">
        <v>2537</v>
      </c>
      <c r="D1286" s="11" t="s">
        <v>260</v>
      </c>
      <c r="E1286" s="19" t="s">
        <v>2787</v>
      </c>
      <c r="F1286" s="10">
        <v>42036</v>
      </c>
      <c r="G1286" s="10">
        <v>45689</v>
      </c>
      <c r="H1286" s="11">
        <v>11</v>
      </c>
      <c r="I1286" s="20" t="s">
        <v>259</v>
      </c>
      <c r="J1286" s="11" t="s">
        <v>261</v>
      </c>
      <c r="K1286" s="11" t="s">
        <v>12658</v>
      </c>
      <c r="L1286" s="11">
        <v>2</v>
      </c>
    </row>
    <row r="1287" spans="1:12">
      <c r="A1287" s="11" t="s">
        <v>2538</v>
      </c>
      <c r="D1287" s="11" t="s">
        <v>260</v>
      </c>
      <c r="E1287" s="19" t="s">
        <v>2788</v>
      </c>
      <c r="F1287" s="10">
        <v>42036</v>
      </c>
      <c r="G1287" s="10">
        <v>45689</v>
      </c>
      <c r="H1287" s="11">
        <v>11</v>
      </c>
      <c r="I1287" s="11" t="s">
        <v>277</v>
      </c>
      <c r="J1287" s="11" t="s">
        <v>261</v>
      </c>
      <c r="K1287" s="11" t="s">
        <v>12658</v>
      </c>
      <c r="L1287" s="11">
        <v>2</v>
      </c>
    </row>
    <row r="1288" spans="1:12">
      <c r="A1288" s="11" t="s">
        <v>2539</v>
      </c>
      <c r="D1288" s="11" t="s">
        <v>260</v>
      </c>
      <c r="E1288" s="19" t="s">
        <v>2789</v>
      </c>
      <c r="F1288" s="10">
        <v>42036</v>
      </c>
      <c r="G1288" s="10">
        <v>45689</v>
      </c>
      <c r="H1288" s="11">
        <v>11</v>
      </c>
      <c r="I1288" s="11" t="s">
        <v>277</v>
      </c>
      <c r="J1288" s="11" t="s">
        <v>261</v>
      </c>
      <c r="K1288" s="11" t="s">
        <v>12658</v>
      </c>
      <c r="L1288" s="11">
        <v>2</v>
      </c>
    </row>
    <row r="1289" spans="1:12">
      <c r="A1289" s="11" t="s">
        <v>2540</v>
      </c>
      <c r="D1289" s="11" t="s">
        <v>260</v>
      </c>
      <c r="E1289" s="19" t="s">
        <v>2790</v>
      </c>
      <c r="F1289" s="10">
        <v>42036</v>
      </c>
      <c r="G1289" s="10">
        <v>45689</v>
      </c>
      <c r="H1289" s="11">
        <v>11</v>
      </c>
      <c r="I1289" s="11" t="s">
        <v>277</v>
      </c>
      <c r="J1289" s="11" t="s">
        <v>261</v>
      </c>
      <c r="K1289" s="11" t="s">
        <v>12658</v>
      </c>
      <c r="L1289" s="11">
        <v>2</v>
      </c>
    </row>
    <row r="1290" spans="1:12">
      <c r="A1290" s="11" t="s">
        <v>2541</v>
      </c>
      <c r="D1290" s="11" t="s">
        <v>260</v>
      </c>
      <c r="E1290" s="19" t="s">
        <v>2791</v>
      </c>
      <c r="F1290" s="10">
        <v>42036</v>
      </c>
      <c r="G1290" s="10">
        <v>45689</v>
      </c>
      <c r="H1290" s="11">
        <v>11</v>
      </c>
      <c r="I1290" s="20" t="s">
        <v>259</v>
      </c>
      <c r="J1290" s="11" t="s">
        <v>261</v>
      </c>
      <c r="K1290" s="11" t="s">
        <v>12658</v>
      </c>
      <c r="L1290" s="11">
        <v>2</v>
      </c>
    </row>
    <row r="1291" spans="1:12">
      <c r="A1291" s="11" t="s">
        <v>2542</v>
      </c>
      <c r="D1291" s="11" t="s">
        <v>260</v>
      </c>
      <c r="E1291" s="19" t="s">
        <v>2792</v>
      </c>
      <c r="F1291" s="10">
        <v>42036</v>
      </c>
      <c r="G1291" s="10">
        <v>45689</v>
      </c>
      <c r="H1291" s="11">
        <v>11</v>
      </c>
      <c r="I1291" s="20" t="s">
        <v>259</v>
      </c>
      <c r="J1291" s="11" t="s">
        <v>261</v>
      </c>
      <c r="K1291" s="11" t="s">
        <v>12658</v>
      </c>
      <c r="L1291" s="11">
        <v>2</v>
      </c>
    </row>
    <row r="1292" spans="1:12">
      <c r="A1292" s="11" t="s">
        <v>2543</v>
      </c>
      <c r="D1292" s="11" t="s">
        <v>260</v>
      </c>
      <c r="E1292" s="19" t="s">
        <v>2793</v>
      </c>
      <c r="F1292" s="10">
        <v>42036</v>
      </c>
      <c r="G1292" s="10">
        <v>45689</v>
      </c>
      <c r="H1292" s="11">
        <v>11</v>
      </c>
      <c r="I1292" s="20" t="s">
        <v>259</v>
      </c>
      <c r="J1292" s="11" t="s">
        <v>261</v>
      </c>
      <c r="K1292" s="11" t="s">
        <v>12658</v>
      </c>
      <c r="L1292" s="11">
        <v>2</v>
      </c>
    </row>
    <row r="1293" spans="1:12">
      <c r="A1293" s="11" t="s">
        <v>2544</v>
      </c>
      <c r="D1293" s="11" t="s">
        <v>260</v>
      </c>
      <c r="E1293" s="19" t="s">
        <v>2794</v>
      </c>
      <c r="F1293" s="10">
        <v>42036</v>
      </c>
      <c r="G1293" s="10">
        <v>45689</v>
      </c>
      <c r="H1293" s="11">
        <v>11</v>
      </c>
      <c r="I1293" s="20" t="s">
        <v>259</v>
      </c>
      <c r="J1293" s="11" t="s">
        <v>261</v>
      </c>
      <c r="K1293" s="11" t="s">
        <v>12658</v>
      </c>
      <c r="L1293" s="11">
        <v>2</v>
      </c>
    </row>
    <row r="1294" spans="1:12">
      <c r="A1294" s="11" t="s">
        <v>2545</v>
      </c>
      <c r="D1294" s="11" t="s">
        <v>260</v>
      </c>
      <c r="E1294" s="19" t="s">
        <v>2795</v>
      </c>
      <c r="F1294" s="10">
        <v>42036</v>
      </c>
      <c r="G1294" s="10">
        <v>45689</v>
      </c>
      <c r="H1294" s="11">
        <v>11</v>
      </c>
      <c r="I1294" s="20" t="s">
        <v>259</v>
      </c>
      <c r="J1294" s="11" t="s">
        <v>261</v>
      </c>
      <c r="K1294" s="11" t="s">
        <v>12658</v>
      </c>
      <c r="L1294" s="11">
        <v>2</v>
      </c>
    </row>
    <row r="1295" spans="1:12">
      <c r="A1295" s="11" t="s">
        <v>2546</v>
      </c>
      <c r="D1295" s="11" t="s">
        <v>260</v>
      </c>
      <c r="E1295" s="19" t="s">
        <v>2796</v>
      </c>
      <c r="F1295" s="10">
        <v>42036</v>
      </c>
      <c r="G1295" s="10">
        <v>45689</v>
      </c>
      <c r="H1295" s="11">
        <v>11</v>
      </c>
      <c r="I1295" s="20" t="s">
        <v>259</v>
      </c>
      <c r="J1295" s="11" t="s">
        <v>261</v>
      </c>
      <c r="K1295" s="11" t="s">
        <v>12658</v>
      </c>
      <c r="L1295" s="11">
        <v>2</v>
      </c>
    </row>
    <row r="1296" spans="1:12">
      <c r="A1296" s="11" t="s">
        <v>2547</v>
      </c>
      <c r="D1296" s="11" t="s">
        <v>260</v>
      </c>
      <c r="E1296" s="19" t="s">
        <v>2797</v>
      </c>
      <c r="F1296" s="10">
        <v>42036</v>
      </c>
      <c r="G1296" s="10">
        <v>45689</v>
      </c>
      <c r="H1296" s="11">
        <v>11</v>
      </c>
      <c r="I1296" s="20" t="s">
        <v>259</v>
      </c>
      <c r="J1296" s="11" t="s">
        <v>261</v>
      </c>
      <c r="K1296" s="11" t="s">
        <v>12658</v>
      </c>
      <c r="L1296" s="11">
        <v>2</v>
      </c>
    </row>
    <row r="1297" spans="1:12">
      <c r="A1297" s="11" t="s">
        <v>2548</v>
      </c>
      <c r="D1297" s="11" t="s">
        <v>260</v>
      </c>
      <c r="E1297" s="19" t="s">
        <v>2798</v>
      </c>
      <c r="F1297" s="10">
        <v>42036</v>
      </c>
      <c r="G1297" s="10">
        <v>45689</v>
      </c>
      <c r="H1297" s="11">
        <v>11</v>
      </c>
      <c r="I1297" s="20" t="s">
        <v>259</v>
      </c>
      <c r="J1297" s="11" t="s">
        <v>261</v>
      </c>
      <c r="K1297" s="11" t="s">
        <v>12658</v>
      </c>
      <c r="L1297" s="11">
        <v>2</v>
      </c>
    </row>
    <row r="1298" spans="1:12">
      <c r="A1298" s="11" t="s">
        <v>2549</v>
      </c>
      <c r="D1298" s="11" t="s">
        <v>260</v>
      </c>
      <c r="E1298" s="19" t="s">
        <v>2799</v>
      </c>
      <c r="F1298" s="10">
        <v>42036</v>
      </c>
      <c r="G1298" s="10">
        <v>45689</v>
      </c>
      <c r="H1298" s="11">
        <v>11</v>
      </c>
      <c r="I1298" s="20" t="s">
        <v>259</v>
      </c>
      <c r="J1298" s="11" t="s">
        <v>261</v>
      </c>
      <c r="K1298" s="11" t="s">
        <v>12658</v>
      </c>
      <c r="L1298" s="11">
        <v>2</v>
      </c>
    </row>
    <row r="1299" spans="1:12">
      <c r="A1299" s="11" t="s">
        <v>2550</v>
      </c>
      <c r="D1299" s="11" t="s">
        <v>260</v>
      </c>
      <c r="E1299" s="19" t="s">
        <v>2800</v>
      </c>
      <c r="F1299" s="10">
        <v>42036</v>
      </c>
      <c r="G1299" s="10">
        <v>45689</v>
      </c>
      <c r="H1299" s="11">
        <v>11</v>
      </c>
      <c r="I1299" s="20" t="s">
        <v>259</v>
      </c>
      <c r="J1299" s="11" t="s">
        <v>261</v>
      </c>
      <c r="K1299" s="11" t="s">
        <v>12658</v>
      </c>
      <c r="L1299" s="11">
        <v>2</v>
      </c>
    </row>
    <row r="1300" spans="1:12">
      <c r="A1300" s="11" t="s">
        <v>2551</v>
      </c>
      <c r="D1300" s="11" t="s">
        <v>260</v>
      </c>
      <c r="E1300" s="19" t="s">
        <v>2801</v>
      </c>
      <c r="F1300" s="10">
        <v>42036</v>
      </c>
      <c r="G1300" s="10">
        <v>45689</v>
      </c>
      <c r="H1300" s="11">
        <v>11</v>
      </c>
      <c r="I1300" s="20" t="s">
        <v>259</v>
      </c>
      <c r="J1300" s="11" t="s">
        <v>261</v>
      </c>
      <c r="K1300" s="11" t="s">
        <v>12658</v>
      </c>
      <c r="L1300" s="11">
        <v>2</v>
      </c>
    </row>
    <row r="1301" spans="1:12">
      <c r="A1301" s="11" t="s">
        <v>2552</v>
      </c>
      <c r="D1301" s="11" t="s">
        <v>260</v>
      </c>
      <c r="E1301" s="19" t="s">
        <v>2802</v>
      </c>
      <c r="F1301" s="10">
        <v>42036</v>
      </c>
      <c r="G1301" s="10">
        <v>45689</v>
      </c>
      <c r="H1301" s="11">
        <v>11</v>
      </c>
      <c r="I1301" s="20" t="s">
        <v>259</v>
      </c>
      <c r="J1301" s="11" t="s">
        <v>261</v>
      </c>
      <c r="K1301" s="11" t="s">
        <v>12658</v>
      </c>
      <c r="L1301" s="11">
        <v>2</v>
      </c>
    </row>
    <row r="1302" spans="1:12">
      <c r="A1302" s="11" t="s">
        <v>2553</v>
      </c>
      <c r="D1302" s="11" t="s">
        <v>260</v>
      </c>
      <c r="E1302" s="19" t="s">
        <v>2803</v>
      </c>
      <c r="F1302" s="10">
        <v>42036</v>
      </c>
      <c r="G1302" s="10">
        <v>45689</v>
      </c>
      <c r="H1302" s="11">
        <v>11</v>
      </c>
      <c r="I1302" s="20" t="s">
        <v>259</v>
      </c>
      <c r="J1302" s="11" t="s">
        <v>261</v>
      </c>
      <c r="K1302" s="11" t="s">
        <v>12658</v>
      </c>
      <c r="L1302" s="11">
        <v>2</v>
      </c>
    </row>
    <row r="1303" spans="1:12">
      <c r="A1303" s="11" t="s">
        <v>2554</v>
      </c>
      <c r="D1303" s="11" t="s">
        <v>260</v>
      </c>
      <c r="E1303" s="19" t="s">
        <v>2804</v>
      </c>
      <c r="F1303" s="10">
        <v>42036</v>
      </c>
      <c r="G1303" s="10">
        <v>45689</v>
      </c>
      <c r="H1303" s="11">
        <v>11</v>
      </c>
      <c r="I1303" s="20" t="s">
        <v>259</v>
      </c>
      <c r="J1303" s="11" t="s">
        <v>261</v>
      </c>
      <c r="K1303" s="11" t="s">
        <v>12658</v>
      </c>
      <c r="L1303" s="11">
        <v>2</v>
      </c>
    </row>
    <row r="1304" spans="1:12">
      <c r="A1304" s="11" t="s">
        <v>2555</v>
      </c>
      <c r="D1304" s="11" t="s">
        <v>260</v>
      </c>
      <c r="E1304" s="19" t="s">
        <v>2805</v>
      </c>
      <c r="F1304" s="10">
        <v>42036</v>
      </c>
      <c r="G1304" s="10">
        <v>45689</v>
      </c>
      <c r="H1304" s="11">
        <v>11</v>
      </c>
      <c r="I1304" s="20" t="s">
        <v>259</v>
      </c>
      <c r="J1304" s="11" t="s">
        <v>261</v>
      </c>
      <c r="K1304" s="11" t="s">
        <v>12658</v>
      </c>
      <c r="L1304" s="11">
        <v>2</v>
      </c>
    </row>
    <row r="1305" spans="1:12">
      <c r="A1305" s="11" t="s">
        <v>2556</v>
      </c>
      <c r="D1305" s="11" t="s">
        <v>260</v>
      </c>
      <c r="E1305" s="19" t="s">
        <v>2806</v>
      </c>
      <c r="F1305" s="10">
        <v>42036</v>
      </c>
      <c r="G1305" s="10">
        <v>45689</v>
      </c>
      <c r="H1305" s="11">
        <v>11</v>
      </c>
      <c r="I1305" s="11" t="s">
        <v>277</v>
      </c>
      <c r="J1305" s="11" t="s">
        <v>261</v>
      </c>
      <c r="K1305" s="11" t="s">
        <v>12658</v>
      </c>
      <c r="L1305" s="11">
        <v>2</v>
      </c>
    </row>
    <row r="1306" spans="1:12">
      <c r="A1306" s="11" t="s">
        <v>2557</v>
      </c>
      <c r="D1306" s="11" t="s">
        <v>260</v>
      </c>
      <c r="E1306" s="19" t="s">
        <v>2807</v>
      </c>
      <c r="F1306" s="10">
        <v>42036</v>
      </c>
      <c r="G1306" s="10">
        <v>45689</v>
      </c>
      <c r="H1306" s="11">
        <v>11</v>
      </c>
      <c r="I1306" s="11" t="s">
        <v>277</v>
      </c>
      <c r="J1306" s="11" t="s">
        <v>261</v>
      </c>
      <c r="K1306" s="11" t="s">
        <v>12658</v>
      </c>
      <c r="L1306" s="11">
        <v>2</v>
      </c>
    </row>
    <row r="1307" spans="1:12">
      <c r="A1307" s="11" t="s">
        <v>2558</v>
      </c>
      <c r="D1307" s="11" t="s">
        <v>260</v>
      </c>
      <c r="E1307" s="19" t="s">
        <v>2808</v>
      </c>
      <c r="F1307" s="10">
        <v>42036</v>
      </c>
      <c r="G1307" s="10">
        <v>45689</v>
      </c>
      <c r="H1307" s="11">
        <v>11</v>
      </c>
      <c r="I1307" s="11" t="s">
        <v>277</v>
      </c>
      <c r="J1307" s="11" t="s">
        <v>261</v>
      </c>
      <c r="K1307" s="11" t="s">
        <v>12658</v>
      </c>
      <c r="L1307" s="11">
        <v>2</v>
      </c>
    </row>
    <row r="1308" spans="1:12">
      <c r="A1308" s="11" t="s">
        <v>2559</v>
      </c>
      <c r="D1308" s="11" t="s">
        <v>260</v>
      </c>
      <c r="E1308" s="19" t="s">
        <v>2809</v>
      </c>
      <c r="F1308" s="10">
        <v>42036</v>
      </c>
      <c r="G1308" s="10">
        <v>45689</v>
      </c>
      <c r="H1308" s="11">
        <v>11</v>
      </c>
      <c r="I1308" s="20" t="s">
        <v>259</v>
      </c>
      <c r="J1308" s="11" t="s">
        <v>261</v>
      </c>
      <c r="K1308" s="11" t="s">
        <v>12658</v>
      </c>
      <c r="L1308" s="11">
        <v>2</v>
      </c>
    </row>
    <row r="1309" spans="1:12">
      <c r="A1309" s="11" t="s">
        <v>2560</v>
      </c>
      <c r="D1309" s="11" t="s">
        <v>260</v>
      </c>
      <c r="E1309" s="19" t="s">
        <v>2810</v>
      </c>
      <c r="F1309" s="10">
        <v>42036</v>
      </c>
      <c r="G1309" s="10">
        <v>45689</v>
      </c>
      <c r="H1309" s="11">
        <v>11</v>
      </c>
      <c r="I1309" s="20" t="s">
        <v>259</v>
      </c>
      <c r="J1309" s="11" t="s">
        <v>261</v>
      </c>
      <c r="K1309" s="11" t="s">
        <v>12658</v>
      </c>
      <c r="L1309" s="11">
        <v>2</v>
      </c>
    </row>
    <row r="1310" spans="1:12">
      <c r="A1310" s="11" t="s">
        <v>2561</v>
      </c>
      <c r="D1310" s="11" t="s">
        <v>260</v>
      </c>
      <c r="E1310" s="19" t="s">
        <v>2811</v>
      </c>
      <c r="F1310" s="10">
        <v>42036</v>
      </c>
      <c r="G1310" s="10">
        <v>45689</v>
      </c>
      <c r="H1310" s="11">
        <v>11</v>
      </c>
      <c r="I1310" s="20" t="s">
        <v>259</v>
      </c>
      <c r="J1310" s="11" t="s">
        <v>261</v>
      </c>
      <c r="K1310" s="11" t="s">
        <v>12658</v>
      </c>
      <c r="L1310" s="11">
        <v>2</v>
      </c>
    </row>
    <row r="1311" spans="1:12">
      <c r="A1311" s="11" t="s">
        <v>2562</v>
      </c>
      <c r="D1311" s="11" t="s">
        <v>260</v>
      </c>
      <c r="E1311" s="19" t="s">
        <v>2812</v>
      </c>
      <c r="F1311" s="10">
        <v>42036</v>
      </c>
      <c r="G1311" s="10">
        <v>45689</v>
      </c>
      <c r="H1311" s="11">
        <v>11</v>
      </c>
      <c r="I1311" s="20" t="s">
        <v>259</v>
      </c>
      <c r="J1311" s="11" t="s">
        <v>261</v>
      </c>
      <c r="K1311" s="11" t="s">
        <v>12658</v>
      </c>
      <c r="L1311" s="11">
        <v>2</v>
      </c>
    </row>
    <row r="1312" spans="1:12">
      <c r="A1312" s="11" t="s">
        <v>2563</v>
      </c>
      <c r="D1312" s="11" t="s">
        <v>260</v>
      </c>
      <c r="E1312" s="19" t="s">
        <v>2813</v>
      </c>
      <c r="F1312" s="10">
        <v>42036</v>
      </c>
      <c r="G1312" s="10">
        <v>45689</v>
      </c>
      <c r="H1312" s="11">
        <v>11</v>
      </c>
      <c r="I1312" s="20" t="s">
        <v>259</v>
      </c>
      <c r="J1312" s="11" t="s">
        <v>261</v>
      </c>
      <c r="K1312" s="11" t="s">
        <v>12658</v>
      </c>
      <c r="L1312" s="11">
        <v>2</v>
      </c>
    </row>
    <row r="1313" spans="1:12">
      <c r="A1313" s="11" t="s">
        <v>2564</v>
      </c>
      <c r="D1313" s="11" t="s">
        <v>260</v>
      </c>
      <c r="E1313" s="19" t="s">
        <v>2814</v>
      </c>
      <c r="F1313" s="10">
        <v>42036</v>
      </c>
      <c r="G1313" s="10">
        <v>45689</v>
      </c>
      <c r="H1313" s="11">
        <v>11</v>
      </c>
      <c r="I1313" s="20" t="s">
        <v>259</v>
      </c>
      <c r="J1313" s="11" t="s">
        <v>261</v>
      </c>
      <c r="K1313" s="11" t="s">
        <v>12658</v>
      </c>
      <c r="L1313" s="11">
        <v>2</v>
      </c>
    </row>
    <row r="1314" spans="1:12">
      <c r="A1314" s="11" t="s">
        <v>2565</v>
      </c>
      <c r="D1314" s="11" t="s">
        <v>260</v>
      </c>
      <c r="E1314" s="19" t="s">
        <v>2815</v>
      </c>
      <c r="F1314" s="10">
        <v>42036</v>
      </c>
      <c r="G1314" s="10">
        <v>45689</v>
      </c>
      <c r="H1314" s="11">
        <v>11</v>
      </c>
      <c r="I1314" s="20" t="s">
        <v>259</v>
      </c>
      <c r="J1314" s="11" t="s">
        <v>261</v>
      </c>
      <c r="K1314" s="11" t="s">
        <v>12658</v>
      </c>
      <c r="L1314" s="11">
        <v>2</v>
      </c>
    </row>
    <row r="1315" spans="1:12">
      <c r="A1315" s="11" t="s">
        <v>2566</v>
      </c>
      <c r="D1315" s="11" t="s">
        <v>260</v>
      </c>
      <c r="E1315" s="19" t="s">
        <v>2816</v>
      </c>
      <c r="F1315" s="10">
        <v>42036</v>
      </c>
      <c r="G1315" s="10">
        <v>45689</v>
      </c>
      <c r="H1315" s="11">
        <v>11</v>
      </c>
      <c r="I1315" s="20" t="s">
        <v>259</v>
      </c>
      <c r="J1315" s="11" t="s">
        <v>261</v>
      </c>
      <c r="K1315" s="11" t="s">
        <v>12658</v>
      </c>
      <c r="L1315" s="11">
        <v>2</v>
      </c>
    </row>
    <row r="1316" spans="1:12">
      <c r="A1316" s="11" t="s">
        <v>2567</v>
      </c>
      <c r="D1316" s="11" t="s">
        <v>260</v>
      </c>
      <c r="E1316" s="19" t="s">
        <v>2817</v>
      </c>
      <c r="F1316" s="10">
        <v>42036</v>
      </c>
      <c r="G1316" s="10">
        <v>45689</v>
      </c>
      <c r="H1316" s="11">
        <v>11</v>
      </c>
      <c r="I1316" s="20" t="s">
        <v>259</v>
      </c>
      <c r="J1316" s="11" t="s">
        <v>261</v>
      </c>
      <c r="K1316" s="11" t="s">
        <v>12658</v>
      </c>
      <c r="L1316" s="11">
        <v>2</v>
      </c>
    </row>
    <row r="1317" spans="1:12">
      <c r="A1317" s="11" t="s">
        <v>2568</v>
      </c>
      <c r="D1317" s="11" t="s">
        <v>260</v>
      </c>
      <c r="E1317" s="19" t="s">
        <v>2818</v>
      </c>
      <c r="F1317" s="10">
        <v>42036</v>
      </c>
      <c r="G1317" s="10">
        <v>45689</v>
      </c>
      <c r="H1317" s="11">
        <v>11</v>
      </c>
      <c r="I1317" s="20" t="s">
        <v>259</v>
      </c>
      <c r="J1317" s="11" t="s">
        <v>261</v>
      </c>
      <c r="K1317" s="11" t="s">
        <v>12658</v>
      </c>
      <c r="L1317" s="11">
        <v>2</v>
      </c>
    </row>
    <row r="1318" spans="1:12">
      <c r="A1318" s="11" t="s">
        <v>2569</v>
      </c>
      <c r="D1318" s="11" t="s">
        <v>260</v>
      </c>
      <c r="E1318" s="19" t="s">
        <v>2819</v>
      </c>
      <c r="F1318" s="10">
        <v>42036</v>
      </c>
      <c r="G1318" s="10">
        <v>45689</v>
      </c>
      <c r="H1318" s="11">
        <v>11</v>
      </c>
      <c r="I1318" s="20" t="s">
        <v>259</v>
      </c>
      <c r="J1318" s="11" t="s">
        <v>261</v>
      </c>
      <c r="K1318" s="11" t="s">
        <v>12658</v>
      </c>
      <c r="L1318" s="11">
        <v>2</v>
      </c>
    </row>
    <row r="1319" spans="1:12">
      <c r="A1319" s="11" t="s">
        <v>2570</v>
      </c>
      <c r="D1319" s="11" t="s">
        <v>260</v>
      </c>
      <c r="E1319" s="19" t="s">
        <v>2820</v>
      </c>
      <c r="F1319" s="10">
        <v>42036</v>
      </c>
      <c r="G1319" s="10">
        <v>45689</v>
      </c>
      <c r="H1319" s="11">
        <v>11</v>
      </c>
      <c r="I1319" s="20" t="s">
        <v>259</v>
      </c>
      <c r="J1319" s="11" t="s">
        <v>261</v>
      </c>
      <c r="K1319" s="11" t="s">
        <v>12658</v>
      </c>
      <c r="L1319" s="11">
        <v>2</v>
      </c>
    </row>
    <row r="1320" spans="1:12">
      <c r="A1320" s="11" t="s">
        <v>2571</v>
      </c>
      <c r="D1320" s="11" t="s">
        <v>260</v>
      </c>
      <c r="E1320" s="19" t="s">
        <v>2821</v>
      </c>
      <c r="F1320" s="10">
        <v>42036</v>
      </c>
      <c r="G1320" s="10">
        <v>45689</v>
      </c>
      <c r="H1320" s="11">
        <v>11</v>
      </c>
      <c r="I1320" s="20" t="s">
        <v>259</v>
      </c>
      <c r="J1320" s="11" t="s">
        <v>261</v>
      </c>
      <c r="K1320" s="11" t="s">
        <v>12658</v>
      </c>
      <c r="L1320" s="11">
        <v>2</v>
      </c>
    </row>
    <row r="1321" spans="1:12">
      <c r="A1321" s="11" t="s">
        <v>2572</v>
      </c>
      <c r="D1321" s="11" t="s">
        <v>260</v>
      </c>
      <c r="E1321" s="19" t="s">
        <v>2822</v>
      </c>
      <c r="F1321" s="10">
        <v>42036</v>
      </c>
      <c r="G1321" s="10">
        <v>45689</v>
      </c>
      <c r="H1321" s="11">
        <v>11</v>
      </c>
      <c r="I1321" s="20" t="s">
        <v>259</v>
      </c>
      <c r="J1321" s="11" t="s">
        <v>261</v>
      </c>
      <c r="K1321" s="11" t="s">
        <v>12658</v>
      </c>
      <c r="L1321" s="11">
        <v>2</v>
      </c>
    </row>
    <row r="1322" spans="1:12">
      <c r="A1322" s="11" t="s">
        <v>2573</v>
      </c>
      <c r="D1322" s="11" t="s">
        <v>260</v>
      </c>
      <c r="E1322" s="19" t="s">
        <v>2823</v>
      </c>
      <c r="F1322" s="10">
        <v>42036</v>
      </c>
      <c r="G1322" s="10">
        <v>45689</v>
      </c>
      <c r="H1322" s="11">
        <v>11</v>
      </c>
      <c r="I1322" s="20" t="s">
        <v>259</v>
      </c>
      <c r="J1322" s="11" t="s">
        <v>261</v>
      </c>
      <c r="K1322" s="11" t="s">
        <v>12658</v>
      </c>
      <c r="L1322" s="11">
        <v>2</v>
      </c>
    </row>
    <row r="1323" spans="1:12">
      <c r="A1323" s="11" t="s">
        <v>2574</v>
      </c>
      <c r="D1323" s="11" t="s">
        <v>260</v>
      </c>
      <c r="E1323" s="19" t="s">
        <v>2824</v>
      </c>
      <c r="F1323" s="10">
        <v>42036</v>
      </c>
      <c r="G1323" s="10">
        <v>45689</v>
      </c>
      <c r="H1323" s="11">
        <v>11</v>
      </c>
      <c r="I1323" s="11" t="s">
        <v>277</v>
      </c>
      <c r="J1323" s="11" t="s">
        <v>261</v>
      </c>
      <c r="K1323" s="11" t="s">
        <v>12658</v>
      </c>
      <c r="L1323" s="11">
        <v>2</v>
      </c>
    </row>
    <row r="1324" spans="1:12">
      <c r="A1324" s="11" t="s">
        <v>2575</v>
      </c>
      <c r="D1324" s="11" t="s">
        <v>260</v>
      </c>
      <c r="E1324" s="19" t="s">
        <v>2825</v>
      </c>
      <c r="F1324" s="10">
        <v>42036</v>
      </c>
      <c r="G1324" s="10">
        <v>45689</v>
      </c>
      <c r="H1324" s="11">
        <v>11</v>
      </c>
      <c r="I1324" s="11" t="s">
        <v>277</v>
      </c>
      <c r="J1324" s="11" t="s">
        <v>261</v>
      </c>
      <c r="K1324" s="11" t="s">
        <v>12658</v>
      </c>
      <c r="L1324" s="11">
        <v>2</v>
      </c>
    </row>
    <row r="1325" spans="1:12">
      <c r="A1325" s="11" t="s">
        <v>2576</v>
      </c>
      <c r="D1325" s="11" t="s">
        <v>260</v>
      </c>
      <c r="E1325" s="19" t="s">
        <v>2826</v>
      </c>
      <c r="F1325" s="10">
        <v>42036</v>
      </c>
      <c r="G1325" s="10">
        <v>45689</v>
      </c>
      <c r="H1325" s="11">
        <v>11</v>
      </c>
      <c r="I1325" s="11" t="s">
        <v>277</v>
      </c>
      <c r="J1325" s="11" t="s">
        <v>261</v>
      </c>
      <c r="K1325" s="11" t="s">
        <v>12658</v>
      </c>
      <c r="L1325" s="11">
        <v>2</v>
      </c>
    </row>
    <row r="1326" spans="1:12">
      <c r="A1326" s="11" t="s">
        <v>2577</v>
      </c>
      <c r="D1326" s="11" t="s">
        <v>260</v>
      </c>
      <c r="E1326" s="19" t="s">
        <v>2827</v>
      </c>
      <c r="F1326" s="10">
        <v>42036</v>
      </c>
      <c r="G1326" s="10">
        <v>45689</v>
      </c>
      <c r="H1326" s="11">
        <v>11</v>
      </c>
      <c r="I1326" s="20" t="s">
        <v>259</v>
      </c>
      <c r="J1326" s="11" t="s">
        <v>261</v>
      </c>
      <c r="K1326" s="11" t="s">
        <v>12658</v>
      </c>
      <c r="L1326" s="11">
        <v>2</v>
      </c>
    </row>
    <row r="1327" spans="1:12">
      <c r="A1327" s="11" t="s">
        <v>2578</v>
      </c>
      <c r="D1327" s="11" t="s">
        <v>260</v>
      </c>
      <c r="E1327" s="19" t="s">
        <v>2828</v>
      </c>
      <c r="F1327" s="10">
        <v>42036</v>
      </c>
      <c r="G1327" s="10">
        <v>45689</v>
      </c>
      <c r="H1327" s="11">
        <v>11</v>
      </c>
      <c r="I1327" s="20" t="s">
        <v>259</v>
      </c>
      <c r="J1327" s="11" t="s">
        <v>261</v>
      </c>
      <c r="K1327" s="11" t="s">
        <v>12658</v>
      </c>
      <c r="L1327" s="11">
        <v>2</v>
      </c>
    </row>
    <row r="1328" spans="1:12">
      <c r="A1328" s="11" t="s">
        <v>2579</v>
      </c>
      <c r="D1328" s="11" t="s">
        <v>260</v>
      </c>
      <c r="E1328" s="19" t="s">
        <v>2829</v>
      </c>
      <c r="F1328" s="10">
        <v>42036</v>
      </c>
      <c r="G1328" s="10">
        <v>45689</v>
      </c>
      <c r="H1328" s="11">
        <v>11</v>
      </c>
      <c r="I1328" s="20" t="s">
        <v>259</v>
      </c>
      <c r="J1328" s="11" t="s">
        <v>261</v>
      </c>
      <c r="K1328" s="11" t="s">
        <v>12658</v>
      </c>
      <c r="L1328" s="11">
        <v>2</v>
      </c>
    </row>
    <row r="1329" spans="1:12">
      <c r="A1329" s="11" t="s">
        <v>2580</v>
      </c>
      <c r="D1329" s="11" t="s">
        <v>260</v>
      </c>
      <c r="E1329" s="19" t="s">
        <v>2830</v>
      </c>
      <c r="F1329" s="10">
        <v>42036</v>
      </c>
      <c r="G1329" s="10">
        <v>45689</v>
      </c>
      <c r="H1329" s="11">
        <v>11</v>
      </c>
      <c r="I1329" s="20" t="s">
        <v>259</v>
      </c>
      <c r="J1329" s="11" t="s">
        <v>261</v>
      </c>
      <c r="K1329" s="11" t="s">
        <v>12658</v>
      </c>
      <c r="L1329" s="11">
        <v>2</v>
      </c>
    </row>
    <row r="1330" spans="1:12">
      <c r="A1330" s="11" t="s">
        <v>2581</v>
      </c>
      <c r="D1330" s="11" t="s">
        <v>260</v>
      </c>
      <c r="E1330" s="19" t="s">
        <v>2831</v>
      </c>
      <c r="F1330" s="10">
        <v>42036</v>
      </c>
      <c r="G1330" s="10">
        <v>45689</v>
      </c>
      <c r="H1330" s="11">
        <v>11</v>
      </c>
      <c r="I1330" s="20" t="s">
        <v>259</v>
      </c>
      <c r="J1330" s="11" t="s">
        <v>261</v>
      </c>
      <c r="K1330" s="11" t="s">
        <v>12658</v>
      </c>
      <c r="L1330" s="11">
        <v>2</v>
      </c>
    </row>
    <row r="1331" spans="1:12">
      <c r="A1331" s="11" t="s">
        <v>2582</v>
      </c>
      <c r="D1331" s="11" t="s">
        <v>260</v>
      </c>
      <c r="E1331" s="19" t="s">
        <v>2832</v>
      </c>
      <c r="F1331" s="10">
        <v>42036</v>
      </c>
      <c r="G1331" s="10">
        <v>45689</v>
      </c>
      <c r="H1331" s="11">
        <v>11</v>
      </c>
      <c r="I1331" s="20" t="s">
        <v>259</v>
      </c>
      <c r="J1331" s="11" t="s">
        <v>261</v>
      </c>
      <c r="K1331" s="11" t="s">
        <v>12658</v>
      </c>
      <c r="L1331" s="11">
        <v>2</v>
      </c>
    </row>
    <row r="1332" spans="1:12">
      <c r="A1332" s="11" t="s">
        <v>2583</v>
      </c>
      <c r="D1332" s="11" t="s">
        <v>260</v>
      </c>
      <c r="E1332" s="19" t="s">
        <v>2833</v>
      </c>
      <c r="F1332" s="10">
        <v>42036</v>
      </c>
      <c r="G1332" s="10">
        <v>45689</v>
      </c>
      <c r="H1332" s="11">
        <v>11</v>
      </c>
      <c r="I1332" s="20" t="s">
        <v>259</v>
      </c>
      <c r="J1332" s="11" t="s">
        <v>261</v>
      </c>
      <c r="K1332" s="11" t="s">
        <v>12658</v>
      </c>
      <c r="L1332" s="11">
        <v>2</v>
      </c>
    </row>
    <row r="1333" spans="1:12">
      <c r="A1333" s="11" t="s">
        <v>2584</v>
      </c>
      <c r="D1333" s="11" t="s">
        <v>260</v>
      </c>
      <c r="E1333" s="19" t="s">
        <v>2834</v>
      </c>
      <c r="F1333" s="10">
        <v>42036</v>
      </c>
      <c r="G1333" s="10">
        <v>45689</v>
      </c>
      <c r="H1333" s="11">
        <v>11</v>
      </c>
      <c r="I1333" s="20" t="s">
        <v>259</v>
      </c>
      <c r="J1333" s="11" t="s">
        <v>261</v>
      </c>
      <c r="K1333" s="11" t="s">
        <v>12658</v>
      </c>
      <c r="L1333" s="11">
        <v>2</v>
      </c>
    </row>
    <row r="1334" spans="1:12">
      <c r="A1334" s="11" t="s">
        <v>2585</v>
      </c>
      <c r="D1334" s="11" t="s">
        <v>260</v>
      </c>
      <c r="E1334" s="19" t="s">
        <v>2835</v>
      </c>
      <c r="F1334" s="10">
        <v>42036</v>
      </c>
      <c r="G1334" s="10">
        <v>45689</v>
      </c>
      <c r="H1334" s="11">
        <v>11</v>
      </c>
      <c r="I1334" s="20" t="s">
        <v>259</v>
      </c>
      <c r="J1334" s="11" t="s">
        <v>261</v>
      </c>
      <c r="K1334" s="11" t="s">
        <v>12658</v>
      </c>
      <c r="L1334" s="11">
        <v>2</v>
      </c>
    </row>
    <row r="1335" spans="1:12">
      <c r="A1335" s="11" t="s">
        <v>2586</v>
      </c>
      <c r="D1335" s="11" t="s">
        <v>260</v>
      </c>
      <c r="E1335" s="19" t="s">
        <v>2836</v>
      </c>
      <c r="F1335" s="10">
        <v>42036</v>
      </c>
      <c r="G1335" s="10">
        <v>45689</v>
      </c>
      <c r="H1335" s="11">
        <v>11</v>
      </c>
      <c r="I1335" s="20" t="s">
        <v>259</v>
      </c>
      <c r="J1335" s="11" t="s">
        <v>261</v>
      </c>
      <c r="K1335" s="11" t="s">
        <v>12658</v>
      </c>
      <c r="L1335" s="11">
        <v>2</v>
      </c>
    </row>
    <row r="1336" spans="1:12">
      <c r="A1336" s="11" t="s">
        <v>2587</v>
      </c>
      <c r="D1336" s="11" t="s">
        <v>260</v>
      </c>
      <c r="E1336" s="19" t="s">
        <v>2837</v>
      </c>
      <c r="F1336" s="10">
        <v>42036</v>
      </c>
      <c r="G1336" s="10">
        <v>45689</v>
      </c>
      <c r="H1336" s="11">
        <v>11</v>
      </c>
      <c r="I1336" s="20" t="s">
        <v>259</v>
      </c>
      <c r="J1336" s="11" t="s">
        <v>261</v>
      </c>
      <c r="K1336" s="11" t="s">
        <v>12658</v>
      </c>
      <c r="L1336" s="11">
        <v>2</v>
      </c>
    </row>
    <row r="1337" spans="1:12">
      <c r="A1337" s="11" t="s">
        <v>2588</v>
      </c>
      <c r="D1337" s="11" t="s">
        <v>260</v>
      </c>
      <c r="E1337" s="19" t="s">
        <v>2838</v>
      </c>
      <c r="F1337" s="10">
        <v>42036</v>
      </c>
      <c r="G1337" s="10">
        <v>45689</v>
      </c>
      <c r="H1337" s="11">
        <v>11</v>
      </c>
      <c r="I1337" s="20" t="s">
        <v>259</v>
      </c>
      <c r="J1337" s="11" t="s">
        <v>261</v>
      </c>
      <c r="K1337" s="11" t="s">
        <v>12658</v>
      </c>
      <c r="L1337" s="11">
        <v>2</v>
      </c>
    </row>
    <row r="1338" spans="1:12">
      <c r="A1338" s="11" t="s">
        <v>2589</v>
      </c>
      <c r="D1338" s="11" t="s">
        <v>260</v>
      </c>
      <c r="E1338" s="19" t="s">
        <v>2839</v>
      </c>
      <c r="F1338" s="10">
        <v>42036</v>
      </c>
      <c r="G1338" s="10">
        <v>45689</v>
      </c>
      <c r="H1338" s="11">
        <v>11</v>
      </c>
      <c r="I1338" s="20" t="s">
        <v>259</v>
      </c>
      <c r="J1338" s="11" t="s">
        <v>261</v>
      </c>
      <c r="K1338" s="11" t="s">
        <v>12658</v>
      </c>
      <c r="L1338" s="11">
        <v>2</v>
      </c>
    </row>
    <row r="1339" spans="1:12">
      <c r="A1339" s="11" t="s">
        <v>2590</v>
      </c>
      <c r="D1339" s="11" t="s">
        <v>260</v>
      </c>
      <c r="E1339" s="19" t="s">
        <v>2840</v>
      </c>
      <c r="F1339" s="10">
        <v>42036</v>
      </c>
      <c r="G1339" s="10">
        <v>45689</v>
      </c>
      <c r="H1339" s="11">
        <v>11</v>
      </c>
      <c r="I1339" s="20" t="s">
        <v>259</v>
      </c>
      <c r="J1339" s="11" t="s">
        <v>261</v>
      </c>
      <c r="K1339" s="11" t="s">
        <v>12658</v>
      </c>
      <c r="L1339" s="11">
        <v>2</v>
      </c>
    </row>
    <row r="1340" spans="1:12">
      <c r="A1340" s="11" t="s">
        <v>2591</v>
      </c>
      <c r="D1340" s="11" t="s">
        <v>260</v>
      </c>
      <c r="E1340" s="19" t="s">
        <v>2841</v>
      </c>
      <c r="F1340" s="10">
        <v>42036</v>
      </c>
      <c r="G1340" s="10">
        <v>45689</v>
      </c>
      <c r="H1340" s="11">
        <v>11</v>
      </c>
      <c r="I1340" s="20" t="s">
        <v>259</v>
      </c>
      <c r="J1340" s="11" t="s">
        <v>261</v>
      </c>
      <c r="K1340" s="11" t="s">
        <v>12658</v>
      </c>
      <c r="L1340" s="11">
        <v>2</v>
      </c>
    </row>
    <row r="1341" spans="1:12">
      <c r="A1341" s="11" t="s">
        <v>2592</v>
      </c>
      <c r="D1341" s="11" t="s">
        <v>260</v>
      </c>
      <c r="E1341" s="19" t="s">
        <v>2842</v>
      </c>
      <c r="F1341" s="10">
        <v>42036</v>
      </c>
      <c r="G1341" s="10">
        <v>45689</v>
      </c>
      <c r="H1341" s="11">
        <v>11</v>
      </c>
      <c r="I1341" s="11" t="s">
        <v>277</v>
      </c>
      <c r="J1341" s="11" t="s">
        <v>261</v>
      </c>
      <c r="K1341" s="11" t="s">
        <v>12658</v>
      </c>
      <c r="L1341" s="11">
        <v>2</v>
      </c>
    </row>
    <row r="1342" spans="1:12">
      <c r="A1342" s="11" t="s">
        <v>2593</v>
      </c>
      <c r="D1342" s="11" t="s">
        <v>260</v>
      </c>
      <c r="E1342" s="19" t="s">
        <v>2843</v>
      </c>
      <c r="F1342" s="10">
        <v>42036</v>
      </c>
      <c r="G1342" s="10">
        <v>45689</v>
      </c>
      <c r="H1342" s="11">
        <v>11</v>
      </c>
      <c r="I1342" s="11" t="s">
        <v>277</v>
      </c>
      <c r="J1342" s="11" t="s">
        <v>261</v>
      </c>
      <c r="K1342" s="11" t="s">
        <v>12658</v>
      </c>
      <c r="L1342" s="11">
        <v>2</v>
      </c>
    </row>
    <row r="1343" spans="1:12">
      <c r="A1343" s="11" t="s">
        <v>2594</v>
      </c>
      <c r="D1343" s="11" t="s">
        <v>260</v>
      </c>
      <c r="E1343" s="19" t="s">
        <v>2844</v>
      </c>
      <c r="F1343" s="10">
        <v>42036</v>
      </c>
      <c r="G1343" s="10">
        <v>45689</v>
      </c>
      <c r="H1343" s="11">
        <v>11</v>
      </c>
      <c r="I1343" s="11" t="s">
        <v>277</v>
      </c>
      <c r="J1343" s="11" t="s">
        <v>261</v>
      </c>
      <c r="K1343" s="11" t="s">
        <v>12658</v>
      </c>
      <c r="L1343" s="11">
        <v>2</v>
      </c>
    </row>
    <row r="1344" spans="1:12">
      <c r="A1344" s="11" t="s">
        <v>2595</v>
      </c>
      <c r="D1344" s="11" t="s">
        <v>260</v>
      </c>
      <c r="E1344" s="19" t="s">
        <v>2845</v>
      </c>
      <c r="F1344" s="10">
        <v>42036</v>
      </c>
      <c r="G1344" s="10">
        <v>45689</v>
      </c>
      <c r="H1344" s="11">
        <v>11</v>
      </c>
      <c r="I1344" s="20" t="s">
        <v>259</v>
      </c>
      <c r="J1344" s="11" t="s">
        <v>261</v>
      </c>
      <c r="K1344" s="11" t="s">
        <v>12658</v>
      </c>
      <c r="L1344" s="11">
        <v>2</v>
      </c>
    </row>
    <row r="1345" spans="1:12">
      <c r="A1345" s="11" t="s">
        <v>2596</v>
      </c>
      <c r="D1345" s="11" t="s">
        <v>260</v>
      </c>
      <c r="E1345" s="19" t="s">
        <v>2846</v>
      </c>
      <c r="F1345" s="10">
        <v>42036</v>
      </c>
      <c r="G1345" s="10">
        <v>45689</v>
      </c>
      <c r="H1345" s="11">
        <v>11</v>
      </c>
      <c r="I1345" s="20" t="s">
        <v>259</v>
      </c>
      <c r="J1345" s="11" t="s">
        <v>261</v>
      </c>
      <c r="K1345" s="11" t="s">
        <v>12658</v>
      </c>
      <c r="L1345" s="11">
        <v>2</v>
      </c>
    </row>
    <row r="1346" spans="1:12">
      <c r="A1346" s="11" t="s">
        <v>2597</v>
      </c>
      <c r="D1346" s="11" t="s">
        <v>260</v>
      </c>
      <c r="E1346" s="19" t="s">
        <v>2847</v>
      </c>
      <c r="F1346" s="10">
        <v>42036</v>
      </c>
      <c r="G1346" s="10">
        <v>45689</v>
      </c>
      <c r="H1346" s="11">
        <v>11</v>
      </c>
      <c r="I1346" s="20" t="s">
        <v>259</v>
      </c>
      <c r="J1346" s="11" t="s">
        <v>261</v>
      </c>
      <c r="K1346" s="11" t="s">
        <v>12658</v>
      </c>
      <c r="L1346" s="11">
        <v>2</v>
      </c>
    </row>
    <row r="1347" spans="1:12">
      <c r="A1347" s="11" t="s">
        <v>2598</v>
      </c>
      <c r="D1347" s="11" t="s">
        <v>260</v>
      </c>
      <c r="E1347" s="19" t="s">
        <v>2848</v>
      </c>
      <c r="F1347" s="10">
        <v>42036</v>
      </c>
      <c r="G1347" s="10">
        <v>45689</v>
      </c>
      <c r="H1347" s="11">
        <v>11</v>
      </c>
      <c r="I1347" s="20" t="s">
        <v>259</v>
      </c>
      <c r="J1347" s="11" t="s">
        <v>261</v>
      </c>
      <c r="K1347" s="11" t="s">
        <v>12658</v>
      </c>
      <c r="L1347" s="11">
        <v>2</v>
      </c>
    </row>
    <row r="1348" spans="1:12">
      <c r="A1348" s="11" t="s">
        <v>2599</v>
      </c>
      <c r="D1348" s="11" t="s">
        <v>260</v>
      </c>
      <c r="E1348" s="19" t="s">
        <v>2849</v>
      </c>
      <c r="F1348" s="10">
        <v>42036</v>
      </c>
      <c r="G1348" s="10">
        <v>45689</v>
      </c>
      <c r="H1348" s="11">
        <v>11</v>
      </c>
      <c r="I1348" s="20" t="s">
        <v>259</v>
      </c>
      <c r="J1348" s="11" t="s">
        <v>261</v>
      </c>
      <c r="K1348" s="11" t="s">
        <v>12658</v>
      </c>
      <c r="L1348" s="11">
        <v>2</v>
      </c>
    </row>
    <row r="1349" spans="1:12">
      <c r="A1349" s="11" t="s">
        <v>2600</v>
      </c>
      <c r="D1349" s="11" t="s">
        <v>260</v>
      </c>
      <c r="E1349" s="19" t="s">
        <v>2850</v>
      </c>
      <c r="F1349" s="10">
        <v>42036</v>
      </c>
      <c r="G1349" s="10">
        <v>45689</v>
      </c>
      <c r="H1349" s="11">
        <v>11</v>
      </c>
      <c r="I1349" s="20" t="s">
        <v>259</v>
      </c>
      <c r="J1349" s="11" t="s">
        <v>261</v>
      </c>
      <c r="K1349" s="11" t="s">
        <v>12658</v>
      </c>
      <c r="L1349" s="11">
        <v>2</v>
      </c>
    </row>
    <row r="1350" spans="1:12">
      <c r="A1350" s="11" t="s">
        <v>2601</v>
      </c>
      <c r="D1350" s="11" t="s">
        <v>260</v>
      </c>
      <c r="E1350" s="19" t="s">
        <v>2851</v>
      </c>
      <c r="F1350" s="10">
        <v>42036</v>
      </c>
      <c r="G1350" s="10">
        <v>45689</v>
      </c>
      <c r="H1350" s="11">
        <v>11</v>
      </c>
      <c r="I1350" s="20" t="s">
        <v>259</v>
      </c>
      <c r="J1350" s="11" t="s">
        <v>261</v>
      </c>
      <c r="K1350" s="11" t="s">
        <v>12658</v>
      </c>
      <c r="L1350" s="11">
        <v>2</v>
      </c>
    </row>
    <row r="1351" spans="1:12">
      <c r="A1351" s="11" t="s">
        <v>2602</v>
      </c>
      <c r="D1351" s="11" t="s">
        <v>260</v>
      </c>
      <c r="E1351" s="19" t="s">
        <v>2852</v>
      </c>
      <c r="F1351" s="10">
        <v>42036</v>
      </c>
      <c r="G1351" s="10">
        <v>45689</v>
      </c>
      <c r="H1351" s="11">
        <v>11</v>
      </c>
      <c r="I1351" s="20" t="s">
        <v>259</v>
      </c>
      <c r="J1351" s="11" t="s">
        <v>261</v>
      </c>
      <c r="K1351" s="11" t="s">
        <v>12658</v>
      </c>
      <c r="L1351" s="11">
        <v>2</v>
      </c>
    </row>
    <row r="1352" spans="1:12">
      <c r="A1352" s="11" t="s">
        <v>2603</v>
      </c>
      <c r="D1352" s="11" t="s">
        <v>260</v>
      </c>
      <c r="E1352" s="19" t="s">
        <v>2853</v>
      </c>
      <c r="F1352" s="10">
        <v>42036</v>
      </c>
      <c r="G1352" s="10">
        <v>45689</v>
      </c>
      <c r="H1352" s="11">
        <v>11</v>
      </c>
      <c r="I1352" s="20" t="s">
        <v>259</v>
      </c>
      <c r="J1352" s="11" t="s">
        <v>261</v>
      </c>
      <c r="K1352" s="11" t="s">
        <v>12658</v>
      </c>
      <c r="L1352" s="11">
        <v>2</v>
      </c>
    </row>
    <row r="1353" spans="1:12">
      <c r="A1353" s="11" t="s">
        <v>2604</v>
      </c>
      <c r="D1353" s="11" t="s">
        <v>260</v>
      </c>
      <c r="E1353" s="19" t="s">
        <v>2854</v>
      </c>
      <c r="F1353" s="10">
        <v>42036</v>
      </c>
      <c r="G1353" s="10">
        <v>45689</v>
      </c>
      <c r="H1353" s="11">
        <v>11</v>
      </c>
      <c r="I1353" s="20" t="s">
        <v>259</v>
      </c>
      <c r="J1353" s="11" t="s">
        <v>261</v>
      </c>
      <c r="K1353" s="11" t="s">
        <v>12658</v>
      </c>
      <c r="L1353" s="11">
        <v>2</v>
      </c>
    </row>
    <row r="1354" spans="1:12">
      <c r="A1354" s="11" t="s">
        <v>2605</v>
      </c>
      <c r="D1354" s="11" t="s">
        <v>260</v>
      </c>
      <c r="E1354" s="19" t="s">
        <v>2855</v>
      </c>
      <c r="F1354" s="10">
        <v>42036</v>
      </c>
      <c r="G1354" s="10">
        <v>45689</v>
      </c>
      <c r="H1354" s="11">
        <v>11</v>
      </c>
      <c r="I1354" s="20" t="s">
        <v>259</v>
      </c>
      <c r="J1354" s="11" t="s">
        <v>261</v>
      </c>
      <c r="K1354" s="11" t="s">
        <v>12658</v>
      </c>
      <c r="L1354" s="11">
        <v>2</v>
      </c>
    </row>
    <row r="1355" spans="1:12">
      <c r="A1355" s="11" t="s">
        <v>2606</v>
      </c>
      <c r="D1355" s="11" t="s">
        <v>260</v>
      </c>
      <c r="E1355" s="19" t="s">
        <v>2856</v>
      </c>
      <c r="F1355" s="10">
        <v>42036</v>
      </c>
      <c r="G1355" s="10">
        <v>45689</v>
      </c>
      <c r="H1355" s="11">
        <v>11</v>
      </c>
      <c r="I1355" s="20" t="s">
        <v>259</v>
      </c>
      <c r="J1355" s="11" t="s">
        <v>261</v>
      </c>
      <c r="K1355" s="11" t="s">
        <v>12658</v>
      </c>
      <c r="L1355" s="11">
        <v>2</v>
      </c>
    </row>
    <row r="1356" spans="1:12">
      <c r="A1356" s="11" t="s">
        <v>2607</v>
      </c>
      <c r="D1356" s="11" t="s">
        <v>260</v>
      </c>
      <c r="E1356" s="19" t="s">
        <v>2857</v>
      </c>
      <c r="F1356" s="10">
        <v>42036</v>
      </c>
      <c r="G1356" s="10">
        <v>45689</v>
      </c>
      <c r="H1356" s="11">
        <v>11</v>
      </c>
      <c r="I1356" s="20" t="s">
        <v>259</v>
      </c>
      <c r="J1356" s="11" t="s">
        <v>261</v>
      </c>
      <c r="K1356" s="11" t="s">
        <v>12658</v>
      </c>
      <c r="L1356" s="11">
        <v>2</v>
      </c>
    </row>
    <row r="1357" spans="1:12">
      <c r="A1357" s="11" t="s">
        <v>2608</v>
      </c>
      <c r="D1357" s="11" t="s">
        <v>260</v>
      </c>
      <c r="E1357" s="19" t="s">
        <v>2858</v>
      </c>
      <c r="F1357" s="10">
        <v>42036</v>
      </c>
      <c r="G1357" s="10">
        <v>45689</v>
      </c>
      <c r="H1357" s="11">
        <v>11</v>
      </c>
      <c r="I1357" s="20" t="s">
        <v>259</v>
      </c>
      <c r="J1357" s="11" t="s">
        <v>261</v>
      </c>
      <c r="K1357" s="11" t="s">
        <v>12658</v>
      </c>
      <c r="L1357" s="11">
        <v>2</v>
      </c>
    </row>
    <row r="1358" spans="1:12">
      <c r="A1358" s="11" t="s">
        <v>2609</v>
      </c>
      <c r="D1358" s="11" t="s">
        <v>260</v>
      </c>
      <c r="E1358" s="19" t="s">
        <v>2859</v>
      </c>
      <c r="F1358" s="10">
        <v>42036</v>
      </c>
      <c r="G1358" s="10">
        <v>45689</v>
      </c>
      <c r="H1358" s="11">
        <v>11</v>
      </c>
      <c r="I1358" s="20" t="s">
        <v>259</v>
      </c>
      <c r="J1358" s="11" t="s">
        <v>261</v>
      </c>
      <c r="K1358" s="11" t="s">
        <v>12658</v>
      </c>
      <c r="L1358" s="11">
        <v>2</v>
      </c>
    </row>
    <row r="1359" spans="1:12">
      <c r="A1359" s="11" t="s">
        <v>2610</v>
      </c>
      <c r="D1359" s="11" t="s">
        <v>260</v>
      </c>
      <c r="E1359" s="19" t="s">
        <v>2860</v>
      </c>
      <c r="F1359" s="10">
        <v>42036</v>
      </c>
      <c r="G1359" s="10">
        <v>45689</v>
      </c>
      <c r="H1359" s="11">
        <v>11</v>
      </c>
      <c r="I1359" s="11" t="s">
        <v>277</v>
      </c>
      <c r="J1359" s="11" t="s">
        <v>261</v>
      </c>
      <c r="K1359" s="11" t="s">
        <v>12658</v>
      </c>
      <c r="L1359" s="11">
        <v>2</v>
      </c>
    </row>
    <row r="1360" spans="1:12">
      <c r="A1360" s="11" t="s">
        <v>2611</v>
      </c>
      <c r="D1360" s="11" t="s">
        <v>260</v>
      </c>
      <c r="E1360" s="19" t="s">
        <v>2861</v>
      </c>
      <c r="F1360" s="10">
        <v>42036</v>
      </c>
      <c r="G1360" s="10">
        <v>45689</v>
      </c>
      <c r="H1360" s="11">
        <v>11</v>
      </c>
      <c r="I1360" s="11" t="s">
        <v>277</v>
      </c>
      <c r="J1360" s="11" t="s">
        <v>261</v>
      </c>
      <c r="K1360" s="11" t="s">
        <v>12658</v>
      </c>
      <c r="L1360" s="11">
        <v>2</v>
      </c>
    </row>
    <row r="1361" spans="1:12">
      <c r="A1361" s="11" t="s">
        <v>2612</v>
      </c>
      <c r="D1361" s="11" t="s">
        <v>260</v>
      </c>
      <c r="E1361" s="19" t="s">
        <v>2862</v>
      </c>
      <c r="F1361" s="10">
        <v>42036</v>
      </c>
      <c r="G1361" s="10">
        <v>45689</v>
      </c>
      <c r="H1361" s="11">
        <v>11</v>
      </c>
      <c r="I1361" s="11" t="s">
        <v>277</v>
      </c>
      <c r="J1361" s="11" t="s">
        <v>261</v>
      </c>
      <c r="K1361" s="11" t="s">
        <v>12658</v>
      </c>
      <c r="L1361" s="11">
        <v>2</v>
      </c>
    </row>
    <row r="1362" spans="1:12">
      <c r="A1362" s="11" t="s">
        <v>2613</v>
      </c>
      <c r="D1362" s="11" t="s">
        <v>260</v>
      </c>
      <c r="E1362" s="19" t="s">
        <v>2863</v>
      </c>
      <c r="F1362" s="10">
        <v>42036</v>
      </c>
      <c r="G1362" s="10">
        <v>45689</v>
      </c>
      <c r="H1362" s="11">
        <v>11</v>
      </c>
      <c r="I1362" s="20" t="s">
        <v>259</v>
      </c>
      <c r="J1362" s="11" t="s">
        <v>261</v>
      </c>
      <c r="K1362" s="11" t="s">
        <v>12658</v>
      </c>
      <c r="L1362" s="11">
        <v>2</v>
      </c>
    </row>
    <row r="1363" spans="1:12">
      <c r="A1363" s="11" t="s">
        <v>2614</v>
      </c>
      <c r="D1363" s="11" t="s">
        <v>260</v>
      </c>
      <c r="E1363" s="19" t="s">
        <v>2864</v>
      </c>
      <c r="F1363" s="10">
        <v>42036</v>
      </c>
      <c r="G1363" s="10">
        <v>45689</v>
      </c>
      <c r="H1363" s="11">
        <v>11</v>
      </c>
      <c r="I1363" s="20" t="s">
        <v>259</v>
      </c>
      <c r="J1363" s="11" t="s">
        <v>261</v>
      </c>
      <c r="K1363" s="11" t="s">
        <v>12658</v>
      </c>
      <c r="L1363" s="11">
        <v>2</v>
      </c>
    </row>
    <row r="1364" spans="1:12">
      <c r="A1364" s="11" t="s">
        <v>2615</v>
      </c>
      <c r="D1364" s="11" t="s">
        <v>260</v>
      </c>
      <c r="E1364" s="19" t="s">
        <v>2865</v>
      </c>
      <c r="F1364" s="10">
        <v>42036</v>
      </c>
      <c r="G1364" s="10">
        <v>45689</v>
      </c>
      <c r="H1364" s="11">
        <v>11</v>
      </c>
      <c r="I1364" s="20" t="s">
        <v>259</v>
      </c>
      <c r="J1364" s="11" t="s">
        <v>261</v>
      </c>
      <c r="K1364" s="11" t="s">
        <v>12658</v>
      </c>
      <c r="L1364" s="11">
        <v>2</v>
      </c>
    </row>
    <row r="1365" spans="1:12">
      <c r="A1365" s="11" t="s">
        <v>2616</v>
      </c>
      <c r="D1365" s="11" t="s">
        <v>260</v>
      </c>
      <c r="E1365" s="19" t="s">
        <v>2866</v>
      </c>
      <c r="F1365" s="10">
        <v>42036</v>
      </c>
      <c r="G1365" s="10">
        <v>45689</v>
      </c>
      <c r="H1365" s="11">
        <v>11</v>
      </c>
      <c r="I1365" s="20" t="s">
        <v>259</v>
      </c>
      <c r="J1365" s="11" t="s">
        <v>261</v>
      </c>
      <c r="K1365" s="11" t="s">
        <v>12658</v>
      </c>
      <c r="L1365" s="11">
        <v>2</v>
      </c>
    </row>
    <row r="1366" spans="1:12">
      <c r="A1366" s="11" t="s">
        <v>2617</v>
      </c>
      <c r="D1366" s="11" t="s">
        <v>260</v>
      </c>
      <c r="E1366" s="19" t="s">
        <v>2867</v>
      </c>
      <c r="F1366" s="10">
        <v>42036</v>
      </c>
      <c r="G1366" s="10">
        <v>45689</v>
      </c>
      <c r="H1366" s="11">
        <v>11</v>
      </c>
      <c r="I1366" s="20" t="s">
        <v>259</v>
      </c>
      <c r="J1366" s="11" t="s">
        <v>261</v>
      </c>
      <c r="K1366" s="11" t="s">
        <v>12658</v>
      </c>
      <c r="L1366" s="11">
        <v>2</v>
      </c>
    </row>
    <row r="1367" spans="1:12">
      <c r="A1367" s="11" t="s">
        <v>2618</v>
      </c>
      <c r="D1367" s="11" t="s">
        <v>260</v>
      </c>
      <c r="E1367" s="19" t="s">
        <v>2868</v>
      </c>
      <c r="F1367" s="10">
        <v>42036</v>
      </c>
      <c r="G1367" s="10">
        <v>45689</v>
      </c>
      <c r="H1367" s="11">
        <v>11</v>
      </c>
      <c r="I1367" s="20" t="s">
        <v>259</v>
      </c>
      <c r="J1367" s="11" t="s">
        <v>261</v>
      </c>
      <c r="K1367" s="11" t="s">
        <v>12658</v>
      </c>
      <c r="L1367" s="11">
        <v>2</v>
      </c>
    </row>
    <row r="1368" spans="1:12">
      <c r="A1368" s="11" t="s">
        <v>2619</v>
      </c>
      <c r="D1368" s="11" t="s">
        <v>260</v>
      </c>
      <c r="E1368" s="19" t="s">
        <v>2869</v>
      </c>
      <c r="F1368" s="10">
        <v>42036</v>
      </c>
      <c r="G1368" s="10">
        <v>45689</v>
      </c>
      <c r="H1368" s="11">
        <v>11</v>
      </c>
      <c r="I1368" s="20" t="s">
        <v>259</v>
      </c>
      <c r="J1368" s="11" t="s">
        <v>261</v>
      </c>
      <c r="K1368" s="11" t="s">
        <v>12658</v>
      </c>
      <c r="L1368" s="11">
        <v>2</v>
      </c>
    </row>
    <row r="1369" spans="1:12">
      <c r="A1369" s="11" t="s">
        <v>2620</v>
      </c>
      <c r="D1369" s="11" t="s">
        <v>260</v>
      </c>
      <c r="E1369" s="19" t="s">
        <v>2870</v>
      </c>
      <c r="F1369" s="10">
        <v>42036</v>
      </c>
      <c r="G1369" s="10">
        <v>45689</v>
      </c>
      <c r="H1369" s="11">
        <v>11</v>
      </c>
      <c r="I1369" s="20" t="s">
        <v>259</v>
      </c>
      <c r="J1369" s="11" t="s">
        <v>261</v>
      </c>
      <c r="K1369" s="11" t="s">
        <v>12658</v>
      </c>
      <c r="L1369" s="11">
        <v>2</v>
      </c>
    </row>
    <row r="1370" spans="1:12">
      <c r="A1370" s="11" t="s">
        <v>2621</v>
      </c>
      <c r="D1370" s="11" t="s">
        <v>260</v>
      </c>
      <c r="E1370" s="19" t="s">
        <v>2871</v>
      </c>
      <c r="F1370" s="10">
        <v>42036</v>
      </c>
      <c r="G1370" s="10">
        <v>45689</v>
      </c>
      <c r="H1370" s="11">
        <v>11</v>
      </c>
      <c r="I1370" s="20" t="s">
        <v>259</v>
      </c>
      <c r="J1370" s="11" t="s">
        <v>261</v>
      </c>
      <c r="K1370" s="11" t="s">
        <v>12658</v>
      </c>
      <c r="L1370" s="11">
        <v>2</v>
      </c>
    </row>
    <row r="1371" spans="1:12">
      <c r="A1371" s="11" t="s">
        <v>2622</v>
      </c>
      <c r="D1371" s="11" t="s">
        <v>260</v>
      </c>
      <c r="E1371" s="19" t="s">
        <v>2872</v>
      </c>
      <c r="F1371" s="10">
        <v>42036</v>
      </c>
      <c r="G1371" s="10">
        <v>45689</v>
      </c>
      <c r="H1371" s="11">
        <v>11</v>
      </c>
      <c r="I1371" s="20" t="s">
        <v>259</v>
      </c>
      <c r="J1371" s="11" t="s">
        <v>261</v>
      </c>
      <c r="K1371" s="11" t="s">
        <v>12658</v>
      </c>
      <c r="L1371" s="11">
        <v>2</v>
      </c>
    </row>
    <row r="1372" spans="1:12">
      <c r="A1372" s="11" t="s">
        <v>2623</v>
      </c>
      <c r="D1372" s="11" t="s">
        <v>260</v>
      </c>
      <c r="E1372" s="19" t="s">
        <v>2873</v>
      </c>
      <c r="F1372" s="10">
        <v>42036</v>
      </c>
      <c r="G1372" s="10">
        <v>45689</v>
      </c>
      <c r="H1372" s="11">
        <v>11</v>
      </c>
      <c r="I1372" s="20" t="s">
        <v>259</v>
      </c>
      <c r="J1372" s="11" t="s">
        <v>261</v>
      </c>
      <c r="K1372" s="11" t="s">
        <v>12658</v>
      </c>
      <c r="L1372" s="11">
        <v>2</v>
      </c>
    </row>
    <row r="1373" spans="1:12">
      <c r="A1373" s="11" t="s">
        <v>2624</v>
      </c>
      <c r="D1373" s="11" t="s">
        <v>260</v>
      </c>
      <c r="E1373" s="19" t="s">
        <v>2874</v>
      </c>
      <c r="F1373" s="10">
        <v>42036</v>
      </c>
      <c r="G1373" s="10">
        <v>45689</v>
      </c>
      <c r="H1373" s="11">
        <v>11</v>
      </c>
      <c r="I1373" s="20" t="s">
        <v>259</v>
      </c>
      <c r="J1373" s="11" t="s">
        <v>261</v>
      </c>
      <c r="K1373" s="11" t="s">
        <v>12658</v>
      </c>
      <c r="L1373" s="11">
        <v>2</v>
      </c>
    </row>
    <row r="1374" spans="1:12">
      <c r="A1374" s="11" t="s">
        <v>2625</v>
      </c>
      <c r="D1374" s="11" t="s">
        <v>260</v>
      </c>
      <c r="E1374" s="19" t="s">
        <v>2875</v>
      </c>
      <c r="F1374" s="10">
        <v>42036</v>
      </c>
      <c r="G1374" s="10">
        <v>45689</v>
      </c>
      <c r="H1374" s="11">
        <v>11</v>
      </c>
      <c r="I1374" s="20" t="s">
        <v>259</v>
      </c>
      <c r="J1374" s="11" t="s">
        <v>261</v>
      </c>
      <c r="K1374" s="11" t="s">
        <v>12658</v>
      </c>
      <c r="L1374" s="11">
        <v>2</v>
      </c>
    </row>
    <row r="1375" spans="1:12">
      <c r="A1375" s="11" t="s">
        <v>2626</v>
      </c>
      <c r="D1375" s="11" t="s">
        <v>260</v>
      </c>
      <c r="E1375" s="19" t="s">
        <v>2876</v>
      </c>
      <c r="F1375" s="10">
        <v>42036</v>
      </c>
      <c r="G1375" s="10">
        <v>45689</v>
      </c>
      <c r="H1375" s="11">
        <v>11</v>
      </c>
      <c r="I1375" s="20" t="s">
        <v>259</v>
      </c>
      <c r="J1375" s="11" t="s">
        <v>261</v>
      </c>
      <c r="K1375" s="11" t="s">
        <v>12658</v>
      </c>
      <c r="L1375" s="11">
        <v>2</v>
      </c>
    </row>
    <row r="1376" spans="1:12">
      <c r="A1376" s="11" t="s">
        <v>2627</v>
      </c>
      <c r="D1376" s="11" t="s">
        <v>260</v>
      </c>
      <c r="E1376" s="19" t="s">
        <v>2877</v>
      </c>
      <c r="F1376" s="10">
        <v>42036</v>
      </c>
      <c r="G1376" s="10">
        <v>45689</v>
      </c>
      <c r="H1376" s="11">
        <v>11</v>
      </c>
      <c r="I1376" s="20" t="s">
        <v>259</v>
      </c>
      <c r="J1376" s="11" t="s">
        <v>261</v>
      </c>
      <c r="K1376" s="11" t="s">
        <v>12658</v>
      </c>
      <c r="L1376" s="11">
        <v>2</v>
      </c>
    </row>
    <row r="1377" spans="1:12">
      <c r="A1377" s="11" t="s">
        <v>2628</v>
      </c>
      <c r="D1377" s="11" t="s">
        <v>260</v>
      </c>
      <c r="E1377" s="19" t="s">
        <v>2878</v>
      </c>
      <c r="F1377" s="10">
        <v>42036</v>
      </c>
      <c r="G1377" s="10">
        <v>45689</v>
      </c>
      <c r="H1377" s="11">
        <v>11</v>
      </c>
      <c r="I1377" s="11" t="s">
        <v>277</v>
      </c>
      <c r="J1377" s="11" t="s">
        <v>261</v>
      </c>
      <c r="K1377" s="11" t="s">
        <v>12658</v>
      </c>
      <c r="L1377" s="11">
        <v>2</v>
      </c>
    </row>
    <row r="1378" spans="1:12">
      <c r="A1378" s="11" t="s">
        <v>2629</v>
      </c>
      <c r="D1378" s="11" t="s">
        <v>260</v>
      </c>
      <c r="E1378" s="19" t="s">
        <v>2879</v>
      </c>
      <c r="F1378" s="10">
        <v>42036</v>
      </c>
      <c r="G1378" s="10">
        <v>45689</v>
      </c>
      <c r="H1378" s="11">
        <v>11</v>
      </c>
      <c r="I1378" s="11" t="s">
        <v>277</v>
      </c>
      <c r="J1378" s="11" t="s">
        <v>261</v>
      </c>
      <c r="K1378" s="11" t="s">
        <v>12658</v>
      </c>
      <c r="L1378" s="11">
        <v>2</v>
      </c>
    </row>
    <row r="1379" spans="1:12">
      <c r="A1379" s="11" t="s">
        <v>2630</v>
      </c>
      <c r="D1379" s="11" t="s">
        <v>260</v>
      </c>
      <c r="E1379" s="19" t="s">
        <v>2880</v>
      </c>
      <c r="F1379" s="10">
        <v>42036</v>
      </c>
      <c r="G1379" s="10">
        <v>45689</v>
      </c>
      <c r="H1379" s="11">
        <v>11</v>
      </c>
      <c r="I1379" s="11" t="s">
        <v>277</v>
      </c>
      <c r="J1379" s="11" t="s">
        <v>261</v>
      </c>
      <c r="K1379" s="11" t="s">
        <v>12658</v>
      </c>
      <c r="L1379" s="11">
        <v>2</v>
      </c>
    </row>
    <row r="1380" spans="1:12">
      <c r="A1380" s="11" t="s">
        <v>2631</v>
      </c>
      <c r="D1380" s="11" t="s">
        <v>260</v>
      </c>
      <c r="E1380" s="19" t="s">
        <v>2881</v>
      </c>
      <c r="F1380" s="10">
        <v>42036</v>
      </c>
      <c r="G1380" s="10">
        <v>45689</v>
      </c>
      <c r="H1380" s="11">
        <v>11</v>
      </c>
      <c r="I1380" s="20" t="s">
        <v>259</v>
      </c>
      <c r="J1380" s="11" t="s">
        <v>261</v>
      </c>
      <c r="K1380" s="11" t="s">
        <v>12658</v>
      </c>
      <c r="L1380" s="11">
        <v>2</v>
      </c>
    </row>
    <row r="1381" spans="1:12">
      <c r="A1381" s="11" t="s">
        <v>2632</v>
      </c>
      <c r="D1381" s="11" t="s">
        <v>260</v>
      </c>
      <c r="E1381" s="19" t="s">
        <v>2882</v>
      </c>
      <c r="F1381" s="10">
        <v>42036</v>
      </c>
      <c r="G1381" s="10">
        <v>45689</v>
      </c>
      <c r="H1381" s="11">
        <v>11</v>
      </c>
      <c r="I1381" s="20" t="s">
        <v>259</v>
      </c>
      <c r="J1381" s="11" t="s">
        <v>261</v>
      </c>
      <c r="K1381" s="11" t="s">
        <v>12658</v>
      </c>
      <c r="L1381" s="11">
        <v>2</v>
      </c>
    </row>
    <row r="1382" spans="1:12">
      <c r="A1382" s="11" t="s">
        <v>2633</v>
      </c>
      <c r="D1382" s="11" t="s">
        <v>260</v>
      </c>
      <c r="E1382" s="19" t="s">
        <v>2883</v>
      </c>
      <c r="F1382" s="10">
        <v>42036</v>
      </c>
      <c r="G1382" s="10">
        <v>45689</v>
      </c>
      <c r="H1382" s="11">
        <v>11</v>
      </c>
      <c r="I1382" s="20" t="s">
        <v>259</v>
      </c>
      <c r="J1382" s="11" t="s">
        <v>261</v>
      </c>
      <c r="K1382" s="11" t="s">
        <v>12658</v>
      </c>
      <c r="L1382" s="11">
        <v>2</v>
      </c>
    </row>
    <row r="1383" spans="1:12">
      <c r="A1383" s="11" t="s">
        <v>2634</v>
      </c>
      <c r="D1383" s="11" t="s">
        <v>260</v>
      </c>
      <c r="E1383" s="19" t="s">
        <v>2884</v>
      </c>
      <c r="F1383" s="10">
        <v>42036</v>
      </c>
      <c r="G1383" s="10">
        <v>45689</v>
      </c>
      <c r="H1383" s="11">
        <v>11</v>
      </c>
      <c r="I1383" s="20" t="s">
        <v>259</v>
      </c>
      <c r="J1383" s="11" t="s">
        <v>261</v>
      </c>
      <c r="K1383" s="11" t="s">
        <v>12658</v>
      </c>
      <c r="L1383" s="11">
        <v>2</v>
      </c>
    </row>
    <row r="1384" spans="1:12">
      <c r="A1384" s="11" t="s">
        <v>2635</v>
      </c>
      <c r="D1384" s="11" t="s">
        <v>260</v>
      </c>
      <c r="E1384" s="19" t="s">
        <v>2885</v>
      </c>
      <c r="F1384" s="10">
        <v>42036</v>
      </c>
      <c r="G1384" s="10">
        <v>45689</v>
      </c>
      <c r="H1384" s="11">
        <v>11</v>
      </c>
      <c r="I1384" s="20" t="s">
        <v>259</v>
      </c>
      <c r="J1384" s="11" t="s">
        <v>261</v>
      </c>
      <c r="K1384" s="11" t="s">
        <v>12658</v>
      </c>
      <c r="L1384" s="11">
        <v>2</v>
      </c>
    </row>
    <row r="1385" spans="1:12">
      <c r="A1385" s="11" t="s">
        <v>2636</v>
      </c>
      <c r="D1385" s="11" t="s">
        <v>260</v>
      </c>
      <c r="E1385" s="19" t="s">
        <v>2886</v>
      </c>
      <c r="F1385" s="10">
        <v>42036</v>
      </c>
      <c r="G1385" s="10">
        <v>45689</v>
      </c>
      <c r="H1385" s="11">
        <v>11</v>
      </c>
      <c r="I1385" s="20" t="s">
        <v>259</v>
      </c>
      <c r="J1385" s="11" t="s">
        <v>261</v>
      </c>
      <c r="K1385" s="11" t="s">
        <v>12658</v>
      </c>
      <c r="L1385" s="11">
        <v>2</v>
      </c>
    </row>
    <row r="1386" spans="1:12">
      <c r="A1386" s="11" t="s">
        <v>2637</v>
      </c>
      <c r="D1386" s="11" t="s">
        <v>260</v>
      </c>
      <c r="E1386" s="19" t="s">
        <v>2887</v>
      </c>
      <c r="F1386" s="10">
        <v>42036</v>
      </c>
      <c r="G1386" s="10">
        <v>45689</v>
      </c>
      <c r="H1386" s="11">
        <v>11</v>
      </c>
      <c r="I1386" s="20" t="s">
        <v>259</v>
      </c>
      <c r="J1386" s="11" t="s">
        <v>261</v>
      </c>
      <c r="K1386" s="11" t="s">
        <v>12658</v>
      </c>
      <c r="L1386" s="11">
        <v>2</v>
      </c>
    </row>
    <row r="1387" spans="1:12">
      <c r="A1387" s="11" t="s">
        <v>2638</v>
      </c>
      <c r="D1387" s="11" t="s">
        <v>260</v>
      </c>
      <c r="E1387" s="19" t="s">
        <v>2888</v>
      </c>
      <c r="F1387" s="10">
        <v>42036</v>
      </c>
      <c r="G1387" s="10">
        <v>45689</v>
      </c>
      <c r="H1387" s="11">
        <v>11</v>
      </c>
      <c r="I1387" s="20" t="s">
        <v>259</v>
      </c>
      <c r="J1387" s="11" t="s">
        <v>261</v>
      </c>
      <c r="K1387" s="11" t="s">
        <v>12658</v>
      </c>
      <c r="L1387" s="11">
        <v>2</v>
      </c>
    </row>
    <row r="1388" spans="1:12">
      <c r="A1388" s="11" t="s">
        <v>2639</v>
      </c>
      <c r="D1388" s="11" t="s">
        <v>260</v>
      </c>
      <c r="E1388" s="19" t="s">
        <v>2889</v>
      </c>
      <c r="F1388" s="10">
        <v>42036</v>
      </c>
      <c r="G1388" s="10">
        <v>45689</v>
      </c>
      <c r="H1388" s="11">
        <v>11</v>
      </c>
      <c r="I1388" s="20" t="s">
        <v>259</v>
      </c>
      <c r="J1388" s="11" t="s">
        <v>261</v>
      </c>
      <c r="K1388" s="11" t="s">
        <v>12658</v>
      </c>
      <c r="L1388" s="11">
        <v>2</v>
      </c>
    </row>
    <row r="1389" spans="1:12">
      <c r="A1389" s="11" t="s">
        <v>2640</v>
      </c>
      <c r="D1389" s="11" t="s">
        <v>260</v>
      </c>
      <c r="E1389" s="19" t="s">
        <v>2890</v>
      </c>
      <c r="F1389" s="10">
        <v>42036</v>
      </c>
      <c r="G1389" s="10">
        <v>45689</v>
      </c>
      <c r="H1389" s="11">
        <v>11</v>
      </c>
      <c r="I1389" s="20" t="s">
        <v>259</v>
      </c>
      <c r="J1389" s="11" t="s">
        <v>261</v>
      </c>
      <c r="K1389" s="11" t="s">
        <v>12658</v>
      </c>
      <c r="L1389" s="11">
        <v>2</v>
      </c>
    </row>
    <row r="1390" spans="1:12">
      <c r="A1390" s="11" t="s">
        <v>2641</v>
      </c>
      <c r="D1390" s="11" t="s">
        <v>260</v>
      </c>
      <c r="E1390" s="19" t="s">
        <v>2891</v>
      </c>
      <c r="F1390" s="10">
        <v>42036</v>
      </c>
      <c r="G1390" s="10">
        <v>45689</v>
      </c>
      <c r="H1390" s="11">
        <v>11</v>
      </c>
      <c r="I1390" s="20" t="s">
        <v>259</v>
      </c>
      <c r="J1390" s="11" t="s">
        <v>261</v>
      </c>
      <c r="K1390" s="11" t="s">
        <v>12658</v>
      </c>
      <c r="L1390" s="11">
        <v>2</v>
      </c>
    </row>
    <row r="1391" spans="1:12">
      <c r="A1391" s="11" t="s">
        <v>2642</v>
      </c>
      <c r="D1391" s="11" t="s">
        <v>260</v>
      </c>
      <c r="E1391" s="19" t="s">
        <v>2892</v>
      </c>
      <c r="F1391" s="10">
        <v>42036</v>
      </c>
      <c r="G1391" s="10">
        <v>45689</v>
      </c>
      <c r="H1391" s="11">
        <v>11</v>
      </c>
      <c r="I1391" s="20" t="s">
        <v>259</v>
      </c>
      <c r="J1391" s="11" t="s">
        <v>261</v>
      </c>
      <c r="K1391" s="11" t="s">
        <v>12658</v>
      </c>
      <c r="L1391" s="11">
        <v>2</v>
      </c>
    </row>
    <row r="1392" spans="1:12">
      <c r="A1392" s="11" t="s">
        <v>2643</v>
      </c>
      <c r="D1392" s="11" t="s">
        <v>260</v>
      </c>
      <c r="E1392" s="19" t="s">
        <v>2893</v>
      </c>
      <c r="F1392" s="10">
        <v>42036</v>
      </c>
      <c r="G1392" s="10">
        <v>45689</v>
      </c>
      <c r="H1392" s="11">
        <v>11</v>
      </c>
      <c r="I1392" s="20" t="s">
        <v>259</v>
      </c>
      <c r="J1392" s="11" t="s">
        <v>261</v>
      </c>
      <c r="K1392" s="11" t="s">
        <v>12658</v>
      </c>
      <c r="L1392" s="11">
        <v>2</v>
      </c>
    </row>
    <row r="1393" spans="1:12">
      <c r="A1393" s="11" t="s">
        <v>2644</v>
      </c>
      <c r="D1393" s="11" t="s">
        <v>260</v>
      </c>
      <c r="E1393" s="19" t="s">
        <v>2894</v>
      </c>
      <c r="F1393" s="10">
        <v>42036</v>
      </c>
      <c r="G1393" s="10">
        <v>45689</v>
      </c>
      <c r="H1393" s="11">
        <v>11</v>
      </c>
      <c r="I1393" s="20" t="s">
        <v>259</v>
      </c>
      <c r="J1393" s="11" t="s">
        <v>261</v>
      </c>
      <c r="K1393" s="11" t="s">
        <v>12658</v>
      </c>
      <c r="L1393" s="11">
        <v>2</v>
      </c>
    </row>
    <row r="1394" spans="1:12">
      <c r="A1394" s="11" t="s">
        <v>2645</v>
      </c>
      <c r="D1394" s="11" t="s">
        <v>260</v>
      </c>
      <c r="E1394" s="19" t="s">
        <v>2895</v>
      </c>
      <c r="F1394" s="10">
        <v>42036</v>
      </c>
      <c r="G1394" s="10">
        <v>45689</v>
      </c>
      <c r="H1394" s="11">
        <v>11</v>
      </c>
      <c r="I1394" s="20" t="s">
        <v>259</v>
      </c>
      <c r="J1394" s="11" t="s">
        <v>261</v>
      </c>
      <c r="K1394" s="11" t="s">
        <v>12658</v>
      </c>
      <c r="L1394" s="11">
        <v>2</v>
      </c>
    </row>
    <row r="1395" spans="1:12">
      <c r="A1395" s="11" t="s">
        <v>2646</v>
      </c>
      <c r="D1395" s="11" t="s">
        <v>260</v>
      </c>
      <c r="E1395" s="19" t="s">
        <v>2896</v>
      </c>
      <c r="F1395" s="10">
        <v>42036</v>
      </c>
      <c r="G1395" s="10">
        <v>45689</v>
      </c>
      <c r="H1395" s="11">
        <v>11</v>
      </c>
      <c r="I1395" s="11" t="s">
        <v>277</v>
      </c>
      <c r="J1395" s="11" t="s">
        <v>261</v>
      </c>
      <c r="K1395" s="11" t="s">
        <v>12658</v>
      </c>
      <c r="L1395" s="11">
        <v>2</v>
      </c>
    </row>
    <row r="1396" spans="1:12">
      <c r="A1396" s="11" t="s">
        <v>2647</v>
      </c>
      <c r="D1396" s="11" t="s">
        <v>260</v>
      </c>
      <c r="E1396" s="19" t="s">
        <v>2897</v>
      </c>
      <c r="F1396" s="10">
        <v>42036</v>
      </c>
      <c r="G1396" s="10">
        <v>45689</v>
      </c>
      <c r="H1396" s="11">
        <v>11</v>
      </c>
      <c r="I1396" s="11" t="s">
        <v>277</v>
      </c>
      <c r="J1396" s="11" t="s">
        <v>261</v>
      </c>
      <c r="K1396" s="11" t="s">
        <v>12658</v>
      </c>
      <c r="L1396" s="11">
        <v>2</v>
      </c>
    </row>
    <row r="1397" spans="1:12">
      <c r="A1397" s="11" t="s">
        <v>2648</v>
      </c>
      <c r="D1397" s="11" t="s">
        <v>260</v>
      </c>
      <c r="E1397" s="19" t="s">
        <v>2898</v>
      </c>
      <c r="F1397" s="10">
        <v>42036</v>
      </c>
      <c r="G1397" s="10">
        <v>45689</v>
      </c>
      <c r="H1397" s="11">
        <v>11</v>
      </c>
      <c r="I1397" s="11" t="s">
        <v>277</v>
      </c>
      <c r="J1397" s="11" t="s">
        <v>261</v>
      </c>
      <c r="K1397" s="11" t="s">
        <v>12658</v>
      </c>
      <c r="L1397" s="11">
        <v>2</v>
      </c>
    </row>
    <row r="1398" spans="1:12">
      <c r="A1398" s="11" t="s">
        <v>2649</v>
      </c>
      <c r="D1398" s="11" t="s">
        <v>260</v>
      </c>
      <c r="E1398" s="19" t="s">
        <v>2899</v>
      </c>
      <c r="F1398" s="10">
        <v>42036</v>
      </c>
      <c r="G1398" s="10">
        <v>45689</v>
      </c>
      <c r="H1398" s="11">
        <v>11</v>
      </c>
      <c r="I1398" s="20" t="s">
        <v>259</v>
      </c>
      <c r="J1398" s="11" t="s">
        <v>261</v>
      </c>
      <c r="K1398" s="11" t="s">
        <v>12658</v>
      </c>
      <c r="L1398" s="11">
        <v>2</v>
      </c>
    </row>
    <row r="1399" spans="1:12">
      <c r="A1399" s="11" t="s">
        <v>2650</v>
      </c>
      <c r="D1399" s="11" t="s">
        <v>260</v>
      </c>
      <c r="E1399" s="19" t="s">
        <v>2900</v>
      </c>
      <c r="F1399" s="10">
        <v>42036</v>
      </c>
      <c r="G1399" s="10">
        <v>45689</v>
      </c>
      <c r="H1399" s="11">
        <v>11</v>
      </c>
      <c r="I1399" s="20" t="s">
        <v>259</v>
      </c>
      <c r="J1399" s="11" t="s">
        <v>261</v>
      </c>
      <c r="K1399" s="11" t="s">
        <v>12658</v>
      </c>
      <c r="L1399" s="11">
        <v>2</v>
      </c>
    </row>
    <row r="1400" spans="1:12">
      <c r="A1400" s="11" t="s">
        <v>2651</v>
      </c>
      <c r="D1400" s="11" t="s">
        <v>260</v>
      </c>
      <c r="E1400" s="19" t="s">
        <v>2901</v>
      </c>
      <c r="F1400" s="10">
        <v>42036</v>
      </c>
      <c r="G1400" s="10">
        <v>45689</v>
      </c>
      <c r="H1400" s="11">
        <v>11</v>
      </c>
      <c r="I1400" s="20" t="s">
        <v>259</v>
      </c>
      <c r="J1400" s="11" t="s">
        <v>261</v>
      </c>
      <c r="K1400" s="11" t="s">
        <v>12658</v>
      </c>
      <c r="L1400" s="11">
        <v>2</v>
      </c>
    </row>
    <row r="1401" spans="1:12">
      <c r="A1401" s="11" t="s">
        <v>2652</v>
      </c>
      <c r="D1401" s="11" t="s">
        <v>260</v>
      </c>
      <c r="E1401" s="19" t="s">
        <v>2902</v>
      </c>
      <c r="F1401" s="10">
        <v>42036</v>
      </c>
      <c r="G1401" s="10">
        <v>45689</v>
      </c>
      <c r="H1401" s="11">
        <v>11</v>
      </c>
      <c r="I1401" s="20" t="s">
        <v>259</v>
      </c>
      <c r="J1401" s="11" t="s">
        <v>261</v>
      </c>
      <c r="K1401" s="11" t="s">
        <v>12658</v>
      </c>
      <c r="L1401" s="11">
        <v>2</v>
      </c>
    </row>
    <row r="1402" spans="1:12">
      <c r="A1402" s="11" t="s">
        <v>2653</v>
      </c>
      <c r="D1402" s="11" t="s">
        <v>260</v>
      </c>
      <c r="E1402" s="19" t="s">
        <v>2903</v>
      </c>
      <c r="F1402" s="10">
        <v>42036</v>
      </c>
      <c r="G1402" s="10">
        <v>45689</v>
      </c>
      <c r="H1402" s="11">
        <v>11</v>
      </c>
      <c r="I1402" s="20" t="s">
        <v>259</v>
      </c>
      <c r="J1402" s="11" t="s">
        <v>261</v>
      </c>
      <c r="K1402" s="11" t="s">
        <v>12658</v>
      </c>
      <c r="L1402" s="11">
        <v>2</v>
      </c>
    </row>
    <row r="1403" spans="1:12">
      <c r="A1403" s="11" t="s">
        <v>2654</v>
      </c>
      <c r="D1403" s="11" t="s">
        <v>260</v>
      </c>
      <c r="E1403" s="19" t="s">
        <v>2904</v>
      </c>
      <c r="F1403" s="10">
        <v>42036</v>
      </c>
      <c r="G1403" s="10">
        <v>45689</v>
      </c>
      <c r="H1403" s="11">
        <v>11</v>
      </c>
      <c r="I1403" s="20" t="s">
        <v>259</v>
      </c>
      <c r="J1403" s="11" t="s">
        <v>261</v>
      </c>
      <c r="K1403" s="11" t="s">
        <v>12658</v>
      </c>
      <c r="L1403" s="11">
        <v>2</v>
      </c>
    </row>
    <row r="1404" spans="1:12">
      <c r="A1404" s="11" t="s">
        <v>2655</v>
      </c>
      <c r="D1404" s="11" t="s">
        <v>260</v>
      </c>
      <c r="E1404" s="19" t="s">
        <v>2905</v>
      </c>
      <c r="F1404" s="10">
        <v>42036</v>
      </c>
      <c r="G1404" s="10">
        <v>45689</v>
      </c>
      <c r="H1404" s="11">
        <v>11</v>
      </c>
      <c r="I1404" s="20" t="s">
        <v>259</v>
      </c>
      <c r="J1404" s="11" t="s">
        <v>261</v>
      </c>
      <c r="K1404" s="11" t="s">
        <v>12658</v>
      </c>
      <c r="L1404" s="11">
        <v>2</v>
      </c>
    </row>
    <row r="1405" spans="1:12">
      <c r="A1405" s="11" t="s">
        <v>2656</v>
      </c>
      <c r="D1405" s="11" t="s">
        <v>260</v>
      </c>
      <c r="E1405" s="19" t="s">
        <v>2906</v>
      </c>
      <c r="F1405" s="10">
        <v>42036</v>
      </c>
      <c r="G1405" s="10">
        <v>45689</v>
      </c>
      <c r="H1405" s="11">
        <v>11</v>
      </c>
      <c r="I1405" s="20" t="s">
        <v>259</v>
      </c>
      <c r="J1405" s="11" t="s">
        <v>261</v>
      </c>
      <c r="K1405" s="11" t="s">
        <v>12658</v>
      </c>
      <c r="L1405" s="11">
        <v>2</v>
      </c>
    </row>
    <row r="1406" spans="1:12">
      <c r="A1406" s="11" t="s">
        <v>2657</v>
      </c>
      <c r="D1406" s="11" t="s">
        <v>260</v>
      </c>
      <c r="E1406" s="19" t="s">
        <v>2907</v>
      </c>
      <c r="F1406" s="10">
        <v>42036</v>
      </c>
      <c r="G1406" s="10">
        <v>45689</v>
      </c>
      <c r="H1406" s="11">
        <v>11</v>
      </c>
      <c r="I1406" s="20" t="s">
        <v>259</v>
      </c>
      <c r="J1406" s="11" t="s">
        <v>261</v>
      </c>
      <c r="K1406" s="11" t="s">
        <v>12658</v>
      </c>
      <c r="L1406" s="11">
        <v>2</v>
      </c>
    </row>
    <row r="1407" spans="1:12">
      <c r="A1407" s="11" t="s">
        <v>2658</v>
      </c>
      <c r="D1407" s="11" t="s">
        <v>260</v>
      </c>
      <c r="E1407" s="19" t="s">
        <v>2908</v>
      </c>
      <c r="F1407" s="10">
        <v>42036</v>
      </c>
      <c r="G1407" s="10">
        <v>45689</v>
      </c>
      <c r="H1407" s="11">
        <v>11</v>
      </c>
      <c r="I1407" s="20" t="s">
        <v>259</v>
      </c>
      <c r="J1407" s="11" t="s">
        <v>261</v>
      </c>
      <c r="K1407" s="11" t="s">
        <v>12658</v>
      </c>
      <c r="L1407" s="11">
        <v>2</v>
      </c>
    </row>
    <row r="1408" spans="1:12">
      <c r="A1408" s="11" t="s">
        <v>2659</v>
      </c>
      <c r="D1408" s="11" t="s">
        <v>260</v>
      </c>
      <c r="E1408" s="19" t="s">
        <v>2909</v>
      </c>
      <c r="F1408" s="10">
        <v>42036</v>
      </c>
      <c r="G1408" s="10">
        <v>45689</v>
      </c>
      <c r="H1408" s="11">
        <v>11</v>
      </c>
      <c r="I1408" s="20" t="s">
        <v>259</v>
      </c>
      <c r="J1408" s="11" t="s">
        <v>261</v>
      </c>
      <c r="K1408" s="11" t="s">
        <v>12658</v>
      </c>
      <c r="L1408" s="11">
        <v>2</v>
      </c>
    </row>
    <row r="1409" spans="1:12">
      <c r="A1409" s="11" t="s">
        <v>2660</v>
      </c>
      <c r="D1409" s="11" t="s">
        <v>260</v>
      </c>
      <c r="E1409" s="19" t="s">
        <v>2910</v>
      </c>
      <c r="F1409" s="10">
        <v>42036</v>
      </c>
      <c r="G1409" s="10">
        <v>45689</v>
      </c>
      <c r="H1409" s="11">
        <v>11</v>
      </c>
      <c r="I1409" s="20" t="s">
        <v>259</v>
      </c>
      <c r="J1409" s="11" t="s">
        <v>261</v>
      </c>
      <c r="K1409" s="11" t="s">
        <v>12658</v>
      </c>
      <c r="L1409" s="11">
        <v>2</v>
      </c>
    </row>
    <row r="1410" spans="1:12">
      <c r="A1410" s="11" t="s">
        <v>2661</v>
      </c>
      <c r="D1410" s="11" t="s">
        <v>260</v>
      </c>
      <c r="E1410" s="19" t="s">
        <v>2911</v>
      </c>
      <c r="F1410" s="10">
        <v>42036</v>
      </c>
      <c r="G1410" s="10">
        <v>45689</v>
      </c>
      <c r="H1410" s="11">
        <v>11</v>
      </c>
      <c r="I1410" s="20" t="s">
        <v>259</v>
      </c>
      <c r="J1410" s="11" t="s">
        <v>261</v>
      </c>
      <c r="K1410" s="11" t="s">
        <v>12658</v>
      </c>
      <c r="L1410" s="11">
        <v>2</v>
      </c>
    </row>
    <row r="1411" spans="1:12">
      <c r="A1411" s="11" t="s">
        <v>2662</v>
      </c>
      <c r="D1411" s="11" t="s">
        <v>260</v>
      </c>
      <c r="E1411" s="19" t="s">
        <v>2912</v>
      </c>
      <c r="F1411" s="10">
        <v>42036</v>
      </c>
      <c r="G1411" s="10">
        <v>45689</v>
      </c>
      <c r="H1411" s="11">
        <v>11</v>
      </c>
      <c r="I1411" s="20" t="s">
        <v>259</v>
      </c>
      <c r="J1411" s="11" t="s">
        <v>261</v>
      </c>
      <c r="K1411" s="11" t="s">
        <v>12658</v>
      </c>
      <c r="L1411" s="11">
        <v>2</v>
      </c>
    </row>
    <row r="1412" spans="1:12">
      <c r="A1412" s="11" t="s">
        <v>2663</v>
      </c>
      <c r="D1412" s="11" t="s">
        <v>260</v>
      </c>
      <c r="E1412" s="19" t="s">
        <v>2913</v>
      </c>
      <c r="F1412" s="10">
        <v>42036</v>
      </c>
      <c r="G1412" s="10">
        <v>45689</v>
      </c>
      <c r="H1412" s="11">
        <v>11</v>
      </c>
      <c r="I1412" s="20" t="s">
        <v>259</v>
      </c>
      <c r="J1412" s="11" t="s">
        <v>261</v>
      </c>
      <c r="K1412" s="11" t="s">
        <v>12658</v>
      </c>
      <c r="L1412" s="11">
        <v>2</v>
      </c>
    </row>
    <row r="1413" spans="1:12">
      <c r="A1413" s="11" t="s">
        <v>2664</v>
      </c>
      <c r="D1413" s="11" t="s">
        <v>260</v>
      </c>
      <c r="E1413" s="19" t="s">
        <v>2914</v>
      </c>
      <c r="F1413" s="10">
        <v>42036</v>
      </c>
      <c r="G1413" s="10">
        <v>45689</v>
      </c>
      <c r="H1413" s="11">
        <v>11</v>
      </c>
      <c r="I1413" s="11" t="s">
        <v>277</v>
      </c>
      <c r="J1413" s="11" t="s">
        <v>261</v>
      </c>
      <c r="K1413" s="11" t="s">
        <v>12658</v>
      </c>
      <c r="L1413" s="11">
        <v>2</v>
      </c>
    </row>
    <row r="1414" spans="1:12">
      <c r="A1414" s="11" t="s">
        <v>2665</v>
      </c>
      <c r="D1414" s="11" t="s">
        <v>260</v>
      </c>
      <c r="E1414" s="19" t="s">
        <v>2915</v>
      </c>
      <c r="F1414" s="10">
        <v>42036</v>
      </c>
      <c r="G1414" s="10">
        <v>45689</v>
      </c>
      <c r="H1414" s="11">
        <v>11</v>
      </c>
      <c r="I1414" s="11" t="s">
        <v>277</v>
      </c>
      <c r="J1414" s="11" t="s">
        <v>261</v>
      </c>
      <c r="K1414" s="11" t="s">
        <v>12658</v>
      </c>
      <c r="L1414" s="11">
        <v>2</v>
      </c>
    </row>
    <row r="1415" spans="1:12">
      <c r="A1415" s="11" t="s">
        <v>2666</v>
      </c>
      <c r="D1415" s="11" t="s">
        <v>260</v>
      </c>
      <c r="E1415" s="19" t="s">
        <v>2916</v>
      </c>
      <c r="F1415" s="10">
        <v>42036</v>
      </c>
      <c r="G1415" s="10">
        <v>45689</v>
      </c>
      <c r="H1415" s="11">
        <v>11</v>
      </c>
      <c r="I1415" s="11" t="s">
        <v>277</v>
      </c>
      <c r="J1415" s="11" t="s">
        <v>261</v>
      </c>
      <c r="K1415" s="11" t="s">
        <v>12658</v>
      </c>
      <c r="L1415" s="11">
        <v>2</v>
      </c>
    </row>
    <row r="1416" spans="1:12">
      <c r="A1416" s="11" t="s">
        <v>2667</v>
      </c>
      <c r="D1416" s="11" t="s">
        <v>260</v>
      </c>
      <c r="E1416" s="19" t="s">
        <v>2917</v>
      </c>
      <c r="F1416" s="10">
        <v>42036</v>
      </c>
      <c r="G1416" s="10">
        <v>45689</v>
      </c>
      <c r="H1416" s="11">
        <v>11</v>
      </c>
      <c r="I1416" s="20" t="s">
        <v>259</v>
      </c>
      <c r="J1416" s="11" t="s">
        <v>261</v>
      </c>
      <c r="K1416" s="11" t="s">
        <v>12658</v>
      </c>
      <c r="L1416" s="11">
        <v>2</v>
      </c>
    </row>
    <row r="1417" spans="1:12">
      <c r="A1417" s="11" t="s">
        <v>2668</v>
      </c>
      <c r="D1417" s="11" t="s">
        <v>260</v>
      </c>
      <c r="E1417" s="19" t="s">
        <v>2918</v>
      </c>
      <c r="F1417" s="10">
        <v>42036</v>
      </c>
      <c r="G1417" s="10">
        <v>45689</v>
      </c>
      <c r="H1417" s="11">
        <v>11</v>
      </c>
      <c r="I1417" s="20" t="s">
        <v>259</v>
      </c>
      <c r="J1417" s="11" t="s">
        <v>261</v>
      </c>
      <c r="K1417" s="11" t="s">
        <v>12658</v>
      </c>
      <c r="L1417" s="11">
        <v>2</v>
      </c>
    </row>
    <row r="1418" spans="1:12">
      <c r="A1418" s="11" t="s">
        <v>2669</v>
      </c>
      <c r="D1418" s="11" t="s">
        <v>260</v>
      </c>
      <c r="E1418" s="19" t="s">
        <v>2919</v>
      </c>
      <c r="F1418" s="10">
        <v>42036</v>
      </c>
      <c r="G1418" s="10">
        <v>45689</v>
      </c>
      <c r="H1418" s="11">
        <v>11</v>
      </c>
      <c r="I1418" s="20" t="s">
        <v>259</v>
      </c>
      <c r="J1418" s="11" t="s">
        <v>261</v>
      </c>
      <c r="K1418" s="11" t="s">
        <v>12658</v>
      </c>
      <c r="L1418" s="11">
        <v>2</v>
      </c>
    </row>
    <row r="1419" spans="1:12">
      <c r="A1419" s="11" t="s">
        <v>2670</v>
      </c>
      <c r="D1419" s="11" t="s">
        <v>260</v>
      </c>
      <c r="E1419" s="19" t="s">
        <v>2920</v>
      </c>
      <c r="F1419" s="10">
        <v>42036</v>
      </c>
      <c r="G1419" s="10">
        <v>45689</v>
      </c>
      <c r="H1419" s="11">
        <v>11</v>
      </c>
      <c r="I1419" s="20" t="s">
        <v>259</v>
      </c>
      <c r="J1419" s="11" t="s">
        <v>261</v>
      </c>
      <c r="K1419" s="11" t="s">
        <v>12658</v>
      </c>
      <c r="L1419" s="11">
        <v>2</v>
      </c>
    </row>
    <row r="1420" spans="1:12">
      <c r="A1420" s="11" t="s">
        <v>2671</v>
      </c>
      <c r="D1420" s="11" t="s">
        <v>260</v>
      </c>
      <c r="E1420" s="19" t="s">
        <v>2921</v>
      </c>
      <c r="F1420" s="10">
        <v>42036</v>
      </c>
      <c r="G1420" s="10">
        <v>45689</v>
      </c>
      <c r="H1420" s="11">
        <v>11</v>
      </c>
      <c r="I1420" s="20" t="s">
        <v>259</v>
      </c>
      <c r="J1420" s="11" t="s">
        <v>261</v>
      </c>
      <c r="K1420" s="11" t="s">
        <v>12658</v>
      </c>
      <c r="L1420" s="11">
        <v>2</v>
      </c>
    </row>
    <row r="1421" spans="1:12">
      <c r="A1421" s="11" t="s">
        <v>2672</v>
      </c>
      <c r="D1421" s="11" t="s">
        <v>260</v>
      </c>
      <c r="E1421" s="19" t="s">
        <v>2922</v>
      </c>
      <c r="F1421" s="10">
        <v>42036</v>
      </c>
      <c r="G1421" s="10">
        <v>45689</v>
      </c>
      <c r="H1421" s="11">
        <v>11</v>
      </c>
      <c r="I1421" s="20" t="s">
        <v>259</v>
      </c>
      <c r="J1421" s="11" t="s">
        <v>261</v>
      </c>
      <c r="K1421" s="11" t="s">
        <v>12658</v>
      </c>
      <c r="L1421" s="11">
        <v>2</v>
      </c>
    </row>
    <row r="1422" spans="1:12">
      <c r="A1422" s="11" t="s">
        <v>2673</v>
      </c>
      <c r="D1422" s="11" t="s">
        <v>260</v>
      </c>
      <c r="E1422" s="19" t="s">
        <v>2923</v>
      </c>
      <c r="F1422" s="10">
        <v>42036</v>
      </c>
      <c r="G1422" s="10">
        <v>45689</v>
      </c>
      <c r="H1422" s="11">
        <v>11</v>
      </c>
      <c r="I1422" s="20" t="s">
        <v>259</v>
      </c>
      <c r="J1422" s="11" t="s">
        <v>261</v>
      </c>
      <c r="K1422" s="11" t="s">
        <v>12658</v>
      </c>
      <c r="L1422" s="11">
        <v>2</v>
      </c>
    </row>
    <row r="1423" spans="1:12">
      <c r="A1423" s="11" t="s">
        <v>2674</v>
      </c>
      <c r="D1423" s="11" t="s">
        <v>260</v>
      </c>
      <c r="E1423" s="19" t="s">
        <v>2924</v>
      </c>
      <c r="F1423" s="10">
        <v>42036</v>
      </c>
      <c r="G1423" s="10">
        <v>45689</v>
      </c>
      <c r="H1423" s="11">
        <v>11</v>
      </c>
      <c r="I1423" s="20" t="s">
        <v>259</v>
      </c>
      <c r="J1423" s="11" t="s">
        <v>261</v>
      </c>
      <c r="K1423" s="11" t="s">
        <v>12658</v>
      </c>
      <c r="L1423" s="11">
        <v>2</v>
      </c>
    </row>
    <row r="1424" spans="1:12">
      <c r="A1424" s="11" t="s">
        <v>2675</v>
      </c>
      <c r="D1424" s="11" t="s">
        <v>260</v>
      </c>
      <c r="E1424" s="19" t="s">
        <v>2925</v>
      </c>
      <c r="F1424" s="10">
        <v>42036</v>
      </c>
      <c r="G1424" s="10">
        <v>45689</v>
      </c>
      <c r="H1424" s="11">
        <v>11</v>
      </c>
      <c r="I1424" s="20" t="s">
        <v>259</v>
      </c>
      <c r="J1424" s="11" t="s">
        <v>261</v>
      </c>
      <c r="K1424" s="11" t="s">
        <v>12658</v>
      </c>
      <c r="L1424" s="11">
        <v>2</v>
      </c>
    </row>
    <row r="1425" spans="1:12">
      <c r="A1425" s="11" t="s">
        <v>2676</v>
      </c>
      <c r="D1425" s="11" t="s">
        <v>260</v>
      </c>
      <c r="E1425" s="19" t="s">
        <v>2926</v>
      </c>
      <c r="F1425" s="10">
        <v>42036</v>
      </c>
      <c r="G1425" s="10">
        <v>45689</v>
      </c>
      <c r="H1425" s="11">
        <v>11</v>
      </c>
      <c r="I1425" s="20" t="s">
        <v>259</v>
      </c>
      <c r="J1425" s="11" t="s">
        <v>261</v>
      </c>
      <c r="K1425" s="11" t="s">
        <v>12658</v>
      </c>
      <c r="L1425" s="11">
        <v>2</v>
      </c>
    </row>
    <row r="1426" spans="1:12">
      <c r="A1426" s="11" t="s">
        <v>2677</v>
      </c>
      <c r="D1426" s="11" t="s">
        <v>260</v>
      </c>
      <c r="E1426" s="19" t="s">
        <v>2927</v>
      </c>
      <c r="F1426" s="10">
        <v>42036</v>
      </c>
      <c r="G1426" s="10">
        <v>45689</v>
      </c>
      <c r="H1426" s="11">
        <v>11</v>
      </c>
      <c r="I1426" s="20" t="s">
        <v>259</v>
      </c>
      <c r="J1426" s="11" t="s">
        <v>261</v>
      </c>
      <c r="K1426" s="11" t="s">
        <v>12658</v>
      </c>
      <c r="L1426" s="11">
        <v>2</v>
      </c>
    </row>
    <row r="1427" spans="1:12">
      <c r="A1427" s="11" t="s">
        <v>2678</v>
      </c>
      <c r="D1427" s="11" t="s">
        <v>260</v>
      </c>
      <c r="E1427" s="19" t="s">
        <v>2928</v>
      </c>
      <c r="F1427" s="10">
        <v>42036</v>
      </c>
      <c r="G1427" s="10">
        <v>45689</v>
      </c>
      <c r="H1427" s="11">
        <v>11</v>
      </c>
      <c r="I1427" s="20" t="s">
        <v>259</v>
      </c>
      <c r="J1427" s="11" t="s">
        <v>261</v>
      </c>
      <c r="K1427" s="11" t="s">
        <v>12658</v>
      </c>
      <c r="L1427" s="11">
        <v>2</v>
      </c>
    </row>
    <row r="1428" spans="1:12">
      <c r="A1428" s="11" t="s">
        <v>2679</v>
      </c>
      <c r="D1428" s="11" t="s">
        <v>260</v>
      </c>
      <c r="E1428" s="19" t="s">
        <v>2929</v>
      </c>
      <c r="F1428" s="10">
        <v>42036</v>
      </c>
      <c r="G1428" s="10">
        <v>45689</v>
      </c>
      <c r="H1428" s="11">
        <v>11</v>
      </c>
      <c r="I1428" s="20" t="s">
        <v>259</v>
      </c>
      <c r="J1428" s="11" t="s">
        <v>261</v>
      </c>
      <c r="K1428" s="11" t="s">
        <v>12658</v>
      </c>
      <c r="L1428" s="11">
        <v>2</v>
      </c>
    </row>
    <row r="1429" spans="1:12">
      <c r="A1429" s="11" t="s">
        <v>2680</v>
      </c>
      <c r="D1429" s="11" t="s">
        <v>260</v>
      </c>
      <c r="E1429" s="19" t="s">
        <v>2930</v>
      </c>
      <c r="F1429" s="10">
        <v>42036</v>
      </c>
      <c r="G1429" s="10">
        <v>45689</v>
      </c>
      <c r="H1429" s="11">
        <v>11</v>
      </c>
      <c r="I1429" s="20" t="s">
        <v>259</v>
      </c>
      <c r="J1429" s="11" t="s">
        <v>261</v>
      </c>
      <c r="K1429" s="11" t="s">
        <v>12658</v>
      </c>
      <c r="L1429" s="11">
        <v>2</v>
      </c>
    </row>
    <row r="1430" spans="1:12">
      <c r="A1430" s="11" t="s">
        <v>2681</v>
      </c>
      <c r="D1430" s="11" t="s">
        <v>260</v>
      </c>
      <c r="E1430" s="19" t="s">
        <v>2931</v>
      </c>
      <c r="F1430" s="10">
        <v>42036</v>
      </c>
      <c r="G1430" s="10">
        <v>45689</v>
      </c>
      <c r="H1430" s="11">
        <v>11</v>
      </c>
      <c r="I1430" s="20" t="s">
        <v>259</v>
      </c>
      <c r="J1430" s="11" t="s">
        <v>261</v>
      </c>
      <c r="K1430" s="11" t="s">
        <v>12658</v>
      </c>
      <c r="L1430" s="11">
        <v>2</v>
      </c>
    </row>
    <row r="1431" spans="1:12">
      <c r="A1431" s="11" t="s">
        <v>2682</v>
      </c>
      <c r="D1431" s="11" t="s">
        <v>260</v>
      </c>
      <c r="E1431" s="19" t="s">
        <v>2932</v>
      </c>
      <c r="F1431" s="10">
        <v>42036</v>
      </c>
      <c r="G1431" s="10">
        <v>45689</v>
      </c>
      <c r="H1431" s="11">
        <v>11</v>
      </c>
      <c r="I1431" s="11" t="s">
        <v>277</v>
      </c>
      <c r="J1431" s="11" t="s">
        <v>261</v>
      </c>
      <c r="K1431" s="11" t="s">
        <v>12658</v>
      </c>
      <c r="L1431" s="11">
        <v>2</v>
      </c>
    </row>
    <row r="1432" spans="1:12">
      <c r="A1432" s="11" t="s">
        <v>2683</v>
      </c>
      <c r="D1432" s="11" t="s">
        <v>260</v>
      </c>
      <c r="E1432" s="19" t="s">
        <v>2933</v>
      </c>
      <c r="F1432" s="10">
        <v>42036</v>
      </c>
      <c r="G1432" s="10">
        <v>45689</v>
      </c>
      <c r="H1432" s="11">
        <v>11</v>
      </c>
      <c r="I1432" s="11" t="s">
        <v>277</v>
      </c>
      <c r="J1432" s="11" t="s">
        <v>261</v>
      </c>
      <c r="K1432" s="11" t="s">
        <v>12658</v>
      </c>
      <c r="L1432" s="11">
        <v>2</v>
      </c>
    </row>
    <row r="1433" spans="1:12">
      <c r="A1433" s="11" t="s">
        <v>2684</v>
      </c>
      <c r="D1433" s="11" t="s">
        <v>260</v>
      </c>
      <c r="E1433" s="19" t="s">
        <v>2934</v>
      </c>
      <c r="F1433" s="10">
        <v>42036</v>
      </c>
      <c r="G1433" s="10">
        <v>45689</v>
      </c>
      <c r="H1433" s="11">
        <v>11</v>
      </c>
      <c r="I1433" s="11" t="s">
        <v>277</v>
      </c>
      <c r="J1433" s="11" t="s">
        <v>261</v>
      </c>
      <c r="K1433" s="11" t="s">
        <v>12658</v>
      </c>
      <c r="L1433" s="11">
        <v>2</v>
      </c>
    </row>
    <row r="1434" spans="1:12">
      <c r="A1434" s="11" t="s">
        <v>2685</v>
      </c>
      <c r="D1434" s="11" t="s">
        <v>260</v>
      </c>
      <c r="E1434" s="19" t="s">
        <v>2935</v>
      </c>
      <c r="F1434" s="10">
        <v>42036</v>
      </c>
      <c r="G1434" s="10">
        <v>45689</v>
      </c>
      <c r="H1434" s="11">
        <v>11</v>
      </c>
      <c r="I1434" s="20" t="s">
        <v>259</v>
      </c>
      <c r="J1434" s="11" t="s">
        <v>261</v>
      </c>
      <c r="K1434" s="11" t="s">
        <v>12658</v>
      </c>
      <c r="L1434" s="11">
        <v>2</v>
      </c>
    </row>
    <row r="1435" spans="1:12">
      <c r="A1435" s="11" t="s">
        <v>2686</v>
      </c>
      <c r="D1435" s="11" t="s">
        <v>260</v>
      </c>
      <c r="E1435" s="19" t="s">
        <v>2936</v>
      </c>
      <c r="F1435" s="10">
        <v>42036</v>
      </c>
      <c r="G1435" s="10">
        <v>45689</v>
      </c>
      <c r="H1435" s="11">
        <v>11</v>
      </c>
      <c r="I1435" s="20" t="s">
        <v>259</v>
      </c>
      <c r="J1435" s="11" t="s">
        <v>261</v>
      </c>
      <c r="K1435" s="11" t="s">
        <v>12658</v>
      </c>
      <c r="L1435" s="11">
        <v>2</v>
      </c>
    </row>
    <row r="1436" spans="1:12">
      <c r="A1436" s="11" t="s">
        <v>2687</v>
      </c>
      <c r="D1436" s="11" t="s">
        <v>260</v>
      </c>
      <c r="E1436" s="19" t="s">
        <v>2937</v>
      </c>
      <c r="F1436" s="10">
        <v>42036</v>
      </c>
      <c r="G1436" s="10">
        <v>45689</v>
      </c>
      <c r="H1436" s="11">
        <v>11</v>
      </c>
      <c r="I1436" s="20" t="s">
        <v>259</v>
      </c>
      <c r="J1436" s="11" t="s">
        <v>261</v>
      </c>
      <c r="K1436" s="11" t="s">
        <v>12658</v>
      </c>
      <c r="L1436" s="11">
        <v>2</v>
      </c>
    </row>
    <row r="1437" spans="1:12">
      <c r="A1437" s="11" t="s">
        <v>2688</v>
      </c>
      <c r="D1437" s="11" t="s">
        <v>260</v>
      </c>
      <c r="E1437" s="19" t="s">
        <v>2938</v>
      </c>
      <c r="F1437" s="10">
        <v>42036</v>
      </c>
      <c r="G1437" s="10">
        <v>45689</v>
      </c>
      <c r="H1437" s="11">
        <v>11</v>
      </c>
      <c r="I1437" s="20" t="s">
        <v>259</v>
      </c>
      <c r="J1437" s="11" t="s">
        <v>261</v>
      </c>
      <c r="K1437" s="11" t="s">
        <v>12658</v>
      </c>
      <c r="L1437" s="11">
        <v>2</v>
      </c>
    </row>
    <row r="1438" spans="1:12">
      <c r="A1438" s="11" t="s">
        <v>2689</v>
      </c>
      <c r="D1438" s="11" t="s">
        <v>260</v>
      </c>
      <c r="E1438" s="19" t="s">
        <v>2939</v>
      </c>
      <c r="F1438" s="10">
        <v>42036</v>
      </c>
      <c r="G1438" s="10">
        <v>45689</v>
      </c>
      <c r="H1438" s="11">
        <v>11</v>
      </c>
      <c r="I1438" s="20" t="s">
        <v>259</v>
      </c>
      <c r="J1438" s="11" t="s">
        <v>261</v>
      </c>
      <c r="K1438" s="11" t="s">
        <v>12658</v>
      </c>
      <c r="L1438" s="11">
        <v>2</v>
      </c>
    </row>
    <row r="1439" spans="1:12">
      <c r="A1439" s="11" t="s">
        <v>2690</v>
      </c>
      <c r="D1439" s="11" t="s">
        <v>260</v>
      </c>
      <c r="E1439" s="19" t="s">
        <v>2940</v>
      </c>
      <c r="F1439" s="10">
        <v>42036</v>
      </c>
      <c r="G1439" s="10">
        <v>45689</v>
      </c>
      <c r="H1439" s="11">
        <v>11</v>
      </c>
      <c r="I1439" s="20" t="s">
        <v>259</v>
      </c>
      <c r="J1439" s="11" t="s">
        <v>261</v>
      </c>
      <c r="K1439" s="11" t="s">
        <v>12658</v>
      </c>
      <c r="L1439" s="11">
        <v>2</v>
      </c>
    </row>
    <row r="1440" spans="1:12">
      <c r="A1440" s="11" t="s">
        <v>2691</v>
      </c>
      <c r="D1440" s="11" t="s">
        <v>260</v>
      </c>
      <c r="E1440" s="19" t="s">
        <v>2941</v>
      </c>
      <c r="F1440" s="10">
        <v>42036</v>
      </c>
      <c r="G1440" s="10">
        <v>45689</v>
      </c>
      <c r="H1440" s="11">
        <v>11</v>
      </c>
      <c r="I1440" s="20" t="s">
        <v>259</v>
      </c>
      <c r="J1440" s="11" t="s">
        <v>261</v>
      </c>
      <c r="K1440" s="11" t="s">
        <v>12658</v>
      </c>
      <c r="L1440" s="11">
        <v>2</v>
      </c>
    </row>
    <row r="1441" spans="1:12">
      <c r="A1441" s="11" t="s">
        <v>2692</v>
      </c>
      <c r="D1441" s="11" t="s">
        <v>260</v>
      </c>
      <c r="E1441" s="19" t="s">
        <v>2942</v>
      </c>
      <c r="F1441" s="10">
        <v>42036</v>
      </c>
      <c r="G1441" s="10">
        <v>45689</v>
      </c>
      <c r="H1441" s="11">
        <v>11</v>
      </c>
      <c r="I1441" s="20" t="s">
        <v>259</v>
      </c>
      <c r="J1441" s="11" t="s">
        <v>261</v>
      </c>
      <c r="K1441" s="11" t="s">
        <v>12658</v>
      </c>
      <c r="L1441" s="11">
        <v>2</v>
      </c>
    </row>
    <row r="1442" spans="1:12">
      <c r="A1442" s="11" t="s">
        <v>2693</v>
      </c>
      <c r="D1442" s="11" t="s">
        <v>260</v>
      </c>
      <c r="E1442" s="19" t="s">
        <v>2943</v>
      </c>
      <c r="F1442" s="10">
        <v>42036</v>
      </c>
      <c r="G1442" s="10">
        <v>45689</v>
      </c>
      <c r="H1442" s="11">
        <v>11</v>
      </c>
      <c r="I1442" s="20" t="s">
        <v>259</v>
      </c>
      <c r="J1442" s="11" t="s">
        <v>261</v>
      </c>
      <c r="K1442" s="11" t="s">
        <v>12658</v>
      </c>
      <c r="L1442" s="11">
        <v>2</v>
      </c>
    </row>
    <row r="1443" spans="1:12">
      <c r="A1443" s="11" t="s">
        <v>2694</v>
      </c>
      <c r="D1443" s="11" t="s">
        <v>260</v>
      </c>
      <c r="E1443" s="19" t="s">
        <v>2944</v>
      </c>
      <c r="F1443" s="10">
        <v>42036</v>
      </c>
      <c r="G1443" s="10">
        <v>45689</v>
      </c>
      <c r="H1443" s="11">
        <v>11</v>
      </c>
      <c r="I1443" s="20" t="s">
        <v>259</v>
      </c>
      <c r="J1443" s="11" t="s">
        <v>261</v>
      </c>
      <c r="K1443" s="11" t="s">
        <v>12658</v>
      </c>
      <c r="L1443" s="11">
        <v>2</v>
      </c>
    </row>
    <row r="1444" spans="1:12">
      <c r="A1444" s="11" t="s">
        <v>2695</v>
      </c>
      <c r="D1444" s="11" t="s">
        <v>260</v>
      </c>
      <c r="E1444" s="19" t="s">
        <v>2945</v>
      </c>
      <c r="F1444" s="10">
        <v>42036</v>
      </c>
      <c r="G1444" s="10">
        <v>45689</v>
      </c>
      <c r="H1444" s="11">
        <v>11</v>
      </c>
      <c r="I1444" s="20" t="s">
        <v>259</v>
      </c>
      <c r="J1444" s="11" t="s">
        <v>261</v>
      </c>
      <c r="K1444" s="11" t="s">
        <v>12658</v>
      </c>
      <c r="L1444" s="11">
        <v>2</v>
      </c>
    </row>
    <row r="1445" spans="1:12">
      <c r="A1445" s="11" t="s">
        <v>2696</v>
      </c>
      <c r="D1445" s="11" t="s">
        <v>260</v>
      </c>
      <c r="E1445" s="19" t="s">
        <v>2946</v>
      </c>
      <c r="F1445" s="10">
        <v>42036</v>
      </c>
      <c r="G1445" s="10">
        <v>45689</v>
      </c>
      <c r="H1445" s="11">
        <v>11</v>
      </c>
      <c r="I1445" s="20" t="s">
        <v>259</v>
      </c>
      <c r="J1445" s="11" t="s">
        <v>261</v>
      </c>
      <c r="K1445" s="11" t="s">
        <v>12658</v>
      </c>
      <c r="L1445" s="11">
        <v>2</v>
      </c>
    </row>
    <row r="1446" spans="1:12">
      <c r="A1446" s="11" t="s">
        <v>2697</v>
      </c>
      <c r="D1446" s="11" t="s">
        <v>260</v>
      </c>
      <c r="E1446" s="19" t="s">
        <v>2947</v>
      </c>
      <c r="F1446" s="10">
        <v>42036</v>
      </c>
      <c r="G1446" s="10">
        <v>45689</v>
      </c>
      <c r="H1446" s="11">
        <v>11</v>
      </c>
      <c r="I1446" s="20" t="s">
        <v>259</v>
      </c>
      <c r="J1446" s="11" t="s">
        <v>261</v>
      </c>
      <c r="K1446" s="11" t="s">
        <v>12658</v>
      </c>
      <c r="L1446" s="11">
        <v>2</v>
      </c>
    </row>
    <row r="1447" spans="1:12">
      <c r="A1447" s="11" t="s">
        <v>2698</v>
      </c>
      <c r="D1447" s="11" t="s">
        <v>260</v>
      </c>
      <c r="E1447" s="19" t="s">
        <v>2948</v>
      </c>
      <c r="F1447" s="10">
        <v>42036</v>
      </c>
      <c r="G1447" s="10">
        <v>45689</v>
      </c>
      <c r="H1447" s="11">
        <v>11</v>
      </c>
      <c r="I1447" s="20" t="s">
        <v>259</v>
      </c>
      <c r="J1447" s="11" t="s">
        <v>261</v>
      </c>
      <c r="K1447" s="11" t="s">
        <v>12658</v>
      </c>
      <c r="L1447" s="11">
        <v>2</v>
      </c>
    </row>
    <row r="1448" spans="1:12">
      <c r="A1448" s="11" t="s">
        <v>2699</v>
      </c>
      <c r="D1448" s="11" t="s">
        <v>260</v>
      </c>
      <c r="E1448" s="19" t="s">
        <v>2949</v>
      </c>
      <c r="F1448" s="10">
        <v>42036</v>
      </c>
      <c r="G1448" s="10">
        <v>45689</v>
      </c>
      <c r="H1448" s="11">
        <v>11</v>
      </c>
      <c r="I1448" s="20" t="s">
        <v>259</v>
      </c>
      <c r="J1448" s="11" t="s">
        <v>261</v>
      </c>
      <c r="K1448" s="11" t="s">
        <v>12658</v>
      </c>
      <c r="L1448" s="11">
        <v>2</v>
      </c>
    </row>
    <row r="1449" spans="1:12">
      <c r="A1449" s="11" t="s">
        <v>2700</v>
      </c>
      <c r="D1449" s="11" t="s">
        <v>260</v>
      </c>
      <c r="E1449" s="19" t="s">
        <v>2950</v>
      </c>
      <c r="F1449" s="10">
        <v>42036</v>
      </c>
      <c r="G1449" s="10">
        <v>45689</v>
      </c>
      <c r="H1449" s="11">
        <v>11</v>
      </c>
      <c r="I1449" s="11" t="s">
        <v>277</v>
      </c>
      <c r="J1449" s="11" t="s">
        <v>261</v>
      </c>
      <c r="K1449" s="11" t="s">
        <v>12658</v>
      </c>
      <c r="L1449" s="11">
        <v>2</v>
      </c>
    </row>
    <row r="1450" spans="1:12">
      <c r="A1450" s="11" t="s">
        <v>2701</v>
      </c>
      <c r="D1450" s="11" t="s">
        <v>260</v>
      </c>
      <c r="E1450" s="19" t="s">
        <v>2951</v>
      </c>
      <c r="F1450" s="10">
        <v>42036</v>
      </c>
      <c r="G1450" s="10">
        <v>45689</v>
      </c>
      <c r="H1450" s="11">
        <v>11</v>
      </c>
      <c r="I1450" s="11" t="s">
        <v>277</v>
      </c>
      <c r="J1450" s="11" t="s">
        <v>261</v>
      </c>
      <c r="K1450" s="11" t="s">
        <v>12658</v>
      </c>
      <c r="L1450" s="11">
        <v>2</v>
      </c>
    </row>
    <row r="1451" spans="1:12">
      <c r="A1451" s="11" t="s">
        <v>2702</v>
      </c>
      <c r="D1451" s="11" t="s">
        <v>260</v>
      </c>
      <c r="E1451" s="19" t="s">
        <v>2952</v>
      </c>
      <c r="F1451" s="10">
        <v>42036</v>
      </c>
      <c r="G1451" s="10">
        <v>45689</v>
      </c>
      <c r="H1451" s="11">
        <v>11</v>
      </c>
      <c r="I1451" s="11" t="s">
        <v>277</v>
      </c>
      <c r="J1451" s="11" t="s">
        <v>261</v>
      </c>
      <c r="K1451" s="11" t="s">
        <v>12658</v>
      </c>
      <c r="L1451" s="11">
        <v>2</v>
      </c>
    </row>
    <row r="1452" spans="1:12">
      <c r="A1452" s="11" t="s">
        <v>2703</v>
      </c>
      <c r="D1452" s="11" t="s">
        <v>260</v>
      </c>
      <c r="E1452" s="19" t="s">
        <v>2953</v>
      </c>
      <c r="F1452" s="10">
        <v>42036</v>
      </c>
      <c r="G1452" s="10">
        <v>45689</v>
      </c>
      <c r="H1452" s="11">
        <v>11</v>
      </c>
      <c r="I1452" s="20" t="s">
        <v>259</v>
      </c>
      <c r="J1452" s="11" t="s">
        <v>261</v>
      </c>
      <c r="K1452" s="11" t="s">
        <v>12658</v>
      </c>
      <c r="L1452" s="11">
        <v>2</v>
      </c>
    </row>
    <row r="1453" spans="1:12">
      <c r="A1453" s="11" t="s">
        <v>2704</v>
      </c>
      <c r="D1453" s="11" t="s">
        <v>260</v>
      </c>
      <c r="E1453" s="19" t="s">
        <v>2954</v>
      </c>
      <c r="F1453" s="10">
        <v>42036</v>
      </c>
      <c r="G1453" s="10">
        <v>45689</v>
      </c>
      <c r="H1453" s="11">
        <v>11</v>
      </c>
      <c r="I1453" s="20" t="s">
        <v>259</v>
      </c>
      <c r="J1453" s="11" t="s">
        <v>261</v>
      </c>
      <c r="K1453" s="11" t="s">
        <v>12658</v>
      </c>
      <c r="L1453" s="11">
        <v>2</v>
      </c>
    </row>
    <row r="1454" spans="1:12">
      <c r="A1454" s="11" t="s">
        <v>2705</v>
      </c>
      <c r="D1454" s="11" t="s">
        <v>260</v>
      </c>
      <c r="E1454" s="19" t="s">
        <v>2955</v>
      </c>
      <c r="F1454" s="10">
        <v>42036</v>
      </c>
      <c r="G1454" s="10">
        <v>45689</v>
      </c>
      <c r="H1454" s="11">
        <v>11</v>
      </c>
      <c r="I1454" s="20" t="s">
        <v>259</v>
      </c>
      <c r="J1454" s="11" t="s">
        <v>261</v>
      </c>
      <c r="K1454" s="11" t="s">
        <v>12658</v>
      </c>
      <c r="L1454" s="11">
        <v>2</v>
      </c>
    </row>
    <row r="1455" spans="1:12">
      <c r="A1455" s="11" t="s">
        <v>2706</v>
      </c>
      <c r="D1455" s="11" t="s">
        <v>260</v>
      </c>
      <c r="E1455" s="19" t="s">
        <v>2956</v>
      </c>
      <c r="F1455" s="10">
        <v>42036</v>
      </c>
      <c r="G1455" s="10">
        <v>45689</v>
      </c>
      <c r="H1455" s="11">
        <v>11</v>
      </c>
      <c r="I1455" s="20" t="s">
        <v>259</v>
      </c>
      <c r="J1455" s="11" t="s">
        <v>261</v>
      </c>
      <c r="K1455" s="11" t="s">
        <v>12658</v>
      </c>
      <c r="L1455" s="11">
        <v>2</v>
      </c>
    </row>
    <row r="1456" spans="1:12">
      <c r="A1456" s="11" t="s">
        <v>2707</v>
      </c>
      <c r="D1456" s="11" t="s">
        <v>260</v>
      </c>
      <c r="E1456" s="19" t="s">
        <v>2957</v>
      </c>
      <c r="F1456" s="10">
        <v>42036</v>
      </c>
      <c r="G1456" s="10">
        <v>45689</v>
      </c>
      <c r="H1456" s="11">
        <v>11</v>
      </c>
      <c r="I1456" s="20" t="s">
        <v>259</v>
      </c>
      <c r="J1456" s="11" t="s">
        <v>261</v>
      </c>
      <c r="K1456" s="11" t="s">
        <v>12658</v>
      </c>
      <c r="L1456" s="11">
        <v>2</v>
      </c>
    </row>
    <row r="1457" spans="1:12">
      <c r="A1457" s="11" t="s">
        <v>2708</v>
      </c>
      <c r="D1457" s="11" t="s">
        <v>260</v>
      </c>
      <c r="E1457" s="19" t="s">
        <v>2958</v>
      </c>
      <c r="F1457" s="10">
        <v>42036</v>
      </c>
      <c r="G1457" s="10">
        <v>45689</v>
      </c>
      <c r="H1457" s="11">
        <v>11</v>
      </c>
      <c r="I1457" s="20" t="s">
        <v>259</v>
      </c>
      <c r="J1457" s="11" t="s">
        <v>261</v>
      </c>
      <c r="K1457" s="11" t="s">
        <v>12658</v>
      </c>
      <c r="L1457" s="11">
        <v>2</v>
      </c>
    </row>
    <row r="1458" spans="1:12">
      <c r="A1458" s="11" t="s">
        <v>2709</v>
      </c>
      <c r="D1458" s="11" t="s">
        <v>260</v>
      </c>
      <c r="E1458" s="19" t="s">
        <v>2959</v>
      </c>
      <c r="F1458" s="10">
        <v>42036</v>
      </c>
      <c r="G1458" s="10">
        <v>45689</v>
      </c>
      <c r="H1458" s="11">
        <v>11</v>
      </c>
      <c r="I1458" s="20" t="s">
        <v>259</v>
      </c>
      <c r="J1458" s="11" t="s">
        <v>261</v>
      </c>
      <c r="K1458" s="11" t="s">
        <v>12658</v>
      </c>
      <c r="L1458" s="11">
        <v>2</v>
      </c>
    </row>
    <row r="1459" spans="1:12">
      <c r="A1459" s="11" t="s">
        <v>2710</v>
      </c>
      <c r="D1459" s="11" t="s">
        <v>260</v>
      </c>
      <c r="E1459" s="19" t="s">
        <v>2960</v>
      </c>
      <c r="F1459" s="10">
        <v>42036</v>
      </c>
      <c r="G1459" s="10">
        <v>45689</v>
      </c>
      <c r="H1459" s="11">
        <v>11</v>
      </c>
      <c r="I1459" s="20" t="s">
        <v>259</v>
      </c>
      <c r="J1459" s="11" t="s">
        <v>261</v>
      </c>
      <c r="K1459" s="11" t="s">
        <v>12658</v>
      </c>
      <c r="L1459" s="11">
        <v>2</v>
      </c>
    </row>
    <row r="1460" spans="1:12">
      <c r="A1460" s="11" t="s">
        <v>2711</v>
      </c>
      <c r="D1460" s="11" t="s">
        <v>260</v>
      </c>
      <c r="E1460" s="19" t="s">
        <v>2961</v>
      </c>
      <c r="F1460" s="10">
        <v>42036</v>
      </c>
      <c r="G1460" s="10">
        <v>45689</v>
      </c>
      <c r="H1460" s="11">
        <v>11</v>
      </c>
      <c r="I1460" s="20" t="s">
        <v>259</v>
      </c>
      <c r="J1460" s="11" t="s">
        <v>261</v>
      </c>
      <c r="K1460" s="11" t="s">
        <v>12658</v>
      </c>
      <c r="L1460" s="11">
        <v>2</v>
      </c>
    </row>
    <row r="1461" spans="1:12">
      <c r="A1461" s="11" t="s">
        <v>2712</v>
      </c>
      <c r="D1461" s="11" t="s">
        <v>260</v>
      </c>
      <c r="E1461" s="19" t="s">
        <v>2962</v>
      </c>
      <c r="F1461" s="10">
        <v>42036</v>
      </c>
      <c r="G1461" s="10">
        <v>45689</v>
      </c>
      <c r="H1461" s="11">
        <v>11</v>
      </c>
      <c r="I1461" s="20" t="s">
        <v>259</v>
      </c>
      <c r="J1461" s="11" t="s">
        <v>261</v>
      </c>
      <c r="K1461" s="11" t="s">
        <v>12658</v>
      </c>
      <c r="L1461" s="11">
        <v>2</v>
      </c>
    </row>
    <row r="1462" spans="1:12">
      <c r="A1462" s="11" t="s">
        <v>2713</v>
      </c>
      <c r="D1462" s="11" t="s">
        <v>260</v>
      </c>
      <c r="E1462" s="19" t="s">
        <v>2963</v>
      </c>
      <c r="F1462" s="10">
        <v>42036</v>
      </c>
      <c r="G1462" s="10">
        <v>45689</v>
      </c>
      <c r="H1462" s="11">
        <v>11</v>
      </c>
      <c r="I1462" s="20" t="s">
        <v>259</v>
      </c>
      <c r="J1462" s="11" t="s">
        <v>261</v>
      </c>
      <c r="K1462" s="11" t="s">
        <v>12658</v>
      </c>
      <c r="L1462" s="11">
        <v>2</v>
      </c>
    </row>
    <row r="1463" spans="1:12">
      <c r="A1463" s="11" t="s">
        <v>2714</v>
      </c>
      <c r="D1463" s="11" t="s">
        <v>260</v>
      </c>
      <c r="E1463" s="19" t="s">
        <v>2964</v>
      </c>
      <c r="F1463" s="10">
        <v>42036</v>
      </c>
      <c r="G1463" s="10">
        <v>45689</v>
      </c>
      <c r="H1463" s="11">
        <v>11</v>
      </c>
      <c r="I1463" s="20" t="s">
        <v>259</v>
      </c>
      <c r="J1463" s="11" t="s">
        <v>261</v>
      </c>
      <c r="K1463" s="11" t="s">
        <v>12658</v>
      </c>
      <c r="L1463" s="11">
        <v>2</v>
      </c>
    </row>
    <row r="1464" spans="1:12">
      <c r="A1464" s="11" t="s">
        <v>2715</v>
      </c>
      <c r="D1464" s="11" t="s">
        <v>260</v>
      </c>
      <c r="E1464" s="19" t="s">
        <v>2965</v>
      </c>
      <c r="F1464" s="10">
        <v>42036</v>
      </c>
      <c r="G1464" s="10">
        <v>45689</v>
      </c>
      <c r="H1464" s="11">
        <v>11</v>
      </c>
      <c r="I1464" s="20" t="s">
        <v>259</v>
      </c>
      <c r="J1464" s="11" t="s">
        <v>261</v>
      </c>
      <c r="K1464" s="11" t="s">
        <v>12658</v>
      </c>
      <c r="L1464" s="11">
        <v>2</v>
      </c>
    </row>
    <row r="1465" spans="1:12">
      <c r="A1465" s="11" t="s">
        <v>2716</v>
      </c>
      <c r="D1465" s="11" t="s">
        <v>260</v>
      </c>
      <c r="E1465" s="19" t="s">
        <v>2966</v>
      </c>
      <c r="F1465" s="10">
        <v>42036</v>
      </c>
      <c r="G1465" s="10">
        <v>45689</v>
      </c>
      <c r="H1465" s="11">
        <v>11</v>
      </c>
      <c r="I1465" s="20" t="s">
        <v>259</v>
      </c>
      <c r="J1465" s="11" t="s">
        <v>261</v>
      </c>
      <c r="K1465" s="11" t="s">
        <v>12658</v>
      </c>
      <c r="L1465" s="11">
        <v>2</v>
      </c>
    </row>
    <row r="1466" spans="1:12">
      <c r="A1466" s="11" t="s">
        <v>2717</v>
      </c>
      <c r="D1466" s="11" t="s">
        <v>260</v>
      </c>
      <c r="E1466" s="19" t="s">
        <v>2967</v>
      </c>
      <c r="F1466" s="10">
        <v>42036</v>
      </c>
      <c r="G1466" s="10">
        <v>45689</v>
      </c>
      <c r="H1466" s="11">
        <v>11</v>
      </c>
      <c r="I1466" s="20" t="s">
        <v>259</v>
      </c>
      <c r="J1466" s="11" t="s">
        <v>261</v>
      </c>
      <c r="K1466" s="11" t="s">
        <v>12658</v>
      </c>
      <c r="L1466" s="11">
        <v>2</v>
      </c>
    </row>
    <row r="1467" spans="1:12">
      <c r="A1467" s="11" t="s">
        <v>2718</v>
      </c>
      <c r="D1467" s="11" t="s">
        <v>260</v>
      </c>
      <c r="E1467" s="19" t="s">
        <v>2968</v>
      </c>
      <c r="F1467" s="10">
        <v>42036</v>
      </c>
      <c r="G1467" s="10">
        <v>45689</v>
      </c>
      <c r="H1467" s="11">
        <v>11</v>
      </c>
      <c r="I1467" s="11" t="s">
        <v>277</v>
      </c>
      <c r="J1467" s="11" t="s">
        <v>261</v>
      </c>
      <c r="K1467" s="11" t="s">
        <v>12658</v>
      </c>
      <c r="L1467" s="11">
        <v>2</v>
      </c>
    </row>
    <row r="1468" spans="1:12">
      <c r="A1468" s="11" t="s">
        <v>2719</v>
      </c>
      <c r="D1468" s="11" t="s">
        <v>260</v>
      </c>
      <c r="E1468" s="19" t="s">
        <v>2969</v>
      </c>
      <c r="F1468" s="10">
        <v>42036</v>
      </c>
      <c r="G1468" s="10">
        <v>45689</v>
      </c>
      <c r="H1468" s="11">
        <v>11</v>
      </c>
      <c r="I1468" s="11" t="s">
        <v>277</v>
      </c>
      <c r="J1468" s="11" t="s">
        <v>261</v>
      </c>
      <c r="K1468" s="11" t="s">
        <v>12658</v>
      </c>
      <c r="L1468" s="11">
        <v>2</v>
      </c>
    </row>
    <row r="1469" spans="1:12">
      <c r="A1469" s="11" t="s">
        <v>2720</v>
      </c>
      <c r="D1469" s="11" t="s">
        <v>260</v>
      </c>
      <c r="E1469" s="19" t="s">
        <v>2970</v>
      </c>
      <c r="F1469" s="10">
        <v>42036</v>
      </c>
      <c r="G1469" s="10">
        <v>45689</v>
      </c>
      <c r="H1469" s="11">
        <v>11</v>
      </c>
      <c r="I1469" s="11" t="s">
        <v>277</v>
      </c>
      <c r="J1469" s="11" t="s">
        <v>261</v>
      </c>
      <c r="K1469" s="11" t="s">
        <v>12658</v>
      </c>
      <c r="L1469" s="11">
        <v>2</v>
      </c>
    </row>
    <row r="1470" spans="1:12">
      <c r="A1470" s="11" t="s">
        <v>2721</v>
      </c>
      <c r="D1470" s="11" t="s">
        <v>260</v>
      </c>
      <c r="E1470" s="19" t="s">
        <v>2971</v>
      </c>
      <c r="F1470" s="10">
        <v>42036</v>
      </c>
      <c r="G1470" s="10">
        <v>45689</v>
      </c>
      <c r="H1470" s="11">
        <v>11</v>
      </c>
      <c r="I1470" s="20" t="s">
        <v>259</v>
      </c>
      <c r="J1470" s="11" t="s">
        <v>261</v>
      </c>
      <c r="K1470" s="11" t="s">
        <v>12658</v>
      </c>
      <c r="L1470" s="11">
        <v>2</v>
      </c>
    </row>
    <row r="1471" spans="1:12">
      <c r="A1471" s="11" t="s">
        <v>2722</v>
      </c>
      <c r="D1471" s="11" t="s">
        <v>260</v>
      </c>
      <c r="E1471" s="19" t="s">
        <v>2972</v>
      </c>
      <c r="F1471" s="10">
        <v>42036</v>
      </c>
      <c r="G1471" s="10">
        <v>45689</v>
      </c>
      <c r="H1471" s="11">
        <v>11</v>
      </c>
      <c r="I1471" s="20" t="s">
        <v>259</v>
      </c>
      <c r="J1471" s="11" t="s">
        <v>261</v>
      </c>
      <c r="K1471" s="11" t="s">
        <v>12658</v>
      </c>
      <c r="L1471" s="11">
        <v>2</v>
      </c>
    </row>
    <row r="1472" spans="1:12">
      <c r="A1472" s="11" t="s">
        <v>2723</v>
      </c>
      <c r="D1472" s="11" t="s">
        <v>260</v>
      </c>
      <c r="E1472" s="19" t="s">
        <v>2973</v>
      </c>
      <c r="F1472" s="10">
        <v>42036</v>
      </c>
      <c r="G1472" s="10">
        <v>45689</v>
      </c>
      <c r="H1472" s="11">
        <v>11</v>
      </c>
      <c r="I1472" s="20" t="s">
        <v>259</v>
      </c>
      <c r="J1472" s="11" t="s">
        <v>261</v>
      </c>
      <c r="K1472" s="11" t="s">
        <v>12658</v>
      </c>
      <c r="L1472" s="11">
        <v>2</v>
      </c>
    </row>
    <row r="1473" spans="1:12">
      <c r="A1473" s="11" t="s">
        <v>2724</v>
      </c>
      <c r="D1473" s="11" t="s">
        <v>260</v>
      </c>
      <c r="E1473" s="19" t="s">
        <v>2974</v>
      </c>
      <c r="F1473" s="10">
        <v>42036</v>
      </c>
      <c r="G1473" s="10">
        <v>45689</v>
      </c>
      <c r="H1473" s="11">
        <v>11</v>
      </c>
      <c r="I1473" s="20" t="s">
        <v>259</v>
      </c>
      <c r="J1473" s="11" t="s">
        <v>261</v>
      </c>
      <c r="K1473" s="11" t="s">
        <v>12658</v>
      </c>
      <c r="L1473" s="11">
        <v>2</v>
      </c>
    </row>
    <row r="1474" spans="1:12">
      <c r="A1474" s="11" t="s">
        <v>2725</v>
      </c>
      <c r="D1474" s="11" t="s">
        <v>260</v>
      </c>
      <c r="E1474" s="19" t="s">
        <v>2975</v>
      </c>
      <c r="F1474" s="10">
        <v>42036</v>
      </c>
      <c r="G1474" s="10">
        <v>45689</v>
      </c>
      <c r="H1474" s="11">
        <v>11</v>
      </c>
      <c r="I1474" s="20" t="s">
        <v>259</v>
      </c>
      <c r="J1474" s="11" t="s">
        <v>261</v>
      </c>
      <c r="K1474" s="11" t="s">
        <v>12658</v>
      </c>
      <c r="L1474" s="11">
        <v>2</v>
      </c>
    </row>
    <row r="1475" spans="1:12">
      <c r="A1475" s="11" t="s">
        <v>2726</v>
      </c>
      <c r="D1475" s="11" t="s">
        <v>260</v>
      </c>
      <c r="E1475" s="19" t="s">
        <v>2976</v>
      </c>
      <c r="F1475" s="10">
        <v>42036</v>
      </c>
      <c r="G1475" s="10">
        <v>45689</v>
      </c>
      <c r="H1475" s="11">
        <v>11</v>
      </c>
      <c r="I1475" s="20" t="s">
        <v>259</v>
      </c>
      <c r="J1475" s="11" t="s">
        <v>261</v>
      </c>
      <c r="K1475" s="11" t="s">
        <v>12658</v>
      </c>
      <c r="L1475" s="11">
        <v>2</v>
      </c>
    </row>
    <row r="1476" spans="1:12">
      <c r="A1476" s="11" t="s">
        <v>2727</v>
      </c>
      <c r="D1476" s="11" t="s">
        <v>260</v>
      </c>
      <c r="E1476" s="19" t="s">
        <v>2977</v>
      </c>
      <c r="F1476" s="10">
        <v>42036</v>
      </c>
      <c r="G1476" s="10">
        <v>45689</v>
      </c>
      <c r="H1476" s="11">
        <v>11</v>
      </c>
      <c r="I1476" s="20" t="s">
        <v>259</v>
      </c>
      <c r="J1476" s="11" t="s">
        <v>261</v>
      </c>
      <c r="K1476" s="11" t="s">
        <v>12658</v>
      </c>
      <c r="L1476" s="11">
        <v>2</v>
      </c>
    </row>
    <row r="1477" spans="1:12">
      <c r="A1477" s="11" t="s">
        <v>2728</v>
      </c>
      <c r="D1477" s="11" t="s">
        <v>260</v>
      </c>
      <c r="E1477" s="19" t="s">
        <v>2978</v>
      </c>
      <c r="F1477" s="10">
        <v>42036</v>
      </c>
      <c r="G1477" s="10">
        <v>45689</v>
      </c>
      <c r="H1477" s="11">
        <v>11</v>
      </c>
      <c r="I1477" s="20" t="s">
        <v>259</v>
      </c>
      <c r="J1477" s="11" t="s">
        <v>261</v>
      </c>
      <c r="K1477" s="11" t="s">
        <v>12658</v>
      </c>
      <c r="L1477" s="11">
        <v>2</v>
      </c>
    </row>
    <row r="1478" spans="1:12">
      <c r="A1478" s="11" t="s">
        <v>2729</v>
      </c>
      <c r="D1478" s="11" t="s">
        <v>260</v>
      </c>
      <c r="E1478" s="19" t="s">
        <v>2979</v>
      </c>
      <c r="F1478" s="10">
        <v>42036</v>
      </c>
      <c r="G1478" s="10">
        <v>45689</v>
      </c>
      <c r="H1478" s="11">
        <v>11</v>
      </c>
      <c r="I1478" s="20" t="s">
        <v>259</v>
      </c>
      <c r="J1478" s="11" t="s">
        <v>261</v>
      </c>
      <c r="K1478" s="11" t="s">
        <v>12658</v>
      </c>
      <c r="L1478" s="11">
        <v>2</v>
      </c>
    </row>
    <row r="1479" spans="1:12">
      <c r="A1479" s="11" t="s">
        <v>2730</v>
      </c>
      <c r="D1479" s="11" t="s">
        <v>260</v>
      </c>
      <c r="E1479" s="19" t="s">
        <v>2980</v>
      </c>
      <c r="F1479" s="10">
        <v>42036</v>
      </c>
      <c r="G1479" s="10">
        <v>45689</v>
      </c>
      <c r="H1479" s="11">
        <v>11</v>
      </c>
      <c r="I1479" s="20" t="s">
        <v>259</v>
      </c>
      <c r="J1479" s="11" t="s">
        <v>261</v>
      </c>
      <c r="K1479" s="11" t="s">
        <v>12658</v>
      </c>
      <c r="L1479" s="11">
        <v>2</v>
      </c>
    </row>
    <row r="1480" spans="1:12">
      <c r="A1480" s="11" t="s">
        <v>2731</v>
      </c>
      <c r="D1480" s="11" t="s">
        <v>260</v>
      </c>
      <c r="E1480" s="19" t="s">
        <v>2981</v>
      </c>
      <c r="F1480" s="10">
        <v>42036</v>
      </c>
      <c r="G1480" s="10">
        <v>45689</v>
      </c>
      <c r="H1480" s="11">
        <v>11</v>
      </c>
      <c r="I1480" s="20" t="s">
        <v>259</v>
      </c>
      <c r="J1480" s="11" t="s">
        <v>261</v>
      </c>
      <c r="K1480" s="11" t="s">
        <v>12658</v>
      </c>
      <c r="L1480" s="11">
        <v>2</v>
      </c>
    </row>
    <row r="1481" spans="1:12">
      <c r="A1481" s="11" t="s">
        <v>2732</v>
      </c>
      <c r="D1481" s="11" t="s">
        <v>260</v>
      </c>
      <c r="E1481" s="19" t="s">
        <v>2982</v>
      </c>
      <c r="F1481" s="10">
        <v>42036</v>
      </c>
      <c r="G1481" s="10">
        <v>45689</v>
      </c>
      <c r="H1481" s="11">
        <v>11</v>
      </c>
      <c r="I1481" s="20" t="s">
        <v>259</v>
      </c>
      <c r="J1481" s="11" t="s">
        <v>261</v>
      </c>
      <c r="K1481" s="11" t="s">
        <v>12658</v>
      </c>
      <c r="L1481" s="11">
        <v>2</v>
      </c>
    </row>
    <row r="1482" spans="1:12">
      <c r="A1482" s="11" t="s">
        <v>2733</v>
      </c>
      <c r="D1482" s="11" t="s">
        <v>260</v>
      </c>
      <c r="E1482" s="19" t="s">
        <v>2983</v>
      </c>
      <c r="F1482" s="10">
        <v>42036</v>
      </c>
      <c r="G1482" s="10">
        <v>45689</v>
      </c>
      <c r="H1482" s="11">
        <v>11</v>
      </c>
      <c r="I1482" s="20" t="s">
        <v>259</v>
      </c>
      <c r="J1482" s="11" t="s">
        <v>261</v>
      </c>
      <c r="K1482" s="11" t="s">
        <v>12658</v>
      </c>
      <c r="L1482" s="11">
        <v>2</v>
      </c>
    </row>
    <row r="1483" spans="1:12">
      <c r="A1483" s="11" t="s">
        <v>2734</v>
      </c>
      <c r="D1483" s="11" t="s">
        <v>260</v>
      </c>
      <c r="E1483" s="19" t="s">
        <v>2984</v>
      </c>
      <c r="F1483" s="10">
        <v>42036</v>
      </c>
      <c r="G1483" s="10">
        <v>45689</v>
      </c>
      <c r="H1483" s="11">
        <v>11</v>
      </c>
      <c r="I1483" s="20" t="s">
        <v>259</v>
      </c>
      <c r="J1483" s="11" t="s">
        <v>261</v>
      </c>
      <c r="K1483" s="11" t="s">
        <v>12658</v>
      </c>
      <c r="L1483" s="11">
        <v>2</v>
      </c>
    </row>
    <row r="1484" spans="1:12">
      <c r="A1484" s="11" t="s">
        <v>2735</v>
      </c>
      <c r="D1484" s="11" t="s">
        <v>260</v>
      </c>
      <c r="E1484" s="19" t="s">
        <v>2985</v>
      </c>
      <c r="F1484" s="10">
        <v>42036</v>
      </c>
      <c r="G1484" s="10">
        <v>45689</v>
      </c>
      <c r="H1484" s="11">
        <v>11</v>
      </c>
      <c r="I1484" s="20" t="s">
        <v>259</v>
      </c>
      <c r="J1484" s="11" t="s">
        <v>261</v>
      </c>
      <c r="K1484" s="11" t="s">
        <v>12658</v>
      </c>
      <c r="L1484" s="11">
        <v>2</v>
      </c>
    </row>
    <row r="1485" spans="1:12">
      <c r="A1485" s="11" t="s">
        <v>2736</v>
      </c>
      <c r="D1485" s="11" t="s">
        <v>260</v>
      </c>
      <c r="E1485" s="19" t="s">
        <v>2986</v>
      </c>
      <c r="F1485" s="10">
        <v>42036</v>
      </c>
      <c r="G1485" s="10">
        <v>45689</v>
      </c>
      <c r="H1485" s="11">
        <v>11</v>
      </c>
      <c r="I1485" s="11" t="s">
        <v>277</v>
      </c>
      <c r="J1485" s="11" t="s">
        <v>261</v>
      </c>
      <c r="K1485" s="11" t="s">
        <v>12658</v>
      </c>
      <c r="L1485" s="11">
        <v>2</v>
      </c>
    </row>
    <row r="1486" spans="1:12">
      <c r="A1486" s="11" t="s">
        <v>2737</v>
      </c>
      <c r="D1486" s="11" t="s">
        <v>260</v>
      </c>
      <c r="E1486" s="19" t="s">
        <v>2987</v>
      </c>
      <c r="F1486" s="10">
        <v>42036</v>
      </c>
      <c r="G1486" s="10">
        <v>45689</v>
      </c>
      <c r="H1486" s="11">
        <v>11</v>
      </c>
      <c r="I1486" s="11" t="s">
        <v>277</v>
      </c>
      <c r="J1486" s="11" t="s">
        <v>261</v>
      </c>
      <c r="K1486" s="11" t="s">
        <v>12658</v>
      </c>
      <c r="L1486" s="11">
        <v>2</v>
      </c>
    </row>
    <row r="1487" spans="1:12">
      <c r="A1487" s="11" t="s">
        <v>2738</v>
      </c>
      <c r="D1487" s="11" t="s">
        <v>260</v>
      </c>
      <c r="E1487" s="19" t="s">
        <v>2988</v>
      </c>
      <c r="F1487" s="10">
        <v>42036</v>
      </c>
      <c r="G1487" s="10">
        <v>45689</v>
      </c>
      <c r="H1487" s="11">
        <v>11</v>
      </c>
      <c r="I1487" s="11" t="s">
        <v>277</v>
      </c>
      <c r="J1487" s="11" t="s">
        <v>261</v>
      </c>
      <c r="K1487" s="11" t="s">
        <v>12658</v>
      </c>
      <c r="L1487" s="11">
        <v>2</v>
      </c>
    </row>
    <row r="1488" spans="1:12">
      <c r="A1488" s="11" t="s">
        <v>2739</v>
      </c>
      <c r="D1488" s="11" t="s">
        <v>260</v>
      </c>
      <c r="E1488" s="19" t="s">
        <v>2989</v>
      </c>
      <c r="F1488" s="10">
        <v>42036</v>
      </c>
      <c r="G1488" s="10">
        <v>45689</v>
      </c>
      <c r="H1488" s="11">
        <v>11</v>
      </c>
      <c r="I1488" s="20" t="s">
        <v>259</v>
      </c>
      <c r="J1488" s="11" t="s">
        <v>261</v>
      </c>
      <c r="K1488" s="11" t="s">
        <v>12658</v>
      </c>
      <c r="L1488" s="11">
        <v>2</v>
      </c>
    </row>
    <row r="1489" spans="1:12">
      <c r="A1489" s="11" t="s">
        <v>2740</v>
      </c>
      <c r="D1489" s="11" t="s">
        <v>260</v>
      </c>
      <c r="E1489" s="19" t="s">
        <v>2990</v>
      </c>
      <c r="F1489" s="10">
        <v>42036</v>
      </c>
      <c r="G1489" s="10">
        <v>45689</v>
      </c>
      <c r="H1489" s="11">
        <v>11</v>
      </c>
      <c r="I1489" s="20" t="s">
        <v>259</v>
      </c>
      <c r="J1489" s="11" t="s">
        <v>261</v>
      </c>
      <c r="K1489" s="11" t="s">
        <v>12658</v>
      </c>
      <c r="L1489" s="11">
        <v>2</v>
      </c>
    </row>
    <row r="1490" spans="1:12">
      <c r="A1490" s="11" t="s">
        <v>2741</v>
      </c>
      <c r="D1490" s="11" t="s">
        <v>260</v>
      </c>
      <c r="E1490" s="19" t="s">
        <v>2991</v>
      </c>
      <c r="F1490" s="10">
        <v>42036</v>
      </c>
      <c r="G1490" s="10">
        <v>45689</v>
      </c>
      <c r="H1490" s="11">
        <v>11</v>
      </c>
      <c r="I1490" s="20" t="s">
        <v>259</v>
      </c>
      <c r="J1490" s="11" t="s">
        <v>261</v>
      </c>
      <c r="K1490" s="11" t="s">
        <v>12658</v>
      </c>
      <c r="L1490" s="11">
        <v>2</v>
      </c>
    </row>
    <row r="1491" spans="1:12">
      <c r="A1491" s="11" t="s">
        <v>2742</v>
      </c>
      <c r="D1491" s="11" t="s">
        <v>260</v>
      </c>
      <c r="E1491" s="19" t="s">
        <v>2992</v>
      </c>
      <c r="F1491" s="10">
        <v>42036</v>
      </c>
      <c r="G1491" s="10">
        <v>45689</v>
      </c>
      <c r="H1491" s="11">
        <v>11</v>
      </c>
      <c r="I1491" s="20" t="s">
        <v>259</v>
      </c>
      <c r="J1491" s="11" t="s">
        <v>261</v>
      </c>
      <c r="K1491" s="11" t="s">
        <v>12658</v>
      </c>
      <c r="L1491" s="11">
        <v>2</v>
      </c>
    </row>
    <row r="1492" spans="1:12">
      <c r="A1492" s="11" t="s">
        <v>2743</v>
      </c>
      <c r="D1492" s="11" t="s">
        <v>260</v>
      </c>
      <c r="E1492" s="19" t="s">
        <v>2993</v>
      </c>
      <c r="F1492" s="10">
        <v>42036</v>
      </c>
      <c r="G1492" s="10">
        <v>45689</v>
      </c>
      <c r="H1492" s="11">
        <v>11</v>
      </c>
      <c r="I1492" s="20" t="s">
        <v>259</v>
      </c>
      <c r="J1492" s="11" t="s">
        <v>261</v>
      </c>
      <c r="K1492" s="11" t="s">
        <v>12658</v>
      </c>
      <c r="L1492" s="11">
        <v>2</v>
      </c>
    </row>
    <row r="1493" spans="1:12">
      <c r="A1493" s="11" t="s">
        <v>2744</v>
      </c>
      <c r="D1493" s="11" t="s">
        <v>260</v>
      </c>
      <c r="E1493" s="19" t="s">
        <v>2994</v>
      </c>
      <c r="F1493" s="10">
        <v>42036</v>
      </c>
      <c r="G1493" s="10">
        <v>45689</v>
      </c>
      <c r="H1493" s="11">
        <v>11</v>
      </c>
      <c r="I1493" s="20" t="s">
        <v>259</v>
      </c>
      <c r="J1493" s="11" t="s">
        <v>261</v>
      </c>
      <c r="K1493" s="11" t="s">
        <v>12658</v>
      </c>
      <c r="L1493" s="11">
        <v>2</v>
      </c>
    </row>
    <row r="1494" spans="1:12">
      <c r="A1494" s="11" t="s">
        <v>2745</v>
      </c>
      <c r="D1494" s="11" t="s">
        <v>260</v>
      </c>
      <c r="E1494" s="19" t="s">
        <v>2995</v>
      </c>
      <c r="F1494" s="10">
        <v>42036</v>
      </c>
      <c r="G1494" s="10">
        <v>45689</v>
      </c>
      <c r="H1494" s="11">
        <v>11</v>
      </c>
      <c r="I1494" s="20" t="s">
        <v>259</v>
      </c>
      <c r="J1494" s="11" t="s">
        <v>261</v>
      </c>
      <c r="K1494" s="11" t="s">
        <v>12658</v>
      </c>
      <c r="L1494" s="11">
        <v>2</v>
      </c>
    </row>
    <row r="1495" spans="1:12">
      <c r="A1495" s="11" t="s">
        <v>2746</v>
      </c>
      <c r="D1495" s="11" t="s">
        <v>260</v>
      </c>
      <c r="E1495" s="19" t="s">
        <v>2996</v>
      </c>
      <c r="F1495" s="10">
        <v>42036</v>
      </c>
      <c r="G1495" s="10">
        <v>45689</v>
      </c>
      <c r="H1495" s="11">
        <v>11</v>
      </c>
      <c r="I1495" s="20" t="s">
        <v>259</v>
      </c>
      <c r="J1495" s="11" t="s">
        <v>261</v>
      </c>
      <c r="K1495" s="11" t="s">
        <v>12658</v>
      </c>
      <c r="L1495" s="11">
        <v>2</v>
      </c>
    </row>
    <row r="1496" spans="1:12">
      <c r="A1496" s="11" t="s">
        <v>2747</v>
      </c>
      <c r="D1496" s="11" t="s">
        <v>260</v>
      </c>
      <c r="E1496" s="19" t="s">
        <v>2997</v>
      </c>
      <c r="F1496" s="10">
        <v>42036</v>
      </c>
      <c r="G1496" s="10">
        <v>45689</v>
      </c>
      <c r="H1496" s="11">
        <v>11</v>
      </c>
      <c r="I1496" s="20" t="s">
        <v>259</v>
      </c>
      <c r="J1496" s="11" t="s">
        <v>261</v>
      </c>
      <c r="K1496" s="11" t="s">
        <v>12658</v>
      </c>
      <c r="L1496" s="11">
        <v>2</v>
      </c>
    </row>
    <row r="1497" spans="1:12">
      <c r="A1497" s="11" t="s">
        <v>2748</v>
      </c>
      <c r="D1497" s="11" t="s">
        <v>260</v>
      </c>
      <c r="E1497" s="19" t="s">
        <v>2998</v>
      </c>
      <c r="F1497" s="10">
        <v>42036</v>
      </c>
      <c r="G1497" s="10">
        <v>45689</v>
      </c>
      <c r="H1497" s="11">
        <v>11</v>
      </c>
      <c r="I1497" s="20" t="s">
        <v>259</v>
      </c>
      <c r="J1497" s="11" t="s">
        <v>261</v>
      </c>
      <c r="K1497" s="11" t="s">
        <v>12658</v>
      </c>
      <c r="L1497" s="11">
        <v>2</v>
      </c>
    </row>
    <row r="1498" spans="1:12">
      <c r="A1498" s="11" t="s">
        <v>2749</v>
      </c>
      <c r="D1498" s="11" t="s">
        <v>260</v>
      </c>
      <c r="E1498" s="19" t="s">
        <v>2999</v>
      </c>
      <c r="F1498" s="10">
        <v>42036</v>
      </c>
      <c r="G1498" s="10">
        <v>45689</v>
      </c>
      <c r="H1498" s="11">
        <v>11</v>
      </c>
      <c r="I1498" s="20" t="s">
        <v>259</v>
      </c>
      <c r="J1498" s="11" t="s">
        <v>261</v>
      </c>
      <c r="K1498" s="11" t="s">
        <v>12658</v>
      </c>
      <c r="L1498" s="11">
        <v>2</v>
      </c>
    </row>
    <row r="1499" spans="1:12">
      <c r="A1499" s="11" t="s">
        <v>2750</v>
      </c>
      <c r="D1499" s="11" t="s">
        <v>260</v>
      </c>
      <c r="E1499" s="19" t="s">
        <v>3000</v>
      </c>
      <c r="F1499" s="10">
        <v>42036</v>
      </c>
      <c r="G1499" s="10">
        <v>45689</v>
      </c>
      <c r="H1499" s="11">
        <v>11</v>
      </c>
      <c r="I1499" s="20" t="s">
        <v>259</v>
      </c>
      <c r="J1499" s="11" t="s">
        <v>261</v>
      </c>
      <c r="K1499" s="11" t="s">
        <v>12658</v>
      </c>
      <c r="L1499" s="11">
        <v>2</v>
      </c>
    </row>
    <row r="1500" spans="1:12">
      <c r="A1500" s="11" t="s">
        <v>2751</v>
      </c>
      <c r="D1500" s="11" t="s">
        <v>260</v>
      </c>
      <c r="E1500" s="19" t="s">
        <v>3001</v>
      </c>
      <c r="F1500" s="10">
        <v>42036</v>
      </c>
      <c r="G1500" s="10">
        <v>45689</v>
      </c>
      <c r="H1500" s="11">
        <v>11</v>
      </c>
      <c r="I1500" s="20" t="s">
        <v>259</v>
      </c>
      <c r="J1500" s="11" t="s">
        <v>261</v>
      </c>
      <c r="K1500" s="11" t="s">
        <v>12658</v>
      </c>
      <c r="L1500" s="11">
        <v>2</v>
      </c>
    </row>
    <row r="1501" spans="1:12">
      <c r="A1501" s="11" t="s">
        <v>2752</v>
      </c>
      <c r="D1501" s="11" t="s">
        <v>260</v>
      </c>
      <c r="E1501" s="19" t="s">
        <v>3002</v>
      </c>
      <c r="F1501" s="10">
        <v>42036</v>
      </c>
      <c r="G1501" s="10">
        <v>45689</v>
      </c>
      <c r="H1501" s="11">
        <v>11</v>
      </c>
      <c r="I1501" s="20" t="s">
        <v>259</v>
      </c>
      <c r="J1501" s="11" t="s">
        <v>261</v>
      </c>
      <c r="K1501" s="11" t="s">
        <v>12658</v>
      </c>
      <c r="L1501" s="11">
        <v>2</v>
      </c>
    </row>
    <row r="1502" spans="1:12">
      <c r="A1502" s="11" t="s">
        <v>2753</v>
      </c>
      <c r="D1502" s="11" t="s">
        <v>260</v>
      </c>
      <c r="E1502" s="19" t="s">
        <v>3003</v>
      </c>
      <c r="F1502" s="10">
        <v>42036</v>
      </c>
      <c r="G1502" s="10">
        <v>45689</v>
      </c>
      <c r="H1502" s="11">
        <v>11</v>
      </c>
      <c r="I1502" s="20" t="s">
        <v>259</v>
      </c>
      <c r="J1502" s="11" t="s">
        <v>261</v>
      </c>
      <c r="K1502" s="11" t="s">
        <v>12658</v>
      </c>
      <c r="L1502" s="11">
        <v>2</v>
      </c>
    </row>
    <row r="1503" spans="1:12">
      <c r="A1503" s="11" t="s">
        <v>2754</v>
      </c>
      <c r="D1503" s="11" t="s">
        <v>260</v>
      </c>
      <c r="E1503" s="19" t="s">
        <v>3004</v>
      </c>
      <c r="F1503" s="10">
        <v>42036</v>
      </c>
      <c r="G1503" s="10">
        <v>45689</v>
      </c>
      <c r="H1503" s="11">
        <v>11</v>
      </c>
      <c r="I1503" s="11" t="s">
        <v>277</v>
      </c>
      <c r="J1503" s="11" t="s">
        <v>261</v>
      </c>
      <c r="K1503" s="11" t="s">
        <v>12658</v>
      </c>
      <c r="L1503" s="11">
        <v>2</v>
      </c>
    </row>
    <row r="1504" spans="1:12">
      <c r="A1504" s="11" t="s">
        <v>2755</v>
      </c>
      <c r="D1504" s="11" t="s">
        <v>260</v>
      </c>
      <c r="E1504" s="19" t="s">
        <v>3005</v>
      </c>
      <c r="F1504" s="10">
        <v>42036</v>
      </c>
      <c r="G1504" s="10">
        <v>45689</v>
      </c>
      <c r="H1504" s="11">
        <v>11</v>
      </c>
      <c r="I1504" s="11" t="s">
        <v>277</v>
      </c>
      <c r="J1504" s="11" t="s">
        <v>261</v>
      </c>
      <c r="K1504" s="11" t="s">
        <v>12658</v>
      </c>
      <c r="L1504" s="11">
        <v>2</v>
      </c>
    </row>
    <row r="1505" spans="1:12">
      <c r="A1505" s="11" t="s">
        <v>2756</v>
      </c>
      <c r="D1505" s="11" t="s">
        <v>260</v>
      </c>
      <c r="E1505" s="19" t="s">
        <v>3006</v>
      </c>
      <c r="F1505" s="10">
        <v>42036</v>
      </c>
      <c r="G1505" s="10">
        <v>45689</v>
      </c>
      <c r="H1505" s="11">
        <v>11</v>
      </c>
      <c r="I1505" s="11" t="s">
        <v>277</v>
      </c>
      <c r="J1505" s="11" t="s">
        <v>261</v>
      </c>
      <c r="K1505" s="11" t="s">
        <v>12658</v>
      </c>
      <c r="L1505" s="11">
        <v>2</v>
      </c>
    </row>
    <row r="1506" spans="1:12">
      <c r="A1506" s="11" t="s">
        <v>2757</v>
      </c>
      <c r="D1506" s="11" t="s">
        <v>260</v>
      </c>
      <c r="E1506" s="19" t="s">
        <v>3007</v>
      </c>
      <c r="F1506" s="10">
        <v>42036</v>
      </c>
      <c r="G1506" s="10">
        <v>45689</v>
      </c>
      <c r="H1506" s="11">
        <v>11</v>
      </c>
      <c r="I1506" s="20" t="s">
        <v>259</v>
      </c>
      <c r="J1506" s="11" t="s">
        <v>261</v>
      </c>
      <c r="K1506" s="11" t="s">
        <v>12658</v>
      </c>
      <c r="L1506" s="11">
        <v>2</v>
      </c>
    </row>
    <row r="1507" spans="1:12">
      <c r="A1507" s="11" t="s">
        <v>2758</v>
      </c>
      <c r="D1507" s="11" t="s">
        <v>260</v>
      </c>
      <c r="E1507" s="19" t="s">
        <v>3008</v>
      </c>
      <c r="F1507" s="10">
        <v>42036</v>
      </c>
      <c r="G1507" s="10">
        <v>45689</v>
      </c>
      <c r="H1507" s="11">
        <v>11</v>
      </c>
      <c r="I1507" s="20" t="s">
        <v>259</v>
      </c>
      <c r="J1507" s="11" t="s">
        <v>261</v>
      </c>
      <c r="K1507" s="11" t="s">
        <v>12658</v>
      </c>
      <c r="L1507" s="11">
        <v>2</v>
      </c>
    </row>
    <row r="1508" spans="1:12">
      <c r="A1508" s="11" t="s">
        <v>2759</v>
      </c>
      <c r="D1508" s="11" t="s">
        <v>260</v>
      </c>
      <c r="E1508" s="19" t="s">
        <v>3009</v>
      </c>
      <c r="F1508" s="10">
        <v>42036</v>
      </c>
      <c r="G1508" s="10">
        <v>45689</v>
      </c>
      <c r="H1508" s="11">
        <v>11</v>
      </c>
      <c r="I1508" s="20" t="s">
        <v>259</v>
      </c>
      <c r="J1508" s="11" t="s">
        <v>261</v>
      </c>
      <c r="K1508" s="11" t="s">
        <v>12658</v>
      </c>
      <c r="L1508" s="11">
        <v>2</v>
      </c>
    </row>
    <row r="1509" spans="1:12">
      <c r="A1509" s="11" t="s">
        <v>2760</v>
      </c>
      <c r="D1509" s="11" t="s">
        <v>260</v>
      </c>
      <c r="E1509" s="19" t="s">
        <v>3010</v>
      </c>
      <c r="F1509" s="10">
        <v>42036</v>
      </c>
      <c r="G1509" s="10">
        <v>45689</v>
      </c>
      <c r="H1509" s="11">
        <v>11</v>
      </c>
      <c r="I1509" s="20" t="s">
        <v>259</v>
      </c>
      <c r="J1509" s="11" t="s">
        <v>261</v>
      </c>
      <c r="K1509" s="11" t="s">
        <v>12658</v>
      </c>
      <c r="L1509" s="11">
        <v>2</v>
      </c>
    </row>
    <row r="1510" spans="1:12">
      <c r="A1510" s="11" t="s">
        <v>2761</v>
      </c>
      <c r="D1510" s="11" t="s">
        <v>260</v>
      </c>
      <c r="E1510" s="19" t="s">
        <v>3011</v>
      </c>
      <c r="F1510" s="10">
        <v>42036</v>
      </c>
      <c r="G1510" s="10">
        <v>45689</v>
      </c>
      <c r="H1510" s="11">
        <v>11</v>
      </c>
      <c r="I1510" s="20" t="s">
        <v>259</v>
      </c>
      <c r="J1510" s="11" t="s">
        <v>261</v>
      </c>
      <c r="K1510" s="11" t="s">
        <v>12658</v>
      </c>
      <c r="L1510" s="11">
        <v>2</v>
      </c>
    </row>
    <row r="1511" spans="1:12">
      <c r="A1511" s="11" t="s">
        <v>2762</v>
      </c>
      <c r="D1511" s="11" t="s">
        <v>260</v>
      </c>
      <c r="E1511" s="19" t="s">
        <v>3012</v>
      </c>
      <c r="F1511" s="10">
        <v>42036</v>
      </c>
      <c r="G1511" s="10">
        <v>45689</v>
      </c>
      <c r="H1511" s="11">
        <v>11</v>
      </c>
      <c r="I1511" s="20" t="s">
        <v>259</v>
      </c>
      <c r="J1511" s="11" t="s">
        <v>261</v>
      </c>
      <c r="K1511" s="11" t="s">
        <v>12658</v>
      </c>
      <c r="L1511" s="11">
        <v>2</v>
      </c>
    </row>
    <row r="1512" spans="1:12">
      <c r="A1512" s="11" t="s">
        <v>3013</v>
      </c>
      <c r="D1512" s="11" t="s">
        <v>260</v>
      </c>
      <c r="E1512" s="19" t="s">
        <v>3263</v>
      </c>
      <c r="F1512" s="10">
        <v>42036</v>
      </c>
      <c r="G1512" s="10">
        <v>45689</v>
      </c>
      <c r="H1512" s="11">
        <v>11</v>
      </c>
      <c r="I1512" s="20" t="s">
        <v>259</v>
      </c>
      <c r="J1512" s="11" t="s">
        <v>261</v>
      </c>
      <c r="K1512" s="11" t="s">
        <v>12658</v>
      </c>
      <c r="L1512" s="11">
        <v>2</v>
      </c>
    </row>
    <row r="1513" spans="1:12">
      <c r="A1513" s="11" t="s">
        <v>3014</v>
      </c>
      <c r="D1513" s="11" t="s">
        <v>260</v>
      </c>
      <c r="E1513" s="19" t="s">
        <v>3264</v>
      </c>
      <c r="F1513" s="10">
        <v>42036</v>
      </c>
      <c r="G1513" s="10">
        <v>45689</v>
      </c>
      <c r="H1513" s="11">
        <v>11</v>
      </c>
      <c r="I1513" s="20" t="s">
        <v>259</v>
      </c>
      <c r="J1513" s="11" t="s">
        <v>261</v>
      </c>
      <c r="K1513" s="11" t="s">
        <v>12658</v>
      </c>
      <c r="L1513" s="11">
        <v>2</v>
      </c>
    </row>
    <row r="1514" spans="1:12">
      <c r="A1514" s="11" t="s">
        <v>3015</v>
      </c>
      <c r="D1514" s="11" t="s">
        <v>260</v>
      </c>
      <c r="E1514" s="19" t="s">
        <v>3265</v>
      </c>
      <c r="F1514" s="10">
        <v>42036</v>
      </c>
      <c r="G1514" s="10">
        <v>45689</v>
      </c>
      <c r="H1514" s="11">
        <v>11</v>
      </c>
      <c r="I1514" s="20" t="s">
        <v>259</v>
      </c>
      <c r="J1514" s="11" t="s">
        <v>261</v>
      </c>
      <c r="K1514" s="11" t="s">
        <v>12658</v>
      </c>
      <c r="L1514" s="11">
        <v>2</v>
      </c>
    </row>
    <row r="1515" spans="1:12">
      <c r="A1515" s="11" t="s">
        <v>3016</v>
      </c>
      <c r="D1515" s="11" t="s">
        <v>260</v>
      </c>
      <c r="E1515" s="19" t="s">
        <v>3266</v>
      </c>
      <c r="F1515" s="10">
        <v>42036</v>
      </c>
      <c r="G1515" s="10">
        <v>45689</v>
      </c>
      <c r="H1515" s="11">
        <v>11</v>
      </c>
      <c r="I1515" s="20" t="s">
        <v>259</v>
      </c>
      <c r="J1515" s="11" t="s">
        <v>261</v>
      </c>
      <c r="K1515" s="11" t="s">
        <v>12658</v>
      </c>
      <c r="L1515" s="11">
        <v>2</v>
      </c>
    </row>
    <row r="1516" spans="1:12">
      <c r="A1516" s="11" t="s">
        <v>3017</v>
      </c>
      <c r="D1516" s="11" t="s">
        <v>260</v>
      </c>
      <c r="E1516" s="19" t="s">
        <v>3267</v>
      </c>
      <c r="F1516" s="10">
        <v>42036</v>
      </c>
      <c r="G1516" s="10">
        <v>45689</v>
      </c>
      <c r="H1516" s="11">
        <v>11</v>
      </c>
      <c r="I1516" s="20" t="s">
        <v>259</v>
      </c>
      <c r="J1516" s="11" t="s">
        <v>261</v>
      </c>
      <c r="K1516" s="11" t="s">
        <v>12658</v>
      </c>
      <c r="L1516" s="11">
        <v>2</v>
      </c>
    </row>
    <row r="1517" spans="1:12">
      <c r="A1517" s="11" t="s">
        <v>3018</v>
      </c>
      <c r="D1517" s="11" t="s">
        <v>260</v>
      </c>
      <c r="E1517" s="19" t="s">
        <v>3268</v>
      </c>
      <c r="F1517" s="10">
        <v>42036</v>
      </c>
      <c r="G1517" s="10">
        <v>45689</v>
      </c>
      <c r="H1517" s="11">
        <v>11</v>
      </c>
      <c r="I1517" s="20" t="s">
        <v>259</v>
      </c>
      <c r="J1517" s="11" t="s">
        <v>261</v>
      </c>
      <c r="K1517" s="11" t="s">
        <v>12658</v>
      </c>
      <c r="L1517" s="11">
        <v>2</v>
      </c>
    </row>
    <row r="1518" spans="1:12">
      <c r="A1518" s="11" t="s">
        <v>3019</v>
      </c>
      <c r="D1518" s="11" t="s">
        <v>260</v>
      </c>
      <c r="E1518" s="19" t="s">
        <v>3269</v>
      </c>
      <c r="F1518" s="10">
        <v>42036</v>
      </c>
      <c r="G1518" s="10">
        <v>45689</v>
      </c>
      <c r="H1518" s="11">
        <v>11</v>
      </c>
      <c r="I1518" s="20" t="s">
        <v>259</v>
      </c>
      <c r="J1518" s="11" t="s">
        <v>261</v>
      </c>
      <c r="K1518" s="11" t="s">
        <v>12658</v>
      </c>
      <c r="L1518" s="11">
        <v>2</v>
      </c>
    </row>
    <row r="1519" spans="1:12">
      <c r="A1519" s="11" t="s">
        <v>3020</v>
      </c>
      <c r="D1519" s="11" t="s">
        <v>260</v>
      </c>
      <c r="E1519" s="19" t="s">
        <v>3270</v>
      </c>
      <c r="F1519" s="10">
        <v>42036</v>
      </c>
      <c r="G1519" s="10">
        <v>45689</v>
      </c>
      <c r="H1519" s="11">
        <v>11</v>
      </c>
      <c r="I1519" s="20" t="s">
        <v>259</v>
      </c>
      <c r="J1519" s="11" t="s">
        <v>261</v>
      </c>
      <c r="K1519" s="11" t="s">
        <v>12658</v>
      </c>
      <c r="L1519" s="11">
        <v>2</v>
      </c>
    </row>
    <row r="1520" spans="1:12">
      <c r="A1520" s="11" t="s">
        <v>3021</v>
      </c>
      <c r="D1520" s="11" t="s">
        <v>260</v>
      </c>
      <c r="E1520" s="19" t="s">
        <v>3271</v>
      </c>
      <c r="F1520" s="10">
        <v>42036</v>
      </c>
      <c r="G1520" s="10">
        <v>45689</v>
      </c>
      <c r="H1520" s="11">
        <v>11</v>
      </c>
      <c r="I1520" s="20" t="s">
        <v>259</v>
      </c>
      <c r="J1520" s="11" t="s">
        <v>261</v>
      </c>
      <c r="K1520" s="11" t="s">
        <v>12658</v>
      </c>
      <c r="L1520" s="11">
        <v>2</v>
      </c>
    </row>
    <row r="1521" spans="1:12">
      <c r="A1521" s="11" t="s">
        <v>3022</v>
      </c>
      <c r="D1521" s="11" t="s">
        <v>260</v>
      </c>
      <c r="E1521" s="19" t="s">
        <v>3272</v>
      </c>
      <c r="F1521" s="10">
        <v>42036</v>
      </c>
      <c r="G1521" s="10">
        <v>45689</v>
      </c>
      <c r="H1521" s="11">
        <v>11</v>
      </c>
      <c r="I1521" s="11" t="s">
        <v>277</v>
      </c>
      <c r="J1521" s="11" t="s">
        <v>261</v>
      </c>
      <c r="K1521" s="11" t="s">
        <v>12658</v>
      </c>
      <c r="L1521" s="11">
        <v>2</v>
      </c>
    </row>
    <row r="1522" spans="1:12">
      <c r="A1522" s="11" t="s">
        <v>3023</v>
      </c>
      <c r="D1522" s="11" t="s">
        <v>260</v>
      </c>
      <c r="E1522" s="19" t="s">
        <v>3273</v>
      </c>
      <c r="F1522" s="10">
        <v>42036</v>
      </c>
      <c r="G1522" s="10">
        <v>45689</v>
      </c>
      <c r="H1522" s="11">
        <v>11</v>
      </c>
      <c r="I1522" s="11" t="s">
        <v>277</v>
      </c>
      <c r="J1522" s="11" t="s">
        <v>261</v>
      </c>
      <c r="K1522" s="11" t="s">
        <v>12658</v>
      </c>
      <c r="L1522" s="11">
        <v>2</v>
      </c>
    </row>
    <row r="1523" spans="1:12">
      <c r="A1523" s="11" t="s">
        <v>3024</v>
      </c>
      <c r="D1523" s="11" t="s">
        <v>260</v>
      </c>
      <c r="E1523" s="19" t="s">
        <v>3274</v>
      </c>
      <c r="F1523" s="10">
        <v>42036</v>
      </c>
      <c r="G1523" s="10">
        <v>45689</v>
      </c>
      <c r="H1523" s="11">
        <v>11</v>
      </c>
      <c r="I1523" s="11" t="s">
        <v>277</v>
      </c>
      <c r="J1523" s="11" t="s">
        <v>261</v>
      </c>
      <c r="K1523" s="11" t="s">
        <v>12658</v>
      </c>
      <c r="L1523" s="11">
        <v>2</v>
      </c>
    </row>
    <row r="1524" spans="1:12">
      <c r="A1524" s="11" t="s">
        <v>3025</v>
      </c>
      <c r="D1524" s="11" t="s">
        <v>260</v>
      </c>
      <c r="E1524" s="19" t="s">
        <v>3275</v>
      </c>
      <c r="F1524" s="10">
        <v>42036</v>
      </c>
      <c r="G1524" s="10">
        <v>45689</v>
      </c>
      <c r="H1524" s="11">
        <v>11</v>
      </c>
      <c r="I1524" s="20" t="s">
        <v>259</v>
      </c>
      <c r="J1524" s="11" t="s">
        <v>261</v>
      </c>
      <c r="K1524" s="11" t="s">
        <v>12658</v>
      </c>
      <c r="L1524" s="11">
        <v>2</v>
      </c>
    </row>
    <row r="1525" spans="1:12">
      <c r="A1525" s="11" t="s">
        <v>3026</v>
      </c>
      <c r="D1525" s="11" t="s">
        <v>260</v>
      </c>
      <c r="E1525" s="19" t="s">
        <v>3276</v>
      </c>
      <c r="F1525" s="10">
        <v>42036</v>
      </c>
      <c r="G1525" s="10">
        <v>45689</v>
      </c>
      <c r="H1525" s="11">
        <v>11</v>
      </c>
      <c r="I1525" s="20" t="s">
        <v>259</v>
      </c>
      <c r="J1525" s="11" t="s">
        <v>261</v>
      </c>
      <c r="K1525" s="11" t="s">
        <v>12658</v>
      </c>
      <c r="L1525" s="11">
        <v>2</v>
      </c>
    </row>
    <row r="1526" spans="1:12">
      <c r="A1526" s="11" t="s">
        <v>3027</v>
      </c>
      <c r="D1526" s="11" t="s">
        <v>260</v>
      </c>
      <c r="E1526" s="19" t="s">
        <v>3277</v>
      </c>
      <c r="F1526" s="10">
        <v>42036</v>
      </c>
      <c r="G1526" s="10">
        <v>45689</v>
      </c>
      <c r="H1526" s="11">
        <v>11</v>
      </c>
      <c r="I1526" s="20" t="s">
        <v>259</v>
      </c>
      <c r="J1526" s="11" t="s">
        <v>261</v>
      </c>
      <c r="K1526" s="11" t="s">
        <v>12658</v>
      </c>
      <c r="L1526" s="11">
        <v>2</v>
      </c>
    </row>
    <row r="1527" spans="1:12">
      <c r="A1527" s="11" t="s">
        <v>3028</v>
      </c>
      <c r="D1527" s="11" t="s">
        <v>260</v>
      </c>
      <c r="E1527" s="19" t="s">
        <v>3278</v>
      </c>
      <c r="F1527" s="10">
        <v>42036</v>
      </c>
      <c r="G1527" s="10">
        <v>45689</v>
      </c>
      <c r="H1527" s="11">
        <v>11</v>
      </c>
      <c r="I1527" s="20" t="s">
        <v>259</v>
      </c>
      <c r="J1527" s="11" t="s">
        <v>261</v>
      </c>
      <c r="K1527" s="11" t="s">
        <v>12658</v>
      </c>
      <c r="L1527" s="11">
        <v>2</v>
      </c>
    </row>
    <row r="1528" spans="1:12">
      <c r="A1528" s="11" t="s">
        <v>3029</v>
      </c>
      <c r="D1528" s="11" t="s">
        <v>260</v>
      </c>
      <c r="E1528" s="19" t="s">
        <v>3279</v>
      </c>
      <c r="F1528" s="10">
        <v>42036</v>
      </c>
      <c r="G1528" s="10">
        <v>45689</v>
      </c>
      <c r="H1528" s="11">
        <v>11</v>
      </c>
      <c r="I1528" s="20" t="s">
        <v>259</v>
      </c>
      <c r="J1528" s="11" t="s">
        <v>261</v>
      </c>
      <c r="K1528" s="11" t="s">
        <v>12658</v>
      </c>
      <c r="L1528" s="11">
        <v>2</v>
      </c>
    </row>
    <row r="1529" spans="1:12">
      <c r="A1529" s="11" t="s">
        <v>3030</v>
      </c>
      <c r="D1529" s="11" t="s">
        <v>260</v>
      </c>
      <c r="E1529" s="19" t="s">
        <v>3280</v>
      </c>
      <c r="F1529" s="10">
        <v>42036</v>
      </c>
      <c r="G1529" s="10">
        <v>45689</v>
      </c>
      <c r="H1529" s="11">
        <v>11</v>
      </c>
      <c r="I1529" s="20" t="s">
        <v>259</v>
      </c>
      <c r="J1529" s="11" t="s">
        <v>261</v>
      </c>
      <c r="K1529" s="11" t="s">
        <v>12658</v>
      </c>
      <c r="L1529" s="11">
        <v>2</v>
      </c>
    </row>
    <row r="1530" spans="1:12">
      <c r="A1530" s="11" t="s">
        <v>3031</v>
      </c>
      <c r="D1530" s="11" t="s">
        <v>260</v>
      </c>
      <c r="E1530" s="19" t="s">
        <v>3281</v>
      </c>
      <c r="F1530" s="10">
        <v>42036</v>
      </c>
      <c r="G1530" s="10">
        <v>45689</v>
      </c>
      <c r="H1530" s="11">
        <v>11</v>
      </c>
      <c r="I1530" s="20" t="s">
        <v>259</v>
      </c>
      <c r="J1530" s="11" t="s">
        <v>261</v>
      </c>
      <c r="K1530" s="11" t="s">
        <v>12658</v>
      </c>
      <c r="L1530" s="11">
        <v>2</v>
      </c>
    </row>
    <row r="1531" spans="1:12">
      <c r="A1531" s="11" t="s">
        <v>3032</v>
      </c>
      <c r="D1531" s="11" t="s">
        <v>260</v>
      </c>
      <c r="E1531" s="19" t="s">
        <v>3282</v>
      </c>
      <c r="F1531" s="10">
        <v>42036</v>
      </c>
      <c r="G1531" s="10">
        <v>45689</v>
      </c>
      <c r="H1531" s="11">
        <v>11</v>
      </c>
      <c r="I1531" s="20" t="s">
        <v>259</v>
      </c>
      <c r="J1531" s="11" t="s">
        <v>261</v>
      </c>
      <c r="K1531" s="11" t="s">
        <v>12658</v>
      </c>
      <c r="L1531" s="11">
        <v>2</v>
      </c>
    </row>
    <row r="1532" spans="1:12">
      <c r="A1532" s="11" t="s">
        <v>3033</v>
      </c>
      <c r="D1532" s="11" t="s">
        <v>260</v>
      </c>
      <c r="E1532" s="19" t="s">
        <v>3283</v>
      </c>
      <c r="F1532" s="10">
        <v>42036</v>
      </c>
      <c r="G1532" s="10">
        <v>45689</v>
      </c>
      <c r="H1532" s="11">
        <v>11</v>
      </c>
      <c r="I1532" s="20" t="s">
        <v>259</v>
      </c>
      <c r="J1532" s="11" t="s">
        <v>261</v>
      </c>
      <c r="K1532" s="11" t="s">
        <v>12658</v>
      </c>
      <c r="L1532" s="11">
        <v>2</v>
      </c>
    </row>
    <row r="1533" spans="1:12">
      <c r="A1533" s="11" t="s">
        <v>3034</v>
      </c>
      <c r="D1533" s="11" t="s">
        <v>260</v>
      </c>
      <c r="E1533" s="19" t="s">
        <v>3284</v>
      </c>
      <c r="F1533" s="10">
        <v>42036</v>
      </c>
      <c r="G1533" s="10">
        <v>45689</v>
      </c>
      <c r="H1533" s="11">
        <v>11</v>
      </c>
      <c r="I1533" s="20" t="s">
        <v>259</v>
      </c>
      <c r="J1533" s="11" t="s">
        <v>261</v>
      </c>
      <c r="K1533" s="11" t="s">
        <v>12658</v>
      </c>
      <c r="L1533" s="11">
        <v>2</v>
      </c>
    </row>
    <row r="1534" spans="1:12">
      <c r="A1534" s="11" t="s">
        <v>3035</v>
      </c>
      <c r="D1534" s="11" t="s">
        <v>260</v>
      </c>
      <c r="E1534" s="19" t="s">
        <v>3285</v>
      </c>
      <c r="F1534" s="10">
        <v>42036</v>
      </c>
      <c r="G1534" s="10">
        <v>45689</v>
      </c>
      <c r="H1534" s="11">
        <v>11</v>
      </c>
      <c r="I1534" s="20" t="s">
        <v>259</v>
      </c>
      <c r="J1534" s="11" t="s">
        <v>261</v>
      </c>
      <c r="K1534" s="11" t="s">
        <v>12658</v>
      </c>
      <c r="L1534" s="11">
        <v>2</v>
      </c>
    </row>
    <row r="1535" spans="1:12">
      <c r="A1535" s="11" t="s">
        <v>3036</v>
      </c>
      <c r="D1535" s="11" t="s">
        <v>260</v>
      </c>
      <c r="E1535" s="19" t="s">
        <v>3286</v>
      </c>
      <c r="F1535" s="10">
        <v>42036</v>
      </c>
      <c r="G1535" s="10">
        <v>45689</v>
      </c>
      <c r="H1535" s="11">
        <v>11</v>
      </c>
      <c r="I1535" s="20" t="s">
        <v>259</v>
      </c>
      <c r="J1535" s="11" t="s">
        <v>261</v>
      </c>
      <c r="K1535" s="11" t="s">
        <v>12658</v>
      </c>
      <c r="L1535" s="11">
        <v>2</v>
      </c>
    </row>
    <row r="1536" spans="1:12">
      <c r="A1536" s="11" t="s">
        <v>3037</v>
      </c>
      <c r="D1536" s="11" t="s">
        <v>260</v>
      </c>
      <c r="E1536" s="19" t="s">
        <v>3287</v>
      </c>
      <c r="F1536" s="10">
        <v>42036</v>
      </c>
      <c r="G1536" s="10">
        <v>45689</v>
      </c>
      <c r="H1536" s="11">
        <v>11</v>
      </c>
      <c r="I1536" s="20" t="s">
        <v>259</v>
      </c>
      <c r="J1536" s="11" t="s">
        <v>261</v>
      </c>
      <c r="K1536" s="11" t="s">
        <v>12658</v>
      </c>
      <c r="L1536" s="11">
        <v>2</v>
      </c>
    </row>
    <row r="1537" spans="1:12">
      <c r="A1537" s="11" t="s">
        <v>3038</v>
      </c>
      <c r="D1537" s="11" t="s">
        <v>260</v>
      </c>
      <c r="E1537" s="19" t="s">
        <v>3288</v>
      </c>
      <c r="F1537" s="10">
        <v>42036</v>
      </c>
      <c r="G1537" s="10">
        <v>45689</v>
      </c>
      <c r="H1537" s="11">
        <v>11</v>
      </c>
      <c r="I1537" s="20" t="s">
        <v>259</v>
      </c>
      <c r="J1537" s="11" t="s">
        <v>261</v>
      </c>
      <c r="K1537" s="11" t="s">
        <v>12658</v>
      </c>
      <c r="L1537" s="11">
        <v>2</v>
      </c>
    </row>
    <row r="1538" spans="1:12">
      <c r="A1538" s="11" t="s">
        <v>3039</v>
      </c>
      <c r="D1538" s="11" t="s">
        <v>260</v>
      </c>
      <c r="E1538" s="19" t="s">
        <v>3289</v>
      </c>
      <c r="F1538" s="10">
        <v>42036</v>
      </c>
      <c r="G1538" s="10">
        <v>45689</v>
      </c>
      <c r="H1538" s="11">
        <v>11</v>
      </c>
      <c r="I1538" s="20" t="s">
        <v>259</v>
      </c>
      <c r="J1538" s="11" t="s">
        <v>261</v>
      </c>
      <c r="K1538" s="11" t="s">
        <v>12658</v>
      </c>
      <c r="L1538" s="11">
        <v>2</v>
      </c>
    </row>
    <row r="1539" spans="1:12">
      <c r="A1539" s="11" t="s">
        <v>3040</v>
      </c>
      <c r="D1539" s="11" t="s">
        <v>260</v>
      </c>
      <c r="E1539" s="19" t="s">
        <v>3290</v>
      </c>
      <c r="F1539" s="10">
        <v>42036</v>
      </c>
      <c r="G1539" s="10">
        <v>45689</v>
      </c>
      <c r="H1539" s="11">
        <v>11</v>
      </c>
      <c r="I1539" s="11" t="s">
        <v>277</v>
      </c>
      <c r="J1539" s="11" t="s">
        <v>261</v>
      </c>
      <c r="K1539" s="11" t="s">
        <v>12658</v>
      </c>
      <c r="L1539" s="11">
        <v>2</v>
      </c>
    </row>
    <row r="1540" spans="1:12">
      <c r="A1540" s="11" t="s">
        <v>3041</v>
      </c>
      <c r="D1540" s="11" t="s">
        <v>260</v>
      </c>
      <c r="E1540" s="19" t="s">
        <v>3291</v>
      </c>
      <c r="F1540" s="10">
        <v>42036</v>
      </c>
      <c r="G1540" s="10">
        <v>45689</v>
      </c>
      <c r="H1540" s="11">
        <v>11</v>
      </c>
      <c r="I1540" s="11" t="s">
        <v>277</v>
      </c>
      <c r="J1540" s="11" t="s">
        <v>261</v>
      </c>
      <c r="K1540" s="11" t="s">
        <v>12658</v>
      </c>
      <c r="L1540" s="11">
        <v>2</v>
      </c>
    </row>
    <row r="1541" spans="1:12">
      <c r="A1541" s="11" t="s">
        <v>3042</v>
      </c>
      <c r="D1541" s="11" t="s">
        <v>260</v>
      </c>
      <c r="E1541" s="19" t="s">
        <v>3292</v>
      </c>
      <c r="F1541" s="10">
        <v>42036</v>
      </c>
      <c r="G1541" s="10">
        <v>45689</v>
      </c>
      <c r="H1541" s="11">
        <v>11</v>
      </c>
      <c r="I1541" s="11" t="s">
        <v>277</v>
      </c>
      <c r="J1541" s="11" t="s">
        <v>261</v>
      </c>
      <c r="K1541" s="11" t="s">
        <v>12658</v>
      </c>
      <c r="L1541" s="11">
        <v>2</v>
      </c>
    </row>
    <row r="1542" spans="1:12">
      <c r="A1542" s="11" t="s">
        <v>3043</v>
      </c>
      <c r="D1542" s="11" t="s">
        <v>260</v>
      </c>
      <c r="E1542" s="19" t="s">
        <v>3293</v>
      </c>
      <c r="F1542" s="10">
        <v>42036</v>
      </c>
      <c r="G1542" s="10">
        <v>45689</v>
      </c>
      <c r="H1542" s="11">
        <v>11</v>
      </c>
      <c r="I1542" s="20" t="s">
        <v>259</v>
      </c>
      <c r="J1542" s="11" t="s">
        <v>261</v>
      </c>
      <c r="K1542" s="11" t="s">
        <v>12658</v>
      </c>
      <c r="L1542" s="11">
        <v>2</v>
      </c>
    </row>
    <row r="1543" spans="1:12">
      <c r="A1543" s="11" t="s">
        <v>3044</v>
      </c>
      <c r="D1543" s="11" t="s">
        <v>260</v>
      </c>
      <c r="E1543" s="19" t="s">
        <v>3294</v>
      </c>
      <c r="F1543" s="10">
        <v>42036</v>
      </c>
      <c r="G1543" s="10">
        <v>45689</v>
      </c>
      <c r="H1543" s="11">
        <v>11</v>
      </c>
      <c r="I1543" s="20" t="s">
        <v>259</v>
      </c>
      <c r="J1543" s="11" t="s">
        <v>261</v>
      </c>
      <c r="K1543" s="11" t="s">
        <v>12658</v>
      </c>
      <c r="L1543" s="11">
        <v>2</v>
      </c>
    </row>
    <row r="1544" spans="1:12">
      <c r="A1544" s="11" t="s">
        <v>3045</v>
      </c>
      <c r="D1544" s="11" t="s">
        <v>260</v>
      </c>
      <c r="E1544" s="19" t="s">
        <v>3295</v>
      </c>
      <c r="F1544" s="10">
        <v>42036</v>
      </c>
      <c r="G1544" s="10">
        <v>45689</v>
      </c>
      <c r="H1544" s="11">
        <v>11</v>
      </c>
      <c r="I1544" s="20" t="s">
        <v>259</v>
      </c>
      <c r="J1544" s="11" t="s">
        <v>261</v>
      </c>
      <c r="K1544" s="11" t="s">
        <v>12658</v>
      </c>
      <c r="L1544" s="11">
        <v>2</v>
      </c>
    </row>
    <row r="1545" spans="1:12">
      <c r="A1545" s="11" t="s">
        <v>3046</v>
      </c>
      <c r="D1545" s="11" t="s">
        <v>260</v>
      </c>
      <c r="E1545" s="19" t="s">
        <v>3296</v>
      </c>
      <c r="F1545" s="10">
        <v>42036</v>
      </c>
      <c r="G1545" s="10">
        <v>45689</v>
      </c>
      <c r="H1545" s="11">
        <v>11</v>
      </c>
      <c r="I1545" s="20" t="s">
        <v>259</v>
      </c>
      <c r="J1545" s="11" t="s">
        <v>261</v>
      </c>
      <c r="K1545" s="11" t="s">
        <v>12658</v>
      </c>
      <c r="L1545" s="11">
        <v>2</v>
      </c>
    </row>
    <row r="1546" spans="1:12">
      <c r="A1546" s="11" t="s">
        <v>3047</v>
      </c>
      <c r="D1546" s="11" t="s">
        <v>260</v>
      </c>
      <c r="E1546" s="19" t="s">
        <v>3297</v>
      </c>
      <c r="F1546" s="10">
        <v>42036</v>
      </c>
      <c r="G1546" s="10">
        <v>45689</v>
      </c>
      <c r="H1546" s="11">
        <v>11</v>
      </c>
      <c r="I1546" s="20" t="s">
        <v>259</v>
      </c>
      <c r="J1546" s="11" t="s">
        <v>261</v>
      </c>
      <c r="K1546" s="11" t="s">
        <v>12658</v>
      </c>
      <c r="L1546" s="11">
        <v>2</v>
      </c>
    </row>
    <row r="1547" spans="1:12">
      <c r="A1547" s="11" t="s">
        <v>3048</v>
      </c>
      <c r="D1547" s="11" t="s">
        <v>260</v>
      </c>
      <c r="E1547" s="19" t="s">
        <v>3298</v>
      </c>
      <c r="F1547" s="10">
        <v>42036</v>
      </c>
      <c r="G1547" s="10">
        <v>45689</v>
      </c>
      <c r="H1547" s="11">
        <v>11</v>
      </c>
      <c r="I1547" s="20" t="s">
        <v>259</v>
      </c>
      <c r="J1547" s="11" t="s">
        <v>261</v>
      </c>
      <c r="K1547" s="11" t="s">
        <v>12658</v>
      </c>
      <c r="L1547" s="11">
        <v>2</v>
      </c>
    </row>
    <row r="1548" spans="1:12">
      <c r="A1548" s="11" t="s">
        <v>3049</v>
      </c>
      <c r="D1548" s="11" t="s">
        <v>260</v>
      </c>
      <c r="E1548" s="19" t="s">
        <v>3299</v>
      </c>
      <c r="F1548" s="10">
        <v>42036</v>
      </c>
      <c r="G1548" s="10">
        <v>45689</v>
      </c>
      <c r="H1548" s="11">
        <v>11</v>
      </c>
      <c r="I1548" s="20" t="s">
        <v>259</v>
      </c>
      <c r="J1548" s="11" t="s">
        <v>261</v>
      </c>
      <c r="K1548" s="11" t="s">
        <v>12658</v>
      </c>
      <c r="L1548" s="11">
        <v>2</v>
      </c>
    </row>
    <row r="1549" spans="1:12">
      <c r="A1549" s="11" t="s">
        <v>3050</v>
      </c>
      <c r="D1549" s="11" t="s">
        <v>260</v>
      </c>
      <c r="E1549" s="19" t="s">
        <v>3300</v>
      </c>
      <c r="F1549" s="10">
        <v>42036</v>
      </c>
      <c r="G1549" s="10">
        <v>45689</v>
      </c>
      <c r="H1549" s="11">
        <v>11</v>
      </c>
      <c r="I1549" s="20" t="s">
        <v>259</v>
      </c>
      <c r="J1549" s="11" t="s">
        <v>261</v>
      </c>
      <c r="K1549" s="11" t="s">
        <v>12658</v>
      </c>
      <c r="L1549" s="11">
        <v>2</v>
      </c>
    </row>
    <row r="1550" spans="1:12">
      <c r="A1550" s="11" t="s">
        <v>3051</v>
      </c>
      <c r="D1550" s="11" t="s">
        <v>260</v>
      </c>
      <c r="E1550" s="19" t="s">
        <v>3301</v>
      </c>
      <c r="F1550" s="10">
        <v>42036</v>
      </c>
      <c r="G1550" s="10">
        <v>45689</v>
      </c>
      <c r="H1550" s="11">
        <v>11</v>
      </c>
      <c r="I1550" s="20" t="s">
        <v>259</v>
      </c>
      <c r="J1550" s="11" t="s">
        <v>261</v>
      </c>
      <c r="K1550" s="11" t="s">
        <v>12658</v>
      </c>
      <c r="L1550" s="11">
        <v>2</v>
      </c>
    </row>
    <row r="1551" spans="1:12">
      <c r="A1551" s="11" t="s">
        <v>3052</v>
      </c>
      <c r="D1551" s="11" t="s">
        <v>260</v>
      </c>
      <c r="E1551" s="19" t="s">
        <v>3302</v>
      </c>
      <c r="F1551" s="10">
        <v>42036</v>
      </c>
      <c r="G1551" s="10">
        <v>45689</v>
      </c>
      <c r="H1551" s="11">
        <v>11</v>
      </c>
      <c r="I1551" s="20" t="s">
        <v>259</v>
      </c>
      <c r="J1551" s="11" t="s">
        <v>261</v>
      </c>
      <c r="K1551" s="11" t="s">
        <v>12658</v>
      </c>
      <c r="L1551" s="11">
        <v>2</v>
      </c>
    </row>
    <row r="1552" spans="1:12">
      <c r="A1552" s="11" t="s">
        <v>3053</v>
      </c>
      <c r="D1552" s="11" t="s">
        <v>260</v>
      </c>
      <c r="E1552" s="19" t="s">
        <v>3303</v>
      </c>
      <c r="F1552" s="10">
        <v>42036</v>
      </c>
      <c r="G1552" s="10">
        <v>45689</v>
      </c>
      <c r="H1552" s="11">
        <v>11</v>
      </c>
      <c r="I1552" s="20" t="s">
        <v>259</v>
      </c>
      <c r="J1552" s="11" t="s">
        <v>261</v>
      </c>
      <c r="K1552" s="11" t="s">
        <v>12658</v>
      </c>
      <c r="L1552" s="11">
        <v>2</v>
      </c>
    </row>
    <row r="1553" spans="1:12">
      <c r="A1553" s="11" t="s">
        <v>3054</v>
      </c>
      <c r="D1553" s="11" t="s">
        <v>260</v>
      </c>
      <c r="E1553" s="19" t="s">
        <v>3304</v>
      </c>
      <c r="F1553" s="10">
        <v>42036</v>
      </c>
      <c r="G1553" s="10">
        <v>45689</v>
      </c>
      <c r="H1553" s="11">
        <v>11</v>
      </c>
      <c r="I1553" s="20" t="s">
        <v>259</v>
      </c>
      <c r="J1553" s="11" t="s">
        <v>261</v>
      </c>
      <c r="K1553" s="11" t="s">
        <v>12658</v>
      </c>
      <c r="L1553" s="11">
        <v>2</v>
      </c>
    </row>
    <row r="1554" spans="1:12">
      <c r="A1554" s="11" t="s">
        <v>3055</v>
      </c>
      <c r="D1554" s="11" t="s">
        <v>260</v>
      </c>
      <c r="E1554" s="19" t="s">
        <v>3305</v>
      </c>
      <c r="F1554" s="10">
        <v>42036</v>
      </c>
      <c r="G1554" s="10">
        <v>45689</v>
      </c>
      <c r="H1554" s="11">
        <v>11</v>
      </c>
      <c r="I1554" s="20" t="s">
        <v>259</v>
      </c>
      <c r="J1554" s="11" t="s">
        <v>261</v>
      </c>
      <c r="K1554" s="11" t="s">
        <v>12658</v>
      </c>
      <c r="L1554" s="11">
        <v>2</v>
      </c>
    </row>
    <row r="1555" spans="1:12">
      <c r="A1555" s="11" t="s">
        <v>3056</v>
      </c>
      <c r="D1555" s="11" t="s">
        <v>260</v>
      </c>
      <c r="E1555" s="19" t="s">
        <v>3306</v>
      </c>
      <c r="F1555" s="10">
        <v>42036</v>
      </c>
      <c r="G1555" s="10">
        <v>45689</v>
      </c>
      <c r="H1555" s="11">
        <v>11</v>
      </c>
      <c r="I1555" s="20" t="s">
        <v>259</v>
      </c>
      <c r="J1555" s="11" t="s">
        <v>261</v>
      </c>
      <c r="K1555" s="11" t="s">
        <v>12658</v>
      </c>
      <c r="L1555" s="11">
        <v>2</v>
      </c>
    </row>
    <row r="1556" spans="1:12">
      <c r="A1556" s="11" t="s">
        <v>3057</v>
      </c>
      <c r="D1556" s="11" t="s">
        <v>260</v>
      </c>
      <c r="E1556" s="19" t="s">
        <v>3307</v>
      </c>
      <c r="F1556" s="10">
        <v>42036</v>
      </c>
      <c r="G1556" s="10">
        <v>45689</v>
      </c>
      <c r="H1556" s="11">
        <v>11</v>
      </c>
      <c r="I1556" s="20" t="s">
        <v>259</v>
      </c>
      <c r="J1556" s="11" t="s">
        <v>261</v>
      </c>
      <c r="K1556" s="11" t="s">
        <v>12658</v>
      </c>
      <c r="L1556" s="11">
        <v>2</v>
      </c>
    </row>
    <row r="1557" spans="1:12">
      <c r="A1557" s="11" t="s">
        <v>3058</v>
      </c>
      <c r="D1557" s="11" t="s">
        <v>260</v>
      </c>
      <c r="E1557" s="19" t="s">
        <v>3308</v>
      </c>
      <c r="F1557" s="10">
        <v>42036</v>
      </c>
      <c r="G1557" s="10">
        <v>45689</v>
      </c>
      <c r="H1557" s="11">
        <v>11</v>
      </c>
      <c r="I1557" s="11" t="s">
        <v>277</v>
      </c>
      <c r="J1557" s="11" t="s">
        <v>261</v>
      </c>
      <c r="K1557" s="11" t="s">
        <v>12658</v>
      </c>
      <c r="L1557" s="11">
        <v>2</v>
      </c>
    </row>
    <row r="1558" spans="1:12">
      <c r="A1558" s="11" t="s">
        <v>3059</v>
      </c>
      <c r="D1558" s="11" t="s">
        <v>260</v>
      </c>
      <c r="E1558" s="19" t="s">
        <v>3309</v>
      </c>
      <c r="F1558" s="10">
        <v>42036</v>
      </c>
      <c r="G1558" s="10">
        <v>45689</v>
      </c>
      <c r="H1558" s="11">
        <v>11</v>
      </c>
      <c r="I1558" s="11" t="s">
        <v>277</v>
      </c>
      <c r="J1558" s="11" t="s">
        <v>261</v>
      </c>
      <c r="K1558" s="11" t="s">
        <v>12658</v>
      </c>
      <c r="L1558" s="11">
        <v>2</v>
      </c>
    </row>
    <row r="1559" spans="1:12">
      <c r="A1559" s="11" t="s">
        <v>3060</v>
      </c>
      <c r="D1559" s="11" t="s">
        <v>260</v>
      </c>
      <c r="E1559" s="19" t="s">
        <v>3310</v>
      </c>
      <c r="F1559" s="10">
        <v>42036</v>
      </c>
      <c r="G1559" s="10">
        <v>45689</v>
      </c>
      <c r="H1559" s="11">
        <v>11</v>
      </c>
      <c r="I1559" s="11" t="s">
        <v>277</v>
      </c>
      <c r="J1559" s="11" t="s">
        <v>261</v>
      </c>
      <c r="K1559" s="11" t="s">
        <v>12658</v>
      </c>
      <c r="L1559" s="11">
        <v>2</v>
      </c>
    </row>
    <row r="1560" spans="1:12">
      <c r="A1560" s="11" t="s">
        <v>3061</v>
      </c>
      <c r="D1560" s="11" t="s">
        <v>260</v>
      </c>
      <c r="E1560" s="19" t="s">
        <v>3311</v>
      </c>
      <c r="F1560" s="10">
        <v>42036</v>
      </c>
      <c r="G1560" s="10">
        <v>45689</v>
      </c>
      <c r="H1560" s="11">
        <v>11</v>
      </c>
      <c r="I1560" s="20" t="s">
        <v>259</v>
      </c>
      <c r="J1560" s="11" t="s">
        <v>261</v>
      </c>
      <c r="K1560" s="11" t="s">
        <v>12658</v>
      </c>
      <c r="L1560" s="11">
        <v>2</v>
      </c>
    </row>
    <row r="1561" spans="1:12">
      <c r="A1561" s="11" t="s">
        <v>3062</v>
      </c>
      <c r="D1561" s="11" t="s">
        <v>260</v>
      </c>
      <c r="E1561" s="19" t="s">
        <v>3312</v>
      </c>
      <c r="F1561" s="10">
        <v>42036</v>
      </c>
      <c r="G1561" s="10">
        <v>45689</v>
      </c>
      <c r="H1561" s="11">
        <v>11</v>
      </c>
      <c r="I1561" s="20" t="s">
        <v>259</v>
      </c>
      <c r="J1561" s="11" t="s">
        <v>261</v>
      </c>
      <c r="K1561" s="11" t="s">
        <v>12658</v>
      </c>
      <c r="L1561" s="11">
        <v>2</v>
      </c>
    </row>
    <row r="1562" spans="1:12">
      <c r="A1562" s="11" t="s">
        <v>3063</v>
      </c>
      <c r="D1562" s="11" t="s">
        <v>260</v>
      </c>
      <c r="E1562" s="19" t="s">
        <v>3313</v>
      </c>
      <c r="F1562" s="10">
        <v>42036</v>
      </c>
      <c r="G1562" s="10">
        <v>45689</v>
      </c>
      <c r="H1562" s="11">
        <v>11</v>
      </c>
      <c r="I1562" s="20" t="s">
        <v>259</v>
      </c>
      <c r="J1562" s="11" t="s">
        <v>261</v>
      </c>
      <c r="K1562" s="11" t="s">
        <v>12658</v>
      </c>
      <c r="L1562" s="11">
        <v>2</v>
      </c>
    </row>
    <row r="1563" spans="1:12">
      <c r="A1563" s="11" t="s">
        <v>3064</v>
      </c>
      <c r="D1563" s="11" t="s">
        <v>260</v>
      </c>
      <c r="E1563" s="19" t="s">
        <v>3314</v>
      </c>
      <c r="F1563" s="10">
        <v>42036</v>
      </c>
      <c r="G1563" s="10">
        <v>45689</v>
      </c>
      <c r="H1563" s="11">
        <v>11</v>
      </c>
      <c r="I1563" s="20" t="s">
        <v>259</v>
      </c>
      <c r="J1563" s="11" t="s">
        <v>261</v>
      </c>
      <c r="K1563" s="11" t="s">
        <v>12658</v>
      </c>
      <c r="L1563" s="11">
        <v>2</v>
      </c>
    </row>
    <row r="1564" spans="1:12">
      <c r="A1564" s="11" t="s">
        <v>3065</v>
      </c>
      <c r="D1564" s="11" t="s">
        <v>260</v>
      </c>
      <c r="E1564" s="19" t="s">
        <v>3315</v>
      </c>
      <c r="F1564" s="10">
        <v>42036</v>
      </c>
      <c r="G1564" s="10">
        <v>45689</v>
      </c>
      <c r="H1564" s="11">
        <v>11</v>
      </c>
      <c r="I1564" s="20" t="s">
        <v>259</v>
      </c>
      <c r="J1564" s="11" t="s">
        <v>261</v>
      </c>
      <c r="K1564" s="11" t="s">
        <v>12658</v>
      </c>
      <c r="L1564" s="11">
        <v>2</v>
      </c>
    </row>
    <row r="1565" spans="1:12">
      <c r="A1565" s="11" t="s">
        <v>3066</v>
      </c>
      <c r="D1565" s="11" t="s">
        <v>260</v>
      </c>
      <c r="E1565" s="19" t="s">
        <v>3316</v>
      </c>
      <c r="F1565" s="10">
        <v>42036</v>
      </c>
      <c r="G1565" s="10">
        <v>45689</v>
      </c>
      <c r="H1565" s="11">
        <v>11</v>
      </c>
      <c r="I1565" s="20" t="s">
        <v>259</v>
      </c>
      <c r="J1565" s="11" t="s">
        <v>261</v>
      </c>
      <c r="K1565" s="11" t="s">
        <v>12658</v>
      </c>
      <c r="L1565" s="11">
        <v>2</v>
      </c>
    </row>
    <row r="1566" spans="1:12">
      <c r="A1566" s="11" t="s">
        <v>3067</v>
      </c>
      <c r="D1566" s="11" t="s">
        <v>260</v>
      </c>
      <c r="E1566" s="19" t="s">
        <v>3317</v>
      </c>
      <c r="F1566" s="10">
        <v>42036</v>
      </c>
      <c r="G1566" s="10">
        <v>45689</v>
      </c>
      <c r="H1566" s="11">
        <v>11</v>
      </c>
      <c r="I1566" s="20" t="s">
        <v>259</v>
      </c>
      <c r="J1566" s="11" t="s">
        <v>261</v>
      </c>
      <c r="K1566" s="11" t="s">
        <v>12658</v>
      </c>
      <c r="L1566" s="11">
        <v>2</v>
      </c>
    </row>
    <row r="1567" spans="1:12">
      <c r="A1567" s="11" t="s">
        <v>3068</v>
      </c>
      <c r="D1567" s="11" t="s">
        <v>260</v>
      </c>
      <c r="E1567" s="19" t="s">
        <v>3318</v>
      </c>
      <c r="F1567" s="10">
        <v>42036</v>
      </c>
      <c r="G1567" s="10">
        <v>45689</v>
      </c>
      <c r="H1567" s="11">
        <v>11</v>
      </c>
      <c r="I1567" s="20" t="s">
        <v>259</v>
      </c>
      <c r="J1567" s="11" t="s">
        <v>261</v>
      </c>
      <c r="K1567" s="11" t="s">
        <v>12658</v>
      </c>
      <c r="L1567" s="11">
        <v>2</v>
      </c>
    </row>
    <row r="1568" spans="1:12">
      <c r="A1568" s="11" t="s">
        <v>3069</v>
      </c>
      <c r="D1568" s="11" t="s">
        <v>260</v>
      </c>
      <c r="E1568" s="19" t="s">
        <v>3319</v>
      </c>
      <c r="F1568" s="10">
        <v>42036</v>
      </c>
      <c r="G1568" s="10">
        <v>45689</v>
      </c>
      <c r="H1568" s="11">
        <v>11</v>
      </c>
      <c r="I1568" s="20" t="s">
        <v>259</v>
      </c>
      <c r="J1568" s="11" t="s">
        <v>261</v>
      </c>
      <c r="K1568" s="11" t="s">
        <v>12658</v>
      </c>
      <c r="L1568" s="11">
        <v>2</v>
      </c>
    </row>
    <row r="1569" spans="1:12">
      <c r="A1569" s="11" t="s">
        <v>3070</v>
      </c>
      <c r="D1569" s="11" t="s">
        <v>260</v>
      </c>
      <c r="E1569" s="19" t="s">
        <v>3320</v>
      </c>
      <c r="F1569" s="10">
        <v>42036</v>
      </c>
      <c r="G1569" s="10">
        <v>45689</v>
      </c>
      <c r="H1569" s="11">
        <v>11</v>
      </c>
      <c r="I1569" s="20" t="s">
        <v>259</v>
      </c>
      <c r="J1569" s="11" t="s">
        <v>261</v>
      </c>
      <c r="K1569" s="11" t="s">
        <v>12658</v>
      </c>
      <c r="L1569" s="11">
        <v>2</v>
      </c>
    </row>
    <row r="1570" spans="1:12">
      <c r="A1570" s="11" t="s">
        <v>3071</v>
      </c>
      <c r="D1570" s="11" t="s">
        <v>260</v>
      </c>
      <c r="E1570" s="19" t="s">
        <v>3321</v>
      </c>
      <c r="F1570" s="10">
        <v>42036</v>
      </c>
      <c r="G1570" s="10">
        <v>45689</v>
      </c>
      <c r="H1570" s="11">
        <v>11</v>
      </c>
      <c r="I1570" s="20" t="s">
        <v>259</v>
      </c>
      <c r="J1570" s="11" t="s">
        <v>261</v>
      </c>
      <c r="K1570" s="11" t="s">
        <v>12658</v>
      </c>
      <c r="L1570" s="11">
        <v>2</v>
      </c>
    </row>
    <row r="1571" spans="1:12">
      <c r="A1571" s="11" t="s">
        <v>3072</v>
      </c>
      <c r="D1571" s="11" t="s">
        <v>260</v>
      </c>
      <c r="E1571" s="19" t="s">
        <v>3322</v>
      </c>
      <c r="F1571" s="10">
        <v>42036</v>
      </c>
      <c r="G1571" s="10">
        <v>45689</v>
      </c>
      <c r="H1571" s="11">
        <v>11</v>
      </c>
      <c r="I1571" s="20" t="s">
        <v>259</v>
      </c>
      <c r="J1571" s="11" t="s">
        <v>261</v>
      </c>
      <c r="K1571" s="11" t="s">
        <v>12658</v>
      </c>
      <c r="L1571" s="11">
        <v>2</v>
      </c>
    </row>
    <row r="1572" spans="1:12">
      <c r="A1572" s="11" t="s">
        <v>3073</v>
      </c>
      <c r="D1572" s="11" t="s">
        <v>260</v>
      </c>
      <c r="E1572" s="19" t="s">
        <v>3323</v>
      </c>
      <c r="F1572" s="10">
        <v>42036</v>
      </c>
      <c r="G1572" s="10">
        <v>45689</v>
      </c>
      <c r="H1572" s="11">
        <v>11</v>
      </c>
      <c r="I1572" s="20" t="s">
        <v>259</v>
      </c>
      <c r="J1572" s="11" t="s">
        <v>261</v>
      </c>
      <c r="K1572" s="11" t="s">
        <v>12658</v>
      </c>
      <c r="L1572" s="11">
        <v>2</v>
      </c>
    </row>
    <row r="1573" spans="1:12">
      <c r="A1573" s="11" t="s">
        <v>3074</v>
      </c>
      <c r="D1573" s="11" t="s">
        <v>260</v>
      </c>
      <c r="E1573" s="19" t="s">
        <v>3324</v>
      </c>
      <c r="F1573" s="10">
        <v>42036</v>
      </c>
      <c r="G1573" s="10">
        <v>45689</v>
      </c>
      <c r="H1573" s="11">
        <v>11</v>
      </c>
      <c r="I1573" s="20" t="s">
        <v>259</v>
      </c>
      <c r="J1573" s="11" t="s">
        <v>261</v>
      </c>
      <c r="K1573" s="11" t="s">
        <v>12658</v>
      </c>
      <c r="L1573" s="11">
        <v>2</v>
      </c>
    </row>
    <row r="1574" spans="1:12">
      <c r="A1574" s="11" t="s">
        <v>3075</v>
      </c>
      <c r="D1574" s="11" t="s">
        <v>260</v>
      </c>
      <c r="E1574" s="19" t="s">
        <v>3325</v>
      </c>
      <c r="F1574" s="10">
        <v>42036</v>
      </c>
      <c r="G1574" s="10">
        <v>45689</v>
      </c>
      <c r="H1574" s="11">
        <v>11</v>
      </c>
      <c r="I1574" s="20" t="s">
        <v>259</v>
      </c>
      <c r="J1574" s="11" t="s">
        <v>261</v>
      </c>
      <c r="K1574" s="11" t="s">
        <v>12658</v>
      </c>
      <c r="L1574" s="11">
        <v>2</v>
      </c>
    </row>
    <row r="1575" spans="1:12">
      <c r="A1575" s="11" t="s">
        <v>3076</v>
      </c>
      <c r="D1575" s="11" t="s">
        <v>260</v>
      </c>
      <c r="E1575" s="19" t="s">
        <v>3326</v>
      </c>
      <c r="F1575" s="10">
        <v>42036</v>
      </c>
      <c r="G1575" s="10">
        <v>45689</v>
      </c>
      <c r="H1575" s="11">
        <v>11</v>
      </c>
      <c r="I1575" s="11" t="s">
        <v>277</v>
      </c>
      <c r="J1575" s="11" t="s">
        <v>261</v>
      </c>
      <c r="K1575" s="11" t="s">
        <v>12658</v>
      </c>
      <c r="L1575" s="11">
        <v>2</v>
      </c>
    </row>
    <row r="1576" spans="1:12">
      <c r="A1576" s="11" t="s">
        <v>3077</v>
      </c>
      <c r="D1576" s="11" t="s">
        <v>260</v>
      </c>
      <c r="E1576" s="19" t="s">
        <v>3327</v>
      </c>
      <c r="F1576" s="10">
        <v>42036</v>
      </c>
      <c r="G1576" s="10">
        <v>45689</v>
      </c>
      <c r="H1576" s="11">
        <v>11</v>
      </c>
      <c r="I1576" s="11" t="s">
        <v>277</v>
      </c>
      <c r="J1576" s="11" t="s">
        <v>261</v>
      </c>
      <c r="K1576" s="11" t="s">
        <v>12658</v>
      </c>
      <c r="L1576" s="11">
        <v>2</v>
      </c>
    </row>
    <row r="1577" spans="1:12">
      <c r="A1577" s="11" t="s">
        <v>3078</v>
      </c>
      <c r="D1577" s="11" t="s">
        <v>260</v>
      </c>
      <c r="E1577" s="19" t="s">
        <v>3328</v>
      </c>
      <c r="F1577" s="10">
        <v>42036</v>
      </c>
      <c r="G1577" s="10">
        <v>45689</v>
      </c>
      <c r="H1577" s="11">
        <v>11</v>
      </c>
      <c r="I1577" s="11" t="s">
        <v>277</v>
      </c>
      <c r="J1577" s="11" t="s">
        <v>261</v>
      </c>
      <c r="K1577" s="11" t="s">
        <v>12658</v>
      </c>
      <c r="L1577" s="11">
        <v>2</v>
      </c>
    </row>
    <row r="1578" spans="1:12">
      <c r="A1578" s="11" t="s">
        <v>3079</v>
      </c>
      <c r="D1578" s="11" t="s">
        <v>260</v>
      </c>
      <c r="E1578" s="19" t="s">
        <v>3329</v>
      </c>
      <c r="F1578" s="10">
        <v>42036</v>
      </c>
      <c r="G1578" s="10">
        <v>45689</v>
      </c>
      <c r="H1578" s="11">
        <v>11</v>
      </c>
      <c r="I1578" s="20" t="s">
        <v>259</v>
      </c>
      <c r="J1578" s="11" t="s">
        <v>261</v>
      </c>
      <c r="K1578" s="11" t="s">
        <v>12658</v>
      </c>
      <c r="L1578" s="11">
        <v>2</v>
      </c>
    </row>
    <row r="1579" spans="1:12">
      <c r="A1579" s="11" t="s">
        <v>3080</v>
      </c>
      <c r="D1579" s="11" t="s">
        <v>260</v>
      </c>
      <c r="E1579" s="19" t="s">
        <v>3330</v>
      </c>
      <c r="F1579" s="10">
        <v>42036</v>
      </c>
      <c r="G1579" s="10">
        <v>45689</v>
      </c>
      <c r="H1579" s="11">
        <v>11</v>
      </c>
      <c r="I1579" s="20" t="s">
        <v>259</v>
      </c>
      <c r="J1579" s="11" t="s">
        <v>261</v>
      </c>
      <c r="K1579" s="11" t="s">
        <v>12658</v>
      </c>
      <c r="L1579" s="11">
        <v>2</v>
      </c>
    </row>
    <row r="1580" spans="1:12">
      <c r="A1580" s="11" t="s">
        <v>3081</v>
      </c>
      <c r="D1580" s="11" t="s">
        <v>260</v>
      </c>
      <c r="E1580" s="19" t="s">
        <v>3331</v>
      </c>
      <c r="F1580" s="10">
        <v>42036</v>
      </c>
      <c r="G1580" s="10">
        <v>45689</v>
      </c>
      <c r="H1580" s="11">
        <v>11</v>
      </c>
      <c r="I1580" s="20" t="s">
        <v>259</v>
      </c>
      <c r="J1580" s="11" t="s">
        <v>261</v>
      </c>
      <c r="K1580" s="11" t="s">
        <v>12658</v>
      </c>
      <c r="L1580" s="11">
        <v>2</v>
      </c>
    </row>
    <row r="1581" spans="1:12">
      <c r="A1581" s="11" t="s">
        <v>3082</v>
      </c>
      <c r="D1581" s="11" t="s">
        <v>260</v>
      </c>
      <c r="E1581" s="19" t="s">
        <v>3332</v>
      </c>
      <c r="F1581" s="10">
        <v>42036</v>
      </c>
      <c r="G1581" s="10">
        <v>45689</v>
      </c>
      <c r="H1581" s="11">
        <v>11</v>
      </c>
      <c r="I1581" s="20" t="s">
        <v>259</v>
      </c>
      <c r="J1581" s="11" t="s">
        <v>261</v>
      </c>
      <c r="K1581" s="11" t="s">
        <v>12658</v>
      </c>
      <c r="L1581" s="11">
        <v>2</v>
      </c>
    </row>
    <row r="1582" spans="1:12">
      <c r="A1582" s="11" t="s">
        <v>3083</v>
      </c>
      <c r="D1582" s="11" t="s">
        <v>260</v>
      </c>
      <c r="E1582" s="19" t="s">
        <v>3333</v>
      </c>
      <c r="F1582" s="10">
        <v>42036</v>
      </c>
      <c r="G1582" s="10">
        <v>45689</v>
      </c>
      <c r="H1582" s="11">
        <v>11</v>
      </c>
      <c r="I1582" s="20" t="s">
        <v>259</v>
      </c>
      <c r="J1582" s="11" t="s">
        <v>261</v>
      </c>
      <c r="K1582" s="11" t="s">
        <v>12658</v>
      </c>
      <c r="L1582" s="11">
        <v>2</v>
      </c>
    </row>
    <row r="1583" spans="1:12">
      <c r="A1583" s="11" t="s">
        <v>3084</v>
      </c>
      <c r="D1583" s="11" t="s">
        <v>260</v>
      </c>
      <c r="E1583" s="19" t="s">
        <v>3334</v>
      </c>
      <c r="F1583" s="10">
        <v>42036</v>
      </c>
      <c r="G1583" s="10">
        <v>45689</v>
      </c>
      <c r="H1583" s="11">
        <v>11</v>
      </c>
      <c r="I1583" s="20" t="s">
        <v>259</v>
      </c>
      <c r="J1583" s="11" t="s">
        <v>261</v>
      </c>
      <c r="K1583" s="11" t="s">
        <v>12658</v>
      </c>
      <c r="L1583" s="11">
        <v>2</v>
      </c>
    </row>
    <row r="1584" spans="1:12">
      <c r="A1584" s="11" t="s">
        <v>3085</v>
      </c>
      <c r="D1584" s="11" t="s">
        <v>260</v>
      </c>
      <c r="E1584" s="19" t="s">
        <v>3335</v>
      </c>
      <c r="F1584" s="10">
        <v>42036</v>
      </c>
      <c r="G1584" s="10">
        <v>45689</v>
      </c>
      <c r="H1584" s="11">
        <v>11</v>
      </c>
      <c r="I1584" s="20" t="s">
        <v>259</v>
      </c>
      <c r="J1584" s="11" t="s">
        <v>261</v>
      </c>
      <c r="K1584" s="11" t="s">
        <v>12658</v>
      </c>
      <c r="L1584" s="11">
        <v>2</v>
      </c>
    </row>
    <row r="1585" spans="1:12">
      <c r="A1585" s="11" t="s">
        <v>3086</v>
      </c>
      <c r="D1585" s="11" t="s">
        <v>260</v>
      </c>
      <c r="E1585" s="19" t="s">
        <v>3336</v>
      </c>
      <c r="F1585" s="10">
        <v>42036</v>
      </c>
      <c r="G1585" s="10">
        <v>45689</v>
      </c>
      <c r="H1585" s="11">
        <v>11</v>
      </c>
      <c r="I1585" s="20" t="s">
        <v>259</v>
      </c>
      <c r="J1585" s="11" t="s">
        <v>261</v>
      </c>
      <c r="K1585" s="11" t="s">
        <v>12658</v>
      </c>
      <c r="L1585" s="11">
        <v>2</v>
      </c>
    </row>
    <row r="1586" spans="1:12">
      <c r="A1586" s="11" t="s">
        <v>3087</v>
      </c>
      <c r="D1586" s="11" t="s">
        <v>260</v>
      </c>
      <c r="E1586" s="19" t="s">
        <v>3337</v>
      </c>
      <c r="F1586" s="10">
        <v>42036</v>
      </c>
      <c r="G1586" s="10">
        <v>45689</v>
      </c>
      <c r="H1586" s="11">
        <v>11</v>
      </c>
      <c r="I1586" s="20" t="s">
        <v>259</v>
      </c>
      <c r="J1586" s="11" t="s">
        <v>261</v>
      </c>
      <c r="K1586" s="11" t="s">
        <v>12658</v>
      </c>
      <c r="L1586" s="11">
        <v>2</v>
      </c>
    </row>
    <row r="1587" spans="1:12">
      <c r="A1587" s="11" t="s">
        <v>3088</v>
      </c>
      <c r="D1587" s="11" t="s">
        <v>260</v>
      </c>
      <c r="E1587" s="19" t="s">
        <v>3338</v>
      </c>
      <c r="F1587" s="10">
        <v>42036</v>
      </c>
      <c r="G1587" s="10">
        <v>45689</v>
      </c>
      <c r="H1587" s="11">
        <v>11</v>
      </c>
      <c r="I1587" s="20" t="s">
        <v>259</v>
      </c>
      <c r="J1587" s="11" t="s">
        <v>261</v>
      </c>
      <c r="K1587" s="11" t="s">
        <v>12658</v>
      </c>
      <c r="L1587" s="11">
        <v>2</v>
      </c>
    </row>
    <row r="1588" spans="1:12">
      <c r="A1588" s="11" t="s">
        <v>3089</v>
      </c>
      <c r="D1588" s="11" t="s">
        <v>260</v>
      </c>
      <c r="E1588" s="19" t="s">
        <v>3339</v>
      </c>
      <c r="F1588" s="10">
        <v>42036</v>
      </c>
      <c r="G1588" s="10">
        <v>45689</v>
      </c>
      <c r="H1588" s="11">
        <v>11</v>
      </c>
      <c r="I1588" s="20" t="s">
        <v>259</v>
      </c>
      <c r="J1588" s="11" t="s">
        <v>261</v>
      </c>
      <c r="K1588" s="11" t="s">
        <v>12658</v>
      </c>
      <c r="L1588" s="11">
        <v>2</v>
      </c>
    </row>
    <row r="1589" spans="1:12">
      <c r="A1589" s="11" t="s">
        <v>3090</v>
      </c>
      <c r="D1589" s="11" t="s">
        <v>260</v>
      </c>
      <c r="E1589" s="19" t="s">
        <v>3340</v>
      </c>
      <c r="F1589" s="10">
        <v>42036</v>
      </c>
      <c r="G1589" s="10">
        <v>45689</v>
      </c>
      <c r="H1589" s="11">
        <v>11</v>
      </c>
      <c r="I1589" s="20" t="s">
        <v>259</v>
      </c>
      <c r="J1589" s="11" t="s">
        <v>261</v>
      </c>
      <c r="K1589" s="11" t="s">
        <v>12658</v>
      </c>
      <c r="L1589" s="11">
        <v>2</v>
      </c>
    </row>
    <row r="1590" spans="1:12">
      <c r="A1590" s="11" t="s">
        <v>3091</v>
      </c>
      <c r="D1590" s="11" t="s">
        <v>260</v>
      </c>
      <c r="E1590" s="19" t="s">
        <v>3341</v>
      </c>
      <c r="F1590" s="10">
        <v>42036</v>
      </c>
      <c r="G1590" s="10">
        <v>45689</v>
      </c>
      <c r="H1590" s="11">
        <v>11</v>
      </c>
      <c r="I1590" s="20" t="s">
        <v>259</v>
      </c>
      <c r="J1590" s="11" t="s">
        <v>261</v>
      </c>
      <c r="K1590" s="11" t="s">
        <v>12658</v>
      </c>
      <c r="L1590" s="11">
        <v>2</v>
      </c>
    </row>
    <row r="1591" spans="1:12">
      <c r="A1591" s="11" t="s">
        <v>3092</v>
      </c>
      <c r="D1591" s="11" t="s">
        <v>260</v>
      </c>
      <c r="E1591" s="19" t="s">
        <v>3342</v>
      </c>
      <c r="F1591" s="10">
        <v>42036</v>
      </c>
      <c r="G1591" s="10">
        <v>45689</v>
      </c>
      <c r="H1591" s="11">
        <v>11</v>
      </c>
      <c r="I1591" s="20" t="s">
        <v>259</v>
      </c>
      <c r="J1591" s="11" t="s">
        <v>261</v>
      </c>
      <c r="K1591" s="11" t="s">
        <v>12658</v>
      </c>
      <c r="L1591" s="11">
        <v>2</v>
      </c>
    </row>
    <row r="1592" spans="1:12">
      <c r="A1592" s="11" t="s">
        <v>3093</v>
      </c>
      <c r="D1592" s="11" t="s">
        <v>260</v>
      </c>
      <c r="E1592" s="19" t="s">
        <v>3343</v>
      </c>
      <c r="F1592" s="10">
        <v>42036</v>
      </c>
      <c r="G1592" s="10">
        <v>45689</v>
      </c>
      <c r="H1592" s="11">
        <v>11</v>
      </c>
      <c r="I1592" s="20" t="s">
        <v>259</v>
      </c>
      <c r="J1592" s="11" t="s">
        <v>261</v>
      </c>
      <c r="K1592" s="11" t="s">
        <v>12658</v>
      </c>
      <c r="L1592" s="11">
        <v>2</v>
      </c>
    </row>
    <row r="1593" spans="1:12">
      <c r="A1593" s="11" t="s">
        <v>3094</v>
      </c>
      <c r="D1593" s="11" t="s">
        <v>260</v>
      </c>
      <c r="E1593" s="19" t="s">
        <v>3344</v>
      </c>
      <c r="F1593" s="10">
        <v>42036</v>
      </c>
      <c r="G1593" s="10">
        <v>45689</v>
      </c>
      <c r="H1593" s="11">
        <v>11</v>
      </c>
      <c r="I1593" s="11" t="s">
        <v>277</v>
      </c>
      <c r="J1593" s="11" t="s">
        <v>261</v>
      </c>
      <c r="K1593" s="11" t="s">
        <v>12658</v>
      </c>
      <c r="L1593" s="11">
        <v>2</v>
      </c>
    </row>
    <row r="1594" spans="1:12">
      <c r="A1594" s="11" t="s">
        <v>3095</v>
      </c>
      <c r="D1594" s="11" t="s">
        <v>260</v>
      </c>
      <c r="E1594" s="19" t="s">
        <v>3345</v>
      </c>
      <c r="F1594" s="10">
        <v>42036</v>
      </c>
      <c r="G1594" s="10">
        <v>45689</v>
      </c>
      <c r="H1594" s="11">
        <v>11</v>
      </c>
      <c r="I1594" s="11" t="s">
        <v>277</v>
      </c>
      <c r="J1594" s="11" t="s">
        <v>261</v>
      </c>
      <c r="K1594" s="11" t="s">
        <v>12658</v>
      </c>
      <c r="L1594" s="11">
        <v>2</v>
      </c>
    </row>
    <row r="1595" spans="1:12">
      <c r="A1595" s="11" t="s">
        <v>3096</v>
      </c>
      <c r="D1595" s="11" t="s">
        <v>260</v>
      </c>
      <c r="E1595" s="19" t="s">
        <v>3346</v>
      </c>
      <c r="F1595" s="10">
        <v>42036</v>
      </c>
      <c r="G1595" s="10">
        <v>45689</v>
      </c>
      <c r="H1595" s="11">
        <v>11</v>
      </c>
      <c r="I1595" s="11" t="s">
        <v>277</v>
      </c>
      <c r="J1595" s="11" t="s">
        <v>261</v>
      </c>
      <c r="K1595" s="11" t="s">
        <v>12658</v>
      </c>
      <c r="L1595" s="11">
        <v>2</v>
      </c>
    </row>
    <row r="1596" spans="1:12">
      <c r="A1596" s="11" t="s">
        <v>3097</v>
      </c>
      <c r="D1596" s="11" t="s">
        <v>260</v>
      </c>
      <c r="E1596" s="19" t="s">
        <v>3347</v>
      </c>
      <c r="F1596" s="10">
        <v>42036</v>
      </c>
      <c r="G1596" s="10">
        <v>45689</v>
      </c>
      <c r="H1596" s="11">
        <v>11</v>
      </c>
      <c r="I1596" s="20" t="s">
        <v>259</v>
      </c>
      <c r="J1596" s="11" t="s">
        <v>261</v>
      </c>
      <c r="K1596" s="11" t="s">
        <v>12658</v>
      </c>
      <c r="L1596" s="11">
        <v>2</v>
      </c>
    </row>
    <row r="1597" spans="1:12">
      <c r="A1597" s="11" t="s">
        <v>3098</v>
      </c>
      <c r="D1597" s="11" t="s">
        <v>260</v>
      </c>
      <c r="E1597" s="19" t="s">
        <v>3348</v>
      </c>
      <c r="F1597" s="10">
        <v>42036</v>
      </c>
      <c r="G1597" s="10">
        <v>45689</v>
      </c>
      <c r="H1597" s="11">
        <v>11</v>
      </c>
      <c r="I1597" s="20" t="s">
        <v>259</v>
      </c>
      <c r="J1597" s="11" t="s">
        <v>261</v>
      </c>
      <c r="K1597" s="11" t="s">
        <v>12658</v>
      </c>
      <c r="L1597" s="11">
        <v>2</v>
      </c>
    </row>
    <row r="1598" spans="1:12">
      <c r="A1598" s="11" t="s">
        <v>3099</v>
      </c>
      <c r="D1598" s="11" t="s">
        <v>260</v>
      </c>
      <c r="E1598" s="19" t="s">
        <v>3349</v>
      </c>
      <c r="F1598" s="10">
        <v>42036</v>
      </c>
      <c r="G1598" s="10">
        <v>45689</v>
      </c>
      <c r="H1598" s="11">
        <v>11</v>
      </c>
      <c r="I1598" s="20" t="s">
        <v>259</v>
      </c>
      <c r="J1598" s="11" t="s">
        <v>261</v>
      </c>
      <c r="K1598" s="11" t="s">
        <v>12658</v>
      </c>
      <c r="L1598" s="11">
        <v>2</v>
      </c>
    </row>
    <row r="1599" spans="1:12">
      <c r="A1599" s="11" t="s">
        <v>3100</v>
      </c>
      <c r="D1599" s="11" t="s">
        <v>260</v>
      </c>
      <c r="E1599" s="19" t="s">
        <v>3350</v>
      </c>
      <c r="F1599" s="10">
        <v>42036</v>
      </c>
      <c r="G1599" s="10">
        <v>45689</v>
      </c>
      <c r="H1599" s="11">
        <v>11</v>
      </c>
      <c r="I1599" s="20" t="s">
        <v>259</v>
      </c>
      <c r="J1599" s="11" t="s">
        <v>261</v>
      </c>
      <c r="K1599" s="11" t="s">
        <v>12658</v>
      </c>
      <c r="L1599" s="11">
        <v>2</v>
      </c>
    </row>
    <row r="1600" spans="1:12">
      <c r="A1600" s="11" t="s">
        <v>3101</v>
      </c>
      <c r="D1600" s="11" t="s">
        <v>260</v>
      </c>
      <c r="E1600" s="19" t="s">
        <v>3351</v>
      </c>
      <c r="F1600" s="10">
        <v>42036</v>
      </c>
      <c r="G1600" s="10">
        <v>45689</v>
      </c>
      <c r="H1600" s="11">
        <v>11</v>
      </c>
      <c r="I1600" s="20" t="s">
        <v>259</v>
      </c>
      <c r="J1600" s="11" t="s">
        <v>261</v>
      </c>
      <c r="K1600" s="11" t="s">
        <v>12658</v>
      </c>
      <c r="L1600" s="11">
        <v>2</v>
      </c>
    </row>
    <row r="1601" spans="1:12">
      <c r="A1601" s="11" t="s">
        <v>3102</v>
      </c>
      <c r="D1601" s="11" t="s">
        <v>260</v>
      </c>
      <c r="E1601" s="19" t="s">
        <v>3352</v>
      </c>
      <c r="F1601" s="10">
        <v>42036</v>
      </c>
      <c r="G1601" s="10">
        <v>45689</v>
      </c>
      <c r="H1601" s="11">
        <v>11</v>
      </c>
      <c r="I1601" s="20" t="s">
        <v>259</v>
      </c>
      <c r="J1601" s="11" t="s">
        <v>261</v>
      </c>
      <c r="K1601" s="11" t="s">
        <v>12658</v>
      </c>
      <c r="L1601" s="11">
        <v>2</v>
      </c>
    </row>
    <row r="1602" spans="1:12">
      <c r="A1602" s="11" t="s">
        <v>3103</v>
      </c>
      <c r="D1602" s="11" t="s">
        <v>260</v>
      </c>
      <c r="E1602" s="19" t="s">
        <v>3353</v>
      </c>
      <c r="F1602" s="10">
        <v>42036</v>
      </c>
      <c r="G1602" s="10">
        <v>45689</v>
      </c>
      <c r="H1602" s="11">
        <v>11</v>
      </c>
      <c r="I1602" s="20" t="s">
        <v>259</v>
      </c>
      <c r="J1602" s="11" t="s">
        <v>261</v>
      </c>
      <c r="K1602" s="11" t="s">
        <v>12658</v>
      </c>
      <c r="L1602" s="11">
        <v>2</v>
      </c>
    </row>
    <row r="1603" spans="1:12">
      <c r="A1603" s="11" t="s">
        <v>3104</v>
      </c>
      <c r="D1603" s="11" t="s">
        <v>260</v>
      </c>
      <c r="E1603" s="19" t="s">
        <v>3354</v>
      </c>
      <c r="F1603" s="10">
        <v>42036</v>
      </c>
      <c r="G1603" s="10">
        <v>45689</v>
      </c>
      <c r="H1603" s="11">
        <v>11</v>
      </c>
      <c r="I1603" s="20" t="s">
        <v>259</v>
      </c>
      <c r="J1603" s="11" t="s">
        <v>261</v>
      </c>
      <c r="K1603" s="11" t="s">
        <v>12658</v>
      </c>
      <c r="L1603" s="11">
        <v>2</v>
      </c>
    </row>
    <row r="1604" spans="1:12">
      <c r="A1604" s="11" t="s">
        <v>3105</v>
      </c>
      <c r="D1604" s="11" t="s">
        <v>260</v>
      </c>
      <c r="E1604" s="19" t="s">
        <v>3355</v>
      </c>
      <c r="F1604" s="10">
        <v>42036</v>
      </c>
      <c r="G1604" s="10">
        <v>45689</v>
      </c>
      <c r="H1604" s="11">
        <v>11</v>
      </c>
      <c r="I1604" s="20" t="s">
        <v>259</v>
      </c>
      <c r="J1604" s="11" t="s">
        <v>261</v>
      </c>
      <c r="K1604" s="11" t="s">
        <v>12658</v>
      </c>
      <c r="L1604" s="11">
        <v>2</v>
      </c>
    </row>
    <row r="1605" spans="1:12">
      <c r="A1605" s="11" t="s">
        <v>3106</v>
      </c>
      <c r="D1605" s="11" t="s">
        <v>260</v>
      </c>
      <c r="E1605" s="19" t="s">
        <v>3356</v>
      </c>
      <c r="F1605" s="10">
        <v>42036</v>
      </c>
      <c r="G1605" s="10">
        <v>45689</v>
      </c>
      <c r="H1605" s="11">
        <v>11</v>
      </c>
      <c r="I1605" s="20" t="s">
        <v>259</v>
      </c>
      <c r="J1605" s="11" t="s">
        <v>261</v>
      </c>
      <c r="K1605" s="11" t="s">
        <v>12658</v>
      </c>
      <c r="L1605" s="11">
        <v>2</v>
      </c>
    </row>
    <row r="1606" spans="1:12">
      <c r="A1606" s="11" t="s">
        <v>3107</v>
      </c>
      <c r="D1606" s="11" t="s">
        <v>260</v>
      </c>
      <c r="E1606" s="19" t="s">
        <v>3357</v>
      </c>
      <c r="F1606" s="10">
        <v>42036</v>
      </c>
      <c r="G1606" s="10">
        <v>45689</v>
      </c>
      <c r="H1606" s="11">
        <v>11</v>
      </c>
      <c r="I1606" s="20" t="s">
        <v>259</v>
      </c>
      <c r="J1606" s="11" t="s">
        <v>261</v>
      </c>
      <c r="K1606" s="11" t="s">
        <v>12658</v>
      </c>
      <c r="L1606" s="11">
        <v>2</v>
      </c>
    </row>
    <row r="1607" spans="1:12">
      <c r="A1607" s="11" t="s">
        <v>3108</v>
      </c>
      <c r="D1607" s="11" t="s">
        <v>260</v>
      </c>
      <c r="E1607" s="19" t="s">
        <v>3358</v>
      </c>
      <c r="F1607" s="10">
        <v>42036</v>
      </c>
      <c r="G1607" s="10">
        <v>45689</v>
      </c>
      <c r="H1607" s="11">
        <v>11</v>
      </c>
      <c r="I1607" s="20" t="s">
        <v>259</v>
      </c>
      <c r="J1607" s="11" t="s">
        <v>261</v>
      </c>
      <c r="K1607" s="11" t="s">
        <v>12658</v>
      </c>
      <c r="L1607" s="11">
        <v>2</v>
      </c>
    </row>
    <row r="1608" spans="1:12">
      <c r="A1608" s="11" t="s">
        <v>3109</v>
      </c>
      <c r="D1608" s="11" t="s">
        <v>260</v>
      </c>
      <c r="E1608" s="19" t="s">
        <v>3359</v>
      </c>
      <c r="F1608" s="10">
        <v>42036</v>
      </c>
      <c r="G1608" s="10">
        <v>45689</v>
      </c>
      <c r="H1608" s="11">
        <v>11</v>
      </c>
      <c r="I1608" s="20" t="s">
        <v>259</v>
      </c>
      <c r="J1608" s="11" t="s">
        <v>261</v>
      </c>
      <c r="K1608" s="11" t="s">
        <v>12658</v>
      </c>
      <c r="L1608" s="11">
        <v>2</v>
      </c>
    </row>
    <row r="1609" spans="1:12">
      <c r="A1609" s="11" t="s">
        <v>3110</v>
      </c>
      <c r="D1609" s="11" t="s">
        <v>260</v>
      </c>
      <c r="E1609" s="19" t="s">
        <v>3360</v>
      </c>
      <c r="F1609" s="10">
        <v>42036</v>
      </c>
      <c r="G1609" s="10">
        <v>45689</v>
      </c>
      <c r="H1609" s="11">
        <v>11</v>
      </c>
      <c r="I1609" s="20" t="s">
        <v>259</v>
      </c>
      <c r="J1609" s="11" t="s">
        <v>261</v>
      </c>
      <c r="K1609" s="11" t="s">
        <v>12658</v>
      </c>
      <c r="L1609" s="11">
        <v>2</v>
      </c>
    </row>
    <row r="1610" spans="1:12">
      <c r="A1610" s="11" t="s">
        <v>3111</v>
      </c>
      <c r="D1610" s="11" t="s">
        <v>260</v>
      </c>
      <c r="E1610" s="19" t="s">
        <v>3361</v>
      </c>
      <c r="F1610" s="10">
        <v>42036</v>
      </c>
      <c r="G1610" s="10">
        <v>45689</v>
      </c>
      <c r="H1610" s="11">
        <v>11</v>
      </c>
      <c r="I1610" s="20" t="s">
        <v>259</v>
      </c>
      <c r="J1610" s="11" t="s">
        <v>261</v>
      </c>
      <c r="K1610" s="11" t="s">
        <v>12658</v>
      </c>
      <c r="L1610" s="11">
        <v>2</v>
      </c>
    </row>
    <row r="1611" spans="1:12">
      <c r="A1611" s="11" t="s">
        <v>3112</v>
      </c>
      <c r="D1611" s="11" t="s">
        <v>260</v>
      </c>
      <c r="E1611" s="19" t="s">
        <v>3362</v>
      </c>
      <c r="F1611" s="10">
        <v>42036</v>
      </c>
      <c r="G1611" s="10">
        <v>45689</v>
      </c>
      <c r="H1611" s="11">
        <v>11</v>
      </c>
      <c r="I1611" s="11" t="s">
        <v>277</v>
      </c>
      <c r="J1611" s="11" t="s">
        <v>261</v>
      </c>
      <c r="K1611" s="11" t="s">
        <v>12658</v>
      </c>
      <c r="L1611" s="11">
        <v>2</v>
      </c>
    </row>
    <row r="1612" spans="1:12">
      <c r="A1612" s="11" t="s">
        <v>3113</v>
      </c>
      <c r="D1612" s="11" t="s">
        <v>260</v>
      </c>
      <c r="E1612" s="19" t="s">
        <v>3363</v>
      </c>
      <c r="F1612" s="10">
        <v>42036</v>
      </c>
      <c r="G1612" s="10">
        <v>45689</v>
      </c>
      <c r="H1612" s="11">
        <v>11</v>
      </c>
      <c r="I1612" s="11" t="s">
        <v>277</v>
      </c>
      <c r="J1612" s="11" t="s">
        <v>261</v>
      </c>
      <c r="K1612" s="11" t="s">
        <v>12658</v>
      </c>
      <c r="L1612" s="11">
        <v>2</v>
      </c>
    </row>
    <row r="1613" spans="1:12">
      <c r="A1613" s="11" t="s">
        <v>3114</v>
      </c>
      <c r="D1613" s="11" t="s">
        <v>260</v>
      </c>
      <c r="E1613" s="19" t="s">
        <v>3364</v>
      </c>
      <c r="F1613" s="10">
        <v>42036</v>
      </c>
      <c r="G1613" s="10">
        <v>45689</v>
      </c>
      <c r="H1613" s="11">
        <v>11</v>
      </c>
      <c r="I1613" s="11" t="s">
        <v>277</v>
      </c>
      <c r="J1613" s="11" t="s">
        <v>261</v>
      </c>
      <c r="K1613" s="11" t="s">
        <v>12658</v>
      </c>
      <c r="L1613" s="11">
        <v>2</v>
      </c>
    </row>
    <row r="1614" spans="1:12">
      <c r="A1614" s="11" t="s">
        <v>3115</v>
      </c>
      <c r="D1614" s="11" t="s">
        <v>260</v>
      </c>
      <c r="E1614" s="19" t="s">
        <v>3365</v>
      </c>
      <c r="F1614" s="10">
        <v>42036</v>
      </c>
      <c r="G1614" s="10">
        <v>45689</v>
      </c>
      <c r="H1614" s="11">
        <v>11</v>
      </c>
      <c r="I1614" s="20" t="s">
        <v>259</v>
      </c>
      <c r="J1614" s="11" t="s">
        <v>261</v>
      </c>
      <c r="K1614" s="11" t="s">
        <v>12658</v>
      </c>
      <c r="L1614" s="11">
        <v>2</v>
      </c>
    </row>
    <row r="1615" spans="1:12">
      <c r="A1615" s="11" t="s">
        <v>3116</v>
      </c>
      <c r="D1615" s="11" t="s">
        <v>260</v>
      </c>
      <c r="E1615" s="19" t="s">
        <v>3366</v>
      </c>
      <c r="F1615" s="10">
        <v>42036</v>
      </c>
      <c r="G1615" s="10">
        <v>45689</v>
      </c>
      <c r="H1615" s="11">
        <v>11</v>
      </c>
      <c r="I1615" s="20" t="s">
        <v>259</v>
      </c>
      <c r="J1615" s="11" t="s">
        <v>261</v>
      </c>
      <c r="K1615" s="11" t="s">
        <v>12658</v>
      </c>
      <c r="L1615" s="11">
        <v>2</v>
      </c>
    </row>
    <row r="1616" spans="1:12">
      <c r="A1616" s="11" t="s">
        <v>3117</v>
      </c>
      <c r="D1616" s="11" t="s">
        <v>260</v>
      </c>
      <c r="E1616" s="19" t="s">
        <v>3367</v>
      </c>
      <c r="F1616" s="10">
        <v>42036</v>
      </c>
      <c r="G1616" s="10">
        <v>45689</v>
      </c>
      <c r="H1616" s="11">
        <v>11</v>
      </c>
      <c r="I1616" s="20" t="s">
        <v>259</v>
      </c>
      <c r="J1616" s="11" t="s">
        <v>261</v>
      </c>
      <c r="K1616" s="11" t="s">
        <v>12658</v>
      </c>
      <c r="L1616" s="11">
        <v>2</v>
      </c>
    </row>
    <row r="1617" spans="1:12">
      <c r="A1617" s="11" t="s">
        <v>3118</v>
      </c>
      <c r="D1617" s="11" t="s">
        <v>260</v>
      </c>
      <c r="E1617" s="19" t="s">
        <v>3368</v>
      </c>
      <c r="F1617" s="10">
        <v>42036</v>
      </c>
      <c r="G1617" s="10">
        <v>45689</v>
      </c>
      <c r="H1617" s="11">
        <v>11</v>
      </c>
      <c r="I1617" s="20" t="s">
        <v>259</v>
      </c>
      <c r="J1617" s="11" t="s">
        <v>261</v>
      </c>
      <c r="K1617" s="11" t="s">
        <v>12658</v>
      </c>
      <c r="L1617" s="11">
        <v>2</v>
      </c>
    </row>
    <row r="1618" spans="1:12">
      <c r="A1618" s="11" t="s">
        <v>3119</v>
      </c>
      <c r="D1618" s="11" t="s">
        <v>260</v>
      </c>
      <c r="E1618" s="19" t="s">
        <v>3369</v>
      </c>
      <c r="F1618" s="10">
        <v>42036</v>
      </c>
      <c r="G1618" s="10">
        <v>45689</v>
      </c>
      <c r="H1618" s="11">
        <v>11</v>
      </c>
      <c r="I1618" s="20" t="s">
        <v>259</v>
      </c>
      <c r="J1618" s="11" t="s">
        <v>261</v>
      </c>
      <c r="K1618" s="11" t="s">
        <v>12658</v>
      </c>
      <c r="L1618" s="11">
        <v>2</v>
      </c>
    </row>
    <row r="1619" spans="1:12">
      <c r="A1619" s="11" t="s">
        <v>3120</v>
      </c>
      <c r="D1619" s="11" t="s">
        <v>260</v>
      </c>
      <c r="E1619" s="19" t="s">
        <v>3370</v>
      </c>
      <c r="F1619" s="10">
        <v>42036</v>
      </c>
      <c r="G1619" s="10">
        <v>45689</v>
      </c>
      <c r="H1619" s="11">
        <v>11</v>
      </c>
      <c r="I1619" s="20" t="s">
        <v>259</v>
      </c>
      <c r="J1619" s="11" t="s">
        <v>261</v>
      </c>
      <c r="K1619" s="11" t="s">
        <v>12658</v>
      </c>
      <c r="L1619" s="11">
        <v>2</v>
      </c>
    </row>
    <row r="1620" spans="1:12">
      <c r="A1620" s="11" t="s">
        <v>3121</v>
      </c>
      <c r="D1620" s="11" t="s">
        <v>260</v>
      </c>
      <c r="E1620" s="19" t="s">
        <v>3371</v>
      </c>
      <c r="F1620" s="10">
        <v>42036</v>
      </c>
      <c r="G1620" s="10">
        <v>45689</v>
      </c>
      <c r="H1620" s="11">
        <v>11</v>
      </c>
      <c r="I1620" s="20" t="s">
        <v>259</v>
      </c>
      <c r="J1620" s="11" t="s">
        <v>261</v>
      </c>
      <c r="K1620" s="11" t="s">
        <v>12658</v>
      </c>
      <c r="L1620" s="11">
        <v>2</v>
      </c>
    </row>
    <row r="1621" spans="1:12">
      <c r="A1621" s="11" t="s">
        <v>3122</v>
      </c>
      <c r="D1621" s="11" t="s">
        <v>260</v>
      </c>
      <c r="E1621" s="19" t="s">
        <v>3372</v>
      </c>
      <c r="F1621" s="10">
        <v>42036</v>
      </c>
      <c r="G1621" s="10">
        <v>45689</v>
      </c>
      <c r="H1621" s="11">
        <v>11</v>
      </c>
      <c r="I1621" s="20" t="s">
        <v>259</v>
      </c>
      <c r="J1621" s="11" t="s">
        <v>261</v>
      </c>
      <c r="K1621" s="11" t="s">
        <v>12658</v>
      </c>
      <c r="L1621" s="11">
        <v>2</v>
      </c>
    </row>
    <row r="1622" spans="1:12">
      <c r="A1622" s="11" t="s">
        <v>3123</v>
      </c>
      <c r="D1622" s="11" t="s">
        <v>260</v>
      </c>
      <c r="E1622" s="19" t="s">
        <v>3373</v>
      </c>
      <c r="F1622" s="10">
        <v>42036</v>
      </c>
      <c r="G1622" s="10">
        <v>45689</v>
      </c>
      <c r="H1622" s="11">
        <v>11</v>
      </c>
      <c r="I1622" s="20" t="s">
        <v>259</v>
      </c>
      <c r="J1622" s="11" t="s">
        <v>261</v>
      </c>
      <c r="K1622" s="11" t="s">
        <v>12658</v>
      </c>
      <c r="L1622" s="11">
        <v>2</v>
      </c>
    </row>
    <row r="1623" spans="1:12">
      <c r="A1623" s="11" t="s">
        <v>3124</v>
      </c>
      <c r="D1623" s="11" t="s">
        <v>260</v>
      </c>
      <c r="E1623" s="19" t="s">
        <v>3374</v>
      </c>
      <c r="F1623" s="10">
        <v>42036</v>
      </c>
      <c r="G1623" s="10">
        <v>45689</v>
      </c>
      <c r="H1623" s="11">
        <v>11</v>
      </c>
      <c r="I1623" s="20" t="s">
        <v>259</v>
      </c>
      <c r="J1623" s="11" t="s">
        <v>261</v>
      </c>
      <c r="K1623" s="11" t="s">
        <v>12658</v>
      </c>
      <c r="L1623" s="11">
        <v>2</v>
      </c>
    </row>
    <row r="1624" spans="1:12">
      <c r="A1624" s="11" t="s">
        <v>3125</v>
      </c>
      <c r="D1624" s="11" t="s">
        <v>260</v>
      </c>
      <c r="E1624" s="19" t="s">
        <v>3375</v>
      </c>
      <c r="F1624" s="10">
        <v>42036</v>
      </c>
      <c r="G1624" s="10">
        <v>45689</v>
      </c>
      <c r="H1624" s="11">
        <v>11</v>
      </c>
      <c r="I1624" s="20" t="s">
        <v>259</v>
      </c>
      <c r="J1624" s="11" t="s">
        <v>261</v>
      </c>
      <c r="K1624" s="11" t="s">
        <v>12658</v>
      </c>
      <c r="L1624" s="11">
        <v>2</v>
      </c>
    </row>
    <row r="1625" spans="1:12">
      <c r="A1625" s="11" t="s">
        <v>3126</v>
      </c>
      <c r="D1625" s="11" t="s">
        <v>260</v>
      </c>
      <c r="E1625" s="19" t="s">
        <v>3376</v>
      </c>
      <c r="F1625" s="10">
        <v>42036</v>
      </c>
      <c r="G1625" s="10">
        <v>45689</v>
      </c>
      <c r="H1625" s="11">
        <v>11</v>
      </c>
      <c r="I1625" s="20" t="s">
        <v>259</v>
      </c>
      <c r="J1625" s="11" t="s">
        <v>261</v>
      </c>
      <c r="K1625" s="11" t="s">
        <v>12658</v>
      </c>
      <c r="L1625" s="11">
        <v>2</v>
      </c>
    </row>
    <row r="1626" spans="1:12">
      <c r="A1626" s="11" t="s">
        <v>3127</v>
      </c>
      <c r="D1626" s="11" t="s">
        <v>260</v>
      </c>
      <c r="E1626" s="19" t="s">
        <v>3377</v>
      </c>
      <c r="F1626" s="10">
        <v>42036</v>
      </c>
      <c r="G1626" s="10">
        <v>45689</v>
      </c>
      <c r="H1626" s="11">
        <v>11</v>
      </c>
      <c r="I1626" s="20" t="s">
        <v>259</v>
      </c>
      <c r="J1626" s="11" t="s">
        <v>261</v>
      </c>
      <c r="K1626" s="11" t="s">
        <v>12658</v>
      </c>
      <c r="L1626" s="11">
        <v>2</v>
      </c>
    </row>
    <row r="1627" spans="1:12">
      <c r="A1627" s="11" t="s">
        <v>3128</v>
      </c>
      <c r="D1627" s="11" t="s">
        <v>260</v>
      </c>
      <c r="E1627" s="19" t="s">
        <v>3378</v>
      </c>
      <c r="F1627" s="10">
        <v>42036</v>
      </c>
      <c r="G1627" s="10">
        <v>45689</v>
      </c>
      <c r="H1627" s="11">
        <v>11</v>
      </c>
      <c r="I1627" s="20" t="s">
        <v>259</v>
      </c>
      <c r="J1627" s="11" t="s">
        <v>261</v>
      </c>
      <c r="K1627" s="11" t="s">
        <v>12658</v>
      </c>
      <c r="L1627" s="11">
        <v>2</v>
      </c>
    </row>
    <row r="1628" spans="1:12">
      <c r="A1628" s="11" t="s">
        <v>3129</v>
      </c>
      <c r="D1628" s="11" t="s">
        <v>260</v>
      </c>
      <c r="E1628" s="19" t="s">
        <v>3379</v>
      </c>
      <c r="F1628" s="10">
        <v>42036</v>
      </c>
      <c r="G1628" s="10">
        <v>45689</v>
      </c>
      <c r="H1628" s="11">
        <v>11</v>
      </c>
      <c r="I1628" s="20" t="s">
        <v>259</v>
      </c>
      <c r="J1628" s="11" t="s">
        <v>261</v>
      </c>
      <c r="K1628" s="11" t="s">
        <v>12658</v>
      </c>
      <c r="L1628" s="11">
        <v>2</v>
      </c>
    </row>
    <row r="1629" spans="1:12">
      <c r="A1629" s="11" t="s">
        <v>3130</v>
      </c>
      <c r="D1629" s="11" t="s">
        <v>260</v>
      </c>
      <c r="E1629" s="19" t="s">
        <v>3380</v>
      </c>
      <c r="F1629" s="10">
        <v>42036</v>
      </c>
      <c r="G1629" s="10">
        <v>45689</v>
      </c>
      <c r="H1629" s="11">
        <v>11</v>
      </c>
      <c r="I1629" s="11" t="s">
        <v>277</v>
      </c>
      <c r="J1629" s="11" t="s">
        <v>261</v>
      </c>
      <c r="K1629" s="11" t="s">
        <v>12658</v>
      </c>
      <c r="L1629" s="11">
        <v>2</v>
      </c>
    </row>
    <row r="1630" spans="1:12">
      <c r="A1630" s="11" t="s">
        <v>3131</v>
      </c>
      <c r="D1630" s="11" t="s">
        <v>260</v>
      </c>
      <c r="E1630" s="19" t="s">
        <v>3381</v>
      </c>
      <c r="F1630" s="10">
        <v>42036</v>
      </c>
      <c r="G1630" s="10">
        <v>45689</v>
      </c>
      <c r="H1630" s="11">
        <v>11</v>
      </c>
      <c r="I1630" s="11" t="s">
        <v>277</v>
      </c>
      <c r="J1630" s="11" t="s">
        <v>261</v>
      </c>
      <c r="K1630" s="11" t="s">
        <v>12658</v>
      </c>
      <c r="L1630" s="11">
        <v>2</v>
      </c>
    </row>
    <row r="1631" spans="1:12">
      <c r="A1631" s="11" t="s">
        <v>3132</v>
      </c>
      <c r="D1631" s="11" t="s">
        <v>260</v>
      </c>
      <c r="E1631" s="19" t="s">
        <v>3382</v>
      </c>
      <c r="F1631" s="10">
        <v>42036</v>
      </c>
      <c r="G1631" s="10">
        <v>45689</v>
      </c>
      <c r="H1631" s="11">
        <v>11</v>
      </c>
      <c r="I1631" s="11" t="s">
        <v>277</v>
      </c>
      <c r="J1631" s="11" t="s">
        <v>261</v>
      </c>
      <c r="K1631" s="11" t="s">
        <v>12658</v>
      </c>
      <c r="L1631" s="11">
        <v>2</v>
      </c>
    </row>
    <row r="1632" spans="1:12">
      <c r="A1632" s="11" t="s">
        <v>3133</v>
      </c>
      <c r="D1632" s="11" t="s">
        <v>260</v>
      </c>
      <c r="E1632" s="19" t="s">
        <v>3383</v>
      </c>
      <c r="F1632" s="10">
        <v>42036</v>
      </c>
      <c r="G1632" s="10">
        <v>45689</v>
      </c>
      <c r="H1632" s="11">
        <v>11</v>
      </c>
      <c r="I1632" s="20" t="s">
        <v>259</v>
      </c>
      <c r="J1632" s="11" t="s">
        <v>261</v>
      </c>
      <c r="K1632" s="11" t="s">
        <v>12658</v>
      </c>
      <c r="L1632" s="11">
        <v>2</v>
      </c>
    </row>
    <row r="1633" spans="1:12">
      <c r="A1633" s="11" t="s">
        <v>3134</v>
      </c>
      <c r="D1633" s="11" t="s">
        <v>260</v>
      </c>
      <c r="E1633" s="19" t="s">
        <v>3384</v>
      </c>
      <c r="F1633" s="10">
        <v>42036</v>
      </c>
      <c r="G1633" s="10">
        <v>45689</v>
      </c>
      <c r="H1633" s="11">
        <v>11</v>
      </c>
      <c r="I1633" s="20" t="s">
        <v>259</v>
      </c>
      <c r="J1633" s="11" t="s">
        <v>261</v>
      </c>
      <c r="K1633" s="11" t="s">
        <v>12658</v>
      </c>
      <c r="L1633" s="11">
        <v>2</v>
      </c>
    </row>
    <row r="1634" spans="1:12">
      <c r="A1634" s="11" t="s">
        <v>3135</v>
      </c>
      <c r="D1634" s="11" t="s">
        <v>260</v>
      </c>
      <c r="E1634" s="19" t="s">
        <v>3385</v>
      </c>
      <c r="F1634" s="10">
        <v>42036</v>
      </c>
      <c r="G1634" s="10">
        <v>45689</v>
      </c>
      <c r="H1634" s="11">
        <v>11</v>
      </c>
      <c r="I1634" s="20" t="s">
        <v>259</v>
      </c>
      <c r="J1634" s="11" t="s">
        <v>261</v>
      </c>
      <c r="K1634" s="11" t="s">
        <v>12658</v>
      </c>
      <c r="L1634" s="11">
        <v>2</v>
      </c>
    </row>
    <row r="1635" spans="1:12">
      <c r="A1635" s="11" t="s">
        <v>3136</v>
      </c>
      <c r="D1635" s="11" t="s">
        <v>260</v>
      </c>
      <c r="E1635" s="19" t="s">
        <v>3386</v>
      </c>
      <c r="F1635" s="10">
        <v>42036</v>
      </c>
      <c r="G1635" s="10">
        <v>45689</v>
      </c>
      <c r="H1635" s="11">
        <v>11</v>
      </c>
      <c r="I1635" s="20" t="s">
        <v>259</v>
      </c>
      <c r="J1635" s="11" t="s">
        <v>261</v>
      </c>
      <c r="K1635" s="11" t="s">
        <v>12658</v>
      </c>
      <c r="L1635" s="11">
        <v>2</v>
      </c>
    </row>
    <row r="1636" spans="1:12">
      <c r="A1636" s="11" t="s">
        <v>3137</v>
      </c>
      <c r="D1636" s="11" t="s">
        <v>260</v>
      </c>
      <c r="E1636" s="19" t="s">
        <v>3387</v>
      </c>
      <c r="F1636" s="10">
        <v>42036</v>
      </c>
      <c r="G1636" s="10">
        <v>45689</v>
      </c>
      <c r="H1636" s="11">
        <v>11</v>
      </c>
      <c r="I1636" s="20" t="s">
        <v>259</v>
      </c>
      <c r="J1636" s="11" t="s">
        <v>261</v>
      </c>
      <c r="K1636" s="11" t="s">
        <v>12658</v>
      </c>
      <c r="L1636" s="11">
        <v>2</v>
      </c>
    </row>
    <row r="1637" spans="1:12">
      <c r="A1637" s="11" t="s">
        <v>3138</v>
      </c>
      <c r="D1637" s="11" t="s">
        <v>260</v>
      </c>
      <c r="E1637" s="19" t="s">
        <v>3388</v>
      </c>
      <c r="F1637" s="10">
        <v>42036</v>
      </c>
      <c r="G1637" s="10">
        <v>45689</v>
      </c>
      <c r="H1637" s="11">
        <v>11</v>
      </c>
      <c r="I1637" s="20" t="s">
        <v>259</v>
      </c>
      <c r="J1637" s="11" t="s">
        <v>261</v>
      </c>
      <c r="K1637" s="11" t="s">
        <v>12658</v>
      </c>
      <c r="L1637" s="11">
        <v>2</v>
      </c>
    </row>
    <row r="1638" spans="1:12">
      <c r="A1638" s="11" t="s">
        <v>3139</v>
      </c>
      <c r="D1638" s="11" t="s">
        <v>260</v>
      </c>
      <c r="E1638" s="19" t="s">
        <v>3389</v>
      </c>
      <c r="F1638" s="10">
        <v>42036</v>
      </c>
      <c r="G1638" s="10">
        <v>45689</v>
      </c>
      <c r="H1638" s="11">
        <v>11</v>
      </c>
      <c r="I1638" s="20" t="s">
        <v>259</v>
      </c>
      <c r="J1638" s="11" t="s">
        <v>261</v>
      </c>
      <c r="K1638" s="11" t="s">
        <v>12658</v>
      </c>
      <c r="L1638" s="11">
        <v>2</v>
      </c>
    </row>
    <row r="1639" spans="1:12">
      <c r="A1639" s="11" t="s">
        <v>3140</v>
      </c>
      <c r="D1639" s="11" t="s">
        <v>260</v>
      </c>
      <c r="E1639" s="19" t="s">
        <v>3390</v>
      </c>
      <c r="F1639" s="10">
        <v>42036</v>
      </c>
      <c r="G1639" s="10">
        <v>45689</v>
      </c>
      <c r="H1639" s="11">
        <v>11</v>
      </c>
      <c r="I1639" s="20" t="s">
        <v>259</v>
      </c>
      <c r="J1639" s="11" t="s">
        <v>261</v>
      </c>
      <c r="K1639" s="11" t="s">
        <v>12658</v>
      </c>
      <c r="L1639" s="11">
        <v>2</v>
      </c>
    </row>
    <row r="1640" spans="1:12">
      <c r="A1640" s="11" t="s">
        <v>3141</v>
      </c>
      <c r="D1640" s="11" t="s">
        <v>260</v>
      </c>
      <c r="E1640" s="19" t="s">
        <v>3391</v>
      </c>
      <c r="F1640" s="10">
        <v>42036</v>
      </c>
      <c r="G1640" s="10">
        <v>45689</v>
      </c>
      <c r="H1640" s="11">
        <v>11</v>
      </c>
      <c r="I1640" s="20" t="s">
        <v>259</v>
      </c>
      <c r="J1640" s="11" t="s">
        <v>261</v>
      </c>
      <c r="K1640" s="11" t="s">
        <v>12658</v>
      </c>
      <c r="L1640" s="11">
        <v>2</v>
      </c>
    </row>
    <row r="1641" spans="1:12">
      <c r="A1641" s="11" t="s">
        <v>3142</v>
      </c>
      <c r="D1641" s="11" t="s">
        <v>260</v>
      </c>
      <c r="E1641" s="19" t="s">
        <v>3392</v>
      </c>
      <c r="F1641" s="10">
        <v>42036</v>
      </c>
      <c r="G1641" s="10">
        <v>45689</v>
      </c>
      <c r="H1641" s="11">
        <v>11</v>
      </c>
      <c r="I1641" s="20" t="s">
        <v>259</v>
      </c>
      <c r="J1641" s="11" t="s">
        <v>261</v>
      </c>
      <c r="K1641" s="11" t="s">
        <v>12658</v>
      </c>
      <c r="L1641" s="11">
        <v>2</v>
      </c>
    </row>
    <row r="1642" spans="1:12">
      <c r="A1642" s="11" t="s">
        <v>3143</v>
      </c>
      <c r="D1642" s="11" t="s">
        <v>260</v>
      </c>
      <c r="E1642" s="19" t="s">
        <v>3393</v>
      </c>
      <c r="F1642" s="10">
        <v>42036</v>
      </c>
      <c r="G1642" s="10">
        <v>45689</v>
      </c>
      <c r="H1642" s="11">
        <v>11</v>
      </c>
      <c r="I1642" s="20" t="s">
        <v>259</v>
      </c>
      <c r="J1642" s="11" t="s">
        <v>261</v>
      </c>
      <c r="K1642" s="11" t="s">
        <v>12658</v>
      </c>
      <c r="L1642" s="11">
        <v>2</v>
      </c>
    </row>
    <row r="1643" spans="1:12">
      <c r="A1643" s="11" t="s">
        <v>3144</v>
      </c>
      <c r="D1643" s="11" t="s">
        <v>260</v>
      </c>
      <c r="E1643" s="19" t="s">
        <v>3394</v>
      </c>
      <c r="F1643" s="10">
        <v>42036</v>
      </c>
      <c r="G1643" s="10">
        <v>45689</v>
      </c>
      <c r="H1643" s="11">
        <v>11</v>
      </c>
      <c r="I1643" s="20" t="s">
        <v>259</v>
      </c>
      <c r="J1643" s="11" t="s">
        <v>261</v>
      </c>
      <c r="K1643" s="11" t="s">
        <v>12658</v>
      </c>
      <c r="L1643" s="11">
        <v>2</v>
      </c>
    </row>
    <row r="1644" spans="1:12">
      <c r="A1644" s="11" t="s">
        <v>3145</v>
      </c>
      <c r="D1644" s="11" t="s">
        <v>260</v>
      </c>
      <c r="E1644" s="19" t="s">
        <v>3395</v>
      </c>
      <c r="F1644" s="10">
        <v>42036</v>
      </c>
      <c r="G1644" s="10">
        <v>45689</v>
      </c>
      <c r="H1644" s="11">
        <v>11</v>
      </c>
      <c r="I1644" s="20" t="s">
        <v>259</v>
      </c>
      <c r="J1644" s="11" t="s">
        <v>261</v>
      </c>
      <c r="K1644" s="11" t="s">
        <v>12658</v>
      </c>
      <c r="L1644" s="11">
        <v>2</v>
      </c>
    </row>
    <row r="1645" spans="1:12">
      <c r="A1645" s="11" t="s">
        <v>3146</v>
      </c>
      <c r="D1645" s="11" t="s">
        <v>260</v>
      </c>
      <c r="E1645" s="19" t="s">
        <v>3396</v>
      </c>
      <c r="F1645" s="10">
        <v>42036</v>
      </c>
      <c r="G1645" s="10">
        <v>45689</v>
      </c>
      <c r="H1645" s="11">
        <v>11</v>
      </c>
      <c r="I1645" s="20" t="s">
        <v>259</v>
      </c>
      <c r="J1645" s="11" t="s">
        <v>261</v>
      </c>
      <c r="K1645" s="11" t="s">
        <v>12658</v>
      </c>
      <c r="L1645" s="11">
        <v>2</v>
      </c>
    </row>
    <row r="1646" spans="1:12">
      <c r="A1646" s="11" t="s">
        <v>3147</v>
      </c>
      <c r="D1646" s="11" t="s">
        <v>260</v>
      </c>
      <c r="E1646" s="19" t="s">
        <v>3397</v>
      </c>
      <c r="F1646" s="10">
        <v>42036</v>
      </c>
      <c r="G1646" s="10">
        <v>45689</v>
      </c>
      <c r="H1646" s="11">
        <v>11</v>
      </c>
      <c r="I1646" s="20" t="s">
        <v>259</v>
      </c>
      <c r="J1646" s="11" t="s">
        <v>261</v>
      </c>
      <c r="K1646" s="11" t="s">
        <v>12658</v>
      </c>
      <c r="L1646" s="11">
        <v>2</v>
      </c>
    </row>
    <row r="1647" spans="1:12">
      <c r="A1647" s="11" t="s">
        <v>3148</v>
      </c>
      <c r="D1647" s="11" t="s">
        <v>260</v>
      </c>
      <c r="E1647" s="19" t="s">
        <v>3398</v>
      </c>
      <c r="F1647" s="10">
        <v>42036</v>
      </c>
      <c r="G1647" s="10">
        <v>45689</v>
      </c>
      <c r="H1647" s="11">
        <v>11</v>
      </c>
      <c r="I1647" s="11" t="s">
        <v>277</v>
      </c>
      <c r="J1647" s="11" t="s">
        <v>261</v>
      </c>
      <c r="K1647" s="11" t="s">
        <v>12658</v>
      </c>
      <c r="L1647" s="11">
        <v>2</v>
      </c>
    </row>
    <row r="1648" spans="1:12">
      <c r="A1648" s="11" t="s">
        <v>3149</v>
      </c>
      <c r="D1648" s="11" t="s">
        <v>260</v>
      </c>
      <c r="E1648" s="19" t="s">
        <v>3399</v>
      </c>
      <c r="F1648" s="10">
        <v>42036</v>
      </c>
      <c r="G1648" s="10">
        <v>45689</v>
      </c>
      <c r="H1648" s="11">
        <v>11</v>
      </c>
      <c r="I1648" s="11" t="s">
        <v>277</v>
      </c>
      <c r="J1648" s="11" t="s">
        <v>261</v>
      </c>
      <c r="K1648" s="11" t="s">
        <v>12658</v>
      </c>
      <c r="L1648" s="11">
        <v>2</v>
      </c>
    </row>
    <row r="1649" spans="1:12">
      <c r="A1649" s="11" t="s">
        <v>3150</v>
      </c>
      <c r="D1649" s="11" t="s">
        <v>260</v>
      </c>
      <c r="E1649" s="19" t="s">
        <v>3400</v>
      </c>
      <c r="F1649" s="10">
        <v>42036</v>
      </c>
      <c r="G1649" s="10">
        <v>45689</v>
      </c>
      <c r="H1649" s="11">
        <v>11</v>
      </c>
      <c r="I1649" s="11" t="s">
        <v>277</v>
      </c>
      <c r="J1649" s="11" t="s">
        <v>261</v>
      </c>
      <c r="K1649" s="11" t="s">
        <v>12658</v>
      </c>
      <c r="L1649" s="11">
        <v>2</v>
      </c>
    </row>
    <row r="1650" spans="1:12">
      <c r="A1650" s="11" t="s">
        <v>3151</v>
      </c>
      <c r="D1650" s="11" t="s">
        <v>260</v>
      </c>
      <c r="E1650" s="19" t="s">
        <v>3401</v>
      </c>
      <c r="F1650" s="10">
        <v>42036</v>
      </c>
      <c r="G1650" s="10">
        <v>45689</v>
      </c>
      <c r="H1650" s="11">
        <v>11</v>
      </c>
      <c r="I1650" s="20" t="s">
        <v>259</v>
      </c>
      <c r="J1650" s="11" t="s">
        <v>261</v>
      </c>
      <c r="K1650" s="11" t="s">
        <v>12658</v>
      </c>
      <c r="L1650" s="11">
        <v>2</v>
      </c>
    </row>
    <row r="1651" spans="1:12">
      <c r="A1651" s="11" t="s">
        <v>3152</v>
      </c>
      <c r="D1651" s="11" t="s">
        <v>260</v>
      </c>
      <c r="E1651" s="19" t="s">
        <v>3402</v>
      </c>
      <c r="F1651" s="10">
        <v>42036</v>
      </c>
      <c r="G1651" s="10">
        <v>45689</v>
      </c>
      <c r="H1651" s="11">
        <v>11</v>
      </c>
      <c r="I1651" s="20" t="s">
        <v>259</v>
      </c>
      <c r="J1651" s="11" t="s">
        <v>261</v>
      </c>
      <c r="K1651" s="11" t="s">
        <v>12658</v>
      </c>
      <c r="L1651" s="11">
        <v>2</v>
      </c>
    </row>
    <row r="1652" spans="1:12">
      <c r="A1652" s="11" t="s">
        <v>3153</v>
      </c>
      <c r="D1652" s="11" t="s">
        <v>260</v>
      </c>
      <c r="E1652" s="19" t="s">
        <v>3403</v>
      </c>
      <c r="F1652" s="10">
        <v>42036</v>
      </c>
      <c r="G1652" s="10">
        <v>45689</v>
      </c>
      <c r="H1652" s="11">
        <v>11</v>
      </c>
      <c r="I1652" s="20" t="s">
        <v>259</v>
      </c>
      <c r="J1652" s="11" t="s">
        <v>261</v>
      </c>
      <c r="K1652" s="11" t="s">
        <v>12658</v>
      </c>
      <c r="L1652" s="11">
        <v>2</v>
      </c>
    </row>
    <row r="1653" spans="1:12">
      <c r="A1653" s="11" t="s">
        <v>3154</v>
      </c>
      <c r="D1653" s="11" t="s">
        <v>260</v>
      </c>
      <c r="E1653" s="19" t="s">
        <v>3404</v>
      </c>
      <c r="F1653" s="10">
        <v>42036</v>
      </c>
      <c r="G1653" s="10">
        <v>45689</v>
      </c>
      <c r="H1653" s="11">
        <v>11</v>
      </c>
      <c r="I1653" s="20" t="s">
        <v>259</v>
      </c>
      <c r="J1653" s="11" t="s">
        <v>261</v>
      </c>
      <c r="K1653" s="11" t="s">
        <v>12658</v>
      </c>
      <c r="L1653" s="11">
        <v>2</v>
      </c>
    </row>
    <row r="1654" spans="1:12">
      <c r="A1654" s="11" t="s">
        <v>3155</v>
      </c>
      <c r="D1654" s="11" t="s">
        <v>260</v>
      </c>
      <c r="E1654" s="19" t="s">
        <v>3405</v>
      </c>
      <c r="F1654" s="10">
        <v>42036</v>
      </c>
      <c r="G1654" s="10">
        <v>45689</v>
      </c>
      <c r="H1654" s="11">
        <v>11</v>
      </c>
      <c r="I1654" s="20" t="s">
        <v>259</v>
      </c>
      <c r="J1654" s="11" t="s">
        <v>261</v>
      </c>
      <c r="K1654" s="11" t="s">
        <v>12658</v>
      </c>
      <c r="L1654" s="11">
        <v>2</v>
      </c>
    </row>
    <row r="1655" spans="1:12">
      <c r="A1655" s="11" t="s">
        <v>3156</v>
      </c>
      <c r="D1655" s="11" t="s">
        <v>260</v>
      </c>
      <c r="E1655" s="19" t="s">
        <v>3406</v>
      </c>
      <c r="F1655" s="10">
        <v>42036</v>
      </c>
      <c r="G1655" s="10">
        <v>45689</v>
      </c>
      <c r="H1655" s="11">
        <v>11</v>
      </c>
      <c r="I1655" s="20" t="s">
        <v>259</v>
      </c>
      <c r="J1655" s="11" t="s">
        <v>261</v>
      </c>
      <c r="K1655" s="11" t="s">
        <v>12658</v>
      </c>
      <c r="L1655" s="11">
        <v>2</v>
      </c>
    </row>
    <row r="1656" spans="1:12">
      <c r="A1656" s="11" t="s">
        <v>3157</v>
      </c>
      <c r="D1656" s="11" t="s">
        <v>260</v>
      </c>
      <c r="E1656" s="19" t="s">
        <v>3407</v>
      </c>
      <c r="F1656" s="10">
        <v>42036</v>
      </c>
      <c r="G1656" s="10">
        <v>45689</v>
      </c>
      <c r="H1656" s="11">
        <v>11</v>
      </c>
      <c r="I1656" s="20" t="s">
        <v>259</v>
      </c>
      <c r="J1656" s="11" t="s">
        <v>261</v>
      </c>
      <c r="K1656" s="11" t="s">
        <v>12658</v>
      </c>
      <c r="L1656" s="11">
        <v>2</v>
      </c>
    </row>
    <row r="1657" spans="1:12">
      <c r="A1657" s="11" t="s">
        <v>3158</v>
      </c>
      <c r="D1657" s="11" t="s">
        <v>260</v>
      </c>
      <c r="E1657" s="19" t="s">
        <v>3408</v>
      </c>
      <c r="F1657" s="10">
        <v>42036</v>
      </c>
      <c r="G1657" s="10">
        <v>45689</v>
      </c>
      <c r="H1657" s="11">
        <v>11</v>
      </c>
      <c r="I1657" s="20" t="s">
        <v>259</v>
      </c>
      <c r="J1657" s="11" t="s">
        <v>261</v>
      </c>
      <c r="K1657" s="11" t="s">
        <v>12658</v>
      </c>
      <c r="L1657" s="11">
        <v>2</v>
      </c>
    </row>
    <row r="1658" spans="1:12">
      <c r="A1658" s="11" t="s">
        <v>3159</v>
      </c>
      <c r="D1658" s="11" t="s">
        <v>260</v>
      </c>
      <c r="E1658" s="19" t="s">
        <v>3409</v>
      </c>
      <c r="F1658" s="10">
        <v>42036</v>
      </c>
      <c r="G1658" s="10">
        <v>45689</v>
      </c>
      <c r="H1658" s="11">
        <v>11</v>
      </c>
      <c r="I1658" s="20" t="s">
        <v>259</v>
      </c>
      <c r="J1658" s="11" t="s">
        <v>261</v>
      </c>
      <c r="K1658" s="11" t="s">
        <v>12658</v>
      </c>
      <c r="L1658" s="11">
        <v>2</v>
      </c>
    </row>
    <row r="1659" spans="1:12">
      <c r="A1659" s="11" t="s">
        <v>3160</v>
      </c>
      <c r="D1659" s="11" t="s">
        <v>260</v>
      </c>
      <c r="E1659" s="19" t="s">
        <v>3410</v>
      </c>
      <c r="F1659" s="10">
        <v>42036</v>
      </c>
      <c r="G1659" s="10">
        <v>45689</v>
      </c>
      <c r="H1659" s="11">
        <v>11</v>
      </c>
      <c r="I1659" s="20" t="s">
        <v>259</v>
      </c>
      <c r="J1659" s="11" t="s">
        <v>261</v>
      </c>
      <c r="K1659" s="11" t="s">
        <v>12658</v>
      </c>
      <c r="L1659" s="11">
        <v>2</v>
      </c>
    </row>
    <row r="1660" spans="1:12">
      <c r="A1660" s="11" t="s">
        <v>3161</v>
      </c>
      <c r="D1660" s="11" t="s">
        <v>260</v>
      </c>
      <c r="E1660" s="19" t="s">
        <v>3411</v>
      </c>
      <c r="F1660" s="10">
        <v>42036</v>
      </c>
      <c r="G1660" s="10">
        <v>45689</v>
      </c>
      <c r="H1660" s="11">
        <v>11</v>
      </c>
      <c r="I1660" s="20" t="s">
        <v>259</v>
      </c>
      <c r="J1660" s="11" t="s">
        <v>261</v>
      </c>
      <c r="K1660" s="11" t="s">
        <v>12658</v>
      </c>
      <c r="L1660" s="11">
        <v>2</v>
      </c>
    </row>
    <row r="1661" spans="1:12">
      <c r="A1661" s="11" t="s">
        <v>3162</v>
      </c>
      <c r="D1661" s="11" t="s">
        <v>260</v>
      </c>
      <c r="E1661" s="19" t="s">
        <v>3412</v>
      </c>
      <c r="F1661" s="10">
        <v>42036</v>
      </c>
      <c r="G1661" s="10">
        <v>45689</v>
      </c>
      <c r="H1661" s="11">
        <v>11</v>
      </c>
      <c r="I1661" s="20" t="s">
        <v>259</v>
      </c>
      <c r="J1661" s="11" t="s">
        <v>261</v>
      </c>
      <c r="K1661" s="11" t="s">
        <v>12658</v>
      </c>
      <c r="L1661" s="11">
        <v>2</v>
      </c>
    </row>
    <row r="1662" spans="1:12">
      <c r="A1662" s="11" t="s">
        <v>3163</v>
      </c>
      <c r="D1662" s="11" t="s">
        <v>260</v>
      </c>
      <c r="E1662" s="19" t="s">
        <v>3413</v>
      </c>
      <c r="F1662" s="10">
        <v>42036</v>
      </c>
      <c r="G1662" s="10">
        <v>45689</v>
      </c>
      <c r="H1662" s="11">
        <v>11</v>
      </c>
      <c r="I1662" s="20" t="s">
        <v>259</v>
      </c>
      <c r="J1662" s="11" t="s">
        <v>261</v>
      </c>
      <c r="K1662" s="11" t="s">
        <v>12658</v>
      </c>
      <c r="L1662" s="11">
        <v>2</v>
      </c>
    </row>
    <row r="1663" spans="1:12">
      <c r="A1663" s="11" t="s">
        <v>3164</v>
      </c>
      <c r="D1663" s="11" t="s">
        <v>260</v>
      </c>
      <c r="E1663" s="19" t="s">
        <v>3414</v>
      </c>
      <c r="F1663" s="10">
        <v>42036</v>
      </c>
      <c r="G1663" s="10">
        <v>45689</v>
      </c>
      <c r="H1663" s="11">
        <v>11</v>
      </c>
      <c r="I1663" s="20" t="s">
        <v>259</v>
      </c>
      <c r="J1663" s="11" t="s">
        <v>261</v>
      </c>
      <c r="K1663" s="11" t="s">
        <v>12658</v>
      </c>
      <c r="L1663" s="11">
        <v>2</v>
      </c>
    </row>
    <row r="1664" spans="1:12">
      <c r="A1664" s="11" t="s">
        <v>3165</v>
      </c>
      <c r="D1664" s="11" t="s">
        <v>260</v>
      </c>
      <c r="E1664" s="19" t="s">
        <v>3415</v>
      </c>
      <c r="F1664" s="10">
        <v>42036</v>
      </c>
      <c r="G1664" s="10">
        <v>45689</v>
      </c>
      <c r="H1664" s="11">
        <v>11</v>
      </c>
      <c r="I1664" s="20" t="s">
        <v>259</v>
      </c>
      <c r="J1664" s="11" t="s">
        <v>261</v>
      </c>
      <c r="K1664" s="11" t="s">
        <v>12658</v>
      </c>
      <c r="L1664" s="11">
        <v>2</v>
      </c>
    </row>
    <row r="1665" spans="1:12">
      <c r="A1665" s="11" t="s">
        <v>3166</v>
      </c>
      <c r="D1665" s="11" t="s">
        <v>260</v>
      </c>
      <c r="E1665" s="19" t="s">
        <v>3416</v>
      </c>
      <c r="F1665" s="10">
        <v>42036</v>
      </c>
      <c r="G1665" s="10">
        <v>45689</v>
      </c>
      <c r="H1665" s="11">
        <v>11</v>
      </c>
      <c r="I1665" s="11" t="s">
        <v>277</v>
      </c>
      <c r="J1665" s="11" t="s">
        <v>261</v>
      </c>
      <c r="K1665" s="11" t="s">
        <v>12658</v>
      </c>
      <c r="L1665" s="11">
        <v>2</v>
      </c>
    </row>
    <row r="1666" spans="1:12">
      <c r="A1666" s="11" t="s">
        <v>3167</v>
      </c>
      <c r="D1666" s="11" t="s">
        <v>260</v>
      </c>
      <c r="E1666" s="19" t="s">
        <v>3417</v>
      </c>
      <c r="F1666" s="10">
        <v>42036</v>
      </c>
      <c r="G1666" s="10">
        <v>45689</v>
      </c>
      <c r="H1666" s="11">
        <v>11</v>
      </c>
      <c r="I1666" s="11" t="s">
        <v>277</v>
      </c>
      <c r="J1666" s="11" t="s">
        <v>261</v>
      </c>
      <c r="K1666" s="11" t="s">
        <v>12658</v>
      </c>
      <c r="L1666" s="11">
        <v>2</v>
      </c>
    </row>
    <row r="1667" spans="1:12">
      <c r="A1667" s="11" t="s">
        <v>3168</v>
      </c>
      <c r="D1667" s="11" t="s">
        <v>260</v>
      </c>
      <c r="E1667" s="19" t="s">
        <v>3418</v>
      </c>
      <c r="F1667" s="10">
        <v>42036</v>
      </c>
      <c r="G1667" s="10">
        <v>45689</v>
      </c>
      <c r="H1667" s="11">
        <v>11</v>
      </c>
      <c r="I1667" s="11" t="s">
        <v>277</v>
      </c>
      <c r="J1667" s="11" t="s">
        <v>261</v>
      </c>
      <c r="K1667" s="11" t="s">
        <v>12658</v>
      </c>
      <c r="L1667" s="11">
        <v>2</v>
      </c>
    </row>
    <row r="1668" spans="1:12">
      <c r="A1668" s="11" t="s">
        <v>3169</v>
      </c>
      <c r="D1668" s="11" t="s">
        <v>260</v>
      </c>
      <c r="E1668" s="19" t="s">
        <v>3419</v>
      </c>
      <c r="F1668" s="10">
        <v>42036</v>
      </c>
      <c r="G1668" s="10">
        <v>45689</v>
      </c>
      <c r="H1668" s="11">
        <v>11</v>
      </c>
      <c r="I1668" s="20" t="s">
        <v>259</v>
      </c>
      <c r="J1668" s="11" t="s">
        <v>261</v>
      </c>
      <c r="K1668" s="11" t="s">
        <v>12658</v>
      </c>
      <c r="L1668" s="11">
        <v>2</v>
      </c>
    </row>
    <row r="1669" spans="1:12">
      <c r="A1669" s="11" t="s">
        <v>3170</v>
      </c>
      <c r="D1669" s="11" t="s">
        <v>260</v>
      </c>
      <c r="E1669" s="19" t="s">
        <v>3420</v>
      </c>
      <c r="F1669" s="10">
        <v>42036</v>
      </c>
      <c r="G1669" s="10">
        <v>45689</v>
      </c>
      <c r="H1669" s="11">
        <v>11</v>
      </c>
      <c r="I1669" s="20" t="s">
        <v>259</v>
      </c>
      <c r="J1669" s="11" t="s">
        <v>261</v>
      </c>
      <c r="K1669" s="11" t="s">
        <v>12658</v>
      </c>
      <c r="L1669" s="11">
        <v>2</v>
      </c>
    </row>
    <row r="1670" spans="1:12">
      <c r="A1670" s="11" t="s">
        <v>3171</v>
      </c>
      <c r="D1670" s="11" t="s">
        <v>260</v>
      </c>
      <c r="E1670" s="19" t="s">
        <v>3421</v>
      </c>
      <c r="F1670" s="10">
        <v>42036</v>
      </c>
      <c r="G1670" s="10">
        <v>45689</v>
      </c>
      <c r="H1670" s="11">
        <v>11</v>
      </c>
      <c r="I1670" s="20" t="s">
        <v>259</v>
      </c>
      <c r="J1670" s="11" t="s">
        <v>261</v>
      </c>
      <c r="K1670" s="11" t="s">
        <v>12658</v>
      </c>
      <c r="L1670" s="11">
        <v>2</v>
      </c>
    </row>
    <row r="1671" spans="1:12">
      <c r="A1671" s="11" t="s">
        <v>3172</v>
      </c>
      <c r="D1671" s="11" t="s">
        <v>260</v>
      </c>
      <c r="E1671" s="19" t="s">
        <v>3422</v>
      </c>
      <c r="F1671" s="10">
        <v>42036</v>
      </c>
      <c r="G1671" s="10">
        <v>45689</v>
      </c>
      <c r="H1671" s="11">
        <v>11</v>
      </c>
      <c r="I1671" s="20" t="s">
        <v>259</v>
      </c>
      <c r="J1671" s="11" t="s">
        <v>261</v>
      </c>
      <c r="K1671" s="11" t="s">
        <v>12658</v>
      </c>
      <c r="L1671" s="11">
        <v>2</v>
      </c>
    </row>
    <row r="1672" spans="1:12">
      <c r="A1672" s="11" t="s">
        <v>3173</v>
      </c>
      <c r="D1672" s="11" t="s">
        <v>260</v>
      </c>
      <c r="E1672" s="19" t="s">
        <v>3423</v>
      </c>
      <c r="F1672" s="10">
        <v>42036</v>
      </c>
      <c r="G1672" s="10">
        <v>45689</v>
      </c>
      <c r="H1672" s="11">
        <v>11</v>
      </c>
      <c r="I1672" s="20" t="s">
        <v>259</v>
      </c>
      <c r="J1672" s="11" t="s">
        <v>261</v>
      </c>
      <c r="K1672" s="11" t="s">
        <v>12658</v>
      </c>
      <c r="L1672" s="11">
        <v>2</v>
      </c>
    </row>
    <row r="1673" spans="1:12">
      <c r="A1673" s="11" t="s">
        <v>3174</v>
      </c>
      <c r="D1673" s="11" t="s">
        <v>260</v>
      </c>
      <c r="E1673" s="19" t="s">
        <v>3424</v>
      </c>
      <c r="F1673" s="10">
        <v>42036</v>
      </c>
      <c r="G1673" s="10">
        <v>45689</v>
      </c>
      <c r="H1673" s="11">
        <v>11</v>
      </c>
      <c r="I1673" s="20" t="s">
        <v>259</v>
      </c>
      <c r="J1673" s="11" t="s">
        <v>261</v>
      </c>
      <c r="K1673" s="11" t="s">
        <v>12658</v>
      </c>
      <c r="L1673" s="11">
        <v>2</v>
      </c>
    </row>
    <row r="1674" spans="1:12">
      <c r="A1674" s="11" t="s">
        <v>3175</v>
      </c>
      <c r="D1674" s="11" t="s">
        <v>260</v>
      </c>
      <c r="E1674" s="19" t="s">
        <v>3425</v>
      </c>
      <c r="F1674" s="10">
        <v>42036</v>
      </c>
      <c r="G1674" s="10">
        <v>45689</v>
      </c>
      <c r="H1674" s="11">
        <v>11</v>
      </c>
      <c r="I1674" s="20" t="s">
        <v>259</v>
      </c>
      <c r="J1674" s="11" t="s">
        <v>261</v>
      </c>
      <c r="K1674" s="11" t="s">
        <v>12658</v>
      </c>
      <c r="L1674" s="11">
        <v>2</v>
      </c>
    </row>
    <row r="1675" spans="1:12">
      <c r="A1675" s="11" t="s">
        <v>3176</v>
      </c>
      <c r="D1675" s="11" t="s">
        <v>260</v>
      </c>
      <c r="E1675" s="19" t="s">
        <v>3426</v>
      </c>
      <c r="F1675" s="10">
        <v>42036</v>
      </c>
      <c r="G1675" s="10">
        <v>45689</v>
      </c>
      <c r="H1675" s="11">
        <v>11</v>
      </c>
      <c r="I1675" s="20" t="s">
        <v>259</v>
      </c>
      <c r="J1675" s="11" t="s">
        <v>261</v>
      </c>
      <c r="K1675" s="11" t="s">
        <v>12658</v>
      </c>
      <c r="L1675" s="11">
        <v>2</v>
      </c>
    </row>
    <row r="1676" spans="1:12">
      <c r="A1676" s="11" t="s">
        <v>3177</v>
      </c>
      <c r="D1676" s="11" t="s">
        <v>260</v>
      </c>
      <c r="E1676" s="19" t="s">
        <v>3427</v>
      </c>
      <c r="F1676" s="10">
        <v>42036</v>
      </c>
      <c r="G1676" s="10">
        <v>45689</v>
      </c>
      <c r="H1676" s="11">
        <v>11</v>
      </c>
      <c r="I1676" s="20" t="s">
        <v>259</v>
      </c>
      <c r="J1676" s="11" t="s">
        <v>261</v>
      </c>
      <c r="K1676" s="11" t="s">
        <v>12658</v>
      </c>
      <c r="L1676" s="11">
        <v>2</v>
      </c>
    </row>
    <row r="1677" spans="1:12">
      <c r="A1677" s="11" t="s">
        <v>3178</v>
      </c>
      <c r="D1677" s="11" t="s">
        <v>260</v>
      </c>
      <c r="E1677" s="19" t="s">
        <v>3428</v>
      </c>
      <c r="F1677" s="10">
        <v>42036</v>
      </c>
      <c r="G1677" s="10">
        <v>45689</v>
      </c>
      <c r="H1677" s="11">
        <v>11</v>
      </c>
      <c r="I1677" s="20" t="s">
        <v>259</v>
      </c>
      <c r="J1677" s="11" t="s">
        <v>261</v>
      </c>
      <c r="K1677" s="11" t="s">
        <v>12658</v>
      </c>
      <c r="L1677" s="11">
        <v>2</v>
      </c>
    </row>
    <row r="1678" spans="1:12">
      <c r="A1678" s="11" t="s">
        <v>3179</v>
      </c>
      <c r="D1678" s="11" t="s">
        <v>260</v>
      </c>
      <c r="E1678" s="19" t="s">
        <v>3429</v>
      </c>
      <c r="F1678" s="10">
        <v>42036</v>
      </c>
      <c r="G1678" s="10">
        <v>45689</v>
      </c>
      <c r="H1678" s="11">
        <v>11</v>
      </c>
      <c r="I1678" s="20" t="s">
        <v>259</v>
      </c>
      <c r="J1678" s="11" t="s">
        <v>261</v>
      </c>
      <c r="K1678" s="11" t="s">
        <v>12658</v>
      </c>
      <c r="L1678" s="11">
        <v>2</v>
      </c>
    </row>
    <row r="1679" spans="1:12">
      <c r="A1679" s="11" t="s">
        <v>3180</v>
      </c>
      <c r="D1679" s="11" t="s">
        <v>260</v>
      </c>
      <c r="E1679" s="19" t="s">
        <v>3430</v>
      </c>
      <c r="F1679" s="10">
        <v>42036</v>
      </c>
      <c r="G1679" s="10">
        <v>45689</v>
      </c>
      <c r="H1679" s="11">
        <v>11</v>
      </c>
      <c r="I1679" s="20" t="s">
        <v>259</v>
      </c>
      <c r="J1679" s="11" t="s">
        <v>261</v>
      </c>
      <c r="K1679" s="11" t="s">
        <v>12658</v>
      </c>
      <c r="L1679" s="11">
        <v>2</v>
      </c>
    </row>
    <row r="1680" spans="1:12">
      <c r="A1680" s="11" t="s">
        <v>3181</v>
      </c>
      <c r="D1680" s="11" t="s">
        <v>260</v>
      </c>
      <c r="E1680" s="19" t="s">
        <v>3431</v>
      </c>
      <c r="F1680" s="10">
        <v>42036</v>
      </c>
      <c r="G1680" s="10">
        <v>45689</v>
      </c>
      <c r="H1680" s="11">
        <v>11</v>
      </c>
      <c r="I1680" s="20" t="s">
        <v>259</v>
      </c>
      <c r="J1680" s="11" t="s">
        <v>261</v>
      </c>
      <c r="K1680" s="11" t="s">
        <v>12658</v>
      </c>
      <c r="L1680" s="11">
        <v>2</v>
      </c>
    </row>
    <row r="1681" spans="1:12">
      <c r="A1681" s="11" t="s">
        <v>3182</v>
      </c>
      <c r="D1681" s="11" t="s">
        <v>260</v>
      </c>
      <c r="E1681" s="19" t="s">
        <v>3432</v>
      </c>
      <c r="F1681" s="10">
        <v>42036</v>
      </c>
      <c r="G1681" s="10">
        <v>45689</v>
      </c>
      <c r="H1681" s="11">
        <v>11</v>
      </c>
      <c r="I1681" s="20" t="s">
        <v>259</v>
      </c>
      <c r="J1681" s="11" t="s">
        <v>261</v>
      </c>
      <c r="K1681" s="11" t="s">
        <v>12658</v>
      </c>
      <c r="L1681" s="11">
        <v>2</v>
      </c>
    </row>
    <row r="1682" spans="1:12">
      <c r="A1682" s="11" t="s">
        <v>3183</v>
      </c>
      <c r="D1682" s="11" t="s">
        <v>260</v>
      </c>
      <c r="E1682" s="19" t="s">
        <v>3433</v>
      </c>
      <c r="F1682" s="10">
        <v>42036</v>
      </c>
      <c r="G1682" s="10">
        <v>45689</v>
      </c>
      <c r="H1682" s="11">
        <v>11</v>
      </c>
      <c r="I1682" s="20" t="s">
        <v>259</v>
      </c>
      <c r="J1682" s="11" t="s">
        <v>261</v>
      </c>
      <c r="K1682" s="11" t="s">
        <v>12658</v>
      </c>
      <c r="L1682" s="11">
        <v>2</v>
      </c>
    </row>
    <row r="1683" spans="1:12">
      <c r="A1683" s="11" t="s">
        <v>3184</v>
      </c>
      <c r="D1683" s="11" t="s">
        <v>260</v>
      </c>
      <c r="E1683" s="19" t="s">
        <v>3434</v>
      </c>
      <c r="F1683" s="10">
        <v>42036</v>
      </c>
      <c r="G1683" s="10">
        <v>45689</v>
      </c>
      <c r="H1683" s="11">
        <v>11</v>
      </c>
      <c r="I1683" s="11" t="s">
        <v>277</v>
      </c>
      <c r="J1683" s="11" t="s">
        <v>261</v>
      </c>
      <c r="K1683" s="11" t="s">
        <v>12658</v>
      </c>
      <c r="L1683" s="11">
        <v>2</v>
      </c>
    </row>
    <row r="1684" spans="1:12">
      <c r="A1684" s="11" t="s">
        <v>3185</v>
      </c>
      <c r="D1684" s="11" t="s">
        <v>260</v>
      </c>
      <c r="E1684" s="19" t="s">
        <v>3435</v>
      </c>
      <c r="F1684" s="10">
        <v>42036</v>
      </c>
      <c r="G1684" s="10">
        <v>45689</v>
      </c>
      <c r="H1684" s="11">
        <v>11</v>
      </c>
      <c r="I1684" s="11" t="s">
        <v>277</v>
      </c>
      <c r="J1684" s="11" t="s">
        <v>261</v>
      </c>
      <c r="K1684" s="11" t="s">
        <v>12658</v>
      </c>
      <c r="L1684" s="11">
        <v>2</v>
      </c>
    </row>
    <row r="1685" spans="1:12">
      <c r="A1685" s="11" t="s">
        <v>3186</v>
      </c>
      <c r="D1685" s="11" t="s">
        <v>260</v>
      </c>
      <c r="E1685" s="19" t="s">
        <v>3436</v>
      </c>
      <c r="F1685" s="10">
        <v>42036</v>
      </c>
      <c r="G1685" s="10">
        <v>45689</v>
      </c>
      <c r="H1685" s="11">
        <v>11</v>
      </c>
      <c r="I1685" s="11" t="s">
        <v>277</v>
      </c>
      <c r="J1685" s="11" t="s">
        <v>261</v>
      </c>
      <c r="K1685" s="11" t="s">
        <v>12658</v>
      </c>
      <c r="L1685" s="11">
        <v>2</v>
      </c>
    </row>
    <row r="1686" spans="1:12">
      <c r="A1686" s="11" t="s">
        <v>3187</v>
      </c>
      <c r="D1686" s="11" t="s">
        <v>260</v>
      </c>
      <c r="E1686" s="19" t="s">
        <v>3437</v>
      </c>
      <c r="F1686" s="10">
        <v>42036</v>
      </c>
      <c r="G1686" s="10">
        <v>45689</v>
      </c>
      <c r="H1686" s="11">
        <v>11</v>
      </c>
      <c r="I1686" s="20" t="s">
        <v>259</v>
      </c>
      <c r="J1686" s="11" t="s">
        <v>261</v>
      </c>
      <c r="K1686" s="11" t="s">
        <v>12658</v>
      </c>
      <c r="L1686" s="11">
        <v>2</v>
      </c>
    </row>
    <row r="1687" spans="1:12">
      <c r="A1687" s="11" t="s">
        <v>3188</v>
      </c>
      <c r="D1687" s="11" t="s">
        <v>260</v>
      </c>
      <c r="E1687" s="19" t="s">
        <v>3438</v>
      </c>
      <c r="F1687" s="10">
        <v>42036</v>
      </c>
      <c r="G1687" s="10">
        <v>45689</v>
      </c>
      <c r="H1687" s="11">
        <v>11</v>
      </c>
      <c r="I1687" s="20" t="s">
        <v>259</v>
      </c>
      <c r="J1687" s="11" t="s">
        <v>261</v>
      </c>
      <c r="K1687" s="11" t="s">
        <v>12658</v>
      </c>
      <c r="L1687" s="11">
        <v>2</v>
      </c>
    </row>
    <row r="1688" spans="1:12">
      <c r="A1688" s="11" t="s">
        <v>3189</v>
      </c>
      <c r="D1688" s="11" t="s">
        <v>260</v>
      </c>
      <c r="E1688" s="19" t="s">
        <v>3439</v>
      </c>
      <c r="F1688" s="10">
        <v>42036</v>
      </c>
      <c r="G1688" s="10">
        <v>45689</v>
      </c>
      <c r="H1688" s="11">
        <v>11</v>
      </c>
      <c r="I1688" s="20" t="s">
        <v>259</v>
      </c>
      <c r="J1688" s="11" t="s">
        <v>261</v>
      </c>
      <c r="K1688" s="11" t="s">
        <v>12658</v>
      </c>
      <c r="L1688" s="11">
        <v>2</v>
      </c>
    </row>
    <row r="1689" spans="1:12">
      <c r="A1689" s="11" t="s">
        <v>3190</v>
      </c>
      <c r="D1689" s="11" t="s">
        <v>260</v>
      </c>
      <c r="E1689" s="19" t="s">
        <v>3440</v>
      </c>
      <c r="F1689" s="10">
        <v>42036</v>
      </c>
      <c r="G1689" s="10">
        <v>45689</v>
      </c>
      <c r="H1689" s="11">
        <v>11</v>
      </c>
      <c r="I1689" s="20" t="s">
        <v>259</v>
      </c>
      <c r="J1689" s="11" t="s">
        <v>261</v>
      </c>
      <c r="K1689" s="11" t="s">
        <v>12658</v>
      </c>
      <c r="L1689" s="11">
        <v>2</v>
      </c>
    </row>
    <row r="1690" spans="1:12">
      <c r="A1690" s="11" t="s">
        <v>3191</v>
      </c>
      <c r="D1690" s="11" t="s">
        <v>260</v>
      </c>
      <c r="E1690" s="19" t="s">
        <v>3441</v>
      </c>
      <c r="F1690" s="10">
        <v>42036</v>
      </c>
      <c r="G1690" s="10">
        <v>45689</v>
      </c>
      <c r="H1690" s="11">
        <v>11</v>
      </c>
      <c r="I1690" s="20" t="s">
        <v>259</v>
      </c>
      <c r="J1690" s="11" t="s">
        <v>261</v>
      </c>
      <c r="K1690" s="11" t="s">
        <v>12658</v>
      </c>
      <c r="L1690" s="11">
        <v>2</v>
      </c>
    </row>
    <row r="1691" spans="1:12">
      <c r="A1691" s="11" t="s">
        <v>3192</v>
      </c>
      <c r="D1691" s="11" t="s">
        <v>260</v>
      </c>
      <c r="E1691" s="19" t="s">
        <v>3442</v>
      </c>
      <c r="F1691" s="10">
        <v>42036</v>
      </c>
      <c r="G1691" s="10">
        <v>45689</v>
      </c>
      <c r="H1691" s="11">
        <v>11</v>
      </c>
      <c r="I1691" s="20" t="s">
        <v>259</v>
      </c>
      <c r="J1691" s="11" t="s">
        <v>261</v>
      </c>
      <c r="K1691" s="11" t="s">
        <v>12658</v>
      </c>
      <c r="L1691" s="11">
        <v>2</v>
      </c>
    </row>
    <row r="1692" spans="1:12">
      <c r="A1692" s="11" t="s">
        <v>3193</v>
      </c>
      <c r="D1692" s="11" t="s">
        <v>260</v>
      </c>
      <c r="E1692" s="19" t="s">
        <v>3443</v>
      </c>
      <c r="F1692" s="10">
        <v>42036</v>
      </c>
      <c r="G1692" s="10">
        <v>45689</v>
      </c>
      <c r="H1692" s="11">
        <v>11</v>
      </c>
      <c r="I1692" s="20" t="s">
        <v>259</v>
      </c>
      <c r="J1692" s="11" t="s">
        <v>261</v>
      </c>
      <c r="K1692" s="11" t="s">
        <v>12658</v>
      </c>
      <c r="L1692" s="11">
        <v>2</v>
      </c>
    </row>
    <row r="1693" spans="1:12">
      <c r="A1693" s="11" t="s">
        <v>3194</v>
      </c>
      <c r="D1693" s="11" t="s">
        <v>260</v>
      </c>
      <c r="E1693" s="19" t="s">
        <v>3444</v>
      </c>
      <c r="F1693" s="10">
        <v>42036</v>
      </c>
      <c r="G1693" s="10">
        <v>45689</v>
      </c>
      <c r="H1693" s="11">
        <v>11</v>
      </c>
      <c r="I1693" s="20" t="s">
        <v>259</v>
      </c>
      <c r="J1693" s="11" t="s">
        <v>261</v>
      </c>
      <c r="K1693" s="11" t="s">
        <v>12658</v>
      </c>
      <c r="L1693" s="11">
        <v>2</v>
      </c>
    </row>
    <row r="1694" spans="1:12">
      <c r="A1694" s="11" t="s">
        <v>3195</v>
      </c>
      <c r="D1694" s="11" t="s">
        <v>260</v>
      </c>
      <c r="E1694" s="19" t="s">
        <v>3445</v>
      </c>
      <c r="F1694" s="10">
        <v>42036</v>
      </c>
      <c r="G1694" s="10">
        <v>45689</v>
      </c>
      <c r="H1694" s="11">
        <v>11</v>
      </c>
      <c r="I1694" s="20" t="s">
        <v>259</v>
      </c>
      <c r="J1694" s="11" t="s">
        <v>261</v>
      </c>
      <c r="K1694" s="11" t="s">
        <v>12658</v>
      </c>
      <c r="L1694" s="11">
        <v>2</v>
      </c>
    </row>
    <row r="1695" spans="1:12">
      <c r="A1695" s="11" t="s">
        <v>3196</v>
      </c>
      <c r="D1695" s="11" t="s">
        <v>260</v>
      </c>
      <c r="E1695" s="19" t="s">
        <v>3446</v>
      </c>
      <c r="F1695" s="10">
        <v>42036</v>
      </c>
      <c r="G1695" s="10">
        <v>45689</v>
      </c>
      <c r="H1695" s="11">
        <v>11</v>
      </c>
      <c r="I1695" s="20" t="s">
        <v>259</v>
      </c>
      <c r="J1695" s="11" t="s">
        <v>261</v>
      </c>
      <c r="K1695" s="11" t="s">
        <v>12658</v>
      </c>
      <c r="L1695" s="11">
        <v>2</v>
      </c>
    </row>
    <row r="1696" spans="1:12">
      <c r="A1696" s="11" t="s">
        <v>3197</v>
      </c>
      <c r="D1696" s="11" t="s">
        <v>260</v>
      </c>
      <c r="E1696" s="19" t="s">
        <v>3447</v>
      </c>
      <c r="F1696" s="10">
        <v>42036</v>
      </c>
      <c r="G1696" s="10">
        <v>45689</v>
      </c>
      <c r="H1696" s="11">
        <v>11</v>
      </c>
      <c r="I1696" s="20" t="s">
        <v>259</v>
      </c>
      <c r="J1696" s="11" t="s">
        <v>261</v>
      </c>
      <c r="K1696" s="11" t="s">
        <v>12658</v>
      </c>
      <c r="L1696" s="11">
        <v>2</v>
      </c>
    </row>
    <row r="1697" spans="1:12">
      <c r="A1697" s="11" t="s">
        <v>3198</v>
      </c>
      <c r="D1697" s="11" t="s">
        <v>260</v>
      </c>
      <c r="E1697" s="19" t="s">
        <v>3448</v>
      </c>
      <c r="F1697" s="10">
        <v>42036</v>
      </c>
      <c r="G1697" s="10">
        <v>45689</v>
      </c>
      <c r="H1697" s="11">
        <v>11</v>
      </c>
      <c r="I1697" s="20" t="s">
        <v>259</v>
      </c>
      <c r="J1697" s="11" t="s">
        <v>261</v>
      </c>
      <c r="K1697" s="11" t="s">
        <v>12658</v>
      </c>
      <c r="L1697" s="11">
        <v>2</v>
      </c>
    </row>
    <row r="1698" spans="1:12">
      <c r="A1698" s="11" t="s">
        <v>3199</v>
      </c>
      <c r="D1698" s="11" t="s">
        <v>260</v>
      </c>
      <c r="E1698" s="19" t="s">
        <v>3449</v>
      </c>
      <c r="F1698" s="10">
        <v>42036</v>
      </c>
      <c r="G1698" s="10">
        <v>45689</v>
      </c>
      <c r="H1698" s="11">
        <v>11</v>
      </c>
      <c r="I1698" s="20" t="s">
        <v>259</v>
      </c>
      <c r="J1698" s="11" t="s">
        <v>261</v>
      </c>
      <c r="K1698" s="11" t="s">
        <v>12658</v>
      </c>
      <c r="L1698" s="11">
        <v>2</v>
      </c>
    </row>
    <row r="1699" spans="1:12">
      <c r="A1699" s="11" t="s">
        <v>3200</v>
      </c>
      <c r="D1699" s="11" t="s">
        <v>260</v>
      </c>
      <c r="E1699" s="19" t="s">
        <v>3450</v>
      </c>
      <c r="F1699" s="10">
        <v>42036</v>
      </c>
      <c r="G1699" s="10">
        <v>45689</v>
      </c>
      <c r="H1699" s="11">
        <v>11</v>
      </c>
      <c r="I1699" s="20" t="s">
        <v>259</v>
      </c>
      <c r="J1699" s="11" t="s">
        <v>261</v>
      </c>
      <c r="K1699" s="11" t="s">
        <v>12658</v>
      </c>
      <c r="L1699" s="11">
        <v>2</v>
      </c>
    </row>
    <row r="1700" spans="1:12">
      <c r="A1700" s="11" t="s">
        <v>3201</v>
      </c>
      <c r="D1700" s="11" t="s">
        <v>260</v>
      </c>
      <c r="E1700" s="19" t="s">
        <v>3451</v>
      </c>
      <c r="F1700" s="10">
        <v>42036</v>
      </c>
      <c r="G1700" s="10">
        <v>45689</v>
      </c>
      <c r="H1700" s="11">
        <v>11</v>
      </c>
      <c r="I1700" s="20" t="s">
        <v>259</v>
      </c>
      <c r="J1700" s="11" t="s">
        <v>261</v>
      </c>
      <c r="K1700" s="11" t="s">
        <v>12658</v>
      </c>
      <c r="L1700" s="11">
        <v>2</v>
      </c>
    </row>
    <row r="1701" spans="1:12">
      <c r="A1701" s="11" t="s">
        <v>3202</v>
      </c>
      <c r="D1701" s="11" t="s">
        <v>260</v>
      </c>
      <c r="E1701" s="19" t="s">
        <v>3452</v>
      </c>
      <c r="F1701" s="10">
        <v>42036</v>
      </c>
      <c r="G1701" s="10">
        <v>45689</v>
      </c>
      <c r="H1701" s="11">
        <v>11</v>
      </c>
      <c r="I1701" s="11" t="s">
        <v>277</v>
      </c>
      <c r="J1701" s="11" t="s">
        <v>261</v>
      </c>
      <c r="K1701" s="11" t="s">
        <v>12658</v>
      </c>
      <c r="L1701" s="11">
        <v>2</v>
      </c>
    </row>
    <row r="1702" spans="1:12">
      <c r="A1702" s="11" t="s">
        <v>3203</v>
      </c>
      <c r="D1702" s="11" t="s">
        <v>260</v>
      </c>
      <c r="E1702" s="19" t="s">
        <v>3453</v>
      </c>
      <c r="F1702" s="10">
        <v>42036</v>
      </c>
      <c r="G1702" s="10">
        <v>45689</v>
      </c>
      <c r="H1702" s="11">
        <v>11</v>
      </c>
      <c r="I1702" s="11" t="s">
        <v>277</v>
      </c>
      <c r="J1702" s="11" t="s">
        <v>261</v>
      </c>
      <c r="K1702" s="11" t="s">
        <v>12658</v>
      </c>
      <c r="L1702" s="11">
        <v>2</v>
      </c>
    </row>
    <row r="1703" spans="1:12">
      <c r="A1703" s="11" t="s">
        <v>3204</v>
      </c>
      <c r="D1703" s="11" t="s">
        <v>260</v>
      </c>
      <c r="E1703" s="19" t="s">
        <v>3454</v>
      </c>
      <c r="F1703" s="10">
        <v>42036</v>
      </c>
      <c r="G1703" s="10">
        <v>45689</v>
      </c>
      <c r="H1703" s="11">
        <v>11</v>
      </c>
      <c r="I1703" s="11" t="s">
        <v>277</v>
      </c>
      <c r="J1703" s="11" t="s">
        <v>261</v>
      </c>
      <c r="K1703" s="11" t="s">
        <v>12658</v>
      </c>
      <c r="L1703" s="11">
        <v>2</v>
      </c>
    </row>
    <row r="1704" spans="1:12">
      <c r="A1704" s="11" t="s">
        <v>3205</v>
      </c>
      <c r="D1704" s="11" t="s">
        <v>260</v>
      </c>
      <c r="E1704" s="19" t="s">
        <v>3455</v>
      </c>
      <c r="F1704" s="10">
        <v>42036</v>
      </c>
      <c r="G1704" s="10">
        <v>45689</v>
      </c>
      <c r="H1704" s="11">
        <v>11</v>
      </c>
      <c r="I1704" s="20" t="s">
        <v>259</v>
      </c>
      <c r="J1704" s="11" t="s">
        <v>261</v>
      </c>
      <c r="K1704" s="11" t="s">
        <v>12658</v>
      </c>
      <c r="L1704" s="11">
        <v>2</v>
      </c>
    </row>
    <row r="1705" spans="1:12">
      <c r="A1705" s="11" t="s">
        <v>3206</v>
      </c>
      <c r="D1705" s="11" t="s">
        <v>260</v>
      </c>
      <c r="E1705" s="19" t="s">
        <v>3456</v>
      </c>
      <c r="F1705" s="10">
        <v>42036</v>
      </c>
      <c r="G1705" s="10">
        <v>45689</v>
      </c>
      <c r="H1705" s="11">
        <v>11</v>
      </c>
      <c r="I1705" s="20" t="s">
        <v>259</v>
      </c>
      <c r="J1705" s="11" t="s">
        <v>261</v>
      </c>
      <c r="K1705" s="11" t="s">
        <v>12658</v>
      </c>
      <c r="L1705" s="11">
        <v>2</v>
      </c>
    </row>
    <row r="1706" spans="1:12">
      <c r="A1706" s="11" t="s">
        <v>3207</v>
      </c>
      <c r="D1706" s="11" t="s">
        <v>260</v>
      </c>
      <c r="E1706" s="19" t="s">
        <v>3457</v>
      </c>
      <c r="F1706" s="10">
        <v>42036</v>
      </c>
      <c r="G1706" s="10">
        <v>45689</v>
      </c>
      <c r="H1706" s="11">
        <v>11</v>
      </c>
      <c r="I1706" s="20" t="s">
        <v>259</v>
      </c>
      <c r="J1706" s="11" t="s">
        <v>261</v>
      </c>
      <c r="K1706" s="11" t="s">
        <v>12658</v>
      </c>
      <c r="L1706" s="11">
        <v>2</v>
      </c>
    </row>
    <row r="1707" spans="1:12">
      <c r="A1707" s="11" t="s">
        <v>3208</v>
      </c>
      <c r="D1707" s="11" t="s">
        <v>260</v>
      </c>
      <c r="E1707" s="19" t="s">
        <v>3458</v>
      </c>
      <c r="F1707" s="10">
        <v>42036</v>
      </c>
      <c r="G1707" s="10">
        <v>45689</v>
      </c>
      <c r="H1707" s="11">
        <v>11</v>
      </c>
      <c r="I1707" s="20" t="s">
        <v>259</v>
      </c>
      <c r="J1707" s="11" t="s">
        <v>261</v>
      </c>
      <c r="K1707" s="11" t="s">
        <v>12658</v>
      </c>
      <c r="L1707" s="11">
        <v>2</v>
      </c>
    </row>
    <row r="1708" spans="1:12">
      <c r="A1708" s="11" t="s">
        <v>3209</v>
      </c>
      <c r="D1708" s="11" t="s">
        <v>260</v>
      </c>
      <c r="E1708" s="19" t="s">
        <v>3459</v>
      </c>
      <c r="F1708" s="10">
        <v>42036</v>
      </c>
      <c r="G1708" s="10">
        <v>45689</v>
      </c>
      <c r="H1708" s="11">
        <v>11</v>
      </c>
      <c r="I1708" s="20" t="s">
        <v>259</v>
      </c>
      <c r="J1708" s="11" t="s">
        <v>261</v>
      </c>
      <c r="K1708" s="11" t="s">
        <v>12658</v>
      </c>
      <c r="L1708" s="11">
        <v>2</v>
      </c>
    </row>
    <row r="1709" spans="1:12">
      <c r="A1709" s="11" t="s">
        <v>3210</v>
      </c>
      <c r="D1709" s="11" t="s">
        <v>260</v>
      </c>
      <c r="E1709" s="19" t="s">
        <v>3460</v>
      </c>
      <c r="F1709" s="10">
        <v>42036</v>
      </c>
      <c r="G1709" s="10">
        <v>45689</v>
      </c>
      <c r="H1709" s="11">
        <v>11</v>
      </c>
      <c r="I1709" s="20" t="s">
        <v>259</v>
      </c>
      <c r="J1709" s="11" t="s">
        <v>261</v>
      </c>
      <c r="K1709" s="11" t="s">
        <v>12658</v>
      </c>
      <c r="L1709" s="11">
        <v>2</v>
      </c>
    </row>
    <row r="1710" spans="1:12">
      <c r="A1710" s="11" t="s">
        <v>3211</v>
      </c>
      <c r="D1710" s="11" t="s">
        <v>260</v>
      </c>
      <c r="E1710" s="19" t="s">
        <v>3461</v>
      </c>
      <c r="F1710" s="10">
        <v>42036</v>
      </c>
      <c r="G1710" s="10">
        <v>45689</v>
      </c>
      <c r="H1710" s="11">
        <v>11</v>
      </c>
      <c r="I1710" s="20" t="s">
        <v>259</v>
      </c>
      <c r="J1710" s="11" t="s">
        <v>261</v>
      </c>
      <c r="K1710" s="11" t="s">
        <v>12658</v>
      </c>
      <c r="L1710" s="11">
        <v>2</v>
      </c>
    </row>
    <row r="1711" spans="1:12">
      <c r="A1711" s="11" t="s">
        <v>3212</v>
      </c>
      <c r="D1711" s="11" t="s">
        <v>260</v>
      </c>
      <c r="E1711" s="19" t="s">
        <v>3462</v>
      </c>
      <c r="F1711" s="10">
        <v>42036</v>
      </c>
      <c r="G1711" s="10">
        <v>45689</v>
      </c>
      <c r="H1711" s="11">
        <v>11</v>
      </c>
      <c r="I1711" s="20" t="s">
        <v>259</v>
      </c>
      <c r="J1711" s="11" t="s">
        <v>261</v>
      </c>
      <c r="K1711" s="11" t="s">
        <v>12658</v>
      </c>
      <c r="L1711" s="11">
        <v>2</v>
      </c>
    </row>
    <row r="1712" spans="1:12">
      <c r="A1712" s="11" t="s">
        <v>3213</v>
      </c>
      <c r="D1712" s="11" t="s">
        <v>260</v>
      </c>
      <c r="E1712" s="19" t="s">
        <v>3463</v>
      </c>
      <c r="F1712" s="10">
        <v>42036</v>
      </c>
      <c r="G1712" s="10">
        <v>45689</v>
      </c>
      <c r="H1712" s="11">
        <v>11</v>
      </c>
      <c r="I1712" s="20" t="s">
        <v>259</v>
      </c>
      <c r="J1712" s="11" t="s">
        <v>261</v>
      </c>
      <c r="K1712" s="11" t="s">
        <v>12658</v>
      </c>
      <c r="L1712" s="11">
        <v>2</v>
      </c>
    </row>
    <row r="1713" spans="1:12">
      <c r="A1713" s="11" t="s">
        <v>3214</v>
      </c>
      <c r="D1713" s="11" t="s">
        <v>260</v>
      </c>
      <c r="E1713" s="19" t="s">
        <v>3464</v>
      </c>
      <c r="F1713" s="10">
        <v>42036</v>
      </c>
      <c r="G1713" s="10">
        <v>45689</v>
      </c>
      <c r="H1713" s="11">
        <v>11</v>
      </c>
      <c r="I1713" s="20" t="s">
        <v>259</v>
      </c>
      <c r="J1713" s="11" t="s">
        <v>261</v>
      </c>
      <c r="K1713" s="11" t="s">
        <v>12658</v>
      </c>
      <c r="L1713" s="11">
        <v>2</v>
      </c>
    </row>
    <row r="1714" spans="1:12">
      <c r="A1714" s="11" t="s">
        <v>3215</v>
      </c>
      <c r="D1714" s="11" t="s">
        <v>260</v>
      </c>
      <c r="E1714" s="19" t="s">
        <v>3465</v>
      </c>
      <c r="F1714" s="10">
        <v>42036</v>
      </c>
      <c r="G1714" s="10">
        <v>45689</v>
      </c>
      <c r="H1714" s="11">
        <v>11</v>
      </c>
      <c r="I1714" s="20" t="s">
        <v>259</v>
      </c>
      <c r="J1714" s="11" t="s">
        <v>261</v>
      </c>
      <c r="K1714" s="11" t="s">
        <v>12658</v>
      </c>
      <c r="L1714" s="11">
        <v>2</v>
      </c>
    </row>
    <row r="1715" spans="1:12">
      <c r="A1715" s="11" t="s">
        <v>3216</v>
      </c>
      <c r="D1715" s="11" t="s">
        <v>260</v>
      </c>
      <c r="E1715" s="19" t="s">
        <v>3466</v>
      </c>
      <c r="F1715" s="10">
        <v>42036</v>
      </c>
      <c r="G1715" s="10">
        <v>45689</v>
      </c>
      <c r="H1715" s="11">
        <v>11</v>
      </c>
      <c r="I1715" s="20" t="s">
        <v>259</v>
      </c>
      <c r="J1715" s="11" t="s">
        <v>261</v>
      </c>
      <c r="K1715" s="11" t="s">
        <v>12658</v>
      </c>
      <c r="L1715" s="11">
        <v>2</v>
      </c>
    </row>
    <row r="1716" spans="1:12">
      <c r="A1716" s="11" t="s">
        <v>3217</v>
      </c>
      <c r="D1716" s="11" t="s">
        <v>260</v>
      </c>
      <c r="E1716" s="19" t="s">
        <v>3467</v>
      </c>
      <c r="F1716" s="10">
        <v>42036</v>
      </c>
      <c r="G1716" s="10">
        <v>45689</v>
      </c>
      <c r="H1716" s="11">
        <v>11</v>
      </c>
      <c r="I1716" s="20" t="s">
        <v>259</v>
      </c>
      <c r="J1716" s="11" t="s">
        <v>261</v>
      </c>
      <c r="K1716" s="11" t="s">
        <v>12658</v>
      </c>
      <c r="L1716" s="11">
        <v>2</v>
      </c>
    </row>
    <row r="1717" spans="1:12">
      <c r="A1717" s="11" t="s">
        <v>3218</v>
      </c>
      <c r="D1717" s="11" t="s">
        <v>260</v>
      </c>
      <c r="E1717" s="19" t="s">
        <v>3468</v>
      </c>
      <c r="F1717" s="10">
        <v>42036</v>
      </c>
      <c r="G1717" s="10">
        <v>45689</v>
      </c>
      <c r="H1717" s="11">
        <v>11</v>
      </c>
      <c r="I1717" s="20" t="s">
        <v>259</v>
      </c>
      <c r="J1717" s="11" t="s">
        <v>261</v>
      </c>
      <c r="K1717" s="11" t="s">
        <v>12658</v>
      </c>
      <c r="L1717" s="11">
        <v>2</v>
      </c>
    </row>
    <row r="1718" spans="1:12">
      <c r="A1718" s="11" t="s">
        <v>3219</v>
      </c>
      <c r="D1718" s="11" t="s">
        <v>260</v>
      </c>
      <c r="E1718" s="19" t="s">
        <v>3469</v>
      </c>
      <c r="F1718" s="10">
        <v>42036</v>
      </c>
      <c r="G1718" s="10">
        <v>45689</v>
      </c>
      <c r="H1718" s="11">
        <v>11</v>
      </c>
      <c r="I1718" s="20" t="s">
        <v>259</v>
      </c>
      <c r="J1718" s="11" t="s">
        <v>261</v>
      </c>
      <c r="K1718" s="11" t="s">
        <v>12658</v>
      </c>
      <c r="L1718" s="11">
        <v>2</v>
      </c>
    </row>
    <row r="1719" spans="1:12">
      <c r="A1719" s="11" t="s">
        <v>3220</v>
      </c>
      <c r="D1719" s="11" t="s">
        <v>260</v>
      </c>
      <c r="E1719" s="19" t="s">
        <v>3470</v>
      </c>
      <c r="F1719" s="10">
        <v>42036</v>
      </c>
      <c r="G1719" s="10">
        <v>45689</v>
      </c>
      <c r="H1719" s="11">
        <v>11</v>
      </c>
      <c r="I1719" s="11" t="s">
        <v>277</v>
      </c>
      <c r="J1719" s="11" t="s">
        <v>261</v>
      </c>
      <c r="K1719" s="11" t="s">
        <v>12658</v>
      </c>
      <c r="L1719" s="11">
        <v>2</v>
      </c>
    </row>
    <row r="1720" spans="1:12">
      <c r="A1720" s="11" t="s">
        <v>3221</v>
      </c>
      <c r="D1720" s="11" t="s">
        <v>260</v>
      </c>
      <c r="E1720" s="19" t="s">
        <v>3471</v>
      </c>
      <c r="F1720" s="10">
        <v>42036</v>
      </c>
      <c r="G1720" s="10">
        <v>45689</v>
      </c>
      <c r="H1720" s="11">
        <v>11</v>
      </c>
      <c r="I1720" s="11" t="s">
        <v>277</v>
      </c>
      <c r="J1720" s="11" t="s">
        <v>261</v>
      </c>
      <c r="K1720" s="11" t="s">
        <v>12658</v>
      </c>
      <c r="L1720" s="11">
        <v>2</v>
      </c>
    </row>
    <row r="1721" spans="1:12">
      <c r="A1721" s="11" t="s">
        <v>3222</v>
      </c>
      <c r="D1721" s="11" t="s">
        <v>260</v>
      </c>
      <c r="E1721" s="19" t="s">
        <v>3472</v>
      </c>
      <c r="F1721" s="10">
        <v>42036</v>
      </c>
      <c r="G1721" s="10">
        <v>45689</v>
      </c>
      <c r="H1721" s="11">
        <v>11</v>
      </c>
      <c r="I1721" s="11" t="s">
        <v>277</v>
      </c>
      <c r="J1721" s="11" t="s">
        <v>261</v>
      </c>
      <c r="K1721" s="11" t="s">
        <v>12658</v>
      </c>
      <c r="L1721" s="11">
        <v>2</v>
      </c>
    </row>
    <row r="1722" spans="1:12">
      <c r="A1722" s="11" t="s">
        <v>3223</v>
      </c>
      <c r="D1722" s="11" t="s">
        <v>260</v>
      </c>
      <c r="E1722" s="19" t="s">
        <v>3473</v>
      </c>
      <c r="F1722" s="10">
        <v>42036</v>
      </c>
      <c r="G1722" s="10">
        <v>45689</v>
      </c>
      <c r="H1722" s="11">
        <v>11</v>
      </c>
      <c r="I1722" s="20" t="s">
        <v>259</v>
      </c>
      <c r="J1722" s="11" t="s">
        <v>261</v>
      </c>
      <c r="K1722" s="11" t="s">
        <v>12658</v>
      </c>
      <c r="L1722" s="11">
        <v>2</v>
      </c>
    </row>
    <row r="1723" spans="1:12">
      <c r="A1723" s="11" t="s">
        <v>3224</v>
      </c>
      <c r="D1723" s="11" t="s">
        <v>260</v>
      </c>
      <c r="E1723" s="19" t="s">
        <v>3474</v>
      </c>
      <c r="F1723" s="10">
        <v>42036</v>
      </c>
      <c r="G1723" s="10">
        <v>45689</v>
      </c>
      <c r="H1723" s="11">
        <v>11</v>
      </c>
      <c r="I1723" s="20" t="s">
        <v>259</v>
      </c>
      <c r="J1723" s="11" t="s">
        <v>261</v>
      </c>
      <c r="K1723" s="11" t="s">
        <v>12658</v>
      </c>
      <c r="L1723" s="11">
        <v>2</v>
      </c>
    </row>
    <row r="1724" spans="1:12">
      <c r="A1724" s="11" t="s">
        <v>3225</v>
      </c>
      <c r="D1724" s="11" t="s">
        <v>260</v>
      </c>
      <c r="E1724" s="19" t="s">
        <v>3475</v>
      </c>
      <c r="F1724" s="10">
        <v>42036</v>
      </c>
      <c r="G1724" s="10">
        <v>45689</v>
      </c>
      <c r="H1724" s="11">
        <v>11</v>
      </c>
      <c r="I1724" s="20" t="s">
        <v>259</v>
      </c>
      <c r="J1724" s="11" t="s">
        <v>261</v>
      </c>
      <c r="K1724" s="11" t="s">
        <v>12658</v>
      </c>
      <c r="L1724" s="11">
        <v>2</v>
      </c>
    </row>
    <row r="1725" spans="1:12">
      <c r="A1725" s="11" t="s">
        <v>3226</v>
      </c>
      <c r="D1725" s="11" t="s">
        <v>260</v>
      </c>
      <c r="E1725" s="19" t="s">
        <v>3476</v>
      </c>
      <c r="F1725" s="10">
        <v>42036</v>
      </c>
      <c r="G1725" s="10">
        <v>45689</v>
      </c>
      <c r="H1725" s="11">
        <v>11</v>
      </c>
      <c r="I1725" s="20" t="s">
        <v>259</v>
      </c>
      <c r="J1725" s="11" t="s">
        <v>261</v>
      </c>
      <c r="K1725" s="11" t="s">
        <v>12658</v>
      </c>
      <c r="L1725" s="11">
        <v>2</v>
      </c>
    </row>
    <row r="1726" spans="1:12">
      <c r="A1726" s="11" t="s">
        <v>3227</v>
      </c>
      <c r="D1726" s="11" t="s">
        <v>260</v>
      </c>
      <c r="E1726" s="19" t="s">
        <v>3477</v>
      </c>
      <c r="F1726" s="10">
        <v>42036</v>
      </c>
      <c r="G1726" s="10">
        <v>45689</v>
      </c>
      <c r="H1726" s="11">
        <v>11</v>
      </c>
      <c r="I1726" s="20" t="s">
        <v>259</v>
      </c>
      <c r="J1726" s="11" t="s">
        <v>261</v>
      </c>
      <c r="K1726" s="11" t="s">
        <v>12658</v>
      </c>
      <c r="L1726" s="11">
        <v>2</v>
      </c>
    </row>
    <row r="1727" spans="1:12">
      <c r="A1727" s="11" t="s">
        <v>3228</v>
      </c>
      <c r="D1727" s="11" t="s">
        <v>260</v>
      </c>
      <c r="E1727" s="19" t="s">
        <v>3478</v>
      </c>
      <c r="F1727" s="10">
        <v>42036</v>
      </c>
      <c r="G1727" s="10">
        <v>45689</v>
      </c>
      <c r="H1727" s="11">
        <v>11</v>
      </c>
      <c r="I1727" s="20" t="s">
        <v>259</v>
      </c>
      <c r="J1727" s="11" t="s">
        <v>261</v>
      </c>
      <c r="K1727" s="11" t="s">
        <v>12658</v>
      </c>
      <c r="L1727" s="11">
        <v>2</v>
      </c>
    </row>
    <row r="1728" spans="1:12">
      <c r="A1728" s="11" t="s">
        <v>3229</v>
      </c>
      <c r="D1728" s="11" t="s">
        <v>260</v>
      </c>
      <c r="E1728" s="19" t="s">
        <v>3479</v>
      </c>
      <c r="F1728" s="10">
        <v>42036</v>
      </c>
      <c r="G1728" s="10">
        <v>45689</v>
      </c>
      <c r="H1728" s="11">
        <v>11</v>
      </c>
      <c r="I1728" s="20" t="s">
        <v>259</v>
      </c>
      <c r="J1728" s="11" t="s">
        <v>261</v>
      </c>
      <c r="K1728" s="11" t="s">
        <v>12658</v>
      </c>
      <c r="L1728" s="11">
        <v>2</v>
      </c>
    </row>
    <row r="1729" spans="1:12">
      <c r="A1729" s="11" t="s">
        <v>3230</v>
      </c>
      <c r="D1729" s="11" t="s">
        <v>260</v>
      </c>
      <c r="E1729" s="19" t="s">
        <v>3480</v>
      </c>
      <c r="F1729" s="10">
        <v>42036</v>
      </c>
      <c r="G1729" s="10">
        <v>45689</v>
      </c>
      <c r="H1729" s="11">
        <v>11</v>
      </c>
      <c r="I1729" s="20" t="s">
        <v>259</v>
      </c>
      <c r="J1729" s="11" t="s">
        <v>261</v>
      </c>
      <c r="K1729" s="11" t="s">
        <v>12658</v>
      </c>
      <c r="L1729" s="11">
        <v>2</v>
      </c>
    </row>
    <row r="1730" spans="1:12">
      <c r="A1730" s="11" t="s">
        <v>3231</v>
      </c>
      <c r="D1730" s="11" t="s">
        <v>260</v>
      </c>
      <c r="E1730" s="19" t="s">
        <v>3481</v>
      </c>
      <c r="F1730" s="10">
        <v>42036</v>
      </c>
      <c r="G1730" s="10">
        <v>45689</v>
      </c>
      <c r="H1730" s="11">
        <v>11</v>
      </c>
      <c r="I1730" s="20" t="s">
        <v>259</v>
      </c>
      <c r="J1730" s="11" t="s">
        <v>261</v>
      </c>
      <c r="K1730" s="11" t="s">
        <v>12658</v>
      </c>
      <c r="L1730" s="11">
        <v>2</v>
      </c>
    </row>
    <row r="1731" spans="1:12">
      <c r="A1731" s="11" t="s">
        <v>3232</v>
      </c>
      <c r="D1731" s="11" t="s">
        <v>260</v>
      </c>
      <c r="E1731" s="19" t="s">
        <v>3482</v>
      </c>
      <c r="F1731" s="10">
        <v>42036</v>
      </c>
      <c r="G1731" s="10">
        <v>45689</v>
      </c>
      <c r="H1731" s="11">
        <v>11</v>
      </c>
      <c r="I1731" s="20" t="s">
        <v>259</v>
      </c>
      <c r="J1731" s="11" t="s">
        <v>261</v>
      </c>
      <c r="K1731" s="11" t="s">
        <v>12658</v>
      </c>
      <c r="L1731" s="11">
        <v>2</v>
      </c>
    </row>
    <row r="1732" spans="1:12">
      <c r="A1732" s="11" t="s">
        <v>3233</v>
      </c>
      <c r="D1732" s="11" t="s">
        <v>260</v>
      </c>
      <c r="E1732" s="19" t="s">
        <v>3483</v>
      </c>
      <c r="F1732" s="10">
        <v>42036</v>
      </c>
      <c r="G1732" s="10">
        <v>45689</v>
      </c>
      <c r="H1732" s="11">
        <v>11</v>
      </c>
      <c r="I1732" s="20" t="s">
        <v>259</v>
      </c>
      <c r="J1732" s="11" t="s">
        <v>261</v>
      </c>
      <c r="K1732" s="11" t="s">
        <v>12658</v>
      </c>
      <c r="L1732" s="11">
        <v>2</v>
      </c>
    </row>
    <row r="1733" spans="1:12">
      <c r="A1733" s="11" t="s">
        <v>3234</v>
      </c>
      <c r="D1733" s="11" t="s">
        <v>260</v>
      </c>
      <c r="E1733" s="19" t="s">
        <v>3484</v>
      </c>
      <c r="F1733" s="10">
        <v>42036</v>
      </c>
      <c r="G1733" s="10">
        <v>45689</v>
      </c>
      <c r="H1733" s="11">
        <v>11</v>
      </c>
      <c r="I1733" s="20" t="s">
        <v>259</v>
      </c>
      <c r="J1733" s="11" t="s">
        <v>261</v>
      </c>
      <c r="K1733" s="11" t="s">
        <v>12658</v>
      </c>
      <c r="L1733" s="11">
        <v>2</v>
      </c>
    </row>
    <row r="1734" spans="1:12">
      <c r="A1734" s="11" t="s">
        <v>3235</v>
      </c>
      <c r="D1734" s="11" t="s">
        <v>260</v>
      </c>
      <c r="E1734" s="19" t="s">
        <v>3485</v>
      </c>
      <c r="F1734" s="10">
        <v>42036</v>
      </c>
      <c r="G1734" s="10">
        <v>45689</v>
      </c>
      <c r="H1734" s="11">
        <v>11</v>
      </c>
      <c r="I1734" s="20" t="s">
        <v>259</v>
      </c>
      <c r="J1734" s="11" t="s">
        <v>261</v>
      </c>
      <c r="K1734" s="11" t="s">
        <v>12658</v>
      </c>
      <c r="L1734" s="11">
        <v>2</v>
      </c>
    </row>
    <row r="1735" spans="1:12">
      <c r="A1735" s="11" t="s">
        <v>3236</v>
      </c>
      <c r="D1735" s="11" t="s">
        <v>260</v>
      </c>
      <c r="E1735" s="19" t="s">
        <v>3486</v>
      </c>
      <c r="F1735" s="10">
        <v>42036</v>
      </c>
      <c r="G1735" s="10">
        <v>45689</v>
      </c>
      <c r="H1735" s="11">
        <v>11</v>
      </c>
      <c r="I1735" s="20" t="s">
        <v>259</v>
      </c>
      <c r="J1735" s="11" t="s">
        <v>261</v>
      </c>
      <c r="K1735" s="11" t="s">
        <v>12658</v>
      </c>
      <c r="L1735" s="11">
        <v>2</v>
      </c>
    </row>
    <row r="1736" spans="1:12">
      <c r="A1736" s="11" t="s">
        <v>3237</v>
      </c>
      <c r="D1736" s="11" t="s">
        <v>260</v>
      </c>
      <c r="E1736" s="19" t="s">
        <v>3487</v>
      </c>
      <c r="F1736" s="10">
        <v>42036</v>
      </c>
      <c r="G1736" s="10">
        <v>45689</v>
      </c>
      <c r="H1736" s="11">
        <v>11</v>
      </c>
      <c r="I1736" s="20" t="s">
        <v>259</v>
      </c>
      <c r="J1736" s="11" t="s">
        <v>261</v>
      </c>
      <c r="K1736" s="11" t="s">
        <v>12658</v>
      </c>
      <c r="L1736" s="11">
        <v>2</v>
      </c>
    </row>
    <row r="1737" spans="1:12">
      <c r="A1737" s="11" t="s">
        <v>3238</v>
      </c>
      <c r="D1737" s="11" t="s">
        <v>260</v>
      </c>
      <c r="E1737" s="19" t="s">
        <v>3488</v>
      </c>
      <c r="F1737" s="10">
        <v>42036</v>
      </c>
      <c r="G1737" s="10">
        <v>45689</v>
      </c>
      <c r="H1737" s="11">
        <v>11</v>
      </c>
      <c r="I1737" s="11" t="s">
        <v>277</v>
      </c>
      <c r="J1737" s="11" t="s">
        <v>261</v>
      </c>
      <c r="K1737" s="11" t="s">
        <v>12658</v>
      </c>
      <c r="L1737" s="11">
        <v>2</v>
      </c>
    </row>
    <row r="1738" spans="1:12">
      <c r="A1738" s="11" t="s">
        <v>3239</v>
      </c>
      <c r="D1738" s="11" t="s">
        <v>260</v>
      </c>
      <c r="E1738" s="19" t="s">
        <v>3489</v>
      </c>
      <c r="F1738" s="10">
        <v>42036</v>
      </c>
      <c r="G1738" s="10">
        <v>45689</v>
      </c>
      <c r="H1738" s="11">
        <v>11</v>
      </c>
      <c r="I1738" s="11" t="s">
        <v>277</v>
      </c>
      <c r="J1738" s="11" t="s">
        <v>261</v>
      </c>
      <c r="K1738" s="11" t="s">
        <v>12658</v>
      </c>
      <c r="L1738" s="11">
        <v>2</v>
      </c>
    </row>
    <row r="1739" spans="1:12">
      <c r="A1739" s="11" t="s">
        <v>3240</v>
      </c>
      <c r="D1739" s="11" t="s">
        <v>260</v>
      </c>
      <c r="E1739" s="19" t="s">
        <v>3490</v>
      </c>
      <c r="F1739" s="10">
        <v>42036</v>
      </c>
      <c r="G1739" s="10">
        <v>45689</v>
      </c>
      <c r="H1739" s="11">
        <v>11</v>
      </c>
      <c r="I1739" s="11" t="s">
        <v>277</v>
      </c>
      <c r="J1739" s="11" t="s">
        <v>261</v>
      </c>
      <c r="K1739" s="11" t="s">
        <v>12658</v>
      </c>
      <c r="L1739" s="11">
        <v>2</v>
      </c>
    </row>
    <row r="1740" spans="1:12">
      <c r="A1740" s="11" t="s">
        <v>3241</v>
      </c>
      <c r="D1740" s="11" t="s">
        <v>260</v>
      </c>
      <c r="E1740" s="19" t="s">
        <v>3491</v>
      </c>
      <c r="F1740" s="10">
        <v>42036</v>
      </c>
      <c r="G1740" s="10">
        <v>45689</v>
      </c>
      <c r="H1740" s="11">
        <v>11</v>
      </c>
      <c r="I1740" s="20" t="s">
        <v>259</v>
      </c>
      <c r="J1740" s="11" t="s">
        <v>261</v>
      </c>
      <c r="K1740" s="11" t="s">
        <v>12658</v>
      </c>
      <c r="L1740" s="11">
        <v>2</v>
      </c>
    </row>
    <row r="1741" spans="1:12">
      <c r="A1741" s="11" t="s">
        <v>3242</v>
      </c>
      <c r="D1741" s="11" t="s">
        <v>260</v>
      </c>
      <c r="E1741" s="19" t="s">
        <v>3492</v>
      </c>
      <c r="F1741" s="10">
        <v>42036</v>
      </c>
      <c r="G1741" s="10">
        <v>45689</v>
      </c>
      <c r="H1741" s="11">
        <v>11</v>
      </c>
      <c r="I1741" s="20" t="s">
        <v>259</v>
      </c>
      <c r="J1741" s="11" t="s">
        <v>261</v>
      </c>
      <c r="K1741" s="11" t="s">
        <v>12658</v>
      </c>
      <c r="L1741" s="11">
        <v>2</v>
      </c>
    </row>
    <row r="1742" spans="1:12">
      <c r="A1742" s="11" t="s">
        <v>3243</v>
      </c>
      <c r="D1742" s="11" t="s">
        <v>260</v>
      </c>
      <c r="E1742" s="19" t="s">
        <v>3493</v>
      </c>
      <c r="F1742" s="10">
        <v>42036</v>
      </c>
      <c r="G1742" s="10">
        <v>45689</v>
      </c>
      <c r="H1742" s="11">
        <v>11</v>
      </c>
      <c r="I1742" s="20" t="s">
        <v>259</v>
      </c>
      <c r="J1742" s="11" t="s">
        <v>261</v>
      </c>
      <c r="K1742" s="11" t="s">
        <v>12658</v>
      </c>
      <c r="L1742" s="11">
        <v>2</v>
      </c>
    </row>
    <row r="1743" spans="1:12">
      <c r="A1743" s="11" t="s">
        <v>3244</v>
      </c>
      <c r="D1743" s="11" t="s">
        <v>260</v>
      </c>
      <c r="E1743" s="19" t="s">
        <v>3494</v>
      </c>
      <c r="F1743" s="10">
        <v>42036</v>
      </c>
      <c r="G1743" s="10">
        <v>45689</v>
      </c>
      <c r="H1743" s="11">
        <v>11</v>
      </c>
      <c r="I1743" s="20" t="s">
        <v>259</v>
      </c>
      <c r="J1743" s="11" t="s">
        <v>261</v>
      </c>
      <c r="K1743" s="11" t="s">
        <v>12658</v>
      </c>
      <c r="L1743" s="11">
        <v>2</v>
      </c>
    </row>
    <row r="1744" spans="1:12">
      <c r="A1744" s="11" t="s">
        <v>3245</v>
      </c>
      <c r="D1744" s="11" t="s">
        <v>260</v>
      </c>
      <c r="E1744" s="19" t="s">
        <v>3495</v>
      </c>
      <c r="F1744" s="10">
        <v>42036</v>
      </c>
      <c r="G1744" s="10">
        <v>45689</v>
      </c>
      <c r="H1744" s="11">
        <v>11</v>
      </c>
      <c r="I1744" s="20" t="s">
        <v>259</v>
      </c>
      <c r="J1744" s="11" t="s">
        <v>261</v>
      </c>
      <c r="K1744" s="11" t="s">
        <v>12658</v>
      </c>
      <c r="L1744" s="11">
        <v>2</v>
      </c>
    </row>
    <row r="1745" spans="1:12">
      <c r="A1745" s="11" t="s">
        <v>3246</v>
      </c>
      <c r="D1745" s="11" t="s">
        <v>260</v>
      </c>
      <c r="E1745" s="19" t="s">
        <v>3496</v>
      </c>
      <c r="F1745" s="10">
        <v>42036</v>
      </c>
      <c r="G1745" s="10">
        <v>45689</v>
      </c>
      <c r="H1745" s="11">
        <v>11</v>
      </c>
      <c r="I1745" s="20" t="s">
        <v>259</v>
      </c>
      <c r="J1745" s="11" t="s">
        <v>261</v>
      </c>
      <c r="K1745" s="11" t="s">
        <v>12658</v>
      </c>
      <c r="L1745" s="11">
        <v>2</v>
      </c>
    </row>
    <row r="1746" spans="1:12">
      <c r="A1746" s="11" t="s">
        <v>3247</v>
      </c>
      <c r="D1746" s="11" t="s">
        <v>260</v>
      </c>
      <c r="E1746" s="19" t="s">
        <v>3497</v>
      </c>
      <c r="F1746" s="10">
        <v>42036</v>
      </c>
      <c r="G1746" s="10">
        <v>45689</v>
      </c>
      <c r="H1746" s="11">
        <v>11</v>
      </c>
      <c r="I1746" s="20" t="s">
        <v>259</v>
      </c>
      <c r="J1746" s="11" t="s">
        <v>261</v>
      </c>
      <c r="K1746" s="11" t="s">
        <v>12658</v>
      </c>
      <c r="L1746" s="11">
        <v>2</v>
      </c>
    </row>
    <row r="1747" spans="1:12">
      <c r="A1747" s="11" t="s">
        <v>3248</v>
      </c>
      <c r="D1747" s="11" t="s">
        <v>260</v>
      </c>
      <c r="E1747" s="19" t="s">
        <v>3498</v>
      </c>
      <c r="F1747" s="10">
        <v>42036</v>
      </c>
      <c r="G1747" s="10">
        <v>45689</v>
      </c>
      <c r="H1747" s="11">
        <v>11</v>
      </c>
      <c r="I1747" s="20" t="s">
        <v>259</v>
      </c>
      <c r="J1747" s="11" t="s">
        <v>261</v>
      </c>
      <c r="K1747" s="11" t="s">
        <v>12658</v>
      </c>
      <c r="L1747" s="11">
        <v>2</v>
      </c>
    </row>
    <row r="1748" spans="1:12">
      <c r="A1748" s="11" t="s">
        <v>3249</v>
      </c>
      <c r="D1748" s="11" t="s">
        <v>260</v>
      </c>
      <c r="E1748" s="19" t="s">
        <v>3499</v>
      </c>
      <c r="F1748" s="10">
        <v>42036</v>
      </c>
      <c r="G1748" s="10">
        <v>45689</v>
      </c>
      <c r="H1748" s="11">
        <v>11</v>
      </c>
      <c r="I1748" s="20" t="s">
        <v>259</v>
      </c>
      <c r="J1748" s="11" t="s">
        <v>261</v>
      </c>
      <c r="K1748" s="11" t="s">
        <v>12658</v>
      </c>
      <c r="L1748" s="11">
        <v>2</v>
      </c>
    </row>
    <row r="1749" spans="1:12">
      <c r="A1749" s="11" t="s">
        <v>3250</v>
      </c>
      <c r="D1749" s="11" t="s">
        <v>260</v>
      </c>
      <c r="E1749" s="19" t="s">
        <v>3500</v>
      </c>
      <c r="F1749" s="10">
        <v>42036</v>
      </c>
      <c r="G1749" s="10">
        <v>45689</v>
      </c>
      <c r="H1749" s="11">
        <v>11</v>
      </c>
      <c r="I1749" s="20" t="s">
        <v>259</v>
      </c>
      <c r="J1749" s="11" t="s">
        <v>261</v>
      </c>
      <c r="K1749" s="11" t="s">
        <v>12658</v>
      </c>
      <c r="L1749" s="11">
        <v>2</v>
      </c>
    </row>
    <row r="1750" spans="1:12">
      <c r="A1750" s="11" t="s">
        <v>3251</v>
      </c>
      <c r="D1750" s="11" t="s">
        <v>260</v>
      </c>
      <c r="E1750" s="19" t="s">
        <v>3501</v>
      </c>
      <c r="F1750" s="10">
        <v>42036</v>
      </c>
      <c r="G1750" s="10">
        <v>45689</v>
      </c>
      <c r="H1750" s="11">
        <v>11</v>
      </c>
      <c r="I1750" s="20" t="s">
        <v>259</v>
      </c>
      <c r="J1750" s="11" t="s">
        <v>261</v>
      </c>
      <c r="K1750" s="11" t="s">
        <v>12658</v>
      </c>
      <c r="L1750" s="11">
        <v>2</v>
      </c>
    </row>
    <row r="1751" spans="1:12">
      <c r="A1751" s="11" t="s">
        <v>3252</v>
      </c>
      <c r="D1751" s="11" t="s">
        <v>260</v>
      </c>
      <c r="E1751" s="19" t="s">
        <v>3502</v>
      </c>
      <c r="F1751" s="10">
        <v>42036</v>
      </c>
      <c r="G1751" s="10">
        <v>45689</v>
      </c>
      <c r="H1751" s="11">
        <v>11</v>
      </c>
      <c r="I1751" s="20" t="s">
        <v>259</v>
      </c>
      <c r="J1751" s="11" t="s">
        <v>261</v>
      </c>
      <c r="K1751" s="11" t="s">
        <v>12658</v>
      </c>
      <c r="L1751" s="11">
        <v>2</v>
      </c>
    </row>
    <row r="1752" spans="1:12">
      <c r="A1752" s="11" t="s">
        <v>3253</v>
      </c>
      <c r="D1752" s="11" t="s">
        <v>260</v>
      </c>
      <c r="E1752" s="19" t="s">
        <v>3503</v>
      </c>
      <c r="F1752" s="10">
        <v>42036</v>
      </c>
      <c r="G1752" s="10">
        <v>45689</v>
      </c>
      <c r="H1752" s="11">
        <v>11</v>
      </c>
      <c r="I1752" s="20" t="s">
        <v>259</v>
      </c>
      <c r="J1752" s="11" t="s">
        <v>261</v>
      </c>
      <c r="K1752" s="11" t="s">
        <v>12658</v>
      </c>
      <c r="L1752" s="11">
        <v>2</v>
      </c>
    </row>
    <row r="1753" spans="1:12">
      <c r="A1753" s="11" t="s">
        <v>3254</v>
      </c>
      <c r="D1753" s="11" t="s">
        <v>260</v>
      </c>
      <c r="E1753" s="19" t="s">
        <v>3504</v>
      </c>
      <c r="F1753" s="10">
        <v>42036</v>
      </c>
      <c r="G1753" s="10">
        <v>45689</v>
      </c>
      <c r="H1753" s="11">
        <v>11</v>
      </c>
      <c r="I1753" s="20" t="s">
        <v>259</v>
      </c>
      <c r="J1753" s="11" t="s">
        <v>261</v>
      </c>
      <c r="K1753" s="11" t="s">
        <v>12658</v>
      </c>
      <c r="L1753" s="11">
        <v>2</v>
      </c>
    </row>
    <row r="1754" spans="1:12">
      <c r="A1754" s="11" t="s">
        <v>3255</v>
      </c>
      <c r="D1754" s="11" t="s">
        <v>260</v>
      </c>
      <c r="E1754" s="19" t="s">
        <v>3505</v>
      </c>
      <c r="F1754" s="10">
        <v>42036</v>
      </c>
      <c r="G1754" s="10">
        <v>45689</v>
      </c>
      <c r="H1754" s="11">
        <v>11</v>
      </c>
      <c r="I1754" s="20" t="s">
        <v>259</v>
      </c>
      <c r="J1754" s="11" t="s">
        <v>261</v>
      </c>
      <c r="K1754" s="11" t="s">
        <v>12658</v>
      </c>
      <c r="L1754" s="11">
        <v>2</v>
      </c>
    </row>
    <row r="1755" spans="1:12">
      <c r="A1755" s="11" t="s">
        <v>3256</v>
      </c>
      <c r="D1755" s="11" t="s">
        <v>260</v>
      </c>
      <c r="E1755" s="19" t="s">
        <v>3506</v>
      </c>
      <c r="F1755" s="10">
        <v>42036</v>
      </c>
      <c r="G1755" s="10">
        <v>45689</v>
      </c>
      <c r="H1755" s="11">
        <v>11</v>
      </c>
      <c r="I1755" s="11" t="s">
        <v>277</v>
      </c>
      <c r="J1755" s="11" t="s">
        <v>261</v>
      </c>
      <c r="K1755" s="11" t="s">
        <v>12658</v>
      </c>
      <c r="L1755" s="11">
        <v>2</v>
      </c>
    </row>
    <row r="1756" spans="1:12">
      <c r="A1756" s="11" t="s">
        <v>3257</v>
      </c>
      <c r="D1756" s="11" t="s">
        <v>260</v>
      </c>
      <c r="E1756" s="19" t="s">
        <v>3507</v>
      </c>
      <c r="F1756" s="10">
        <v>42036</v>
      </c>
      <c r="G1756" s="10">
        <v>45689</v>
      </c>
      <c r="H1756" s="11">
        <v>11</v>
      </c>
      <c r="I1756" s="11" t="s">
        <v>277</v>
      </c>
      <c r="J1756" s="11" t="s">
        <v>261</v>
      </c>
      <c r="K1756" s="11" t="s">
        <v>12658</v>
      </c>
      <c r="L1756" s="11">
        <v>2</v>
      </c>
    </row>
    <row r="1757" spans="1:12">
      <c r="A1757" s="11" t="s">
        <v>3258</v>
      </c>
      <c r="D1757" s="11" t="s">
        <v>260</v>
      </c>
      <c r="E1757" s="19" t="s">
        <v>3508</v>
      </c>
      <c r="F1757" s="10">
        <v>42036</v>
      </c>
      <c r="G1757" s="10">
        <v>45689</v>
      </c>
      <c r="H1757" s="11">
        <v>11</v>
      </c>
      <c r="I1757" s="11" t="s">
        <v>277</v>
      </c>
      <c r="J1757" s="11" t="s">
        <v>261</v>
      </c>
      <c r="K1757" s="11" t="s">
        <v>12658</v>
      </c>
      <c r="L1757" s="11">
        <v>2</v>
      </c>
    </row>
    <row r="1758" spans="1:12">
      <c r="A1758" s="11" t="s">
        <v>3259</v>
      </c>
      <c r="D1758" s="11" t="s">
        <v>260</v>
      </c>
      <c r="E1758" s="19" t="s">
        <v>3509</v>
      </c>
      <c r="F1758" s="10">
        <v>42036</v>
      </c>
      <c r="G1758" s="10">
        <v>45689</v>
      </c>
      <c r="H1758" s="11">
        <v>11</v>
      </c>
      <c r="I1758" s="20" t="s">
        <v>259</v>
      </c>
      <c r="J1758" s="11" t="s">
        <v>261</v>
      </c>
      <c r="K1758" s="11" t="s">
        <v>12658</v>
      </c>
      <c r="L1758" s="11">
        <v>2</v>
      </c>
    </row>
    <row r="1759" spans="1:12">
      <c r="A1759" s="11" t="s">
        <v>3260</v>
      </c>
      <c r="D1759" s="11" t="s">
        <v>260</v>
      </c>
      <c r="E1759" s="19" t="s">
        <v>3510</v>
      </c>
      <c r="F1759" s="10">
        <v>42036</v>
      </c>
      <c r="G1759" s="10">
        <v>45689</v>
      </c>
      <c r="H1759" s="11">
        <v>11</v>
      </c>
      <c r="I1759" s="20" t="s">
        <v>259</v>
      </c>
      <c r="J1759" s="11" t="s">
        <v>261</v>
      </c>
      <c r="K1759" s="11" t="s">
        <v>12658</v>
      </c>
      <c r="L1759" s="11">
        <v>2</v>
      </c>
    </row>
    <row r="1760" spans="1:12">
      <c r="A1760" s="11" t="s">
        <v>3261</v>
      </c>
      <c r="D1760" s="11" t="s">
        <v>260</v>
      </c>
      <c r="E1760" s="19" t="s">
        <v>3511</v>
      </c>
      <c r="F1760" s="10">
        <v>42036</v>
      </c>
      <c r="G1760" s="10">
        <v>45689</v>
      </c>
      <c r="H1760" s="11">
        <v>11</v>
      </c>
      <c r="I1760" s="20" t="s">
        <v>259</v>
      </c>
      <c r="J1760" s="11" t="s">
        <v>261</v>
      </c>
      <c r="K1760" s="11" t="s">
        <v>12658</v>
      </c>
      <c r="L1760" s="11">
        <v>2</v>
      </c>
    </row>
    <row r="1761" spans="1:12">
      <c r="A1761" s="11" t="s">
        <v>3262</v>
      </c>
      <c r="D1761" s="11" t="s">
        <v>260</v>
      </c>
      <c r="E1761" s="19" t="s">
        <v>3512</v>
      </c>
      <c r="F1761" s="10">
        <v>42036</v>
      </c>
      <c r="G1761" s="10">
        <v>45689</v>
      </c>
      <c r="H1761" s="11">
        <v>11</v>
      </c>
      <c r="I1761" s="20" t="s">
        <v>259</v>
      </c>
      <c r="J1761" s="11" t="s">
        <v>261</v>
      </c>
      <c r="K1761" s="11" t="s">
        <v>12658</v>
      </c>
      <c r="L1761" s="11">
        <v>2</v>
      </c>
    </row>
    <row r="1762" spans="1:12">
      <c r="A1762" s="11" t="s">
        <v>3513</v>
      </c>
      <c r="D1762" s="11" t="s">
        <v>260</v>
      </c>
      <c r="E1762" s="19" t="s">
        <v>3763</v>
      </c>
      <c r="F1762" s="10">
        <v>42036</v>
      </c>
      <c r="G1762" s="10">
        <v>45689</v>
      </c>
      <c r="H1762" s="11">
        <v>11</v>
      </c>
      <c r="I1762" s="20" t="s">
        <v>259</v>
      </c>
      <c r="J1762" s="11" t="s">
        <v>261</v>
      </c>
      <c r="K1762" s="11" t="s">
        <v>12658</v>
      </c>
      <c r="L1762" s="11">
        <v>2</v>
      </c>
    </row>
    <row r="1763" spans="1:12">
      <c r="A1763" s="11" t="s">
        <v>3514</v>
      </c>
      <c r="D1763" s="11" t="s">
        <v>260</v>
      </c>
      <c r="E1763" s="19" t="s">
        <v>3764</v>
      </c>
      <c r="F1763" s="10">
        <v>42036</v>
      </c>
      <c r="G1763" s="10">
        <v>45689</v>
      </c>
      <c r="H1763" s="11">
        <v>11</v>
      </c>
      <c r="I1763" s="20" t="s">
        <v>259</v>
      </c>
      <c r="J1763" s="11" t="s">
        <v>261</v>
      </c>
      <c r="K1763" s="11" t="s">
        <v>12658</v>
      </c>
      <c r="L1763" s="11">
        <v>2</v>
      </c>
    </row>
    <row r="1764" spans="1:12">
      <c r="A1764" s="11" t="s">
        <v>3515</v>
      </c>
      <c r="D1764" s="11" t="s">
        <v>260</v>
      </c>
      <c r="E1764" s="19" t="s">
        <v>3765</v>
      </c>
      <c r="F1764" s="10">
        <v>42036</v>
      </c>
      <c r="G1764" s="10">
        <v>45689</v>
      </c>
      <c r="H1764" s="11">
        <v>11</v>
      </c>
      <c r="I1764" s="20" t="s">
        <v>259</v>
      </c>
      <c r="J1764" s="11" t="s">
        <v>261</v>
      </c>
      <c r="K1764" s="11" t="s">
        <v>12658</v>
      </c>
      <c r="L1764" s="11">
        <v>2</v>
      </c>
    </row>
    <row r="1765" spans="1:12">
      <c r="A1765" s="11" t="s">
        <v>3516</v>
      </c>
      <c r="D1765" s="11" t="s">
        <v>260</v>
      </c>
      <c r="E1765" s="19" t="s">
        <v>3766</v>
      </c>
      <c r="F1765" s="10">
        <v>42036</v>
      </c>
      <c r="G1765" s="10">
        <v>45689</v>
      </c>
      <c r="H1765" s="11">
        <v>11</v>
      </c>
      <c r="I1765" s="20" t="s">
        <v>259</v>
      </c>
      <c r="J1765" s="11" t="s">
        <v>261</v>
      </c>
      <c r="K1765" s="11" t="s">
        <v>12658</v>
      </c>
      <c r="L1765" s="11">
        <v>2</v>
      </c>
    </row>
    <row r="1766" spans="1:12">
      <c r="A1766" s="11" t="s">
        <v>3517</v>
      </c>
      <c r="D1766" s="11" t="s">
        <v>260</v>
      </c>
      <c r="E1766" s="19" t="s">
        <v>3767</v>
      </c>
      <c r="F1766" s="10">
        <v>42036</v>
      </c>
      <c r="G1766" s="10">
        <v>45689</v>
      </c>
      <c r="H1766" s="11">
        <v>11</v>
      </c>
      <c r="I1766" s="20" t="s">
        <v>259</v>
      </c>
      <c r="J1766" s="11" t="s">
        <v>261</v>
      </c>
      <c r="K1766" s="11" t="s">
        <v>12658</v>
      </c>
      <c r="L1766" s="11">
        <v>2</v>
      </c>
    </row>
    <row r="1767" spans="1:12">
      <c r="A1767" s="11" t="s">
        <v>3518</v>
      </c>
      <c r="D1767" s="11" t="s">
        <v>260</v>
      </c>
      <c r="E1767" s="19" t="s">
        <v>3768</v>
      </c>
      <c r="F1767" s="10">
        <v>42036</v>
      </c>
      <c r="G1767" s="10">
        <v>45689</v>
      </c>
      <c r="H1767" s="11">
        <v>11</v>
      </c>
      <c r="I1767" s="20" t="s">
        <v>259</v>
      </c>
      <c r="J1767" s="11" t="s">
        <v>261</v>
      </c>
      <c r="K1767" s="11" t="s">
        <v>12658</v>
      </c>
      <c r="L1767" s="11">
        <v>2</v>
      </c>
    </row>
    <row r="1768" spans="1:12">
      <c r="A1768" s="11" t="s">
        <v>3519</v>
      </c>
      <c r="D1768" s="11" t="s">
        <v>260</v>
      </c>
      <c r="E1768" s="19" t="s">
        <v>3769</v>
      </c>
      <c r="F1768" s="10">
        <v>42036</v>
      </c>
      <c r="G1768" s="10">
        <v>45689</v>
      </c>
      <c r="H1768" s="11">
        <v>11</v>
      </c>
      <c r="I1768" s="20" t="s">
        <v>259</v>
      </c>
      <c r="J1768" s="11" t="s">
        <v>261</v>
      </c>
      <c r="K1768" s="11" t="s">
        <v>12658</v>
      </c>
      <c r="L1768" s="11">
        <v>2</v>
      </c>
    </row>
    <row r="1769" spans="1:12">
      <c r="A1769" s="11" t="s">
        <v>3520</v>
      </c>
      <c r="D1769" s="11" t="s">
        <v>260</v>
      </c>
      <c r="E1769" s="19" t="s">
        <v>3770</v>
      </c>
      <c r="F1769" s="10">
        <v>42036</v>
      </c>
      <c r="G1769" s="10">
        <v>45689</v>
      </c>
      <c r="H1769" s="11">
        <v>11</v>
      </c>
      <c r="I1769" s="20" t="s">
        <v>259</v>
      </c>
      <c r="J1769" s="11" t="s">
        <v>261</v>
      </c>
      <c r="K1769" s="11" t="s">
        <v>12658</v>
      </c>
      <c r="L1769" s="11">
        <v>2</v>
      </c>
    </row>
    <row r="1770" spans="1:12">
      <c r="A1770" s="11" t="s">
        <v>3521</v>
      </c>
      <c r="D1770" s="11" t="s">
        <v>260</v>
      </c>
      <c r="E1770" s="19" t="s">
        <v>3771</v>
      </c>
      <c r="F1770" s="10">
        <v>42036</v>
      </c>
      <c r="G1770" s="10">
        <v>45689</v>
      </c>
      <c r="H1770" s="11">
        <v>11</v>
      </c>
      <c r="I1770" s="20" t="s">
        <v>259</v>
      </c>
      <c r="J1770" s="11" t="s">
        <v>261</v>
      </c>
      <c r="K1770" s="11" t="s">
        <v>12658</v>
      </c>
      <c r="L1770" s="11">
        <v>2</v>
      </c>
    </row>
    <row r="1771" spans="1:12">
      <c r="A1771" s="11" t="s">
        <v>3522</v>
      </c>
      <c r="D1771" s="11" t="s">
        <v>260</v>
      </c>
      <c r="E1771" s="19" t="s">
        <v>3772</v>
      </c>
      <c r="F1771" s="10">
        <v>42036</v>
      </c>
      <c r="G1771" s="10">
        <v>45689</v>
      </c>
      <c r="H1771" s="11">
        <v>11</v>
      </c>
      <c r="I1771" s="20" t="s">
        <v>259</v>
      </c>
      <c r="J1771" s="11" t="s">
        <v>261</v>
      </c>
      <c r="K1771" s="11" t="s">
        <v>12658</v>
      </c>
      <c r="L1771" s="11">
        <v>2</v>
      </c>
    </row>
    <row r="1772" spans="1:12">
      <c r="A1772" s="11" t="s">
        <v>3523</v>
      </c>
      <c r="D1772" s="11" t="s">
        <v>260</v>
      </c>
      <c r="E1772" s="19" t="s">
        <v>3773</v>
      </c>
      <c r="F1772" s="10">
        <v>42036</v>
      </c>
      <c r="G1772" s="10">
        <v>45689</v>
      </c>
      <c r="H1772" s="11">
        <v>11</v>
      </c>
      <c r="I1772" s="20" t="s">
        <v>259</v>
      </c>
      <c r="J1772" s="11" t="s">
        <v>261</v>
      </c>
      <c r="K1772" s="11" t="s">
        <v>12658</v>
      </c>
      <c r="L1772" s="11">
        <v>2</v>
      </c>
    </row>
    <row r="1773" spans="1:12">
      <c r="A1773" s="11" t="s">
        <v>3524</v>
      </c>
      <c r="D1773" s="11" t="s">
        <v>260</v>
      </c>
      <c r="E1773" s="19" t="s">
        <v>3774</v>
      </c>
      <c r="F1773" s="10">
        <v>42036</v>
      </c>
      <c r="G1773" s="10">
        <v>45689</v>
      </c>
      <c r="H1773" s="11">
        <v>11</v>
      </c>
      <c r="I1773" s="11" t="s">
        <v>277</v>
      </c>
      <c r="J1773" s="11" t="s">
        <v>261</v>
      </c>
      <c r="K1773" s="11" t="s">
        <v>12658</v>
      </c>
      <c r="L1773" s="11">
        <v>2</v>
      </c>
    </row>
    <row r="1774" spans="1:12">
      <c r="A1774" s="11" t="s">
        <v>3525</v>
      </c>
      <c r="D1774" s="11" t="s">
        <v>260</v>
      </c>
      <c r="E1774" s="19" t="s">
        <v>3775</v>
      </c>
      <c r="F1774" s="10">
        <v>42036</v>
      </c>
      <c r="G1774" s="10">
        <v>45689</v>
      </c>
      <c r="H1774" s="11">
        <v>11</v>
      </c>
      <c r="I1774" s="11" t="s">
        <v>277</v>
      </c>
      <c r="J1774" s="11" t="s">
        <v>261</v>
      </c>
      <c r="K1774" s="11" t="s">
        <v>12658</v>
      </c>
      <c r="L1774" s="11">
        <v>2</v>
      </c>
    </row>
    <row r="1775" spans="1:12">
      <c r="A1775" s="11" t="s">
        <v>3526</v>
      </c>
      <c r="D1775" s="11" t="s">
        <v>260</v>
      </c>
      <c r="E1775" s="19" t="s">
        <v>3776</v>
      </c>
      <c r="F1775" s="10">
        <v>42036</v>
      </c>
      <c r="G1775" s="10">
        <v>45689</v>
      </c>
      <c r="H1775" s="11">
        <v>11</v>
      </c>
      <c r="I1775" s="11" t="s">
        <v>277</v>
      </c>
      <c r="J1775" s="11" t="s">
        <v>261</v>
      </c>
      <c r="K1775" s="11" t="s">
        <v>12658</v>
      </c>
      <c r="L1775" s="11">
        <v>2</v>
      </c>
    </row>
    <row r="1776" spans="1:12">
      <c r="A1776" s="11" t="s">
        <v>3527</v>
      </c>
      <c r="D1776" s="11" t="s">
        <v>260</v>
      </c>
      <c r="E1776" s="19" t="s">
        <v>3777</v>
      </c>
      <c r="F1776" s="10">
        <v>42036</v>
      </c>
      <c r="G1776" s="10">
        <v>45689</v>
      </c>
      <c r="H1776" s="11">
        <v>11</v>
      </c>
      <c r="I1776" s="20" t="s">
        <v>259</v>
      </c>
      <c r="J1776" s="11" t="s">
        <v>261</v>
      </c>
      <c r="K1776" s="11" t="s">
        <v>12658</v>
      </c>
      <c r="L1776" s="11">
        <v>2</v>
      </c>
    </row>
    <row r="1777" spans="1:12">
      <c r="A1777" s="11" t="s">
        <v>3528</v>
      </c>
      <c r="D1777" s="11" t="s">
        <v>260</v>
      </c>
      <c r="E1777" s="19" t="s">
        <v>3778</v>
      </c>
      <c r="F1777" s="10">
        <v>42036</v>
      </c>
      <c r="G1777" s="10">
        <v>45689</v>
      </c>
      <c r="H1777" s="11">
        <v>11</v>
      </c>
      <c r="I1777" s="20" t="s">
        <v>259</v>
      </c>
      <c r="J1777" s="11" t="s">
        <v>261</v>
      </c>
      <c r="K1777" s="11" t="s">
        <v>12658</v>
      </c>
      <c r="L1777" s="11">
        <v>2</v>
      </c>
    </row>
    <row r="1778" spans="1:12">
      <c r="A1778" s="11" t="s">
        <v>3529</v>
      </c>
      <c r="D1778" s="11" t="s">
        <v>260</v>
      </c>
      <c r="E1778" s="19" t="s">
        <v>3779</v>
      </c>
      <c r="F1778" s="10">
        <v>42036</v>
      </c>
      <c r="G1778" s="10">
        <v>45689</v>
      </c>
      <c r="H1778" s="11">
        <v>11</v>
      </c>
      <c r="I1778" s="20" t="s">
        <v>259</v>
      </c>
      <c r="J1778" s="11" t="s">
        <v>261</v>
      </c>
      <c r="K1778" s="11" t="s">
        <v>12658</v>
      </c>
      <c r="L1778" s="11">
        <v>2</v>
      </c>
    </row>
    <row r="1779" spans="1:12">
      <c r="A1779" s="11" t="s">
        <v>3530</v>
      </c>
      <c r="D1779" s="11" t="s">
        <v>260</v>
      </c>
      <c r="E1779" s="19" t="s">
        <v>3780</v>
      </c>
      <c r="F1779" s="10">
        <v>42036</v>
      </c>
      <c r="G1779" s="10">
        <v>45689</v>
      </c>
      <c r="H1779" s="11">
        <v>11</v>
      </c>
      <c r="I1779" s="20" t="s">
        <v>259</v>
      </c>
      <c r="J1779" s="11" t="s">
        <v>261</v>
      </c>
      <c r="K1779" s="11" t="s">
        <v>12658</v>
      </c>
      <c r="L1779" s="11">
        <v>2</v>
      </c>
    </row>
    <row r="1780" spans="1:12">
      <c r="A1780" s="11" t="s">
        <v>3531</v>
      </c>
      <c r="D1780" s="11" t="s">
        <v>260</v>
      </c>
      <c r="E1780" s="19" t="s">
        <v>3781</v>
      </c>
      <c r="F1780" s="10">
        <v>42036</v>
      </c>
      <c r="G1780" s="10">
        <v>45689</v>
      </c>
      <c r="H1780" s="11">
        <v>11</v>
      </c>
      <c r="I1780" s="20" t="s">
        <v>259</v>
      </c>
      <c r="J1780" s="11" t="s">
        <v>261</v>
      </c>
      <c r="K1780" s="11" t="s">
        <v>12658</v>
      </c>
      <c r="L1780" s="11">
        <v>2</v>
      </c>
    </row>
    <row r="1781" spans="1:12">
      <c r="A1781" s="11" t="s">
        <v>3532</v>
      </c>
      <c r="D1781" s="11" t="s">
        <v>260</v>
      </c>
      <c r="E1781" s="19" t="s">
        <v>3782</v>
      </c>
      <c r="F1781" s="10">
        <v>42036</v>
      </c>
      <c r="G1781" s="10">
        <v>45689</v>
      </c>
      <c r="H1781" s="11">
        <v>11</v>
      </c>
      <c r="I1781" s="20" t="s">
        <v>259</v>
      </c>
      <c r="J1781" s="11" t="s">
        <v>261</v>
      </c>
      <c r="K1781" s="11" t="s">
        <v>12658</v>
      </c>
      <c r="L1781" s="11">
        <v>2</v>
      </c>
    </row>
    <row r="1782" spans="1:12">
      <c r="A1782" s="11" t="s">
        <v>3533</v>
      </c>
      <c r="D1782" s="11" t="s">
        <v>260</v>
      </c>
      <c r="E1782" s="19" t="s">
        <v>3783</v>
      </c>
      <c r="F1782" s="10">
        <v>42036</v>
      </c>
      <c r="G1782" s="10">
        <v>45689</v>
      </c>
      <c r="H1782" s="11">
        <v>11</v>
      </c>
      <c r="I1782" s="20" t="s">
        <v>259</v>
      </c>
      <c r="J1782" s="11" t="s">
        <v>261</v>
      </c>
      <c r="K1782" s="11" t="s">
        <v>12658</v>
      </c>
      <c r="L1782" s="11">
        <v>2</v>
      </c>
    </row>
    <row r="1783" spans="1:12">
      <c r="A1783" s="11" t="s">
        <v>3534</v>
      </c>
      <c r="D1783" s="11" t="s">
        <v>260</v>
      </c>
      <c r="E1783" s="19" t="s">
        <v>3784</v>
      </c>
      <c r="F1783" s="10">
        <v>42036</v>
      </c>
      <c r="G1783" s="10">
        <v>45689</v>
      </c>
      <c r="H1783" s="11">
        <v>11</v>
      </c>
      <c r="I1783" s="20" t="s">
        <v>259</v>
      </c>
      <c r="J1783" s="11" t="s">
        <v>261</v>
      </c>
      <c r="K1783" s="11" t="s">
        <v>12658</v>
      </c>
      <c r="L1783" s="11">
        <v>2</v>
      </c>
    </row>
    <row r="1784" spans="1:12">
      <c r="A1784" s="11" t="s">
        <v>3535</v>
      </c>
      <c r="D1784" s="11" t="s">
        <v>260</v>
      </c>
      <c r="E1784" s="19" t="s">
        <v>3785</v>
      </c>
      <c r="F1784" s="10">
        <v>42036</v>
      </c>
      <c r="G1784" s="10">
        <v>45689</v>
      </c>
      <c r="H1784" s="11">
        <v>11</v>
      </c>
      <c r="I1784" s="20" t="s">
        <v>259</v>
      </c>
      <c r="J1784" s="11" t="s">
        <v>261</v>
      </c>
      <c r="K1784" s="11" t="s">
        <v>12658</v>
      </c>
      <c r="L1784" s="11">
        <v>2</v>
      </c>
    </row>
    <row r="1785" spans="1:12">
      <c r="A1785" s="11" t="s">
        <v>3536</v>
      </c>
      <c r="D1785" s="11" t="s">
        <v>260</v>
      </c>
      <c r="E1785" s="19" t="s">
        <v>3786</v>
      </c>
      <c r="F1785" s="10">
        <v>42036</v>
      </c>
      <c r="G1785" s="10">
        <v>45689</v>
      </c>
      <c r="H1785" s="11">
        <v>11</v>
      </c>
      <c r="I1785" s="20" t="s">
        <v>259</v>
      </c>
      <c r="J1785" s="11" t="s">
        <v>261</v>
      </c>
      <c r="K1785" s="11" t="s">
        <v>12658</v>
      </c>
      <c r="L1785" s="11">
        <v>2</v>
      </c>
    </row>
    <row r="1786" spans="1:12">
      <c r="A1786" s="11" t="s">
        <v>3537</v>
      </c>
      <c r="D1786" s="11" t="s">
        <v>260</v>
      </c>
      <c r="E1786" s="19" t="s">
        <v>3787</v>
      </c>
      <c r="F1786" s="10">
        <v>42036</v>
      </c>
      <c r="G1786" s="10">
        <v>45689</v>
      </c>
      <c r="H1786" s="11">
        <v>11</v>
      </c>
      <c r="I1786" s="20" t="s">
        <v>259</v>
      </c>
      <c r="J1786" s="11" t="s">
        <v>261</v>
      </c>
      <c r="K1786" s="11" t="s">
        <v>12658</v>
      </c>
      <c r="L1786" s="11">
        <v>2</v>
      </c>
    </row>
    <row r="1787" spans="1:12">
      <c r="A1787" s="11" t="s">
        <v>3538</v>
      </c>
      <c r="D1787" s="11" t="s">
        <v>260</v>
      </c>
      <c r="E1787" s="19" t="s">
        <v>3788</v>
      </c>
      <c r="F1787" s="10">
        <v>42036</v>
      </c>
      <c r="G1787" s="10">
        <v>45689</v>
      </c>
      <c r="H1787" s="11">
        <v>11</v>
      </c>
      <c r="I1787" s="20" t="s">
        <v>259</v>
      </c>
      <c r="J1787" s="11" t="s">
        <v>261</v>
      </c>
      <c r="K1787" s="11" t="s">
        <v>12658</v>
      </c>
      <c r="L1787" s="11">
        <v>2</v>
      </c>
    </row>
    <row r="1788" spans="1:12">
      <c r="A1788" s="11" t="s">
        <v>3539</v>
      </c>
      <c r="D1788" s="11" t="s">
        <v>260</v>
      </c>
      <c r="E1788" s="19" t="s">
        <v>3789</v>
      </c>
      <c r="F1788" s="10">
        <v>42036</v>
      </c>
      <c r="G1788" s="10">
        <v>45689</v>
      </c>
      <c r="H1788" s="11">
        <v>11</v>
      </c>
      <c r="I1788" s="20" t="s">
        <v>259</v>
      </c>
      <c r="J1788" s="11" t="s">
        <v>261</v>
      </c>
      <c r="K1788" s="11" t="s">
        <v>12658</v>
      </c>
      <c r="L1788" s="11">
        <v>2</v>
      </c>
    </row>
    <row r="1789" spans="1:12">
      <c r="A1789" s="11" t="s">
        <v>3540</v>
      </c>
      <c r="D1789" s="11" t="s">
        <v>260</v>
      </c>
      <c r="E1789" s="19" t="s">
        <v>3790</v>
      </c>
      <c r="F1789" s="10">
        <v>42036</v>
      </c>
      <c r="G1789" s="10">
        <v>45689</v>
      </c>
      <c r="H1789" s="11">
        <v>11</v>
      </c>
      <c r="I1789" s="20" t="s">
        <v>259</v>
      </c>
      <c r="J1789" s="11" t="s">
        <v>261</v>
      </c>
      <c r="K1789" s="11" t="s">
        <v>12658</v>
      </c>
      <c r="L1789" s="11">
        <v>2</v>
      </c>
    </row>
    <row r="1790" spans="1:12">
      <c r="A1790" s="11" t="s">
        <v>3541</v>
      </c>
      <c r="D1790" s="11" t="s">
        <v>260</v>
      </c>
      <c r="E1790" s="19" t="s">
        <v>3791</v>
      </c>
      <c r="F1790" s="10">
        <v>42036</v>
      </c>
      <c r="G1790" s="10">
        <v>45689</v>
      </c>
      <c r="H1790" s="11">
        <v>11</v>
      </c>
      <c r="I1790" s="20" t="s">
        <v>259</v>
      </c>
      <c r="J1790" s="11" t="s">
        <v>261</v>
      </c>
      <c r="K1790" s="11" t="s">
        <v>12658</v>
      </c>
      <c r="L1790" s="11">
        <v>2</v>
      </c>
    </row>
    <row r="1791" spans="1:12">
      <c r="A1791" s="11" t="s">
        <v>3542</v>
      </c>
      <c r="D1791" s="11" t="s">
        <v>260</v>
      </c>
      <c r="E1791" s="19" t="s">
        <v>3792</v>
      </c>
      <c r="F1791" s="10">
        <v>42036</v>
      </c>
      <c r="G1791" s="10">
        <v>45689</v>
      </c>
      <c r="H1791" s="11">
        <v>11</v>
      </c>
      <c r="I1791" s="11" t="s">
        <v>277</v>
      </c>
      <c r="J1791" s="11" t="s">
        <v>261</v>
      </c>
      <c r="K1791" s="11" t="s">
        <v>12658</v>
      </c>
      <c r="L1791" s="11">
        <v>2</v>
      </c>
    </row>
    <row r="1792" spans="1:12">
      <c r="A1792" s="11" t="s">
        <v>3543</v>
      </c>
      <c r="D1792" s="11" t="s">
        <v>260</v>
      </c>
      <c r="E1792" s="19" t="s">
        <v>3793</v>
      </c>
      <c r="F1792" s="10">
        <v>42036</v>
      </c>
      <c r="G1792" s="10">
        <v>45689</v>
      </c>
      <c r="H1792" s="11">
        <v>11</v>
      </c>
      <c r="I1792" s="11" t="s">
        <v>277</v>
      </c>
      <c r="J1792" s="11" t="s">
        <v>261</v>
      </c>
      <c r="K1792" s="11" t="s">
        <v>12658</v>
      </c>
      <c r="L1792" s="11">
        <v>2</v>
      </c>
    </row>
    <row r="1793" spans="1:12">
      <c r="A1793" s="11" t="s">
        <v>3544</v>
      </c>
      <c r="D1793" s="11" t="s">
        <v>260</v>
      </c>
      <c r="E1793" s="19" t="s">
        <v>3794</v>
      </c>
      <c r="F1793" s="10">
        <v>42036</v>
      </c>
      <c r="G1793" s="10">
        <v>45689</v>
      </c>
      <c r="H1793" s="11">
        <v>11</v>
      </c>
      <c r="I1793" s="11" t="s">
        <v>277</v>
      </c>
      <c r="J1793" s="11" t="s">
        <v>261</v>
      </c>
      <c r="K1793" s="11" t="s">
        <v>12658</v>
      </c>
      <c r="L1793" s="11">
        <v>2</v>
      </c>
    </row>
    <row r="1794" spans="1:12">
      <c r="A1794" s="11" t="s">
        <v>3545</v>
      </c>
      <c r="D1794" s="11" t="s">
        <v>260</v>
      </c>
      <c r="E1794" s="19" t="s">
        <v>3795</v>
      </c>
      <c r="F1794" s="10">
        <v>42036</v>
      </c>
      <c r="G1794" s="10">
        <v>45689</v>
      </c>
      <c r="H1794" s="11">
        <v>11</v>
      </c>
      <c r="I1794" s="20" t="s">
        <v>259</v>
      </c>
      <c r="J1794" s="11" t="s">
        <v>261</v>
      </c>
      <c r="K1794" s="11" t="s">
        <v>12658</v>
      </c>
      <c r="L1794" s="11">
        <v>2</v>
      </c>
    </row>
    <row r="1795" spans="1:12">
      <c r="A1795" s="11" t="s">
        <v>3546</v>
      </c>
      <c r="D1795" s="11" t="s">
        <v>260</v>
      </c>
      <c r="E1795" s="19" t="s">
        <v>3796</v>
      </c>
      <c r="F1795" s="10">
        <v>42036</v>
      </c>
      <c r="G1795" s="10">
        <v>45689</v>
      </c>
      <c r="H1795" s="11">
        <v>11</v>
      </c>
      <c r="I1795" s="20" t="s">
        <v>259</v>
      </c>
      <c r="J1795" s="11" t="s">
        <v>261</v>
      </c>
      <c r="K1795" s="11" t="s">
        <v>12658</v>
      </c>
      <c r="L1795" s="11">
        <v>2</v>
      </c>
    </row>
    <row r="1796" spans="1:12">
      <c r="A1796" s="11" t="s">
        <v>3547</v>
      </c>
      <c r="D1796" s="11" t="s">
        <v>260</v>
      </c>
      <c r="E1796" s="19" t="s">
        <v>3797</v>
      </c>
      <c r="F1796" s="10">
        <v>42036</v>
      </c>
      <c r="G1796" s="10">
        <v>45689</v>
      </c>
      <c r="H1796" s="11">
        <v>11</v>
      </c>
      <c r="I1796" s="20" t="s">
        <v>259</v>
      </c>
      <c r="J1796" s="11" t="s">
        <v>261</v>
      </c>
      <c r="K1796" s="11" t="s">
        <v>12658</v>
      </c>
      <c r="L1796" s="11">
        <v>2</v>
      </c>
    </row>
    <row r="1797" spans="1:12">
      <c r="A1797" s="11" t="s">
        <v>3548</v>
      </c>
      <c r="D1797" s="11" t="s">
        <v>260</v>
      </c>
      <c r="E1797" s="19" t="s">
        <v>3798</v>
      </c>
      <c r="F1797" s="10">
        <v>42036</v>
      </c>
      <c r="G1797" s="10">
        <v>45689</v>
      </c>
      <c r="H1797" s="11">
        <v>11</v>
      </c>
      <c r="I1797" s="20" t="s">
        <v>259</v>
      </c>
      <c r="J1797" s="11" t="s">
        <v>261</v>
      </c>
      <c r="K1797" s="11" t="s">
        <v>12658</v>
      </c>
      <c r="L1797" s="11">
        <v>2</v>
      </c>
    </row>
    <row r="1798" spans="1:12">
      <c r="A1798" s="11" t="s">
        <v>3549</v>
      </c>
      <c r="D1798" s="11" t="s">
        <v>260</v>
      </c>
      <c r="E1798" s="19" t="s">
        <v>3799</v>
      </c>
      <c r="F1798" s="10">
        <v>42036</v>
      </c>
      <c r="G1798" s="10">
        <v>45689</v>
      </c>
      <c r="H1798" s="11">
        <v>11</v>
      </c>
      <c r="I1798" s="20" t="s">
        <v>259</v>
      </c>
      <c r="J1798" s="11" t="s">
        <v>261</v>
      </c>
      <c r="K1798" s="11" t="s">
        <v>12658</v>
      </c>
      <c r="L1798" s="11">
        <v>2</v>
      </c>
    </row>
    <row r="1799" spans="1:12">
      <c r="A1799" s="11" t="s">
        <v>3550</v>
      </c>
      <c r="D1799" s="11" t="s">
        <v>260</v>
      </c>
      <c r="E1799" s="19" t="s">
        <v>3800</v>
      </c>
      <c r="F1799" s="10">
        <v>42036</v>
      </c>
      <c r="G1799" s="10">
        <v>45689</v>
      </c>
      <c r="H1799" s="11">
        <v>11</v>
      </c>
      <c r="I1799" s="20" t="s">
        <v>259</v>
      </c>
      <c r="J1799" s="11" t="s">
        <v>261</v>
      </c>
      <c r="K1799" s="11" t="s">
        <v>12658</v>
      </c>
      <c r="L1799" s="11">
        <v>2</v>
      </c>
    </row>
    <row r="1800" spans="1:12">
      <c r="A1800" s="11" t="s">
        <v>3551</v>
      </c>
      <c r="D1800" s="11" t="s">
        <v>260</v>
      </c>
      <c r="E1800" s="19" t="s">
        <v>3801</v>
      </c>
      <c r="F1800" s="10">
        <v>42036</v>
      </c>
      <c r="G1800" s="10">
        <v>45689</v>
      </c>
      <c r="H1800" s="11">
        <v>11</v>
      </c>
      <c r="I1800" s="20" t="s">
        <v>259</v>
      </c>
      <c r="J1800" s="11" t="s">
        <v>261</v>
      </c>
      <c r="K1800" s="11" t="s">
        <v>12658</v>
      </c>
      <c r="L1800" s="11">
        <v>2</v>
      </c>
    </row>
    <row r="1801" spans="1:12">
      <c r="A1801" s="11" t="s">
        <v>3552</v>
      </c>
      <c r="D1801" s="11" t="s">
        <v>260</v>
      </c>
      <c r="E1801" s="19" t="s">
        <v>3802</v>
      </c>
      <c r="F1801" s="10">
        <v>42036</v>
      </c>
      <c r="G1801" s="10">
        <v>45689</v>
      </c>
      <c r="H1801" s="11">
        <v>11</v>
      </c>
      <c r="I1801" s="20" t="s">
        <v>259</v>
      </c>
      <c r="J1801" s="11" t="s">
        <v>261</v>
      </c>
      <c r="K1801" s="11" t="s">
        <v>12658</v>
      </c>
      <c r="L1801" s="11">
        <v>2</v>
      </c>
    </row>
    <row r="1802" spans="1:12">
      <c r="A1802" s="11" t="s">
        <v>3553</v>
      </c>
      <c r="D1802" s="11" t="s">
        <v>260</v>
      </c>
      <c r="E1802" s="19" t="s">
        <v>3803</v>
      </c>
      <c r="F1802" s="10">
        <v>42036</v>
      </c>
      <c r="G1802" s="10">
        <v>45689</v>
      </c>
      <c r="H1802" s="11">
        <v>11</v>
      </c>
      <c r="I1802" s="20" t="s">
        <v>259</v>
      </c>
      <c r="J1802" s="11" t="s">
        <v>261</v>
      </c>
      <c r="K1802" s="11" t="s">
        <v>12658</v>
      </c>
      <c r="L1802" s="11">
        <v>2</v>
      </c>
    </row>
    <row r="1803" spans="1:12">
      <c r="A1803" s="11" t="s">
        <v>3554</v>
      </c>
      <c r="D1803" s="11" t="s">
        <v>260</v>
      </c>
      <c r="E1803" s="19" t="s">
        <v>3804</v>
      </c>
      <c r="F1803" s="10">
        <v>42036</v>
      </c>
      <c r="G1803" s="10">
        <v>45689</v>
      </c>
      <c r="H1803" s="11">
        <v>11</v>
      </c>
      <c r="I1803" s="20" t="s">
        <v>259</v>
      </c>
      <c r="J1803" s="11" t="s">
        <v>261</v>
      </c>
      <c r="K1803" s="11" t="s">
        <v>12658</v>
      </c>
      <c r="L1803" s="11">
        <v>2</v>
      </c>
    </row>
    <row r="1804" spans="1:12">
      <c r="A1804" s="11" t="s">
        <v>3555</v>
      </c>
      <c r="D1804" s="11" t="s">
        <v>260</v>
      </c>
      <c r="E1804" s="19" t="s">
        <v>3805</v>
      </c>
      <c r="F1804" s="10">
        <v>42036</v>
      </c>
      <c r="G1804" s="10">
        <v>45689</v>
      </c>
      <c r="H1804" s="11">
        <v>11</v>
      </c>
      <c r="I1804" s="20" t="s">
        <v>259</v>
      </c>
      <c r="J1804" s="11" t="s">
        <v>261</v>
      </c>
      <c r="K1804" s="11" t="s">
        <v>12658</v>
      </c>
      <c r="L1804" s="11">
        <v>2</v>
      </c>
    </row>
    <row r="1805" spans="1:12">
      <c r="A1805" s="11" t="s">
        <v>3556</v>
      </c>
      <c r="D1805" s="11" t="s">
        <v>260</v>
      </c>
      <c r="E1805" s="19" t="s">
        <v>3806</v>
      </c>
      <c r="F1805" s="10">
        <v>42036</v>
      </c>
      <c r="G1805" s="10">
        <v>45689</v>
      </c>
      <c r="H1805" s="11">
        <v>11</v>
      </c>
      <c r="I1805" s="20" t="s">
        <v>259</v>
      </c>
      <c r="J1805" s="11" t="s">
        <v>261</v>
      </c>
      <c r="K1805" s="11" t="s">
        <v>12658</v>
      </c>
      <c r="L1805" s="11">
        <v>2</v>
      </c>
    </row>
    <row r="1806" spans="1:12">
      <c r="A1806" s="11" t="s">
        <v>3557</v>
      </c>
      <c r="D1806" s="11" t="s">
        <v>260</v>
      </c>
      <c r="E1806" s="19" t="s">
        <v>3807</v>
      </c>
      <c r="F1806" s="10">
        <v>42036</v>
      </c>
      <c r="G1806" s="10">
        <v>45689</v>
      </c>
      <c r="H1806" s="11">
        <v>11</v>
      </c>
      <c r="I1806" s="20" t="s">
        <v>259</v>
      </c>
      <c r="J1806" s="11" t="s">
        <v>261</v>
      </c>
      <c r="K1806" s="11" t="s">
        <v>12658</v>
      </c>
      <c r="L1806" s="11">
        <v>2</v>
      </c>
    </row>
    <row r="1807" spans="1:12">
      <c r="A1807" s="11" t="s">
        <v>3558</v>
      </c>
      <c r="D1807" s="11" t="s">
        <v>260</v>
      </c>
      <c r="E1807" s="19" t="s">
        <v>3808</v>
      </c>
      <c r="F1807" s="10">
        <v>42036</v>
      </c>
      <c r="G1807" s="10">
        <v>45689</v>
      </c>
      <c r="H1807" s="11">
        <v>11</v>
      </c>
      <c r="I1807" s="20" t="s">
        <v>259</v>
      </c>
      <c r="J1807" s="11" t="s">
        <v>261</v>
      </c>
      <c r="K1807" s="11" t="s">
        <v>12658</v>
      </c>
      <c r="L1807" s="11">
        <v>2</v>
      </c>
    </row>
    <row r="1808" spans="1:12">
      <c r="A1808" s="11" t="s">
        <v>3559</v>
      </c>
      <c r="D1808" s="11" t="s">
        <v>260</v>
      </c>
      <c r="E1808" s="19" t="s">
        <v>3809</v>
      </c>
      <c r="F1808" s="10">
        <v>42036</v>
      </c>
      <c r="G1808" s="10">
        <v>45689</v>
      </c>
      <c r="H1808" s="11">
        <v>11</v>
      </c>
      <c r="I1808" s="20" t="s">
        <v>259</v>
      </c>
      <c r="J1808" s="11" t="s">
        <v>261</v>
      </c>
      <c r="K1808" s="11" t="s">
        <v>12658</v>
      </c>
      <c r="L1808" s="11">
        <v>2</v>
      </c>
    </row>
    <row r="1809" spans="1:12">
      <c r="A1809" s="11" t="s">
        <v>3560</v>
      </c>
      <c r="D1809" s="11" t="s">
        <v>260</v>
      </c>
      <c r="E1809" s="19" t="s">
        <v>3810</v>
      </c>
      <c r="F1809" s="10">
        <v>42036</v>
      </c>
      <c r="G1809" s="10">
        <v>45689</v>
      </c>
      <c r="H1809" s="11">
        <v>11</v>
      </c>
      <c r="I1809" s="11" t="s">
        <v>277</v>
      </c>
      <c r="J1809" s="11" t="s">
        <v>261</v>
      </c>
      <c r="K1809" s="11" t="s">
        <v>12658</v>
      </c>
      <c r="L1809" s="11">
        <v>2</v>
      </c>
    </row>
    <row r="1810" spans="1:12">
      <c r="A1810" s="11" t="s">
        <v>3561</v>
      </c>
      <c r="D1810" s="11" t="s">
        <v>260</v>
      </c>
      <c r="E1810" s="19" t="s">
        <v>3811</v>
      </c>
      <c r="F1810" s="10">
        <v>42036</v>
      </c>
      <c r="G1810" s="10">
        <v>45689</v>
      </c>
      <c r="H1810" s="11">
        <v>11</v>
      </c>
      <c r="I1810" s="11" t="s">
        <v>277</v>
      </c>
      <c r="J1810" s="11" t="s">
        <v>261</v>
      </c>
      <c r="K1810" s="11" t="s">
        <v>12658</v>
      </c>
      <c r="L1810" s="11">
        <v>2</v>
      </c>
    </row>
    <row r="1811" spans="1:12">
      <c r="A1811" s="11" t="s">
        <v>3562</v>
      </c>
      <c r="D1811" s="11" t="s">
        <v>260</v>
      </c>
      <c r="E1811" s="19" t="s">
        <v>3812</v>
      </c>
      <c r="F1811" s="10">
        <v>42036</v>
      </c>
      <c r="G1811" s="10">
        <v>45689</v>
      </c>
      <c r="H1811" s="11">
        <v>11</v>
      </c>
      <c r="I1811" s="11" t="s">
        <v>277</v>
      </c>
      <c r="J1811" s="11" t="s">
        <v>261</v>
      </c>
      <c r="K1811" s="11" t="s">
        <v>12658</v>
      </c>
      <c r="L1811" s="11">
        <v>2</v>
      </c>
    </row>
    <row r="1812" spans="1:12">
      <c r="A1812" s="11" t="s">
        <v>3563</v>
      </c>
      <c r="D1812" s="11" t="s">
        <v>260</v>
      </c>
      <c r="E1812" s="19" t="s">
        <v>3813</v>
      </c>
      <c r="F1812" s="10">
        <v>42036</v>
      </c>
      <c r="G1812" s="10">
        <v>45689</v>
      </c>
      <c r="H1812" s="11">
        <v>11</v>
      </c>
      <c r="I1812" s="20" t="s">
        <v>259</v>
      </c>
      <c r="J1812" s="11" t="s">
        <v>261</v>
      </c>
      <c r="K1812" s="11" t="s">
        <v>12658</v>
      </c>
      <c r="L1812" s="11">
        <v>2</v>
      </c>
    </row>
    <row r="1813" spans="1:12">
      <c r="A1813" s="11" t="s">
        <v>3564</v>
      </c>
      <c r="D1813" s="11" t="s">
        <v>260</v>
      </c>
      <c r="E1813" s="19" t="s">
        <v>3814</v>
      </c>
      <c r="F1813" s="10">
        <v>42036</v>
      </c>
      <c r="G1813" s="10">
        <v>45689</v>
      </c>
      <c r="H1813" s="11">
        <v>11</v>
      </c>
      <c r="I1813" s="20" t="s">
        <v>259</v>
      </c>
      <c r="J1813" s="11" t="s">
        <v>261</v>
      </c>
      <c r="K1813" s="11" t="s">
        <v>12658</v>
      </c>
      <c r="L1813" s="11">
        <v>2</v>
      </c>
    </row>
    <row r="1814" spans="1:12">
      <c r="A1814" s="11" t="s">
        <v>3565</v>
      </c>
      <c r="D1814" s="11" t="s">
        <v>260</v>
      </c>
      <c r="E1814" s="19" t="s">
        <v>3815</v>
      </c>
      <c r="F1814" s="10">
        <v>42036</v>
      </c>
      <c r="G1814" s="10">
        <v>45689</v>
      </c>
      <c r="H1814" s="11">
        <v>11</v>
      </c>
      <c r="I1814" s="20" t="s">
        <v>259</v>
      </c>
      <c r="J1814" s="11" t="s">
        <v>261</v>
      </c>
      <c r="K1814" s="11" t="s">
        <v>12658</v>
      </c>
      <c r="L1814" s="11">
        <v>2</v>
      </c>
    </row>
    <row r="1815" spans="1:12">
      <c r="A1815" s="11" t="s">
        <v>3566</v>
      </c>
      <c r="D1815" s="11" t="s">
        <v>260</v>
      </c>
      <c r="E1815" s="19" t="s">
        <v>3816</v>
      </c>
      <c r="F1815" s="10">
        <v>42036</v>
      </c>
      <c r="G1815" s="10">
        <v>45689</v>
      </c>
      <c r="H1815" s="11">
        <v>11</v>
      </c>
      <c r="I1815" s="20" t="s">
        <v>259</v>
      </c>
      <c r="J1815" s="11" t="s">
        <v>261</v>
      </c>
      <c r="K1815" s="11" t="s">
        <v>12658</v>
      </c>
      <c r="L1815" s="11">
        <v>2</v>
      </c>
    </row>
    <row r="1816" spans="1:12">
      <c r="A1816" s="11" t="s">
        <v>3567</v>
      </c>
      <c r="D1816" s="11" t="s">
        <v>260</v>
      </c>
      <c r="E1816" s="19" t="s">
        <v>3817</v>
      </c>
      <c r="F1816" s="10">
        <v>42036</v>
      </c>
      <c r="G1816" s="10">
        <v>45689</v>
      </c>
      <c r="H1816" s="11">
        <v>11</v>
      </c>
      <c r="I1816" s="20" t="s">
        <v>259</v>
      </c>
      <c r="J1816" s="11" t="s">
        <v>261</v>
      </c>
      <c r="K1816" s="11" t="s">
        <v>12658</v>
      </c>
      <c r="L1816" s="11">
        <v>2</v>
      </c>
    </row>
    <row r="1817" spans="1:12">
      <c r="A1817" s="11" t="s">
        <v>3568</v>
      </c>
      <c r="D1817" s="11" t="s">
        <v>260</v>
      </c>
      <c r="E1817" s="19" t="s">
        <v>3818</v>
      </c>
      <c r="F1817" s="10">
        <v>42036</v>
      </c>
      <c r="G1817" s="10">
        <v>45689</v>
      </c>
      <c r="H1817" s="11">
        <v>11</v>
      </c>
      <c r="I1817" s="20" t="s">
        <v>259</v>
      </c>
      <c r="J1817" s="11" t="s">
        <v>261</v>
      </c>
      <c r="K1817" s="11" t="s">
        <v>12658</v>
      </c>
      <c r="L1817" s="11">
        <v>2</v>
      </c>
    </row>
    <row r="1818" spans="1:12">
      <c r="A1818" s="11" t="s">
        <v>3569</v>
      </c>
      <c r="D1818" s="11" t="s">
        <v>260</v>
      </c>
      <c r="E1818" s="19" t="s">
        <v>3819</v>
      </c>
      <c r="F1818" s="10">
        <v>42036</v>
      </c>
      <c r="G1818" s="10">
        <v>45689</v>
      </c>
      <c r="H1818" s="11">
        <v>11</v>
      </c>
      <c r="I1818" s="20" t="s">
        <v>259</v>
      </c>
      <c r="J1818" s="11" t="s">
        <v>261</v>
      </c>
      <c r="K1818" s="11" t="s">
        <v>12658</v>
      </c>
      <c r="L1818" s="11">
        <v>2</v>
      </c>
    </row>
    <row r="1819" spans="1:12">
      <c r="A1819" s="11" t="s">
        <v>3570</v>
      </c>
      <c r="D1819" s="11" t="s">
        <v>260</v>
      </c>
      <c r="E1819" s="19" t="s">
        <v>3820</v>
      </c>
      <c r="F1819" s="10">
        <v>42036</v>
      </c>
      <c r="G1819" s="10">
        <v>45689</v>
      </c>
      <c r="H1819" s="11">
        <v>11</v>
      </c>
      <c r="I1819" s="20" t="s">
        <v>259</v>
      </c>
      <c r="J1819" s="11" t="s">
        <v>261</v>
      </c>
      <c r="K1819" s="11" t="s">
        <v>12658</v>
      </c>
      <c r="L1819" s="11">
        <v>2</v>
      </c>
    </row>
    <row r="1820" spans="1:12">
      <c r="A1820" s="11" t="s">
        <v>3571</v>
      </c>
      <c r="D1820" s="11" t="s">
        <v>260</v>
      </c>
      <c r="E1820" s="19" t="s">
        <v>3821</v>
      </c>
      <c r="F1820" s="10">
        <v>42036</v>
      </c>
      <c r="G1820" s="10">
        <v>45689</v>
      </c>
      <c r="H1820" s="11">
        <v>11</v>
      </c>
      <c r="I1820" s="20" t="s">
        <v>259</v>
      </c>
      <c r="J1820" s="11" t="s">
        <v>261</v>
      </c>
      <c r="K1820" s="11" t="s">
        <v>12658</v>
      </c>
      <c r="L1820" s="11">
        <v>2</v>
      </c>
    </row>
    <row r="1821" spans="1:12">
      <c r="A1821" s="11" t="s">
        <v>3572</v>
      </c>
      <c r="D1821" s="11" t="s">
        <v>260</v>
      </c>
      <c r="E1821" s="19" t="s">
        <v>3822</v>
      </c>
      <c r="F1821" s="10">
        <v>42036</v>
      </c>
      <c r="G1821" s="10">
        <v>45689</v>
      </c>
      <c r="H1821" s="11">
        <v>11</v>
      </c>
      <c r="I1821" s="20" t="s">
        <v>259</v>
      </c>
      <c r="J1821" s="11" t="s">
        <v>261</v>
      </c>
      <c r="K1821" s="11" t="s">
        <v>12658</v>
      </c>
      <c r="L1821" s="11">
        <v>2</v>
      </c>
    </row>
    <row r="1822" spans="1:12">
      <c r="A1822" s="11" t="s">
        <v>3573</v>
      </c>
      <c r="D1822" s="11" t="s">
        <v>260</v>
      </c>
      <c r="E1822" s="19" t="s">
        <v>3823</v>
      </c>
      <c r="F1822" s="10">
        <v>42036</v>
      </c>
      <c r="G1822" s="10">
        <v>45689</v>
      </c>
      <c r="H1822" s="11">
        <v>11</v>
      </c>
      <c r="I1822" s="20" t="s">
        <v>259</v>
      </c>
      <c r="J1822" s="11" t="s">
        <v>261</v>
      </c>
      <c r="K1822" s="11" t="s">
        <v>12658</v>
      </c>
      <c r="L1822" s="11">
        <v>2</v>
      </c>
    </row>
    <row r="1823" spans="1:12">
      <c r="A1823" s="11" t="s">
        <v>3574</v>
      </c>
      <c r="D1823" s="11" t="s">
        <v>260</v>
      </c>
      <c r="E1823" s="19" t="s">
        <v>3824</v>
      </c>
      <c r="F1823" s="10">
        <v>42036</v>
      </c>
      <c r="G1823" s="10">
        <v>45689</v>
      </c>
      <c r="H1823" s="11">
        <v>11</v>
      </c>
      <c r="I1823" s="20" t="s">
        <v>259</v>
      </c>
      <c r="J1823" s="11" t="s">
        <v>261</v>
      </c>
      <c r="K1823" s="11" t="s">
        <v>12658</v>
      </c>
      <c r="L1823" s="11">
        <v>2</v>
      </c>
    </row>
    <row r="1824" spans="1:12">
      <c r="A1824" s="11" t="s">
        <v>3575</v>
      </c>
      <c r="D1824" s="11" t="s">
        <v>260</v>
      </c>
      <c r="E1824" s="19" t="s">
        <v>3825</v>
      </c>
      <c r="F1824" s="10">
        <v>42036</v>
      </c>
      <c r="G1824" s="10">
        <v>45689</v>
      </c>
      <c r="H1824" s="11">
        <v>11</v>
      </c>
      <c r="I1824" s="20" t="s">
        <v>259</v>
      </c>
      <c r="J1824" s="11" t="s">
        <v>261</v>
      </c>
      <c r="K1824" s="11" t="s">
        <v>12658</v>
      </c>
      <c r="L1824" s="11">
        <v>2</v>
      </c>
    </row>
    <row r="1825" spans="1:12">
      <c r="A1825" s="11" t="s">
        <v>3576</v>
      </c>
      <c r="D1825" s="11" t="s">
        <v>260</v>
      </c>
      <c r="E1825" s="19" t="s">
        <v>3826</v>
      </c>
      <c r="F1825" s="10">
        <v>42036</v>
      </c>
      <c r="G1825" s="10">
        <v>45689</v>
      </c>
      <c r="H1825" s="11">
        <v>11</v>
      </c>
      <c r="I1825" s="20" t="s">
        <v>259</v>
      </c>
      <c r="J1825" s="11" t="s">
        <v>261</v>
      </c>
      <c r="K1825" s="11" t="s">
        <v>12658</v>
      </c>
      <c r="L1825" s="11">
        <v>2</v>
      </c>
    </row>
    <row r="1826" spans="1:12">
      <c r="A1826" s="11" t="s">
        <v>3577</v>
      </c>
      <c r="D1826" s="11" t="s">
        <v>260</v>
      </c>
      <c r="E1826" s="19" t="s">
        <v>3827</v>
      </c>
      <c r="F1826" s="10">
        <v>42036</v>
      </c>
      <c r="G1826" s="10">
        <v>45689</v>
      </c>
      <c r="H1826" s="11">
        <v>11</v>
      </c>
      <c r="I1826" s="20" t="s">
        <v>259</v>
      </c>
      <c r="J1826" s="11" t="s">
        <v>261</v>
      </c>
      <c r="K1826" s="11" t="s">
        <v>12658</v>
      </c>
      <c r="L1826" s="11">
        <v>2</v>
      </c>
    </row>
    <row r="1827" spans="1:12">
      <c r="A1827" s="11" t="s">
        <v>3578</v>
      </c>
      <c r="D1827" s="11" t="s">
        <v>260</v>
      </c>
      <c r="E1827" s="19" t="s">
        <v>3828</v>
      </c>
      <c r="F1827" s="10">
        <v>42036</v>
      </c>
      <c r="G1827" s="10">
        <v>45689</v>
      </c>
      <c r="H1827" s="11">
        <v>11</v>
      </c>
      <c r="I1827" s="11" t="s">
        <v>277</v>
      </c>
      <c r="J1827" s="11" t="s">
        <v>261</v>
      </c>
      <c r="K1827" s="11" t="s">
        <v>12658</v>
      </c>
      <c r="L1827" s="11">
        <v>2</v>
      </c>
    </row>
    <row r="1828" spans="1:12">
      <c r="A1828" s="11" t="s">
        <v>3579</v>
      </c>
      <c r="D1828" s="11" t="s">
        <v>260</v>
      </c>
      <c r="E1828" s="19" t="s">
        <v>3829</v>
      </c>
      <c r="F1828" s="10">
        <v>42036</v>
      </c>
      <c r="G1828" s="10">
        <v>45689</v>
      </c>
      <c r="H1828" s="11">
        <v>11</v>
      </c>
      <c r="I1828" s="11" t="s">
        <v>277</v>
      </c>
      <c r="J1828" s="11" t="s">
        <v>261</v>
      </c>
      <c r="K1828" s="11" t="s">
        <v>12658</v>
      </c>
      <c r="L1828" s="11">
        <v>2</v>
      </c>
    </row>
    <row r="1829" spans="1:12">
      <c r="A1829" s="11" t="s">
        <v>3580</v>
      </c>
      <c r="D1829" s="11" t="s">
        <v>260</v>
      </c>
      <c r="E1829" s="19" t="s">
        <v>3830</v>
      </c>
      <c r="F1829" s="10">
        <v>42036</v>
      </c>
      <c r="G1829" s="10">
        <v>45689</v>
      </c>
      <c r="H1829" s="11">
        <v>11</v>
      </c>
      <c r="I1829" s="11" t="s">
        <v>277</v>
      </c>
      <c r="J1829" s="11" t="s">
        <v>261</v>
      </c>
      <c r="K1829" s="11" t="s">
        <v>12658</v>
      </c>
      <c r="L1829" s="11">
        <v>2</v>
      </c>
    </row>
    <row r="1830" spans="1:12">
      <c r="A1830" s="11" t="s">
        <v>3581</v>
      </c>
      <c r="D1830" s="11" t="s">
        <v>260</v>
      </c>
      <c r="E1830" s="19" t="s">
        <v>3831</v>
      </c>
      <c r="F1830" s="10">
        <v>42036</v>
      </c>
      <c r="G1830" s="10">
        <v>45689</v>
      </c>
      <c r="H1830" s="11">
        <v>11</v>
      </c>
      <c r="I1830" s="20" t="s">
        <v>259</v>
      </c>
      <c r="J1830" s="11" t="s">
        <v>261</v>
      </c>
      <c r="K1830" s="11" t="s">
        <v>12658</v>
      </c>
      <c r="L1830" s="11">
        <v>2</v>
      </c>
    </row>
    <row r="1831" spans="1:12">
      <c r="A1831" s="11" t="s">
        <v>3582</v>
      </c>
      <c r="D1831" s="11" t="s">
        <v>260</v>
      </c>
      <c r="E1831" s="19" t="s">
        <v>3832</v>
      </c>
      <c r="F1831" s="10">
        <v>42036</v>
      </c>
      <c r="G1831" s="10">
        <v>45689</v>
      </c>
      <c r="H1831" s="11">
        <v>11</v>
      </c>
      <c r="I1831" s="20" t="s">
        <v>259</v>
      </c>
      <c r="J1831" s="11" t="s">
        <v>261</v>
      </c>
      <c r="K1831" s="11" t="s">
        <v>12658</v>
      </c>
      <c r="L1831" s="11">
        <v>2</v>
      </c>
    </row>
    <row r="1832" spans="1:12">
      <c r="A1832" s="11" t="s">
        <v>3583</v>
      </c>
      <c r="D1832" s="11" t="s">
        <v>260</v>
      </c>
      <c r="E1832" s="19" t="s">
        <v>3833</v>
      </c>
      <c r="F1832" s="10">
        <v>42036</v>
      </c>
      <c r="G1832" s="10">
        <v>45689</v>
      </c>
      <c r="H1832" s="11">
        <v>11</v>
      </c>
      <c r="I1832" s="20" t="s">
        <v>259</v>
      </c>
      <c r="J1832" s="11" t="s">
        <v>261</v>
      </c>
      <c r="K1832" s="11" t="s">
        <v>12658</v>
      </c>
      <c r="L1832" s="11">
        <v>2</v>
      </c>
    </row>
    <row r="1833" spans="1:12">
      <c r="A1833" s="11" t="s">
        <v>3584</v>
      </c>
      <c r="D1833" s="11" t="s">
        <v>260</v>
      </c>
      <c r="E1833" s="19" t="s">
        <v>3834</v>
      </c>
      <c r="F1833" s="10">
        <v>42036</v>
      </c>
      <c r="G1833" s="10">
        <v>45689</v>
      </c>
      <c r="H1833" s="11">
        <v>11</v>
      </c>
      <c r="I1833" s="20" t="s">
        <v>259</v>
      </c>
      <c r="J1833" s="11" t="s">
        <v>261</v>
      </c>
      <c r="K1833" s="11" t="s">
        <v>12658</v>
      </c>
      <c r="L1833" s="11">
        <v>2</v>
      </c>
    </row>
    <row r="1834" spans="1:12">
      <c r="A1834" s="11" t="s">
        <v>3585</v>
      </c>
      <c r="D1834" s="11" t="s">
        <v>260</v>
      </c>
      <c r="E1834" s="19" t="s">
        <v>3835</v>
      </c>
      <c r="F1834" s="10">
        <v>42036</v>
      </c>
      <c r="G1834" s="10">
        <v>45689</v>
      </c>
      <c r="H1834" s="11">
        <v>11</v>
      </c>
      <c r="I1834" s="20" t="s">
        <v>259</v>
      </c>
      <c r="J1834" s="11" t="s">
        <v>261</v>
      </c>
      <c r="K1834" s="11" t="s">
        <v>12658</v>
      </c>
      <c r="L1834" s="11">
        <v>2</v>
      </c>
    </row>
    <row r="1835" spans="1:12">
      <c r="A1835" s="11" t="s">
        <v>3586</v>
      </c>
      <c r="D1835" s="11" t="s">
        <v>260</v>
      </c>
      <c r="E1835" s="19" t="s">
        <v>3836</v>
      </c>
      <c r="F1835" s="10">
        <v>42036</v>
      </c>
      <c r="G1835" s="10">
        <v>45689</v>
      </c>
      <c r="H1835" s="11">
        <v>11</v>
      </c>
      <c r="I1835" s="20" t="s">
        <v>259</v>
      </c>
      <c r="J1835" s="11" t="s">
        <v>261</v>
      </c>
      <c r="K1835" s="11" t="s">
        <v>12658</v>
      </c>
      <c r="L1835" s="11">
        <v>2</v>
      </c>
    </row>
    <row r="1836" spans="1:12">
      <c r="A1836" s="11" t="s">
        <v>3587</v>
      </c>
      <c r="D1836" s="11" t="s">
        <v>260</v>
      </c>
      <c r="E1836" s="19" t="s">
        <v>3837</v>
      </c>
      <c r="F1836" s="10">
        <v>42036</v>
      </c>
      <c r="G1836" s="10">
        <v>45689</v>
      </c>
      <c r="H1836" s="11">
        <v>11</v>
      </c>
      <c r="I1836" s="20" t="s">
        <v>259</v>
      </c>
      <c r="J1836" s="11" t="s">
        <v>261</v>
      </c>
      <c r="K1836" s="11" t="s">
        <v>12658</v>
      </c>
      <c r="L1836" s="11">
        <v>2</v>
      </c>
    </row>
    <row r="1837" spans="1:12">
      <c r="A1837" s="11" t="s">
        <v>3588</v>
      </c>
      <c r="D1837" s="11" t="s">
        <v>260</v>
      </c>
      <c r="E1837" s="19" t="s">
        <v>3838</v>
      </c>
      <c r="F1837" s="10">
        <v>42036</v>
      </c>
      <c r="G1837" s="10">
        <v>45689</v>
      </c>
      <c r="H1837" s="11">
        <v>11</v>
      </c>
      <c r="I1837" s="20" t="s">
        <v>259</v>
      </c>
      <c r="J1837" s="11" t="s">
        <v>261</v>
      </c>
      <c r="K1837" s="11" t="s">
        <v>12658</v>
      </c>
      <c r="L1837" s="11">
        <v>2</v>
      </c>
    </row>
    <row r="1838" spans="1:12">
      <c r="A1838" s="11" t="s">
        <v>3589</v>
      </c>
      <c r="D1838" s="11" t="s">
        <v>260</v>
      </c>
      <c r="E1838" s="19" t="s">
        <v>3839</v>
      </c>
      <c r="F1838" s="10">
        <v>42036</v>
      </c>
      <c r="G1838" s="10">
        <v>45689</v>
      </c>
      <c r="H1838" s="11">
        <v>11</v>
      </c>
      <c r="I1838" s="20" t="s">
        <v>259</v>
      </c>
      <c r="J1838" s="11" t="s">
        <v>261</v>
      </c>
      <c r="K1838" s="11" t="s">
        <v>12658</v>
      </c>
      <c r="L1838" s="11">
        <v>2</v>
      </c>
    </row>
    <row r="1839" spans="1:12">
      <c r="A1839" s="11" t="s">
        <v>3590</v>
      </c>
      <c r="D1839" s="11" t="s">
        <v>260</v>
      </c>
      <c r="E1839" s="19" t="s">
        <v>3840</v>
      </c>
      <c r="F1839" s="10">
        <v>42036</v>
      </c>
      <c r="G1839" s="10">
        <v>45689</v>
      </c>
      <c r="H1839" s="11">
        <v>11</v>
      </c>
      <c r="I1839" s="20" t="s">
        <v>259</v>
      </c>
      <c r="J1839" s="11" t="s">
        <v>261</v>
      </c>
      <c r="K1839" s="11" t="s">
        <v>12658</v>
      </c>
      <c r="L1839" s="11">
        <v>2</v>
      </c>
    </row>
    <row r="1840" spans="1:12">
      <c r="A1840" s="11" t="s">
        <v>3591</v>
      </c>
      <c r="D1840" s="11" t="s">
        <v>260</v>
      </c>
      <c r="E1840" s="19" t="s">
        <v>3841</v>
      </c>
      <c r="F1840" s="10">
        <v>42036</v>
      </c>
      <c r="G1840" s="10">
        <v>45689</v>
      </c>
      <c r="H1840" s="11">
        <v>11</v>
      </c>
      <c r="I1840" s="20" t="s">
        <v>259</v>
      </c>
      <c r="J1840" s="11" t="s">
        <v>261</v>
      </c>
      <c r="K1840" s="11" t="s">
        <v>12658</v>
      </c>
      <c r="L1840" s="11">
        <v>2</v>
      </c>
    </row>
    <row r="1841" spans="1:12">
      <c r="A1841" s="11" t="s">
        <v>3592</v>
      </c>
      <c r="D1841" s="11" t="s">
        <v>260</v>
      </c>
      <c r="E1841" s="19" t="s">
        <v>3842</v>
      </c>
      <c r="F1841" s="10">
        <v>42036</v>
      </c>
      <c r="G1841" s="10">
        <v>45689</v>
      </c>
      <c r="H1841" s="11">
        <v>11</v>
      </c>
      <c r="I1841" s="20" t="s">
        <v>259</v>
      </c>
      <c r="J1841" s="11" t="s">
        <v>261</v>
      </c>
      <c r="K1841" s="11" t="s">
        <v>12658</v>
      </c>
      <c r="L1841" s="11">
        <v>2</v>
      </c>
    </row>
    <row r="1842" spans="1:12">
      <c r="A1842" s="11" t="s">
        <v>3593</v>
      </c>
      <c r="D1842" s="11" t="s">
        <v>260</v>
      </c>
      <c r="E1842" s="19" t="s">
        <v>3843</v>
      </c>
      <c r="F1842" s="10">
        <v>42036</v>
      </c>
      <c r="G1842" s="10">
        <v>45689</v>
      </c>
      <c r="H1842" s="11">
        <v>11</v>
      </c>
      <c r="I1842" s="20" t="s">
        <v>259</v>
      </c>
      <c r="J1842" s="11" t="s">
        <v>261</v>
      </c>
      <c r="K1842" s="11" t="s">
        <v>12658</v>
      </c>
      <c r="L1842" s="11">
        <v>2</v>
      </c>
    </row>
    <row r="1843" spans="1:12">
      <c r="A1843" s="11" t="s">
        <v>3594</v>
      </c>
      <c r="D1843" s="11" t="s">
        <v>260</v>
      </c>
      <c r="E1843" s="19" t="s">
        <v>3844</v>
      </c>
      <c r="F1843" s="10">
        <v>42036</v>
      </c>
      <c r="G1843" s="10">
        <v>45689</v>
      </c>
      <c r="H1843" s="11">
        <v>11</v>
      </c>
      <c r="I1843" s="20" t="s">
        <v>259</v>
      </c>
      <c r="J1843" s="11" t="s">
        <v>261</v>
      </c>
      <c r="K1843" s="11" t="s">
        <v>12658</v>
      </c>
      <c r="L1843" s="11">
        <v>2</v>
      </c>
    </row>
    <row r="1844" spans="1:12">
      <c r="A1844" s="11" t="s">
        <v>3595</v>
      </c>
      <c r="D1844" s="11" t="s">
        <v>260</v>
      </c>
      <c r="E1844" s="19" t="s">
        <v>3845</v>
      </c>
      <c r="F1844" s="10">
        <v>42036</v>
      </c>
      <c r="G1844" s="10">
        <v>45689</v>
      </c>
      <c r="H1844" s="11">
        <v>11</v>
      </c>
      <c r="I1844" s="20" t="s">
        <v>259</v>
      </c>
      <c r="J1844" s="11" t="s">
        <v>261</v>
      </c>
      <c r="K1844" s="11" t="s">
        <v>12658</v>
      </c>
      <c r="L1844" s="11">
        <v>2</v>
      </c>
    </row>
    <row r="1845" spans="1:12">
      <c r="A1845" s="11" t="s">
        <v>3596</v>
      </c>
      <c r="D1845" s="11" t="s">
        <v>260</v>
      </c>
      <c r="E1845" s="19" t="s">
        <v>3846</v>
      </c>
      <c r="F1845" s="10">
        <v>42036</v>
      </c>
      <c r="G1845" s="10">
        <v>45689</v>
      </c>
      <c r="H1845" s="11">
        <v>11</v>
      </c>
      <c r="I1845" s="11" t="s">
        <v>277</v>
      </c>
      <c r="J1845" s="11" t="s">
        <v>261</v>
      </c>
      <c r="K1845" s="11" t="s">
        <v>12658</v>
      </c>
      <c r="L1845" s="11">
        <v>2</v>
      </c>
    </row>
    <row r="1846" spans="1:12">
      <c r="A1846" s="11" t="s">
        <v>3597</v>
      </c>
      <c r="D1846" s="11" t="s">
        <v>260</v>
      </c>
      <c r="E1846" s="19" t="s">
        <v>3847</v>
      </c>
      <c r="F1846" s="10">
        <v>42036</v>
      </c>
      <c r="G1846" s="10">
        <v>45689</v>
      </c>
      <c r="H1846" s="11">
        <v>11</v>
      </c>
      <c r="I1846" s="11" t="s">
        <v>277</v>
      </c>
      <c r="J1846" s="11" t="s">
        <v>261</v>
      </c>
      <c r="K1846" s="11" t="s">
        <v>12658</v>
      </c>
      <c r="L1846" s="11">
        <v>2</v>
      </c>
    </row>
    <row r="1847" spans="1:12">
      <c r="A1847" s="11" t="s">
        <v>3598</v>
      </c>
      <c r="D1847" s="11" t="s">
        <v>260</v>
      </c>
      <c r="E1847" s="19" t="s">
        <v>3848</v>
      </c>
      <c r="F1847" s="10">
        <v>42036</v>
      </c>
      <c r="G1847" s="10">
        <v>45689</v>
      </c>
      <c r="H1847" s="11">
        <v>11</v>
      </c>
      <c r="I1847" s="11" t="s">
        <v>277</v>
      </c>
      <c r="J1847" s="11" t="s">
        <v>261</v>
      </c>
      <c r="K1847" s="11" t="s">
        <v>12658</v>
      </c>
      <c r="L1847" s="11">
        <v>2</v>
      </c>
    </row>
    <row r="1848" spans="1:12">
      <c r="A1848" s="11" t="s">
        <v>3599</v>
      </c>
      <c r="D1848" s="11" t="s">
        <v>260</v>
      </c>
      <c r="E1848" s="19" t="s">
        <v>3849</v>
      </c>
      <c r="F1848" s="10">
        <v>42036</v>
      </c>
      <c r="G1848" s="10">
        <v>45689</v>
      </c>
      <c r="H1848" s="11">
        <v>11</v>
      </c>
      <c r="I1848" s="20" t="s">
        <v>259</v>
      </c>
      <c r="J1848" s="11" t="s">
        <v>261</v>
      </c>
      <c r="K1848" s="11" t="s">
        <v>12658</v>
      </c>
      <c r="L1848" s="11">
        <v>2</v>
      </c>
    </row>
    <row r="1849" spans="1:12">
      <c r="A1849" s="11" t="s">
        <v>3600</v>
      </c>
      <c r="D1849" s="11" t="s">
        <v>260</v>
      </c>
      <c r="E1849" s="19" t="s">
        <v>3850</v>
      </c>
      <c r="F1849" s="10">
        <v>42036</v>
      </c>
      <c r="G1849" s="10">
        <v>45689</v>
      </c>
      <c r="H1849" s="11">
        <v>11</v>
      </c>
      <c r="I1849" s="20" t="s">
        <v>259</v>
      </c>
      <c r="J1849" s="11" t="s">
        <v>261</v>
      </c>
      <c r="K1849" s="11" t="s">
        <v>12658</v>
      </c>
      <c r="L1849" s="11">
        <v>2</v>
      </c>
    </row>
    <row r="1850" spans="1:12">
      <c r="A1850" s="11" t="s">
        <v>3601</v>
      </c>
      <c r="D1850" s="11" t="s">
        <v>260</v>
      </c>
      <c r="E1850" s="19" t="s">
        <v>3851</v>
      </c>
      <c r="F1850" s="10">
        <v>42036</v>
      </c>
      <c r="G1850" s="10">
        <v>45689</v>
      </c>
      <c r="H1850" s="11">
        <v>11</v>
      </c>
      <c r="I1850" s="20" t="s">
        <v>259</v>
      </c>
      <c r="J1850" s="11" t="s">
        <v>261</v>
      </c>
      <c r="K1850" s="11" t="s">
        <v>12658</v>
      </c>
      <c r="L1850" s="11">
        <v>2</v>
      </c>
    </row>
    <row r="1851" spans="1:12">
      <c r="A1851" s="11" t="s">
        <v>3602</v>
      </c>
      <c r="D1851" s="11" t="s">
        <v>260</v>
      </c>
      <c r="E1851" s="19" t="s">
        <v>3852</v>
      </c>
      <c r="F1851" s="10">
        <v>42036</v>
      </c>
      <c r="G1851" s="10">
        <v>45689</v>
      </c>
      <c r="H1851" s="11">
        <v>11</v>
      </c>
      <c r="I1851" s="20" t="s">
        <v>259</v>
      </c>
      <c r="J1851" s="11" t="s">
        <v>261</v>
      </c>
      <c r="K1851" s="11" t="s">
        <v>12658</v>
      </c>
      <c r="L1851" s="11">
        <v>2</v>
      </c>
    </row>
    <row r="1852" spans="1:12">
      <c r="A1852" s="11" t="s">
        <v>3603</v>
      </c>
      <c r="D1852" s="11" t="s">
        <v>260</v>
      </c>
      <c r="E1852" s="19" t="s">
        <v>3853</v>
      </c>
      <c r="F1852" s="10">
        <v>42036</v>
      </c>
      <c r="G1852" s="10">
        <v>45689</v>
      </c>
      <c r="H1852" s="11">
        <v>11</v>
      </c>
      <c r="I1852" s="20" t="s">
        <v>259</v>
      </c>
      <c r="J1852" s="11" t="s">
        <v>261</v>
      </c>
      <c r="K1852" s="11" t="s">
        <v>12658</v>
      </c>
      <c r="L1852" s="11">
        <v>2</v>
      </c>
    </row>
    <row r="1853" spans="1:12">
      <c r="A1853" s="11" t="s">
        <v>3604</v>
      </c>
      <c r="D1853" s="11" t="s">
        <v>260</v>
      </c>
      <c r="E1853" s="19" t="s">
        <v>3854</v>
      </c>
      <c r="F1853" s="10">
        <v>42036</v>
      </c>
      <c r="G1853" s="10">
        <v>45689</v>
      </c>
      <c r="H1853" s="11">
        <v>11</v>
      </c>
      <c r="I1853" s="20" t="s">
        <v>259</v>
      </c>
      <c r="J1853" s="11" t="s">
        <v>261</v>
      </c>
      <c r="K1853" s="11" t="s">
        <v>12658</v>
      </c>
      <c r="L1853" s="11">
        <v>2</v>
      </c>
    </row>
    <row r="1854" spans="1:12">
      <c r="A1854" s="11" t="s">
        <v>3605</v>
      </c>
      <c r="D1854" s="11" t="s">
        <v>260</v>
      </c>
      <c r="E1854" s="19" t="s">
        <v>3855</v>
      </c>
      <c r="F1854" s="10">
        <v>42036</v>
      </c>
      <c r="G1854" s="10">
        <v>45689</v>
      </c>
      <c r="H1854" s="11">
        <v>11</v>
      </c>
      <c r="I1854" s="20" t="s">
        <v>259</v>
      </c>
      <c r="J1854" s="11" t="s">
        <v>261</v>
      </c>
      <c r="K1854" s="11" t="s">
        <v>12658</v>
      </c>
      <c r="L1854" s="11">
        <v>2</v>
      </c>
    </row>
    <row r="1855" spans="1:12">
      <c r="A1855" s="11" t="s">
        <v>3606</v>
      </c>
      <c r="D1855" s="11" t="s">
        <v>260</v>
      </c>
      <c r="E1855" s="19" t="s">
        <v>3856</v>
      </c>
      <c r="F1855" s="10">
        <v>42036</v>
      </c>
      <c r="G1855" s="10">
        <v>45689</v>
      </c>
      <c r="H1855" s="11">
        <v>11</v>
      </c>
      <c r="I1855" s="20" t="s">
        <v>259</v>
      </c>
      <c r="J1855" s="11" t="s">
        <v>261</v>
      </c>
      <c r="K1855" s="11" t="s">
        <v>12658</v>
      </c>
      <c r="L1855" s="11">
        <v>2</v>
      </c>
    </row>
    <row r="1856" spans="1:12">
      <c r="A1856" s="11" t="s">
        <v>3607</v>
      </c>
      <c r="D1856" s="11" t="s">
        <v>260</v>
      </c>
      <c r="E1856" s="19" t="s">
        <v>3857</v>
      </c>
      <c r="F1856" s="10">
        <v>42036</v>
      </c>
      <c r="G1856" s="10">
        <v>45689</v>
      </c>
      <c r="H1856" s="11">
        <v>11</v>
      </c>
      <c r="I1856" s="20" t="s">
        <v>259</v>
      </c>
      <c r="J1856" s="11" t="s">
        <v>261</v>
      </c>
      <c r="K1856" s="11" t="s">
        <v>12658</v>
      </c>
      <c r="L1856" s="11">
        <v>2</v>
      </c>
    </row>
    <row r="1857" spans="1:12">
      <c r="A1857" s="11" t="s">
        <v>3608</v>
      </c>
      <c r="D1857" s="11" t="s">
        <v>260</v>
      </c>
      <c r="E1857" s="19" t="s">
        <v>3858</v>
      </c>
      <c r="F1857" s="10">
        <v>42036</v>
      </c>
      <c r="G1857" s="10">
        <v>45689</v>
      </c>
      <c r="H1857" s="11">
        <v>11</v>
      </c>
      <c r="I1857" s="20" t="s">
        <v>259</v>
      </c>
      <c r="J1857" s="11" t="s">
        <v>261</v>
      </c>
      <c r="K1857" s="11" t="s">
        <v>12658</v>
      </c>
      <c r="L1857" s="11">
        <v>2</v>
      </c>
    </row>
    <row r="1858" spans="1:12">
      <c r="A1858" s="11" t="s">
        <v>3609</v>
      </c>
      <c r="D1858" s="11" t="s">
        <v>260</v>
      </c>
      <c r="E1858" s="19" t="s">
        <v>3859</v>
      </c>
      <c r="F1858" s="10">
        <v>42036</v>
      </c>
      <c r="G1858" s="10">
        <v>45689</v>
      </c>
      <c r="H1858" s="11">
        <v>11</v>
      </c>
      <c r="I1858" s="20" t="s">
        <v>259</v>
      </c>
      <c r="J1858" s="11" t="s">
        <v>261</v>
      </c>
      <c r="K1858" s="11" t="s">
        <v>12658</v>
      </c>
      <c r="L1858" s="11">
        <v>2</v>
      </c>
    </row>
    <row r="1859" spans="1:12">
      <c r="A1859" s="11" t="s">
        <v>3610</v>
      </c>
      <c r="D1859" s="11" t="s">
        <v>260</v>
      </c>
      <c r="E1859" s="19" t="s">
        <v>3860</v>
      </c>
      <c r="F1859" s="10">
        <v>42036</v>
      </c>
      <c r="G1859" s="10">
        <v>45689</v>
      </c>
      <c r="H1859" s="11">
        <v>11</v>
      </c>
      <c r="I1859" s="20" t="s">
        <v>259</v>
      </c>
      <c r="J1859" s="11" t="s">
        <v>261</v>
      </c>
      <c r="K1859" s="11" t="s">
        <v>12658</v>
      </c>
      <c r="L1859" s="11">
        <v>2</v>
      </c>
    </row>
    <row r="1860" spans="1:12">
      <c r="A1860" s="11" t="s">
        <v>3611</v>
      </c>
      <c r="D1860" s="11" t="s">
        <v>260</v>
      </c>
      <c r="E1860" s="19" t="s">
        <v>3861</v>
      </c>
      <c r="F1860" s="10">
        <v>42036</v>
      </c>
      <c r="G1860" s="10">
        <v>45689</v>
      </c>
      <c r="H1860" s="11">
        <v>11</v>
      </c>
      <c r="I1860" s="20" t="s">
        <v>259</v>
      </c>
      <c r="J1860" s="11" t="s">
        <v>261</v>
      </c>
      <c r="K1860" s="11" t="s">
        <v>12658</v>
      </c>
      <c r="L1860" s="11">
        <v>2</v>
      </c>
    </row>
    <row r="1861" spans="1:12">
      <c r="A1861" s="11" t="s">
        <v>3612</v>
      </c>
      <c r="D1861" s="11" t="s">
        <v>260</v>
      </c>
      <c r="E1861" s="19" t="s">
        <v>3862</v>
      </c>
      <c r="F1861" s="10">
        <v>42036</v>
      </c>
      <c r="G1861" s="10">
        <v>45689</v>
      </c>
      <c r="H1861" s="11">
        <v>11</v>
      </c>
      <c r="I1861" s="20" t="s">
        <v>259</v>
      </c>
      <c r="J1861" s="11" t="s">
        <v>261</v>
      </c>
      <c r="K1861" s="11" t="s">
        <v>12658</v>
      </c>
      <c r="L1861" s="11">
        <v>2</v>
      </c>
    </row>
    <row r="1862" spans="1:12">
      <c r="A1862" s="11" t="s">
        <v>3613</v>
      </c>
      <c r="D1862" s="11" t="s">
        <v>260</v>
      </c>
      <c r="E1862" s="19" t="s">
        <v>3863</v>
      </c>
      <c r="F1862" s="10">
        <v>42036</v>
      </c>
      <c r="G1862" s="10">
        <v>45689</v>
      </c>
      <c r="H1862" s="11">
        <v>11</v>
      </c>
      <c r="I1862" s="20" t="s">
        <v>259</v>
      </c>
      <c r="J1862" s="11" t="s">
        <v>261</v>
      </c>
      <c r="K1862" s="11" t="s">
        <v>12658</v>
      </c>
      <c r="L1862" s="11">
        <v>2</v>
      </c>
    </row>
    <row r="1863" spans="1:12">
      <c r="A1863" s="11" t="s">
        <v>3614</v>
      </c>
      <c r="D1863" s="11" t="s">
        <v>260</v>
      </c>
      <c r="E1863" s="19" t="s">
        <v>3864</v>
      </c>
      <c r="F1863" s="10">
        <v>42036</v>
      </c>
      <c r="G1863" s="10">
        <v>45689</v>
      </c>
      <c r="H1863" s="11">
        <v>11</v>
      </c>
      <c r="I1863" s="11" t="s">
        <v>277</v>
      </c>
      <c r="J1863" s="11" t="s">
        <v>261</v>
      </c>
      <c r="K1863" s="11" t="s">
        <v>12658</v>
      </c>
      <c r="L1863" s="11">
        <v>2</v>
      </c>
    </row>
    <row r="1864" spans="1:12">
      <c r="A1864" s="11" t="s">
        <v>3615</v>
      </c>
      <c r="D1864" s="11" t="s">
        <v>260</v>
      </c>
      <c r="E1864" s="19" t="s">
        <v>3865</v>
      </c>
      <c r="F1864" s="10">
        <v>42036</v>
      </c>
      <c r="G1864" s="10">
        <v>45689</v>
      </c>
      <c r="H1864" s="11">
        <v>11</v>
      </c>
      <c r="I1864" s="11" t="s">
        <v>277</v>
      </c>
      <c r="J1864" s="11" t="s">
        <v>261</v>
      </c>
      <c r="K1864" s="11" t="s">
        <v>12658</v>
      </c>
      <c r="L1864" s="11">
        <v>2</v>
      </c>
    </row>
    <row r="1865" spans="1:12">
      <c r="A1865" s="11" t="s">
        <v>3616</v>
      </c>
      <c r="D1865" s="11" t="s">
        <v>260</v>
      </c>
      <c r="E1865" s="19" t="s">
        <v>3866</v>
      </c>
      <c r="F1865" s="10">
        <v>42036</v>
      </c>
      <c r="G1865" s="10">
        <v>45689</v>
      </c>
      <c r="H1865" s="11">
        <v>11</v>
      </c>
      <c r="I1865" s="11" t="s">
        <v>277</v>
      </c>
      <c r="J1865" s="11" t="s">
        <v>261</v>
      </c>
      <c r="K1865" s="11" t="s">
        <v>12658</v>
      </c>
      <c r="L1865" s="11">
        <v>2</v>
      </c>
    </row>
    <row r="1866" spans="1:12">
      <c r="A1866" s="11" t="s">
        <v>3617</v>
      </c>
      <c r="D1866" s="11" t="s">
        <v>260</v>
      </c>
      <c r="E1866" s="19" t="s">
        <v>3867</v>
      </c>
      <c r="F1866" s="10">
        <v>42036</v>
      </c>
      <c r="G1866" s="10">
        <v>45689</v>
      </c>
      <c r="H1866" s="11">
        <v>11</v>
      </c>
      <c r="I1866" s="20" t="s">
        <v>259</v>
      </c>
      <c r="J1866" s="11" t="s">
        <v>261</v>
      </c>
      <c r="K1866" s="11" t="s">
        <v>12658</v>
      </c>
      <c r="L1866" s="11">
        <v>2</v>
      </c>
    </row>
    <row r="1867" spans="1:12">
      <c r="A1867" s="11" t="s">
        <v>3618</v>
      </c>
      <c r="D1867" s="11" t="s">
        <v>260</v>
      </c>
      <c r="E1867" s="19" t="s">
        <v>3868</v>
      </c>
      <c r="F1867" s="10">
        <v>42036</v>
      </c>
      <c r="G1867" s="10">
        <v>45689</v>
      </c>
      <c r="H1867" s="11">
        <v>11</v>
      </c>
      <c r="I1867" s="20" t="s">
        <v>259</v>
      </c>
      <c r="J1867" s="11" t="s">
        <v>261</v>
      </c>
      <c r="K1867" s="11" t="s">
        <v>12658</v>
      </c>
      <c r="L1867" s="11">
        <v>2</v>
      </c>
    </row>
    <row r="1868" spans="1:12">
      <c r="A1868" s="11" t="s">
        <v>3619</v>
      </c>
      <c r="D1868" s="11" t="s">
        <v>260</v>
      </c>
      <c r="E1868" s="19" t="s">
        <v>3869</v>
      </c>
      <c r="F1868" s="10">
        <v>42036</v>
      </c>
      <c r="G1868" s="10">
        <v>45689</v>
      </c>
      <c r="H1868" s="11">
        <v>11</v>
      </c>
      <c r="I1868" s="20" t="s">
        <v>259</v>
      </c>
      <c r="J1868" s="11" t="s">
        <v>261</v>
      </c>
      <c r="K1868" s="11" t="s">
        <v>12658</v>
      </c>
      <c r="L1868" s="11">
        <v>2</v>
      </c>
    </row>
    <row r="1869" spans="1:12">
      <c r="A1869" s="11" t="s">
        <v>3620</v>
      </c>
      <c r="D1869" s="11" t="s">
        <v>260</v>
      </c>
      <c r="E1869" s="19" t="s">
        <v>3870</v>
      </c>
      <c r="F1869" s="10">
        <v>42036</v>
      </c>
      <c r="G1869" s="10">
        <v>45689</v>
      </c>
      <c r="H1869" s="11">
        <v>11</v>
      </c>
      <c r="I1869" s="20" t="s">
        <v>259</v>
      </c>
      <c r="J1869" s="11" t="s">
        <v>261</v>
      </c>
      <c r="K1869" s="11" t="s">
        <v>12658</v>
      </c>
      <c r="L1869" s="11">
        <v>2</v>
      </c>
    </row>
    <row r="1870" spans="1:12">
      <c r="A1870" s="11" t="s">
        <v>3621</v>
      </c>
      <c r="D1870" s="11" t="s">
        <v>260</v>
      </c>
      <c r="E1870" s="19" t="s">
        <v>3871</v>
      </c>
      <c r="F1870" s="10">
        <v>42036</v>
      </c>
      <c r="G1870" s="10">
        <v>45689</v>
      </c>
      <c r="H1870" s="11">
        <v>11</v>
      </c>
      <c r="I1870" s="20" t="s">
        <v>259</v>
      </c>
      <c r="J1870" s="11" t="s">
        <v>261</v>
      </c>
      <c r="K1870" s="11" t="s">
        <v>12658</v>
      </c>
      <c r="L1870" s="11">
        <v>2</v>
      </c>
    </row>
    <row r="1871" spans="1:12">
      <c r="A1871" s="11" t="s">
        <v>3622</v>
      </c>
      <c r="D1871" s="11" t="s">
        <v>260</v>
      </c>
      <c r="E1871" s="19" t="s">
        <v>3872</v>
      </c>
      <c r="F1871" s="10">
        <v>42036</v>
      </c>
      <c r="G1871" s="10">
        <v>45689</v>
      </c>
      <c r="H1871" s="11">
        <v>11</v>
      </c>
      <c r="I1871" s="20" t="s">
        <v>259</v>
      </c>
      <c r="J1871" s="11" t="s">
        <v>261</v>
      </c>
      <c r="K1871" s="11" t="s">
        <v>12658</v>
      </c>
      <c r="L1871" s="11">
        <v>2</v>
      </c>
    </row>
    <row r="1872" spans="1:12">
      <c r="A1872" s="11" t="s">
        <v>3623</v>
      </c>
      <c r="D1872" s="11" t="s">
        <v>260</v>
      </c>
      <c r="E1872" s="19" t="s">
        <v>3873</v>
      </c>
      <c r="F1872" s="10">
        <v>42036</v>
      </c>
      <c r="G1872" s="10">
        <v>45689</v>
      </c>
      <c r="H1872" s="11">
        <v>11</v>
      </c>
      <c r="I1872" s="20" t="s">
        <v>259</v>
      </c>
      <c r="J1872" s="11" t="s">
        <v>261</v>
      </c>
      <c r="K1872" s="11" t="s">
        <v>12658</v>
      </c>
      <c r="L1872" s="11">
        <v>2</v>
      </c>
    </row>
    <row r="1873" spans="1:12">
      <c r="A1873" s="11" t="s">
        <v>3624</v>
      </c>
      <c r="D1873" s="11" t="s">
        <v>260</v>
      </c>
      <c r="E1873" s="19" t="s">
        <v>3874</v>
      </c>
      <c r="F1873" s="10">
        <v>42036</v>
      </c>
      <c r="G1873" s="10">
        <v>45689</v>
      </c>
      <c r="H1873" s="11">
        <v>11</v>
      </c>
      <c r="I1873" s="20" t="s">
        <v>259</v>
      </c>
      <c r="J1873" s="11" t="s">
        <v>261</v>
      </c>
      <c r="K1873" s="11" t="s">
        <v>12658</v>
      </c>
      <c r="L1873" s="11">
        <v>2</v>
      </c>
    </row>
    <row r="1874" spans="1:12">
      <c r="A1874" s="11" t="s">
        <v>3625</v>
      </c>
      <c r="D1874" s="11" t="s">
        <v>260</v>
      </c>
      <c r="E1874" s="19" t="s">
        <v>3875</v>
      </c>
      <c r="F1874" s="10">
        <v>42036</v>
      </c>
      <c r="G1874" s="10">
        <v>45689</v>
      </c>
      <c r="H1874" s="11">
        <v>11</v>
      </c>
      <c r="I1874" s="20" t="s">
        <v>259</v>
      </c>
      <c r="J1874" s="11" t="s">
        <v>261</v>
      </c>
      <c r="K1874" s="11" t="s">
        <v>12658</v>
      </c>
      <c r="L1874" s="11">
        <v>2</v>
      </c>
    </row>
    <row r="1875" spans="1:12">
      <c r="A1875" s="11" t="s">
        <v>3626</v>
      </c>
      <c r="D1875" s="11" t="s">
        <v>260</v>
      </c>
      <c r="E1875" s="19" t="s">
        <v>3876</v>
      </c>
      <c r="F1875" s="10">
        <v>42036</v>
      </c>
      <c r="G1875" s="10">
        <v>45689</v>
      </c>
      <c r="H1875" s="11">
        <v>11</v>
      </c>
      <c r="I1875" s="20" t="s">
        <v>259</v>
      </c>
      <c r="J1875" s="11" t="s">
        <v>261</v>
      </c>
      <c r="K1875" s="11" t="s">
        <v>12658</v>
      </c>
      <c r="L1875" s="11">
        <v>2</v>
      </c>
    </row>
    <row r="1876" spans="1:12">
      <c r="A1876" s="11" t="s">
        <v>3627</v>
      </c>
      <c r="D1876" s="11" t="s">
        <v>260</v>
      </c>
      <c r="E1876" s="19" t="s">
        <v>3877</v>
      </c>
      <c r="F1876" s="10">
        <v>42036</v>
      </c>
      <c r="G1876" s="10">
        <v>45689</v>
      </c>
      <c r="H1876" s="11">
        <v>11</v>
      </c>
      <c r="I1876" s="20" t="s">
        <v>259</v>
      </c>
      <c r="J1876" s="11" t="s">
        <v>261</v>
      </c>
      <c r="K1876" s="11" t="s">
        <v>12658</v>
      </c>
      <c r="L1876" s="11">
        <v>2</v>
      </c>
    </row>
    <row r="1877" spans="1:12">
      <c r="A1877" s="11" t="s">
        <v>3628</v>
      </c>
      <c r="D1877" s="11" t="s">
        <v>260</v>
      </c>
      <c r="E1877" s="19" t="s">
        <v>3878</v>
      </c>
      <c r="F1877" s="10">
        <v>42036</v>
      </c>
      <c r="G1877" s="10">
        <v>45689</v>
      </c>
      <c r="H1877" s="11">
        <v>11</v>
      </c>
      <c r="I1877" s="20" t="s">
        <v>259</v>
      </c>
      <c r="J1877" s="11" t="s">
        <v>261</v>
      </c>
      <c r="K1877" s="11" t="s">
        <v>12658</v>
      </c>
      <c r="L1877" s="11">
        <v>2</v>
      </c>
    </row>
    <row r="1878" spans="1:12">
      <c r="A1878" s="11" t="s">
        <v>3629</v>
      </c>
      <c r="D1878" s="11" t="s">
        <v>260</v>
      </c>
      <c r="E1878" s="19" t="s">
        <v>3879</v>
      </c>
      <c r="F1878" s="10">
        <v>42036</v>
      </c>
      <c r="G1878" s="10">
        <v>45689</v>
      </c>
      <c r="H1878" s="11">
        <v>11</v>
      </c>
      <c r="I1878" s="20" t="s">
        <v>259</v>
      </c>
      <c r="J1878" s="11" t="s">
        <v>261</v>
      </c>
      <c r="K1878" s="11" t="s">
        <v>12658</v>
      </c>
      <c r="L1878" s="11">
        <v>2</v>
      </c>
    </row>
    <row r="1879" spans="1:12">
      <c r="A1879" s="11" t="s">
        <v>3630</v>
      </c>
      <c r="D1879" s="11" t="s">
        <v>260</v>
      </c>
      <c r="E1879" s="19" t="s">
        <v>3880</v>
      </c>
      <c r="F1879" s="10">
        <v>42036</v>
      </c>
      <c r="G1879" s="10">
        <v>45689</v>
      </c>
      <c r="H1879" s="11">
        <v>11</v>
      </c>
      <c r="I1879" s="20" t="s">
        <v>259</v>
      </c>
      <c r="J1879" s="11" t="s">
        <v>261</v>
      </c>
      <c r="K1879" s="11" t="s">
        <v>12658</v>
      </c>
      <c r="L1879" s="11">
        <v>2</v>
      </c>
    </row>
    <row r="1880" spans="1:12">
      <c r="A1880" s="11" t="s">
        <v>3631</v>
      </c>
      <c r="D1880" s="11" t="s">
        <v>260</v>
      </c>
      <c r="E1880" s="19" t="s">
        <v>3881</v>
      </c>
      <c r="F1880" s="10">
        <v>42036</v>
      </c>
      <c r="G1880" s="10">
        <v>45689</v>
      </c>
      <c r="H1880" s="11">
        <v>11</v>
      </c>
      <c r="I1880" s="20" t="s">
        <v>259</v>
      </c>
      <c r="J1880" s="11" t="s">
        <v>261</v>
      </c>
      <c r="K1880" s="11" t="s">
        <v>12658</v>
      </c>
      <c r="L1880" s="11">
        <v>2</v>
      </c>
    </row>
    <row r="1881" spans="1:12">
      <c r="A1881" s="11" t="s">
        <v>3632</v>
      </c>
      <c r="D1881" s="11" t="s">
        <v>260</v>
      </c>
      <c r="E1881" s="19" t="s">
        <v>3882</v>
      </c>
      <c r="F1881" s="10">
        <v>42036</v>
      </c>
      <c r="G1881" s="10">
        <v>45689</v>
      </c>
      <c r="H1881" s="11">
        <v>11</v>
      </c>
      <c r="I1881" s="11" t="s">
        <v>277</v>
      </c>
      <c r="J1881" s="11" t="s">
        <v>261</v>
      </c>
      <c r="K1881" s="11" t="s">
        <v>12658</v>
      </c>
      <c r="L1881" s="11">
        <v>2</v>
      </c>
    </row>
    <row r="1882" spans="1:12">
      <c r="A1882" s="11" t="s">
        <v>3633</v>
      </c>
      <c r="D1882" s="11" t="s">
        <v>260</v>
      </c>
      <c r="E1882" s="19" t="s">
        <v>3883</v>
      </c>
      <c r="F1882" s="10">
        <v>42036</v>
      </c>
      <c r="G1882" s="10">
        <v>45689</v>
      </c>
      <c r="H1882" s="11">
        <v>11</v>
      </c>
      <c r="I1882" s="11" t="s">
        <v>277</v>
      </c>
      <c r="J1882" s="11" t="s">
        <v>261</v>
      </c>
      <c r="K1882" s="11" t="s">
        <v>12658</v>
      </c>
      <c r="L1882" s="11">
        <v>2</v>
      </c>
    </row>
    <row r="1883" spans="1:12">
      <c r="A1883" s="11" t="s">
        <v>3634</v>
      </c>
      <c r="D1883" s="11" t="s">
        <v>260</v>
      </c>
      <c r="E1883" s="19" t="s">
        <v>3884</v>
      </c>
      <c r="F1883" s="10">
        <v>42036</v>
      </c>
      <c r="G1883" s="10">
        <v>45689</v>
      </c>
      <c r="H1883" s="11">
        <v>11</v>
      </c>
      <c r="I1883" s="11" t="s">
        <v>277</v>
      </c>
      <c r="J1883" s="11" t="s">
        <v>261</v>
      </c>
      <c r="K1883" s="11" t="s">
        <v>12658</v>
      </c>
      <c r="L1883" s="11">
        <v>2</v>
      </c>
    </row>
    <row r="1884" spans="1:12">
      <c r="A1884" s="11" t="s">
        <v>3635</v>
      </c>
      <c r="D1884" s="11" t="s">
        <v>260</v>
      </c>
      <c r="E1884" s="19" t="s">
        <v>3885</v>
      </c>
      <c r="F1884" s="10">
        <v>42036</v>
      </c>
      <c r="G1884" s="10">
        <v>45689</v>
      </c>
      <c r="H1884" s="11">
        <v>11</v>
      </c>
      <c r="I1884" s="20" t="s">
        <v>259</v>
      </c>
      <c r="J1884" s="11" t="s">
        <v>261</v>
      </c>
      <c r="K1884" s="11" t="s">
        <v>12658</v>
      </c>
      <c r="L1884" s="11">
        <v>2</v>
      </c>
    </row>
    <row r="1885" spans="1:12">
      <c r="A1885" s="11" t="s">
        <v>3636</v>
      </c>
      <c r="D1885" s="11" t="s">
        <v>260</v>
      </c>
      <c r="E1885" s="19" t="s">
        <v>3886</v>
      </c>
      <c r="F1885" s="10">
        <v>42036</v>
      </c>
      <c r="G1885" s="10">
        <v>45689</v>
      </c>
      <c r="H1885" s="11">
        <v>11</v>
      </c>
      <c r="I1885" s="20" t="s">
        <v>259</v>
      </c>
      <c r="J1885" s="11" t="s">
        <v>261</v>
      </c>
      <c r="K1885" s="11" t="s">
        <v>12658</v>
      </c>
      <c r="L1885" s="11">
        <v>2</v>
      </c>
    </row>
    <row r="1886" spans="1:12">
      <c r="A1886" s="11" t="s">
        <v>3637</v>
      </c>
      <c r="D1886" s="11" t="s">
        <v>260</v>
      </c>
      <c r="E1886" s="19" t="s">
        <v>3887</v>
      </c>
      <c r="F1886" s="10">
        <v>42036</v>
      </c>
      <c r="G1886" s="10">
        <v>45689</v>
      </c>
      <c r="H1886" s="11">
        <v>11</v>
      </c>
      <c r="I1886" s="20" t="s">
        <v>259</v>
      </c>
      <c r="J1886" s="11" t="s">
        <v>261</v>
      </c>
      <c r="K1886" s="11" t="s">
        <v>12658</v>
      </c>
      <c r="L1886" s="11">
        <v>2</v>
      </c>
    </row>
    <row r="1887" spans="1:12">
      <c r="A1887" s="11" t="s">
        <v>3638</v>
      </c>
      <c r="D1887" s="11" t="s">
        <v>260</v>
      </c>
      <c r="E1887" s="19" t="s">
        <v>3888</v>
      </c>
      <c r="F1887" s="10">
        <v>42036</v>
      </c>
      <c r="G1887" s="10">
        <v>45689</v>
      </c>
      <c r="H1887" s="11">
        <v>11</v>
      </c>
      <c r="I1887" s="20" t="s">
        <v>259</v>
      </c>
      <c r="J1887" s="11" t="s">
        <v>261</v>
      </c>
      <c r="K1887" s="11" t="s">
        <v>12658</v>
      </c>
      <c r="L1887" s="11">
        <v>2</v>
      </c>
    </row>
    <row r="1888" spans="1:12">
      <c r="A1888" s="11" t="s">
        <v>3639</v>
      </c>
      <c r="D1888" s="11" t="s">
        <v>260</v>
      </c>
      <c r="E1888" s="19" t="s">
        <v>3889</v>
      </c>
      <c r="F1888" s="10">
        <v>42036</v>
      </c>
      <c r="G1888" s="10">
        <v>45689</v>
      </c>
      <c r="H1888" s="11">
        <v>11</v>
      </c>
      <c r="I1888" s="20" t="s">
        <v>259</v>
      </c>
      <c r="J1888" s="11" t="s">
        <v>261</v>
      </c>
      <c r="K1888" s="11" t="s">
        <v>12658</v>
      </c>
      <c r="L1888" s="11">
        <v>2</v>
      </c>
    </row>
    <row r="1889" spans="1:12">
      <c r="A1889" s="11" t="s">
        <v>3640</v>
      </c>
      <c r="D1889" s="11" t="s">
        <v>260</v>
      </c>
      <c r="E1889" s="19" t="s">
        <v>3890</v>
      </c>
      <c r="F1889" s="10">
        <v>42036</v>
      </c>
      <c r="G1889" s="10">
        <v>45689</v>
      </c>
      <c r="H1889" s="11">
        <v>11</v>
      </c>
      <c r="I1889" s="20" t="s">
        <v>259</v>
      </c>
      <c r="J1889" s="11" t="s">
        <v>261</v>
      </c>
      <c r="K1889" s="11" t="s">
        <v>12658</v>
      </c>
      <c r="L1889" s="11">
        <v>2</v>
      </c>
    </row>
    <row r="1890" spans="1:12">
      <c r="A1890" s="11" t="s">
        <v>3641</v>
      </c>
      <c r="D1890" s="11" t="s">
        <v>260</v>
      </c>
      <c r="E1890" s="19" t="s">
        <v>3891</v>
      </c>
      <c r="F1890" s="10">
        <v>42036</v>
      </c>
      <c r="G1890" s="10">
        <v>45689</v>
      </c>
      <c r="H1890" s="11">
        <v>11</v>
      </c>
      <c r="I1890" s="20" t="s">
        <v>259</v>
      </c>
      <c r="J1890" s="11" t="s">
        <v>261</v>
      </c>
      <c r="K1890" s="11" t="s">
        <v>12658</v>
      </c>
      <c r="L1890" s="11">
        <v>2</v>
      </c>
    </row>
    <row r="1891" spans="1:12">
      <c r="A1891" s="11" t="s">
        <v>3642</v>
      </c>
      <c r="D1891" s="11" t="s">
        <v>260</v>
      </c>
      <c r="E1891" s="19" t="s">
        <v>3892</v>
      </c>
      <c r="F1891" s="10">
        <v>42036</v>
      </c>
      <c r="G1891" s="10">
        <v>45689</v>
      </c>
      <c r="H1891" s="11">
        <v>11</v>
      </c>
      <c r="I1891" s="20" t="s">
        <v>259</v>
      </c>
      <c r="J1891" s="11" t="s">
        <v>261</v>
      </c>
      <c r="K1891" s="11" t="s">
        <v>12658</v>
      </c>
      <c r="L1891" s="11">
        <v>2</v>
      </c>
    </row>
    <row r="1892" spans="1:12">
      <c r="A1892" s="11" t="s">
        <v>3643</v>
      </c>
      <c r="D1892" s="11" t="s">
        <v>260</v>
      </c>
      <c r="E1892" s="19" t="s">
        <v>3893</v>
      </c>
      <c r="F1892" s="10">
        <v>42036</v>
      </c>
      <c r="G1892" s="10">
        <v>45689</v>
      </c>
      <c r="H1892" s="11">
        <v>11</v>
      </c>
      <c r="I1892" s="20" t="s">
        <v>259</v>
      </c>
      <c r="J1892" s="11" t="s">
        <v>261</v>
      </c>
      <c r="K1892" s="11" t="s">
        <v>12658</v>
      </c>
      <c r="L1892" s="11">
        <v>2</v>
      </c>
    </row>
    <row r="1893" spans="1:12">
      <c r="A1893" s="11" t="s">
        <v>3644</v>
      </c>
      <c r="D1893" s="11" t="s">
        <v>260</v>
      </c>
      <c r="E1893" s="19" t="s">
        <v>3894</v>
      </c>
      <c r="F1893" s="10">
        <v>42036</v>
      </c>
      <c r="G1893" s="10">
        <v>45689</v>
      </c>
      <c r="H1893" s="11">
        <v>11</v>
      </c>
      <c r="I1893" s="20" t="s">
        <v>259</v>
      </c>
      <c r="J1893" s="11" t="s">
        <v>261</v>
      </c>
      <c r="K1893" s="11" t="s">
        <v>12658</v>
      </c>
      <c r="L1893" s="11">
        <v>2</v>
      </c>
    </row>
    <row r="1894" spans="1:12">
      <c r="A1894" s="11" t="s">
        <v>3645</v>
      </c>
      <c r="D1894" s="11" t="s">
        <v>260</v>
      </c>
      <c r="E1894" s="19" t="s">
        <v>3895</v>
      </c>
      <c r="F1894" s="10">
        <v>42036</v>
      </c>
      <c r="G1894" s="10">
        <v>45689</v>
      </c>
      <c r="H1894" s="11">
        <v>11</v>
      </c>
      <c r="I1894" s="20" t="s">
        <v>259</v>
      </c>
      <c r="J1894" s="11" t="s">
        <v>261</v>
      </c>
      <c r="K1894" s="11" t="s">
        <v>12658</v>
      </c>
      <c r="L1894" s="11">
        <v>2</v>
      </c>
    </row>
    <row r="1895" spans="1:12">
      <c r="A1895" s="11" t="s">
        <v>3646</v>
      </c>
      <c r="D1895" s="11" t="s">
        <v>260</v>
      </c>
      <c r="E1895" s="19" t="s">
        <v>3896</v>
      </c>
      <c r="F1895" s="10">
        <v>42036</v>
      </c>
      <c r="G1895" s="10">
        <v>45689</v>
      </c>
      <c r="H1895" s="11">
        <v>11</v>
      </c>
      <c r="I1895" s="20" t="s">
        <v>259</v>
      </c>
      <c r="J1895" s="11" t="s">
        <v>261</v>
      </c>
      <c r="K1895" s="11" t="s">
        <v>12658</v>
      </c>
      <c r="L1895" s="11">
        <v>2</v>
      </c>
    </row>
    <row r="1896" spans="1:12">
      <c r="A1896" s="11" t="s">
        <v>3647</v>
      </c>
      <c r="D1896" s="11" t="s">
        <v>260</v>
      </c>
      <c r="E1896" s="19" t="s">
        <v>3897</v>
      </c>
      <c r="F1896" s="10">
        <v>42036</v>
      </c>
      <c r="G1896" s="10">
        <v>45689</v>
      </c>
      <c r="H1896" s="11">
        <v>11</v>
      </c>
      <c r="I1896" s="20" t="s">
        <v>259</v>
      </c>
      <c r="J1896" s="11" t="s">
        <v>261</v>
      </c>
      <c r="K1896" s="11" t="s">
        <v>12658</v>
      </c>
      <c r="L1896" s="11">
        <v>2</v>
      </c>
    </row>
    <row r="1897" spans="1:12">
      <c r="A1897" s="11" t="s">
        <v>3648</v>
      </c>
      <c r="D1897" s="11" t="s">
        <v>260</v>
      </c>
      <c r="E1897" s="19" t="s">
        <v>3898</v>
      </c>
      <c r="F1897" s="10">
        <v>42036</v>
      </c>
      <c r="G1897" s="10">
        <v>45689</v>
      </c>
      <c r="H1897" s="11">
        <v>11</v>
      </c>
      <c r="I1897" s="20" t="s">
        <v>259</v>
      </c>
      <c r="J1897" s="11" t="s">
        <v>261</v>
      </c>
      <c r="K1897" s="11" t="s">
        <v>12658</v>
      </c>
      <c r="L1897" s="11">
        <v>2</v>
      </c>
    </row>
    <row r="1898" spans="1:12">
      <c r="A1898" s="11" t="s">
        <v>3649</v>
      </c>
      <c r="D1898" s="11" t="s">
        <v>260</v>
      </c>
      <c r="E1898" s="19" t="s">
        <v>3899</v>
      </c>
      <c r="F1898" s="10">
        <v>42036</v>
      </c>
      <c r="G1898" s="10">
        <v>45689</v>
      </c>
      <c r="H1898" s="11">
        <v>11</v>
      </c>
      <c r="I1898" s="20" t="s">
        <v>259</v>
      </c>
      <c r="J1898" s="11" t="s">
        <v>261</v>
      </c>
      <c r="K1898" s="11" t="s">
        <v>12658</v>
      </c>
      <c r="L1898" s="11">
        <v>2</v>
      </c>
    </row>
    <row r="1899" spans="1:12">
      <c r="A1899" s="11" t="s">
        <v>3650</v>
      </c>
      <c r="D1899" s="11" t="s">
        <v>260</v>
      </c>
      <c r="E1899" s="19" t="s">
        <v>3900</v>
      </c>
      <c r="F1899" s="10">
        <v>42036</v>
      </c>
      <c r="G1899" s="10">
        <v>45689</v>
      </c>
      <c r="H1899" s="11">
        <v>11</v>
      </c>
      <c r="I1899" s="11" t="s">
        <v>277</v>
      </c>
      <c r="J1899" s="11" t="s">
        <v>261</v>
      </c>
      <c r="K1899" s="11" t="s">
        <v>12658</v>
      </c>
      <c r="L1899" s="11">
        <v>2</v>
      </c>
    </row>
    <row r="1900" spans="1:12">
      <c r="A1900" s="11" t="s">
        <v>3651</v>
      </c>
      <c r="D1900" s="11" t="s">
        <v>260</v>
      </c>
      <c r="E1900" s="19" t="s">
        <v>3901</v>
      </c>
      <c r="F1900" s="10">
        <v>42036</v>
      </c>
      <c r="G1900" s="10">
        <v>45689</v>
      </c>
      <c r="H1900" s="11">
        <v>11</v>
      </c>
      <c r="I1900" s="11" t="s">
        <v>277</v>
      </c>
      <c r="J1900" s="11" t="s">
        <v>261</v>
      </c>
      <c r="K1900" s="11" t="s">
        <v>12658</v>
      </c>
      <c r="L1900" s="11">
        <v>2</v>
      </c>
    </row>
    <row r="1901" spans="1:12">
      <c r="A1901" s="11" t="s">
        <v>3652</v>
      </c>
      <c r="D1901" s="11" t="s">
        <v>260</v>
      </c>
      <c r="E1901" s="19" t="s">
        <v>3902</v>
      </c>
      <c r="F1901" s="10">
        <v>42036</v>
      </c>
      <c r="G1901" s="10">
        <v>45689</v>
      </c>
      <c r="H1901" s="11">
        <v>11</v>
      </c>
      <c r="I1901" s="11" t="s">
        <v>277</v>
      </c>
      <c r="J1901" s="11" t="s">
        <v>261</v>
      </c>
      <c r="K1901" s="11" t="s">
        <v>12658</v>
      </c>
      <c r="L1901" s="11">
        <v>2</v>
      </c>
    </row>
    <row r="1902" spans="1:12">
      <c r="A1902" s="11" t="s">
        <v>3653</v>
      </c>
      <c r="D1902" s="11" t="s">
        <v>260</v>
      </c>
      <c r="E1902" s="19" t="s">
        <v>3903</v>
      </c>
      <c r="F1902" s="10">
        <v>42036</v>
      </c>
      <c r="G1902" s="10">
        <v>45689</v>
      </c>
      <c r="H1902" s="11">
        <v>11</v>
      </c>
      <c r="I1902" s="20" t="s">
        <v>259</v>
      </c>
      <c r="J1902" s="11" t="s">
        <v>261</v>
      </c>
      <c r="K1902" s="11" t="s">
        <v>12658</v>
      </c>
      <c r="L1902" s="11">
        <v>2</v>
      </c>
    </row>
    <row r="1903" spans="1:12">
      <c r="A1903" s="11" t="s">
        <v>3654</v>
      </c>
      <c r="D1903" s="11" t="s">
        <v>260</v>
      </c>
      <c r="E1903" s="19" t="s">
        <v>3904</v>
      </c>
      <c r="F1903" s="10">
        <v>42036</v>
      </c>
      <c r="G1903" s="10">
        <v>45689</v>
      </c>
      <c r="H1903" s="11">
        <v>11</v>
      </c>
      <c r="I1903" s="20" t="s">
        <v>259</v>
      </c>
      <c r="J1903" s="11" t="s">
        <v>261</v>
      </c>
      <c r="K1903" s="11" t="s">
        <v>12658</v>
      </c>
      <c r="L1903" s="11">
        <v>2</v>
      </c>
    </row>
    <row r="1904" spans="1:12">
      <c r="A1904" s="11" t="s">
        <v>3655</v>
      </c>
      <c r="D1904" s="11" t="s">
        <v>260</v>
      </c>
      <c r="E1904" s="19" t="s">
        <v>3905</v>
      </c>
      <c r="F1904" s="10">
        <v>42036</v>
      </c>
      <c r="G1904" s="10">
        <v>45689</v>
      </c>
      <c r="H1904" s="11">
        <v>11</v>
      </c>
      <c r="I1904" s="20" t="s">
        <v>259</v>
      </c>
      <c r="J1904" s="11" t="s">
        <v>261</v>
      </c>
      <c r="K1904" s="11" t="s">
        <v>12658</v>
      </c>
      <c r="L1904" s="11">
        <v>2</v>
      </c>
    </row>
    <row r="1905" spans="1:12">
      <c r="A1905" s="11" t="s">
        <v>3656</v>
      </c>
      <c r="D1905" s="11" t="s">
        <v>260</v>
      </c>
      <c r="E1905" s="19" t="s">
        <v>3906</v>
      </c>
      <c r="F1905" s="10">
        <v>42036</v>
      </c>
      <c r="G1905" s="10">
        <v>45689</v>
      </c>
      <c r="H1905" s="11">
        <v>11</v>
      </c>
      <c r="I1905" s="20" t="s">
        <v>259</v>
      </c>
      <c r="J1905" s="11" t="s">
        <v>261</v>
      </c>
      <c r="K1905" s="11" t="s">
        <v>12658</v>
      </c>
      <c r="L1905" s="11">
        <v>2</v>
      </c>
    </row>
    <row r="1906" spans="1:12">
      <c r="A1906" s="11" t="s">
        <v>3657</v>
      </c>
      <c r="D1906" s="11" t="s">
        <v>260</v>
      </c>
      <c r="E1906" s="19" t="s">
        <v>3907</v>
      </c>
      <c r="F1906" s="10">
        <v>42036</v>
      </c>
      <c r="G1906" s="10">
        <v>45689</v>
      </c>
      <c r="H1906" s="11">
        <v>11</v>
      </c>
      <c r="I1906" s="20" t="s">
        <v>259</v>
      </c>
      <c r="J1906" s="11" t="s">
        <v>261</v>
      </c>
      <c r="K1906" s="11" t="s">
        <v>12658</v>
      </c>
      <c r="L1906" s="11">
        <v>2</v>
      </c>
    </row>
    <row r="1907" spans="1:12">
      <c r="A1907" s="11" t="s">
        <v>3658</v>
      </c>
      <c r="D1907" s="11" t="s">
        <v>260</v>
      </c>
      <c r="E1907" s="19" t="s">
        <v>3908</v>
      </c>
      <c r="F1907" s="10">
        <v>42036</v>
      </c>
      <c r="G1907" s="10">
        <v>45689</v>
      </c>
      <c r="H1907" s="11">
        <v>11</v>
      </c>
      <c r="I1907" s="20" t="s">
        <v>259</v>
      </c>
      <c r="J1907" s="11" t="s">
        <v>261</v>
      </c>
      <c r="K1907" s="11" t="s">
        <v>12658</v>
      </c>
      <c r="L1907" s="11">
        <v>2</v>
      </c>
    </row>
    <row r="1908" spans="1:12">
      <c r="A1908" s="11" t="s">
        <v>3659</v>
      </c>
      <c r="D1908" s="11" t="s">
        <v>260</v>
      </c>
      <c r="E1908" s="19" t="s">
        <v>3909</v>
      </c>
      <c r="F1908" s="10">
        <v>42036</v>
      </c>
      <c r="G1908" s="10">
        <v>45689</v>
      </c>
      <c r="H1908" s="11">
        <v>11</v>
      </c>
      <c r="I1908" s="20" t="s">
        <v>259</v>
      </c>
      <c r="J1908" s="11" t="s">
        <v>261</v>
      </c>
      <c r="K1908" s="11" t="s">
        <v>12658</v>
      </c>
      <c r="L1908" s="11">
        <v>2</v>
      </c>
    </row>
    <row r="1909" spans="1:12">
      <c r="A1909" s="11" t="s">
        <v>3660</v>
      </c>
      <c r="D1909" s="11" t="s">
        <v>260</v>
      </c>
      <c r="E1909" s="19" t="s">
        <v>3910</v>
      </c>
      <c r="F1909" s="10">
        <v>42036</v>
      </c>
      <c r="G1909" s="10">
        <v>45689</v>
      </c>
      <c r="H1909" s="11">
        <v>11</v>
      </c>
      <c r="I1909" s="20" t="s">
        <v>259</v>
      </c>
      <c r="J1909" s="11" t="s">
        <v>261</v>
      </c>
      <c r="K1909" s="11" t="s">
        <v>12658</v>
      </c>
      <c r="L1909" s="11">
        <v>2</v>
      </c>
    </row>
    <row r="1910" spans="1:12">
      <c r="A1910" s="11" t="s">
        <v>3661</v>
      </c>
      <c r="D1910" s="11" t="s">
        <v>260</v>
      </c>
      <c r="E1910" s="19" t="s">
        <v>3911</v>
      </c>
      <c r="F1910" s="10">
        <v>42036</v>
      </c>
      <c r="G1910" s="10">
        <v>45689</v>
      </c>
      <c r="H1910" s="11">
        <v>11</v>
      </c>
      <c r="I1910" s="20" t="s">
        <v>259</v>
      </c>
      <c r="J1910" s="11" t="s">
        <v>261</v>
      </c>
      <c r="K1910" s="11" t="s">
        <v>12658</v>
      </c>
      <c r="L1910" s="11">
        <v>2</v>
      </c>
    </row>
    <row r="1911" spans="1:12">
      <c r="A1911" s="11" t="s">
        <v>3662</v>
      </c>
      <c r="D1911" s="11" t="s">
        <v>260</v>
      </c>
      <c r="E1911" s="19" t="s">
        <v>3912</v>
      </c>
      <c r="F1911" s="10">
        <v>42036</v>
      </c>
      <c r="G1911" s="10">
        <v>45689</v>
      </c>
      <c r="H1911" s="11">
        <v>11</v>
      </c>
      <c r="I1911" s="20" t="s">
        <v>259</v>
      </c>
      <c r="J1911" s="11" t="s">
        <v>261</v>
      </c>
      <c r="K1911" s="11" t="s">
        <v>12658</v>
      </c>
      <c r="L1911" s="11">
        <v>2</v>
      </c>
    </row>
    <row r="1912" spans="1:12">
      <c r="A1912" s="11" t="s">
        <v>3663</v>
      </c>
      <c r="D1912" s="11" t="s">
        <v>260</v>
      </c>
      <c r="E1912" s="19" t="s">
        <v>3913</v>
      </c>
      <c r="F1912" s="10">
        <v>42036</v>
      </c>
      <c r="G1912" s="10">
        <v>45689</v>
      </c>
      <c r="H1912" s="11">
        <v>11</v>
      </c>
      <c r="I1912" s="20" t="s">
        <v>259</v>
      </c>
      <c r="J1912" s="11" t="s">
        <v>261</v>
      </c>
      <c r="K1912" s="11" t="s">
        <v>12658</v>
      </c>
      <c r="L1912" s="11">
        <v>2</v>
      </c>
    </row>
    <row r="1913" spans="1:12">
      <c r="A1913" s="11" t="s">
        <v>3664</v>
      </c>
      <c r="D1913" s="11" t="s">
        <v>260</v>
      </c>
      <c r="E1913" s="19" t="s">
        <v>3914</v>
      </c>
      <c r="F1913" s="10">
        <v>42036</v>
      </c>
      <c r="G1913" s="10">
        <v>45689</v>
      </c>
      <c r="H1913" s="11">
        <v>11</v>
      </c>
      <c r="I1913" s="20" t="s">
        <v>259</v>
      </c>
      <c r="J1913" s="11" t="s">
        <v>261</v>
      </c>
      <c r="K1913" s="11" t="s">
        <v>12658</v>
      </c>
      <c r="L1913" s="11">
        <v>2</v>
      </c>
    </row>
    <row r="1914" spans="1:12">
      <c r="A1914" s="11" t="s">
        <v>3665</v>
      </c>
      <c r="D1914" s="11" t="s">
        <v>260</v>
      </c>
      <c r="E1914" s="19" t="s">
        <v>3915</v>
      </c>
      <c r="F1914" s="10">
        <v>42036</v>
      </c>
      <c r="G1914" s="10">
        <v>45689</v>
      </c>
      <c r="H1914" s="11">
        <v>11</v>
      </c>
      <c r="I1914" s="20" t="s">
        <v>259</v>
      </c>
      <c r="J1914" s="11" t="s">
        <v>261</v>
      </c>
      <c r="K1914" s="11" t="s">
        <v>12658</v>
      </c>
      <c r="L1914" s="11">
        <v>2</v>
      </c>
    </row>
    <row r="1915" spans="1:12">
      <c r="A1915" s="11" t="s">
        <v>3666</v>
      </c>
      <c r="D1915" s="11" t="s">
        <v>260</v>
      </c>
      <c r="E1915" s="19" t="s">
        <v>3916</v>
      </c>
      <c r="F1915" s="10">
        <v>42036</v>
      </c>
      <c r="G1915" s="10">
        <v>45689</v>
      </c>
      <c r="H1915" s="11">
        <v>11</v>
      </c>
      <c r="I1915" s="20" t="s">
        <v>259</v>
      </c>
      <c r="J1915" s="11" t="s">
        <v>261</v>
      </c>
      <c r="K1915" s="11" t="s">
        <v>12658</v>
      </c>
      <c r="L1915" s="11">
        <v>2</v>
      </c>
    </row>
    <row r="1916" spans="1:12">
      <c r="A1916" s="11" t="s">
        <v>3667</v>
      </c>
      <c r="D1916" s="11" t="s">
        <v>260</v>
      </c>
      <c r="E1916" s="19" t="s">
        <v>3917</v>
      </c>
      <c r="F1916" s="10">
        <v>42036</v>
      </c>
      <c r="G1916" s="10">
        <v>45689</v>
      </c>
      <c r="H1916" s="11">
        <v>11</v>
      </c>
      <c r="I1916" s="20" t="s">
        <v>259</v>
      </c>
      <c r="J1916" s="11" t="s">
        <v>261</v>
      </c>
      <c r="K1916" s="11" t="s">
        <v>12658</v>
      </c>
      <c r="L1916" s="11">
        <v>2</v>
      </c>
    </row>
    <row r="1917" spans="1:12">
      <c r="A1917" s="11" t="s">
        <v>3668</v>
      </c>
      <c r="D1917" s="11" t="s">
        <v>260</v>
      </c>
      <c r="E1917" s="19" t="s">
        <v>3918</v>
      </c>
      <c r="F1917" s="10">
        <v>42036</v>
      </c>
      <c r="G1917" s="10">
        <v>45689</v>
      </c>
      <c r="H1917" s="11">
        <v>11</v>
      </c>
      <c r="I1917" s="11" t="s">
        <v>277</v>
      </c>
      <c r="J1917" s="11" t="s">
        <v>261</v>
      </c>
      <c r="K1917" s="11" t="s">
        <v>12658</v>
      </c>
      <c r="L1917" s="11">
        <v>2</v>
      </c>
    </row>
    <row r="1918" spans="1:12">
      <c r="A1918" s="11" t="s">
        <v>3669</v>
      </c>
      <c r="D1918" s="11" t="s">
        <v>260</v>
      </c>
      <c r="E1918" s="19" t="s">
        <v>3919</v>
      </c>
      <c r="F1918" s="10">
        <v>42036</v>
      </c>
      <c r="G1918" s="10">
        <v>45689</v>
      </c>
      <c r="H1918" s="11">
        <v>11</v>
      </c>
      <c r="I1918" s="11" t="s">
        <v>277</v>
      </c>
      <c r="J1918" s="11" t="s">
        <v>261</v>
      </c>
      <c r="K1918" s="11" t="s">
        <v>12658</v>
      </c>
      <c r="L1918" s="11">
        <v>2</v>
      </c>
    </row>
    <row r="1919" spans="1:12">
      <c r="A1919" s="11" t="s">
        <v>3670</v>
      </c>
      <c r="D1919" s="11" t="s">
        <v>260</v>
      </c>
      <c r="E1919" s="19" t="s">
        <v>3920</v>
      </c>
      <c r="F1919" s="10">
        <v>42036</v>
      </c>
      <c r="G1919" s="10">
        <v>45689</v>
      </c>
      <c r="H1919" s="11">
        <v>11</v>
      </c>
      <c r="I1919" s="11" t="s">
        <v>277</v>
      </c>
      <c r="J1919" s="11" t="s">
        <v>261</v>
      </c>
      <c r="K1919" s="11" t="s">
        <v>12658</v>
      </c>
      <c r="L1919" s="11">
        <v>2</v>
      </c>
    </row>
    <row r="1920" spans="1:12">
      <c r="A1920" s="11" t="s">
        <v>3671</v>
      </c>
      <c r="D1920" s="11" t="s">
        <v>260</v>
      </c>
      <c r="E1920" s="19" t="s">
        <v>3921</v>
      </c>
      <c r="F1920" s="10">
        <v>42036</v>
      </c>
      <c r="G1920" s="10">
        <v>45689</v>
      </c>
      <c r="H1920" s="11">
        <v>11</v>
      </c>
      <c r="I1920" s="20" t="s">
        <v>259</v>
      </c>
      <c r="J1920" s="11" t="s">
        <v>261</v>
      </c>
      <c r="K1920" s="11" t="s">
        <v>12658</v>
      </c>
      <c r="L1920" s="11">
        <v>2</v>
      </c>
    </row>
    <row r="1921" spans="1:12">
      <c r="A1921" s="11" t="s">
        <v>3672</v>
      </c>
      <c r="D1921" s="11" t="s">
        <v>260</v>
      </c>
      <c r="E1921" s="19" t="s">
        <v>3922</v>
      </c>
      <c r="F1921" s="10">
        <v>42036</v>
      </c>
      <c r="G1921" s="10">
        <v>45689</v>
      </c>
      <c r="H1921" s="11">
        <v>11</v>
      </c>
      <c r="I1921" s="20" t="s">
        <v>259</v>
      </c>
      <c r="J1921" s="11" t="s">
        <v>261</v>
      </c>
      <c r="K1921" s="11" t="s">
        <v>12658</v>
      </c>
      <c r="L1921" s="11">
        <v>2</v>
      </c>
    </row>
    <row r="1922" spans="1:12">
      <c r="A1922" s="11" t="s">
        <v>3673</v>
      </c>
      <c r="D1922" s="11" t="s">
        <v>260</v>
      </c>
      <c r="E1922" s="19" t="s">
        <v>3923</v>
      </c>
      <c r="F1922" s="10">
        <v>42036</v>
      </c>
      <c r="G1922" s="10">
        <v>45689</v>
      </c>
      <c r="H1922" s="11">
        <v>11</v>
      </c>
      <c r="I1922" s="20" t="s">
        <v>259</v>
      </c>
      <c r="J1922" s="11" t="s">
        <v>261</v>
      </c>
      <c r="K1922" s="11" t="s">
        <v>12658</v>
      </c>
      <c r="L1922" s="11">
        <v>2</v>
      </c>
    </row>
    <row r="1923" spans="1:12">
      <c r="A1923" s="11" t="s">
        <v>3674</v>
      </c>
      <c r="D1923" s="11" t="s">
        <v>260</v>
      </c>
      <c r="E1923" s="19" t="s">
        <v>3924</v>
      </c>
      <c r="F1923" s="10">
        <v>42036</v>
      </c>
      <c r="G1923" s="10">
        <v>45689</v>
      </c>
      <c r="H1923" s="11">
        <v>11</v>
      </c>
      <c r="I1923" s="20" t="s">
        <v>259</v>
      </c>
      <c r="J1923" s="11" t="s">
        <v>261</v>
      </c>
      <c r="K1923" s="11" t="s">
        <v>12658</v>
      </c>
      <c r="L1923" s="11">
        <v>2</v>
      </c>
    </row>
    <row r="1924" spans="1:12">
      <c r="A1924" s="11" t="s">
        <v>3675</v>
      </c>
      <c r="D1924" s="11" t="s">
        <v>260</v>
      </c>
      <c r="E1924" s="19" t="s">
        <v>3925</v>
      </c>
      <c r="F1924" s="10">
        <v>42036</v>
      </c>
      <c r="G1924" s="10">
        <v>45689</v>
      </c>
      <c r="H1924" s="11">
        <v>11</v>
      </c>
      <c r="I1924" s="20" t="s">
        <v>259</v>
      </c>
      <c r="J1924" s="11" t="s">
        <v>261</v>
      </c>
      <c r="K1924" s="11" t="s">
        <v>12658</v>
      </c>
      <c r="L1924" s="11">
        <v>2</v>
      </c>
    </row>
    <row r="1925" spans="1:12">
      <c r="A1925" s="11" t="s">
        <v>3676</v>
      </c>
      <c r="D1925" s="11" t="s">
        <v>260</v>
      </c>
      <c r="E1925" s="19" t="s">
        <v>3926</v>
      </c>
      <c r="F1925" s="10">
        <v>42036</v>
      </c>
      <c r="G1925" s="10">
        <v>45689</v>
      </c>
      <c r="H1925" s="11">
        <v>11</v>
      </c>
      <c r="I1925" s="20" t="s">
        <v>259</v>
      </c>
      <c r="J1925" s="11" t="s">
        <v>261</v>
      </c>
      <c r="K1925" s="11" t="s">
        <v>12658</v>
      </c>
      <c r="L1925" s="11">
        <v>2</v>
      </c>
    </row>
    <row r="1926" spans="1:12">
      <c r="A1926" s="11" t="s">
        <v>3677</v>
      </c>
      <c r="D1926" s="11" t="s">
        <v>260</v>
      </c>
      <c r="E1926" s="19" t="s">
        <v>3927</v>
      </c>
      <c r="F1926" s="10">
        <v>42036</v>
      </c>
      <c r="G1926" s="10">
        <v>45689</v>
      </c>
      <c r="H1926" s="11">
        <v>11</v>
      </c>
      <c r="I1926" s="20" t="s">
        <v>259</v>
      </c>
      <c r="J1926" s="11" t="s">
        <v>261</v>
      </c>
      <c r="K1926" s="11" t="s">
        <v>12658</v>
      </c>
      <c r="L1926" s="11">
        <v>2</v>
      </c>
    </row>
    <row r="1927" spans="1:12">
      <c r="A1927" s="11" t="s">
        <v>3678</v>
      </c>
      <c r="D1927" s="11" t="s">
        <v>260</v>
      </c>
      <c r="E1927" s="19" t="s">
        <v>3928</v>
      </c>
      <c r="F1927" s="10">
        <v>42036</v>
      </c>
      <c r="G1927" s="10">
        <v>45689</v>
      </c>
      <c r="H1927" s="11">
        <v>11</v>
      </c>
      <c r="I1927" s="20" t="s">
        <v>259</v>
      </c>
      <c r="J1927" s="11" t="s">
        <v>261</v>
      </c>
      <c r="K1927" s="11" t="s">
        <v>12658</v>
      </c>
      <c r="L1927" s="11">
        <v>2</v>
      </c>
    </row>
    <row r="1928" spans="1:12">
      <c r="A1928" s="11" t="s">
        <v>3679</v>
      </c>
      <c r="D1928" s="11" t="s">
        <v>260</v>
      </c>
      <c r="E1928" s="19" t="s">
        <v>3929</v>
      </c>
      <c r="F1928" s="10">
        <v>42036</v>
      </c>
      <c r="G1928" s="10">
        <v>45689</v>
      </c>
      <c r="H1928" s="11">
        <v>11</v>
      </c>
      <c r="I1928" s="20" t="s">
        <v>259</v>
      </c>
      <c r="J1928" s="11" t="s">
        <v>261</v>
      </c>
      <c r="K1928" s="11" t="s">
        <v>12658</v>
      </c>
      <c r="L1928" s="11">
        <v>2</v>
      </c>
    </row>
    <row r="1929" spans="1:12">
      <c r="A1929" s="11" t="s">
        <v>3680</v>
      </c>
      <c r="D1929" s="11" t="s">
        <v>260</v>
      </c>
      <c r="E1929" s="19" t="s">
        <v>3930</v>
      </c>
      <c r="F1929" s="10">
        <v>42036</v>
      </c>
      <c r="G1929" s="10">
        <v>45689</v>
      </c>
      <c r="H1929" s="11">
        <v>11</v>
      </c>
      <c r="I1929" s="20" t="s">
        <v>259</v>
      </c>
      <c r="J1929" s="11" t="s">
        <v>261</v>
      </c>
      <c r="K1929" s="11" t="s">
        <v>12658</v>
      </c>
      <c r="L1929" s="11">
        <v>2</v>
      </c>
    </row>
    <row r="1930" spans="1:12">
      <c r="A1930" s="11" t="s">
        <v>3681</v>
      </c>
      <c r="D1930" s="11" t="s">
        <v>260</v>
      </c>
      <c r="E1930" s="19" t="s">
        <v>3931</v>
      </c>
      <c r="F1930" s="10">
        <v>42036</v>
      </c>
      <c r="G1930" s="10">
        <v>45689</v>
      </c>
      <c r="H1930" s="11">
        <v>11</v>
      </c>
      <c r="I1930" s="20" t="s">
        <v>259</v>
      </c>
      <c r="J1930" s="11" t="s">
        <v>261</v>
      </c>
      <c r="K1930" s="11" t="s">
        <v>12658</v>
      </c>
      <c r="L1930" s="11">
        <v>2</v>
      </c>
    </row>
    <row r="1931" spans="1:12">
      <c r="A1931" s="11" t="s">
        <v>3682</v>
      </c>
      <c r="D1931" s="11" t="s">
        <v>260</v>
      </c>
      <c r="E1931" s="19" t="s">
        <v>3932</v>
      </c>
      <c r="F1931" s="10">
        <v>42036</v>
      </c>
      <c r="G1931" s="10">
        <v>45689</v>
      </c>
      <c r="H1931" s="11">
        <v>11</v>
      </c>
      <c r="I1931" s="20" t="s">
        <v>259</v>
      </c>
      <c r="J1931" s="11" t="s">
        <v>261</v>
      </c>
      <c r="K1931" s="11" t="s">
        <v>12658</v>
      </c>
      <c r="L1931" s="11">
        <v>2</v>
      </c>
    </row>
    <row r="1932" spans="1:12">
      <c r="A1932" s="11" t="s">
        <v>3683</v>
      </c>
      <c r="D1932" s="11" t="s">
        <v>260</v>
      </c>
      <c r="E1932" s="19" t="s">
        <v>3933</v>
      </c>
      <c r="F1932" s="10">
        <v>42036</v>
      </c>
      <c r="G1932" s="10">
        <v>45689</v>
      </c>
      <c r="H1932" s="11">
        <v>11</v>
      </c>
      <c r="I1932" s="20" t="s">
        <v>259</v>
      </c>
      <c r="J1932" s="11" t="s">
        <v>261</v>
      </c>
      <c r="K1932" s="11" t="s">
        <v>12658</v>
      </c>
      <c r="L1932" s="11">
        <v>2</v>
      </c>
    </row>
    <row r="1933" spans="1:12">
      <c r="A1933" s="11" t="s">
        <v>3684</v>
      </c>
      <c r="D1933" s="11" t="s">
        <v>260</v>
      </c>
      <c r="E1933" s="19" t="s">
        <v>3934</v>
      </c>
      <c r="F1933" s="10">
        <v>42036</v>
      </c>
      <c r="G1933" s="10">
        <v>45689</v>
      </c>
      <c r="H1933" s="11">
        <v>11</v>
      </c>
      <c r="I1933" s="20" t="s">
        <v>259</v>
      </c>
      <c r="J1933" s="11" t="s">
        <v>261</v>
      </c>
      <c r="K1933" s="11" t="s">
        <v>12658</v>
      </c>
      <c r="L1933" s="11">
        <v>2</v>
      </c>
    </row>
    <row r="1934" spans="1:12">
      <c r="A1934" s="11" t="s">
        <v>3685</v>
      </c>
      <c r="D1934" s="11" t="s">
        <v>260</v>
      </c>
      <c r="E1934" s="19" t="s">
        <v>3935</v>
      </c>
      <c r="F1934" s="10">
        <v>42036</v>
      </c>
      <c r="G1934" s="10">
        <v>45689</v>
      </c>
      <c r="H1934" s="11">
        <v>11</v>
      </c>
      <c r="I1934" s="20" t="s">
        <v>259</v>
      </c>
      <c r="J1934" s="11" t="s">
        <v>261</v>
      </c>
      <c r="K1934" s="11" t="s">
        <v>12658</v>
      </c>
      <c r="L1934" s="11">
        <v>2</v>
      </c>
    </row>
    <row r="1935" spans="1:12">
      <c r="A1935" s="11" t="s">
        <v>3686</v>
      </c>
      <c r="D1935" s="11" t="s">
        <v>260</v>
      </c>
      <c r="E1935" s="19" t="s">
        <v>3936</v>
      </c>
      <c r="F1935" s="10">
        <v>42036</v>
      </c>
      <c r="G1935" s="10">
        <v>45689</v>
      </c>
      <c r="H1935" s="11">
        <v>11</v>
      </c>
      <c r="I1935" s="11" t="s">
        <v>277</v>
      </c>
      <c r="J1935" s="11" t="s">
        <v>261</v>
      </c>
      <c r="K1935" s="11" t="s">
        <v>12658</v>
      </c>
      <c r="L1935" s="11">
        <v>2</v>
      </c>
    </row>
    <row r="1936" spans="1:12">
      <c r="A1936" s="11" t="s">
        <v>3687</v>
      </c>
      <c r="D1936" s="11" t="s">
        <v>260</v>
      </c>
      <c r="E1936" s="19" t="s">
        <v>3937</v>
      </c>
      <c r="F1936" s="10">
        <v>42036</v>
      </c>
      <c r="G1936" s="10">
        <v>45689</v>
      </c>
      <c r="H1936" s="11">
        <v>11</v>
      </c>
      <c r="I1936" s="11" t="s">
        <v>277</v>
      </c>
      <c r="J1936" s="11" t="s">
        <v>261</v>
      </c>
      <c r="K1936" s="11" t="s">
        <v>12658</v>
      </c>
      <c r="L1936" s="11">
        <v>2</v>
      </c>
    </row>
    <row r="1937" spans="1:12">
      <c r="A1937" s="11" t="s">
        <v>3688</v>
      </c>
      <c r="D1937" s="11" t="s">
        <v>260</v>
      </c>
      <c r="E1937" s="19" t="s">
        <v>3938</v>
      </c>
      <c r="F1937" s="10">
        <v>42036</v>
      </c>
      <c r="G1937" s="10">
        <v>45689</v>
      </c>
      <c r="H1937" s="11">
        <v>11</v>
      </c>
      <c r="I1937" s="11" t="s">
        <v>277</v>
      </c>
      <c r="J1937" s="11" t="s">
        <v>261</v>
      </c>
      <c r="K1937" s="11" t="s">
        <v>12658</v>
      </c>
      <c r="L1937" s="11">
        <v>2</v>
      </c>
    </row>
    <row r="1938" spans="1:12">
      <c r="A1938" s="11" t="s">
        <v>3689</v>
      </c>
      <c r="D1938" s="11" t="s">
        <v>260</v>
      </c>
      <c r="E1938" s="19" t="s">
        <v>3939</v>
      </c>
      <c r="F1938" s="10">
        <v>42036</v>
      </c>
      <c r="G1938" s="10">
        <v>45689</v>
      </c>
      <c r="H1938" s="11">
        <v>11</v>
      </c>
      <c r="I1938" s="20" t="s">
        <v>259</v>
      </c>
      <c r="J1938" s="11" t="s">
        <v>261</v>
      </c>
      <c r="K1938" s="11" t="s">
        <v>12658</v>
      </c>
      <c r="L1938" s="11">
        <v>2</v>
      </c>
    </row>
    <row r="1939" spans="1:12">
      <c r="A1939" s="11" t="s">
        <v>3690</v>
      </c>
      <c r="D1939" s="11" t="s">
        <v>260</v>
      </c>
      <c r="E1939" s="19" t="s">
        <v>3940</v>
      </c>
      <c r="F1939" s="10">
        <v>42036</v>
      </c>
      <c r="G1939" s="10">
        <v>45689</v>
      </c>
      <c r="H1939" s="11">
        <v>11</v>
      </c>
      <c r="I1939" s="20" t="s">
        <v>259</v>
      </c>
      <c r="J1939" s="11" t="s">
        <v>261</v>
      </c>
      <c r="K1939" s="11" t="s">
        <v>12658</v>
      </c>
      <c r="L1939" s="11">
        <v>2</v>
      </c>
    </row>
    <row r="1940" spans="1:12">
      <c r="A1940" s="11" t="s">
        <v>3691</v>
      </c>
      <c r="D1940" s="11" t="s">
        <v>260</v>
      </c>
      <c r="E1940" s="19" t="s">
        <v>3941</v>
      </c>
      <c r="F1940" s="10">
        <v>42036</v>
      </c>
      <c r="G1940" s="10">
        <v>45689</v>
      </c>
      <c r="H1940" s="11">
        <v>11</v>
      </c>
      <c r="I1940" s="20" t="s">
        <v>259</v>
      </c>
      <c r="J1940" s="11" t="s">
        <v>261</v>
      </c>
      <c r="K1940" s="11" t="s">
        <v>12658</v>
      </c>
      <c r="L1940" s="11">
        <v>2</v>
      </c>
    </row>
    <row r="1941" spans="1:12">
      <c r="A1941" s="11" t="s">
        <v>3692</v>
      </c>
      <c r="D1941" s="11" t="s">
        <v>260</v>
      </c>
      <c r="E1941" s="19" t="s">
        <v>3942</v>
      </c>
      <c r="F1941" s="10">
        <v>42036</v>
      </c>
      <c r="G1941" s="10">
        <v>45689</v>
      </c>
      <c r="H1941" s="11">
        <v>11</v>
      </c>
      <c r="I1941" s="20" t="s">
        <v>259</v>
      </c>
      <c r="J1941" s="11" t="s">
        <v>261</v>
      </c>
      <c r="K1941" s="11" t="s">
        <v>12658</v>
      </c>
      <c r="L1941" s="11">
        <v>2</v>
      </c>
    </row>
    <row r="1942" spans="1:12">
      <c r="A1942" s="11" t="s">
        <v>3693</v>
      </c>
      <c r="D1942" s="11" t="s">
        <v>260</v>
      </c>
      <c r="E1942" s="19" t="s">
        <v>3943</v>
      </c>
      <c r="F1942" s="10">
        <v>42036</v>
      </c>
      <c r="G1942" s="10">
        <v>45689</v>
      </c>
      <c r="H1942" s="11">
        <v>11</v>
      </c>
      <c r="I1942" s="20" t="s">
        <v>259</v>
      </c>
      <c r="J1942" s="11" t="s">
        <v>261</v>
      </c>
      <c r="K1942" s="11" t="s">
        <v>12658</v>
      </c>
      <c r="L1942" s="11">
        <v>2</v>
      </c>
    </row>
    <row r="1943" spans="1:12">
      <c r="A1943" s="11" t="s">
        <v>3694</v>
      </c>
      <c r="D1943" s="11" t="s">
        <v>260</v>
      </c>
      <c r="E1943" s="19" t="s">
        <v>3944</v>
      </c>
      <c r="F1943" s="10">
        <v>42036</v>
      </c>
      <c r="G1943" s="10">
        <v>45689</v>
      </c>
      <c r="H1943" s="11">
        <v>11</v>
      </c>
      <c r="I1943" s="20" t="s">
        <v>259</v>
      </c>
      <c r="J1943" s="11" t="s">
        <v>261</v>
      </c>
      <c r="K1943" s="11" t="s">
        <v>12658</v>
      </c>
      <c r="L1943" s="11">
        <v>2</v>
      </c>
    </row>
    <row r="1944" spans="1:12">
      <c r="A1944" s="11" t="s">
        <v>3695</v>
      </c>
      <c r="D1944" s="11" t="s">
        <v>260</v>
      </c>
      <c r="E1944" s="19" t="s">
        <v>3945</v>
      </c>
      <c r="F1944" s="10">
        <v>42036</v>
      </c>
      <c r="G1944" s="10">
        <v>45689</v>
      </c>
      <c r="H1944" s="11">
        <v>11</v>
      </c>
      <c r="I1944" s="20" t="s">
        <v>259</v>
      </c>
      <c r="J1944" s="11" t="s">
        <v>261</v>
      </c>
      <c r="K1944" s="11" t="s">
        <v>12658</v>
      </c>
      <c r="L1944" s="11">
        <v>2</v>
      </c>
    </row>
    <row r="1945" spans="1:12">
      <c r="A1945" s="11" t="s">
        <v>3696</v>
      </c>
      <c r="D1945" s="11" t="s">
        <v>260</v>
      </c>
      <c r="E1945" s="19" t="s">
        <v>3946</v>
      </c>
      <c r="F1945" s="10">
        <v>42036</v>
      </c>
      <c r="G1945" s="10">
        <v>45689</v>
      </c>
      <c r="H1945" s="11">
        <v>11</v>
      </c>
      <c r="I1945" s="20" t="s">
        <v>259</v>
      </c>
      <c r="J1945" s="11" t="s">
        <v>261</v>
      </c>
      <c r="K1945" s="11" t="s">
        <v>12658</v>
      </c>
      <c r="L1945" s="11">
        <v>2</v>
      </c>
    </row>
    <row r="1946" spans="1:12">
      <c r="A1946" s="11" t="s">
        <v>3697</v>
      </c>
      <c r="D1946" s="11" t="s">
        <v>260</v>
      </c>
      <c r="E1946" s="19" t="s">
        <v>3947</v>
      </c>
      <c r="F1946" s="10">
        <v>42036</v>
      </c>
      <c r="G1946" s="10">
        <v>45689</v>
      </c>
      <c r="H1946" s="11">
        <v>11</v>
      </c>
      <c r="I1946" s="20" t="s">
        <v>259</v>
      </c>
      <c r="J1946" s="11" t="s">
        <v>261</v>
      </c>
      <c r="K1946" s="11" t="s">
        <v>12658</v>
      </c>
      <c r="L1946" s="11">
        <v>2</v>
      </c>
    </row>
    <row r="1947" spans="1:12">
      <c r="A1947" s="11" t="s">
        <v>3698</v>
      </c>
      <c r="D1947" s="11" t="s">
        <v>260</v>
      </c>
      <c r="E1947" s="19" t="s">
        <v>3948</v>
      </c>
      <c r="F1947" s="10">
        <v>42036</v>
      </c>
      <c r="G1947" s="10">
        <v>45689</v>
      </c>
      <c r="H1947" s="11">
        <v>11</v>
      </c>
      <c r="I1947" s="20" t="s">
        <v>259</v>
      </c>
      <c r="J1947" s="11" t="s">
        <v>261</v>
      </c>
      <c r="K1947" s="11" t="s">
        <v>12658</v>
      </c>
      <c r="L1947" s="11">
        <v>2</v>
      </c>
    </row>
    <row r="1948" spans="1:12">
      <c r="A1948" s="11" t="s">
        <v>3699</v>
      </c>
      <c r="D1948" s="11" t="s">
        <v>260</v>
      </c>
      <c r="E1948" s="19" t="s">
        <v>3949</v>
      </c>
      <c r="F1948" s="10">
        <v>42036</v>
      </c>
      <c r="G1948" s="10">
        <v>45689</v>
      </c>
      <c r="H1948" s="11">
        <v>11</v>
      </c>
      <c r="I1948" s="20" t="s">
        <v>259</v>
      </c>
      <c r="J1948" s="11" t="s">
        <v>261</v>
      </c>
      <c r="K1948" s="11" t="s">
        <v>12658</v>
      </c>
      <c r="L1948" s="11">
        <v>2</v>
      </c>
    </row>
    <row r="1949" spans="1:12">
      <c r="A1949" s="11" t="s">
        <v>3700</v>
      </c>
      <c r="D1949" s="11" t="s">
        <v>260</v>
      </c>
      <c r="E1949" s="19" t="s">
        <v>3950</v>
      </c>
      <c r="F1949" s="10">
        <v>42036</v>
      </c>
      <c r="G1949" s="10">
        <v>45689</v>
      </c>
      <c r="H1949" s="11">
        <v>11</v>
      </c>
      <c r="I1949" s="20" t="s">
        <v>259</v>
      </c>
      <c r="J1949" s="11" t="s">
        <v>261</v>
      </c>
      <c r="K1949" s="11" t="s">
        <v>12658</v>
      </c>
      <c r="L1949" s="11">
        <v>2</v>
      </c>
    </row>
    <row r="1950" spans="1:12">
      <c r="A1950" s="11" t="s">
        <v>3701</v>
      </c>
      <c r="D1950" s="11" t="s">
        <v>260</v>
      </c>
      <c r="E1950" s="19" t="s">
        <v>3951</v>
      </c>
      <c r="F1950" s="10">
        <v>42036</v>
      </c>
      <c r="G1950" s="10">
        <v>45689</v>
      </c>
      <c r="H1950" s="11">
        <v>11</v>
      </c>
      <c r="I1950" s="20" t="s">
        <v>259</v>
      </c>
      <c r="J1950" s="11" t="s">
        <v>261</v>
      </c>
      <c r="K1950" s="11" t="s">
        <v>12658</v>
      </c>
      <c r="L1950" s="11">
        <v>2</v>
      </c>
    </row>
    <row r="1951" spans="1:12">
      <c r="A1951" s="11" t="s">
        <v>3702</v>
      </c>
      <c r="D1951" s="11" t="s">
        <v>260</v>
      </c>
      <c r="E1951" s="19" t="s">
        <v>3952</v>
      </c>
      <c r="F1951" s="10">
        <v>42036</v>
      </c>
      <c r="G1951" s="10">
        <v>45689</v>
      </c>
      <c r="H1951" s="11">
        <v>11</v>
      </c>
      <c r="I1951" s="20" t="s">
        <v>259</v>
      </c>
      <c r="J1951" s="11" t="s">
        <v>261</v>
      </c>
      <c r="K1951" s="11" t="s">
        <v>12658</v>
      </c>
      <c r="L1951" s="11">
        <v>2</v>
      </c>
    </row>
    <row r="1952" spans="1:12">
      <c r="A1952" s="11" t="s">
        <v>3703</v>
      </c>
      <c r="D1952" s="11" t="s">
        <v>260</v>
      </c>
      <c r="E1952" s="19" t="s">
        <v>3953</v>
      </c>
      <c r="F1952" s="10">
        <v>42036</v>
      </c>
      <c r="G1952" s="10">
        <v>45689</v>
      </c>
      <c r="H1952" s="11">
        <v>11</v>
      </c>
      <c r="I1952" s="20" t="s">
        <v>259</v>
      </c>
      <c r="J1952" s="11" t="s">
        <v>261</v>
      </c>
      <c r="K1952" s="11" t="s">
        <v>12658</v>
      </c>
      <c r="L1952" s="11">
        <v>2</v>
      </c>
    </row>
    <row r="1953" spans="1:12">
      <c r="A1953" s="11" t="s">
        <v>3704</v>
      </c>
      <c r="D1953" s="11" t="s">
        <v>260</v>
      </c>
      <c r="E1953" s="19" t="s">
        <v>3954</v>
      </c>
      <c r="F1953" s="10">
        <v>42036</v>
      </c>
      <c r="G1953" s="10">
        <v>45689</v>
      </c>
      <c r="H1953" s="11">
        <v>11</v>
      </c>
      <c r="I1953" s="11" t="s">
        <v>277</v>
      </c>
      <c r="J1953" s="11" t="s">
        <v>261</v>
      </c>
      <c r="K1953" s="11" t="s">
        <v>12658</v>
      </c>
      <c r="L1953" s="11">
        <v>2</v>
      </c>
    </row>
    <row r="1954" spans="1:12">
      <c r="A1954" s="11" t="s">
        <v>3705</v>
      </c>
      <c r="D1954" s="11" t="s">
        <v>260</v>
      </c>
      <c r="E1954" s="19" t="s">
        <v>3955</v>
      </c>
      <c r="F1954" s="10">
        <v>42036</v>
      </c>
      <c r="G1954" s="10">
        <v>45689</v>
      </c>
      <c r="H1954" s="11">
        <v>11</v>
      </c>
      <c r="I1954" s="11" t="s">
        <v>277</v>
      </c>
      <c r="J1954" s="11" t="s">
        <v>261</v>
      </c>
      <c r="K1954" s="11" t="s">
        <v>12658</v>
      </c>
      <c r="L1954" s="11">
        <v>2</v>
      </c>
    </row>
    <row r="1955" spans="1:12">
      <c r="A1955" s="11" t="s">
        <v>3706</v>
      </c>
      <c r="D1955" s="11" t="s">
        <v>260</v>
      </c>
      <c r="E1955" s="19" t="s">
        <v>3956</v>
      </c>
      <c r="F1955" s="10">
        <v>42036</v>
      </c>
      <c r="G1955" s="10">
        <v>45689</v>
      </c>
      <c r="H1955" s="11">
        <v>11</v>
      </c>
      <c r="I1955" s="11" t="s">
        <v>277</v>
      </c>
      <c r="J1955" s="11" t="s">
        <v>261</v>
      </c>
      <c r="K1955" s="11" t="s">
        <v>12658</v>
      </c>
      <c r="L1955" s="11">
        <v>2</v>
      </c>
    </row>
    <row r="1956" spans="1:12">
      <c r="A1956" s="11" t="s">
        <v>3707</v>
      </c>
      <c r="D1956" s="11" t="s">
        <v>260</v>
      </c>
      <c r="E1956" s="19" t="s">
        <v>3957</v>
      </c>
      <c r="F1956" s="10">
        <v>42036</v>
      </c>
      <c r="G1956" s="10">
        <v>45689</v>
      </c>
      <c r="H1956" s="11">
        <v>11</v>
      </c>
      <c r="I1956" s="20" t="s">
        <v>259</v>
      </c>
      <c r="J1956" s="11" t="s">
        <v>261</v>
      </c>
      <c r="K1956" s="11" t="s">
        <v>12658</v>
      </c>
      <c r="L1956" s="11">
        <v>2</v>
      </c>
    </row>
    <row r="1957" spans="1:12">
      <c r="A1957" s="11" t="s">
        <v>3708</v>
      </c>
      <c r="D1957" s="11" t="s">
        <v>260</v>
      </c>
      <c r="E1957" s="19" t="s">
        <v>3958</v>
      </c>
      <c r="F1957" s="10">
        <v>42036</v>
      </c>
      <c r="G1957" s="10">
        <v>45689</v>
      </c>
      <c r="H1957" s="11">
        <v>11</v>
      </c>
      <c r="I1957" s="20" t="s">
        <v>259</v>
      </c>
      <c r="J1957" s="11" t="s">
        <v>261</v>
      </c>
      <c r="K1957" s="11" t="s">
        <v>12658</v>
      </c>
      <c r="L1957" s="11">
        <v>2</v>
      </c>
    </row>
    <row r="1958" spans="1:12">
      <c r="A1958" s="11" t="s">
        <v>3709</v>
      </c>
      <c r="D1958" s="11" t="s">
        <v>260</v>
      </c>
      <c r="E1958" s="19" t="s">
        <v>3959</v>
      </c>
      <c r="F1958" s="10">
        <v>42036</v>
      </c>
      <c r="G1958" s="10">
        <v>45689</v>
      </c>
      <c r="H1958" s="11">
        <v>11</v>
      </c>
      <c r="I1958" s="20" t="s">
        <v>259</v>
      </c>
      <c r="J1958" s="11" t="s">
        <v>261</v>
      </c>
      <c r="K1958" s="11" t="s">
        <v>12658</v>
      </c>
      <c r="L1958" s="11">
        <v>2</v>
      </c>
    </row>
    <row r="1959" spans="1:12">
      <c r="A1959" s="11" t="s">
        <v>3710</v>
      </c>
      <c r="D1959" s="11" t="s">
        <v>260</v>
      </c>
      <c r="E1959" s="19" t="s">
        <v>3960</v>
      </c>
      <c r="F1959" s="10">
        <v>42036</v>
      </c>
      <c r="G1959" s="10">
        <v>45689</v>
      </c>
      <c r="H1959" s="11">
        <v>11</v>
      </c>
      <c r="I1959" s="20" t="s">
        <v>259</v>
      </c>
      <c r="J1959" s="11" t="s">
        <v>261</v>
      </c>
      <c r="K1959" s="11" t="s">
        <v>12658</v>
      </c>
      <c r="L1959" s="11">
        <v>2</v>
      </c>
    </row>
    <row r="1960" spans="1:12">
      <c r="A1960" s="11" t="s">
        <v>3711</v>
      </c>
      <c r="D1960" s="11" t="s">
        <v>260</v>
      </c>
      <c r="E1960" s="19" t="s">
        <v>3961</v>
      </c>
      <c r="F1960" s="10">
        <v>42036</v>
      </c>
      <c r="G1960" s="10">
        <v>45689</v>
      </c>
      <c r="H1960" s="11">
        <v>11</v>
      </c>
      <c r="I1960" s="20" t="s">
        <v>259</v>
      </c>
      <c r="J1960" s="11" t="s">
        <v>261</v>
      </c>
      <c r="K1960" s="11" t="s">
        <v>12658</v>
      </c>
      <c r="L1960" s="11">
        <v>2</v>
      </c>
    </row>
    <row r="1961" spans="1:12">
      <c r="A1961" s="11" t="s">
        <v>3712</v>
      </c>
      <c r="D1961" s="11" t="s">
        <v>260</v>
      </c>
      <c r="E1961" s="19" t="s">
        <v>3962</v>
      </c>
      <c r="F1961" s="10">
        <v>42036</v>
      </c>
      <c r="G1961" s="10">
        <v>45689</v>
      </c>
      <c r="H1961" s="11">
        <v>11</v>
      </c>
      <c r="I1961" s="20" t="s">
        <v>259</v>
      </c>
      <c r="J1961" s="11" t="s">
        <v>261</v>
      </c>
      <c r="K1961" s="11" t="s">
        <v>12658</v>
      </c>
      <c r="L1961" s="11">
        <v>2</v>
      </c>
    </row>
    <row r="1962" spans="1:12">
      <c r="A1962" s="11" t="s">
        <v>3713</v>
      </c>
      <c r="D1962" s="11" t="s">
        <v>260</v>
      </c>
      <c r="E1962" s="19" t="s">
        <v>3963</v>
      </c>
      <c r="F1962" s="10">
        <v>42036</v>
      </c>
      <c r="G1962" s="10">
        <v>45689</v>
      </c>
      <c r="H1962" s="11">
        <v>11</v>
      </c>
      <c r="I1962" s="20" t="s">
        <v>259</v>
      </c>
      <c r="J1962" s="11" t="s">
        <v>261</v>
      </c>
      <c r="K1962" s="11" t="s">
        <v>12658</v>
      </c>
      <c r="L1962" s="11">
        <v>2</v>
      </c>
    </row>
    <row r="1963" spans="1:12">
      <c r="A1963" s="11" t="s">
        <v>3714</v>
      </c>
      <c r="D1963" s="11" t="s">
        <v>260</v>
      </c>
      <c r="E1963" s="19" t="s">
        <v>3964</v>
      </c>
      <c r="F1963" s="10">
        <v>42036</v>
      </c>
      <c r="G1963" s="10">
        <v>45689</v>
      </c>
      <c r="H1963" s="11">
        <v>11</v>
      </c>
      <c r="I1963" s="20" t="s">
        <v>259</v>
      </c>
      <c r="J1963" s="11" t="s">
        <v>261</v>
      </c>
      <c r="K1963" s="11" t="s">
        <v>12658</v>
      </c>
      <c r="L1963" s="11">
        <v>2</v>
      </c>
    </row>
    <row r="1964" spans="1:12">
      <c r="A1964" s="11" t="s">
        <v>3715</v>
      </c>
      <c r="D1964" s="11" t="s">
        <v>260</v>
      </c>
      <c r="E1964" s="19" t="s">
        <v>3965</v>
      </c>
      <c r="F1964" s="10">
        <v>42036</v>
      </c>
      <c r="G1964" s="10">
        <v>45689</v>
      </c>
      <c r="H1964" s="11">
        <v>11</v>
      </c>
      <c r="I1964" s="20" t="s">
        <v>259</v>
      </c>
      <c r="J1964" s="11" t="s">
        <v>261</v>
      </c>
      <c r="K1964" s="11" t="s">
        <v>12658</v>
      </c>
      <c r="L1964" s="11">
        <v>2</v>
      </c>
    </row>
    <row r="1965" spans="1:12">
      <c r="A1965" s="11" t="s">
        <v>3716</v>
      </c>
      <c r="D1965" s="11" t="s">
        <v>260</v>
      </c>
      <c r="E1965" s="19" t="s">
        <v>3966</v>
      </c>
      <c r="F1965" s="10">
        <v>42036</v>
      </c>
      <c r="G1965" s="10">
        <v>45689</v>
      </c>
      <c r="H1965" s="11">
        <v>11</v>
      </c>
      <c r="I1965" s="20" t="s">
        <v>259</v>
      </c>
      <c r="J1965" s="11" t="s">
        <v>261</v>
      </c>
      <c r="K1965" s="11" t="s">
        <v>12658</v>
      </c>
      <c r="L1965" s="11">
        <v>2</v>
      </c>
    </row>
    <row r="1966" spans="1:12">
      <c r="A1966" s="11" t="s">
        <v>3717</v>
      </c>
      <c r="D1966" s="11" t="s">
        <v>260</v>
      </c>
      <c r="E1966" s="19" t="s">
        <v>3967</v>
      </c>
      <c r="F1966" s="10">
        <v>42036</v>
      </c>
      <c r="G1966" s="10">
        <v>45689</v>
      </c>
      <c r="H1966" s="11">
        <v>11</v>
      </c>
      <c r="I1966" s="20" t="s">
        <v>259</v>
      </c>
      <c r="J1966" s="11" t="s">
        <v>261</v>
      </c>
      <c r="K1966" s="11" t="s">
        <v>12658</v>
      </c>
      <c r="L1966" s="11">
        <v>2</v>
      </c>
    </row>
    <row r="1967" spans="1:12">
      <c r="A1967" s="11" t="s">
        <v>3718</v>
      </c>
      <c r="D1967" s="11" t="s">
        <v>260</v>
      </c>
      <c r="E1967" s="19" t="s">
        <v>3968</v>
      </c>
      <c r="F1967" s="10">
        <v>42036</v>
      </c>
      <c r="G1967" s="10">
        <v>45689</v>
      </c>
      <c r="H1967" s="11">
        <v>11</v>
      </c>
      <c r="I1967" s="20" t="s">
        <v>259</v>
      </c>
      <c r="J1967" s="11" t="s">
        <v>261</v>
      </c>
      <c r="K1967" s="11" t="s">
        <v>12658</v>
      </c>
      <c r="L1967" s="11">
        <v>2</v>
      </c>
    </row>
    <row r="1968" spans="1:12">
      <c r="A1968" s="11" t="s">
        <v>3719</v>
      </c>
      <c r="D1968" s="11" t="s">
        <v>260</v>
      </c>
      <c r="E1968" s="19" t="s">
        <v>3969</v>
      </c>
      <c r="F1968" s="10">
        <v>42036</v>
      </c>
      <c r="G1968" s="10">
        <v>45689</v>
      </c>
      <c r="H1968" s="11">
        <v>11</v>
      </c>
      <c r="I1968" s="20" t="s">
        <v>259</v>
      </c>
      <c r="J1968" s="11" t="s">
        <v>261</v>
      </c>
      <c r="K1968" s="11" t="s">
        <v>12658</v>
      </c>
      <c r="L1968" s="11">
        <v>2</v>
      </c>
    </row>
    <row r="1969" spans="1:12">
      <c r="A1969" s="11" t="s">
        <v>3720</v>
      </c>
      <c r="D1969" s="11" t="s">
        <v>260</v>
      </c>
      <c r="E1969" s="19" t="s">
        <v>3970</v>
      </c>
      <c r="F1969" s="10">
        <v>42036</v>
      </c>
      <c r="G1969" s="10">
        <v>45689</v>
      </c>
      <c r="H1969" s="11">
        <v>11</v>
      </c>
      <c r="I1969" s="20" t="s">
        <v>259</v>
      </c>
      <c r="J1969" s="11" t="s">
        <v>261</v>
      </c>
      <c r="K1969" s="11" t="s">
        <v>12658</v>
      </c>
      <c r="L1969" s="11">
        <v>2</v>
      </c>
    </row>
    <row r="1970" spans="1:12">
      <c r="A1970" s="11" t="s">
        <v>3721</v>
      </c>
      <c r="D1970" s="11" t="s">
        <v>260</v>
      </c>
      <c r="E1970" s="19" t="s">
        <v>3971</v>
      </c>
      <c r="F1970" s="10">
        <v>42036</v>
      </c>
      <c r="G1970" s="10">
        <v>45689</v>
      </c>
      <c r="H1970" s="11">
        <v>11</v>
      </c>
      <c r="I1970" s="20" t="s">
        <v>259</v>
      </c>
      <c r="J1970" s="11" t="s">
        <v>261</v>
      </c>
      <c r="K1970" s="11" t="s">
        <v>12658</v>
      </c>
      <c r="L1970" s="11">
        <v>2</v>
      </c>
    </row>
    <row r="1971" spans="1:12">
      <c r="A1971" s="11" t="s">
        <v>3722</v>
      </c>
      <c r="D1971" s="11" t="s">
        <v>260</v>
      </c>
      <c r="E1971" s="19" t="s">
        <v>3972</v>
      </c>
      <c r="F1971" s="10">
        <v>42036</v>
      </c>
      <c r="G1971" s="10">
        <v>45689</v>
      </c>
      <c r="H1971" s="11">
        <v>11</v>
      </c>
      <c r="I1971" s="11" t="s">
        <v>277</v>
      </c>
      <c r="J1971" s="11" t="s">
        <v>261</v>
      </c>
      <c r="K1971" s="11" t="s">
        <v>12658</v>
      </c>
      <c r="L1971" s="11">
        <v>2</v>
      </c>
    </row>
    <row r="1972" spans="1:12">
      <c r="A1972" s="11" t="s">
        <v>3723</v>
      </c>
      <c r="D1972" s="11" t="s">
        <v>260</v>
      </c>
      <c r="E1972" s="19" t="s">
        <v>3973</v>
      </c>
      <c r="F1972" s="10">
        <v>42036</v>
      </c>
      <c r="G1972" s="10">
        <v>45689</v>
      </c>
      <c r="H1972" s="11">
        <v>11</v>
      </c>
      <c r="I1972" s="11" t="s">
        <v>277</v>
      </c>
      <c r="J1972" s="11" t="s">
        <v>261</v>
      </c>
      <c r="K1972" s="11" t="s">
        <v>12658</v>
      </c>
      <c r="L1972" s="11">
        <v>2</v>
      </c>
    </row>
    <row r="1973" spans="1:12">
      <c r="A1973" s="11" t="s">
        <v>3724</v>
      </c>
      <c r="D1973" s="11" t="s">
        <v>260</v>
      </c>
      <c r="E1973" s="19" t="s">
        <v>3974</v>
      </c>
      <c r="F1973" s="10">
        <v>42036</v>
      </c>
      <c r="G1973" s="10">
        <v>45689</v>
      </c>
      <c r="H1973" s="11">
        <v>11</v>
      </c>
      <c r="I1973" s="11" t="s">
        <v>277</v>
      </c>
      <c r="J1973" s="11" t="s">
        <v>261</v>
      </c>
      <c r="K1973" s="11" t="s">
        <v>12658</v>
      </c>
      <c r="L1973" s="11">
        <v>2</v>
      </c>
    </row>
    <row r="1974" spans="1:12">
      <c r="A1974" s="11" t="s">
        <v>3725</v>
      </c>
      <c r="D1974" s="11" t="s">
        <v>260</v>
      </c>
      <c r="E1974" s="19" t="s">
        <v>3975</v>
      </c>
      <c r="F1974" s="10">
        <v>42036</v>
      </c>
      <c r="G1974" s="10">
        <v>45689</v>
      </c>
      <c r="H1974" s="11">
        <v>11</v>
      </c>
      <c r="I1974" s="20" t="s">
        <v>259</v>
      </c>
      <c r="J1974" s="11" t="s">
        <v>261</v>
      </c>
      <c r="K1974" s="11" t="s">
        <v>12658</v>
      </c>
      <c r="L1974" s="11">
        <v>2</v>
      </c>
    </row>
    <row r="1975" spans="1:12">
      <c r="A1975" s="11" t="s">
        <v>3726</v>
      </c>
      <c r="D1975" s="11" t="s">
        <v>260</v>
      </c>
      <c r="E1975" s="19" t="s">
        <v>3976</v>
      </c>
      <c r="F1975" s="10">
        <v>42036</v>
      </c>
      <c r="G1975" s="10">
        <v>45689</v>
      </c>
      <c r="H1975" s="11">
        <v>11</v>
      </c>
      <c r="I1975" s="20" t="s">
        <v>259</v>
      </c>
      <c r="J1975" s="11" t="s">
        <v>261</v>
      </c>
      <c r="K1975" s="11" t="s">
        <v>12658</v>
      </c>
      <c r="L1975" s="11">
        <v>2</v>
      </c>
    </row>
    <row r="1976" spans="1:12">
      <c r="A1976" s="11" t="s">
        <v>3727</v>
      </c>
      <c r="D1976" s="11" t="s">
        <v>260</v>
      </c>
      <c r="E1976" s="19" t="s">
        <v>3977</v>
      </c>
      <c r="F1976" s="10">
        <v>42036</v>
      </c>
      <c r="G1976" s="10">
        <v>45689</v>
      </c>
      <c r="H1976" s="11">
        <v>11</v>
      </c>
      <c r="I1976" s="20" t="s">
        <v>259</v>
      </c>
      <c r="J1976" s="11" t="s">
        <v>261</v>
      </c>
      <c r="K1976" s="11" t="s">
        <v>12658</v>
      </c>
      <c r="L1976" s="11">
        <v>2</v>
      </c>
    </row>
    <row r="1977" spans="1:12">
      <c r="A1977" s="11" t="s">
        <v>3728</v>
      </c>
      <c r="D1977" s="11" t="s">
        <v>260</v>
      </c>
      <c r="E1977" s="19" t="s">
        <v>3978</v>
      </c>
      <c r="F1977" s="10">
        <v>42036</v>
      </c>
      <c r="G1977" s="10">
        <v>45689</v>
      </c>
      <c r="H1977" s="11">
        <v>11</v>
      </c>
      <c r="I1977" s="20" t="s">
        <v>259</v>
      </c>
      <c r="J1977" s="11" t="s">
        <v>261</v>
      </c>
      <c r="K1977" s="11" t="s">
        <v>12658</v>
      </c>
      <c r="L1977" s="11">
        <v>2</v>
      </c>
    </row>
    <row r="1978" spans="1:12">
      <c r="A1978" s="11" t="s">
        <v>3729</v>
      </c>
      <c r="D1978" s="11" t="s">
        <v>260</v>
      </c>
      <c r="E1978" s="19" t="s">
        <v>3979</v>
      </c>
      <c r="F1978" s="10">
        <v>42036</v>
      </c>
      <c r="G1978" s="10">
        <v>45689</v>
      </c>
      <c r="H1978" s="11">
        <v>11</v>
      </c>
      <c r="I1978" s="20" t="s">
        <v>259</v>
      </c>
      <c r="J1978" s="11" t="s">
        <v>261</v>
      </c>
      <c r="K1978" s="11" t="s">
        <v>12658</v>
      </c>
      <c r="L1978" s="11">
        <v>2</v>
      </c>
    </row>
    <row r="1979" spans="1:12">
      <c r="A1979" s="11" t="s">
        <v>3730</v>
      </c>
      <c r="D1979" s="11" t="s">
        <v>260</v>
      </c>
      <c r="E1979" s="19" t="s">
        <v>3980</v>
      </c>
      <c r="F1979" s="10">
        <v>42036</v>
      </c>
      <c r="G1979" s="10">
        <v>45689</v>
      </c>
      <c r="H1979" s="11">
        <v>11</v>
      </c>
      <c r="I1979" s="20" t="s">
        <v>259</v>
      </c>
      <c r="J1979" s="11" t="s">
        <v>261</v>
      </c>
      <c r="K1979" s="11" t="s">
        <v>12658</v>
      </c>
      <c r="L1979" s="11">
        <v>2</v>
      </c>
    </row>
    <row r="1980" spans="1:12">
      <c r="A1980" s="11" t="s">
        <v>3731</v>
      </c>
      <c r="D1980" s="11" t="s">
        <v>260</v>
      </c>
      <c r="E1980" s="19" t="s">
        <v>3981</v>
      </c>
      <c r="F1980" s="10">
        <v>42036</v>
      </c>
      <c r="G1980" s="10">
        <v>45689</v>
      </c>
      <c r="H1980" s="11">
        <v>11</v>
      </c>
      <c r="I1980" s="20" t="s">
        <v>259</v>
      </c>
      <c r="J1980" s="11" t="s">
        <v>261</v>
      </c>
      <c r="K1980" s="11" t="s">
        <v>12658</v>
      </c>
      <c r="L1980" s="11">
        <v>2</v>
      </c>
    </row>
    <row r="1981" spans="1:12">
      <c r="A1981" s="11" t="s">
        <v>3732</v>
      </c>
      <c r="D1981" s="11" t="s">
        <v>260</v>
      </c>
      <c r="E1981" s="19" t="s">
        <v>3982</v>
      </c>
      <c r="F1981" s="10">
        <v>42036</v>
      </c>
      <c r="G1981" s="10">
        <v>45689</v>
      </c>
      <c r="H1981" s="11">
        <v>11</v>
      </c>
      <c r="I1981" s="20" t="s">
        <v>259</v>
      </c>
      <c r="J1981" s="11" t="s">
        <v>261</v>
      </c>
      <c r="K1981" s="11" t="s">
        <v>12658</v>
      </c>
      <c r="L1981" s="11">
        <v>2</v>
      </c>
    </row>
    <row r="1982" spans="1:12">
      <c r="A1982" s="11" t="s">
        <v>3733</v>
      </c>
      <c r="D1982" s="11" t="s">
        <v>260</v>
      </c>
      <c r="E1982" s="19" t="s">
        <v>3983</v>
      </c>
      <c r="F1982" s="10">
        <v>42036</v>
      </c>
      <c r="G1982" s="10">
        <v>45689</v>
      </c>
      <c r="H1982" s="11">
        <v>11</v>
      </c>
      <c r="I1982" s="20" t="s">
        <v>259</v>
      </c>
      <c r="J1982" s="11" t="s">
        <v>261</v>
      </c>
      <c r="K1982" s="11" t="s">
        <v>12658</v>
      </c>
      <c r="L1982" s="11">
        <v>2</v>
      </c>
    </row>
    <row r="1983" spans="1:12">
      <c r="A1983" s="11" t="s">
        <v>3734</v>
      </c>
      <c r="D1983" s="11" t="s">
        <v>260</v>
      </c>
      <c r="E1983" s="19" t="s">
        <v>3984</v>
      </c>
      <c r="F1983" s="10">
        <v>42036</v>
      </c>
      <c r="G1983" s="10">
        <v>45689</v>
      </c>
      <c r="H1983" s="11">
        <v>11</v>
      </c>
      <c r="I1983" s="20" t="s">
        <v>259</v>
      </c>
      <c r="J1983" s="11" t="s">
        <v>261</v>
      </c>
      <c r="K1983" s="11" t="s">
        <v>12658</v>
      </c>
      <c r="L1983" s="11">
        <v>2</v>
      </c>
    </row>
    <row r="1984" spans="1:12">
      <c r="A1984" s="11" t="s">
        <v>3735</v>
      </c>
      <c r="D1984" s="11" t="s">
        <v>260</v>
      </c>
      <c r="E1984" s="19" t="s">
        <v>3985</v>
      </c>
      <c r="F1984" s="10">
        <v>42036</v>
      </c>
      <c r="G1984" s="10">
        <v>45689</v>
      </c>
      <c r="H1984" s="11">
        <v>11</v>
      </c>
      <c r="I1984" s="20" t="s">
        <v>259</v>
      </c>
      <c r="J1984" s="11" t="s">
        <v>261</v>
      </c>
      <c r="K1984" s="11" t="s">
        <v>12658</v>
      </c>
      <c r="L1984" s="11">
        <v>2</v>
      </c>
    </row>
    <row r="1985" spans="1:12">
      <c r="A1985" s="11" t="s">
        <v>3736</v>
      </c>
      <c r="D1985" s="11" t="s">
        <v>260</v>
      </c>
      <c r="E1985" s="19" t="s">
        <v>3986</v>
      </c>
      <c r="F1985" s="10">
        <v>42036</v>
      </c>
      <c r="G1985" s="10">
        <v>45689</v>
      </c>
      <c r="H1985" s="11">
        <v>11</v>
      </c>
      <c r="I1985" s="20" t="s">
        <v>259</v>
      </c>
      <c r="J1985" s="11" t="s">
        <v>261</v>
      </c>
      <c r="K1985" s="11" t="s">
        <v>12658</v>
      </c>
      <c r="L1985" s="11">
        <v>2</v>
      </c>
    </row>
    <row r="1986" spans="1:12">
      <c r="A1986" s="11" t="s">
        <v>3737</v>
      </c>
      <c r="D1986" s="11" t="s">
        <v>260</v>
      </c>
      <c r="E1986" s="19" t="s">
        <v>3987</v>
      </c>
      <c r="F1986" s="10">
        <v>42036</v>
      </c>
      <c r="G1986" s="10">
        <v>45689</v>
      </c>
      <c r="H1986" s="11">
        <v>11</v>
      </c>
      <c r="I1986" s="20" t="s">
        <v>259</v>
      </c>
      <c r="J1986" s="11" t="s">
        <v>261</v>
      </c>
      <c r="K1986" s="11" t="s">
        <v>12658</v>
      </c>
      <c r="L1986" s="11">
        <v>2</v>
      </c>
    </row>
    <row r="1987" spans="1:12">
      <c r="A1987" s="11" t="s">
        <v>3738</v>
      </c>
      <c r="D1987" s="11" t="s">
        <v>260</v>
      </c>
      <c r="E1987" s="19" t="s">
        <v>3988</v>
      </c>
      <c r="F1987" s="10">
        <v>42036</v>
      </c>
      <c r="G1987" s="10">
        <v>45689</v>
      </c>
      <c r="H1987" s="11">
        <v>11</v>
      </c>
      <c r="I1987" s="20" t="s">
        <v>259</v>
      </c>
      <c r="J1987" s="11" t="s">
        <v>261</v>
      </c>
      <c r="K1987" s="11" t="s">
        <v>12658</v>
      </c>
      <c r="L1987" s="11">
        <v>2</v>
      </c>
    </row>
    <row r="1988" spans="1:12">
      <c r="A1988" s="11" t="s">
        <v>3739</v>
      </c>
      <c r="D1988" s="11" t="s">
        <v>260</v>
      </c>
      <c r="E1988" s="19" t="s">
        <v>3989</v>
      </c>
      <c r="F1988" s="10">
        <v>42036</v>
      </c>
      <c r="G1988" s="10">
        <v>45689</v>
      </c>
      <c r="H1988" s="11">
        <v>11</v>
      </c>
      <c r="I1988" s="20" t="s">
        <v>259</v>
      </c>
      <c r="J1988" s="11" t="s">
        <v>261</v>
      </c>
      <c r="K1988" s="11" t="s">
        <v>12658</v>
      </c>
      <c r="L1988" s="11">
        <v>2</v>
      </c>
    </row>
    <row r="1989" spans="1:12">
      <c r="A1989" s="11" t="s">
        <v>3740</v>
      </c>
      <c r="D1989" s="11" t="s">
        <v>260</v>
      </c>
      <c r="E1989" s="19" t="s">
        <v>3990</v>
      </c>
      <c r="F1989" s="10">
        <v>42036</v>
      </c>
      <c r="G1989" s="10">
        <v>45689</v>
      </c>
      <c r="H1989" s="11">
        <v>11</v>
      </c>
      <c r="I1989" s="11" t="s">
        <v>277</v>
      </c>
      <c r="J1989" s="11" t="s">
        <v>261</v>
      </c>
      <c r="K1989" s="11" t="s">
        <v>12658</v>
      </c>
      <c r="L1989" s="11">
        <v>2</v>
      </c>
    </row>
    <row r="1990" spans="1:12">
      <c r="A1990" s="11" t="s">
        <v>3741</v>
      </c>
      <c r="D1990" s="11" t="s">
        <v>260</v>
      </c>
      <c r="E1990" s="19" t="s">
        <v>3991</v>
      </c>
      <c r="F1990" s="10">
        <v>42036</v>
      </c>
      <c r="G1990" s="10">
        <v>45689</v>
      </c>
      <c r="H1990" s="11">
        <v>11</v>
      </c>
      <c r="I1990" s="11" t="s">
        <v>277</v>
      </c>
      <c r="J1990" s="11" t="s">
        <v>261</v>
      </c>
      <c r="K1990" s="11" t="s">
        <v>12658</v>
      </c>
      <c r="L1990" s="11">
        <v>2</v>
      </c>
    </row>
    <row r="1991" spans="1:12">
      <c r="A1991" s="11" t="s">
        <v>3742</v>
      </c>
      <c r="D1991" s="11" t="s">
        <v>260</v>
      </c>
      <c r="E1991" s="19" t="s">
        <v>3992</v>
      </c>
      <c r="F1991" s="10">
        <v>42036</v>
      </c>
      <c r="G1991" s="10">
        <v>45689</v>
      </c>
      <c r="H1991" s="11">
        <v>11</v>
      </c>
      <c r="I1991" s="11" t="s">
        <v>277</v>
      </c>
      <c r="J1991" s="11" t="s">
        <v>261</v>
      </c>
      <c r="K1991" s="11" t="s">
        <v>12658</v>
      </c>
      <c r="L1991" s="11">
        <v>2</v>
      </c>
    </row>
    <row r="1992" spans="1:12">
      <c r="A1992" s="11" t="s">
        <v>3743</v>
      </c>
      <c r="D1992" s="11" t="s">
        <v>260</v>
      </c>
      <c r="E1992" s="19" t="s">
        <v>3993</v>
      </c>
      <c r="F1992" s="10">
        <v>42036</v>
      </c>
      <c r="G1992" s="10">
        <v>45689</v>
      </c>
      <c r="H1992" s="11">
        <v>11</v>
      </c>
      <c r="I1992" s="20" t="s">
        <v>259</v>
      </c>
      <c r="J1992" s="11" t="s">
        <v>261</v>
      </c>
      <c r="K1992" s="11" t="s">
        <v>12658</v>
      </c>
      <c r="L1992" s="11">
        <v>2</v>
      </c>
    </row>
    <row r="1993" spans="1:12">
      <c r="A1993" s="11" t="s">
        <v>3744</v>
      </c>
      <c r="D1993" s="11" t="s">
        <v>260</v>
      </c>
      <c r="E1993" s="19" t="s">
        <v>3994</v>
      </c>
      <c r="F1993" s="10">
        <v>42036</v>
      </c>
      <c r="G1993" s="10">
        <v>45689</v>
      </c>
      <c r="H1993" s="11">
        <v>11</v>
      </c>
      <c r="I1993" s="20" t="s">
        <v>259</v>
      </c>
      <c r="J1993" s="11" t="s">
        <v>261</v>
      </c>
      <c r="K1993" s="11" t="s">
        <v>12658</v>
      </c>
      <c r="L1993" s="11">
        <v>2</v>
      </c>
    </row>
    <row r="1994" spans="1:12">
      <c r="A1994" s="11" t="s">
        <v>3745</v>
      </c>
      <c r="D1994" s="11" t="s">
        <v>260</v>
      </c>
      <c r="E1994" s="19" t="s">
        <v>3995</v>
      </c>
      <c r="F1994" s="10">
        <v>42036</v>
      </c>
      <c r="G1994" s="10">
        <v>45689</v>
      </c>
      <c r="H1994" s="11">
        <v>11</v>
      </c>
      <c r="I1994" s="20" t="s">
        <v>259</v>
      </c>
      <c r="J1994" s="11" t="s">
        <v>261</v>
      </c>
      <c r="K1994" s="11" t="s">
        <v>12658</v>
      </c>
      <c r="L1994" s="11">
        <v>2</v>
      </c>
    </row>
    <row r="1995" spans="1:12">
      <c r="A1995" s="11" t="s">
        <v>3746</v>
      </c>
      <c r="D1995" s="11" t="s">
        <v>260</v>
      </c>
      <c r="E1995" s="19" t="s">
        <v>3996</v>
      </c>
      <c r="F1995" s="10">
        <v>42036</v>
      </c>
      <c r="G1995" s="10">
        <v>45689</v>
      </c>
      <c r="H1995" s="11">
        <v>11</v>
      </c>
      <c r="I1995" s="20" t="s">
        <v>259</v>
      </c>
      <c r="J1995" s="11" t="s">
        <v>261</v>
      </c>
      <c r="K1995" s="11" t="s">
        <v>12658</v>
      </c>
      <c r="L1995" s="11">
        <v>2</v>
      </c>
    </row>
    <row r="1996" spans="1:12">
      <c r="A1996" s="11" t="s">
        <v>3747</v>
      </c>
      <c r="D1996" s="11" t="s">
        <v>260</v>
      </c>
      <c r="E1996" s="19" t="s">
        <v>3997</v>
      </c>
      <c r="F1996" s="10">
        <v>42036</v>
      </c>
      <c r="G1996" s="10">
        <v>45689</v>
      </c>
      <c r="H1996" s="11">
        <v>11</v>
      </c>
      <c r="I1996" s="20" t="s">
        <v>259</v>
      </c>
      <c r="J1996" s="11" t="s">
        <v>261</v>
      </c>
      <c r="K1996" s="11" t="s">
        <v>12658</v>
      </c>
      <c r="L1996" s="11">
        <v>2</v>
      </c>
    </row>
    <row r="1997" spans="1:12">
      <c r="A1997" s="11" t="s">
        <v>3748</v>
      </c>
      <c r="D1997" s="11" t="s">
        <v>260</v>
      </c>
      <c r="E1997" s="19" t="s">
        <v>3998</v>
      </c>
      <c r="F1997" s="10">
        <v>42036</v>
      </c>
      <c r="G1997" s="10">
        <v>45689</v>
      </c>
      <c r="H1997" s="11">
        <v>11</v>
      </c>
      <c r="I1997" s="20" t="s">
        <v>259</v>
      </c>
      <c r="J1997" s="11" t="s">
        <v>261</v>
      </c>
      <c r="K1997" s="11" t="s">
        <v>12658</v>
      </c>
      <c r="L1997" s="11">
        <v>2</v>
      </c>
    </row>
    <row r="1998" spans="1:12">
      <c r="A1998" s="11" t="s">
        <v>3749</v>
      </c>
      <c r="D1998" s="11" t="s">
        <v>260</v>
      </c>
      <c r="E1998" s="19" t="s">
        <v>3999</v>
      </c>
      <c r="F1998" s="10">
        <v>42036</v>
      </c>
      <c r="G1998" s="10">
        <v>45689</v>
      </c>
      <c r="H1998" s="11">
        <v>11</v>
      </c>
      <c r="I1998" s="20" t="s">
        <v>259</v>
      </c>
      <c r="J1998" s="11" t="s">
        <v>261</v>
      </c>
      <c r="K1998" s="11" t="s">
        <v>12658</v>
      </c>
      <c r="L1998" s="11">
        <v>2</v>
      </c>
    </row>
    <row r="1999" spans="1:12">
      <c r="A1999" s="11" t="s">
        <v>3750</v>
      </c>
      <c r="D1999" s="11" t="s">
        <v>260</v>
      </c>
      <c r="E1999" s="19" t="s">
        <v>4000</v>
      </c>
      <c r="F1999" s="10">
        <v>42036</v>
      </c>
      <c r="G1999" s="10">
        <v>45689</v>
      </c>
      <c r="H1999" s="11">
        <v>11</v>
      </c>
      <c r="I1999" s="20" t="s">
        <v>259</v>
      </c>
      <c r="J1999" s="11" t="s">
        <v>261</v>
      </c>
      <c r="K1999" s="11" t="s">
        <v>12658</v>
      </c>
      <c r="L1999" s="11">
        <v>2</v>
      </c>
    </row>
    <row r="2000" spans="1:12">
      <c r="A2000" s="11" t="s">
        <v>3751</v>
      </c>
      <c r="D2000" s="11" t="s">
        <v>260</v>
      </c>
      <c r="E2000" s="19" t="s">
        <v>4001</v>
      </c>
      <c r="F2000" s="10">
        <v>42036</v>
      </c>
      <c r="G2000" s="10">
        <v>45689</v>
      </c>
      <c r="H2000" s="11">
        <v>11</v>
      </c>
      <c r="I2000" s="20" t="s">
        <v>259</v>
      </c>
      <c r="J2000" s="11" t="s">
        <v>261</v>
      </c>
      <c r="K2000" s="11" t="s">
        <v>12658</v>
      </c>
      <c r="L2000" s="11">
        <v>2</v>
      </c>
    </row>
    <row r="2001" spans="1:12">
      <c r="A2001" s="11" t="s">
        <v>3752</v>
      </c>
      <c r="D2001" s="11" t="s">
        <v>260</v>
      </c>
      <c r="E2001" s="19" t="s">
        <v>4002</v>
      </c>
      <c r="F2001" s="10">
        <v>42036</v>
      </c>
      <c r="G2001" s="10">
        <v>45689</v>
      </c>
      <c r="H2001" s="11">
        <v>11</v>
      </c>
      <c r="I2001" s="20" t="s">
        <v>259</v>
      </c>
      <c r="J2001" s="11" t="s">
        <v>261</v>
      </c>
      <c r="K2001" s="11" t="s">
        <v>12658</v>
      </c>
      <c r="L2001" s="11">
        <v>2</v>
      </c>
    </row>
    <row r="2002" spans="1:12">
      <c r="A2002" s="11" t="s">
        <v>3753</v>
      </c>
      <c r="D2002" s="11" t="s">
        <v>260</v>
      </c>
      <c r="E2002" s="19" t="s">
        <v>4003</v>
      </c>
      <c r="F2002" s="10">
        <v>42036</v>
      </c>
      <c r="G2002" s="10">
        <v>45689</v>
      </c>
      <c r="H2002" s="11">
        <v>11</v>
      </c>
      <c r="I2002" s="20" t="s">
        <v>259</v>
      </c>
      <c r="J2002" s="11" t="s">
        <v>261</v>
      </c>
      <c r="K2002" s="11" t="s">
        <v>12658</v>
      </c>
      <c r="L2002" s="11">
        <v>2</v>
      </c>
    </row>
    <row r="2003" spans="1:12">
      <c r="A2003" s="11" t="s">
        <v>3754</v>
      </c>
      <c r="D2003" s="11" t="s">
        <v>260</v>
      </c>
      <c r="E2003" s="19" t="s">
        <v>4004</v>
      </c>
      <c r="F2003" s="10">
        <v>42036</v>
      </c>
      <c r="G2003" s="10">
        <v>45689</v>
      </c>
      <c r="H2003" s="11">
        <v>11</v>
      </c>
      <c r="I2003" s="20" t="s">
        <v>259</v>
      </c>
      <c r="J2003" s="11" t="s">
        <v>261</v>
      </c>
      <c r="K2003" s="11" t="s">
        <v>12658</v>
      </c>
      <c r="L2003" s="11">
        <v>2</v>
      </c>
    </row>
    <row r="2004" spans="1:12">
      <c r="A2004" s="11" t="s">
        <v>3755</v>
      </c>
      <c r="D2004" s="11" t="s">
        <v>260</v>
      </c>
      <c r="E2004" s="19" t="s">
        <v>4005</v>
      </c>
      <c r="F2004" s="10">
        <v>42036</v>
      </c>
      <c r="G2004" s="10">
        <v>45689</v>
      </c>
      <c r="H2004" s="11">
        <v>11</v>
      </c>
      <c r="I2004" s="20" t="s">
        <v>259</v>
      </c>
      <c r="J2004" s="11" t="s">
        <v>261</v>
      </c>
      <c r="K2004" s="11" t="s">
        <v>12658</v>
      </c>
      <c r="L2004" s="11">
        <v>2</v>
      </c>
    </row>
    <row r="2005" spans="1:12">
      <c r="A2005" s="11" t="s">
        <v>3756</v>
      </c>
      <c r="D2005" s="11" t="s">
        <v>260</v>
      </c>
      <c r="E2005" s="19" t="s">
        <v>4006</v>
      </c>
      <c r="F2005" s="10">
        <v>42036</v>
      </c>
      <c r="G2005" s="10">
        <v>45689</v>
      </c>
      <c r="H2005" s="11">
        <v>11</v>
      </c>
      <c r="I2005" s="20" t="s">
        <v>259</v>
      </c>
      <c r="J2005" s="11" t="s">
        <v>261</v>
      </c>
      <c r="K2005" s="11" t="s">
        <v>12658</v>
      </c>
      <c r="L2005" s="11">
        <v>2</v>
      </c>
    </row>
    <row r="2006" spans="1:12">
      <c r="A2006" s="11" t="s">
        <v>3757</v>
      </c>
      <c r="D2006" s="11" t="s">
        <v>260</v>
      </c>
      <c r="E2006" s="19" t="s">
        <v>4007</v>
      </c>
      <c r="F2006" s="10">
        <v>42036</v>
      </c>
      <c r="G2006" s="10">
        <v>45689</v>
      </c>
      <c r="H2006" s="11">
        <v>11</v>
      </c>
      <c r="I2006" s="20" t="s">
        <v>259</v>
      </c>
      <c r="J2006" s="11" t="s">
        <v>261</v>
      </c>
      <c r="K2006" s="11" t="s">
        <v>12658</v>
      </c>
      <c r="L2006" s="11">
        <v>2</v>
      </c>
    </row>
    <row r="2007" spans="1:12">
      <c r="A2007" s="11" t="s">
        <v>3758</v>
      </c>
      <c r="D2007" s="11" t="s">
        <v>260</v>
      </c>
      <c r="E2007" s="19" t="s">
        <v>4008</v>
      </c>
      <c r="F2007" s="10">
        <v>42036</v>
      </c>
      <c r="G2007" s="10">
        <v>45689</v>
      </c>
      <c r="H2007" s="11">
        <v>11</v>
      </c>
      <c r="I2007" s="11" t="s">
        <v>277</v>
      </c>
      <c r="J2007" s="11" t="s">
        <v>261</v>
      </c>
      <c r="K2007" s="11" t="s">
        <v>12658</v>
      </c>
      <c r="L2007" s="11">
        <v>2</v>
      </c>
    </row>
    <row r="2008" spans="1:12">
      <c r="A2008" s="11" t="s">
        <v>3759</v>
      </c>
      <c r="D2008" s="11" t="s">
        <v>260</v>
      </c>
      <c r="E2008" s="19" t="s">
        <v>4009</v>
      </c>
      <c r="F2008" s="10">
        <v>42036</v>
      </c>
      <c r="G2008" s="10">
        <v>45689</v>
      </c>
      <c r="H2008" s="11">
        <v>11</v>
      </c>
      <c r="I2008" s="11" t="s">
        <v>277</v>
      </c>
      <c r="J2008" s="11" t="s">
        <v>261</v>
      </c>
      <c r="K2008" s="11" t="s">
        <v>12658</v>
      </c>
      <c r="L2008" s="11">
        <v>2</v>
      </c>
    </row>
    <row r="2009" spans="1:12">
      <c r="A2009" s="11" t="s">
        <v>3760</v>
      </c>
      <c r="D2009" s="11" t="s">
        <v>260</v>
      </c>
      <c r="E2009" s="19" t="s">
        <v>4010</v>
      </c>
      <c r="F2009" s="10">
        <v>42036</v>
      </c>
      <c r="G2009" s="10">
        <v>45689</v>
      </c>
      <c r="H2009" s="11">
        <v>11</v>
      </c>
      <c r="I2009" s="11" t="s">
        <v>277</v>
      </c>
      <c r="J2009" s="11" t="s">
        <v>261</v>
      </c>
      <c r="K2009" s="11" t="s">
        <v>12658</v>
      </c>
      <c r="L2009" s="11">
        <v>2</v>
      </c>
    </row>
    <row r="2010" spans="1:12">
      <c r="A2010" s="11" t="s">
        <v>3761</v>
      </c>
      <c r="D2010" s="11" t="s">
        <v>260</v>
      </c>
      <c r="E2010" s="19" t="s">
        <v>4011</v>
      </c>
      <c r="F2010" s="10">
        <v>42036</v>
      </c>
      <c r="G2010" s="10">
        <v>45689</v>
      </c>
      <c r="H2010" s="11">
        <v>11</v>
      </c>
      <c r="I2010" s="20" t="s">
        <v>259</v>
      </c>
      <c r="J2010" s="11" t="s">
        <v>261</v>
      </c>
      <c r="K2010" s="11" t="s">
        <v>12658</v>
      </c>
      <c r="L2010" s="11">
        <v>2</v>
      </c>
    </row>
    <row r="2011" spans="1:12">
      <c r="A2011" s="11" t="s">
        <v>3762</v>
      </c>
      <c r="D2011" s="11" t="s">
        <v>260</v>
      </c>
      <c r="E2011" s="19" t="s">
        <v>4012</v>
      </c>
      <c r="F2011" s="10">
        <v>42036</v>
      </c>
      <c r="G2011" s="10">
        <v>45689</v>
      </c>
      <c r="H2011" s="11">
        <v>11</v>
      </c>
      <c r="I2011" s="20" t="s">
        <v>259</v>
      </c>
      <c r="J2011" s="11" t="s">
        <v>261</v>
      </c>
      <c r="K2011" s="11" t="s">
        <v>12658</v>
      </c>
      <c r="L2011" s="11">
        <v>2</v>
      </c>
    </row>
    <row r="2012" spans="1:12">
      <c r="A2012" s="11" t="s">
        <v>4013</v>
      </c>
      <c r="D2012" s="11" t="s">
        <v>260</v>
      </c>
      <c r="E2012" s="19" t="s">
        <v>4263</v>
      </c>
      <c r="F2012" s="10">
        <v>42036</v>
      </c>
      <c r="G2012" s="10">
        <v>45689</v>
      </c>
      <c r="H2012" s="11">
        <v>11</v>
      </c>
      <c r="I2012" s="20" t="s">
        <v>259</v>
      </c>
      <c r="J2012" s="11" t="s">
        <v>261</v>
      </c>
      <c r="K2012" s="11" t="s">
        <v>12658</v>
      </c>
      <c r="L2012" s="11">
        <v>2</v>
      </c>
    </row>
    <row r="2013" spans="1:12">
      <c r="A2013" s="11" t="s">
        <v>4014</v>
      </c>
      <c r="D2013" s="11" t="s">
        <v>260</v>
      </c>
      <c r="E2013" s="19" t="s">
        <v>4264</v>
      </c>
      <c r="F2013" s="10">
        <v>42036</v>
      </c>
      <c r="G2013" s="10">
        <v>45689</v>
      </c>
      <c r="H2013" s="11">
        <v>11</v>
      </c>
      <c r="I2013" s="20" t="s">
        <v>259</v>
      </c>
      <c r="J2013" s="11" t="s">
        <v>261</v>
      </c>
      <c r="K2013" s="11" t="s">
        <v>12658</v>
      </c>
      <c r="L2013" s="11">
        <v>2</v>
      </c>
    </row>
    <row r="2014" spans="1:12">
      <c r="A2014" s="11" t="s">
        <v>4015</v>
      </c>
      <c r="D2014" s="11" t="s">
        <v>260</v>
      </c>
      <c r="E2014" s="19" t="s">
        <v>4265</v>
      </c>
      <c r="F2014" s="10">
        <v>42036</v>
      </c>
      <c r="G2014" s="10">
        <v>45689</v>
      </c>
      <c r="H2014" s="11">
        <v>11</v>
      </c>
      <c r="I2014" s="20" t="s">
        <v>259</v>
      </c>
      <c r="J2014" s="11" t="s">
        <v>261</v>
      </c>
      <c r="K2014" s="11" t="s">
        <v>12658</v>
      </c>
      <c r="L2014" s="11">
        <v>2</v>
      </c>
    </row>
    <row r="2015" spans="1:12">
      <c r="A2015" s="11" t="s">
        <v>4016</v>
      </c>
      <c r="D2015" s="11" t="s">
        <v>260</v>
      </c>
      <c r="E2015" s="19" t="s">
        <v>4266</v>
      </c>
      <c r="F2015" s="10">
        <v>42036</v>
      </c>
      <c r="G2015" s="10">
        <v>45689</v>
      </c>
      <c r="H2015" s="11">
        <v>11</v>
      </c>
      <c r="I2015" s="20" t="s">
        <v>259</v>
      </c>
      <c r="J2015" s="11" t="s">
        <v>261</v>
      </c>
      <c r="K2015" s="11" t="s">
        <v>12658</v>
      </c>
      <c r="L2015" s="11">
        <v>2</v>
      </c>
    </row>
    <row r="2016" spans="1:12">
      <c r="A2016" s="11" t="s">
        <v>4017</v>
      </c>
      <c r="D2016" s="11" t="s">
        <v>260</v>
      </c>
      <c r="E2016" s="19" t="s">
        <v>4267</v>
      </c>
      <c r="F2016" s="10">
        <v>42036</v>
      </c>
      <c r="G2016" s="10">
        <v>45689</v>
      </c>
      <c r="H2016" s="11">
        <v>11</v>
      </c>
      <c r="I2016" s="20" t="s">
        <v>259</v>
      </c>
      <c r="J2016" s="11" t="s">
        <v>261</v>
      </c>
      <c r="K2016" s="11" t="s">
        <v>12658</v>
      </c>
      <c r="L2016" s="11">
        <v>2</v>
      </c>
    </row>
    <row r="2017" spans="1:12">
      <c r="A2017" s="11" t="s">
        <v>4018</v>
      </c>
      <c r="D2017" s="11" t="s">
        <v>260</v>
      </c>
      <c r="E2017" s="19" t="s">
        <v>4268</v>
      </c>
      <c r="F2017" s="10">
        <v>42036</v>
      </c>
      <c r="G2017" s="10">
        <v>45689</v>
      </c>
      <c r="H2017" s="11">
        <v>11</v>
      </c>
      <c r="I2017" s="20" t="s">
        <v>259</v>
      </c>
      <c r="J2017" s="11" t="s">
        <v>261</v>
      </c>
      <c r="K2017" s="11" t="s">
        <v>12658</v>
      </c>
      <c r="L2017" s="11">
        <v>2</v>
      </c>
    </row>
    <row r="2018" spans="1:12">
      <c r="A2018" s="11" t="s">
        <v>4019</v>
      </c>
      <c r="D2018" s="11" t="s">
        <v>260</v>
      </c>
      <c r="E2018" s="19" t="s">
        <v>4269</v>
      </c>
      <c r="F2018" s="10">
        <v>42036</v>
      </c>
      <c r="G2018" s="10">
        <v>45689</v>
      </c>
      <c r="H2018" s="11">
        <v>11</v>
      </c>
      <c r="I2018" s="20" t="s">
        <v>259</v>
      </c>
      <c r="J2018" s="11" t="s">
        <v>261</v>
      </c>
      <c r="K2018" s="11" t="s">
        <v>12658</v>
      </c>
      <c r="L2018" s="11">
        <v>2</v>
      </c>
    </row>
    <row r="2019" spans="1:12">
      <c r="A2019" s="11" t="s">
        <v>4020</v>
      </c>
      <c r="D2019" s="11" t="s">
        <v>260</v>
      </c>
      <c r="E2019" s="19" t="s">
        <v>4270</v>
      </c>
      <c r="F2019" s="10">
        <v>42036</v>
      </c>
      <c r="G2019" s="10">
        <v>45689</v>
      </c>
      <c r="H2019" s="11">
        <v>11</v>
      </c>
      <c r="I2019" s="20" t="s">
        <v>259</v>
      </c>
      <c r="J2019" s="11" t="s">
        <v>261</v>
      </c>
      <c r="K2019" s="11" t="s">
        <v>12658</v>
      </c>
      <c r="L2019" s="11">
        <v>2</v>
      </c>
    </row>
    <row r="2020" spans="1:12">
      <c r="A2020" s="11" t="s">
        <v>4021</v>
      </c>
      <c r="D2020" s="11" t="s">
        <v>260</v>
      </c>
      <c r="E2020" s="19" t="s">
        <v>4271</v>
      </c>
      <c r="F2020" s="10">
        <v>42036</v>
      </c>
      <c r="G2020" s="10">
        <v>45689</v>
      </c>
      <c r="H2020" s="11">
        <v>11</v>
      </c>
      <c r="I2020" s="20" t="s">
        <v>259</v>
      </c>
      <c r="J2020" s="11" t="s">
        <v>261</v>
      </c>
      <c r="K2020" s="11" t="s">
        <v>12658</v>
      </c>
      <c r="L2020" s="11">
        <v>2</v>
      </c>
    </row>
    <row r="2021" spans="1:12">
      <c r="A2021" s="11" t="s">
        <v>4022</v>
      </c>
      <c r="D2021" s="11" t="s">
        <v>260</v>
      </c>
      <c r="E2021" s="19" t="s">
        <v>4272</v>
      </c>
      <c r="F2021" s="10">
        <v>42036</v>
      </c>
      <c r="G2021" s="10">
        <v>45689</v>
      </c>
      <c r="H2021" s="11">
        <v>11</v>
      </c>
      <c r="I2021" s="20" t="s">
        <v>259</v>
      </c>
      <c r="J2021" s="11" t="s">
        <v>261</v>
      </c>
      <c r="K2021" s="11" t="s">
        <v>12658</v>
      </c>
      <c r="L2021" s="11">
        <v>2</v>
      </c>
    </row>
    <row r="2022" spans="1:12">
      <c r="A2022" s="11" t="s">
        <v>4023</v>
      </c>
      <c r="D2022" s="11" t="s">
        <v>260</v>
      </c>
      <c r="E2022" s="19" t="s">
        <v>4273</v>
      </c>
      <c r="F2022" s="10">
        <v>42036</v>
      </c>
      <c r="G2022" s="10">
        <v>45689</v>
      </c>
      <c r="H2022" s="11">
        <v>11</v>
      </c>
      <c r="I2022" s="20" t="s">
        <v>259</v>
      </c>
      <c r="J2022" s="11" t="s">
        <v>261</v>
      </c>
      <c r="K2022" s="11" t="s">
        <v>12658</v>
      </c>
      <c r="L2022" s="11">
        <v>2</v>
      </c>
    </row>
    <row r="2023" spans="1:12">
      <c r="A2023" s="11" t="s">
        <v>4024</v>
      </c>
      <c r="D2023" s="11" t="s">
        <v>260</v>
      </c>
      <c r="E2023" s="19" t="s">
        <v>4274</v>
      </c>
      <c r="F2023" s="10">
        <v>42036</v>
      </c>
      <c r="G2023" s="10">
        <v>45689</v>
      </c>
      <c r="H2023" s="11">
        <v>11</v>
      </c>
      <c r="I2023" s="20" t="s">
        <v>259</v>
      </c>
      <c r="J2023" s="11" t="s">
        <v>261</v>
      </c>
      <c r="K2023" s="11" t="s">
        <v>12658</v>
      </c>
      <c r="L2023" s="11">
        <v>2</v>
      </c>
    </row>
    <row r="2024" spans="1:12">
      <c r="A2024" s="11" t="s">
        <v>4025</v>
      </c>
      <c r="D2024" s="11" t="s">
        <v>260</v>
      </c>
      <c r="E2024" s="19" t="s">
        <v>4275</v>
      </c>
      <c r="F2024" s="10">
        <v>42036</v>
      </c>
      <c r="G2024" s="10">
        <v>45689</v>
      </c>
      <c r="H2024" s="11">
        <v>11</v>
      </c>
      <c r="I2024" s="20" t="s">
        <v>259</v>
      </c>
      <c r="J2024" s="11" t="s">
        <v>261</v>
      </c>
      <c r="K2024" s="11" t="s">
        <v>12658</v>
      </c>
      <c r="L2024" s="11">
        <v>2</v>
      </c>
    </row>
    <row r="2025" spans="1:12">
      <c r="A2025" s="11" t="s">
        <v>4026</v>
      </c>
      <c r="D2025" s="11" t="s">
        <v>260</v>
      </c>
      <c r="E2025" s="19" t="s">
        <v>4276</v>
      </c>
      <c r="F2025" s="10">
        <v>42036</v>
      </c>
      <c r="G2025" s="10">
        <v>45689</v>
      </c>
      <c r="H2025" s="11">
        <v>11</v>
      </c>
      <c r="I2025" s="11" t="s">
        <v>277</v>
      </c>
      <c r="J2025" s="11" t="s">
        <v>261</v>
      </c>
      <c r="K2025" s="11" t="s">
        <v>12658</v>
      </c>
      <c r="L2025" s="11">
        <v>2</v>
      </c>
    </row>
    <row r="2026" spans="1:12">
      <c r="A2026" s="11" t="s">
        <v>4027</v>
      </c>
      <c r="D2026" s="11" t="s">
        <v>260</v>
      </c>
      <c r="E2026" s="19" t="s">
        <v>4277</v>
      </c>
      <c r="F2026" s="10">
        <v>42036</v>
      </c>
      <c r="G2026" s="10">
        <v>45689</v>
      </c>
      <c r="H2026" s="11">
        <v>11</v>
      </c>
      <c r="I2026" s="11" t="s">
        <v>277</v>
      </c>
      <c r="J2026" s="11" t="s">
        <v>261</v>
      </c>
      <c r="K2026" s="11" t="s">
        <v>12658</v>
      </c>
      <c r="L2026" s="11">
        <v>2</v>
      </c>
    </row>
    <row r="2027" spans="1:12">
      <c r="A2027" s="11" t="s">
        <v>4028</v>
      </c>
      <c r="D2027" s="11" t="s">
        <v>260</v>
      </c>
      <c r="E2027" s="19" t="s">
        <v>4278</v>
      </c>
      <c r="F2027" s="10">
        <v>42036</v>
      </c>
      <c r="G2027" s="10">
        <v>45689</v>
      </c>
      <c r="H2027" s="11">
        <v>11</v>
      </c>
      <c r="I2027" s="11" t="s">
        <v>277</v>
      </c>
      <c r="J2027" s="11" t="s">
        <v>261</v>
      </c>
      <c r="K2027" s="11" t="s">
        <v>12658</v>
      </c>
      <c r="L2027" s="11">
        <v>2</v>
      </c>
    </row>
    <row r="2028" spans="1:12">
      <c r="A2028" s="11" t="s">
        <v>4029</v>
      </c>
      <c r="D2028" s="11" t="s">
        <v>260</v>
      </c>
      <c r="E2028" s="19" t="s">
        <v>4279</v>
      </c>
      <c r="F2028" s="10">
        <v>42036</v>
      </c>
      <c r="G2028" s="10">
        <v>45689</v>
      </c>
      <c r="H2028" s="11">
        <v>11</v>
      </c>
      <c r="I2028" s="20" t="s">
        <v>259</v>
      </c>
      <c r="J2028" s="11" t="s">
        <v>261</v>
      </c>
      <c r="K2028" s="11" t="s">
        <v>12658</v>
      </c>
      <c r="L2028" s="11">
        <v>2</v>
      </c>
    </row>
    <row r="2029" spans="1:12">
      <c r="A2029" s="11" t="s">
        <v>4030</v>
      </c>
      <c r="D2029" s="11" t="s">
        <v>260</v>
      </c>
      <c r="E2029" s="19" t="s">
        <v>4280</v>
      </c>
      <c r="F2029" s="10">
        <v>42036</v>
      </c>
      <c r="G2029" s="10">
        <v>45689</v>
      </c>
      <c r="H2029" s="11">
        <v>11</v>
      </c>
      <c r="I2029" s="20" t="s">
        <v>259</v>
      </c>
      <c r="J2029" s="11" t="s">
        <v>261</v>
      </c>
      <c r="K2029" s="11" t="s">
        <v>12658</v>
      </c>
      <c r="L2029" s="11">
        <v>2</v>
      </c>
    </row>
    <row r="2030" spans="1:12">
      <c r="A2030" s="11" t="s">
        <v>4031</v>
      </c>
      <c r="D2030" s="11" t="s">
        <v>260</v>
      </c>
      <c r="E2030" s="19" t="s">
        <v>4281</v>
      </c>
      <c r="F2030" s="10">
        <v>42036</v>
      </c>
      <c r="G2030" s="10">
        <v>45689</v>
      </c>
      <c r="H2030" s="11">
        <v>11</v>
      </c>
      <c r="I2030" s="20" t="s">
        <v>259</v>
      </c>
      <c r="J2030" s="11" t="s">
        <v>261</v>
      </c>
      <c r="K2030" s="11" t="s">
        <v>12658</v>
      </c>
      <c r="L2030" s="11">
        <v>2</v>
      </c>
    </row>
    <row r="2031" spans="1:12">
      <c r="A2031" s="11" t="s">
        <v>4032</v>
      </c>
      <c r="D2031" s="11" t="s">
        <v>260</v>
      </c>
      <c r="E2031" s="19" t="s">
        <v>4282</v>
      </c>
      <c r="F2031" s="10">
        <v>42036</v>
      </c>
      <c r="G2031" s="10">
        <v>45689</v>
      </c>
      <c r="H2031" s="11">
        <v>11</v>
      </c>
      <c r="I2031" s="20" t="s">
        <v>259</v>
      </c>
      <c r="J2031" s="11" t="s">
        <v>261</v>
      </c>
      <c r="K2031" s="11" t="s">
        <v>12658</v>
      </c>
      <c r="L2031" s="11">
        <v>2</v>
      </c>
    </row>
    <row r="2032" spans="1:12">
      <c r="A2032" s="11" t="s">
        <v>4033</v>
      </c>
      <c r="D2032" s="11" t="s">
        <v>260</v>
      </c>
      <c r="E2032" s="19" t="s">
        <v>4283</v>
      </c>
      <c r="F2032" s="10">
        <v>42036</v>
      </c>
      <c r="G2032" s="10">
        <v>45689</v>
      </c>
      <c r="H2032" s="11">
        <v>11</v>
      </c>
      <c r="I2032" s="20" t="s">
        <v>259</v>
      </c>
      <c r="J2032" s="11" t="s">
        <v>261</v>
      </c>
      <c r="K2032" s="11" t="s">
        <v>12658</v>
      </c>
      <c r="L2032" s="11">
        <v>2</v>
      </c>
    </row>
    <row r="2033" spans="1:12">
      <c r="A2033" s="11" t="s">
        <v>4034</v>
      </c>
      <c r="D2033" s="11" t="s">
        <v>260</v>
      </c>
      <c r="E2033" s="19" t="s">
        <v>4284</v>
      </c>
      <c r="F2033" s="10">
        <v>42036</v>
      </c>
      <c r="G2033" s="10">
        <v>45689</v>
      </c>
      <c r="H2033" s="11">
        <v>11</v>
      </c>
      <c r="I2033" s="20" t="s">
        <v>259</v>
      </c>
      <c r="J2033" s="11" t="s">
        <v>261</v>
      </c>
      <c r="K2033" s="11" t="s">
        <v>12658</v>
      </c>
      <c r="L2033" s="11">
        <v>2</v>
      </c>
    </row>
    <row r="2034" spans="1:12">
      <c r="A2034" s="11" t="s">
        <v>4035</v>
      </c>
      <c r="D2034" s="11" t="s">
        <v>260</v>
      </c>
      <c r="E2034" s="19" t="s">
        <v>4285</v>
      </c>
      <c r="F2034" s="10">
        <v>42036</v>
      </c>
      <c r="G2034" s="10">
        <v>45689</v>
      </c>
      <c r="H2034" s="11">
        <v>11</v>
      </c>
      <c r="I2034" s="20" t="s">
        <v>259</v>
      </c>
      <c r="J2034" s="11" t="s">
        <v>261</v>
      </c>
      <c r="K2034" s="11" t="s">
        <v>12658</v>
      </c>
      <c r="L2034" s="11">
        <v>2</v>
      </c>
    </row>
    <row r="2035" spans="1:12">
      <c r="A2035" s="11" t="s">
        <v>4036</v>
      </c>
      <c r="D2035" s="11" t="s">
        <v>260</v>
      </c>
      <c r="E2035" s="19" t="s">
        <v>4286</v>
      </c>
      <c r="F2035" s="10">
        <v>42036</v>
      </c>
      <c r="G2035" s="10">
        <v>45689</v>
      </c>
      <c r="H2035" s="11">
        <v>11</v>
      </c>
      <c r="I2035" s="20" t="s">
        <v>259</v>
      </c>
      <c r="J2035" s="11" t="s">
        <v>261</v>
      </c>
      <c r="K2035" s="11" t="s">
        <v>12658</v>
      </c>
      <c r="L2035" s="11">
        <v>2</v>
      </c>
    </row>
    <row r="2036" spans="1:12">
      <c r="A2036" s="11" t="s">
        <v>4037</v>
      </c>
      <c r="D2036" s="11" t="s">
        <v>260</v>
      </c>
      <c r="E2036" s="19" t="s">
        <v>4287</v>
      </c>
      <c r="F2036" s="10">
        <v>42036</v>
      </c>
      <c r="G2036" s="10">
        <v>45689</v>
      </c>
      <c r="H2036" s="11">
        <v>11</v>
      </c>
      <c r="I2036" s="20" t="s">
        <v>259</v>
      </c>
      <c r="J2036" s="11" t="s">
        <v>261</v>
      </c>
      <c r="K2036" s="11" t="s">
        <v>12658</v>
      </c>
      <c r="L2036" s="11">
        <v>2</v>
      </c>
    </row>
    <row r="2037" spans="1:12">
      <c r="A2037" s="11" t="s">
        <v>4038</v>
      </c>
      <c r="D2037" s="11" t="s">
        <v>260</v>
      </c>
      <c r="E2037" s="19" t="s">
        <v>4288</v>
      </c>
      <c r="F2037" s="10">
        <v>42036</v>
      </c>
      <c r="G2037" s="10">
        <v>45689</v>
      </c>
      <c r="H2037" s="11">
        <v>11</v>
      </c>
      <c r="I2037" s="20" t="s">
        <v>259</v>
      </c>
      <c r="J2037" s="11" t="s">
        <v>261</v>
      </c>
      <c r="K2037" s="11" t="s">
        <v>12658</v>
      </c>
      <c r="L2037" s="11">
        <v>2</v>
      </c>
    </row>
    <row r="2038" spans="1:12">
      <c r="A2038" s="11" t="s">
        <v>4039</v>
      </c>
      <c r="D2038" s="11" t="s">
        <v>260</v>
      </c>
      <c r="E2038" s="19" t="s">
        <v>4289</v>
      </c>
      <c r="F2038" s="10">
        <v>42036</v>
      </c>
      <c r="G2038" s="10">
        <v>45689</v>
      </c>
      <c r="H2038" s="11">
        <v>11</v>
      </c>
      <c r="I2038" s="20" t="s">
        <v>259</v>
      </c>
      <c r="J2038" s="11" t="s">
        <v>261</v>
      </c>
      <c r="K2038" s="11" t="s">
        <v>12658</v>
      </c>
      <c r="L2038" s="11">
        <v>2</v>
      </c>
    </row>
    <row r="2039" spans="1:12">
      <c r="A2039" s="11" t="s">
        <v>4040</v>
      </c>
      <c r="D2039" s="11" t="s">
        <v>260</v>
      </c>
      <c r="E2039" s="19" t="s">
        <v>4290</v>
      </c>
      <c r="F2039" s="10">
        <v>42036</v>
      </c>
      <c r="G2039" s="10">
        <v>45689</v>
      </c>
      <c r="H2039" s="11">
        <v>11</v>
      </c>
      <c r="I2039" s="20" t="s">
        <v>259</v>
      </c>
      <c r="J2039" s="11" t="s">
        <v>261</v>
      </c>
      <c r="K2039" s="11" t="s">
        <v>12658</v>
      </c>
      <c r="L2039" s="11">
        <v>2</v>
      </c>
    </row>
    <row r="2040" spans="1:12">
      <c r="A2040" s="11" t="s">
        <v>4041</v>
      </c>
      <c r="D2040" s="11" t="s">
        <v>260</v>
      </c>
      <c r="E2040" s="19" t="s">
        <v>4291</v>
      </c>
      <c r="F2040" s="10">
        <v>42036</v>
      </c>
      <c r="G2040" s="10">
        <v>45689</v>
      </c>
      <c r="H2040" s="11">
        <v>11</v>
      </c>
      <c r="I2040" s="20" t="s">
        <v>259</v>
      </c>
      <c r="J2040" s="11" t="s">
        <v>261</v>
      </c>
      <c r="K2040" s="11" t="s">
        <v>12658</v>
      </c>
      <c r="L2040" s="11">
        <v>2</v>
      </c>
    </row>
    <row r="2041" spans="1:12">
      <c r="A2041" s="11" t="s">
        <v>4042</v>
      </c>
      <c r="D2041" s="11" t="s">
        <v>260</v>
      </c>
      <c r="E2041" s="19" t="s">
        <v>4292</v>
      </c>
      <c r="F2041" s="10">
        <v>42036</v>
      </c>
      <c r="G2041" s="10">
        <v>45689</v>
      </c>
      <c r="H2041" s="11">
        <v>11</v>
      </c>
      <c r="I2041" s="20" t="s">
        <v>259</v>
      </c>
      <c r="J2041" s="11" t="s">
        <v>261</v>
      </c>
      <c r="K2041" s="11" t="s">
        <v>12658</v>
      </c>
      <c r="L2041" s="11">
        <v>2</v>
      </c>
    </row>
    <row r="2042" spans="1:12">
      <c r="A2042" s="11" t="s">
        <v>4043</v>
      </c>
      <c r="D2042" s="11" t="s">
        <v>260</v>
      </c>
      <c r="E2042" s="19" t="s">
        <v>4293</v>
      </c>
      <c r="F2042" s="10">
        <v>42036</v>
      </c>
      <c r="G2042" s="10">
        <v>45689</v>
      </c>
      <c r="H2042" s="11">
        <v>11</v>
      </c>
      <c r="I2042" s="20" t="s">
        <v>259</v>
      </c>
      <c r="J2042" s="11" t="s">
        <v>261</v>
      </c>
      <c r="K2042" s="11" t="s">
        <v>12658</v>
      </c>
      <c r="L2042" s="11">
        <v>2</v>
      </c>
    </row>
    <row r="2043" spans="1:12">
      <c r="A2043" s="11" t="s">
        <v>4044</v>
      </c>
      <c r="D2043" s="11" t="s">
        <v>260</v>
      </c>
      <c r="E2043" s="19" t="s">
        <v>4294</v>
      </c>
      <c r="F2043" s="10">
        <v>42036</v>
      </c>
      <c r="G2043" s="10">
        <v>45689</v>
      </c>
      <c r="H2043" s="11">
        <v>11</v>
      </c>
      <c r="I2043" s="11" t="s">
        <v>277</v>
      </c>
      <c r="J2043" s="11" t="s">
        <v>261</v>
      </c>
      <c r="K2043" s="11" t="s">
        <v>12658</v>
      </c>
      <c r="L2043" s="11">
        <v>2</v>
      </c>
    </row>
    <row r="2044" spans="1:12">
      <c r="A2044" s="11" t="s">
        <v>4045</v>
      </c>
      <c r="D2044" s="11" t="s">
        <v>260</v>
      </c>
      <c r="E2044" s="19" t="s">
        <v>4295</v>
      </c>
      <c r="F2044" s="10">
        <v>42036</v>
      </c>
      <c r="G2044" s="10">
        <v>45689</v>
      </c>
      <c r="H2044" s="11">
        <v>11</v>
      </c>
      <c r="I2044" s="11" t="s">
        <v>277</v>
      </c>
      <c r="J2044" s="11" t="s">
        <v>261</v>
      </c>
      <c r="K2044" s="11" t="s">
        <v>12658</v>
      </c>
      <c r="L2044" s="11">
        <v>2</v>
      </c>
    </row>
    <row r="2045" spans="1:12">
      <c r="A2045" s="11" t="s">
        <v>4046</v>
      </c>
      <c r="D2045" s="11" t="s">
        <v>260</v>
      </c>
      <c r="E2045" s="19" t="s">
        <v>4296</v>
      </c>
      <c r="F2045" s="10">
        <v>42036</v>
      </c>
      <c r="G2045" s="10">
        <v>45689</v>
      </c>
      <c r="H2045" s="11">
        <v>11</v>
      </c>
      <c r="I2045" s="11" t="s">
        <v>277</v>
      </c>
      <c r="J2045" s="11" t="s">
        <v>261</v>
      </c>
      <c r="K2045" s="11" t="s">
        <v>12658</v>
      </c>
      <c r="L2045" s="11">
        <v>2</v>
      </c>
    </row>
    <row r="2046" spans="1:12">
      <c r="A2046" s="11" t="s">
        <v>4047</v>
      </c>
      <c r="D2046" s="11" t="s">
        <v>260</v>
      </c>
      <c r="E2046" s="19" t="s">
        <v>4297</v>
      </c>
      <c r="F2046" s="10">
        <v>42036</v>
      </c>
      <c r="G2046" s="10">
        <v>45689</v>
      </c>
      <c r="H2046" s="11">
        <v>11</v>
      </c>
      <c r="I2046" s="20" t="s">
        <v>259</v>
      </c>
      <c r="J2046" s="11" t="s">
        <v>261</v>
      </c>
      <c r="K2046" s="11" t="s">
        <v>12658</v>
      </c>
      <c r="L2046" s="11">
        <v>2</v>
      </c>
    </row>
    <row r="2047" spans="1:12">
      <c r="A2047" s="11" t="s">
        <v>4048</v>
      </c>
      <c r="D2047" s="11" t="s">
        <v>260</v>
      </c>
      <c r="E2047" s="19" t="s">
        <v>4298</v>
      </c>
      <c r="F2047" s="10">
        <v>42036</v>
      </c>
      <c r="G2047" s="10">
        <v>45689</v>
      </c>
      <c r="H2047" s="11">
        <v>11</v>
      </c>
      <c r="I2047" s="20" t="s">
        <v>259</v>
      </c>
      <c r="J2047" s="11" t="s">
        <v>261</v>
      </c>
      <c r="K2047" s="11" t="s">
        <v>12658</v>
      </c>
      <c r="L2047" s="11">
        <v>2</v>
      </c>
    </row>
    <row r="2048" spans="1:12">
      <c r="A2048" s="11" t="s">
        <v>4049</v>
      </c>
      <c r="D2048" s="11" t="s">
        <v>260</v>
      </c>
      <c r="E2048" s="19" t="s">
        <v>4299</v>
      </c>
      <c r="F2048" s="10">
        <v>42036</v>
      </c>
      <c r="G2048" s="10">
        <v>45689</v>
      </c>
      <c r="H2048" s="11">
        <v>11</v>
      </c>
      <c r="I2048" s="20" t="s">
        <v>259</v>
      </c>
      <c r="J2048" s="11" t="s">
        <v>261</v>
      </c>
      <c r="K2048" s="11" t="s">
        <v>12658</v>
      </c>
      <c r="L2048" s="11">
        <v>2</v>
      </c>
    </row>
    <row r="2049" spans="1:12">
      <c r="A2049" s="11" t="s">
        <v>4050</v>
      </c>
      <c r="D2049" s="11" t="s">
        <v>260</v>
      </c>
      <c r="E2049" s="19" t="s">
        <v>4300</v>
      </c>
      <c r="F2049" s="10">
        <v>42036</v>
      </c>
      <c r="G2049" s="10">
        <v>45689</v>
      </c>
      <c r="H2049" s="11">
        <v>11</v>
      </c>
      <c r="I2049" s="20" t="s">
        <v>259</v>
      </c>
      <c r="J2049" s="11" t="s">
        <v>261</v>
      </c>
      <c r="K2049" s="11" t="s">
        <v>12658</v>
      </c>
      <c r="L2049" s="11">
        <v>2</v>
      </c>
    </row>
    <row r="2050" spans="1:12">
      <c r="A2050" s="11" t="s">
        <v>4051</v>
      </c>
      <c r="D2050" s="11" t="s">
        <v>260</v>
      </c>
      <c r="E2050" s="19" t="s">
        <v>4301</v>
      </c>
      <c r="F2050" s="10">
        <v>42036</v>
      </c>
      <c r="G2050" s="10">
        <v>45689</v>
      </c>
      <c r="H2050" s="11">
        <v>11</v>
      </c>
      <c r="I2050" s="20" t="s">
        <v>259</v>
      </c>
      <c r="J2050" s="11" t="s">
        <v>261</v>
      </c>
      <c r="K2050" s="11" t="s">
        <v>12658</v>
      </c>
      <c r="L2050" s="11">
        <v>2</v>
      </c>
    </row>
    <row r="2051" spans="1:12">
      <c r="A2051" s="11" t="s">
        <v>4052</v>
      </c>
      <c r="D2051" s="11" t="s">
        <v>260</v>
      </c>
      <c r="E2051" s="19" t="s">
        <v>4302</v>
      </c>
      <c r="F2051" s="10">
        <v>42036</v>
      </c>
      <c r="G2051" s="10">
        <v>45689</v>
      </c>
      <c r="H2051" s="11">
        <v>11</v>
      </c>
      <c r="I2051" s="20" t="s">
        <v>259</v>
      </c>
      <c r="J2051" s="11" t="s">
        <v>261</v>
      </c>
      <c r="K2051" s="11" t="s">
        <v>12658</v>
      </c>
      <c r="L2051" s="11">
        <v>2</v>
      </c>
    </row>
    <row r="2052" spans="1:12">
      <c r="A2052" s="11" t="s">
        <v>4053</v>
      </c>
      <c r="D2052" s="11" t="s">
        <v>260</v>
      </c>
      <c r="E2052" s="19" t="s">
        <v>4303</v>
      </c>
      <c r="F2052" s="10">
        <v>42036</v>
      </c>
      <c r="G2052" s="10">
        <v>45689</v>
      </c>
      <c r="H2052" s="11">
        <v>11</v>
      </c>
      <c r="I2052" s="20" t="s">
        <v>259</v>
      </c>
      <c r="J2052" s="11" t="s">
        <v>261</v>
      </c>
      <c r="K2052" s="11" t="s">
        <v>12658</v>
      </c>
      <c r="L2052" s="11">
        <v>2</v>
      </c>
    </row>
    <row r="2053" spans="1:12">
      <c r="A2053" s="11" t="s">
        <v>4054</v>
      </c>
      <c r="D2053" s="11" t="s">
        <v>260</v>
      </c>
      <c r="E2053" s="19" t="s">
        <v>4304</v>
      </c>
      <c r="F2053" s="10">
        <v>42036</v>
      </c>
      <c r="G2053" s="10">
        <v>45689</v>
      </c>
      <c r="H2053" s="11">
        <v>11</v>
      </c>
      <c r="I2053" s="20" t="s">
        <v>259</v>
      </c>
      <c r="J2053" s="11" t="s">
        <v>261</v>
      </c>
      <c r="K2053" s="11" t="s">
        <v>12658</v>
      </c>
      <c r="L2053" s="11">
        <v>2</v>
      </c>
    </row>
    <row r="2054" spans="1:12">
      <c r="A2054" s="11" t="s">
        <v>4055</v>
      </c>
      <c r="D2054" s="11" t="s">
        <v>260</v>
      </c>
      <c r="E2054" s="19" t="s">
        <v>4305</v>
      </c>
      <c r="F2054" s="10">
        <v>42036</v>
      </c>
      <c r="G2054" s="10">
        <v>45689</v>
      </c>
      <c r="H2054" s="11">
        <v>11</v>
      </c>
      <c r="I2054" s="20" t="s">
        <v>259</v>
      </c>
      <c r="J2054" s="11" t="s">
        <v>261</v>
      </c>
      <c r="K2054" s="11" t="s">
        <v>12658</v>
      </c>
      <c r="L2054" s="11">
        <v>2</v>
      </c>
    </row>
    <row r="2055" spans="1:12">
      <c r="A2055" s="11" t="s">
        <v>4056</v>
      </c>
      <c r="D2055" s="11" t="s">
        <v>260</v>
      </c>
      <c r="E2055" s="19" t="s">
        <v>4306</v>
      </c>
      <c r="F2055" s="10">
        <v>42036</v>
      </c>
      <c r="G2055" s="10">
        <v>45689</v>
      </c>
      <c r="H2055" s="11">
        <v>11</v>
      </c>
      <c r="I2055" s="20" t="s">
        <v>259</v>
      </c>
      <c r="J2055" s="11" t="s">
        <v>261</v>
      </c>
      <c r="K2055" s="11" t="s">
        <v>12658</v>
      </c>
      <c r="L2055" s="11">
        <v>2</v>
      </c>
    </row>
    <row r="2056" spans="1:12">
      <c r="A2056" s="11" t="s">
        <v>4057</v>
      </c>
      <c r="D2056" s="11" t="s">
        <v>260</v>
      </c>
      <c r="E2056" s="19" t="s">
        <v>4307</v>
      </c>
      <c r="F2056" s="10">
        <v>42036</v>
      </c>
      <c r="G2056" s="10">
        <v>45689</v>
      </c>
      <c r="H2056" s="11">
        <v>11</v>
      </c>
      <c r="I2056" s="20" t="s">
        <v>259</v>
      </c>
      <c r="J2056" s="11" t="s">
        <v>261</v>
      </c>
      <c r="K2056" s="11" t="s">
        <v>12658</v>
      </c>
      <c r="L2056" s="11">
        <v>2</v>
      </c>
    </row>
    <row r="2057" spans="1:12">
      <c r="A2057" s="11" t="s">
        <v>4058</v>
      </c>
      <c r="D2057" s="11" t="s">
        <v>260</v>
      </c>
      <c r="E2057" s="19" t="s">
        <v>4308</v>
      </c>
      <c r="F2057" s="10">
        <v>42036</v>
      </c>
      <c r="G2057" s="10">
        <v>45689</v>
      </c>
      <c r="H2057" s="11">
        <v>11</v>
      </c>
      <c r="I2057" s="20" t="s">
        <v>259</v>
      </c>
      <c r="J2057" s="11" t="s">
        <v>261</v>
      </c>
      <c r="K2057" s="11" t="s">
        <v>12658</v>
      </c>
      <c r="L2057" s="11">
        <v>2</v>
      </c>
    </row>
    <row r="2058" spans="1:12">
      <c r="A2058" s="11" t="s">
        <v>4059</v>
      </c>
      <c r="D2058" s="11" t="s">
        <v>260</v>
      </c>
      <c r="E2058" s="19" t="s">
        <v>4309</v>
      </c>
      <c r="F2058" s="10">
        <v>42036</v>
      </c>
      <c r="G2058" s="10">
        <v>45689</v>
      </c>
      <c r="H2058" s="11">
        <v>11</v>
      </c>
      <c r="I2058" s="20" t="s">
        <v>259</v>
      </c>
      <c r="J2058" s="11" t="s">
        <v>261</v>
      </c>
      <c r="K2058" s="11" t="s">
        <v>12658</v>
      </c>
      <c r="L2058" s="11">
        <v>2</v>
      </c>
    </row>
    <row r="2059" spans="1:12">
      <c r="A2059" s="11" t="s">
        <v>4060</v>
      </c>
      <c r="D2059" s="11" t="s">
        <v>260</v>
      </c>
      <c r="E2059" s="19" t="s">
        <v>4310</v>
      </c>
      <c r="F2059" s="10">
        <v>42036</v>
      </c>
      <c r="G2059" s="10">
        <v>45689</v>
      </c>
      <c r="H2059" s="11">
        <v>11</v>
      </c>
      <c r="I2059" s="20" t="s">
        <v>259</v>
      </c>
      <c r="J2059" s="11" t="s">
        <v>261</v>
      </c>
      <c r="K2059" s="11" t="s">
        <v>12658</v>
      </c>
      <c r="L2059" s="11">
        <v>2</v>
      </c>
    </row>
    <row r="2060" spans="1:12">
      <c r="A2060" s="11" t="s">
        <v>4061</v>
      </c>
      <c r="D2060" s="11" t="s">
        <v>260</v>
      </c>
      <c r="E2060" s="19" t="s">
        <v>4311</v>
      </c>
      <c r="F2060" s="10">
        <v>42036</v>
      </c>
      <c r="G2060" s="10">
        <v>45689</v>
      </c>
      <c r="H2060" s="11">
        <v>11</v>
      </c>
      <c r="I2060" s="20" t="s">
        <v>259</v>
      </c>
      <c r="J2060" s="11" t="s">
        <v>261</v>
      </c>
      <c r="K2060" s="11" t="s">
        <v>12658</v>
      </c>
      <c r="L2060" s="11">
        <v>2</v>
      </c>
    </row>
    <row r="2061" spans="1:12">
      <c r="A2061" s="11" t="s">
        <v>4062</v>
      </c>
      <c r="D2061" s="11" t="s">
        <v>260</v>
      </c>
      <c r="E2061" s="19" t="s">
        <v>4312</v>
      </c>
      <c r="F2061" s="10">
        <v>42036</v>
      </c>
      <c r="G2061" s="10">
        <v>45689</v>
      </c>
      <c r="H2061" s="11">
        <v>11</v>
      </c>
      <c r="I2061" s="11" t="s">
        <v>277</v>
      </c>
      <c r="J2061" s="11" t="s">
        <v>261</v>
      </c>
      <c r="K2061" s="11" t="s">
        <v>12658</v>
      </c>
      <c r="L2061" s="11">
        <v>2</v>
      </c>
    </row>
    <row r="2062" spans="1:12">
      <c r="A2062" s="11" t="s">
        <v>4063</v>
      </c>
      <c r="D2062" s="11" t="s">
        <v>260</v>
      </c>
      <c r="E2062" s="19" t="s">
        <v>4313</v>
      </c>
      <c r="F2062" s="10">
        <v>42036</v>
      </c>
      <c r="G2062" s="10">
        <v>45689</v>
      </c>
      <c r="H2062" s="11">
        <v>11</v>
      </c>
      <c r="I2062" s="11" t="s">
        <v>277</v>
      </c>
      <c r="J2062" s="11" t="s">
        <v>261</v>
      </c>
      <c r="K2062" s="11" t="s">
        <v>12658</v>
      </c>
      <c r="L2062" s="11">
        <v>2</v>
      </c>
    </row>
    <row r="2063" spans="1:12">
      <c r="A2063" s="11" t="s">
        <v>4064</v>
      </c>
      <c r="D2063" s="11" t="s">
        <v>260</v>
      </c>
      <c r="E2063" s="19" t="s">
        <v>4314</v>
      </c>
      <c r="F2063" s="10">
        <v>42036</v>
      </c>
      <c r="G2063" s="10">
        <v>45689</v>
      </c>
      <c r="H2063" s="11">
        <v>11</v>
      </c>
      <c r="I2063" s="11" t="s">
        <v>277</v>
      </c>
      <c r="J2063" s="11" t="s">
        <v>261</v>
      </c>
      <c r="K2063" s="11" t="s">
        <v>12658</v>
      </c>
      <c r="L2063" s="11">
        <v>2</v>
      </c>
    </row>
    <row r="2064" spans="1:12">
      <c r="A2064" s="11" t="s">
        <v>4065</v>
      </c>
      <c r="D2064" s="11" t="s">
        <v>260</v>
      </c>
      <c r="E2064" s="19" t="s">
        <v>4315</v>
      </c>
      <c r="F2064" s="10">
        <v>42036</v>
      </c>
      <c r="G2064" s="10">
        <v>45689</v>
      </c>
      <c r="H2064" s="11">
        <v>11</v>
      </c>
      <c r="I2064" s="20" t="s">
        <v>259</v>
      </c>
      <c r="J2064" s="11" t="s">
        <v>261</v>
      </c>
      <c r="K2064" s="11" t="s">
        <v>12658</v>
      </c>
      <c r="L2064" s="11">
        <v>2</v>
      </c>
    </row>
    <row r="2065" spans="1:12">
      <c r="A2065" s="11" t="s">
        <v>4066</v>
      </c>
      <c r="D2065" s="11" t="s">
        <v>260</v>
      </c>
      <c r="E2065" s="19" t="s">
        <v>4316</v>
      </c>
      <c r="F2065" s="10">
        <v>42036</v>
      </c>
      <c r="G2065" s="10">
        <v>45689</v>
      </c>
      <c r="H2065" s="11">
        <v>11</v>
      </c>
      <c r="I2065" s="20" t="s">
        <v>259</v>
      </c>
      <c r="J2065" s="11" t="s">
        <v>261</v>
      </c>
      <c r="K2065" s="11" t="s">
        <v>12658</v>
      </c>
      <c r="L2065" s="11">
        <v>2</v>
      </c>
    </row>
    <row r="2066" spans="1:12">
      <c r="A2066" s="11" t="s">
        <v>4067</v>
      </c>
      <c r="D2066" s="11" t="s">
        <v>260</v>
      </c>
      <c r="E2066" s="19" t="s">
        <v>4317</v>
      </c>
      <c r="F2066" s="10">
        <v>42036</v>
      </c>
      <c r="G2066" s="10">
        <v>45689</v>
      </c>
      <c r="H2066" s="11">
        <v>11</v>
      </c>
      <c r="I2066" s="20" t="s">
        <v>259</v>
      </c>
      <c r="J2066" s="11" t="s">
        <v>261</v>
      </c>
      <c r="K2066" s="11" t="s">
        <v>12658</v>
      </c>
      <c r="L2066" s="11">
        <v>2</v>
      </c>
    </row>
    <row r="2067" spans="1:12">
      <c r="A2067" s="11" t="s">
        <v>4068</v>
      </c>
      <c r="D2067" s="11" t="s">
        <v>260</v>
      </c>
      <c r="E2067" s="19" t="s">
        <v>4318</v>
      </c>
      <c r="F2067" s="10">
        <v>42036</v>
      </c>
      <c r="G2067" s="10">
        <v>45689</v>
      </c>
      <c r="H2067" s="11">
        <v>11</v>
      </c>
      <c r="I2067" s="20" t="s">
        <v>259</v>
      </c>
      <c r="J2067" s="11" t="s">
        <v>261</v>
      </c>
      <c r="K2067" s="11" t="s">
        <v>12658</v>
      </c>
      <c r="L2067" s="11">
        <v>2</v>
      </c>
    </row>
    <row r="2068" spans="1:12">
      <c r="A2068" s="11" t="s">
        <v>4069</v>
      </c>
      <c r="D2068" s="11" t="s">
        <v>260</v>
      </c>
      <c r="E2068" s="19" t="s">
        <v>4319</v>
      </c>
      <c r="F2068" s="10">
        <v>42036</v>
      </c>
      <c r="G2068" s="10">
        <v>45689</v>
      </c>
      <c r="H2068" s="11">
        <v>11</v>
      </c>
      <c r="I2068" s="20" t="s">
        <v>259</v>
      </c>
      <c r="J2068" s="11" t="s">
        <v>261</v>
      </c>
      <c r="K2068" s="11" t="s">
        <v>12658</v>
      </c>
      <c r="L2068" s="11">
        <v>2</v>
      </c>
    </row>
    <row r="2069" spans="1:12">
      <c r="A2069" s="11" t="s">
        <v>4070</v>
      </c>
      <c r="D2069" s="11" t="s">
        <v>260</v>
      </c>
      <c r="E2069" s="19" t="s">
        <v>4320</v>
      </c>
      <c r="F2069" s="10">
        <v>42036</v>
      </c>
      <c r="G2069" s="10">
        <v>45689</v>
      </c>
      <c r="H2069" s="11">
        <v>11</v>
      </c>
      <c r="I2069" s="20" t="s">
        <v>259</v>
      </c>
      <c r="J2069" s="11" t="s">
        <v>261</v>
      </c>
      <c r="K2069" s="11" t="s">
        <v>12658</v>
      </c>
      <c r="L2069" s="11">
        <v>2</v>
      </c>
    </row>
    <row r="2070" spans="1:12">
      <c r="A2070" s="11" t="s">
        <v>4071</v>
      </c>
      <c r="D2070" s="11" t="s">
        <v>260</v>
      </c>
      <c r="E2070" s="19" t="s">
        <v>4321</v>
      </c>
      <c r="F2070" s="10">
        <v>42036</v>
      </c>
      <c r="G2070" s="10">
        <v>45689</v>
      </c>
      <c r="H2070" s="11">
        <v>11</v>
      </c>
      <c r="I2070" s="20" t="s">
        <v>259</v>
      </c>
      <c r="J2070" s="11" t="s">
        <v>261</v>
      </c>
      <c r="K2070" s="11" t="s">
        <v>12658</v>
      </c>
      <c r="L2070" s="11">
        <v>2</v>
      </c>
    </row>
    <row r="2071" spans="1:12">
      <c r="A2071" s="11" t="s">
        <v>4072</v>
      </c>
      <c r="D2071" s="11" t="s">
        <v>260</v>
      </c>
      <c r="E2071" s="19" t="s">
        <v>4322</v>
      </c>
      <c r="F2071" s="10">
        <v>42036</v>
      </c>
      <c r="G2071" s="10">
        <v>45689</v>
      </c>
      <c r="H2071" s="11">
        <v>11</v>
      </c>
      <c r="I2071" s="20" t="s">
        <v>259</v>
      </c>
      <c r="J2071" s="11" t="s">
        <v>261</v>
      </c>
      <c r="K2071" s="11" t="s">
        <v>12658</v>
      </c>
      <c r="L2071" s="11">
        <v>2</v>
      </c>
    </row>
    <row r="2072" spans="1:12">
      <c r="A2072" s="11" t="s">
        <v>4073</v>
      </c>
      <c r="D2072" s="11" t="s">
        <v>260</v>
      </c>
      <c r="E2072" s="19" t="s">
        <v>4323</v>
      </c>
      <c r="F2072" s="10">
        <v>42036</v>
      </c>
      <c r="G2072" s="10">
        <v>45689</v>
      </c>
      <c r="H2072" s="11">
        <v>11</v>
      </c>
      <c r="I2072" s="20" t="s">
        <v>259</v>
      </c>
      <c r="J2072" s="11" t="s">
        <v>261</v>
      </c>
      <c r="K2072" s="11" t="s">
        <v>12658</v>
      </c>
      <c r="L2072" s="11">
        <v>2</v>
      </c>
    </row>
    <row r="2073" spans="1:12">
      <c r="A2073" s="11" t="s">
        <v>4074</v>
      </c>
      <c r="D2073" s="11" t="s">
        <v>260</v>
      </c>
      <c r="E2073" s="19" t="s">
        <v>4324</v>
      </c>
      <c r="F2073" s="10">
        <v>42036</v>
      </c>
      <c r="G2073" s="10">
        <v>45689</v>
      </c>
      <c r="H2073" s="11">
        <v>11</v>
      </c>
      <c r="I2073" s="20" t="s">
        <v>259</v>
      </c>
      <c r="J2073" s="11" t="s">
        <v>261</v>
      </c>
      <c r="K2073" s="11" t="s">
        <v>12658</v>
      </c>
      <c r="L2073" s="11">
        <v>2</v>
      </c>
    </row>
    <row r="2074" spans="1:12">
      <c r="A2074" s="11" t="s">
        <v>4075</v>
      </c>
      <c r="D2074" s="11" t="s">
        <v>260</v>
      </c>
      <c r="E2074" s="19" t="s">
        <v>4325</v>
      </c>
      <c r="F2074" s="10">
        <v>42036</v>
      </c>
      <c r="G2074" s="10">
        <v>45689</v>
      </c>
      <c r="H2074" s="11">
        <v>11</v>
      </c>
      <c r="I2074" s="20" t="s">
        <v>259</v>
      </c>
      <c r="J2074" s="11" t="s">
        <v>261</v>
      </c>
      <c r="K2074" s="11" t="s">
        <v>12658</v>
      </c>
      <c r="L2074" s="11">
        <v>2</v>
      </c>
    </row>
    <row r="2075" spans="1:12">
      <c r="A2075" s="11" t="s">
        <v>4076</v>
      </c>
      <c r="D2075" s="11" t="s">
        <v>260</v>
      </c>
      <c r="E2075" s="19" t="s">
        <v>4326</v>
      </c>
      <c r="F2075" s="10">
        <v>42036</v>
      </c>
      <c r="G2075" s="10">
        <v>45689</v>
      </c>
      <c r="H2075" s="11">
        <v>11</v>
      </c>
      <c r="I2075" s="20" t="s">
        <v>259</v>
      </c>
      <c r="J2075" s="11" t="s">
        <v>261</v>
      </c>
      <c r="K2075" s="11" t="s">
        <v>12658</v>
      </c>
      <c r="L2075" s="11">
        <v>2</v>
      </c>
    </row>
    <row r="2076" spans="1:12">
      <c r="A2076" s="11" t="s">
        <v>4077</v>
      </c>
      <c r="D2076" s="11" t="s">
        <v>260</v>
      </c>
      <c r="E2076" s="19" t="s">
        <v>4327</v>
      </c>
      <c r="F2076" s="10">
        <v>42036</v>
      </c>
      <c r="G2076" s="10">
        <v>45689</v>
      </c>
      <c r="H2076" s="11">
        <v>11</v>
      </c>
      <c r="I2076" s="20" t="s">
        <v>259</v>
      </c>
      <c r="J2076" s="11" t="s">
        <v>261</v>
      </c>
      <c r="K2076" s="11" t="s">
        <v>12658</v>
      </c>
      <c r="L2076" s="11">
        <v>2</v>
      </c>
    </row>
    <row r="2077" spans="1:12">
      <c r="A2077" s="11" t="s">
        <v>4078</v>
      </c>
      <c r="D2077" s="11" t="s">
        <v>260</v>
      </c>
      <c r="E2077" s="19" t="s">
        <v>4328</v>
      </c>
      <c r="F2077" s="10">
        <v>42036</v>
      </c>
      <c r="G2077" s="10">
        <v>45689</v>
      </c>
      <c r="H2077" s="11">
        <v>11</v>
      </c>
      <c r="I2077" s="20" t="s">
        <v>259</v>
      </c>
      <c r="J2077" s="11" t="s">
        <v>261</v>
      </c>
      <c r="K2077" s="11" t="s">
        <v>12658</v>
      </c>
      <c r="L2077" s="11">
        <v>2</v>
      </c>
    </row>
    <row r="2078" spans="1:12">
      <c r="A2078" s="11" t="s">
        <v>4079</v>
      </c>
      <c r="D2078" s="11" t="s">
        <v>260</v>
      </c>
      <c r="E2078" s="19" t="s">
        <v>4329</v>
      </c>
      <c r="F2078" s="10">
        <v>42036</v>
      </c>
      <c r="G2078" s="10">
        <v>45689</v>
      </c>
      <c r="H2078" s="11">
        <v>11</v>
      </c>
      <c r="I2078" s="20" t="s">
        <v>259</v>
      </c>
      <c r="J2078" s="11" t="s">
        <v>261</v>
      </c>
      <c r="K2078" s="11" t="s">
        <v>12658</v>
      </c>
      <c r="L2078" s="11">
        <v>2</v>
      </c>
    </row>
    <row r="2079" spans="1:12">
      <c r="A2079" s="11" t="s">
        <v>4080</v>
      </c>
      <c r="D2079" s="11" t="s">
        <v>260</v>
      </c>
      <c r="E2079" s="19" t="s">
        <v>4330</v>
      </c>
      <c r="F2079" s="10">
        <v>42036</v>
      </c>
      <c r="G2079" s="10">
        <v>45689</v>
      </c>
      <c r="H2079" s="11">
        <v>11</v>
      </c>
      <c r="I2079" s="11" t="s">
        <v>277</v>
      </c>
      <c r="J2079" s="11" t="s">
        <v>261</v>
      </c>
      <c r="K2079" s="11" t="s">
        <v>12658</v>
      </c>
      <c r="L2079" s="11">
        <v>2</v>
      </c>
    </row>
    <row r="2080" spans="1:12">
      <c r="A2080" s="11" t="s">
        <v>4081</v>
      </c>
      <c r="D2080" s="11" t="s">
        <v>260</v>
      </c>
      <c r="E2080" s="19" t="s">
        <v>4331</v>
      </c>
      <c r="F2080" s="10">
        <v>42036</v>
      </c>
      <c r="G2080" s="10">
        <v>45689</v>
      </c>
      <c r="H2080" s="11">
        <v>11</v>
      </c>
      <c r="I2080" s="11" t="s">
        <v>277</v>
      </c>
      <c r="J2080" s="11" t="s">
        <v>261</v>
      </c>
      <c r="K2080" s="11" t="s">
        <v>12658</v>
      </c>
      <c r="L2080" s="11">
        <v>2</v>
      </c>
    </row>
    <row r="2081" spans="1:12">
      <c r="A2081" s="11" t="s">
        <v>4082</v>
      </c>
      <c r="D2081" s="11" t="s">
        <v>260</v>
      </c>
      <c r="E2081" s="19" t="s">
        <v>4332</v>
      </c>
      <c r="F2081" s="10">
        <v>42036</v>
      </c>
      <c r="G2081" s="10">
        <v>45689</v>
      </c>
      <c r="H2081" s="11">
        <v>11</v>
      </c>
      <c r="I2081" s="11" t="s">
        <v>277</v>
      </c>
      <c r="J2081" s="11" t="s">
        <v>261</v>
      </c>
      <c r="K2081" s="11" t="s">
        <v>12658</v>
      </c>
      <c r="L2081" s="11">
        <v>2</v>
      </c>
    </row>
    <row r="2082" spans="1:12">
      <c r="A2082" s="11" t="s">
        <v>4083</v>
      </c>
      <c r="D2082" s="11" t="s">
        <v>260</v>
      </c>
      <c r="E2082" s="19" t="s">
        <v>4333</v>
      </c>
      <c r="F2082" s="10">
        <v>42036</v>
      </c>
      <c r="G2082" s="10">
        <v>45689</v>
      </c>
      <c r="H2082" s="11">
        <v>11</v>
      </c>
      <c r="I2082" s="20" t="s">
        <v>259</v>
      </c>
      <c r="J2082" s="11" t="s">
        <v>261</v>
      </c>
      <c r="K2082" s="11" t="s">
        <v>12658</v>
      </c>
      <c r="L2082" s="11">
        <v>2</v>
      </c>
    </row>
    <row r="2083" spans="1:12">
      <c r="A2083" s="11" t="s">
        <v>4084</v>
      </c>
      <c r="D2083" s="11" t="s">
        <v>260</v>
      </c>
      <c r="E2083" s="19" t="s">
        <v>4334</v>
      </c>
      <c r="F2083" s="10">
        <v>42036</v>
      </c>
      <c r="G2083" s="10">
        <v>45689</v>
      </c>
      <c r="H2083" s="11">
        <v>11</v>
      </c>
      <c r="I2083" s="20" t="s">
        <v>259</v>
      </c>
      <c r="J2083" s="11" t="s">
        <v>261</v>
      </c>
      <c r="K2083" s="11" t="s">
        <v>12658</v>
      </c>
      <c r="L2083" s="11">
        <v>2</v>
      </c>
    </row>
    <row r="2084" spans="1:12">
      <c r="A2084" s="11" t="s">
        <v>4085</v>
      </c>
      <c r="D2084" s="11" t="s">
        <v>260</v>
      </c>
      <c r="E2084" s="19" t="s">
        <v>4335</v>
      </c>
      <c r="F2084" s="10">
        <v>42036</v>
      </c>
      <c r="G2084" s="10">
        <v>45689</v>
      </c>
      <c r="H2084" s="11">
        <v>11</v>
      </c>
      <c r="I2084" s="20" t="s">
        <v>259</v>
      </c>
      <c r="J2084" s="11" t="s">
        <v>261</v>
      </c>
      <c r="K2084" s="11" t="s">
        <v>12658</v>
      </c>
      <c r="L2084" s="11">
        <v>2</v>
      </c>
    </row>
    <row r="2085" spans="1:12">
      <c r="A2085" s="11" t="s">
        <v>4086</v>
      </c>
      <c r="D2085" s="11" t="s">
        <v>260</v>
      </c>
      <c r="E2085" s="19" t="s">
        <v>4336</v>
      </c>
      <c r="F2085" s="10">
        <v>42036</v>
      </c>
      <c r="G2085" s="10">
        <v>45689</v>
      </c>
      <c r="H2085" s="11">
        <v>11</v>
      </c>
      <c r="I2085" s="20" t="s">
        <v>259</v>
      </c>
      <c r="J2085" s="11" t="s">
        <v>261</v>
      </c>
      <c r="K2085" s="11" t="s">
        <v>12658</v>
      </c>
      <c r="L2085" s="11">
        <v>2</v>
      </c>
    </row>
    <row r="2086" spans="1:12">
      <c r="A2086" s="11" t="s">
        <v>4087</v>
      </c>
      <c r="D2086" s="11" t="s">
        <v>260</v>
      </c>
      <c r="E2086" s="19" t="s">
        <v>4337</v>
      </c>
      <c r="F2086" s="10">
        <v>42036</v>
      </c>
      <c r="G2086" s="10">
        <v>45689</v>
      </c>
      <c r="H2086" s="11">
        <v>11</v>
      </c>
      <c r="I2086" s="20" t="s">
        <v>259</v>
      </c>
      <c r="J2086" s="11" t="s">
        <v>261</v>
      </c>
      <c r="K2086" s="11" t="s">
        <v>12658</v>
      </c>
      <c r="L2086" s="11">
        <v>2</v>
      </c>
    </row>
    <row r="2087" spans="1:12">
      <c r="A2087" s="11" t="s">
        <v>4088</v>
      </c>
      <c r="D2087" s="11" t="s">
        <v>260</v>
      </c>
      <c r="E2087" s="19" t="s">
        <v>4338</v>
      </c>
      <c r="F2087" s="10">
        <v>42036</v>
      </c>
      <c r="G2087" s="10">
        <v>45689</v>
      </c>
      <c r="H2087" s="11">
        <v>11</v>
      </c>
      <c r="I2087" s="20" t="s">
        <v>259</v>
      </c>
      <c r="J2087" s="11" t="s">
        <v>261</v>
      </c>
      <c r="K2087" s="11" t="s">
        <v>12658</v>
      </c>
      <c r="L2087" s="11">
        <v>2</v>
      </c>
    </row>
    <row r="2088" spans="1:12">
      <c r="A2088" s="11" t="s">
        <v>4089</v>
      </c>
      <c r="D2088" s="11" t="s">
        <v>260</v>
      </c>
      <c r="E2088" s="19" t="s">
        <v>4339</v>
      </c>
      <c r="F2088" s="10">
        <v>42036</v>
      </c>
      <c r="G2088" s="10">
        <v>45689</v>
      </c>
      <c r="H2088" s="11">
        <v>11</v>
      </c>
      <c r="I2088" s="20" t="s">
        <v>259</v>
      </c>
      <c r="J2088" s="11" t="s">
        <v>261</v>
      </c>
      <c r="K2088" s="11" t="s">
        <v>12658</v>
      </c>
      <c r="L2088" s="11">
        <v>2</v>
      </c>
    </row>
    <row r="2089" spans="1:12">
      <c r="A2089" s="11" t="s">
        <v>4090</v>
      </c>
      <c r="D2089" s="11" t="s">
        <v>260</v>
      </c>
      <c r="E2089" s="19" t="s">
        <v>4340</v>
      </c>
      <c r="F2089" s="10">
        <v>42036</v>
      </c>
      <c r="G2089" s="10">
        <v>45689</v>
      </c>
      <c r="H2089" s="11">
        <v>11</v>
      </c>
      <c r="I2089" s="20" t="s">
        <v>259</v>
      </c>
      <c r="J2089" s="11" t="s">
        <v>261</v>
      </c>
      <c r="K2089" s="11" t="s">
        <v>12658</v>
      </c>
      <c r="L2089" s="11">
        <v>2</v>
      </c>
    </row>
    <row r="2090" spans="1:12">
      <c r="A2090" s="11" t="s">
        <v>4091</v>
      </c>
      <c r="D2090" s="11" t="s">
        <v>260</v>
      </c>
      <c r="E2090" s="19" t="s">
        <v>4341</v>
      </c>
      <c r="F2090" s="10">
        <v>42036</v>
      </c>
      <c r="G2090" s="10">
        <v>45689</v>
      </c>
      <c r="H2090" s="11">
        <v>11</v>
      </c>
      <c r="I2090" s="20" t="s">
        <v>259</v>
      </c>
      <c r="J2090" s="11" t="s">
        <v>261</v>
      </c>
      <c r="K2090" s="11" t="s">
        <v>12658</v>
      </c>
      <c r="L2090" s="11">
        <v>2</v>
      </c>
    </row>
    <row r="2091" spans="1:12">
      <c r="A2091" s="11" t="s">
        <v>4092</v>
      </c>
      <c r="D2091" s="11" t="s">
        <v>260</v>
      </c>
      <c r="E2091" s="19" t="s">
        <v>4342</v>
      </c>
      <c r="F2091" s="10">
        <v>42036</v>
      </c>
      <c r="G2091" s="10">
        <v>45689</v>
      </c>
      <c r="H2091" s="11">
        <v>11</v>
      </c>
      <c r="I2091" s="20" t="s">
        <v>259</v>
      </c>
      <c r="J2091" s="11" t="s">
        <v>261</v>
      </c>
      <c r="K2091" s="11" t="s">
        <v>12658</v>
      </c>
      <c r="L2091" s="11">
        <v>2</v>
      </c>
    </row>
    <row r="2092" spans="1:12">
      <c r="A2092" s="11" t="s">
        <v>4093</v>
      </c>
      <c r="D2092" s="11" t="s">
        <v>260</v>
      </c>
      <c r="E2092" s="19" t="s">
        <v>4343</v>
      </c>
      <c r="F2092" s="10">
        <v>42036</v>
      </c>
      <c r="G2092" s="10">
        <v>45689</v>
      </c>
      <c r="H2092" s="11">
        <v>11</v>
      </c>
      <c r="I2092" s="20" t="s">
        <v>259</v>
      </c>
      <c r="J2092" s="11" t="s">
        <v>261</v>
      </c>
      <c r="K2092" s="11" t="s">
        <v>12658</v>
      </c>
      <c r="L2092" s="11">
        <v>2</v>
      </c>
    </row>
    <row r="2093" spans="1:12">
      <c r="A2093" s="11" t="s">
        <v>4094</v>
      </c>
      <c r="D2093" s="11" t="s">
        <v>260</v>
      </c>
      <c r="E2093" s="19" t="s">
        <v>4344</v>
      </c>
      <c r="F2093" s="10">
        <v>42036</v>
      </c>
      <c r="G2093" s="10">
        <v>45689</v>
      </c>
      <c r="H2093" s="11">
        <v>11</v>
      </c>
      <c r="I2093" s="20" t="s">
        <v>259</v>
      </c>
      <c r="J2093" s="11" t="s">
        <v>261</v>
      </c>
      <c r="K2093" s="11" t="s">
        <v>12658</v>
      </c>
      <c r="L2093" s="11">
        <v>2</v>
      </c>
    </row>
    <row r="2094" spans="1:12">
      <c r="A2094" s="11" t="s">
        <v>4095</v>
      </c>
      <c r="D2094" s="11" t="s">
        <v>260</v>
      </c>
      <c r="E2094" s="19" t="s">
        <v>4345</v>
      </c>
      <c r="F2094" s="10">
        <v>42036</v>
      </c>
      <c r="G2094" s="10">
        <v>45689</v>
      </c>
      <c r="H2094" s="11">
        <v>11</v>
      </c>
      <c r="I2094" s="20" t="s">
        <v>259</v>
      </c>
      <c r="J2094" s="11" t="s">
        <v>261</v>
      </c>
      <c r="K2094" s="11" t="s">
        <v>12658</v>
      </c>
      <c r="L2094" s="11">
        <v>2</v>
      </c>
    </row>
    <row r="2095" spans="1:12">
      <c r="A2095" s="11" t="s">
        <v>4096</v>
      </c>
      <c r="D2095" s="11" t="s">
        <v>260</v>
      </c>
      <c r="E2095" s="19" t="s">
        <v>4346</v>
      </c>
      <c r="F2095" s="10">
        <v>42036</v>
      </c>
      <c r="G2095" s="10">
        <v>45689</v>
      </c>
      <c r="H2095" s="11">
        <v>11</v>
      </c>
      <c r="I2095" s="20" t="s">
        <v>259</v>
      </c>
      <c r="J2095" s="11" t="s">
        <v>261</v>
      </c>
      <c r="K2095" s="11" t="s">
        <v>12658</v>
      </c>
      <c r="L2095" s="11">
        <v>2</v>
      </c>
    </row>
    <row r="2096" spans="1:12">
      <c r="A2096" s="11" t="s">
        <v>4097</v>
      </c>
      <c r="D2096" s="11" t="s">
        <v>260</v>
      </c>
      <c r="E2096" s="19" t="s">
        <v>4347</v>
      </c>
      <c r="F2096" s="10">
        <v>42036</v>
      </c>
      <c r="G2096" s="10">
        <v>45689</v>
      </c>
      <c r="H2096" s="11">
        <v>11</v>
      </c>
      <c r="I2096" s="20" t="s">
        <v>259</v>
      </c>
      <c r="J2096" s="11" t="s">
        <v>261</v>
      </c>
      <c r="K2096" s="11" t="s">
        <v>12658</v>
      </c>
      <c r="L2096" s="11">
        <v>2</v>
      </c>
    </row>
    <row r="2097" spans="1:12">
      <c r="A2097" s="11" t="s">
        <v>4098</v>
      </c>
      <c r="D2097" s="11" t="s">
        <v>260</v>
      </c>
      <c r="E2097" s="19" t="s">
        <v>4348</v>
      </c>
      <c r="F2097" s="10">
        <v>42036</v>
      </c>
      <c r="G2097" s="10">
        <v>45689</v>
      </c>
      <c r="H2097" s="11">
        <v>11</v>
      </c>
      <c r="I2097" s="11" t="s">
        <v>277</v>
      </c>
      <c r="J2097" s="11" t="s">
        <v>261</v>
      </c>
      <c r="K2097" s="11" t="s">
        <v>12658</v>
      </c>
      <c r="L2097" s="11">
        <v>2</v>
      </c>
    </row>
    <row r="2098" spans="1:12">
      <c r="A2098" s="11" t="s">
        <v>4099</v>
      </c>
      <c r="D2098" s="11" t="s">
        <v>260</v>
      </c>
      <c r="E2098" s="19" t="s">
        <v>4349</v>
      </c>
      <c r="F2098" s="10">
        <v>42036</v>
      </c>
      <c r="G2098" s="10">
        <v>45689</v>
      </c>
      <c r="H2098" s="11">
        <v>11</v>
      </c>
      <c r="I2098" s="11" t="s">
        <v>277</v>
      </c>
      <c r="J2098" s="11" t="s">
        <v>261</v>
      </c>
      <c r="K2098" s="11" t="s">
        <v>12658</v>
      </c>
      <c r="L2098" s="11">
        <v>2</v>
      </c>
    </row>
    <row r="2099" spans="1:12">
      <c r="A2099" s="11" t="s">
        <v>4100</v>
      </c>
      <c r="D2099" s="11" t="s">
        <v>260</v>
      </c>
      <c r="E2099" s="19" t="s">
        <v>4350</v>
      </c>
      <c r="F2099" s="10">
        <v>42036</v>
      </c>
      <c r="G2099" s="10">
        <v>45689</v>
      </c>
      <c r="H2099" s="11">
        <v>11</v>
      </c>
      <c r="I2099" s="11" t="s">
        <v>277</v>
      </c>
      <c r="J2099" s="11" t="s">
        <v>261</v>
      </c>
      <c r="K2099" s="11" t="s">
        <v>12658</v>
      </c>
      <c r="L2099" s="11">
        <v>2</v>
      </c>
    </row>
    <row r="2100" spans="1:12">
      <c r="A2100" s="11" t="s">
        <v>4101</v>
      </c>
      <c r="D2100" s="11" t="s">
        <v>260</v>
      </c>
      <c r="E2100" s="19" t="s">
        <v>4351</v>
      </c>
      <c r="F2100" s="10">
        <v>42036</v>
      </c>
      <c r="G2100" s="10">
        <v>45689</v>
      </c>
      <c r="H2100" s="11">
        <v>11</v>
      </c>
      <c r="I2100" s="20" t="s">
        <v>259</v>
      </c>
      <c r="J2100" s="11" t="s">
        <v>261</v>
      </c>
      <c r="K2100" s="11" t="s">
        <v>12658</v>
      </c>
      <c r="L2100" s="11">
        <v>2</v>
      </c>
    </row>
    <row r="2101" spans="1:12">
      <c r="A2101" s="11" t="s">
        <v>4102</v>
      </c>
      <c r="D2101" s="11" t="s">
        <v>260</v>
      </c>
      <c r="E2101" s="19" t="s">
        <v>4352</v>
      </c>
      <c r="F2101" s="10">
        <v>42036</v>
      </c>
      <c r="G2101" s="10">
        <v>45689</v>
      </c>
      <c r="H2101" s="11">
        <v>11</v>
      </c>
      <c r="I2101" s="20" t="s">
        <v>259</v>
      </c>
      <c r="J2101" s="11" t="s">
        <v>261</v>
      </c>
      <c r="K2101" s="11" t="s">
        <v>12658</v>
      </c>
      <c r="L2101" s="11">
        <v>2</v>
      </c>
    </row>
    <row r="2102" spans="1:12">
      <c r="A2102" s="11" t="s">
        <v>4103</v>
      </c>
      <c r="D2102" s="11" t="s">
        <v>260</v>
      </c>
      <c r="E2102" s="19" t="s">
        <v>4353</v>
      </c>
      <c r="F2102" s="10">
        <v>42036</v>
      </c>
      <c r="G2102" s="10">
        <v>45689</v>
      </c>
      <c r="H2102" s="11">
        <v>11</v>
      </c>
      <c r="I2102" s="20" t="s">
        <v>259</v>
      </c>
      <c r="J2102" s="11" t="s">
        <v>261</v>
      </c>
      <c r="K2102" s="11" t="s">
        <v>12658</v>
      </c>
      <c r="L2102" s="11">
        <v>2</v>
      </c>
    </row>
    <row r="2103" spans="1:12">
      <c r="A2103" s="11" t="s">
        <v>4104</v>
      </c>
      <c r="D2103" s="11" t="s">
        <v>260</v>
      </c>
      <c r="E2103" s="19" t="s">
        <v>4354</v>
      </c>
      <c r="F2103" s="10">
        <v>42036</v>
      </c>
      <c r="G2103" s="10">
        <v>45689</v>
      </c>
      <c r="H2103" s="11">
        <v>11</v>
      </c>
      <c r="I2103" s="20" t="s">
        <v>259</v>
      </c>
      <c r="J2103" s="11" t="s">
        <v>261</v>
      </c>
      <c r="K2103" s="11" t="s">
        <v>12658</v>
      </c>
      <c r="L2103" s="11">
        <v>2</v>
      </c>
    </row>
    <row r="2104" spans="1:12">
      <c r="A2104" s="11" t="s">
        <v>4105</v>
      </c>
      <c r="D2104" s="11" t="s">
        <v>260</v>
      </c>
      <c r="E2104" s="19" t="s">
        <v>4355</v>
      </c>
      <c r="F2104" s="10">
        <v>42036</v>
      </c>
      <c r="G2104" s="10">
        <v>45689</v>
      </c>
      <c r="H2104" s="11">
        <v>11</v>
      </c>
      <c r="I2104" s="20" t="s">
        <v>259</v>
      </c>
      <c r="J2104" s="11" t="s">
        <v>261</v>
      </c>
      <c r="K2104" s="11" t="s">
        <v>12658</v>
      </c>
      <c r="L2104" s="11">
        <v>2</v>
      </c>
    </row>
    <row r="2105" spans="1:12">
      <c r="A2105" s="11" t="s">
        <v>4106</v>
      </c>
      <c r="D2105" s="11" t="s">
        <v>260</v>
      </c>
      <c r="E2105" s="19" t="s">
        <v>4356</v>
      </c>
      <c r="F2105" s="10">
        <v>42036</v>
      </c>
      <c r="G2105" s="10">
        <v>45689</v>
      </c>
      <c r="H2105" s="11">
        <v>11</v>
      </c>
      <c r="I2105" s="20" t="s">
        <v>259</v>
      </c>
      <c r="J2105" s="11" t="s">
        <v>261</v>
      </c>
      <c r="K2105" s="11" t="s">
        <v>12658</v>
      </c>
      <c r="L2105" s="11">
        <v>2</v>
      </c>
    </row>
    <row r="2106" spans="1:12">
      <c r="A2106" s="11" t="s">
        <v>4107</v>
      </c>
      <c r="D2106" s="11" t="s">
        <v>260</v>
      </c>
      <c r="E2106" s="19" t="s">
        <v>4357</v>
      </c>
      <c r="F2106" s="10">
        <v>42036</v>
      </c>
      <c r="G2106" s="10">
        <v>45689</v>
      </c>
      <c r="H2106" s="11">
        <v>11</v>
      </c>
      <c r="I2106" s="20" t="s">
        <v>259</v>
      </c>
      <c r="J2106" s="11" t="s">
        <v>261</v>
      </c>
      <c r="K2106" s="11" t="s">
        <v>12658</v>
      </c>
      <c r="L2106" s="11">
        <v>2</v>
      </c>
    </row>
    <row r="2107" spans="1:12">
      <c r="A2107" s="11" t="s">
        <v>4108</v>
      </c>
      <c r="D2107" s="11" t="s">
        <v>260</v>
      </c>
      <c r="E2107" s="19" t="s">
        <v>4358</v>
      </c>
      <c r="F2107" s="10">
        <v>42036</v>
      </c>
      <c r="G2107" s="10">
        <v>45689</v>
      </c>
      <c r="H2107" s="11">
        <v>11</v>
      </c>
      <c r="I2107" s="20" t="s">
        <v>259</v>
      </c>
      <c r="J2107" s="11" t="s">
        <v>261</v>
      </c>
      <c r="K2107" s="11" t="s">
        <v>12658</v>
      </c>
      <c r="L2107" s="11">
        <v>2</v>
      </c>
    </row>
    <row r="2108" spans="1:12">
      <c r="A2108" s="11" t="s">
        <v>4109</v>
      </c>
      <c r="D2108" s="11" t="s">
        <v>260</v>
      </c>
      <c r="E2108" s="19" t="s">
        <v>4359</v>
      </c>
      <c r="F2108" s="10">
        <v>42036</v>
      </c>
      <c r="G2108" s="10">
        <v>45689</v>
      </c>
      <c r="H2108" s="11">
        <v>11</v>
      </c>
      <c r="I2108" s="20" t="s">
        <v>259</v>
      </c>
      <c r="J2108" s="11" t="s">
        <v>261</v>
      </c>
      <c r="K2108" s="11" t="s">
        <v>12658</v>
      </c>
      <c r="L2108" s="11">
        <v>2</v>
      </c>
    </row>
    <row r="2109" spans="1:12">
      <c r="A2109" s="11" t="s">
        <v>4110</v>
      </c>
      <c r="D2109" s="11" t="s">
        <v>260</v>
      </c>
      <c r="E2109" s="19" t="s">
        <v>4360</v>
      </c>
      <c r="F2109" s="10">
        <v>42036</v>
      </c>
      <c r="G2109" s="10">
        <v>45689</v>
      </c>
      <c r="H2109" s="11">
        <v>11</v>
      </c>
      <c r="I2109" s="20" t="s">
        <v>259</v>
      </c>
      <c r="J2109" s="11" t="s">
        <v>261</v>
      </c>
      <c r="K2109" s="11" t="s">
        <v>12658</v>
      </c>
      <c r="L2109" s="11">
        <v>2</v>
      </c>
    </row>
    <row r="2110" spans="1:12">
      <c r="A2110" s="11" t="s">
        <v>4111</v>
      </c>
      <c r="D2110" s="11" t="s">
        <v>260</v>
      </c>
      <c r="E2110" s="19" t="s">
        <v>4361</v>
      </c>
      <c r="F2110" s="10">
        <v>42036</v>
      </c>
      <c r="G2110" s="10">
        <v>45689</v>
      </c>
      <c r="H2110" s="11">
        <v>11</v>
      </c>
      <c r="I2110" s="20" t="s">
        <v>259</v>
      </c>
      <c r="J2110" s="11" t="s">
        <v>261</v>
      </c>
      <c r="K2110" s="11" t="s">
        <v>12658</v>
      </c>
      <c r="L2110" s="11">
        <v>2</v>
      </c>
    </row>
    <row r="2111" spans="1:12">
      <c r="A2111" s="11" t="s">
        <v>4112</v>
      </c>
      <c r="D2111" s="11" t="s">
        <v>260</v>
      </c>
      <c r="E2111" s="19" t="s">
        <v>4362</v>
      </c>
      <c r="F2111" s="10">
        <v>42036</v>
      </c>
      <c r="G2111" s="10">
        <v>45689</v>
      </c>
      <c r="H2111" s="11">
        <v>11</v>
      </c>
      <c r="I2111" s="20" t="s">
        <v>259</v>
      </c>
      <c r="J2111" s="11" t="s">
        <v>261</v>
      </c>
      <c r="K2111" s="11" t="s">
        <v>12658</v>
      </c>
      <c r="L2111" s="11">
        <v>2</v>
      </c>
    </row>
    <row r="2112" spans="1:12">
      <c r="A2112" s="11" t="s">
        <v>4113</v>
      </c>
      <c r="D2112" s="11" t="s">
        <v>260</v>
      </c>
      <c r="E2112" s="19" t="s">
        <v>4363</v>
      </c>
      <c r="F2112" s="10">
        <v>42036</v>
      </c>
      <c r="G2112" s="10">
        <v>45689</v>
      </c>
      <c r="H2112" s="11">
        <v>11</v>
      </c>
      <c r="I2112" s="20" t="s">
        <v>259</v>
      </c>
      <c r="J2112" s="11" t="s">
        <v>261</v>
      </c>
      <c r="K2112" s="11" t="s">
        <v>12658</v>
      </c>
      <c r="L2112" s="11">
        <v>2</v>
      </c>
    </row>
    <row r="2113" spans="1:12">
      <c r="A2113" s="11" t="s">
        <v>4114</v>
      </c>
      <c r="D2113" s="11" t="s">
        <v>260</v>
      </c>
      <c r="E2113" s="19" t="s">
        <v>4364</v>
      </c>
      <c r="F2113" s="10">
        <v>42036</v>
      </c>
      <c r="G2113" s="10">
        <v>45689</v>
      </c>
      <c r="H2113" s="11">
        <v>11</v>
      </c>
      <c r="I2113" s="20" t="s">
        <v>259</v>
      </c>
      <c r="J2113" s="11" t="s">
        <v>261</v>
      </c>
      <c r="K2113" s="11" t="s">
        <v>12658</v>
      </c>
      <c r="L2113" s="11">
        <v>2</v>
      </c>
    </row>
    <row r="2114" spans="1:12">
      <c r="A2114" s="11" t="s">
        <v>4115</v>
      </c>
      <c r="D2114" s="11" t="s">
        <v>260</v>
      </c>
      <c r="E2114" s="19" t="s">
        <v>4365</v>
      </c>
      <c r="F2114" s="10">
        <v>42036</v>
      </c>
      <c r="G2114" s="10">
        <v>45689</v>
      </c>
      <c r="H2114" s="11">
        <v>11</v>
      </c>
      <c r="I2114" s="20" t="s">
        <v>259</v>
      </c>
      <c r="J2114" s="11" t="s">
        <v>261</v>
      </c>
      <c r="K2114" s="11" t="s">
        <v>12658</v>
      </c>
      <c r="L2114" s="11">
        <v>2</v>
      </c>
    </row>
    <row r="2115" spans="1:12">
      <c r="A2115" s="11" t="s">
        <v>4116</v>
      </c>
      <c r="D2115" s="11" t="s">
        <v>260</v>
      </c>
      <c r="E2115" s="19" t="s">
        <v>4366</v>
      </c>
      <c r="F2115" s="10">
        <v>42036</v>
      </c>
      <c r="G2115" s="10">
        <v>45689</v>
      </c>
      <c r="H2115" s="11">
        <v>11</v>
      </c>
      <c r="I2115" s="11" t="s">
        <v>277</v>
      </c>
      <c r="J2115" s="11" t="s">
        <v>261</v>
      </c>
      <c r="K2115" s="11" t="s">
        <v>12658</v>
      </c>
      <c r="L2115" s="11">
        <v>2</v>
      </c>
    </row>
    <row r="2116" spans="1:12">
      <c r="A2116" s="11" t="s">
        <v>4117</v>
      </c>
      <c r="D2116" s="11" t="s">
        <v>260</v>
      </c>
      <c r="E2116" s="19" t="s">
        <v>4367</v>
      </c>
      <c r="F2116" s="10">
        <v>42036</v>
      </c>
      <c r="G2116" s="10">
        <v>45689</v>
      </c>
      <c r="H2116" s="11">
        <v>11</v>
      </c>
      <c r="I2116" s="11" t="s">
        <v>277</v>
      </c>
      <c r="J2116" s="11" t="s">
        <v>261</v>
      </c>
      <c r="K2116" s="11" t="s">
        <v>12658</v>
      </c>
      <c r="L2116" s="11">
        <v>2</v>
      </c>
    </row>
    <row r="2117" spans="1:12">
      <c r="A2117" s="11" t="s">
        <v>4118</v>
      </c>
      <c r="D2117" s="11" t="s">
        <v>260</v>
      </c>
      <c r="E2117" s="19" t="s">
        <v>4368</v>
      </c>
      <c r="F2117" s="10">
        <v>42036</v>
      </c>
      <c r="G2117" s="10">
        <v>45689</v>
      </c>
      <c r="H2117" s="11">
        <v>11</v>
      </c>
      <c r="I2117" s="11" t="s">
        <v>277</v>
      </c>
      <c r="J2117" s="11" t="s">
        <v>261</v>
      </c>
      <c r="K2117" s="11" t="s">
        <v>12658</v>
      </c>
      <c r="L2117" s="11">
        <v>2</v>
      </c>
    </row>
    <row r="2118" spans="1:12">
      <c r="A2118" s="11" t="s">
        <v>4119</v>
      </c>
      <c r="D2118" s="11" t="s">
        <v>260</v>
      </c>
      <c r="E2118" s="19" t="s">
        <v>4369</v>
      </c>
      <c r="F2118" s="10">
        <v>42036</v>
      </c>
      <c r="G2118" s="10">
        <v>45689</v>
      </c>
      <c r="H2118" s="11">
        <v>11</v>
      </c>
      <c r="I2118" s="20" t="s">
        <v>259</v>
      </c>
      <c r="J2118" s="11" t="s">
        <v>261</v>
      </c>
      <c r="K2118" s="11" t="s">
        <v>12658</v>
      </c>
      <c r="L2118" s="11">
        <v>2</v>
      </c>
    </row>
    <row r="2119" spans="1:12">
      <c r="A2119" s="11" t="s">
        <v>4120</v>
      </c>
      <c r="D2119" s="11" t="s">
        <v>260</v>
      </c>
      <c r="E2119" s="19" t="s">
        <v>4370</v>
      </c>
      <c r="F2119" s="10">
        <v>42036</v>
      </c>
      <c r="G2119" s="10">
        <v>45689</v>
      </c>
      <c r="H2119" s="11">
        <v>11</v>
      </c>
      <c r="I2119" s="20" t="s">
        <v>259</v>
      </c>
      <c r="J2119" s="11" t="s">
        <v>261</v>
      </c>
      <c r="K2119" s="11" t="s">
        <v>12658</v>
      </c>
      <c r="L2119" s="11">
        <v>2</v>
      </c>
    </row>
    <row r="2120" spans="1:12">
      <c r="A2120" s="11" t="s">
        <v>4121</v>
      </c>
      <c r="D2120" s="11" t="s">
        <v>260</v>
      </c>
      <c r="E2120" s="19" t="s">
        <v>4371</v>
      </c>
      <c r="F2120" s="10">
        <v>42036</v>
      </c>
      <c r="G2120" s="10">
        <v>45689</v>
      </c>
      <c r="H2120" s="11">
        <v>11</v>
      </c>
      <c r="I2120" s="20" t="s">
        <v>259</v>
      </c>
      <c r="J2120" s="11" t="s">
        <v>261</v>
      </c>
      <c r="K2120" s="11" t="s">
        <v>12658</v>
      </c>
      <c r="L2120" s="11">
        <v>2</v>
      </c>
    </row>
    <row r="2121" spans="1:12">
      <c r="A2121" s="11" t="s">
        <v>4122</v>
      </c>
      <c r="D2121" s="11" t="s">
        <v>260</v>
      </c>
      <c r="E2121" s="19" t="s">
        <v>4372</v>
      </c>
      <c r="F2121" s="10">
        <v>42036</v>
      </c>
      <c r="G2121" s="10">
        <v>45689</v>
      </c>
      <c r="H2121" s="11">
        <v>11</v>
      </c>
      <c r="I2121" s="20" t="s">
        <v>259</v>
      </c>
      <c r="J2121" s="11" t="s">
        <v>261</v>
      </c>
      <c r="K2121" s="11" t="s">
        <v>12658</v>
      </c>
      <c r="L2121" s="11">
        <v>2</v>
      </c>
    </row>
    <row r="2122" spans="1:12">
      <c r="A2122" s="11" t="s">
        <v>4123</v>
      </c>
      <c r="D2122" s="11" t="s">
        <v>260</v>
      </c>
      <c r="E2122" s="19" t="s">
        <v>4373</v>
      </c>
      <c r="F2122" s="10">
        <v>42036</v>
      </c>
      <c r="G2122" s="10">
        <v>45689</v>
      </c>
      <c r="H2122" s="11">
        <v>11</v>
      </c>
      <c r="I2122" s="20" t="s">
        <v>259</v>
      </c>
      <c r="J2122" s="11" t="s">
        <v>261</v>
      </c>
      <c r="K2122" s="11" t="s">
        <v>12658</v>
      </c>
      <c r="L2122" s="11">
        <v>2</v>
      </c>
    </row>
    <row r="2123" spans="1:12">
      <c r="A2123" s="11" t="s">
        <v>4124</v>
      </c>
      <c r="D2123" s="11" t="s">
        <v>260</v>
      </c>
      <c r="E2123" s="19" t="s">
        <v>4374</v>
      </c>
      <c r="F2123" s="10">
        <v>42036</v>
      </c>
      <c r="G2123" s="10">
        <v>45689</v>
      </c>
      <c r="H2123" s="11">
        <v>11</v>
      </c>
      <c r="I2123" s="20" t="s">
        <v>259</v>
      </c>
      <c r="J2123" s="11" t="s">
        <v>261</v>
      </c>
      <c r="K2123" s="11" t="s">
        <v>12658</v>
      </c>
      <c r="L2123" s="11">
        <v>2</v>
      </c>
    </row>
    <row r="2124" spans="1:12">
      <c r="A2124" s="11" t="s">
        <v>4125</v>
      </c>
      <c r="D2124" s="11" t="s">
        <v>260</v>
      </c>
      <c r="E2124" s="19" t="s">
        <v>4375</v>
      </c>
      <c r="F2124" s="10">
        <v>42036</v>
      </c>
      <c r="G2124" s="10">
        <v>45689</v>
      </c>
      <c r="H2124" s="11">
        <v>11</v>
      </c>
      <c r="I2124" s="20" t="s">
        <v>259</v>
      </c>
      <c r="J2124" s="11" t="s">
        <v>261</v>
      </c>
      <c r="K2124" s="11" t="s">
        <v>12658</v>
      </c>
      <c r="L2124" s="11">
        <v>2</v>
      </c>
    </row>
    <row r="2125" spans="1:12">
      <c r="A2125" s="11" t="s">
        <v>4126</v>
      </c>
      <c r="D2125" s="11" t="s">
        <v>260</v>
      </c>
      <c r="E2125" s="19" t="s">
        <v>4376</v>
      </c>
      <c r="F2125" s="10">
        <v>42036</v>
      </c>
      <c r="G2125" s="10">
        <v>45689</v>
      </c>
      <c r="H2125" s="11">
        <v>11</v>
      </c>
      <c r="I2125" s="20" t="s">
        <v>259</v>
      </c>
      <c r="J2125" s="11" t="s">
        <v>261</v>
      </c>
      <c r="K2125" s="11" t="s">
        <v>12658</v>
      </c>
      <c r="L2125" s="11">
        <v>2</v>
      </c>
    </row>
    <row r="2126" spans="1:12">
      <c r="A2126" s="11" t="s">
        <v>4127</v>
      </c>
      <c r="D2126" s="11" t="s">
        <v>260</v>
      </c>
      <c r="E2126" s="19" t="s">
        <v>4377</v>
      </c>
      <c r="F2126" s="10">
        <v>42036</v>
      </c>
      <c r="G2126" s="10">
        <v>45689</v>
      </c>
      <c r="H2126" s="11">
        <v>11</v>
      </c>
      <c r="I2126" s="20" t="s">
        <v>259</v>
      </c>
      <c r="J2126" s="11" t="s">
        <v>261</v>
      </c>
      <c r="K2126" s="11" t="s">
        <v>12658</v>
      </c>
      <c r="L2126" s="11">
        <v>2</v>
      </c>
    </row>
    <row r="2127" spans="1:12">
      <c r="A2127" s="11" t="s">
        <v>4128</v>
      </c>
      <c r="D2127" s="11" t="s">
        <v>260</v>
      </c>
      <c r="E2127" s="19" t="s">
        <v>4378</v>
      </c>
      <c r="F2127" s="10">
        <v>42036</v>
      </c>
      <c r="G2127" s="10">
        <v>45689</v>
      </c>
      <c r="H2127" s="11">
        <v>11</v>
      </c>
      <c r="I2127" s="20" t="s">
        <v>259</v>
      </c>
      <c r="J2127" s="11" t="s">
        <v>261</v>
      </c>
      <c r="K2127" s="11" t="s">
        <v>12658</v>
      </c>
      <c r="L2127" s="11">
        <v>2</v>
      </c>
    </row>
    <row r="2128" spans="1:12">
      <c r="A2128" s="11" t="s">
        <v>4129</v>
      </c>
      <c r="D2128" s="11" t="s">
        <v>260</v>
      </c>
      <c r="E2128" s="19" t="s">
        <v>4379</v>
      </c>
      <c r="F2128" s="10">
        <v>42036</v>
      </c>
      <c r="G2128" s="10">
        <v>45689</v>
      </c>
      <c r="H2128" s="11">
        <v>11</v>
      </c>
      <c r="I2128" s="20" t="s">
        <v>259</v>
      </c>
      <c r="J2128" s="11" t="s">
        <v>261</v>
      </c>
      <c r="K2128" s="11" t="s">
        <v>12658</v>
      </c>
      <c r="L2128" s="11">
        <v>2</v>
      </c>
    </row>
    <row r="2129" spans="1:12">
      <c r="A2129" s="11" t="s">
        <v>4130</v>
      </c>
      <c r="D2129" s="11" t="s">
        <v>260</v>
      </c>
      <c r="E2129" s="19" t="s">
        <v>4380</v>
      </c>
      <c r="F2129" s="10">
        <v>42036</v>
      </c>
      <c r="G2129" s="10">
        <v>45689</v>
      </c>
      <c r="H2129" s="11">
        <v>11</v>
      </c>
      <c r="I2129" s="20" t="s">
        <v>259</v>
      </c>
      <c r="J2129" s="11" t="s">
        <v>261</v>
      </c>
      <c r="K2129" s="11" t="s">
        <v>12658</v>
      </c>
      <c r="L2129" s="11">
        <v>2</v>
      </c>
    </row>
    <row r="2130" spans="1:12">
      <c r="A2130" s="11" t="s">
        <v>4131</v>
      </c>
      <c r="D2130" s="11" t="s">
        <v>260</v>
      </c>
      <c r="E2130" s="19" t="s">
        <v>4381</v>
      </c>
      <c r="F2130" s="10">
        <v>42036</v>
      </c>
      <c r="G2130" s="10">
        <v>45689</v>
      </c>
      <c r="H2130" s="11">
        <v>11</v>
      </c>
      <c r="I2130" s="20" t="s">
        <v>259</v>
      </c>
      <c r="J2130" s="11" t="s">
        <v>261</v>
      </c>
      <c r="K2130" s="11" t="s">
        <v>12658</v>
      </c>
      <c r="L2130" s="11">
        <v>2</v>
      </c>
    </row>
    <row r="2131" spans="1:12">
      <c r="A2131" s="11" t="s">
        <v>4132</v>
      </c>
      <c r="D2131" s="11" t="s">
        <v>260</v>
      </c>
      <c r="E2131" s="19" t="s">
        <v>4382</v>
      </c>
      <c r="F2131" s="10">
        <v>42036</v>
      </c>
      <c r="G2131" s="10">
        <v>45689</v>
      </c>
      <c r="H2131" s="11">
        <v>11</v>
      </c>
      <c r="I2131" s="20" t="s">
        <v>259</v>
      </c>
      <c r="J2131" s="11" t="s">
        <v>261</v>
      </c>
      <c r="K2131" s="11" t="s">
        <v>12658</v>
      </c>
      <c r="L2131" s="11">
        <v>2</v>
      </c>
    </row>
    <row r="2132" spans="1:12">
      <c r="A2132" s="11" t="s">
        <v>4133</v>
      </c>
      <c r="D2132" s="11" t="s">
        <v>260</v>
      </c>
      <c r="E2132" s="19" t="s">
        <v>4383</v>
      </c>
      <c r="F2132" s="10">
        <v>42036</v>
      </c>
      <c r="G2132" s="10">
        <v>45689</v>
      </c>
      <c r="H2132" s="11">
        <v>11</v>
      </c>
      <c r="I2132" s="20" t="s">
        <v>259</v>
      </c>
      <c r="J2132" s="11" t="s">
        <v>261</v>
      </c>
      <c r="K2132" s="11" t="s">
        <v>12658</v>
      </c>
      <c r="L2132" s="11">
        <v>2</v>
      </c>
    </row>
    <row r="2133" spans="1:12">
      <c r="A2133" s="11" t="s">
        <v>4134</v>
      </c>
      <c r="D2133" s="11" t="s">
        <v>260</v>
      </c>
      <c r="E2133" s="19" t="s">
        <v>4384</v>
      </c>
      <c r="F2133" s="10">
        <v>42036</v>
      </c>
      <c r="G2133" s="10">
        <v>45689</v>
      </c>
      <c r="H2133" s="11">
        <v>11</v>
      </c>
      <c r="I2133" s="11" t="s">
        <v>277</v>
      </c>
      <c r="J2133" s="11" t="s">
        <v>261</v>
      </c>
      <c r="K2133" s="11" t="s">
        <v>12658</v>
      </c>
      <c r="L2133" s="11">
        <v>2</v>
      </c>
    </row>
    <row r="2134" spans="1:12">
      <c r="A2134" s="11" t="s">
        <v>4135</v>
      </c>
      <c r="D2134" s="11" t="s">
        <v>260</v>
      </c>
      <c r="E2134" s="19" t="s">
        <v>4385</v>
      </c>
      <c r="F2134" s="10">
        <v>42036</v>
      </c>
      <c r="G2134" s="10">
        <v>45689</v>
      </c>
      <c r="H2134" s="11">
        <v>11</v>
      </c>
      <c r="I2134" s="11" t="s">
        <v>277</v>
      </c>
      <c r="J2134" s="11" t="s">
        <v>261</v>
      </c>
      <c r="K2134" s="11" t="s">
        <v>12658</v>
      </c>
      <c r="L2134" s="11">
        <v>2</v>
      </c>
    </row>
    <row r="2135" spans="1:12">
      <c r="A2135" s="11" t="s">
        <v>4136</v>
      </c>
      <c r="D2135" s="11" t="s">
        <v>260</v>
      </c>
      <c r="E2135" s="19" t="s">
        <v>4386</v>
      </c>
      <c r="F2135" s="10">
        <v>42036</v>
      </c>
      <c r="G2135" s="10">
        <v>45689</v>
      </c>
      <c r="H2135" s="11">
        <v>11</v>
      </c>
      <c r="I2135" s="11" t="s">
        <v>277</v>
      </c>
      <c r="J2135" s="11" t="s">
        <v>261</v>
      </c>
      <c r="K2135" s="11" t="s">
        <v>12658</v>
      </c>
      <c r="L2135" s="11">
        <v>2</v>
      </c>
    </row>
    <row r="2136" spans="1:12">
      <c r="A2136" s="11" t="s">
        <v>4137</v>
      </c>
      <c r="D2136" s="11" t="s">
        <v>260</v>
      </c>
      <c r="E2136" s="19" t="s">
        <v>4387</v>
      </c>
      <c r="F2136" s="10">
        <v>42036</v>
      </c>
      <c r="G2136" s="10">
        <v>45689</v>
      </c>
      <c r="H2136" s="11">
        <v>11</v>
      </c>
      <c r="I2136" s="20" t="s">
        <v>259</v>
      </c>
      <c r="J2136" s="11" t="s">
        <v>261</v>
      </c>
      <c r="K2136" s="11" t="s">
        <v>12658</v>
      </c>
      <c r="L2136" s="11">
        <v>2</v>
      </c>
    </row>
    <row r="2137" spans="1:12">
      <c r="A2137" s="11" t="s">
        <v>4138</v>
      </c>
      <c r="D2137" s="11" t="s">
        <v>260</v>
      </c>
      <c r="E2137" s="19" t="s">
        <v>4388</v>
      </c>
      <c r="F2137" s="10">
        <v>42036</v>
      </c>
      <c r="G2137" s="10">
        <v>45689</v>
      </c>
      <c r="H2137" s="11">
        <v>11</v>
      </c>
      <c r="I2137" s="20" t="s">
        <v>259</v>
      </c>
      <c r="J2137" s="11" t="s">
        <v>261</v>
      </c>
      <c r="K2137" s="11" t="s">
        <v>12658</v>
      </c>
      <c r="L2137" s="11">
        <v>2</v>
      </c>
    </row>
    <row r="2138" spans="1:12">
      <c r="A2138" s="11" t="s">
        <v>4139</v>
      </c>
      <c r="D2138" s="11" t="s">
        <v>260</v>
      </c>
      <c r="E2138" s="19" t="s">
        <v>4389</v>
      </c>
      <c r="F2138" s="10">
        <v>42036</v>
      </c>
      <c r="G2138" s="10">
        <v>45689</v>
      </c>
      <c r="H2138" s="11">
        <v>11</v>
      </c>
      <c r="I2138" s="20" t="s">
        <v>259</v>
      </c>
      <c r="J2138" s="11" t="s">
        <v>261</v>
      </c>
      <c r="K2138" s="11" t="s">
        <v>12658</v>
      </c>
      <c r="L2138" s="11">
        <v>2</v>
      </c>
    </row>
    <row r="2139" spans="1:12">
      <c r="A2139" s="11" t="s">
        <v>4140</v>
      </c>
      <c r="D2139" s="11" t="s">
        <v>260</v>
      </c>
      <c r="E2139" s="19" t="s">
        <v>4390</v>
      </c>
      <c r="F2139" s="10">
        <v>42036</v>
      </c>
      <c r="G2139" s="10">
        <v>45689</v>
      </c>
      <c r="H2139" s="11">
        <v>11</v>
      </c>
      <c r="I2139" s="20" t="s">
        <v>259</v>
      </c>
      <c r="J2139" s="11" t="s">
        <v>261</v>
      </c>
      <c r="K2139" s="11" t="s">
        <v>12658</v>
      </c>
      <c r="L2139" s="11">
        <v>2</v>
      </c>
    </row>
    <row r="2140" spans="1:12">
      <c r="A2140" s="11" t="s">
        <v>4141</v>
      </c>
      <c r="D2140" s="11" t="s">
        <v>260</v>
      </c>
      <c r="E2140" s="19" t="s">
        <v>4391</v>
      </c>
      <c r="F2140" s="10">
        <v>42036</v>
      </c>
      <c r="G2140" s="10">
        <v>45689</v>
      </c>
      <c r="H2140" s="11">
        <v>11</v>
      </c>
      <c r="I2140" s="20" t="s">
        <v>259</v>
      </c>
      <c r="J2140" s="11" t="s">
        <v>261</v>
      </c>
      <c r="K2140" s="11" t="s">
        <v>12658</v>
      </c>
      <c r="L2140" s="11">
        <v>2</v>
      </c>
    </row>
    <row r="2141" spans="1:12">
      <c r="A2141" s="11" t="s">
        <v>4142</v>
      </c>
      <c r="D2141" s="11" t="s">
        <v>260</v>
      </c>
      <c r="E2141" s="19" t="s">
        <v>4392</v>
      </c>
      <c r="F2141" s="10">
        <v>42036</v>
      </c>
      <c r="G2141" s="10">
        <v>45689</v>
      </c>
      <c r="H2141" s="11">
        <v>11</v>
      </c>
      <c r="I2141" s="20" t="s">
        <v>259</v>
      </c>
      <c r="J2141" s="11" t="s">
        <v>261</v>
      </c>
      <c r="K2141" s="11" t="s">
        <v>12658</v>
      </c>
      <c r="L2141" s="11">
        <v>2</v>
      </c>
    </row>
    <row r="2142" spans="1:12">
      <c r="A2142" s="11" t="s">
        <v>4143</v>
      </c>
      <c r="D2142" s="11" t="s">
        <v>260</v>
      </c>
      <c r="E2142" s="19" t="s">
        <v>4393</v>
      </c>
      <c r="F2142" s="10">
        <v>42036</v>
      </c>
      <c r="G2142" s="10">
        <v>45689</v>
      </c>
      <c r="H2142" s="11">
        <v>11</v>
      </c>
      <c r="I2142" s="20" t="s">
        <v>259</v>
      </c>
      <c r="J2142" s="11" t="s">
        <v>261</v>
      </c>
      <c r="K2142" s="11" t="s">
        <v>12658</v>
      </c>
      <c r="L2142" s="11">
        <v>2</v>
      </c>
    </row>
    <row r="2143" spans="1:12">
      <c r="A2143" s="11" t="s">
        <v>4144</v>
      </c>
      <c r="D2143" s="11" t="s">
        <v>260</v>
      </c>
      <c r="E2143" s="19" t="s">
        <v>4394</v>
      </c>
      <c r="F2143" s="10">
        <v>42036</v>
      </c>
      <c r="G2143" s="10">
        <v>45689</v>
      </c>
      <c r="H2143" s="11">
        <v>11</v>
      </c>
      <c r="I2143" s="20" t="s">
        <v>259</v>
      </c>
      <c r="J2143" s="11" t="s">
        <v>261</v>
      </c>
      <c r="K2143" s="11" t="s">
        <v>12658</v>
      </c>
      <c r="L2143" s="11">
        <v>2</v>
      </c>
    </row>
    <row r="2144" spans="1:12">
      <c r="A2144" s="11" t="s">
        <v>4145</v>
      </c>
      <c r="D2144" s="11" t="s">
        <v>260</v>
      </c>
      <c r="E2144" s="19" t="s">
        <v>4395</v>
      </c>
      <c r="F2144" s="10">
        <v>42036</v>
      </c>
      <c r="G2144" s="10">
        <v>45689</v>
      </c>
      <c r="H2144" s="11">
        <v>11</v>
      </c>
      <c r="I2144" s="20" t="s">
        <v>259</v>
      </c>
      <c r="J2144" s="11" t="s">
        <v>261</v>
      </c>
      <c r="K2144" s="11" t="s">
        <v>12658</v>
      </c>
      <c r="L2144" s="11">
        <v>2</v>
      </c>
    </row>
    <row r="2145" spans="1:12">
      <c r="A2145" s="11" t="s">
        <v>4146</v>
      </c>
      <c r="D2145" s="11" t="s">
        <v>260</v>
      </c>
      <c r="E2145" s="19" t="s">
        <v>4396</v>
      </c>
      <c r="F2145" s="10">
        <v>42036</v>
      </c>
      <c r="G2145" s="10">
        <v>45689</v>
      </c>
      <c r="H2145" s="11">
        <v>11</v>
      </c>
      <c r="I2145" s="20" t="s">
        <v>259</v>
      </c>
      <c r="J2145" s="11" t="s">
        <v>261</v>
      </c>
      <c r="K2145" s="11" t="s">
        <v>12658</v>
      </c>
      <c r="L2145" s="11">
        <v>2</v>
      </c>
    </row>
    <row r="2146" spans="1:12">
      <c r="A2146" s="11" t="s">
        <v>4147</v>
      </c>
      <c r="D2146" s="11" t="s">
        <v>260</v>
      </c>
      <c r="E2146" s="19" t="s">
        <v>4397</v>
      </c>
      <c r="F2146" s="10">
        <v>42036</v>
      </c>
      <c r="G2146" s="10">
        <v>45689</v>
      </c>
      <c r="H2146" s="11">
        <v>11</v>
      </c>
      <c r="I2146" s="20" t="s">
        <v>259</v>
      </c>
      <c r="J2146" s="11" t="s">
        <v>261</v>
      </c>
      <c r="K2146" s="11" t="s">
        <v>12658</v>
      </c>
      <c r="L2146" s="11">
        <v>2</v>
      </c>
    </row>
    <row r="2147" spans="1:12">
      <c r="A2147" s="11" t="s">
        <v>4148</v>
      </c>
      <c r="D2147" s="11" t="s">
        <v>260</v>
      </c>
      <c r="E2147" s="19" t="s">
        <v>4398</v>
      </c>
      <c r="F2147" s="10">
        <v>42036</v>
      </c>
      <c r="G2147" s="10">
        <v>45689</v>
      </c>
      <c r="H2147" s="11">
        <v>11</v>
      </c>
      <c r="I2147" s="20" t="s">
        <v>259</v>
      </c>
      <c r="J2147" s="11" t="s">
        <v>261</v>
      </c>
      <c r="K2147" s="11" t="s">
        <v>12658</v>
      </c>
      <c r="L2147" s="11">
        <v>2</v>
      </c>
    </row>
    <row r="2148" spans="1:12">
      <c r="A2148" s="11" t="s">
        <v>4149</v>
      </c>
      <c r="D2148" s="11" t="s">
        <v>260</v>
      </c>
      <c r="E2148" s="19" t="s">
        <v>4399</v>
      </c>
      <c r="F2148" s="10">
        <v>42036</v>
      </c>
      <c r="G2148" s="10">
        <v>45689</v>
      </c>
      <c r="H2148" s="11">
        <v>11</v>
      </c>
      <c r="I2148" s="20" t="s">
        <v>259</v>
      </c>
      <c r="J2148" s="11" t="s">
        <v>261</v>
      </c>
      <c r="K2148" s="11" t="s">
        <v>12658</v>
      </c>
      <c r="L2148" s="11">
        <v>2</v>
      </c>
    </row>
    <row r="2149" spans="1:12">
      <c r="A2149" s="11" t="s">
        <v>4150</v>
      </c>
      <c r="D2149" s="11" t="s">
        <v>260</v>
      </c>
      <c r="E2149" s="19" t="s">
        <v>4400</v>
      </c>
      <c r="F2149" s="10">
        <v>42036</v>
      </c>
      <c r="G2149" s="10">
        <v>45689</v>
      </c>
      <c r="H2149" s="11">
        <v>11</v>
      </c>
      <c r="I2149" s="20" t="s">
        <v>259</v>
      </c>
      <c r="J2149" s="11" t="s">
        <v>261</v>
      </c>
      <c r="K2149" s="11" t="s">
        <v>12658</v>
      </c>
      <c r="L2149" s="11">
        <v>2</v>
      </c>
    </row>
    <row r="2150" spans="1:12">
      <c r="A2150" s="11" t="s">
        <v>4151</v>
      </c>
      <c r="D2150" s="11" t="s">
        <v>260</v>
      </c>
      <c r="E2150" s="19" t="s">
        <v>4401</v>
      </c>
      <c r="F2150" s="10">
        <v>42036</v>
      </c>
      <c r="G2150" s="10">
        <v>45689</v>
      </c>
      <c r="H2150" s="11">
        <v>11</v>
      </c>
      <c r="I2150" s="20" t="s">
        <v>259</v>
      </c>
      <c r="J2150" s="11" t="s">
        <v>261</v>
      </c>
      <c r="K2150" s="11" t="s">
        <v>12658</v>
      </c>
      <c r="L2150" s="11">
        <v>2</v>
      </c>
    </row>
    <row r="2151" spans="1:12">
      <c r="A2151" s="11" t="s">
        <v>4152</v>
      </c>
      <c r="D2151" s="11" t="s">
        <v>260</v>
      </c>
      <c r="E2151" s="19" t="s">
        <v>4402</v>
      </c>
      <c r="F2151" s="10">
        <v>42036</v>
      </c>
      <c r="G2151" s="10">
        <v>45689</v>
      </c>
      <c r="H2151" s="11">
        <v>11</v>
      </c>
      <c r="I2151" s="11" t="s">
        <v>277</v>
      </c>
      <c r="J2151" s="11" t="s">
        <v>261</v>
      </c>
      <c r="K2151" s="11" t="s">
        <v>12658</v>
      </c>
      <c r="L2151" s="11">
        <v>2</v>
      </c>
    </row>
    <row r="2152" spans="1:12">
      <c r="A2152" s="11" t="s">
        <v>4153</v>
      </c>
      <c r="D2152" s="11" t="s">
        <v>260</v>
      </c>
      <c r="E2152" s="19" t="s">
        <v>4403</v>
      </c>
      <c r="F2152" s="10">
        <v>42036</v>
      </c>
      <c r="G2152" s="10">
        <v>45689</v>
      </c>
      <c r="H2152" s="11">
        <v>11</v>
      </c>
      <c r="I2152" s="11" t="s">
        <v>277</v>
      </c>
      <c r="J2152" s="11" t="s">
        <v>261</v>
      </c>
      <c r="K2152" s="11" t="s">
        <v>12658</v>
      </c>
      <c r="L2152" s="11">
        <v>2</v>
      </c>
    </row>
    <row r="2153" spans="1:12">
      <c r="A2153" s="11" t="s">
        <v>4154</v>
      </c>
      <c r="D2153" s="11" t="s">
        <v>260</v>
      </c>
      <c r="E2153" s="19" t="s">
        <v>4404</v>
      </c>
      <c r="F2153" s="10">
        <v>42036</v>
      </c>
      <c r="G2153" s="10">
        <v>45689</v>
      </c>
      <c r="H2153" s="11">
        <v>11</v>
      </c>
      <c r="I2153" s="11" t="s">
        <v>277</v>
      </c>
      <c r="J2153" s="11" t="s">
        <v>261</v>
      </c>
      <c r="K2153" s="11" t="s">
        <v>12658</v>
      </c>
      <c r="L2153" s="11">
        <v>2</v>
      </c>
    </row>
    <row r="2154" spans="1:12">
      <c r="A2154" s="11" t="s">
        <v>4155</v>
      </c>
      <c r="D2154" s="11" t="s">
        <v>260</v>
      </c>
      <c r="E2154" s="19" t="s">
        <v>4405</v>
      </c>
      <c r="F2154" s="10">
        <v>42036</v>
      </c>
      <c r="G2154" s="10">
        <v>45689</v>
      </c>
      <c r="H2154" s="11">
        <v>11</v>
      </c>
      <c r="I2154" s="20" t="s">
        <v>259</v>
      </c>
      <c r="J2154" s="11" t="s">
        <v>261</v>
      </c>
      <c r="K2154" s="11" t="s">
        <v>12658</v>
      </c>
      <c r="L2154" s="11">
        <v>2</v>
      </c>
    </row>
    <row r="2155" spans="1:12">
      <c r="A2155" s="11" t="s">
        <v>4156</v>
      </c>
      <c r="D2155" s="11" t="s">
        <v>260</v>
      </c>
      <c r="E2155" s="19" t="s">
        <v>4406</v>
      </c>
      <c r="F2155" s="10">
        <v>42036</v>
      </c>
      <c r="G2155" s="10">
        <v>45689</v>
      </c>
      <c r="H2155" s="11">
        <v>11</v>
      </c>
      <c r="I2155" s="20" t="s">
        <v>259</v>
      </c>
      <c r="J2155" s="11" t="s">
        <v>261</v>
      </c>
      <c r="K2155" s="11" t="s">
        <v>12658</v>
      </c>
      <c r="L2155" s="11">
        <v>2</v>
      </c>
    </row>
    <row r="2156" spans="1:12">
      <c r="A2156" s="11" t="s">
        <v>4157</v>
      </c>
      <c r="D2156" s="11" t="s">
        <v>260</v>
      </c>
      <c r="E2156" s="19" t="s">
        <v>4407</v>
      </c>
      <c r="F2156" s="10">
        <v>42036</v>
      </c>
      <c r="G2156" s="10">
        <v>45689</v>
      </c>
      <c r="H2156" s="11">
        <v>11</v>
      </c>
      <c r="I2156" s="20" t="s">
        <v>259</v>
      </c>
      <c r="J2156" s="11" t="s">
        <v>261</v>
      </c>
      <c r="K2156" s="11" t="s">
        <v>12658</v>
      </c>
      <c r="L2156" s="11">
        <v>2</v>
      </c>
    </row>
    <row r="2157" spans="1:12">
      <c r="A2157" s="11" t="s">
        <v>4158</v>
      </c>
      <c r="D2157" s="11" t="s">
        <v>260</v>
      </c>
      <c r="E2157" s="19" t="s">
        <v>4408</v>
      </c>
      <c r="F2157" s="10">
        <v>42036</v>
      </c>
      <c r="G2157" s="10">
        <v>45689</v>
      </c>
      <c r="H2157" s="11">
        <v>11</v>
      </c>
      <c r="I2157" s="20" t="s">
        <v>259</v>
      </c>
      <c r="J2157" s="11" t="s">
        <v>261</v>
      </c>
      <c r="K2157" s="11" t="s">
        <v>12658</v>
      </c>
      <c r="L2157" s="11">
        <v>2</v>
      </c>
    </row>
    <row r="2158" spans="1:12">
      <c r="A2158" s="11" t="s">
        <v>4159</v>
      </c>
      <c r="D2158" s="11" t="s">
        <v>260</v>
      </c>
      <c r="E2158" s="19" t="s">
        <v>4409</v>
      </c>
      <c r="F2158" s="10">
        <v>42036</v>
      </c>
      <c r="G2158" s="10">
        <v>45689</v>
      </c>
      <c r="H2158" s="11">
        <v>11</v>
      </c>
      <c r="I2158" s="20" t="s">
        <v>259</v>
      </c>
      <c r="J2158" s="11" t="s">
        <v>261</v>
      </c>
      <c r="K2158" s="11" t="s">
        <v>12658</v>
      </c>
      <c r="L2158" s="11">
        <v>2</v>
      </c>
    </row>
    <row r="2159" spans="1:12">
      <c r="A2159" s="11" t="s">
        <v>4160</v>
      </c>
      <c r="D2159" s="11" t="s">
        <v>260</v>
      </c>
      <c r="E2159" s="19" t="s">
        <v>4410</v>
      </c>
      <c r="F2159" s="10">
        <v>42036</v>
      </c>
      <c r="G2159" s="10">
        <v>45689</v>
      </c>
      <c r="H2159" s="11">
        <v>11</v>
      </c>
      <c r="I2159" s="20" t="s">
        <v>259</v>
      </c>
      <c r="J2159" s="11" t="s">
        <v>261</v>
      </c>
      <c r="K2159" s="11" t="s">
        <v>12658</v>
      </c>
      <c r="L2159" s="11">
        <v>2</v>
      </c>
    </row>
    <row r="2160" spans="1:12">
      <c r="A2160" s="11" t="s">
        <v>4161</v>
      </c>
      <c r="D2160" s="11" t="s">
        <v>260</v>
      </c>
      <c r="E2160" s="19" t="s">
        <v>4411</v>
      </c>
      <c r="F2160" s="10">
        <v>42036</v>
      </c>
      <c r="G2160" s="10">
        <v>45689</v>
      </c>
      <c r="H2160" s="11">
        <v>11</v>
      </c>
      <c r="I2160" s="20" t="s">
        <v>259</v>
      </c>
      <c r="J2160" s="11" t="s">
        <v>261</v>
      </c>
      <c r="K2160" s="11" t="s">
        <v>12658</v>
      </c>
      <c r="L2160" s="11">
        <v>2</v>
      </c>
    </row>
    <row r="2161" spans="1:12">
      <c r="A2161" s="11" t="s">
        <v>4162</v>
      </c>
      <c r="D2161" s="11" t="s">
        <v>260</v>
      </c>
      <c r="E2161" s="19" t="s">
        <v>4412</v>
      </c>
      <c r="F2161" s="10">
        <v>42036</v>
      </c>
      <c r="G2161" s="10">
        <v>45689</v>
      </c>
      <c r="H2161" s="11">
        <v>11</v>
      </c>
      <c r="I2161" s="20" t="s">
        <v>259</v>
      </c>
      <c r="J2161" s="11" t="s">
        <v>261</v>
      </c>
      <c r="K2161" s="11" t="s">
        <v>12658</v>
      </c>
      <c r="L2161" s="11">
        <v>2</v>
      </c>
    </row>
    <row r="2162" spans="1:12">
      <c r="A2162" s="11" t="s">
        <v>4163</v>
      </c>
      <c r="D2162" s="11" t="s">
        <v>260</v>
      </c>
      <c r="E2162" s="19" t="s">
        <v>4413</v>
      </c>
      <c r="F2162" s="10">
        <v>42036</v>
      </c>
      <c r="G2162" s="10">
        <v>45689</v>
      </c>
      <c r="H2162" s="11">
        <v>11</v>
      </c>
      <c r="I2162" s="20" t="s">
        <v>259</v>
      </c>
      <c r="J2162" s="11" t="s">
        <v>261</v>
      </c>
      <c r="K2162" s="11" t="s">
        <v>12658</v>
      </c>
      <c r="L2162" s="11">
        <v>2</v>
      </c>
    </row>
    <row r="2163" spans="1:12">
      <c r="A2163" s="11" t="s">
        <v>4164</v>
      </c>
      <c r="D2163" s="11" t="s">
        <v>260</v>
      </c>
      <c r="E2163" s="19" t="s">
        <v>4414</v>
      </c>
      <c r="F2163" s="10">
        <v>42036</v>
      </c>
      <c r="G2163" s="10">
        <v>45689</v>
      </c>
      <c r="H2163" s="11">
        <v>11</v>
      </c>
      <c r="I2163" s="20" t="s">
        <v>259</v>
      </c>
      <c r="J2163" s="11" t="s">
        <v>261</v>
      </c>
      <c r="K2163" s="11" t="s">
        <v>12658</v>
      </c>
      <c r="L2163" s="11">
        <v>2</v>
      </c>
    </row>
    <row r="2164" spans="1:12">
      <c r="A2164" s="11" t="s">
        <v>4165</v>
      </c>
      <c r="D2164" s="11" t="s">
        <v>260</v>
      </c>
      <c r="E2164" s="19" t="s">
        <v>4415</v>
      </c>
      <c r="F2164" s="10">
        <v>42036</v>
      </c>
      <c r="G2164" s="10">
        <v>45689</v>
      </c>
      <c r="H2164" s="11">
        <v>11</v>
      </c>
      <c r="I2164" s="20" t="s">
        <v>259</v>
      </c>
      <c r="J2164" s="11" t="s">
        <v>261</v>
      </c>
      <c r="K2164" s="11" t="s">
        <v>12658</v>
      </c>
      <c r="L2164" s="11">
        <v>2</v>
      </c>
    </row>
    <row r="2165" spans="1:12">
      <c r="A2165" s="11" t="s">
        <v>4166</v>
      </c>
      <c r="D2165" s="11" t="s">
        <v>260</v>
      </c>
      <c r="E2165" s="19" t="s">
        <v>4416</v>
      </c>
      <c r="F2165" s="10">
        <v>42036</v>
      </c>
      <c r="G2165" s="10">
        <v>45689</v>
      </c>
      <c r="H2165" s="11">
        <v>11</v>
      </c>
      <c r="I2165" s="20" t="s">
        <v>259</v>
      </c>
      <c r="J2165" s="11" t="s">
        <v>261</v>
      </c>
      <c r="K2165" s="11" t="s">
        <v>12658</v>
      </c>
      <c r="L2165" s="11">
        <v>2</v>
      </c>
    </row>
    <row r="2166" spans="1:12">
      <c r="A2166" s="11" t="s">
        <v>4167</v>
      </c>
      <c r="D2166" s="11" t="s">
        <v>260</v>
      </c>
      <c r="E2166" s="19" t="s">
        <v>4417</v>
      </c>
      <c r="F2166" s="10">
        <v>42036</v>
      </c>
      <c r="G2166" s="10">
        <v>45689</v>
      </c>
      <c r="H2166" s="11">
        <v>11</v>
      </c>
      <c r="I2166" s="20" t="s">
        <v>259</v>
      </c>
      <c r="J2166" s="11" t="s">
        <v>261</v>
      </c>
      <c r="K2166" s="11" t="s">
        <v>12658</v>
      </c>
      <c r="L2166" s="11">
        <v>2</v>
      </c>
    </row>
    <row r="2167" spans="1:12">
      <c r="A2167" s="11" t="s">
        <v>4168</v>
      </c>
      <c r="D2167" s="11" t="s">
        <v>260</v>
      </c>
      <c r="E2167" s="19" t="s">
        <v>4418</v>
      </c>
      <c r="F2167" s="10">
        <v>42036</v>
      </c>
      <c r="G2167" s="10">
        <v>45689</v>
      </c>
      <c r="H2167" s="11">
        <v>11</v>
      </c>
      <c r="I2167" s="20" t="s">
        <v>259</v>
      </c>
      <c r="J2167" s="11" t="s">
        <v>261</v>
      </c>
      <c r="K2167" s="11" t="s">
        <v>12658</v>
      </c>
      <c r="L2167" s="11">
        <v>2</v>
      </c>
    </row>
    <row r="2168" spans="1:12">
      <c r="A2168" s="11" t="s">
        <v>4169</v>
      </c>
      <c r="D2168" s="11" t="s">
        <v>260</v>
      </c>
      <c r="E2168" s="19" t="s">
        <v>4419</v>
      </c>
      <c r="F2168" s="10">
        <v>42036</v>
      </c>
      <c r="G2168" s="10">
        <v>45689</v>
      </c>
      <c r="H2168" s="11">
        <v>11</v>
      </c>
      <c r="I2168" s="20" t="s">
        <v>259</v>
      </c>
      <c r="J2168" s="11" t="s">
        <v>261</v>
      </c>
      <c r="K2168" s="11" t="s">
        <v>12658</v>
      </c>
      <c r="L2168" s="11">
        <v>2</v>
      </c>
    </row>
    <row r="2169" spans="1:12">
      <c r="A2169" s="11" t="s">
        <v>4170</v>
      </c>
      <c r="D2169" s="11" t="s">
        <v>260</v>
      </c>
      <c r="E2169" s="19" t="s">
        <v>4420</v>
      </c>
      <c r="F2169" s="10">
        <v>42036</v>
      </c>
      <c r="G2169" s="10">
        <v>45689</v>
      </c>
      <c r="H2169" s="11">
        <v>11</v>
      </c>
      <c r="I2169" s="11" t="s">
        <v>277</v>
      </c>
      <c r="J2169" s="11" t="s">
        <v>261</v>
      </c>
      <c r="K2169" s="11" t="s">
        <v>12658</v>
      </c>
      <c r="L2169" s="11">
        <v>2</v>
      </c>
    </row>
    <row r="2170" spans="1:12">
      <c r="A2170" s="11" t="s">
        <v>4171</v>
      </c>
      <c r="D2170" s="11" t="s">
        <v>260</v>
      </c>
      <c r="E2170" s="19" t="s">
        <v>4421</v>
      </c>
      <c r="F2170" s="10">
        <v>42036</v>
      </c>
      <c r="G2170" s="10">
        <v>45689</v>
      </c>
      <c r="H2170" s="11">
        <v>11</v>
      </c>
      <c r="I2170" s="11" t="s">
        <v>277</v>
      </c>
      <c r="J2170" s="11" t="s">
        <v>261</v>
      </c>
      <c r="K2170" s="11" t="s">
        <v>12658</v>
      </c>
      <c r="L2170" s="11">
        <v>2</v>
      </c>
    </row>
    <row r="2171" spans="1:12">
      <c r="A2171" s="11" t="s">
        <v>4172</v>
      </c>
      <c r="D2171" s="11" t="s">
        <v>260</v>
      </c>
      <c r="E2171" s="19" t="s">
        <v>4422</v>
      </c>
      <c r="F2171" s="10">
        <v>42036</v>
      </c>
      <c r="G2171" s="10">
        <v>45689</v>
      </c>
      <c r="H2171" s="11">
        <v>11</v>
      </c>
      <c r="I2171" s="11" t="s">
        <v>277</v>
      </c>
      <c r="J2171" s="11" t="s">
        <v>261</v>
      </c>
      <c r="K2171" s="11" t="s">
        <v>12658</v>
      </c>
      <c r="L2171" s="11">
        <v>2</v>
      </c>
    </row>
    <row r="2172" spans="1:12">
      <c r="A2172" s="11" t="s">
        <v>4173</v>
      </c>
      <c r="D2172" s="11" t="s">
        <v>260</v>
      </c>
      <c r="E2172" s="19" t="s">
        <v>4423</v>
      </c>
      <c r="F2172" s="10">
        <v>42036</v>
      </c>
      <c r="G2172" s="10">
        <v>45689</v>
      </c>
      <c r="H2172" s="11">
        <v>11</v>
      </c>
      <c r="I2172" s="20" t="s">
        <v>259</v>
      </c>
      <c r="J2172" s="11" t="s">
        <v>261</v>
      </c>
      <c r="K2172" s="11" t="s">
        <v>12658</v>
      </c>
      <c r="L2172" s="11">
        <v>2</v>
      </c>
    </row>
    <row r="2173" spans="1:12">
      <c r="A2173" s="11" t="s">
        <v>4174</v>
      </c>
      <c r="D2173" s="11" t="s">
        <v>260</v>
      </c>
      <c r="E2173" s="19" t="s">
        <v>4424</v>
      </c>
      <c r="F2173" s="10">
        <v>42036</v>
      </c>
      <c r="G2173" s="10">
        <v>45689</v>
      </c>
      <c r="H2173" s="11">
        <v>11</v>
      </c>
      <c r="I2173" s="20" t="s">
        <v>259</v>
      </c>
      <c r="J2173" s="11" t="s">
        <v>261</v>
      </c>
      <c r="K2173" s="11" t="s">
        <v>12658</v>
      </c>
      <c r="L2173" s="11">
        <v>2</v>
      </c>
    </row>
    <row r="2174" spans="1:12">
      <c r="A2174" s="11" t="s">
        <v>4175</v>
      </c>
      <c r="D2174" s="11" t="s">
        <v>260</v>
      </c>
      <c r="E2174" s="19" t="s">
        <v>4425</v>
      </c>
      <c r="F2174" s="10">
        <v>42036</v>
      </c>
      <c r="G2174" s="10">
        <v>45689</v>
      </c>
      <c r="H2174" s="11">
        <v>11</v>
      </c>
      <c r="I2174" s="20" t="s">
        <v>259</v>
      </c>
      <c r="J2174" s="11" t="s">
        <v>261</v>
      </c>
      <c r="K2174" s="11" t="s">
        <v>12658</v>
      </c>
      <c r="L2174" s="11">
        <v>2</v>
      </c>
    </row>
    <row r="2175" spans="1:12">
      <c r="A2175" s="11" t="s">
        <v>4176</v>
      </c>
      <c r="D2175" s="11" t="s">
        <v>260</v>
      </c>
      <c r="E2175" s="19" t="s">
        <v>4426</v>
      </c>
      <c r="F2175" s="10">
        <v>42036</v>
      </c>
      <c r="G2175" s="10">
        <v>45689</v>
      </c>
      <c r="H2175" s="11">
        <v>11</v>
      </c>
      <c r="I2175" s="20" t="s">
        <v>259</v>
      </c>
      <c r="J2175" s="11" t="s">
        <v>261</v>
      </c>
      <c r="K2175" s="11" t="s">
        <v>12658</v>
      </c>
      <c r="L2175" s="11">
        <v>2</v>
      </c>
    </row>
    <row r="2176" spans="1:12">
      <c r="A2176" s="11" t="s">
        <v>4177</v>
      </c>
      <c r="D2176" s="11" t="s">
        <v>260</v>
      </c>
      <c r="E2176" s="19" t="s">
        <v>4427</v>
      </c>
      <c r="F2176" s="10">
        <v>42036</v>
      </c>
      <c r="G2176" s="10">
        <v>45689</v>
      </c>
      <c r="H2176" s="11">
        <v>11</v>
      </c>
      <c r="I2176" s="20" t="s">
        <v>259</v>
      </c>
      <c r="J2176" s="11" t="s">
        <v>261</v>
      </c>
      <c r="K2176" s="11" t="s">
        <v>12658</v>
      </c>
      <c r="L2176" s="11">
        <v>2</v>
      </c>
    </row>
    <row r="2177" spans="1:12">
      <c r="A2177" s="11" t="s">
        <v>4178</v>
      </c>
      <c r="D2177" s="11" t="s">
        <v>260</v>
      </c>
      <c r="E2177" s="19" t="s">
        <v>4428</v>
      </c>
      <c r="F2177" s="10">
        <v>42036</v>
      </c>
      <c r="G2177" s="10">
        <v>45689</v>
      </c>
      <c r="H2177" s="11">
        <v>11</v>
      </c>
      <c r="I2177" s="20" t="s">
        <v>259</v>
      </c>
      <c r="J2177" s="11" t="s">
        <v>261</v>
      </c>
      <c r="K2177" s="11" t="s">
        <v>12658</v>
      </c>
      <c r="L2177" s="11">
        <v>2</v>
      </c>
    </row>
    <row r="2178" spans="1:12">
      <c r="A2178" s="11" t="s">
        <v>4179</v>
      </c>
      <c r="D2178" s="11" t="s">
        <v>260</v>
      </c>
      <c r="E2178" s="19" t="s">
        <v>4429</v>
      </c>
      <c r="F2178" s="10">
        <v>42036</v>
      </c>
      <c r="G2178" s="10">
        <v>45689</v>
      </c>
      <c r="H2178" s="11">
        <v>11</v>
      </c>
      <c r="I2178" s="20" t="s">
        <v>259</v>
      </c>
      <c r="J2178" s="11" t="s">
        <v>261</v>
      </c>
      <c r="K2178" s="11" t="s">
        <v>12658</v>
      </c>
      <c r="L2178" s="11">
        <v>2</v>
      </c>
    </row>
    <row r="2179" spans="1:12">
      <c r="A2179" s="11" t="s">
        <v>4180</v>
      </c>
      <c r="D2179" s="11" t="s">
        <v>260</v>
      </c>
      <c r="E2179" s="19" t="s">
        <v>4430</v>
      </c>
      <c r="F2179" s="10">
        <v>42036</v>
      </c>
      <c r="G2179" s="10">
        <v>45689</v>
      </c>
      <c r="H2179" s="11">
        <v>11</v>
      </c>
      <c r="I2179" s="20" t="s">
        <v>259</v>
      </c>
      <c r="J2179" s="11" t="s">
        <v>261</v>
      </c>
      <c r="K2179" s="11" t="s">
        <v>12658</v>
      </c>
      <c r="L2179" s="11">
        <v>2</v>
      </c>
    </row>
    <row r="2180" spans="1:12">
      <c r="A2180" s="11" t="s">
        <v>4181</v>
      </c>
      <c r="D2180" s="11" t="s">
        <v>260</v>
      </c>
      <c r="E2180" s="19" t="s">
        <v>4431</v>
      </c>
      <c r="F2180" s="10">
        <v>42036</v>
      </c>
      <c r="G2180" s="10">
        <v>45689</v>
      </c>
      <c r="H2180" s="11">
        <v>11</v>
      </c>
      <c r="I2180" s="20" t="s">
        <v>259</v>
      </c>
      <c r="J2180" s="11" t="s">
        <v>261</v>
      </c>
      <c r="K2180" s="11" t="s">
        <v>12658</v>
      </c>
      <c r="L2180" s="11">
        <v>2</v>
      </c>
    </row>
    <row r="2181" spans="1:12">
      <c r="A2181" s="11" t="s">
        <v>4182</v>
      </c>
      <c r="D2181" s="11" t="s">
        <v>260</v>
      </c>
      <c r="E2181" s="19" t="s">
        <v>4432</v>
      </c>
      <c r="F2181" s="10">
        <v>42036</v>
      </c>
      <c r="G2181" s="10">
        <v>45689</v>
      </c>
      <c r="H2181" s="11">
        <v>11</v>
      </c>
      <c r="I2181" s="20" t="s">
        <v>259</v>
      </c>
      <c r="J2181" s="11" t="s">
        <v>261</v>
      </c>
      <c r="K2181" s="11" t="s">
        <v>12658</v>
      </c>
      <c r="L2181" s="11">
        <v>2</v>
      </c>
    </row>
    <row r="2182" spans="1:12">
      <c r="A2182" s="11" t="s">
        <v>4183</v>
      </c>
      <c r="D2182" s="11" t="s">
        <v>260</v>
      </c>
      <c r="E2182" s="19" t="s">
        <v>4433</v>
      </c>
      <c r="F2182" s="10">
        <v>42036</v>
      </c>
      <c r="G2182" s="10">
        <v>45689</v>
      </c>
      <c r="H2182" s="11">
        <v>11</v>
      </c>
      <c r="I2182" s="20" t="s">
        <v>259</v>
      </c>
      <c r="J2182" s="11" t="s">
        <v>261</v>
      </c>
      <c r="K2182" s="11" t="s">
        <v>12658</v>
      </c>
      <c r="L2182" s="11">
        <v>2</v>
      </c>
    </row>
    <row r="2183" spans="1:12">
      <c r="A2183" s="11" t="s">
        <v>4184</v>
      </c>
      <c r="D2183" s="11" t="s">
        <v>260</v>
      </c>
      <c r="E2183" s="19" t="s">
        <v>4434</v>
      </c>
      <c r="F2183" s="10">
        <v>42036</v>
      </c>
      <c r="G2183" s="10">
        <v>45689</v>
      </c>
      <c r="H2183" s="11">
        <v>11</v>
      </c>
      <c r="I2183" s="20" t="s">
        <v>259</v>
      </c>
      <c r="J2183" s="11" t="s">
        <v>261</v>
      </c>
      <c r="K2183" s="11" t="s">
        <v>12658</v>
      </c>
      <c r="L2183" s="11">
        <v>2</v>
      </c>
    </row>
    <row r="2184" spans="1:12">
      <c r="A2184" s="11" t="s">
        <v>4185</v>
      </c>
      <c r="D2184" s="11" t="s">
        <v>260</v>
      </c>
      <c r="E2184" s="19" t="s">
        <v>4435</v>
      </c>
      <c r="F2184" s="10">
        <v>42036</v>
      </c>
      <c r="G2184" s="10">
        <v>45689</v>
      </c>
      <c r="H2184" s="11">
        <v>11</v>
      </c>
      <c r="I2184" s="20" t="s">
        <v>259</v>
      </c>
      <c r="J2184" s="11" t="s">
        <v>261</v>
      </c>
      <c r="K2184" s="11" t="s">
        <v>12658</v>
      </c>
      <c r="L2184" s="11">
        <v>2</v>
      </c>
    </row>
    <row r="2185" spans="1:12">
      <c r="A2185" s="11" t="s">
        <v>4186</v>
      </c>
      <c r="D2185" s="11" t="s">
        <v>260</v>
      </c>
      <c r="E2185" s="19" t="s">
        <v>4436</v>
      </c>
      <c r="F2185" s="10">
        <v>42036</v>
      </c>
      <c r="G2185" s="10">
        <v>45689</v>
      </c>
      <c r="H2185" s="11">
        <v>11</v>
      </c>
      <c r="I2185" s="20" t="s">
        <v>259</v>
      </c>
      <c r="J2185" s="11" t="s">
        <v>261</v>
      </c>
      <c r="K2185" s="11" t="s">
        <v>12658</v>
      </c>
      <c r="L2185" s="11">
        <v>2</v>
      </c>
    </row>
    <row r="2186" spans="1:12">
      <c r="A2186" s="11" t="s">
        <v>4187</v>
      </c>
      <c r="D2186" s="11" t="s">
        <v>260</v>
      </c>
      <c r="E2186" s="19" t="s">
        <v>4437</v>
      </c>
      <c r="F2186" s="10">
        <v>42036</v>
      </c>
      <c r="G2186" s="10">
        <v>45689</v>
      </c>
      <c r="H2186" s="11">
        <v>11</v>
      </c>
      <c r="I2186" s="20" t="s">
        <v>259</v>
      </c>
      <c r="J2186" s="11" t="s">
        <v>261</v>
      </c>
      <c r="K2186" s="11" t="s">
        <v>12658</v>
      </c>
      <c r="L2186" s="11">
        <v>2</v>
      </c>
    </row>
    <row r="2187" spans="1:12">
      <c r="A2187" s="11" t="s">
        <v>4188</v>
      </c>
      <c r="D2187" s="11" t="s">
        <v>260</v>
      </c>
      <c r="E2187" s="19" t="s">
        <v>4438</v>
      </c>
      <c r="F2187" s="10">
        <v>42036</v>
      </c>
      <c r="G2187" s="10">
        <v>45689</v>
      </c>
      <c r="H2187" s="11">
        <v>11</v>
      </c>
      <c r="I2187" s="11" t="s">
        <v>277</v>
      </c>
      <c r="J2187" s="11" t="s">
        <v>261</v>
      </c>
      <c r="K2187" s="11" t="s">
        <v>12658</v>
      </c>
      <c r="L2187" s="11">
        <v>2</v>
      </c>
    </row>
    <row r="2188" spans="1:12">
      <c r="A2188" s="11" t="s">
        <v>4189</v>
      </c>
      <c r="D2188" s="11" t="s">
        <v>260</v>
      </c>
      <c r="E2188" s="19" t="s">
        <v>4439</v>
      </c>
      <c r="F2188" s="10">
        <v>42036</v>
      </c>
      <c r="G2188" s="10">
        <v>45689</v>
      </c>
      <c r="H2188" s="11">
        <v>11</v>
      </c>
      <c r="I2188" s="11" t="s">
        <v>277</v>
      </c>
      <c r="J2188" s="11" t="s">
        <v>261</v>
      </c>
      <c r="K2188" s="11" t="s">
        <v>12658</v>
      </c>
      <c r="L2188" s="11">
        <v>2</v>
      </c>
    </row>
    <row r="2189" spans="1:12">
      <c r="A2189" s="11" t="s">
        <v>4190</v>
      </c>
      <c r="D2189" s="11" t="s">
        <v>260</v>
      </c>
      <c r="E2189" s="19" t="s">
        <v>4440</v>
      </c>
      <c r="F2189" s="10">
        <v>42036</v>
      </c>
      <c r="G2189" s="10">
        <v>45689</v>
      </c>
      <c r="H2189" s="11">
        <v>11</v>
      </c>
      <c r="I2189" s="11" t="s">
        <v>277</v>
      </c>
      <c r="J2189" s="11" t="s">
        <v>261</v>
      </c>
      <c r="K2189" s="11" t="s">
        <v>12658</v>
      </c>
      <c r="L2189" s="11">
        <v>2</v>
      </c>
    </row>
    <row r="2190" spans="1:12">
      <c r="A2190" s="11" t="s">
        <v>4191</v>
      </c>
      <c r="D2190" s="11" t="s">
        <v>260</v>
      </c>
      <c r="E2190" s="19" t="s">
        <v>4441</v>
      </c>
      <c r="F2190" s="10">
        <v>42036</v>
      </c>
      <c r="G2190" s="10">
        <v>45689</v>
      </c>
      <c r="H2190" s="11">
        <v>11</v>
      </c>
      <c r="I2190" s="20" t="s">
        <v>259</v>
      </c>
      <c r="J2190" s="11" t="s">
        <v>261</v>
      </c>
      <c r="K2190" s="11" t="s">
        <v>12658</v>
      </c>
      <c r="L2190" s="11">
        <v>2</v>
      </c>
    </row>
    <row r="2191" spans="1:12">
      <c r="A2191" s="11" t="s">
        <v>4192</v>
      </c>
      <c r="D2191" s="11" t="s">
        <v>260</v>
      </c>
      <c r="E2191" s="19" t="s">
        <v>4442</v>
      </c>
      <c r="F2191" s="10">
        <v>42036</v>
      </c>
      <c r="G2191" s="10">
        <v>45689</v>
      </c>
      <c r="H2191" s="11">
        <v>11</v>
      </c>
      <c r="I2191" s="20" t="s">
        <v>259</v>
      </c>
      <c r="J2191" s="11" t="s">
        <v>261</v>
      </c>
      <c r="K2191" s="11" t="s">
        <v>12658</v>
      </c>
      <c r="L2191" s="11">
        <v>2</v>
      </c>
    </row>
    <row r="2192" spans="1:12">
      <c r="A2192" s="11" t="s">
        <v>4193</v>
      </c>
      <c r="D2192" s="11" t="s">
        <v>260</v>
      </c>
      <c r="E2192" s="19" t="s">
        <v>4443</v>
      </c>
      <c r="F2192" s="10">
        <v>42036</v>
      </c>
      <c r="G2192" s="10">
        <v>45689</v>
      </c>
      <c r="H2192" s="11">
        <v>11</v>
      </c>
      <c r="I2192" s="20" t="s">
        <v>259</v>
      </c>
      <c r="J2192" s="11" t="s">
        <v>261</v>
      </c>
      <c r="K2192" s="11" t="s">
        <v>12658</v>
      </c>
      <c r="L2192" s="11">
        <v>2</v>
      </c>
    </row>
    <row r="2193" spans="1:12">
      <c r="A2193" s="11" t="s">
        <v>4194</v>
      </c>
      <c r="D2193" s="11" t="s">
        <v>260</v>
      </c>
      <c r="E2193" s="19" t="s">
        <v>4444</v>
      </c>
      <c r="F2193" s="10">
        <v>42036</v>
      </c>
      <c r="G2193" s="10">
        <v>45689</v>
      </c>
      <c r="H2193" s="11">
        <v>11</v>
      </c>
      <c r="I2193" s="20" t="s">
        <v>259</v>
      </c>
      <c r="J2193" s="11" t="s">
        <v>261</v>
      </c>
      <c r="K2193" s="11" t="s">
        <v>12658</v>
      </c>
      <c r="L2193" s="11">
        <v>2</v>
      </c>
    </row>
    <row r="2194" spans="1:12">
      <c r="A2194" s="11" t="s">
        <v>4195</v>
      </c>
      <c r="D2194" s="11" t="s">
        <v>260</v>
      </c>
      <c r="E2194" s="19" t="s">
        <v>4445</v>
      </c>
      <c r="F2194" s="10">
        <v>42036</v>
      </c>
      <c r="G2194" s="10">
        <v>45689</v>
      </c>
      <c r="H2194" s="11">
        <v>11</v>
      </c>
      <c r="I2194" s="20" t="s">
        <v>259</v>
      </c>
      <c r="J2194" s="11" t="s">
        <v>261</v>
      </c>
      <c r="K2194" s="11" t="s">
        <v>12658</v>
      </c>
      <c r="L2194" s="11">
        <v>2</v>
      </c>
    </row>
    <row r="2195" spans="1:12">
      <c r="A2195" s="11" t="s">
        <v>4196</v>
      </c>
      <c r="D2195" s="11" t="s">
        <v>260</v>
      </c>
      <c r="E2195" s="19" t="s">
        <v>4446</v>
      </c>
      <c r="F2195" s="10">
        <v>42036</v>
      </c>
      <c r="G2195" s="10">
        <v>45689</v>
      </c>
      <c r="H2195" s="11">
        <v>11</v>
      </c>
      <c r="I2195" s="20" t="s">
        <v>259</v>
      </c>
      <c r="J2195" s="11" t="s">
        <v>261</v>
      </c>
      <c r="K2195" s="11" t="s">
        <v>12658</v>
      </c>
      <c r="L2195" s="11">
        <v>2</v>
      </c>
    </row>
    <row r="2196" spans="1:12">
      <c r="A2196" s="11" t="s">
        <v>4197</v>
      </c>
      <c r="D2196" s="11" t="s">
        <v>260</v>
      </c>
      <c r="E2196" s="19" t="s">
        <v>4447</v>
      </c>
      <c r="F2196" s="10">
        <v>42036</v>
      </c>
      <c r="G2196" s="10">
        <v>45689</v>
      </c>
      <c r="H2196" s="11">
        <v>11</v>
      </c>
      <c r="I2196" s="20" t="s">
        <v>259</v>
      </c>
      <c r="J2196" s="11" t="s">
        <v>261</v>
      </c>
      <c r="K2196" s="11" t="s">
        <v>12658</v>
      </c>
      <c r="L2196" s="11">
        <v>2</v>
      </c>
    </row>
    <row r="2197" spans="1:12">
      <c r="A2197" s="11" t="s">
        <v>4198</v>
      </c>
      <c r="D2197" s="11" t="s">
        <v>260</v>
      </c>
      <c r="E2197" s="19" t="s">
        <v>4448</v>
      </c>
      <c r="F2197" s="10">
        <v>42036</v>
      </c>
      <c r="G2197" s="10">
        <v>45689</v>
      </c>
      <c r="H2197" s="11">
        <v>11</v>
      </c>
      <c r="I2197" s="20" t="s">
        <v>259</v>
      </c>
      <c r="J2197" s="11" t="s">
        <v>261</v>
      </c>
      <c r="K2197" s="11" t="s">
        <v>12658</v>
      </c>
      <c r="L2197" s="11">
        <v>2</v>
      </c>
    </row>
    <row r="2198" spans="1:12">
      <c r="A2198" s="11" t="s">
        <v>4199</v>
      </c>
      <c r="D2198" s="11" t="s">
        <v>260</v>
      </c>
      <c r="E2198" s="19" t="s">
        <v>4449</v>
      </c>
      <c r="F2198" s="10">
        <v>42036</v>
      </c>
      <c r="G2198" s="10">
        <v>45689</v>
      </c>
      <c r="H2198" s="11">
        <v>11</v>
      </c>
      <c r="I2198" s="20" t="s">
        <v>259</v>
      </c>
      <c r="J2198" s="11" t="s">
        <v>261</v>
      </c>
      <c r="K2198" s="11" t="s">
        <v>12658</v>
      </c>
      <c r="L2198" s="11">
        <v>2</v>
      </c>
    </row>
    <row r="2199" spans="1:12">
      <c r="A2199" s="11" t="s">
        <v>4200</v>
      </c>
      <c r="D2199" s="11" t="s">
        <v>260</v>
      </c>
      <c r="E2199" s="19" t="s">
        <v>4450</v>
      </c>
      <c r="F2199" s="10">
        <v>42036</v>
      </c>
      <c r="G2199" s="10">
        <v>45689</v>
      </c>
      <c r="H2199" s="11">
        <v>11</v>
      </c>
      <c r="I2199" s="20" t="s">
        <v>259</v>
      </c>
      <c r="J2199" s="11" t="s">
        <v>261</v>
      </c>
      <c r="K2199" s="11" t="s">
        <v>12658</v>
      </c>
      <c r="L2199" s="11">
        <v>2</v>
      </c>
    </row>
    <row r="2200" spans="1:12">
      <c r="A2200" s="11" t="s">
        <v>4201</v>
      </c>
      <c r="D2200" s="11" t="s">
        <v>260</v>
      </c>
      <c r="E2200" s="19" t="s">
        <v>4451</v>
      </c>
      <c r="F2200" s="10">
        <v>42036</v>
      </c>
      <c r="G2200" s="10">
        <v>45689</v>
      </c>
      <c r="H2200" s="11">
        <v>11</v>
      </c>
      <c r="I2200" s="20" t="s">
        <v>259</v>
      </c>
      <c r="J2200" s="11" t="s">
        <v>261</v>
      </c>
      <c r="K2200" s="11" t="s">
        <v>12658</v>
      </c>
      <c r="L2200" s="11">
        <v>2</v>
      </c>
    </row>
    <row r="2201" spans="1:12">
      <c r="A2201" s="11" t="s">
        <v>4202</v>
      </c>
      <c r="D2201" s="11" t="s">
        <v>260</v>
      </c>
      <c r="E2201" s="19" t="s">
        <v>4452</v>
      </c>
      <c r="F2201" s="10">
        <v>42036</v>
      </c>
      <c r="G2201" s="10">
        <v>45689</v>
      </c>
      <c r="H2201" s="11">
        <v>11</v>
      </c>
      <c r="I2201" s="20" t="s">
        <v>259</v>
      </c>
      <c r="J2201" s="11" t="s">
        <v>261</v>
      </c>
      <c r="K2201" s="11" t="s">
        <v>12658</v>
      </c>
      <c r="L2201" s="11">
        <v>2</v>
      </c>
    </row>
    <row r="2202" spans="1:12">
      <c r="A2202" s="11" t="s">
        <v>4203</v>
      </c>
      <c r="D2202" s="11" t="s">
        <v>260</v>
      </c>
      <c r="E2202" s="19" t="s">
        <v>4453</v>
      </c>
      <c r="F2202" s="10">
        <v>42036</v>
      </c>
      <c r="G2202" s="10">
        <v>45689</v>
      </c>
      <c r="H2202" s="11">
        <v>11</v>
      </c>
      <c r="I2202" s="20" t="s">
        <v>259</v>
      </c>
      <c r="J2202" s="11" t="s">
        <v>261</v>
      </c>
      <c r="K2202" s="11" t="s">
        <v>12658</v>
      </c>
      <c r="L2202" s="11">
        <v>2</v>
      </c>
    </row>
    <row r="2203" spans="1:12">
      <c r="A2203" s="11" t="s">
        <v>4204</v>
      </c>
      <c r="D2203" s="11" t="s">
        <v>260</v>
      </c>
      <c r="E2203" s="19" t="s">
        <v>4454</v>
      </c>
      <c r="F2203" s="10">
        <v>42036</v>
      </c>
      <c r="G2203" s="10">
        <v>45689</v>
      </c>
      <c r="H2203" s="11">
        <v>11</v>
      </c>
      <c r="I2203" s="20" t="s">
        <v>259</v>
      </c>
      <c r="J2203" s="11" t="s">
        <v>261</v>
      </c>
      <c r="K2203" s="11" t="s">
        <v>12658</v>
      </c>
      <c r="L2203" s="11">
        <v>2</v>
      </c>
    </row>
    <row r="2204" spans="1:12">
      <c r="A2204" s="11" t="s">
        <v>4205</v>
      </c>
      <c r="D2204" s="11" t="s">
        <v>260</v>
      </c>
      <c r="E2204" s="19" t="s">
        <v>4455</v>
      </c>
      <c r="F2204" s="10">
        <v>42036</v>
      </c>
      <c r="G2204" s="10">
        <v>45689</v>
      </c>
      <c r="H2204" s="11">
        <v>11</v>
      </c>
      <c r="I2204" s="20" t="s">
        <v>259</v>
      </c>
      <c r="J2204" s="11" t="s">
        <v>261</v>
      </c>
      <c r="K2204" s="11" t="s">
        <v>12658</v>
      </c>
      <c r="L2204" s="11">
        <v>2</v>
      </c>
    </row>
    <row r="2205" spans="1:12">
      <c r="A2205" s="11" t="s">
        <v>4206</v>
      </c>
      <c r="D2205" s="11" t="s">
        <v>260</v>
      </c>
      <c r="E2205" s="19" t="s">
        <v>4456</v>
      </c>
      <c r="F2205" s="10">
        <v>42036</v>
      </c>
      <c r="G2205" s="10">
        <v>45689</v>
      </c>
      <c r="H2205" s="11">
        <v>11</v>
      </c>
      <c r="I2205" s="11" t="s">
        <v>277</v>
      </c>
      <c r="J2205" s="11" t="s">
        <v>261</v>
      </c>
      <c r="K2205" s="11" t="s">
        <v>12658</v>
      </c>
      <c r="L2205" s="11">
        <v>2</v>
      </c>
    </row>
    <row r="2206" spans="1:12">
      <c r="A2206" s="11" t="s">
        <v>4207</v>
      </c>
      <c r="D2206" s="11" t="s">
        <v>260</v>
      </c>
      <c r="E2206" s="19" t="s">
        <v>4457</v>
      </c>
      <c r="F2206" s="10">
        <v>42036</v>
      </c>
      <c r="G2206" s="10">
        <v>45689</v>
      </c>
      <c r="H2206" s="11">
        <v>11</v>
      </c>
      <c r="I2206" s="11" t="s">
        <v>277</v>
      </c>
      <c r="J2206" s="11" t="s">
        <v>261</v>
      </c>
      <c r="K2206" s="11" t="s">
        <v>12658</v>
      </c>
      <c r="L2206" s="11">
        <v>2</v>
      </c>
    </row>
    <row r="2207" spans="1:12">
      <c r="A2207" s="11" t="s">
        <v>4208</v>
      </c>
      <c r="D2207" s="11" t="s">
        <v>260</v>
      </c>
      <c r="E2207" s="19" t="s">
        <v>4458</v>
      </c>
      <c r="F2207" s="10">
        <v>42036</v>
      </c>
      <c r="G2207" s="10">
        <v>45689</v>
      </c>
      <c r="H2207" s="11">
        <v>11</v>
      </c>
      <c r="I2207" s="11" t="s">
        <v>277</v>
      </c>
      <c r="J2207" s="11" t="s">
        <v>261</v>
      </c>
      <c r="K2207" s="11" t="s">
        <v>12658</v>
      </c>
      <c r="L2207" s="11">
        <v>2</v>
      </c>
    </row>
    <row r="2208" spans="1:12">
      <c r="A2208" s="11" t="s">
        <v>4209</v>
      </c>
      <c r="D2208" s="11" t="s">
        <v>260</v>
      </c>
      <c r="E2208" s="19" t="s">
        <v>4459</v>
      </c>
      <c r="F2208" s="10">
        <v>42036</v>
      </c>
      <c r="G2208" s="10">
        <v>45689</v>
      </c>
      <c r="H2208" s="11">
        <v>11</v>
      </c>
      <c r="I2208" s="20" t="s">
        <v>259</v>
      </c>
      <c r="J2208" s="11" t="s">
        <v>261</v>
      </c>
      <c r="K2208" s="11" t="s">
        <v>12658</v>
      </c>
      <c r="L2208" s="11">
        <v>2</v>
      </c>
    </row>
    <row r="2209" spans="1:12">
      <c r="A2209" s="11" t="s">
        <v>4210</v>
      </c>
      <c r="D2209" s="11" t="s">
        <v>260</v>
      </c>
      <c r="E2209" s="19" t="s">
        <v>4460</v>
      </c>
      <c r="F2209" s="10">
        <v>42036</v>
      </c>
      <c r="G2209" s="10">
        <v>45689</v>
      </c>
      <c r="H2209" s="11">
        <v>11</v>
      </c>
      <c r="I2209" s="20" t="s">
        <v>259</v>
      </c>
      <c r="J2209" s="11" t="s">
        <v>261</v>
      </c>
      <c r="K2209" s="11" t="s">
        <v>12658</v>
      </c>
      <c r="L2209" s="11">
        <v>2</v>
      </c>
    </row>
    <row r="2210" spans="1:12">
      <c r="A2210" s="11" t="s">
        <v>4211</v>
      </c>
      <c r="D2210" s="11" t="s">
        <v>260</v>
      </c>
      <c r="E2210" s="19" t="s">
        <v>4461</v>
      </c>
      <c r="F2210" s="10">
        <v>42036</v>
      </c>
      <c r="G2210" s="10">
        <v>45689</v>
      </c>
      <c r="H2210" s="11">
        <v>11</v>
      </c>
      <c r="I2210" s="20" t="s">
        <v>259</v>
      </c>
      <c r="J2210" s="11" t="s">
        <v>261</v>
      </c>
      <c r="K2210" s="11" t="s">
        <v>12658</v>
      </c>
      <c r="L2210" s="11">
        <v>2</v>
      </c>
    </row>
    <row r="2211" spans="1:12">
      <c r="A2211" s="11" t="s">
        <v>4212</v>
      </c>
      <c r="D2211" s="11" t="s">
        <v>260</v>
      </c>
      <c r="E2211" s="19" t="s">
        <v>4462</v>
      </c>
      <c r="F2211" s="10">
        <v>42036</v>
      </c>
      <c r="G2211" s="10">
        <v>45689</v>
      </c>
      <c r="H2211" s="11">
        <v>11</v>
      </c>
      <c r="I2211" s="20" t="s">
        <v>259</v>
      </c>
      <c r="J2211" s="11" t="s">
        <v>261</v>
      </c>
      <c r="K2211" s="11" t="s">
        <v>12658</v>
      </c>
      <c r="L2211" s="11">
        <v>2</v>
      </c>
    </row>
    <row r="2212" spans="1:12">
      <c r="A2212" s="11" t="s">
        <v>4213</v>
      </c>
      <c r="D2212" s="11" t="s">
        <v>260</v>
      </c>
      <c r="E2212" s="19" t="s">
        <v>4463</v>
      </c>
      <c r="F2212" s="10">
        <v>42036</v>
      </c>
      <c r="G2212" s="10">
        <v>45689</v>
      </c>
      <c r="H2212" s="11">
        <v>11</v>
      </c>
      <c r="I2212" s="20" t="s">
        <v>259</v>
      </c>
      <c r="J2212" s="11" t="s">
        <v>261</v>
      </c>
      <c r="K2212" s="11" t="s">
        <v>12658</v>
      </c>
      <c r="L2212" s="11">
        <v>2</v>
      </c>
    </row>
    <row r="2213" spans="1:12">
      <c r="A2213" s="11" t="s">
        <v>4214</v>
      </c>
      <c r="D2213" s="11" t="s">
        <v>260</v>
      </c>
      <c r="E2213" s="19" t="s">
        <v>4464</v>
      </c>
      <c r="F2213" s="10">
        <v>42036</v>
      </c>
      <c r="G2213" s="10">
        <v>45689</v>
      </c>
      <c r="H2213" s="11">
        <v>11</v>
      </c>
      <c r="I2213" s="20" t="s">
        <v>259</v>
      </c>
      <c r="J2213" s="11" t="s">
        <v>261</v>
      </c>
      <c r="K2213" s="11" t="s">
        <v>12658</v>
      </c>
      <c r="L2213" s="11">
        <v>2</v>
      </c>
    </row>
    <row r="2214" spans="1:12">
      <c r="A2214" s="11" t="s">
        <v>4215</v>
      </c>
      <c r="D2214" s="11" t="s">
        <v>260</v>
      </c>
      <c r="E2214" s="19" t="s">
        <v>4465</v>
      </c>
      <c r="F2214" s="10">
        <v>42036</v>
      </c>
      <c r="G2214" s="10">
        <v>45689</v>
      </c>
      <c r="H2214" s="11">
        <v>11</v>
      </c>
      <c r="I2214" s="20" t="s">
        <v>259</v>
      </c>
      <c r="J2214" s="11" t="s">
        <v>261</v>
      </c>
      <c r="K2214" s="11" t="s">
        <v>12658</v>
      </c>
      <c r="L2214" s="11">
        <v>2</v>
      </c>
    </row>
    <row r="2215" spans="1:12">
      <c r="A2215" s="11" t="s">
        <v>4216</v>
      </c>
      <c r="D2215" s="11" t="s">
        <v>260</v>
      </c>
      <c r="E2215" s="19" t="s">
        <v>4466</v>
      </c>
      <c r="F2215" s="10">
        <v>42036</v>
      </c>
      <c r="G2215" s="10">
        <v>45689</v>
      </c>
      <c r="H2215" s="11">
        <v>11</v>
      </c>
      <c r="I2215" s="20" t="s">
        <v>259</v>
      </c>
      <c r="J2215" s="11" t="s">
        <v>261</v>
      </c>
      <c r="K2215" s="11" t="s">
        <v>12658</v>
      </c>
      <c r="L2215" s="11">
        <v>2</v>
      </c>
    </row>
    <row r="2216" spans="1:12">
      <c r="A2216" s="11" t="s">
        <v>4217</v>
      </c>
      <c r="D2216" s="11" t="s">
        <v>260</v>
      </c>
      <c r="E2216" s="19" t="s">
        <v>4467</v>
      </c>
      <c r="F2216" s="10">
        <v>42036</v>
      </c>
      <c r="G2216" s="10">
        <v>45689</v>
      </c>
      <c r="H2216" s="11">
        <v>11</v>
      </c>
      <c r="I2216" s="20" t="s">
        <v>259</v>
      </c>
      <c r="J2216" s="11" t="s">
        <v>261</v>
      </c>
      <c r="K2216" s="11" t="s">
        <v>12658</v>
      </c>
      <c r="L2216" s="11">
        <v>2</v>
      </c>
    </row>
    <row r="2217" spans="1:12">
      <c r="A2217" s="11" t="s">
        <v>4218</v>
      </c>
      <c r="D2217" s="11" t="s">
        <v>260</v>
      </c>
      <c r="E2217" s="19" t="s">
        <v>4468</v>
      </c>
      <c r="F2217" s="10">
        <v>42036</v>
      </c>
      <c r="G2217" s="10">
        <v>45689</v>
      </c>
      <c r="H2217" s="11">
        <v>11</v>
      </c>
      <c r="I2217" s="20" t="s">
        <v>259</v>
      </c>
      <c r="J2217" s="11" t="s">
        <v>261</v>
      </c>
      <c r="K2217" s="11" t="s">
        <v>12658</v>
      </c>
      <c r="L2217" s="11">
        <v>2</v>
      </c>
    </row>
    <row r="2218" spans="1:12">
      <c r="A2218" s="11" t="s">
        <v>4219</v>
      </c>
      <c r="D2218" s="11" t="s">
        <v>260</v>
      </c>
      <c r="E2218" s="19" t="s">
        <v>4469</v>
      </c>
      <c r="F2218" s="10">
        <v>42036</v>
      </c>
      <c r="G2218" s="10">
        <v>45689</v>
      </c>
      <c r="H2218" s="11">
        <v>11</v>
      </c>
      <c r="I2218" s="20" t="s">
        <v>259</v>
      </c>
      <c r="J2218" s="11" t="s">
        <v>261</v>
      </c>
      <c r="K2218" s="11" t="s">
        <v>12658</v>
      </c>
      <c r="L2218" s="11">
        <v>2</v>
      </c>
    </row>
    <row r="2219" spans="1:12">
      <c r="A2219" s="11" t="s">
        <v>4220</v>
      </c>
      <c r="D2219" s="11" t="s">
        <v>260</v>
      </c>
      <c r="E2219" s="19" t="s">
        <v>4470</v>
      </c>
      <c r="F2219" s="10">
        <v>42036</v>
      </c>
      <c r="G2219" s="10">
        <v>45689</v>
      </c>
      <c r="H2219" s="11">
        <v>11</v>
      </c>
      <c r="I2219" s="20" t="s">
        <v>259</v>
      </c>
      <c r="J2219" s="11" t="s">
        <v>261</v>
      </c>
      <c r="K2219" s="11" t="s">
        <v>12658</v>
      </c>
      <c r="L2219" s="11">
        <v>2</v>
      </c>
    </row>
    <row r="2220" spans="1:12">
      <c r="A2220" s="11" t="s">
        <v>4221</v>
      </c>
      <c r="D2220" s="11" t="s">
        <v>260</v>
      </c>
      <c r="E2220" s="19" t="s">
        <v>4471</v>
      </c>
      <c r="F2220" s="10">
        <v>42036</v>
      </c>
      <c r="G2220" s="10">
        <v>45689</v>
      </c>
      <c r="H2220" s="11">
        <v>11</v>
      </c>
      <c r="I2220" s="20" t="s">
        <v>259</v>
      </c>
      <c r="J2220" s="11" t="s">
        <v>261</v>
      </c>
      <c r="K2220" s="11" t="s">
        <v>12658</v>
      </c>
      <c r="L2220" s="11">
        <v>2</v>
      </c>
    </row>
    <row r="2221" spans="1:12">
      <c r="A2221" s="11" t="s">
        <v>4222</v>
      </c>
      <c r="D2221" s="11" t="s">
        <v>260</v>
      </c>
      <c r="E2221" s="19" t="s">
        <v>4472</v>
      </c>
      <c r="F2221" s="10">
        <v>42036</v>
      </c>
      <c r="G2221" s="10">
        <v>45689</v>
      </c>
      <c r="H2221" s="11">
        <v>11</v>
      </c>
      <c r="I2221" s="20" t="s">
        <v>259</v>
      </c>
      <c r="J2221" s="11" t="s">
        <v>261</v>
      </c>
      <c r="K2221" s="11" t="s">
        <v>12658</v>
      </c>
      <c r="L2221" s="11">
        <v>2</v>
      </c>
    </row>
    <row r="2222" spans="1:12">
      <c r="A2222" s="11" t="s">
        <v>4223</v>
      </c>
      <c r="D2222" s="11" t="s">
        <v>260</v>
      </c>
      <c r="E2222" s="19" t="s">
        <v>4473</v>
      </c>
      <c r="F2222" s="10">
        <v>42036</v>
      </c>
      <c r="G2222" s="10">
        <v>45689</v>
      </c>
      <c r="H2222" s="11">
        <v>11</v>
      </c>
      <c r="I2222" s="20" t="s">
        <v>259</v>
      </c>
      <c r="J2222" s="11" t="s">
        <v>261</v>
      </c>
      <c r="K2222" s="11" t="s">
        <v>12658</v>
      </c>
      <c r="L2222" s="11">
        <v>2</v>
      </c>
    </row>
    <row r="2223" spans="1:12">
      <c r="A2223" s="11" t="s">
        <v>4224</v>
      </c>
      <c r="D2223" s="11" t="s">
        <v>260</v>
      </c>
      <c r="E2223" s="19" t="s">
        <v>4474</v>
      </c>
      <c r="F2223" s="10">
        <v>42036</v>
      </c>
      <c r="G2223" s="10">
        <v>45689</v>
      </c>
      <c r="H2223" s="11">
        <v>11</v>
      </c>
      <c r="I2223" s="11" t="s">
        <v>277</v>
      </c>
      <c r="J2223" s="11" t="s">
        <v>261</v>
      </c>
      <c r="K2223" s="11" t="s">
        <v>12658</v>
      </c>
      <c r="L2223" s="11">
        <v>2</v>
      </c>
    </row>
    <row r="2224" spans="1:12">
      <c r="A2224" s="11" t="s">
        <v>4225</v>
      </c>
      <c r="D2224" s="11" t="s">
        <v>260</v>
      </c>
      <c r="E2224" s="19" t="s">
        <v>4475</v>
      </c>
      <c r="F2224" s="10">
        <v>42036</v>
      </c>
      <c r="G2224" s="10">
        <v>45689</v>
      </c>
      <c r="H2224" s="11">
        <v>11</v>
      </c>
      <c r="I2224" s="11" t="s">
        <v>277</v>
      </c>
      <c r="J2224" s="11" t="s">
        <v>261</v>
      </c>
      <c r="K2224" s="11" t="s">
        <v>12658</v>
      </c>
      <c r="L2224" s="11">
        <v>2</v>
      </c>
    </row>
    <row r="2225" spans="1:12">
      <c r="A2225" s="11" t="s">
        <v>4226</v>
      </c>
      <c r="D2225" s="11" t="s">
        <v>260</v>
      </c>
      <c r="E2225" s="19" t="s">
        <v>4476</v>
      </c>
      <c r="F2225" s="10">
        <v>42036</v>
      </c>
      <c r="G2225" s="10">
        <v>45689</v>
      </c>
      <c r="H2225" s="11">
        <v>11</v>
      </c>
      <c r="I2225" s="11" t="s">
        <v>277</v>
      </c>
      <c r="J2225" s="11" t="s">
        <v>261</v>
      </c>
      <c r="K2225" s="11" t="s">
        <v>12658</v>
      </c>
      <c r="L2225" s="11">
        <v>2</v>
      </c>
    </row>
    <row r="2226" spans="1:12">
      <c r="A2226" s="11" t="s">
        <v>4227</v>
      </c>
      <c r="D2226" s="11" t="s">
        <v>260</v>
      </c>
      <c r="E2226" s="19" t="s">
        <v>4477</v>
      </c>
      <c r="F2226" s="10">
        <v>42036</v>
      </c>
      <c r="G2226" s="10">
        <v>45689</v>
      </c>
      <c r="H2226" s="11">
        <v>11</v>
      </c>
      <c r="I2226" s="20" t="s">
        <v>259</v>
      </c>
      <c r="J2226" s="11" t="s">
        <v>261</v>
      </c>
      <c r="K2226" s="11" t="s">
        <v>12658</v>
      </c>
      <c r="L2226" s="11">
        <v>2</v>
      </c>
    </row>
    <row r="2227" spans="1:12">
      <c r="A2227" s="11" t="s">
        <v>4228</v>
      </c>
      <c r="D2227" s="11" t="s">
        <v>260</v>
      </c>
      <c r="E2227" s="19" t="s">
        <v>4478</v>
      </c>
      <c r="F2227" s="10">
        <v>42036</v>
      </c>
      <c r="G2227" s="10">
        <v>45689</v>
      </c>
      <c r="H2227" s="11">
        <v>11</v>
      </c>
      <c r="I2227" s="20" t="s">
        <v>259</v>
      </c>
      <c r="J2227" s="11" t="s">
        <v>261</v>
      </c>
      <c r="K2227" s="11" t="s">
        <v>12658</v>
      </c>
      <c r="L2227" s="11">
        <v>2</v>
      </c>
    </row>
    <row r="2228" spans="1:12">
      <c r="A2228" s="11" t="s">
        <v>4229</v>
      </c>
      <c r="D2228" s="11" t="s">
        <v>260</v>
      </c>
      <c r="E2228" s="19" t="s">
        <v>4479</v>
      </c>
      <c r="F2228" s="10">
        <v>42036</v>
      </c>
      <c r="G2228" s="10">
        <v>45689</v>
      </c>
      <c r="H2228" s="11">
        <v>11</v>
      </c>
      <c r="I2228" s="20" t="s">
        <v>259</v>
      </c>
      <c r="J2228" s="11" t="s">
        <v>261</v>
      </c>
      <c r="K2228" s="11" t="s">
        <v>12658</v>
      </c>
      <c r="L2228" s="11">
        <v>2</v>
      </c>
    </row>
    <row r="2229" spans="1:12">
      <c r="A2229" s="11" t="s">
        <v>4230</v>
      </c>
      <c r="D2229" s="11" t="s">
        <v>260</v>
      </c>
      <c r="E2229" s="19" t="s">
        <v>4480</v>
      </c>
      <c r="F2229" s="10">
        <v>42036</v>
      </c>
      <c r="G2229" s="10">
        <v>45689</v>
      </c>
      <c r="H2229" s="11">
        <v>11</v>
      </c>
      <c r="I2229" s="20" t="s">
        <v>259</v>
      </c>
      <c r="J2229" s="11" t="s">
        <v>261</v>
      </c>
      <c r="K2229" s="11" t="s">
        <v>12658</v>
      </c>
      <c r="L2229" s="11">
        <v>2</v>
      </c>
    </row>
    <row r="2230" spans="1:12">
      <c r="A2230" s="11" t="s">
        <v>4231</v>
      </c>
      <c r="D2230" s="11" t="s">
        <v>260</v>
      </c>
      <c r="E2230" s="19" t="s">
        <v>4481</v>
      </c>
      <c r="F2230" s="10">
        <v>42036</v>
      </c>
      <c r="G2230" s="10">
        <v>45689</v>
      </c>
      <c r="H2230" s="11">
        <v>11</v>
      </c>
      <c r="I2230" s="20" t="s">
        <v>259</v>
      </c>
      <c r="J2230" s="11" t="s">
        <v>261</v>
      </c>
      <c r="K2230" s="11" t="s">
        <v>12658</v>
      </c>
      <c r="L2230" s="11">
        <v>2</v>
      </c>
    </row>
    <row r="2231" spans="1:12">
      <c r="A2231" s="11" t="s">
        <v>4232</v>
      </c>
      <c r="D2231" s="11" t="s">
        <v>260</v>
      </c>
      <c r="E2231" s="19" t="s">
        <v>4482</v>
      </c>
      <c r="F2231" s="10">
        <v>42036</v>
      </c>
      <c r="G2231" s="10">
        <v>45689</v>
      </c>
      <c r="H2231" s="11">
        <v>11</v>
      </c>
      <c r="I2231" s="20" t="s">
        <v>259</v>
      </c>
      <c r="J2231" s="11" t="s">
        <v>261</v>
      </c>
      <c r="K2231" s="11" t="s">
        <v>12658</v>
      </c>
      <c r="L2231" s="11">
        <v>2</v>
      </c>
    </row>
    <row r="2232" spans="1:12">
      <c r="A2232" s="11" t="s">
        <v>4233</v>
      </c>
      <c r="D2232" s="11" t="s">
        <v>260</v>
      </c>
      <c r="E2232" s="19" t="s">
        <v>4483</v>
      </c>
      <c r="F2232" s="10">
        <v>42036</v>
      </c>
      <c r="G2232" s="10">
        <v>45689</v>
      </c>
      <c r="H2232" s="11">
        <v>11</v>
      </c>
      <c r="I2232" s="20" t="s">
        <v>259</v>
      </c>
      <c r="J2232" s="11" t="s">
        <v>261</v>
      </c>
      <c r="K2232" s="11" t="s">
        <v>12658</v>
      </c>
      <c r="L2232" s="11">
        <v>2</v>
      </c>
    </row>
    <row r="2233" spans="1:12">
      <c r="A2233" s="11" t="s">
        <v>4234</v>
      </c>
      <c r="D2233" s="11" t="s">
        <v>260</v>
      </c>
      <c r="E2233" s="19" t="s">
        <v>4484</v>
      </c>
      <c r="F2233" s="10">
        <v>42036</v>
      </c>
      <c r="G2233" s="10">
        <v>45689</v>
      </c>
      <c r="H2233" s="11">
        <v>11</v>
      </c>
      <c r="I2233" s="20" t="s">
        <v>259</v>
      </c>
      <c r="J2233" s="11" t="s">
        <v>261</v>
      </c>
      <c r="K2233" s="11" t="s">
        <v>12658</v>
      </c>
      <c r="L2233" s="11">
        <v>2</v>
      </c>
    </row>
    <row r="2234" spans="1:12">
      <c r="A2234" s="11" t="s">
        <v>4235</v>
      </c>
      <c r="D2234" s="11" t="s">
        <v>260</v>
      </c>
      <c r="E2234" s="19" t="s">
        <v>4485</v>
      </c>
      <c r="F2234" s="10">
        <v>42036</v>
      </c>
      <c r="G2234" s="10">
        <v>45689</v>
      </c>
      <c r="H2234" s="11">
        <v>11</v>
      </c>
      <c r="I2234" s="20" t="s">
        <v>259</v>
      </c>
      <c r="J2234" s="11" t="s">
        <v>261</v>
      </c>
      <c r="K2234" s="11" t="s">
        <v>12658</v>
      </c>
      <c r="L2234" s="11">
        <v>2</v>
      </c>
    </row>
    <row r="2235" spans="1:12">
      <c r="A2235" s="11" t="s">
        <v>4236</v>
      </c>
      <c r="D2235" s="11" t="s">
        <v>260</v>
      </c>
      <c r="E2235" s="19" t="s">
        <v>4486</v>
      </c>
      <c r="F2235" s="10">
        <v>42036</v>
      </c>
      <c r="G2235" s="10">
        <v>45689</v>
      </c>
      <c r="H2235" s="11">
        <v>11</v>
      </c>
      <c r="I2235" s="20" t="s">
        <v>259</v>
      </c>
      <c r="J2235" s="11" t="s">
        <v>261</v>
      </c>
      <c r="K2235" s="11" t="s">
        <v>12658</v>
      </c>
      <c r="L2235" s="11">
        <v>2</v>
      </c>
    </row>
    <row r="2236" spans="1:12">
      <c r="A2236" s="11" t="s">
        <v>4237</v>
      </c>
      <c r="D2236" s="11" t="s">
        <v>260</v>
      </c>
      <c r="E2236" s="19" t="s">
        <v>4487</v>
      </c>
      <c r="F2236" s="10">
        <v>42036</v>
      </c>
      <c r="G2236" s="10">
        <v>45689</v>
      </c>
      <c r="H2236" s="11">
        <v>11</v>
      </c>
      <c r="I2236" s="20" t="s">
        <v>259</v>
      </c>
      <c r="J2236" s="11" t="s">
        <v>261</v>
      </c>
      <c r="K2236" s="11" t="s">
        <v>12658</v>
      </c>
      <c r="L2236" s="11">
        <v>2</v>
      </c>
    </row>
    <row r="2237" spans="1:12">
      <c r="A2237" s="11" t="s">
        <v>4238</v>
      </c>
      <c r="D2237" s="11" t="s">
        <v>260</v>
      </c>
      <c r="E2237" s="19" t="s">
        <v>4488</v>
      </c>
      <c r="F2237" s="10">
        <v>42036</v>
      </c>
      <c r="G2237" s="10">
        <v>45689</v>
      </c>
      <c r="H2237" s="11">
        <v>11</v>
      </c>
      <c r="I2237" s="20" t="s">
        <v>259</v>
      </c>
      <c r="J2237" s="11" t="s">
        <v>261</v>
      </c>
      <c r="K2237" s="11" t="s">
        <v>12658</v>
      </c>
      <c r="L2237" s="11">
        <v>2</v>
      </c>
    </row>
    <row r="2238" spans="1:12">
      <c r="A2238" s="11" t="s">
        <v>4239</v>
      </c>
      <c r="D2238" s="11" t="s">
        <v>260</v>
      </c>
      <c r="E2238" s="19" t="s">
        <v>4489</v>
      </c>
      <c r="F2238" s="10">
        <v>42036</v>
      </c>
      <c r="G2238" s="10">
        <v>45689</v>
      </c>
      <c r="H2238" s="11">
        <v>11</v>
      </c>
      <c r="I2238" s="20" t="s">
        <v>259</v>
      </c>
      <c r="J2238" s="11" t="s">
        <v>261</v>
      </c>
      <c r="K2238" s="11" t="s">
        <v>12658</v>
      </c>
      <c r="L2238" s="11">
        <v>2</v>
      </c>
    </row>
    <row r="2239" spans="1:12">
      <c r="A2239" s="11" t="s">
        <v>4240</v>
      </c>
      <c r="D2239" s="11" t="s">
        <v>260</v>
      </c>
      <c r="E2239" s="19" t="s">
        <v>4490</v>
      </c>
      <c r="F2239" s="10">
        <v>42036</v>
      </c>
      <c r="G2239" s="10">
        <v>45689</v>
      </c>
      <c r="H2239" s="11">
        <v>11</v>
      </c>
      <c r="I2239" s="20" t="s">
        <v>259</v>
      </c>
      <c r="J2239" s="11" t="s">
        <v>261</v>
      </c>
      <c r="K2239" s="11" t="s">
        <v>12658</v>
      </c>
      <c r="L2239" s="11">
        <v>2</v>
      </c>
    </row>
    <row r="2240" spans="1:12">
      <c r="A2240" s="11" t="s">
        <v>4241</v>
      </c>
      <c r="D2240" s="11" t="s">
        <v>260</v>
      </c>
      <c r="E2240" s="19" t="s">
        <v>4491</v>
      </c>
      <c r="F2240" s="10">
        <v>42036</v>
      </c>
      <c r="G2240" s="10">
        <v>45689</v>
      </c>
      <c r="H2240" s="11">
        <v>11</v>
      </c>
      <c r="I2240" s="20" t="s">
        <v>259</v>
      </c>
      <c r="J2240" s="11" t="s">
        <v>261</v>
      </c>
      <c r="K2240" s="11" t="s">
        <v>12658</v>
      </c>
      <c r="L2240" s="11">
        <v>2</v>
      </c>
    </row>
    <row r="2241" spans="1:12">
      <c r="A2241" s="11" t="s">
        <v>4242</v>
      </c>
      <c r="D2241" s="11" t="s">
        <v>260</v>
      </c>
      <c r="E2241" s="19" t="s">
        <v>4492</v>
      </c>
      <c r="F2241" s="10">
        <v>42036</v>
      </c>
      <c r="G2241" s="10">
        <v>45689</v>
      </c>
      <c r="H2241" s="11">
        <v>11</v>
      </c>
      <c r="I2241" s="11" t="s">
        <v>277</v>
      </c>
      <c r="J2241" s="11" t="s">
        <v>261</v>
      </c>
      <c r="K2241" s="11" t="s">
        <v>12658</v>
      </c>
      <c r="L2241" s="11">
        <v>2</v>
      </c>
    </row>
    <row r="2242" spans="1:12">
      <c r="A2242" s="11" t="s">
        <v>4243</v>
      </c>
      <c r="D2242" s="11" t="s">
        <v>260</v>
      </c>
      <c r="E2242" s="19" t="s">
        <v>4493</v>
      </c>
      <c r="F2242" s="10">
        <v>42036</v>
      </c>
      <c r="G2242" s="10">
        <v>45689</v>
      </c>
      <c r="H2242" s="11">
        <v>11</v>
      </c>
      <c r="I2242" s="11" t="s">
        <v>277</v>
      </c>
      <c r="J2242" s="11" t="s">
        <v>261</v>
      </c>
      <c r="K2242" s="11" t="s">
        <v>12658</v>
      </c>
      <c r="L2242" s="11">
        <v>2</v>
      </c>
    </row>
    <row r="2243" spans="1:12">
      <c r="A2243" s="11" t="s">
        <v>4244</v>
      </c>
      <c r="D2243" s="11" t="s">
        <v>260</v>
      </c>
      <c r="E2243" s="19" t="s">
        <v>4494</v>
      </c>
      <c r="F2243" s="10">
        <v>42036</v>
      </c>
      <c r="G2243" s="10">
        <v>45689</v>
      </c>
      <c r="H2243" s="11">
        <v>11</v>
      </c>
      <c r="I2243" s="11" t="s">
        <v>277</v>
      </c>
      <c r="J2243" s="11" t="s">
        <v>261</v>
      </c>
      <c r="K2243" s="11" t="s">
        <v>12658</v>
      </c>
      <c r="L2243" s="11">
        <v>2</v>
      </c>
    </row>
    <row r="2244" spans="1:12">
      <c r="A2244" s="11" t="s">
        <v>4245</v>
      </c>
      <c r="D2244" s="11" t="s">
        <v>260</v>
      </c>
      <c r="E2244" s="19" t="s">
        <v>4495</v>
      </c>
      <c r="F2244" s="10">
        <v>42036</v>
      </c>
      <c r="G2244" s="10">
        <v>45689</v>
      </c>
      <c r="H2244" s="11">
        <v>11</v>
      </c>
      <c r="I2244" s="20" t="s">
        <v>259</v>
      </c>
      <c r="J2244" s="11" t="s">
        <v>261</v>
      </c>
      <c r="K2244" s="11" t="s">
        <v>12658</v>
      </c>
      <c r="L2244" s="11">
        <v>2</v>
      </c>
    </row>
    <row r="2245" spans="1:12">
      <c r="A2245" s="11" t="s">
        <v>4246</v>
      </c>
      <c r="D2245" s="11" t="s">
        <v>260</v>
      </c>
      <c r="E2245" s="19" t="s">
        <v>4496</v>
      </c>
      <c r="F2245" s="10">
        <v>42036</v>
      </c>
      <c r="G2245" s="10">
        <v>45689</v>
      </c>
      <c r="H2245" s="11">
        <v>11</v>
      </c>
      <c r="I2245" s="20" t="s">
        <v>259</v>
      </c>
      <c r="J2245" s="11" t="s">
        <v>261</v>
      </c>
      <c r="K2245" s="11" t="s">
        <v>12658</v>
      </c>
      <c r="L2245" s="11">
        <v>2</v>
      </c>
    </row>
    <row r="2246" spans="1:12">
      <c r="A2246" s="11" t="s">
        <v>4247</v>
      </c>
      <c r="D2246" s="11" t="s">
        <v>260</v>
      </c>
      <c r="E2246" s="19" t="s">
        <v>4497</v>
      </c>
      <c r="F2246" s="10">
        <v>42036</v>
      </c>
      <c r="G2246" s="10">
        <v>45689</v>
      </c>
      <c r="H2246" s="11">
        <v>11</v>
      </c>
      <c r="I2246" s="20" t="s">
        <v>259</v>
      </c>
      <c r="J2246" s="11" t="s">
        <v>261</v>
      </c>
      <c r="K2246" s="11" t="s">
        <v>12658</v>
      </c>
      <c r="L2246" s="11">
        <v>2</v>
      </c>
    </row>
    <row r="2247" spans="1:12">
      <c r="A2247" s="11" t="s">
        <v>4248</v>
      </c>
      <c r="D2247" s="11" t="s">
        <v>260</v>
      </c>
      <c r="E2247" s="19" t="s">
        <v>4498</v>
      </c>
      <c r="F2247" s="10">
        <v>42036</v>
      </c>
      <c r="G2247" s="10">
        <v>45689</v>
      </c>
      <c r="H2247" s="11">
        <v>11</v>
      </c>
      <c r="I2247" s="20" t="s">
        <v>259</v>
      </c>
      <c r="J2247" s="11" t="s">
        <v>261</v>
      </c>
      <c r="K2247" s="11" t="s">
        <v>12658</v>
      </c>
      <c r="L2247" s="11">
        <v>2</v>
      </c>
    </row>
    <row r="2248" spans="1:12">
      <c r="A2248" s="11" t="s">
        <v>4249</v>
      </c>
      <c r="D2248" s="11" t="s">
        <v>260</v>
      </c>
      <c r="E2248" s="19" t="s">
        <v>4499</v>
      </c>
      <c r="F2248" s="10">
        <v>42036</v>
      </c>
      <c r="G2248" s="10">
        <v>45689</v>
      </c>
      <c r="H2248" s="11">
        <v>11</v>
      </c>
      <c r="I2248" s="20" t="s">
        <v>259</v>
      </c>
      <c r="J2248" s="11" t="s">
        <v>261</v>
      </c>
      <c r="K2248" s="11" t="s">
        <v>12658</v>
      </c>
      <c r="L2248" s="11">
        <v>2</v>
      </c>
    </row>
    <row r="2249" spans="1:12">
      <c r="A2249" s="11" t="s">
        <v>4250</v>
      </c>
      <c r="D2249" s="11" t="s">
        <v>260</v>
      </c>
      <c r="E2249" s="19" t="s">
        <v>4500</v>
      </c>
      <c r="F2249" s="10">
        <v>42036</v>
      </c>
      <c r="G2249" s="10">
        <v>45689</v>
      </c>
      <c r="H2249" s="11">
        <v>11</v>
      </c>
      <c r="I2249" s="20" t="s">
        <v>259</v>
      </c>
      <c r="J2249" s="11" t="s">
        <v>261</v>
      </c>
      <c r="K2249" s="11" t="s">
        <v>12658</v>
      </c>
      <c r="L2249" s="11">
        <v>2</v>
      </c>
    </row>
    <row r="2250" spans="1:12">
      <c r="A2250" s="11" t="s">
        <v>4251</v>
      </c>
      <c r="D2250" s="11" t="s">
        <v>260</v>
      </c>
      <c r="E2250" s="19" t="s">
        <v>4501</v>
      </c>
      <c r="F2250" s="10">
        <v>42036</v>
      </c>
      <c r="G2250" s="10">
        <v>45689</v>
      </c>
      <c r="H2250" s="11">
        <v>11</v>
      </c>
      <c r="I2250" s="20" t="s">
        <v>259</v>
      </c>
      <c r="J2250" s="11" t="s">
        <v>261</v>
      </c>
      <c r="K2250" s="11" t="s">
        <v>12658</v>
      </c>
      <c r="L2250" s="11">
        <v>2</v>
      </c>
    </row>
    <row r="2251" spans="1:12">
      <c r="A2251" s="11" t="s">
        <v>4252</v>
      </c>
      <c r="D2251" s="11" t="s">
        <v>260</v>
      </c>
      <c r="E2251" s="19" t="s">
        <v>4502</v>
      </c>
      <c r="F2251" s="10">
        <v>42036</v>
      </c>
      <c r="G2251" s="10">
        <v>45689</v>
      </c>
      <c r="H2251" s="11">
        <v>11</v>
      </c>
      <c r="I2251" s="20" t="s">
        <v>259</v>
      </c>
      <c r="J2251" s="11" t="s">
        <v>261</v>
      </c>
      <c r="K2251" s="11" t="s">
        <v>12658</v>
      </c>
      <c r="L2251" s="11">
        <v>2</v>
      </c>
    </row>
    <row r="2252" spans="1:12">
      <c r="A2252" s="11" t="s">
        <v>4253</v>
      </c>
      <c r="D2252" s="11" t="s">
        <v>260</v>
      </c>
      <c r="E2252" s="19" t="s">
        <v>4503</v>
      </c>
      <c r="F2252" s="10">
        <v>42036</v>
      </c>
      <c r="G2252" s="10">
        <v>45689</v>
      </c>
      <c r="H2252" s="11">
        <v>11</v>
      </c>
      <c r="I2252" s="20" t="s">
        <v>259</v>
      </c>
      <c r="J2252" s="11" t="s">
        <v>261</v>
      </c>
      <c r="K2252" s="11" t="s">
        <v>12658</v>
      </c>
      <c r="L2252" s="11">
        <v>2</v>
      </c>
    </row>
    <row r="2253" spans="1:12">
      <c r="A2253" s="11" t="s">
        <v>4254</v>
      </c>
      <c r="D2253" s="11" t="s">
        <v>260</v>
      </c>
      <c r="E2253" s="19" t="s">
        <v>4504</v>
      </c>
      <c r="F2253" s="10">
        <v>42036</v>
      </c>
      <c r="G2253" s="10">
        <v>45689</v>
      </c>
      <c r="H2253" s="11">
        <v>11</v>
      </c>
      <c r="I2253" s="20" t="s">
        <v>259</v>
      </c>
      <c r="J2253" s="11" t="s">
        <v>261</v>
      </c>
      <c r="K2253" s="11" t="s">
        <v>12658</v>
      </c>
      <c r="L2253" s="11">
        <v>2</v>
      </c>
    </row>
    <row r="2254" spans="1:12">
      <c r="A2254" s="11" t="s">
        <v>4255</v>
      </c>
      <c r="D2254" s="11" t="s">
        <v>260</v>
      </c>
      <c r="E2254" s="19" t="s">
        <v>4505</v>
      </c>
      <c r="F2254" s="10">
        <v>42036</v>
      </c>
      <c r="G2254" s="10">
        <v>45689</v>
      </c>
      <c r="H2254" s="11">
        <v>11</v>
      </c>
      <c r="I2254" s="20" t="s">
        <v>259</v>
      </c>
      <c r="J2254" s="11" t="s">
        <v>261</v>
      </c>
      <c r="K2254" s="11" t="s">
        <v>12658</v>
      </c>
      <c r="L2254" s="11">
        <v>2</v>
      </c>
    </row>
    <row r="2255" spans="1:12">
      <c r="A2255" s="11" t="s">
        <v>4256</v>
      </c>
      <c r="D2255" s="11" t="s">
        <v>260</v>
      </c>
      <c r="E2255" s="19" t="s">
        <v>4506</v>
      </c>
      <c r="F2255" s="10">
        <v>42036</v>
      </c>
      <c r="G2255" s="10">
        <v>45689</v>
      </c>
      <c r="H2255" s="11">
        <v>11</v>
      </c>
      <c r="I2255" s="20" t="s">
        <v>259</v>
      </c>
      <c r="J2255" s="11" t="s">
        <v>261</v>
      </c>
      <c r="K2255" s="11" t="s">
        <v>12658</v>
      </c>
      <c r="L2255" s="11">
        <v>2</v>
      </c>
    </row>
    <row r="2256" spans="1:12">
      <c r="A2256" s="11" t="s">
        <v>4257</v>
      </c>
      <c r="D2256" s="11" t="s">
        <v>260</v>
      </c>
      <c r="E2256" s="19" t="s">
        <v>4507</v>
      </c>
      <c r="F2256" s="10">
        <v>42036</v>
      </c>
      <c r="G2256" s="10">
        <v>45689</v>
      </c>
      <c r="H2256" s="11">
        <v>11</v>
      </c>
      <c r="I2256" s="20" t="s">
        <v>259</v>
      </c>
      <c r="J2256" s="11" t="s">
        <v>261</v>
      </c>
      <c r="K2256" s="11" t="s">
        <v>12658</v>
      </c>
      <c r="L2256" s="11">
        <v>2</v>
      </c>
    </row>
    <row r="2257" spans="1:12">
      <c r="A2257" s="11" t="s">
        <v>4258</v>
      </c>
      <c r="D2257" s="11" t="s">
        <v>260</v>
      </c>
      <c r="E2257" s="19" t="s">
        <v>4508</v>
      </c>
      <c r="F2257" s="10">
        <v>42036</v>
      </c>
      <c r="G2257" s="10">
        <v>45689</v>
      </c>
      <c r="H2257" s="11">
        <v>11</v>
      </c>
      <c r="I2257" s="20" t="s">
        <v>259</v>
      </c>
      <c r="J2257" s="11" t="s">
        <v>261</v>
      </c>
      <c r="K2257" s="11" t="s">
        <v>12658</v>
      </c>
      <c r="L2257" s="11">
        <v>2</v>
      </c>
    </row>
    <row r="2258" spans="1:12">
      <c r="A2258" s="11" t="s">
        <v>4259</v>
      </c>
      <c r="D2258" s="11" t="s">
        <v>260</v>
      </c>
      <c r="E2258" s="19" t="s">
        <v>4509</v>
      </c>
      <c r="F2258" s="10">
        <v>42036</v>
      </c>
      <c r="G2258" s="10">
        <v>45689</v>
      </c>
      <c r="H2258" s="11">
        <v>11</v>
      </c>
      <c r="I2258" s="20" t="s">
        <v>259</v>
      </c>
      <c r="J2258" s="11" t="s">
        <v>261</v>
      </c>
      <c r="K2258" s="11" t="s">
        <v>12658</v>
      </c>
      <c r="L2258" s="11">
        <v>2</v>
      </c>
    </row>
    <row r="2259" spans="1:12">
      <c r="A2259" s="11" t="s">
        <v>4260</v>
      </c>
      <c r="D2259" s="11" t="s">
        <v>260</v>
      </c>
      <c r="E2259" s="19" t="s">
        <v>4510</v>
      </c>
      <c r="F2259" s="10">
        <v>42036</v>
      </c>
      <c r="G2259" s="10">
        <v>45689</v>
      </c>
      <c r="H2259" s="11">
        <v>11</v>
      </c>
      <c r="I2259" s="11" t="s">
        <v>277</v>
      </c>
      <c r="J2259" s="11" t="s">
        <v>261</v>
      </c>
      <c r="K2259" s="11" t="s">
        <v>12658</v>
      </c>
      <c r="L2259" s="11">
        <v>2</v>
      </c>
    </row>
    <row r="2260" spans="1:12">
      <c r="A2260" s="11" t="s">
        <v>4261</v>
      </c>
      <c r="D2260" s="11" t="s">
        <v>260</v>
      </c>
      <c r="E2260" s="19" t="s">
        <v>4511</v>
      </c>
      <c r="F2260" s="10">
        <v>42036</v>
      </c>
      <c r="G2260" s="10">
        <v>45689</v>
      </c>
      <c r="H2260" s="11">
        <v>11</v>
      </c>
      <c r="I2260" s="11" t="s">
        <v>277</v>
      </c>
      <c r="J2260" s="11" t="s">
        <v>261</v>
      </c>
      <c r="K2260" s="11" t="s">
        <v>12658</v>
      </c>
      <c r="L2260" s="11">
        <v>2</v>
      </c>
    </row>
    <row r="2261" spans="1:12">
      <c r="A2261" s="11" t="s">
        <v>4262</v>
      </c>
      <c r="D2261" s="11" t="s">
        <v>260</v>
      </c>
      <c r="E2261" s="19" t="s">
        <v>4512</v>
      </c>
      <c r="F2261" s="10">
        <v>42036</v>
      </c>
      <c r="G2261" s="10">
        <v>45689</v>
      </c>
      <c r="H2261" s="11">
        <v>11</v>
      </c>
      <c r="I2261" s="11" t="s">
        <v>277</v>
      </c>
      <c r="J2261" s="11" t="s">
        <v>261</v>
      </c>
      <c r="K2261" s="11" t="s">
        <v>12658</v>
      </c>
      <c r="L2261" s="11">
        <v>2</v>
      </c>
    </row>
    <row r="2262" spans="1:12">
      <c r="A2262" s="11" t="s">
        <v>4513</v>
      </c>
      <c r="D2262" s="11" t="s">
        <v>260</v>
      </c>
      <c r="E2262" s="19" t="s">
        <v>4763</v>
      </c>
      <c r="F2262" s="10">
        <v>42036</v>
      </c>
      <c r="G2262" s="10">
        <v>45689</v>
      </c>
      <c r="H2262" s="11">
        <v>11</v>
      </c>
      <c r="I2262" s="20" t="s">
        <v>259</v>
      </c>
      <c r="J2262" s="11" t="s">
        <v>261</v>
      </c>
      <c r="K2262" s="11" t="s">
        <v>12658</v>
      </c>
      <c r="L2262" s="11">
        <v>2</v>
      </c>
    </row>
    <row r="2263" spans="1:12">
      <c r="A2263" s="11" t="s">
        <v>4514</v>
      </c>
      <c r="D2263" s="11" t="s">
        <v>260</v>
      </c>
      <c r="E2263" s="19" t="s">
        <v>4764</v>
      </c>
      <c r="F2263" s="10">
        <v>42036</v>
      </c>
      <c r="G2263" s="10">
        <v>45689</v>
      </c>
      <c r="H2263" s="11">
        <v>11</v>
      </c>
      <c r="I2263" s="20" t="s">
        <v>259</v>
      </c>
      <c r="J2263" s="11" t="s">
        <v>261</v>
      </c>
      <c r="K2263" s="11" t="s">
        <v>12658</v>
      </c>
      <c r="L2263" s="11">
        <v>2</v>
      </c>
    </row>
    <row r="2264" spans="1:12">
      <c r="A2264" s="11" t="s">
        <v>4515</v>
      </c>
      <c r="D2264" s="11" t="s">
        <v>260</v>
      </c>
      <c r="E2264" s="19" t="s">
        <v>4765</v>
      </c>
      <c r="F2264" s="10">
        <v>42036</v>
      </c>
      <c r="G2264" s="10">
        <v>45689</v>
      </c>
      <c r="H2264" s="11">
        <v>11</v>
      </c>
      <c r="I2264" s="20" t="s">
        <v>259</v>
      </c>
      <c r="J2264" s="11" t="s">
        <v>261</v>
      </c>
      <c r="K2264" s="11" t="s">
        <v>12658</v>
      </c>
      <c r="L2264" s="11">
        <v>2</v>
      </c>
    </row>
    <row r="2265" spans="1:12">
      <c r="A2265" s="11" t="s">
        <v>4516</v>
      </c>
      <c r="D2265" s="11" t="s">
        <v>260</v>
      </c>
      <c r="E2265" s="19" t="s">
        <v>4766</v>
      </c>
      <c r="F2265" s="10">
        <v>42036</v>
      </c>
      <c r="G2265" s="10">
        <v>45689</v>
      </c>
      <c r="H2265" s="11">
        <v>11</v>
      </c>
      <c r="I2265" s="20" t="s">
        <v>259</v>
      </c>
      <c r="J2265" s="11" t="s">
        <v>261</v>
      </c>
      <c r="K2265" s="11" t="s">
        <v>12658</v>
      </c>
      <c r="L2265" s="11">
        <v>2</v>
      </c>
    </row>
    <row r="2266" spans="1:12">
      <c r="A2266" s="11" t="s">
        <v>4517</v>
      </c>
      <c r="D2266" s="11" t="s">
        <v>260</v>
      </c>
      <c r="E2266" s="19" t="s">
        <v>4767</v>
      </c>
      <c r="F2266" s="10">
        <v>42036</v>
      </c>
      <c r="G2266" s="10">
        <v>45689</v>
      </c>
      <c r="H2266" s="11">
        <v>11</v>
      </c>
      <c r="I2266" s="20" t="s">
        <v>259</v>
      </c>
      <c r="J2266" s="11" t="s">
        <v>261</v>
      </c>
      <c r="K2266" s="11" t="s">
        <v>12658</v>
      </c>
      <c r="L2266" s="11">
        <v>2</v>
      </c>
    </row>
    <row r="2267" spans="1:12">
      <c r="A2267" s="11" t="s">
        <v>4518</v>
      </c>
      <c r="D2267" s="11" t="s">
        <v>260</v>
      </c>
      <c r="E2267" s="19" t="s">
        <v>4768</v>
      </c>
      <c r="F2267" s="10">
        <v>42036</v>
      </c>
      <c r="G2267" s="10">
        <v>45689</v>
      </c>
      <c r="H2267" s="11">
        <v>11</v>
      </c>
      <c r="I2267" s="20" t="s">
        <v>259</v>
      </c>
      <c r="J2267" s="11" t="s">
        <v>261</v>
      </c>
      <c r="K2267" s="11" t="s">
        <v>12658</v>
      </c>
      <c r="L2267" s="11">
        <v>2</v>
      </c>
    </row>
    <row r="2268" spans="1:12">
      <c r="A2268" s="11" t="s">
        <v>4519</v>
      </c>
      <c r="D2268" s="11" t="s">
        <v>260</v>
      </c>
      <c r="E2268" s="19" t="s">
        <v>4769</v>
      </c>
      <c r="F2268" s="10">
        <v>42036</v>
      </c>
      <c r="G2268" s="10">
        <v>45689</v>
      </c>
      <c r="H2268" s="11">
        <v>11</v>
      </c>
      <c r="I2268" s="20" t="s">
        <v>259</v>
      </c>
      <c r="J2268" s="11" t="s">
        <v>261</v>
      </c>
      <c r="K2268" s="11" t="s">
        <v>12658</v>
      </c>
      <c r="L2268" s="11">
        <v>2</v>
      </c>
    </row>
    <row r="2269" spans="1:12">
      <c r="A2269" s="11" t="s">
        <v>4520</v>
      </c>
      <c r="D2269" s="11" t="s">
        <v>260</v>
      </c>
      <c r="E2269" s="19" t="s">
        <v>4770</v>
      </c>
      <c r="F2269" s="10">
        <v>42036</v>
      </c>
      <c r="G2269" s="10">
        <v>45689</v>
      </c>
      <c r="H2269" s="11">
        <v>11</v>
      </c>
      <c r="I2269" s="20" t="s">
        <v>259</v>
      </c>
      <c r="J2269" s="11" t="s">
        <v>261</v>
      </c>
      <c r="K2269" s="11" t="s">
        <v>12658</v>
      </c>
      <c r="L2269" s="11">
        <v>2</v>
      </c>
    </row>
    <row r="2270" spans="1:12">
      <c r="A2270" s="11" t="s">
        <v>4521</v>
      </c>
      <c r="D2270" s="11" t="s">
        <v>260</v>
      </c>
      <c r="E2270" s="19" t="s">
        <v>4771</v>
      </c>
      <c r="F2270" s="10">
        <v>42036</v>
      </c>
      <c r="G2270" s="10">
        <v>45689</v>
      </c>
      <c r="H2270" s="11">
        <v>11</v>
      </c>
      <c r="I2270" s="20" t="s">
        <v>259</v>
      </c>
      <c r="J2270" s="11" t="s">
        <v>261</v>
      </c>
      <c r="K2270" s="11" t="s">
        <v>12658</v>
      </c>
      <c r="L2270" s="11">
        <v>2</v>
      </c>
    </row>
    <row r="2271" spans="1:12">
      <c r="A2271" s="11" t="s">
        <v>4522</v>
      </c>
      <c r="D2271" s="11" t="s">
        <v>260</v>
      </c>
      <c r="E2271" s="19" t="s">
        <v>4772</v>
      </c>
      <c r="F2271" s="10">
        <v>42036</v>
      </c>
      <c r="G2271" s="10">
        <v>45689</v>
      </c>
      <c r="H2271" s="11">
        <v>11</v>
      </c>
      <c r="I2271" s="20" t="s">
        <v>259</v>
      </c>
      <c r="J2271" s="11" t="s">
        <v>261</v>
      </c>
      <c r="K2271" s="11" t="s">
        <v>12658</v>
      </c>
      <c r="L2271" s="11">
        <v>2</v>
      </c>
    </row>
    <row r="2272" spans="1:12">
      <c r="A2272" s="11" t="s">
        <v>4523</v>
      </c>
      <c r="D2272" s="11" t="s">
        <v>260</v>
      </c>
      <c r="E2272" s="19" t="s">
        <v>4773</v>
      </c>
      <c r="F2272" s="10">
        <v>42036</v>
      </c>
      <c r="G2272" s="10">
        <v>45689</v>
      </c>
      <c r="H2272" s="11">
        <v>11</v>
      </c>
      <c r="I2272" s="20" t="s">
        <v>259</v>
      </c>
      <c r="J2272" s="11" t="s">
        <v>261</v>
      </c>
      <c r="K2272" s="11" t="s">
        <v>12658</v>
      </c>
      <c r="L2272" s="11">
        <v>2</v>
      </c>
    </row>
    <row r="2273" spans="1:12">
      <c r="A2273" s="11" t="s">
        <v>4524</v>
      </c>
      <c r="D2273" s="11" t="s">
        <v>260</v>
      </c>
      <c r="E2273" s="19" t="s">
        <v>4774</v>
      </c>
      <c r="F2273" s="10">
        <v>42036</v>
      </c>
      <c r="G2273" s="10">
        <v>45689</v>
      </c>
      <c r="H2273" s="11">
        <v>11</v>
      </c>
      <c r="I2273" s="20" t="s">
        <v>259</v>
      </c>
      <c r="J2273" s="11" t="s">
        <v>261</v>
      </c>
      <c r="K2273" s="11" t="s">
        <v>12658</v>
      </c>
      <c r="L2273" s="11">
        <v>2</v>
      </c>
    </row>
    <row r="2274" spans="1:12">
      <c r="A2274" s="11" t="s">
        <v>4525</v>
      </c>
      <c r="D2274" s="11" t="s">
        <v>260</v>
      </c>
      <c r="E2274" s="19" t="s">
        <v>4775</v>
      </c>
      <c r="F2274" s="10">
        <v>42036</v>
      </c>
      <c r="G2274" s="10">
        <v>45689</v>
      </c>
      <c r="H2274" s="11">
        <v>11</v>
      </c>
      <c r="I2274" s="20" t="s">
        <v>259</v>
      </c>
      <c r="J2274" s="11" t="s">
        <v>261</v>
      </c>
      <c r="K2274" s="11" t="s">
        <v>12658</v>
      </c>
      <c r="L2274" s="11">
        <v>2</v>
      </c>
    </row>
    <row r="2275" spans="1:12">
      <c r="A2275" s="11" t="s">
        <v>4526</v>
      </c>
      <c r="D2275" s="11" t="s">
        <v>260</v>
      </c>
      <c r="E2275" s="19" t="s">
        <v>4776</v>
      </c>
      <c r="F2275" s="10">
        <v>42036</v>
      </c>
      <c r="G2275" s="10">
        <v>45689</v>
      </c>
      <c r="H2275" s="11">
        <v>11</v>
      </c>
      <c r="I2275" s="20" t="s">
        <v>259</v>
      </c>
      <c r="J2275" s="11" t="s">
        <v>261</v>
      </c>
      <c r="K2275" s="11" t="s">
        <v>12658</v>
      </c>
      <c r="L2275" s="11">
        <v>2</v>
      </c>
    </row>
    <row r="2276" spans="1:12">
      <c r="A2276" s="11" t="s">
        <v>4527</v>
      </c>
      <c r="D2276" s="11" t="s">
        <v>260</v>
      </c>
      <c r="E2276" s="19" t="s">
        <v>4777</v>
      </c>
      <c r="F2276" s="10">
        <v>42036</v>
      </c>
      <c r="G2276" s="10">
        <v>45689</v>
      </c>
      <c r="H2276" s="11">
        <v>11</v>
      </c>
      <c r="I2276" s="20" t="s">
        <v>259</v>
      </c>
      <c r="J2276" s="11" t="s">
        <v>261</v>
      </c>
      <c r="K2276" s="11" t="s">
        <v>12658</v>
      </c>
      <c r="L2276" s="11">
        <v>2</v>
      </c>
    </row>
    <row r="2277" spans="1:12">
      <c r="A2277" s="11" t="s">
        <v>4528</v>
      </c>
      <c r="D2277" s="11" t="s">
        <v>260</v>
      </c>
      <c r="E2277" s="19" t="s">
        <v>4778</v>
      </c>
      <c r="F2277" s="10">
        <v>42036</v>
      </c>
      <c r="G2277" s="10">
        <v>45689</v>
      </c>
      <c r="H2277" s="11">
        <v>11</v>
      </c>
      <c r="I2277" s="11" t="s">
        <v>277</v>
      </c>
      <c r="J2277" s="11" t="s">
        <v>261</v>
      </c>
      <c r="K2277" s="11" t="s">
        <v>12658</v>
      </c>
      <c r="L2277" s="11">
        <v>2</v>
      </c>
    </row>
    <row r="2278" spans="1:12">
      <c r="A2278" s="11" t="s">
        <v>4529</v>
      </c>
      <c r="D2278" s="11" t="s">
        <v>260</v>
      </c>
      <c r="E2278" s="19" t="s">
        <v>4779</v>
      </c>
      <c r="F2278" s="10">
        <v>42036</v>
      </c>
      <c r="G2278" s="10">
        <v>45689</v>
      </c>
      <c r="H2278" s="11">
        <v>11</v>
      </c>
      <c r="I2278" s="11" t="s">
        <v>277</v>
      </c>
      <c r="J2278" s="11" t="s">
        <v>261</v>
      </c>
      <c r="K2278" s="11" t="s">
        <v>12658</v>
      </c>
      <c r="L2278" s="11">
        <v>2</v>
      </c>
    </row>
    <row r="2279" spans="1:12">
      <c r="A2279" s="11" t="s">
        <v>4530</v>
      </c>
      <c r="D2279" s="11" t="s">
        <v>260</v>
      </c>
      <c r="E2279" s="19" t="s">
        <v>4780</v>
      </c>
      <c r="F2279" s="10">
        <v>42036</v>
      </c>
      <c r="G2279" s="10">
        <v>45689</v>
      </c>
      <c r="H2279" s="11">
        <v>11</v>
      </c>
      <c r="I2279" s="11" t="s">
        <v>277</v>
      </c>
      <c r="J2279" s="11" t="s">
        <v>261</v>
      </c>
      <c r="K2279" s="11" t="s">
        <v>12658</v>
      </c>
      <c r="L2279" s="11">
        <v>2</v>
      </c>
    </row>
    <row r="2280" spans="1:12">
      <c r="A2280" s="11" t="s">
        <v>4531</v>
      </c>
      <c r="D2280" s="11" t="s">
        <v>260</v>
      </c>
      <c r="E2280" s="19" t="s">
        <v>4781</v>
      </c>
      <c r="F2280" s="10">
        <v>42036</v>
      </c>
      <c r="G2280" s="10">
        <v>45689</v>
      </c>
      <c r="H2280" s="11">
        <v>11</v>
      </c>
      <c r="I2280" s="20" t="s">
        <v>259</v>
      </c>
      <c r="J2280" s="11" t="s">
        <v>261</v>
      </c>
      <c r="K2280" s="11" t="s">
        <v>12658</v>
      </c>
      <c r="L2280" s="11">
        <v>2</v>
      </c>
    </row>
    <row r="2281" spans="1:12">
      <c r="A2281" s="11" t="s">
        <v>4532</v>
      </c>
      <c r="D2281" s="11" t="s">
        <v>260</v>
      </c>
      <c r="E2281" s="19" t="s">
        <v>4782</v>
      </c>
      <c r="F2281" s="10">
        <v>42036</v>
      </c>
      <c r="G2281" s="10">
        <v>45689</v>
      </c>
      <c r="H2281" s="11">
        <v>11</v>
      </c>
      <c r="I2281" s="20" t="s">
        <v>259</v>
      </c>
      <c r="J2281" s="11" t="s">
        <v>261</v>
      </c>
      <c r="K2281" s="11" t="s">
        <v>12658</v>
      </c>
      <c r="L2281" s="11">
        <v>2</v>
      </c>
    </row>
    <row r="2282" spans="1:12">
      <c r="A2282" s="11" t="s">
        <v>4533</v>
      </c>
      <c r="D2282" s="11" t="s">
        <v>260</v>
      </c>
      <c r="E2282" s="19" t="s">
        <v>4783</v>
      </c>
      <c r="F2282" s="10">
        <v>42036</v>
      </c>
      <c r="G2282" s="10">
        <v>45689</v>
      </c>
      <c r="H2282" s="11">
        <v>11</v>
      </c>
      <c r="I2282" s="20" t="s">
        <v>259</v>
      </c>
      <c r="J2282" s="11" t="s">
        <v>261</v>
      </c>
      <c r="K2282" s="11" t="s">
        <v>12658</v>
      </c>
      <c r="L2282" s="11">
        <v>2</v>
      </c>
    </row>
    <row r="2283" spans="1:12">
      <c r="A2283" s="11" t="s">
        <v>4534</v>
      </c>
      <c r="D2283" s="11" t="s">
        <v>260</v>
      </c>
      <c r="E2283" s="19" t="s">
        <v>4784</v>
      </c>
      <c r="F2283" s="10">
        <v>42036</v>
      </c>
      <c r="G2283" s="10">
        <v>45689</v>
      </c>
      <c r="H2283" s="11">
        <v>11</v>
      </c>
      <c r="I2283" s="20" t="s">
        <v>259</v>
      </c>
      <c r="J2283" s="11" t="s">
        <v>261</v>
      </c>
      <c r="K2283" s="11" t="s">
        <v>12658</v>
      </c>
      <c r="L2283" s="11">
        <v>2</v>
      </c>
    </row>
    <row r="2284" spans="1:12">
      <c r="A2284" s="11" t="s">
        <v>4535</v>
      </c>
      <c r="D2284" s="11" t="s">
        <v>260</v>
      </c>
      <c r="E2284" s="19" t="s">
        <v>4785</v>
      </c>
      <c r="F2284" s="10">
        <v>42036</v>
      </c>
      <c r="G2284" s="10">
        <v>45689</v>
      </c>
      <c r="H2284" s="11">
        <v>11</v>
      </c>
      <c r="I2284" s="20" t="s">
        <v>259</v>
      </c>
      <c r="J2284" s="11" t="s">
        <v>261</v>
      </c>
      <c r="K2284" s="11" t="s">
        <v>12658</v>
      </c>
      <c r="L2284" s="11">
        <v>2</v>
      </c>
    </row>
    <row r="2285" spans="1:12">
      <c r="A2285" s="11" t="s">
        <v>4536</v>
      </c>
      <c r="D2285" s="11" t="s">
        <v>260</v>
      </c>
      <c r="E2285" s="19" t="s">
        <v>4786</v>
      </c>
      <c r="F2285" s="10">
        <v>42036</v>
      </c>
      <c r="G2285" s="10">
        <v>45689</v>
      </c>
      <c r="H2285" s="11">
        <v>11</v>
      </c>
      <c r="I2285" s="20" t="s">
        <v>259</v>
      </c>
      <c r="J2285" s="11" t="s">
        <v>261</v>
      </c>
      <c r="K2285" s="11" t="s">
        <v>12658</v>
      </c>
      <c r="L2285" s="11">
        <v>2</v>
      </c>
    </row>
    <row r="2286" spans="1:12">
      <c r="A2286" s="11" t="s">
        <v>4537</v>
      </c>
      <c r="D2286" s="11" t="s">
        <v>260</v>
      </c>
      <c r="E2286" s="19" t="s">
        <v>4787</v>
      </c>
      <c r="F2286" s="10">
        <v>42036</v>
      </c>
      <c r="G2286" s="10">
        <v>45689</v>
      </c>
      <c r="H2286" s="11">
        <v>11</v>
      </c>
      <c r="I2286" s="20" t="s">
        <v>259</v>
      </c>
      <c r="J2286" s="11" t="s">
        <v>261</v>
      </c>
      <c r="K2286" s="11" t="s">
        <v>12658</v>
      </c>
      <c r="L2286" s="11">
        <v>2</v>
      </c>
    </row>
    <row r="2287" spans="1:12">
      <c r="A2287" s="11" t="s">
        <v>4538</v>
      </c>
      <c r="D2287" s="11" t="s">
        <v>260</v>
      </c>
      <c r="E2287" s="19" t="s">
        <v>4788</v>
      </c>
      <c r="F2287" s="10">
        <v>42036</v>
      </c>
      <c r="G2287" s="10">
        <v>45689</v>
      </c>
      <c r="H2287" s="11">
        <v>11</v>
      </c>
      <c r="I2287" s="20" t="s">
        <v>259</v>
      </c>
      <c r="J2287" s="11" t="s">
        <v>261</v>
      </c>
      <c r="K2287" s="11" t="s">
        <v>12658</v>
      </c>
      <c r="L2287" s="11">
        <v>2</v>
      </c>
    </row>
    <row r="2288" spans="1:12">
      <c r="A2288" s="11" t="s">
        <v>4539</v>
      </c>
      <c r="D2288" s="11" t="s">
        <v>260</v>
      </c>
      <c r="E2288" s="19" t="s">
        <v>4789</v>
      </c>
      <c r="F2288" s="10">
        <v>42036</v>
      </c>
      <c r="G2288" s="10">
        <v>45689</v>
      </c>
      <c r="H2288" s="11">
        <v>11</v>
      </c>
      <c r="I2288" s="20" t="s">
        <v>259</v>
      </c>
      <c r="J2288" s="11" t="s">
        <v>261</v>
      </c>
      <c r="K2288" s="11" t="s">
        <v>12658</v>
      </c>
      <c r="L2288" s="11">
        <v>2</v>
      </c>
    </row>
    <row r="2289" spans="1:12">
      <c r="A2289" s="11" t="s">
        <v>4540</v>
      </c>
      <c r="D2289" s="11" t="s">
        <v>260</v>
      </c>
      <c r="E2289" s="19" t="s">
        <v>4790</v>
      </c>
      <c r="F2289" s="10">
        <v>42036</v>
      </c>
      <c r="G2289" s="10">
        <v>45689</v>
      </c>
      <c r="H2289" s="11">
        <v>11</v>
      </c>
      <c r="I2289" s="20" t="s">
        <v>259</v>
      </c>
      <c r="J2289" s="11" t="s">
        <v>261</v>
      </c>
      <c r="K2289" s="11" t="s">
        <v>12658</v>
      </c>
      <c r="L2289" s="11">
        <v>2</v>
      </c>
    </row>
    <row r="2290" spans="1:12">
      <c r="A2290" s="11" t="s">
        <v>4541</v>
      </c>
      <c r="D2290" s="11" t="s">
        <v>260</v>
      </c>
      <c r="E2290" s="19" t="s">
        <v>4791</v>
      </c>
      <c r="F2290" s="10">
        <v>42036</v>
      </c>
      <c r="G2290" s="10">
        <v>45689</v>
      </c>
      <c r="H2290" s="11">
        <v>11</v>
      </c>
      <c r="I2290" s="20" t="s">
        <v>259</v>
      </c>
      <c r="J2290" s="11" t="s">
        <v>261</v>
      </c>
      <c r="K2290" s="11" t="s">
        <v>12658</v>
      </c>
      <c r="L2290" s="11">
        <v>2</v>
      </c>
    </row>
    <row r="2291" spans="1:12">
      <c r="A2291" s="11" t="s">
        <v>4542</v>
      </c>
      <c r="D2291" s="11" t="s">
        <v>260</v>
      </c>
      <c r="E2291" s="19" t="s">
        <v>4792</v>
      </c>
      <c r="F2291" s="10">
        <v>42036</v>
      </c>
      <c r="G2291" s="10">
        <v>45689</v>
      </c>
      <c r="H2291" s="11">
        <v>11</v>
      </c>
      <c r="I2291" s="20" t="s">
        <v>259</v>
      </c>
      <c r="J2291" s="11" t="s">
        <v>261</v>
      </c>
      <c r="K2291" s="11" t="s">
        <v>12658</v>
      </c>
      <c r="L2291" s="11">
        <v>2</v>
      </c>
    </row>
    <row r="2292" spans="1:12">
      <c r="A2292" s="11" t="s">
        <v>4543</v>
      </c>
      <c r="D2292" s="11" t="s">
        <v>260</v>
      </c>
      <c r="E2292" s="19" t="s">
        <v>4793</v>
      </c>
      <c r="F2292" s="10">
        <v>42036</v>
      </c>
      <c r="G2292" s="10">
        <v>45689</v>
      </c>
      <c r="H2292" s="11">
        <v>11</v>
      </c>
      <c r="I2292" s="20" t="s">
        <v>259</v>
      </c>
      <c r="J2292" s="11" t="s">
        <v>261</v>
      </c>
      <c r="K2292" s="11" t="s">
        <v>12658</v>
      </c>
      <c r="L2292" s="11">
        <v>2</v>
      </c>
    </row>
    <row r="2293" spans="1:12">
      <c r="A2293" s="11" t="s">
        <v>4544</v>
      </c>
      <c r="D2293" s="11" t="s">
        <v>260</v>
      </c>
      <c r="E2293" s="19" t="s">
        <v>4794</v>
      </c>
      <c r="F2293" s="10">
        <v>42036</v>
      </c>
      <c r="G2293" s="10">
        <v>45689</v>
      </c>
      <c r="H2293" s="11">
        <v>11</v>
      </c>
      <c r="I2293" s="20" t="s">
        <v>259</v>
      </c>
      <c r="J2293" s="11" t="s">
        <v>261</v>
      </c>
      <c r="K2293" s="11" t="s">
        <v>12658</v>
      </c>
      <c r="L2293" s="11">
        <v>2</v>
      </c>
    </row>
    <row r="2294" spans="1:12">
      <c r="A2294" s="11" t="s">
        <v>4545</v>
      </c>
      <c r="D2294" s="11" t="s">
        <v>260</v>
      </c>
      <c r="E2294" s="19" t="s">
        <v>4795</v>
      </c>
      <c r="F2294" s="10">
        <v>42036</v>
      </c>
      <c r="G2294" s="10">
        <v>45689</v>
      </c>
      <c r="H2294" s="11">
        <v>11</v>
      </c>
      <c r="I2294" s="20" t="s">
        <v>259</v>
      </c>
      <c r="J2294" s="11" t="s">
        <v>261</v>
      </c>
      <c r="K2294" s="11" t="s">
        <v>12658</v>
      </c>
      <c r="L2294" s="11">
        <v>2</v>
      </c>
    </row>
    <row r="2295" spans="1:12">
      <c r="A2295" s="11" t="s">
        <v>4546</v>
      </c>
      <c r="D2295" s="11" t="s">
        <v>260</v>
      </c>
      <c r="E2295" s="19" t="s">
        <v>4796</v>
      </c>
      <c r="F2295" s="10">
        <v>42036</v>
      </c>
      <c r="G2295" s="10">
        <v>45689</v>
      </c>
      <c r="H2295" s="11">
        <v>11</v>
      </c>
      <c r="I2295" s="11" t="s">
        <v>277</v>
      </c>
      <c r="J2295" s="11" t="s">
        <v>261</v>
      </c>
      <c r="K2295" s="11" t="s">
        <v>12658</v>
      </c>
      <c r="L2295" s="11">
        <v>2</v>
      </c>
    </row>
    <row r="2296" spans="1:12">
      <c r="A2296" s="11" t="s">
        <v>4547</v>
      </c>
      <c r="D2296" s="11" t="s">
        <v>260</v>
      </c>
      <c r="E2296" s="19" t="s">
        <v>4797</v>
      </c>
      <c r="F2296" s="10">
        <v>42036</v>
      </c>
      <c r="G2296" s="10">
        <v>45689</v>
      </c>
      <c r="H2296" s="11">
        <v>11</v>
      </c>
      <c r="I2296" s="11" t="s">
        <v>277</v>
      </c>
      <c r="J2296" s="11" t="s">
        <v>261</v>
      </c>
      <c r="K2296" s="11" t="s">
        <v>12658</v>
      </c>
      <c r="L2296" s="11">
        <v>2</v>
      </c>
    </row>
    <row r="2297" spans="1:12">
      <c r="A2297" s="11" t="s">
        <v>4548</v>
      </c>
      <c r="D2297" s="11" t="s">
        <v>260</v>
      </c>
      <c r="E2297" s="19" t="s">
        <v>4798</v>
      </c>
      <c r="F2297" s="10">
        <v>42036</v>
      </c>
      <c r="G2297" s="10">
        <v>45689</v>
      </c>
      <c r="H2297" s="11">
        <v>11</v>
      </c>
      <c r="I2297" s="11" t="s">
        <v>277</v>
      </c>
      <c r="J2297" s="11" t="s">
        <v>261</v>
      </c>
      <c r="K2297" s="11" t="s">
        <v>12658</v>
      </c>
      <c r="L2297" s="11">
        <v>2</v>
      </c>
    </row>
    <row r="2298" spans="1:12">
      <c r="A2298" s="11" t="s">
        <v>4549</v>
      </c>
      <c r="D2298" s="11" t="s">
        <v>260</v>
      </c>
      <c r="E2298" s="19" t="s">
        <v>4799</v>
      </c>
      <c r="F2298" s="10">
        <v>42036</v>
      </c>
      <c r="G2298" s="10">
        <v>45689</v>
      </c>
      <c r="H2298" s="11">
        <v>11</v>
      </c>
      <c r="I2298" s="20" t="s">
        <v>259</v>
      </c>
      <c r="J2298" s="11" t="s">
        <v>261</v>
      </c>
      <c r="K2298" s="11" t="s">
        <v>12658</v>
      </c>
      <c r="L2298" s="11">
        <v>2</v>
      </c>
    </row>
    <row r="2299" spans="1:12">
      <c r="A2299" s="11" t="s">
        <v>4550</v>
      </c>
      <c r="D2299" s="11" t="s">
        <v>260</v>
      </c>
      <c r="E2299" s="19" t="s">
        <v>4800</v>
      </c>
      <c r="F2299" s="10">
        <v>42036</v>
      </c>
      <c r="G2299" s="10">
        <v>45689</v>
      </c>
      <c r="H2299" s="11">
        <v>11</v>
      </c>
      <c r="I2299" s="20" t="s">
        <v>259</v>
      </c>
      <c r="J2299" s="11" t="s">
        <v>261</v>
      </c>
      <c r="K2299" s="11" t="s">
        <v>12658</v>
      </c>
      <c r="L2299" s="11">
        <v>2</v>
      </c>
    </row>
    <row r="2300" spans="1:12">
      <c r="A2300" s="11" t="s">
        <v>4551</v>
      </c>
      <c r="D2300" s="11" t="s">
        <v>260</v>
      </c>
      <c r="E2300" s="19" t="s">
        <v>4801</v>
      </c>
      <c r="F2300" s="10">
        <v>42036</v>
      </c>
      <c r="G2300" s="10">
        <v>45689</v>
      </c>
      <c r="H2300" s="11">
        <v>11</v>
      </c>
      <c r="I2300" s="20" t="s">
        <v>259</v>
      </c>
      <c r="J2300" s="11" t="s">
        <v>261</v>
      </c>
      <c r="K2300" s="11" t="s">
        <v>12658</v>
      </c>
      <c r="L2300" s="11">
        <v>2</v>
      </c>
    </row>
    <row r="2301" spans="1:12">
      <c r="A2301" s="11" t="s">
        <v>4552</v>
      </c>
      <c r="D2301" s="11" t="s">
        <v>260</v>
      </c>
      <c r="E2301" s="19" t="s">
        <v>4802</v>
      </c>
      <c r="F2301" s="10">
        <v>42036</v>
      </c>
      <c r="G2301" s="10">
        <v>45689</v>
      </c>
      <c r="H2301" s="11">
        <v>11</v>
      </c>
      <c r="I2301" s="20" t="s">
        <v>259</v>
      </c>
      <c r="J2301" s="11" t="s">
        <v>261</v>
      </c>
      <c r="K2301" s="11" t="s">
        <v>12658</v>
      </c>
      <c r="L2301" s="11">
        <v>2</v>
      </c>
    </row>
    <row r="2302" spans="1:12">
      <c r="A2302" s="11" t="s">
        <v>4553</v>
      </c>
      <c r="D2302" s="11" t="s">
        <v>260</v>
      </c>
      <c r="E2302" s="19" t="s">
        <v>4803</v>
      </c>
      <c r="F2302" s="10">
        <v>42036</v>
      </c>
      <c r="G2302" s="10">
        <v>45689</v>
      </c>
      <c r="H2302" s="11">
        <v>11</v>
      </c>
      <c r="I2302" s="20" t="s">
        <v>259</v>
      </c>
      <c r="J2302" s="11" t="s">
        <v>261</v>
      </c>
      <c r="K2302" s="11" t="s">
        <v>12658</v>
      </c>
      <c r="L2302" s="11">
        <v>2</v>
      </c>
    </row>
    <row r="2303" spans="1:12">
      <c r="A2303" s="11" t="s">
        <v>4554</v>
      </c>
      <c r="D2303" s="11" t="s">
        <v>260</v>
      </c>
      <c r="E2303" s="19" t="s">
        <v>4804</v>
      </c>
      <c r="F2303" s="10">
        <v>42036</v>
      </c>
      <c r="G2303" s="10">
        <v>45689</v>
      </c>
      <c r="H2303" s="11">
        <v>11</v>
      </c>
      <c r="I2303" s="20" t="s">
        <v>259</v>
      </c>
      <c r="J2303" s="11" t="s">
        <v>261</v>
      </c>
      <c r="K2303" s="11" t="s">
        <v>12658</v>
      </c>
      <c r="L2303" s="11">
        <v>2</v>
      </c>
    </row>
    <row r="2304" spans="1:12">
      <c r="A2304" s="11" t="s">
        <v>4555</v>
      </c>
      <c r="D2304" s="11" t="s">
        <v>260</v>
      </c>
      <c r="E2304" s="19" t="s">
        <v>4805</v>
      </c>
      <c r="F2304" s="10">
        <v>42036</v>
      </c>
      <c r="G2304" s="10">
        <v>45689</v>
      </c>
      <c r="H2304" s="11">
        <v>11</v>
      </c>
      <c r="I2304" s="20" t="s">
        <v>259</v>
      </c>
      <c r="J2304" s="11" t="s">
        <v>261</v>
      </c>
      <c r="K2304" s="11" t="s">
        <v>12658</v>
      </c>
      <c r="L2304" s="11">
        <v>2</v>
      </c>
    </row>
    <row r="2305" spans="1:12">
      <c r="A2305" s="11" t="s">
        <v>4556</v>
      </c>
      <c r="D2305" s="11" t="s">
        <v>260</v>
      </c>
      <c r="E2305" s="19" t="s">
        <v>4806</v>
      </c>
      <c r="F2305" s="10">
        <v>42036</v>
      </c>
      <c r="G2305" s="10">
        <v>45689</v>
      </c>
      <c r="H2305" s="11">
        <v>11</v>
      </c>
      <c r="I2305" s="20" t="s">
        <v>259</v>
      </c>
      <c r="J2305" s="11" t="s">
        <v>261</v>
      </c>
      <c r="K2305" s="11" t="s">
        <v>12658</v>
      </c>
      <c r="L2305" s="11">
        <v>2</v>
      </c>
    </row>
    <row r="2306" spans="1:12">
      <c r="A2306" s="11" t="s">
        <v>4557</v>
      </c>
      <c r="D2306" s="11" t="s">
        <v>260</v>
      </c>
      <c r="E2306" s="19" t="s">
        <v>4807</v>
      </c>
      <c r="F2306" s="10">
        <v>42036</v>
      </c>
      <c r="G2306" s="10">
        <v>45689</v>
      </c>
      <c r="H2306" s="11">
        <v>11</v>
      </c>
      <c r="I2306" s="20" t="s">
        <v>259</v>
      </c>
      <c r="J2306" s="11" t="s">
        <v>261</v>
      </c>
      <c r="K2306" s="11" t="s">
        <v>12658</v>
      </c>
      <c r="L2306" s="11">
        <v>2</v>
      </c>
    </row>
    <row r="2307" spans="1:12">
      <c r="A2307" s="11" t="s">
        <v>4558</v>
      </c>
      <c r="D2307" s="11" t="s">
        <v>260</v>
      </c>
      <c r="E2307" s="19" t="s">
        <v>4808</v>
      </c>
      <c r="F2307" s="10">
        <v>42036</v>
      </c>
      <c r="G2307" s="10">
        <v>45689</v>
      </c>
      <c r="H2307" s="11">
        <v>11</v>
      </c>
      <c r="I2307" s="20" t="s">
        <v>259</v>
      </c>
      <c r="J2307" s="11" t="s">
        <v>261</v>
      </c>
      <c r="K2307" s="11" t="s">
        <v>12658</v>
      </c>
      <c r="L2307" s="11">
        <v>2</v>
      </c>
    </row>
    <row r="2308" spans="1:12">
      <c r="A2308" s="11" t="s">
        <v>4559</v>
      </c>
      <c r="D2308" s="11" t="s">
        <v>260</v>
      </c>
      <c r="E2308" s="19" t="s">
        <v>4809</v>
      </c>
      <c r="F2308" s="10">
        <v>42036</v>
      </c>
      <c r="G2308" s="10">
        <v>45689</v>
      </c>
      <c r="H2308" s="11">
        <v>11</v>
      </c>
      <c r="I2308" s="20" t="s">
        <v>259</v>
      </c>
      <c r="J2308" s="11" t="s">
        <v>261</v>
      </c>
      <c r="K2308" s="11" t="s">
        <v>12658</v>
      </c>
      <c r="L2308" s="11">
        <v>2</v>
      </c>
    </row>
    <row r="2309" spans="1:12">
      <c r="A2309" s="11" t="s">
        <v>4560</v>
      </c>
      <c r="D2309" s="11" t="s">
        <v>260</v>
      </c>
      <c r="E2309" s="19" t="s">
        <v>4810</v>
      </c>
      <c r="F2309" s="10">
        <v>42036</v>
      </c>
      <c r="G2309" s="10">
        <v>45689</v>
      </c>
      <c r="H2309" s="11">
        <v>11</v>
      </c>
      <c r="I2309" s="20" t="s">
        <v>259</v>
      </c>
      <c r="J2309" s="11" t="s">
        <v>261</v>
      </c>
      <c r="K2309" s="11" t="s">
        <v>12658</v>
      </c>
      <c r="L2309" s="11">
        <v>2</v>
      </c>
    </row>
    <row r="2310" spans="1:12">
      <c r="A2310" s="11" t="s">
        <v>4561</v>
      </c>
      <c r="D2310" s="11" t="s">
        <v>260</v>
      </c>
      <c r="E2310" s="19" t="s">
        <v>4811</v>
      </c>
      <c r="F2310" s="10">
        <v>42036</v>
      </c>
      <c r="G2310" s="10">
        <v>45689</v>
      </c>
      <c r="H2310" s="11">
        <v>11</v>
      </c>
      <c r="I2310" s="20" t="s">
        <v>259</v>
      </c>
      <c r="J2310" s="11" t="s">
        <v>261</v>
      </c>
      <c r="K2310" s="11" t="s">
        <v>12658</v>
      </c>
      <c r="L2310" s="11">
        <v>2</v>
      </c>
    </row>
    <row r="2311" spans="1:12">
      <c r="A2311" s="11" t="s">
        <v>4562</v>
      </c>
      <c r="D2311" s="11" t="s">
        <v>260</v>
      </c>
      <c r="E2311" s="19" t="s">
        <v>4812</v>
      </c>
      <c r="F2311" s="10">
        <v>42036</v>
      </c>
      <c r="G2311" s="10">
        <v>45689</v>
      </c>
      <c r="H2311" s="11">
        <v>11</v>
      </c>
      <c r="I2311" s="20" t="s">
        <v>259</v>
      </c>
      <c r="J2311" s="11" t="s">
        <v>261</v>
      </c>
      <c r="K2311" s="11" t="s">
        <v>12658</v>
      </c>
      <c r="L2311" s="11">
        <v>2</v>
      </c>
    </row>
    <row r="2312" spans="1:12">
      <c r="A2312" s="11" t="s">
        <v>4563</v>
      </c>
      <c r="D2312" s="11" t="s">
        <v>260</v>
      </c>
      <c r="E2312" s="19" t="s">
        <v>4813</v>
      </c>
      <c r="F2312" s="10">
        <v>42036</v>
      </c>
      <c r="G2312" s="10">
        <v>45689</v>
      </c>
      <c r="H2312" s="11">
        <v>11</v>
      </c>
      <c r="I2312" s="20" t="s">
        <v>259</v>
      </c>
      <c r="J2312" s="11" t="s">
        <v>261</v>
      </c>
      <c r="K2312" s="11" t="s">
        <v>12658</v>
      </c>
      <c r="L2312" s="11">
        <v>2</v>
      </c>
    </row>
    <row r="2313" spans="1:12">
      <c r="A2313" s="11" t="s">
        <v>4564</v>
      </c>
      <c r="D2313" s="11" t="s">
        <v>260</v>
      </c>
      <c r="E2313" s="19" t="s">
        <v>4814</v>
      </c>
      <c r="F2313" s="10">
        <v>42036</v>
      </c>
      <c r="G2313" s="10">
        <v>45689</v>
      </c>
      <c r="H2313" s="11">
        <v>11</v>
      </c>
      <c r="I2313" s="11" t="s">
        <v>277</v>
      </c>
      <c r="J2313" s="11" t="s">
        <v>261</v>
      </c>
      <c r="K2313" s="11" t="s">
        <v>12658</v>
      </c>
      <c r="L2313" s="11">
        <v>2</v>
      </c>
    </row>
    <row r="2314" spans="1:12">
      <c r="A2314" s="11" t="s">
        <v>4565</v>
      </c>
      <c r="D2314" s="11" t="s">
        <v>260</v>
      </c>
      <c r="E2314" s="19" t="s">
        <v>4815</v>
      </c>
      <c r="F2314" s="10">
        <v>42036</v>
      </c>
      <c r="G2314" s="10">
        <v>45689</v>
      </c>
      <c r="H2314" s="11">
        <v>11</v>
      </c>
      <c r="I2314" s="11" t="s">
        <v>277</v>
      </c>
      <c r="J2314" s="11" t="s">
        <v>261</v>
      </c>
      <c r="K2314" s="11" t="s">
        <v>12658</v>
      </c>
      <c r="L2314" s="11">
        <v>2</v>
      </c>
    </row>
    <row r="2315" spans="1:12">
      <c r="A2315" s="11" t="s">
        <v>4566</v>
      </c>
      <c r="D2315" s="11" t="s">
        <v>260</v>
      </c>
      <c r="E2315" s="19" t="s">
        <v>4816</v>
      </c>
      <c r="F2315" s="10">
        <v>42036</v>
      </c>
      <c r="G2315" s="10">
        <v>45689</v>
      </c>
      <c r="H2315" s="11">
        <v>11</v>
      </c>
      <c r="I2315" s="11" t="s">
        <v>277</v>
      </c>
      <c r="J2315" s="11" t="s">
        <v>261</v>
      </c>
      <c r="K2315" s="11" t="s">
        <v>12658</v>
      </c>
      <c r="L2315" s="11">
        <v>2</v>
      </c>
    </row>
    <row r="2316" spans="1:12">
      <c r="A2316" s="11" t="s">
        <v>4567</v>
      </c>
      <c r="D2316" s="11" t="s">
        <v>260</v>
      </c>
      <c r="E2316" s="19" t="s">
        <v>4817</v>
      </c>
      <c r="F2316" s="10">
        <v>42036</v>
      </c>
      <c r="G2316" s="10">
        <v>45689</v>
      </c>
      <c r="H2316" s="11">
        <v>11</v>
      </c>
      <c r="I2316" s="20" t="s">
        <v>259</v>
      </c>
      <c r="J2316" s="11" t="s">
        <v>261</v>
      </c>
      <c r="K2316" s="11" t="s">
        <v>12658</v>
      </c>
      <c r="L2316" s="11">
        <v>2</v>
      </c>
    </row>
    <row r="2317" spans="1:12">
      <c r="A2317" s="11" t="s">
        <v>4568</v>
      </c>
      <c r="D2317" s="11" t="s">
        <v>260</v>
      </c>
      <c r="E2317" s="19" t="s">
        <v>4818</v>
      </c>
      <c r="F2317" s="10">
        <v>42036</v>
      </c>
      <c r="G2317" s="10">
        <v>45689</v>
      </c>
      <c r="H2317" s="11">
        <v>11</v>
      </c>
      <c r="I2317" s="20" t="s">
        <v>259</v>
      </c>
      <c r="J2317" s="11" t="s">
        <v>261</v>
      </c>
      <c r="K2317" s="11" t="s">
        <v>12658</v>
      </c>
      <c r="L2317" s="11">
        <v>2</v>
      </c>
    </row>
    <row r="2318" spans="1:12">
      <c r="A2318" s="11" t="s">
        <v>4569</v>
      </c>
      <c r="D2318" s="11" t="s">
        <v>260</v>
      </c>
      <c r="E2318" s="19" t="s">
        <v>4819</v>
      </c>
      <c r="F2318" s="10">
        <v>42036</v>
      </c>
      <c r="G2318" s="10">
        <v>45689</v>
      </c>
      <c r="H2318" s="11">
        <v>11</v>
      </c>
      <c r="I2318" s="20" t="s">
        <v>259</v>
      </c>
      <c r="J2318" s="11" t="s">
        <v>261</v>
      </c>
      <c r="K2318" s="11" t="s">
        <v>12658</v>
      </c>
      <c r="L2318" s="11">
        <v>2</v>
      </c>
    </row>
    <row r="2319" spans="1:12">
      <c r="A2319" s="11" t="s">
        <v>4570</v>
      </c>
      <c r="D2319" s="11" t="s">
        <v>260</v>
      </c>
      <c r="E2319" s="19" t="s">
        <v>4820</v>
      </c>
      <c r="F2319" s="10">
        <v>42036</v>
      </c>
      <c r="G2319" s="10">
        <v>45689</v>
      </c>
      <c r="H2319" s="11">
        <v>11</v>
      </c>
      <c r="I2319" s="20" t="s">
        <v>259</v>
      </c>
      <c r="J2319" s="11" t="s">
        <v>261</v>
      </c>
      <c r="K2319" s="11" t="s">
        <v>12658</v>
      </c>
      <c r="L2319" s="11">
        <v>2</v>
      </c>
    </row>
    <row r="2320" spans="1:12">
      <c r="A2320" s="11" t="s">
        <v>4571</v>
      </c>
      <c r="D2320" s="11" t="s">
        <v>260</v>
      </c>
      <c r="E2320" s="19" t="s">
        <v>4821</v>
      </c>
      <c r="F2320" s="10">
        <v>42036</v>
      </c>
      <c r="G2320" s="10">
        <v>45689</v>
      </c>
      <c r="H2320" s="11">
        <v>11</v>
      </c>
      <c r="I2320" s="20" t="s">
        <v>259</v>
      </c>
      <c r="J2320" s="11" t="s">
        <v>261</v>
      </c>
      <c r="K2320" s="11" t="s">
        <v>12658</v>
      </c>
      <c r="L2320" s="11">
        <v>2</v>
      </c>
    </row>
    <row r="2321" spans="1:12">
      <c r="A2321" s="11" t="s">
        <v>4572</v>
      </c>
      <c r="D2321" s="11" t="s">
        <v>260</v>
      </c>
      <c r="E2321" s="19" t="s">
        <v>4822</v>
      </c>
      <c r="F2321" s="10">
        <v>42036</v>
      </c>
      <c r="G2321" s="10">
        <v>45689</v>
      </c>
      <c r="H2321" s="11">
        <v>11</v>
      </c>
      <c r="I2321" s="20" t="s">
        <v>259</v>
      </c>
      <c r="J2321" s="11" t="s">
        <v>261</v>
      </c>
      <c r="K2321" s="11" t="s">
        <v>12658</v>
      </c>
      <c r="L2321" s="11">
        <v>2</v>
      </c>
    </row>
    <row r="2322" spans="1:12">
      <c r="A2322" s="11" t="s">
        <v>4573</v>
      </c>
      <c r="D2322" s="11" t="s">
        <v>260</v>
      </c>
      <c r="E2322" s="19" t="s">
        <v>4823</v>
      </c>
      <c r="F2322" s="10">
        <v>42036</v>
      </c>
      <c r="G2322" s="10">
        <v>45689</v>
      </c>
      <c r="H2322" s="11">
        <v>11</v>
      </c>
      <c r="I2322" s="20" t="s">
        <v>259</v>
      </c>
      <c r="J2322" s="11" t="s">
        <v>261</v>
      </c>
      <c r="K2322" s="11" t="s">
        <v>12658</v>
      </c>
      <c r="L2322" s="11">
        <v>2</v>
      </c>
    </row>
    <row r="2323" spans="1:12">
      <c r="A2323" s="11" t="s">
        <v>4574</v>
      </c>
      <c r="D2323" s="11" t="s">
        <v>260</v>
      </c>
      <c r="E2323" s="19" t="s">
        <v>4824</v>
      </c>
      <c r="F2323" s="10">
        <v>42036</v>
      </c>
      <c r="G2323" s="10">
        <v>45689</v>
      </c>
      <c r="H2323" s="11">
        <v>11</v>
      </c>
      <c r="I2323" s="20" t="s">
        <v>259</v>
      </c>
      <c r="J2323" s="11" t="s">
        <v>261</v>
      </c>
      <c r="K2323" s="11" t="s">
        <v>12658</v>
      </c>
      <c r="L2323" s="11">
        <v>2</v>
      </c>
    </row>
    <row r="2324" spans="1:12">
      <c r="A2324" s="11" t="s">
        <v>4575</v>
      </c>
      <c r="D2324" s="11" t="s">
        <v>260</v>
      </c>
      <c r="E2324" s="19" t="s">
        <v>4825</v>
      </c>
      <c r="F2324" s="10">
        <v>42036</v>
      </c>
      <c r="G2324" s="10">
        <v>45689</v>
      </c>
      <c r="H2324" s="11">
        <v>11</v>
      </c>
      <c r="I2324" s="20" t="s">
        <v>259</v>
      </c>
      <c r="J2324" s="11" t="s">
        <v>261</v>
      </c>
      <c r="K2324" s="11" t="s">
        <v>12658</v>
      </c>
      <c r="L2324" s="11">
        <v>2</v>
      </c>
    </row>
    <row r="2325" spans="1:12">
      <c r="A2325" s="11" t="s">
        <v>4576</v>
      </c>
      <c r="D2325" s="11" t="s">
        <v>260</v>
      </c>
      <c r="E2325" s="19" t="s">
        <v>4826</v>
      </c>
      <c r="F2325" s="10">
        <v>42036</v>
      </c>
      <c r="G2325" s="10">
        <v>45689</v>
      </c>
      <c r="H2325" s="11">
        <v>11</v>
      </c>
      <c r="I2325" s="20" t="s">
        <v>259</v>
      </c>
      <c r="J2325" s="11" t="s">
        <v>261</v>
      </c>
      <c r="K2325" s="11" t="s">
        <v>12658</v>
      </c>
      <c r="L2325" s="11">
        <v>2</v>
      </c>
    </row>
    <row r="2326" spans="1:12">
      <c r="A2326" s="11" t="s">
        <v>4577</v>
      </c>
      <c r="D2326" s="11" t="s">
        <v>260</v>
      </c>
      <c r="E2326" s="19" t="s">
        <v>4827</v>
      </c>
      <c r="F2326" s="10">
        <v>42036</v>
      </c>
      <c r="G2326" s="10">
        <v>45689</v>
      </c>
      <c r="H2326" s="11">
        <v>11</v>
      </c>
      <c r="I2326" s="20" t="s">
        <v>259</v>
      </c>
      <c r="J2326" s="11" t="s">
        <v>261</v>
      </c>
      <c r="K2326" s="11" t="s">
        <v>12658</v>
      </c>
      <c r="L2326" s="11">
        <v>2</v>
      </c>
    </row>
    <row r="2327" spans="1:12">
      <c r="A2327" s="11" t="s">
        <v>4578</v>
      </c>
      <c r="D2327" s="11" t="s">
        <v>260</v>
      </c>
      <c r="E2327" s="19" t="s">
        <v>4828</v>
      </c>
      <c r="F2327" s="10">
        <v>42036</v>
      </c>
      <c r="G2327" s="10">
        <v>45689</v>
      </c>
      <c r="H2327" s="11">
        <v>11</v>
      </c>
      <c r="I2327" s="20" t="s">
        <v>259</v>
      </c>
      <c r="J2327" s="11" t="s">
        <v>261</v>
      </c>
      <c r="K2327" s="11" t="s">
        <v>12658</v>
      </c>
      <c r="L2327" s="11">
        <v>2</v>
      </c>
    </row>
    <row r="2328" spans="1:12">
      <c r="A2328" s="11" t="s">
        <v>4579</v>
      </c>
      <c r="D2328" s="11" t="s">
        <v>260</v>
      </c>
      <c r="E2328" s="19" t="s">
        <v>4829</v>
      </c>
      <c r="F2328" s="10">
        <v>42036</v>
      </c>
      <c r="G2328" s="10">
        <v>45689</v>
      </c>
      <c r="H2328" s="11">
        <v>11</v>
      </c>
      <c r="I2328" s="20" t="s">
        <v>259</v>
      </c>
      <c r="J2328" s="11" t="s">
        <v>261</v>
      </c>
      <c r="K2328" s="11" t="s">
        <v>12658</v>
      </c>
      <c r="L2328" s="11">
        <v>2</v>
      </c>
    </row>
    <row r="2329" spans="1:12">
      <c r="A2329" s="11" t="s">
        <v>4580</v>
      </c>
      <c r="D2329" s="11" t="s">
        <v>260</v>
      </c>
      <c r="E2329" s="19" t="s">
        <v>4830</v>
      </c>
      <c r="F2329" s="10">
        <v>42036</v>
      </c>
      <c r="G2329" s="10">
        <v>45689</v>
      </c>
      <c r="H2329" s="11">
        <v>11</v>
      </c>
      <c r="I2329" s="20" t="s">
        <v>259</v>
      </c>
      <c r="J2329" s="11" t="s">
        <v>261</v>
      </c>
      <c r="K2329" s="11" t="s">
        <v>12658</v>
      </c>
      <c r="L2329" s="11">
        <v>2</v>
      </c>
    </row>
    <row r="2330" spans="1:12">
      <c r="A2330" s="11" t="s">
        <v>4581</v>
      </c>
      <c r="D2330" s="11" t="s">
        <v>260</v>
      </c>
      <c r="E2330" s="19" t="s">
        <v>4831</v>
      </c>
      <c r="F2330" s="10">
        <v>42036</v>
      </c>
      <c r="G2330" s="10">
        <v>45689</v>
      </c>
      <c r="H2330" s="11">
        <v>11</v>
      </c>
      <c r="I2330" s="20" t="s">
        <v>259</v>
      </c>
      <c r="J2330" s="11" t="s">
        <v>261</v>
      </c>
      <c r="K2330" s="11" t="s">
        <v>12658</v>
      </c>
      <c r="L2330" s="11">
        <v>2</v>
      </c>
    </row>
    <row r="2331" spans="1:12">
      <c r="A2331" s="11" t="s">
        <v>4582</v>
      </c>
      <c r="D2331" s="11" t="s">
        <v>260</v>
      </c>
      <c r="E2331" s="19" t="s">
        <v>4832</v>
      </c>
      <c r="F2331" s="10">
        <v>42036</v>
      </c>
      <c r="G2331" s="10">
        <v>45689</v>
      </c>
      <c r="H2331" s="11">
        <v>11</v>
      </c>
      <c r="I2331" s="11" t="s">
        <v>277</v>
      </c>
      <c r="J2331" s="11" t="s">
        <v>261</v>
      </c>
      <c r="K2331" s="11" t="s">
        <v>12658</v>
      </c>
      <c r="L2331" s="11">
        <v>2</v>
      </c>
    </row>
    <row r="2332" spans="1:12">
      <c r="A2332" s="11" t="s">
        <v>4583</v>
      </c>
      <c r="D2332" s="11" t="s">
        <v>260</v>
      </c>
      <c r="E2332" s="19" t="s">
        <v>4833</v>
      </c>
      <c r="F2332" s="10">
        <v>42036</v>
      </c>
      <c r="G2332" s="10">
        <v>45689</v>
      </c>
      <c r="H2332" s="11">
        <v>11</v>
      </c>
      <c r="I2332" s="11" t="s">
        <v>277</v>
      </c>
      <c r="J2332" s="11" t="s">
        <v>261</v>
      </c>
      <c r="K2332" s="11" t="s">
        <v>12658</v>
      </c>
      <c r="L2332" s="11">
        <v>2</v>
      </c>
    </row>
    <row r="2333" spans="1:12">
      <c r="A2333" s="11" t="s">
        <v>4584</v>
      </c>
      <c r="D2333" s="11" t="s">
        <v>260</v>
      </c>
      <c r="E2333" s="19" t="s">
        <v>4834</v>
      </c>
      <c r="F2333" s="10">
        <v>42036</v>
      </c>
      <c r="G2333" s="10">
        <v>45689</v>
      </c>
      <c r="H2333" s="11">
        <v>11</v>
      </c>
      <c r="I2333" s="11" t="s">
        <v>277</v>
      </c>
      <c r="J2333" s="11" t="s">
        <v>261</v>
      </c>
      <c r="K2333" s="11" t="s">
        <v>12658</v>
      </c>
      <c r="L2333" s="11">
        <v>2</v>
      </c>
    </row>
    <row r="2334" spans="1:12">
      <c r="A2334" s="11" t="s">
        <v>4585</v>
      </c>
      <c r="D2334" s="11" t="s">
        <v>260</v>
      </c>
      <c r="E2334" s="19" t="s">
        <v>4835</v>
      </c>
      <c r="F2334" s="10">
        <v>42036</v>
      </c>
      <c r="G2334" s="10">
        <v>45689</v>
      </c>
      <c r="H2334" s="11">
        <v>11</v>
      </c>
      <c r="I2334" s="20" t="s">
        <v>259</v>
      </c>
      <c r="J2334" s="11" t="s">
        <v>261</v>
      </c>
      <c r="K2334" s="11" t="s">
        <v>12658</v>
      </c>
      <c r="L2334" s="11">
        <v>2</v>
      </c>
    </row>
    <row r="2335" spans="1:12">
      <c r="A2335" s="11" t="s">
        <v>4586</v>
      </c>
      <c r="D2335" s="11" t="s">
        <v>260</v>
      </c>
      <c r="E2335" s="19" t="s">
        <v>4836</v>
      </c>
      <c r="F2335" s="10">
        <v>42036</v>
      </c>
      <c r="G2335" s="10">
        <v>45689</v>
      </c>
      <c r="H2335" s="11">
        <v>11</v>
      </c>
      <c r="I2335" s="20" t="s">
        <v>259</v>
      </c>
      <c r="J2335" s="11" t="s">
        <v>261</v>
      </c>
      <c r="K2335" s="11" t="s">
        <v>12658</v>
      </c>
      <c r="L2335" s="11">
        <v>2</v>
      </c>
    </row>
    <row r="2336" spans="1:12">
      <c r="A2336" s="11" t="s">
        <v>4587</v>
      </c>
      <c r="D2336" s="11" t="s">
        <v>260</v>
      </c>
      <c r="E2336" s="19" t="s">
        <v>4837</v>
      </c>
      <c r="F2336" s="10">
        <v>42036</v>
      </c>
      <c r="G2336" s="10">
        <v>45689</v>
      </c>
      <c r="H2336" s="11">
        <v>11</v>
      </c>
      <c r="I2336" s="20" t="s">
        <v>259</v>
      </c>
      <c r="J2336" s="11" t="s">
        <v>261</v>
      </c>
      <c r="K2336" s="11" t="s">
        <v>12658</v>
      </c>
      <c r="L2336" s="11">
        <v>2</v>
      </c>
    </row>
    <row r="2337" spans="1:12">
      <c r="A2337" s="11" t="s">
        <v>4588</v>
      </c>
      <c r="D2337" s="11" t="s">
        <v>260</v>
      </c>
      <c r="E2337" s="19" t="s">
        <v>4838</v>
      </c>
      <c r="F2337" s="10">
        <v>42036</v>
      </c>
      <c r="G2337" s="10">
        <v>45689</v>
      </c>
      <c r="H2337" s="11">
        <v>11</v>
      </c>
      <c r="I2337" s="20" t="s">
        <v>259</v>
      </c>
      <c r="J2337" s="11" t="s">
        <v>261</v>
      </c>
      <c r="K2337" s="11" t="s">
        <v>12658</v>
      </c>
      <c r="L2337" s="11">
        <v>2</v>
      </c>
    </row>
    <row r="2338" spans="1:12">
      <c r="A2338" s="11" t="s">
        <v>4589</v>
      </c>
      <c r="D2338" s="11" t="s">
        <v>260</v>
      </c>
      <c r="E2338" s="19" t="s">
        <v>4839</v>
      </c>
      <c r="F2338" s="10">
        <v>42036</v>
      </c>
      <c r="G2338" s="10">
        <v>45689</v>
      </c>
      <c r="H2338" s="11">
        <v>11</v>
      </c>
      <c r="I2338" s="20" t="s">
        <v>259</v>
      </c>
      <c r="J2338" s="11" t="s">
        <v>261</v>
      </c>
      <c r="K2338" s="11" t="s">
        <v>12658</v>
      </c>
      <c r="L2338" s="11">
        <v>2</v>
      </c>
    </row>
    <row r="2339" spans="1:12">
      <c r="A2339" s="11" t="s">
        <v>4590</v>
      </c>
      <c r="D2339" s="11" t="s">
        <v>260</v>
      </c>
      <c r="E2339" s="19" t="s">
        <v>4840</v>
      </c>
      <c r="F2339" s="10">
        <v>42036</v>
      </c>
      <c r="G2339" s="10">
        <v>45689</v>
      </c>
      <c r="H2339" s="11">
        <v>11</v>
      </c>
      <c r="I2339" s="20" t="s">
        <v>259</v>
      </c>
      <c r="J2339" s="11" t="s">
        <v>261</v>
      </c>
      <c r="K2339" s="11" t="s">
        <v>12658</v>
      </c>
      <c r="L2339" s="11">
        <v>2</v>
      </c>
    </row>
    <row r="2340" spans="1:12">
      <c r="A2340" s="11" t="s">
        <v>4591</v>
      </c>
      <c r="D2340" s="11" t="s">
        <v>260</v>
      </c>
      <c r="E2340" s="19" t="s">
        <v>4841</v>
      </c>
      <c r="F2340" s="10">
        <v>42036</v>
      </c>
      <c r="G2340" s="10">
        <v>45689</v>
      </c>
      <c r="H2340" s="11">
        <v>11</v>
      </c>
      <c r="I2340" s="20" t="s">
        <v>259</v>
      </c>
      <c r="J2340" s="11" t="s">
        <v>261</v>
      </c>
      <c r="K2340" s="11" t="s">
        <v>12658</v>
      </c>
      <c r="L2340" s="11">
        <v>2</v>
      </c>
    </row>
    <row r="2341" spans="1:12">
      <c r="A2341" s="11" t="s">
        <v>4592</v>
      </c>
      <c r="D2341" s="11" t="s">
        <v>260</v>
      </c>
      <c r="E2341" s="19" t="s">
        <v>4842</v>
      </c>
      <c r="F2341" s="10">
        <v>42036</v>
      </c>
      <c r="G2341" s="10">
        <v>45689</v>
      </c>
      <c r="H2341" s="11">
        <v>11</v>
      </c>
      <c r="I2341" s="20" t="s">
        <v>259</v>
      </c>
      <c r="J2341" s="11" t="s">
        <v>261</v>
      </c>
      <c r="K2341" s="11" t="s">
        <v>12658</v>
      </c>
      <c r="L2341" s="11">
        <v>2</v>
      </c>
    </row>
    <row r="2342" spans="1:12">
      <c r="A2342" s="11" t="s">
        <v>4593</v>
      </c>
      <c r="D2342" s="11" t="s">
        <v>260</v>
      </c>
      <c r="E2342" s="19" t="s">
        <v>4843</v>
      </c>
      <c r="F2342" s="10">
        <v>42036</v>
      </c>
      <c r="G2342" s="10">
        <v>45689</v>
      </c>
      <c r="H2342" s="11">
        <v>11</v>
      </c>
      <c r="I2342" s="20" t="s">
        <v>259</v>
      </c>
      <c r="J2342" s="11" t="s">
        <v>261</v>
      </c>
      <c r="K2342" s="11" t="s">
        <v>12658</v>
      </c>
      <c r="L2342" s="11">
        <v>2</v>
      </c>
    </row>
    <row r="2343" spans="1:12">
      <c r="A2343" s="11" t="s">
        <v>4594</v>
      </c>
      <c r="D2343" s="11" t="s">
        <v>260</v>
      </c>
      <c r="E2343" s="19" t="s">
        <v>4844</v>
      </c>
      <c r="F2343" s="10">
        <v>42036</v>
      </c>
      <c r="G2343" s="10">
        <v>45689</v>
      </c>
      <c r="H2343" s="11">
        <v>11</v>
      </c>
      <c r="I2343" s="20" t="s">
        <v>259</v>
      </c>
      <c r="J2343" s="11" t="s">
        <v>261</v>
      </c>
      <c r="K2343" s="11" t="s">
        <v>12658</v>
      </c>
      <c r="L2343" s="11">
        <v>2</v>
      </c>
    </row>
    <row r="2344" spans="1:12">
      <c r="A2344" s="11" t="s">
        <v>4595</v>
      </c>
      <c r="D2344" s="11" t="s">
        <v>260</v>
      </c>
      <c r="E2344" s="19" t="s">
        <v>4845</v>
      </c>
      <c r="F2344" s="10">
        <v>42036</v>
      </c>
      <c r="G2344" s="10">
        <v>45689</v>
      </c>
      <c r="H2344" s="11">
        <v>11</v>
      </c>
      <c r="I2344" s="20" t="s">
        <v>259</v>
      </c>
      <c r="J2344" s="11" t="s">
        <v>261</v>
      </c>
      <c r="K2344" s="11" t="s">
        <v>12658</v>
      </c>
      <c r="L2344" s="11">
        <v>2</v>
      </c>
    </row>
    <row r="2345" spans="1:12">
      <c r="A2345" s="11" t="s">
        <v>4596</v>
      </c>
      <c r="D2345" s="11" t="s">
        <v>260</v>
      </c>
      <c r="E2345" s="19" t="s">
        <v>4846</v>
      </c>
      <c r="F2345" s="10">
        <v>42036</v>
      </c>
      <c r="G2345" s="10">
        <v>45689</v>
      </c>
      <c r="H2345" s="11">
        <v>11</v>
      </c>
      <c r="I2345" s="20" t="s">
        <v>259</v>
      </c>
      <c r="J2345" s="11" t="s">
        <v>261</v>
      </c>
      <c r="K2345" s="11" t="s">
        <v>12658</v>
      </c>
      <c r="L2345" s="11">
        <v>2</v>
      </c>
    </row>
    <row r="2346" spans="1:12">
      <c r="A2346" s="11" t="s">
        <v>4597</v>
      </c>
      <c r="D2346" s="11" t="s">
        <v>260</v>
      </c>
      <c r="E2346" s="19" t="s">
        <v>4847</v>
      </c>
      <c r="F2346" s="10">
        <v>42036</v>
      </c>
      <c r="G2346" s="10">
        <v>45689</v>
      </c>
      <c r="H2346" s="11">
        <v>11</v>
      </c>
      <c r="I2346" s="20" t="s">
        <v>259</v>
      </c>
      <c r="J2346" s="11" t="s">
        <v>261</v>
      </c>
      <c r="K2346" s="11" t="s">
        <v>12658</v>
      </c>
      <c r="L2346" s="11">
        <v>2</v>
      </c>
    </row>
    <row r="2347" spans="1:12">
      <c r="A2347" s="11" t="s">
        <v>4598</v>
      </c>
      <c r="D2347" s="11" t="s">
        <v>260</v>
      </c>
      <c r="E2347" s="19" t="s">
        <v>4848</v>
      </c>
      <c r="F2347" s="10">
        <v>42036</v>
      </c>
      <c r="G2347" s="10">
        <v>45689</v>
      </c>
      <c r="H2347" s="11">
        <v>11</v>
      </c>
      <c r="I2347" s="20" t="s">
        <v>259</v>
      </c>
      <c r="J2347" s="11" t="s">
        <v>261</v>
      </c>
      <c r="K2347" s="11" t="s">
        <v>12658</v>
      </c>
      <c r="L2347" s="11">
        <v>2</v>
      </c>
    </row>
    <row r="2348" spans="1:12">
      <c r="A2348" s="11" t="s">
        <v>4599</v>
      </c>
      <c r="D2348" s="11" t="s">
        <v>260</v>
      </c>
      <c r="E2348" s="19" t="s">
        <v>4849</v>
      </c>
      <c r="F2348" s="10">
        <v>42036</v>
      </c>
      <c r="G2348" s="10">
        <v>45689</v>
      </c>
      <c r="H2348" s="11">
        <v>11</v>
      </c>
      <c r="I2348" s="20" t="s">
        <v>259</v>
      </c>
      <c r="J2348" s="11" t="s">
        <v>261</v>
      </c>
      <c r="K2348" s="11" t="s">
        <v>12658</v>
      </c>
      <c r="L2348" s="11">
        <v>2</v>
      </c>
    </row>
    <row r="2349" spans="1:12">
      <c r="A2349" s="11" t="s">
        <v>4600</v>
      </c>
      <c r="D2349" s="11" t="s">
        <v>260</v>
      </c>
      <c r="E2349" s="19" t="s">
        <v>4850</v>
      </c>
      <c r="F2349" s="10">
        <v>42036</v>
      </c>
      <c r="G2349" s="10">
        <v>45689</v>
      </c>
      <c r="H2349" s="11">
        <v>11</v>
      </c>
      <c r="I2349" s="11" t="s">
        <v>277</v>
      </c>
      <c r="J2349" s="11" t="s">
        <v>261</v>
      </c>
      <c r="K2349" s="11" t="s">
        <v>12658</v>
      </c>
      <c r="L2349" s="11">
        <v>2</v>
      </c>
    </row>
    <row r="2350" spans="1:12">
      <c r="A2350" s="11" t="s">
        <v>4601</v>
      </c>
      <c r="D2350" s="11" t="s">
        <v>260</v>
      </c>
      <c r="E2350" s="19" t="s">
        <v>4851</v>
      </c>
      <c r="F2350" s="10">
        <v>42036</v>
      </c>
      <c r="G2350" s="10">
        <v>45689</v>
      </c>
      <c r="H2350" s="11">
        <v>11</v>
      </c>
      <c r="I2350" s="11" t="s">
        <v>277</v>
      </c>
      <c r="J2350" s="11" t="s">
        <v>261</v>
      </c>
      <c r="K2350" s="11" t="s">
        <v>12658</v>
      </c>
      <c r="L2350" s="11">
        <v>2</v>
      </c>
    </row>
    <row r="2351" spans="1:12">
      <c r="A2351" s="11" t="s">
        <v>4602</v>
      </c>
      <c r="D2351" s="11" t="s">
        <v>260</v>
      </c>
      <c r="E2351" s="19" t="s">
        <v>4852</v>
      </c>
      <c r="F2351" s="10">
        <v>42036</v>
      </c>
      <c r="G2351" s="10">
        <v>45689</v>
      </c>
      <c r="H2351" s="11">
        <v>11</v>
      </c>
      <c r="I2351" s="11" t="s">
        <v>277</v>
      </c>
      <c r="J2351" s="11" t="s">
        <v>261</v>
      </c>
      <c r="K2351" s="11" t="s">
        <v>12658</v>
      </c>
      <c r="L2351" s="11">
        <v>2</v>
      </c>
    </row>
    <row r="2352" spans="1:12">
      <c r="A2352" s="11" t="s">
        <v>4603</v>
      </c>
      <c r="D2352" s="11" t="s">
        <v>260</v>
      </c>
      <c r="E2352" s="19" t="s">
        <v>4853</v>
      </c>
      <c r="F2352" s="10">
        <v>42036</v>
      </c>
      <c r="G2352" s="10">
        <v>45689</v>
      </c>
      <c r="H2352" s="11">
        <v>11</v>
      </c>
      <c r="I2352" s="20" t="s">
        <v>259</v>
      </c>
      <c r="J2352" s="11" t="s">
        <v>261</v>
      </c>
      <c r="K2352" s="11" t="s">
        <v>12658</v>
      </c>
      <c r="L2352" s="11">
        <v>2</v>
      </c>
    </row>
    <row r="2353" spans="1:12">
      <c r="A2353" s="11" t="s">
        <v>4604</v>
      </c>
      <c r="D2353" s="11" t="s">
        <v>260</v>
      </c>
      <c r="E2353" s="19" t="s">
        <v>4854</v>
      </c>
      <c r="F2353" s="10">
        <v>42036</v>
      </c>
      <c r="G2353" s="10">
        <v>45689</v>
      </c>
      <c r="H2353" s="11">
        <v>11</v>
      </c>
      <c r="I2353" s="20" t="s">
        <v>259</v>
      </c>
      <c r="J2353" s="11" t="s">
        <v>261</v>
      </c>
      <c r="K2353" s="11" t="s">
        <v>12658</v>
      </c>
      <c r="L2353" s="11">
        <v>2</v>
      </c>
    </row>
    <row r="2354" spans="1:12">
      <c r="A2354" s="11" t="s">
        <v>4605</v>
      </c>
      <c r="D2354" s="11" t="s">
        <v>260</v>
      </c>
      <c r="E2354" s="19" t="s">
        <v>4855</v>
      </c>
      <c r="F2354" s="10">
        <v>42036</v>
      </c>
      <c r="G2354" s="10">
        <v>45689</v>
      </c>
      <c r="H2354" s="11">
        <v>11</v>
      </c>
      <c r="I2354" s="20" t="s">
        <v>259</v>
      </c>
      <c r="J2354" s="11" t="s">
        <v>261</v>
      </c>
      <c r="K2354" s="11" t="s">
        <v>12658</v>
      </c>
      <c r="L2354" s="11">
        <v>2</v>
      </c>
    </row>
    <row r="2355" spans="1:12">
      <c r="A2355" s="11" t="s">
        <v>4606</v>
      </c>
      <c r="D2355" s="11" t="s">
        <v>260</v>
      </c>
      <c r="E2355" s="19" t="s">
        <v>4856</v>
      </c>
      <c r="F2355" s="10">
        <v>42036</v>
      </c>
      <c r="G2355" s="10">
        <v>45689</v>
      </c>
      <c r="H2355" s="11">
        <v>11</v>
      </c>
      <c r="I2355" s="20" t="s">
        <v>259</v>
      </c>
      <c r="J2355" s="11" t="s">
        <v>261</v>
      </c>
      <c r="K2355" s="11" t="s">
        <v>12658</v>
      </c>
      <c r="L2355" s="11">
        <v>2</v>
      </c>
    </row>
    <row r="2356" spans="1:12">
      <c r="A2356" s="11" t="s">
        <v>4607</v>
      </c>
      <c r="D2356" s="11" t="s">
        <v>260</v>
      </c>
      <c r="E2356" s="19" t="s">
        <v>4857</v>
      </c>
      <c r="F2356" s="10">
        <v>42036</v>
      </c>
      <c r="G2356" s="10">
        <v>45689</v>
      </c>
      <c r="H2356" s="11">
        <v>11</v>
      </c>
      <c r="I2356" s="20" t="s">
        <v>259</v>
      </c>
      <c r="J2356" s="11" t="s">
        <v>261</v>
      </c>
      <c r="K2356" s="11" t="s">
        <v>12658</v>
      </c>
      <c r="L2356" s="11">
        <v>2</v>
      </c>
    </row>
    <row r="2357" spans="1:12">
      <c r="A2357" s="11" t="s">
        <v>4608</v>
      </c>
      <c r="D2357" s="11" t="s">
        <v>260</v>
      </c>
      <c r="E2357" s="19" t="s">
        <v>4858</v>
      </c>
      <c r="F2357" s="10">
        <v>42036</v>
      </c>
      <c r="G2357" s="10">
        <v>45689</v>
      </c>
      <c r="H2357" s="11">
        <v>11</v>
      </c>
      <c r="I2357" s="20" t="s">
        <v>259</v>
      </c>
      <c r="J2357" s="11" t="s">
        <v>261</v>
      </c>
      <c r="K2357" s="11" t="s">
        <v>12658</v>
      </c>
      <c r="L2357" s="11">
        <v>2</v>
      </c>
    </row>
    <row r="2358" spans="1:12">
      <c r="A2358" s="11" t="s">
        <v>4609</v>
      </c>
      <c r="D2358" s="11" t="s">
        <v>260</v>
      </c>
      <c r="E2358" s="19" t="s">
        <v>4859</v>
      </c>
      <c r="F2358" s="10">
        <v>42036</v>
      </c>
      <c r="G2358" s="10">
        <v>45689</v>
      </c>
      <c r="H2358" s="11">
        <v>11</v>
      </c>
      <c r="I2358" s="20" t="s">
        <v>259</v>
      </c>
      <c r="J2358" s="11" t="s">
        <v>261</v>
      </c>
      <c r="K2358" s="11" t="s">
        <v>12658</v>
      </c>
      <c r="L2358" s="11">
        <v>2</v>
      </c>
    </row>
    <row r="2359" spans="1:12">
      <c r="A2359" s="11" t="s">
        <v>4610</v>
      </c>
      <c r="D2359" s="11" t="s">
        <v>260</v>
      </c>
      <c r="E2359" s="19" t="s">
        <v>4860</v>
      </c>
      <c r="F2359" s="10">
        <v>42036</v>
      </c>
      <c r="G2359" s="10">
        <v>45689</v>
      </c>
      <c r="H2359" s="11">
        <v>11</v>
      </c>
      <c r="I2359" s="20" t="s">
        <v>259</v>
      </c>
      <c r="J2359" s="11" t="s">
        <v>261</v>
      </c>
      <c r="K2359" s="11" t="s">
        <v>12658</v>
      </c>
      <c r="L2359" s="11">
        <v>2</v>
      </c>
    </row>
    <row r="2360" spans="1:12">
      <c r="A2360" s="11" t="s">
        <v>4611</v>
      </c>
      <c r="D2360" s="11" t="s">
        <v>260</v>
      </c>
      <c r="E2360" s="19" t="s">
        <v>4861</v>
      </c>
      <c r="F2360" s="10">
        <v>42036</v>
      </c>
      <c r="G2360" s="10">
        <v>45689</v>
      </c>
      <c r="H2360" s="11">
        <v>11</v>
      </c>
      <c r="I2360" s="20" t="s">
        <v>259</v>
      </c>
      <c r="J2360" s="11" t="s">
        <v>261</v>
      </c>
      <c r="K2360" s="11" t="s">
        <v>12658</v>
      </c>
      <c r="L2360" s="11">
        <v>2</v>
      </c>
    </row>
    <row r="2361" spans="1:12">
      <c r="A2361" s="11" t="s">
        <v>4612</v>
      </c>
      <c r="D2361" s="11" t="s">
        <v>260</v>
      </c>
      <c r="E2361" s="19" t="s">
        <v>4862</v>
      </c>
      <c r="F2361" s="10">
        <v>42036</v>
      </c>
      <c r="G2361" s="10">
        <v>45689</v>
      </c>
      <c r="H2361" s="11">
        <v>11</v>
      </c>
      <c r="I2361" s="20" t="s">
        <v>259</v>
      </c>
      <c r="J2361" s="11" t="s">
        <v>261</v>
      </c>
      <c r="K2361" s="11" t="s">
        <v>12658</v>
      </c>
      <c r="L2361" s="11">
        <v>2</v>
      </c>
    </row>
    <row r="2362" spans="1:12">
      <c r="A2362" s="11" t="s">
        <v>4613</v>
      </c>
      <c r="D2362" s="11" t="s">
        <v>260</v>
      </c>
      <c r="E2362" s="19" t="s">
        <v>4863</v>
      </c>
      <c r="F2362" s="10">
        <v>42036</v>
      </c>
      <c r="G2362" s="10">
        <v>45689</v>
      </c>
      <c r="H2362" s="11">
        <v>11</v>
      </c>
      <c r="I2362" s="20" t="s">
        <v>259</v>
      </c>
      <c r="J2362" s="11" t="s">
        <v>261</v>
      </c>
      <c r="K2362" s="11" t="s">
        <v>12658</v>
      </c>
      <c r="L2362" s="11">
        <v>2</v>
      </c>
    </row>
    <row r="2363" spans="1:12">
      <c r="A2363" s="11" t="s">
        <v>4614</v>
      </c>
      <c r="D2363" s="11" t="s">
        <v>260</v>
      </c>
      <c r="E2363" s="19" t="s">
        <v>4864</v>
      </c>
      <c r="F2363" s="10">
        <v>42036</v>
      </c>
      <c r="G2363" s="10">
        <v>45689</v>
      </c>
      <c r="H2363" s="11">
        <v>11</v>
      </c>
      <c r="I2363" s="20" t="s">
        <v>259</v>
      </c>
      <c r="J2363" s="11" t="s">
        <v>261</v>
      </c>
      <c r="K2363" s="11" t="s">
        <v>12658</v>
      </c>
      <c r="L2363" s="11">
        <v>2</v>
      </c>
    </row>
    <row r="2364" spans="1:12">
      <c r="A2364" s="11" t="s">
        <v>4615</v>
      </c>
      <c r="D2364" s="11" t="s">
        <v>260</v>
      </c>
      <c r="E2364" s="19" t="s">
        <v>4865</v>
      </c>
      <c r="F2364" s="10">
        <v>42036</v>
      </c>
      <c r="G2364" s="10">
        <v>45689</v>
      </c>
      <c r="H2364" s="11">
        <v>11</v>
      </c>
      <c r="I2364" s="20" t="s">
        <v>259</v>
      </c>
      <c r="J2364" s="11" t="s">
        <v>261</v>
      </c>
      <c r="K2364" s="11" t="s">
        <v>12658</v>
      </c>
      <c r="L2364" s="11">
        <v>2</v>
      </c>
    </row>
    <row r="2365" spans="1:12">
      <c r="A2365" s="11" t="s">
        <v>4616</v>
      </c>
      <c r="D2365" s="11" t="s">
        <v>260</v>
      </c>
      <c r="E2365" s="19" t="s">
        <v>4866</v>
      </c>
      <c r="F2365" s="10">
        <v>42036</v>
      </c>
      <c r="G2365" s="10">
        <v>45689</v>
      </c>
      <c r="H2365" s="11">
        <v>11</v>
      </c>
      <c r="I2365" s="20" t="s">
        <v>259</v>
      </c>
      <c r="J2365" s="11" t="s">
        <v>261</v>
      </c>
      <c r="K2365" s="11" t="s">
        <v>12658</v>
      </c>
      <c r="L2365" s="11">
        <v>2</v>
      </c>
    </row>
    <row r="2366" spans="1:12">
      <c r="A2366" s="11" t="s">
        <v>4617</v>
      </c>
      <c r="D2366" s="11" t="s">
        <v>260</v>
      </c>
      <c r="E2366" s="19" t="s">
        <v>4867</v>
      </c>
      <c r="F2366" s="10">
        <v>42036</v>
      </c>
      <c r="G2366" s="10">
        <v>45689</v>
      </c>
      <c r="H2366" s="11">
        <v>11</v>
      </c>
      <c r="I2366" s="20" t="s">
        <v>259</v>
      </c>
      <c r="J2366" s="11" t="s">
        <v>261</v>
      </c>
      <c r="K2366" s="11" t="s">
        <v>12658</v>
      </c>
      <c r="L2366" s="11">
        <v>2</v>
      </c>
    </row>
    <row r="2367" spans="1:12">
      <c r="A2367" s="11" t="s">
        <v>4618</v>
      </c>
      <c r="D2367" s="11" t="s">
        <v>260</v>
      </c>
      <c r="E2367" s="19" t="s">
        <v>4868</v>
      </c>
      <c r="F2367" s="10">
        <v>42036</v>
      </c>
      <c r="G2367" s="10">
        <v>45689</v>
      </c>
      <c r="H2367" s="11">
        <v>11</v>
      </c>
      <c r="I2367" s="11" t="s">
        <v>277</v>
      </c>
      <c r="J2367" s="11" t="s">
        <v>261</v>
      </c>
      <c r="K2367" s="11" t="s">
        <v>12658</v>
      </c>
      <c r="L2367" s="11">
        <v>2</v>
      </c>
    </row>
    <row r="2368" spans="1:12">
      <c r="A2368" s="11" t="s">
        <v>4619</v>
      </c>
      <c r="D2368" s="11" t="s">
        <v>260</v>
      </c>
      <c r="E2368" s="19" t="s">
        <v>4869</v>
      </c>
      <c r="F2368" s="10">
        <v>42036</v>
      </c>
      <c r="G2368" s="10">
        <v>45689</v>
      </c>
      <c r="H2368" s="11">
        <v>11</v>
      </c>
      <c r="I2368" s="11" t="s">
        <v>277</v>
      </c>
      <c r="J2368" s="11" t="s">
        <v>261</v>
      </c>
      <c r="K2368" s="11" t="s">
        <v>12658</v>
      </c>
      <c r="L2368" s="11">
        <v>2</v>
      </c>
    </row>
    <row r="2369" spans="1:12">
      <c r="A2369" s="11" t="s">
        <v>4620</v>
      </c>
      <c r="D2369" s="11" t="s">
        <v>260</v>
      </c>
      <c r="E2369" s="19" t="s">
        <v>4870</v>
      </c>
      <c r="F2369" s="10">
        <v>42036</v>
      </c>
      <c r="G2369" s="10">
        <v>45689</v>
      </c>
      <c r="H2369" s="11">
        <v>11</v>
      </c>
      <c r="I2369" s="11" t="s">
        <v>277</v>
      </c>
      <c r="J2369" s="11" t="s">
        <v>261</v>
      </c>
      <c r="K2369" s="11" t="s">
        <v>12658</v>
      </c>
      <c r="L2369" s="11">
        <v>2</v>
      </c>
    </row>
    <row r="2370" spans="1:12">
      <c r="A2370" s="11" t="s">
        <v>4621</v>
      </c>
      <c r="D2370" s="11" t="s">
        <v>260</v>
      </c>
      <c r="E2370" s="19" t="s">
        <v>4871</v>
      </c>
      <c r="F2370" s="10">
        <v>42036</v>
      </c>
      <c r="G2370" s="10">
        <v>45689</v>
      </c>
      <c r="H2370" s="11">
        <v>11</v>
      </c>
      <c r="I2370" s="20" t="s">
        <v>259</v>
      </c>
      <c r="J2370" s="11" t="s">
        <v>261</v>
      </c>
      <c r="K2370" s="11" t="s">
        <v>12658</v>
      </c>
      <c r="L2370" s="11">
        <v>2</v>
      </c>
    </row>
    <row r="2371" spans="1:12">
      <c r="A2371" s="11" t="s">
        <v>4622</v>
      </c>
      <c r="D2371" s="11" t="s">
        <v>260</v>
      </c>
      <c r="E2371" s="19" t="s">
        <v>4872</v>
      </c>
      <c r="F2371" s="10">
        <v>42036</v>
      </c>
      <c r="G2371" s="10">
        <v>45689</v>
      </c>
      <c r="H2371" s="11">
        <v>11</v>
      </c>
      <c r="I2371" s="20" t="s">
        <v>259</v>
      </c>
      <c r="J2371" s="11" t="s">
        <v>261</v>
      </c>
      <c r="K2371" s="11" t="s">
        <v>12658</v>
      </c>
      <c r="L2371" s="11">
        <v>2</v>
      </c>
    </row>
    <row r="2372" spans="1:12">
      <c r="A2372" s="11" t="s">
        <v>4623</v>
      </c>
      <c r="D2372" s="11" t="s">
        <v>260</v>
      </c>
      <c r="E2372" s="19" t="s">
        <v>4873</v>
      </c>
      <c r="F2372" s="10">
        <v>42036</v>
      </c>
      <c r="G2372" s="10">
        <v>45689</v>
      </c>
      <c r="H2372" s="11">
        <v>11</v>
      </c>
      <c r="I2372" s="20" t="s">
        <v>259</v>
      </c>
      <c r="J2372" s="11" t="s">
        <v>261</v>
      </c>
      <c r="K2372" s="11" t="s">
        <v>12658</v>
      </c>
      <c r="L2372" s="11">
        <v>2</v>
      </c>
    </row>
    <row r="2373" spans="1:12">
      <c r="A2373" s="11" t="s">
        <v>4624</v>
      </c>
      <c r="D2373" s="11" t="s">
        <v>260</v>
      </c>
      <c r="E2373" s="19" t="s">
        <v>4874</v>
      </c>
      <c r="F2373" s="10">
        <v>42036</v>
      </c>
      <c r="G2373" s="10">
        <v>45689</v>
      </c>
      <c r="H2373" s="11">
        <v>11</v>
      </c>
      <c r="I2373" s="20" t="s">
        <v>259</v>
      </c>
      <c r="J2373" s="11" t="s">
        <v>261</v>
      </c>
      <c r="K2373" s="11" t="s">
        <v>12658</v>
      </c>
      <c r="L2373" s="11">
        <v>2</v>
      </c>
    </row>
    <row r="2374" spans="1:12">
      <c r="A2374" s="11" t="s">
        <v>4625</v>
      </c>
      <c r="D2374" s="11" t="s">
        <v>260</v>
      </c>
      <c r="E2374" s="19" t="s">
        <v>4875</v>
      </c>
      <c r="F2374" s="10">
        <v>42036</v>
      </c>
      <c r="G2374" s="10">
        <v>45689</v>
      </c>
      <c r="H2374" s="11">
        <v>11</v>
      </c>
      <c r="I2374" s="20" t="s">
        <v>259</v>
      </c>
      <c r="J2374" s="11" t="s">
        <v>261</v>
      </c>
      <c r="K2374" s="11" t="s">
        <v>12658</v>
      </c>
      <c r="L2374" s="11">
        <v>2</v>
      </c>
    </row>
    <row r="2375" spans="1:12">
      <c r="A2375" s="11" t="s">
        <v>4626</v>
      </c>
      <c r="D2375" s="11" t="s">
        <v>260</v>
      </c>
      <c r="E2375" s="19" t="s">
        <v>4876</v>
      </c>
      <c r="F2375" s="10">
        <v>42036</v>
      </c>
      <c r="G2375" s="10">
        <v>45689</v>
      </c>
      <c r="H2375" s="11">
        <v>11</v>
      </c>
      <c r="I2375" s="20" t="s">
        <v>259</v>
      </c>
      <c r="J2375" s="11" t="s">
        <v>261</v>
      </c>
      <c r="K2375" s="11" t="s">
        <v>12658</v>
      </c>
      <c r="L2375" s="11">
        <v>2</v>
      </c>
    </row>
    <row r="2376" spans="1:12">
      <c r="A2376" s="11" t="s">
        <v>4627</v>
      </c>
      <c r="D2376" s="11" t="s">
        <v>260</v>
      </c>
      <c r="E2376" s="19" t="s">
        <v>4877</v>
      </c>
      <c r="F2376" s="10">
        <v>42036</v>
      </c>
      <c r="G2376" s="10">
        <v>45689</v>
      </c>
      <c r="H2376" s="11">
        <v>11</v>
      </c>
      <c r="I2376" s="20" t="s">
        <v>259</v>
      </c>
      <c r="J2376" s="11" t="s">
        <v>261</v>
      </c>
      <c r="K2376" s="11" t="s">
        <v>12658</v>
      </c>
      <c r="L2376" s="11">
        <v>2</v>
      </c>
    </row>
    <row r="2377" spans="1:12">
      <c r="A2377" s="11" t="s">
        <v>4628</v>
      </c>
      <c r="D2377" s="11" t="s">
        <v>260</v>
      </c>
      <c r="E2377" s="19" t="s">
        <v>4878</v>
      </c>
      <c r="F2377" s="10">
        <v>42036</v>
      </c>
      <c r="G2377" s="10">
        <v>45689</v>
      </c>
      <c r="H2377" s="11">
        <v>11</v>
      </c>
      <c r="I2377" s="20" t="s">
        <v>259</v>
      </c>
      <c r="J2377" s="11" t="s">
        <v>261</v>
      </c>
      <c r="K2377" s="11" t="s">
        <v>12658</v>
      </c>
      <c r="L2377" s="11">
        <v>2</v>
      </c>
    </row>
    <row r="2378" spans="1:12">
      <c r="A2378" s="11" t="s">
        <v>4629</v>
      </c>
      <c r="D2378" s="11" t="s">
        <v>260</v>
      </c>
      <c r="E2378" s="19" t="s">
        <v>4879</v>
      </c>
      <c r="F2378" s="10">
        <v>42036</v>
      </c>
      <c r="G2378" s="10">
        <v>45689</v>
      </c>
      <c r="H2378" s="11">
        <v>11</v>
      </c>
      <c r="I2378" s="20" t="s">
        <v>259</v>
      </c>
      <c r="J2378" s="11" t="s">
        <v>261</v>
      </c>
      <c r="K2378" s="11" t="s">
        <v>12658</v>
      </c>
      <c r="L2378" s="11">
        <v>2</v>
      </c>
    </row>
    <row r="2379" spans="1:12">
      <c r="A2379" s="11" t="s">
        <v>4630</v>
      </c>
      <c r="D2379" s="11" t="s">
        <v>260</v>
      </c>
      <c r="E2379" s="19" t="s">
        <v>4880</v>
      </c>
      <c r="F2379" s="10">
        <v>42036</v>
      </c>
      <c r="G2379" s="10">
        <v>45689</v>
      </c>
      <c r="H2379" s="11">
        <v>11</v>
      </c>
      <c r="I2379" s="20" t="s">
        <v>259</v>
      </c>
      <c r="J2379" s="11" t="s">
        <v>261</v>
      </c>
      <c r="K2379" s="11" t="s">
        <v>12658</v>
      </c>
      <c r="L2379" s="11">
        <v>2</v>
      </c>
    </row>
    <row r="2380" spans="1:12">
      <c r="A2380" s="11" t="s">
        <v>4631</v>
      </c>
      <c r="D2380" s="11" t="s">
        <v>260</v>
      </c>
      <c r="E2380" s="19" t="s">
        <v>4881</v>
      </c>
      <c r="F2380" s="10">
        <v>42036</v>
      </c>
      <c r="G2380" s="10">
        <v>45689</v>
      </c>
      <c r="H2380" s="11">
        <v>11</v>
      </c>
      <c r="I2380" s="20" t="s">
        <v>259</v>
      </c>
      <c r="J2380" s="11" t="s">
        <v>261</v>
      </c>
      <c r="K2380" s="11" t="s">
        <v>12658</v>
      </c>
      <c r="L2380" s="11">
        <v>2</v>
      </c>
    </row>
    <row r="2381" spans="1:12">
      <c r="A2381" s="11" t="s">
        <v>4632</v>
      </c>
      <c r="D2381" s="11" t="s">
        <v>260</v>
      </c>
      <c r="E2381" s="19" t="s">
        <v>4882</v>
      </c>
      <c r="F2381" s="10">
        <v>42036</v>
      </c>
      <c r="G2381" s="10">
        <v>45689</v>
      </c>
      <c r="H2381" s="11">
        <v>11</v>
      </c>
      <c r="I2381" s="20" t="s">
        <v>259</v>
      </c>
      <c r="J2381" s="11" t="s">
        <v>261</v>
      </c>
      <c r="K2381" s="11" t="s">
        <v>12658</v>
      </c>
      <c r="L2381" s="11">
        <v>2</v>
      </c>
    </row>
    <row r="2382" spans="1:12">
      <c r="A2382" s="11" t="s">
        <v>4633</v>
      </c>
      <c r="D2382" s="11" t="s">
        <v>260</v>
      </c>
      <c r="E2382" s="19" t="s">
        <v>4883</v>
      </c>
      <c r="F2382" s="10">
        <v>42036</v>
      </c>
      <c r="G2382" s="10">
        <v>45689</v>
      </c>
      <c r="H2382" s="11">
        <v>11</v>
      </c>
      <c r="I2382" s="20" t="s">
        <v>259</v>
      </c>
      <c r="J2382" s="11" t="s">
        <v>261</v>
      </c>
      <c r="K2382" s="11" t="s">
        <v>12658</v>
      </c>
      <c r="L2382" s="11">
        <v>2</v>
      </c>
    </row>
    <row r="2383" spans="1:12">
      <c r="A2383" s="11" t="s">
        <v>4634</v>
      </c>
      <c r="D2383" s="11" t="s">
        <v>260</v>
      </c>
      <c r="E2383" s="19" t="s">
        <v>4884</v>
      </c>
      <c r="F2383" s="10">
        <v>42036</v>
      </c>
      <c r="G2383" s="10">
        <v>45689</v>
      </c>
      <c r="H2383" s="11">
        <v>11</v>
      </c>
      <c r="I2383" s="20" t="s">
        <v>259</v>
      </c>
      <c r="J2383" s="11" t="s">
        <v>261</v>
      </c>
      <c r="K2383" s="11" t="s">
        <v>12658</v>
      </c>
      <c r="L2383" s="11">
        <v>2</v>
      </c>
    </row>
    <row r="2384" spans="1:12">
      <c r="A2384" s="11" t="s">
        <v>4635</v>
      </c>
      <c r="D2384" s="11" t="s">
        <v>260</v>
      </c>
      <c r="E2384" s="19" t="s">
        <v>4885</v>
      </c>
      <c r="F2384" s="10">
        <v>42036</v>
      </c>
      <c r="G2384" s="10">
        <v>45689</v>
      </c>
      <c r="H2384" s="11">
        <v>11</v>
      </c>
      <c r="I2384" s="20" t="s">
        <v>259</v>
      </c>
      <c r="J2384" s="11" t="s">
        <v>261</v>
      </c>
      <c r="K2384" s="11" t="s">
        <v>12658</v>
      </c>
      <c r="L2384" s="11">
        <v>2</v>
      </c>
    </row>
    <row r="2385" spans="1:12">
      <c r="A2385" s="11" t="s">
        <v>4636</v>
      </c>
      <c r="D2385" s="11" t="s">
        <v>260</v>
      </c>
      <c r="E2385" s="19" t="s">
        <v>4886</v>
      </c>
      <c r="F2385" s="10">
        <v>42036</v>
      </c>
      <c r="G2385" s="10">
        <v>45689</v>
      </c>
      <c r="H2385" s="11">
        <v>11</v>
      </c>
      <c r="I2385" s="11" t="s">
        <v>277</v>
      </c>
      <c r="J2385" s="11" t="s">
        <v>261</v>
      </c>
      <c r="K2385" s="11" t="s">
        <v>12658</v>
      </c>
      <c r="L2385" s="11">
        <v>2</v>
      </c>
    </row>
    <row r="2386" spans="1:12">
      <c r="A2386" s="11" t="s">
        <v>4637</v>
      </c>
      <c r="D2386" s="11" t="s">
        <v>260</v>
      </c>
      <c r="E2386" s="19" t="s">
        <v>4887</v>
      </c>
      <c r="F2386" s="10">
        <v>42036</v>
      </c>
      <c r="G2386" s="10">
        <v>45689</v>
      </c>
      <c r="H2386" s="11">
        <v>11</v>
      </c>
      <c r="I2386" s="11" t="s">
        <v>277</v>
      </c>
      <c r="J2386" s="11" t="s">
        <v>261</v>
      </c>
      <c r="K2386" s="11" t="s">
        <v>12658</v>
      </c>
      <c r="L2386" s="11">
        <v>2</v>
      </c>
    </row>
    <row r="2387" spans="1:12">
      <c r="A2387" s="11" t="s">
        <v>4638</v>
      </c>
      <c r="D2387" s="11" t="s">
        <v>260</v>
      </c>
      <c r="E2387" s="19" t="s">
        <v>4888</v>
      </c>
      <c r="F2387" s="10">
        <v>42036</v>
      </c>
      <c r="G2387" s="10">
        <v>45689</v>
      </c>
      <c r="H2387" s="11">
        <v>11</v>
      </c>
      <c r="I2387" s="11" t="s">
        <v>277</v>
      </c>
      <c r="J2387" s="11" t="s">
        <v>261</v>
      </c>
      <c r="K2387" s="11" t="s">
        <v>12658</v>
      </c>
      <c r="L2387" s="11">
        <v>2</v>
      </c>
    </row>
    <row r="2388" spans="1:12">
      <c r="A2388" s="11" t="s">
        <v>4639</v>
      </c>
      <c r="D2388" s="11" t="s">
        <v>260</v>
      </c>
      <c r="E2388" s="19" t="s">
        <v>4889</v>
      </c>
      <c r="F2388" s="10">
        <v>42036</v>
      </c>
      <c r="G2388" s="10">
        <v>45689</v>
      </c>
      <c r="H2388" s="11">
        <v>11</v>
      </c>
      <c r="I2388" s="20" t="s">
        <v>259</v>
      </c>
      <c r="J2388" s="11" t="s">
        <v>261</v>
      </c>
      <c r="K2388" s="11" t="s">
        <v>12658</v>
      </c>
      <c r="L2388" s="11">
        <v>2</v>
      </c>
    </row>
    <row r="2389" spans="1:12">
      <c r="A2389" s="11" t="s">
        <v>4640</v>
      </c>
      <c r="D2389" s="11" t="s">
        <v>260</v>
      </c>
      <c r="E2389" s="19" t="s">
        <v>4890</v>
      </c>
      <c r="F2389" s="10">
        <v>42036</v>
      </c>
      <c r="G2389" s="10">
        <v>45689</v>
      </c>
      <c r="H2389" s="11">
        <v>11</v>
      </c>
      <c r="I2389" s="20" t="s">
        <v>259</v>
      </c>
      <c r="J2389" s="11" t="s">
        <v>261</v>
      </c>
      <c r="K2389" s="11" t="s">
        <v>12658</v>
      </c>
      <c r="L2389" s="11">
        <v>2</v>
      </c>
    </row>
    <row r="2390" spans="1:12">
      <c r="A2390" s="11" t="s">
        <v>4641</v>
      </c>
      <c r="D2390" s="11" t="s">
        <v>260</v>
      </c>
      <c r="E2390" s="19" t="s">
        <v>4891</v>
      </c>
      <c r="F2390" s="10">
        <v>42036</v>
      </c>
      <c r="G2390" s="10">
        <v>45689</v>
      </c>
      <c r="H2390" s="11">
        <v>11</v>
      </c>
      <c r="I2390" s="20" t="s">
        <v>259</v>
      </c>
      <c r="J2390" s="11" t="s">
        <v>261</v>
      </c>
      <c r="K2390" s="11" t="s">
        <v>12658</v>
      </c>
      <c r="L2390" s="11">
        <v>2</v>
      </c>
    </row>
    <row r="2391" spans="1:12">
      <c r="A2391" s="11" t="s">
        <v>4642</v>
      </c>
      <c r="D2391" s="11" t="s">
        <v>260</v>
      </c>
      <c r="E2391" s="19" t="s">
        <v>4892</v>
      </c>
      <c r="F2391" s="10">
        <v>42036</v>
      </c>
      <c r="G2391" s="10">
        <v>45689</v>
      </c>
      <c r="H2391" s="11">
        <v>11</v>
      </c>
      <c r="I2391" s="20" t="s">
        <v>259</v>
      </c>
      <c r="J2391" s="11" t="s">
        <v>261</v>
      </c>
      <c r="K2391" s="11" t="s">
        <v>12658</v>
      </c>
      <c r="L2391" s="11">
        <v>2</v>
      </c>
    </row>
    <row r="2392" spans="1:12">
      <c r="A2392" s="11" t="s">
        <v>4643</v>
      </c>
      <c r="D2392" s="11" t="s">
        <v>260</v>
      </c>
      <c r="E2392" s="19" t="s">
        <v>4893</v>
      </c>
      <c r="F2392" s="10">
        <v>42036</v>
      </c>
      <c r="G2392" s="10">
        <v>45689</v>
      </c>
      <c r="H2392" s="11">
        <v>11</v>
      </c>
      <c r="I2392" s="20" t="s">
        <v>259</v>
      </c>
      <c r="J2392" s="11" t="s">
        <v>261</v>
      </c>
      <c r="K2392" s="11" t="s">
        <v>12658</v>
      </c>
      <c r="L2392" s="11">
        <v>2</v>
      </c>
    </row>
    <row r="2393" spans="1:12">
      <c r="A2393" s="11" t="s">
        <v>4644</v>
      </c>
      <c r="D2393" s="11" t="s">
        <v>260</v>
      </c>
      <c r="E2393" s="19" t="s">
        <v>4894</v>
      </c>
      <c r="F2393" s="10">
        <v>42036</v>
      </c>
      <c r="G2393" s="10">
        <v>45689</v>
      </c>
      <c r="H2393" s="11">
        <v>11</v>
      </c>
      <c r="I2393" s="20" t="s">
        <v>259</v>
      </c>
      <c r="J2393" s="11" t="s">
        <v>261</v>
      </c>
      <c r="K2393" s="11" t="s">
        <v>12658</v>
      </c>
      <c r="L2393" s="11">
        <v>2</v>
      </c>
    </row>
    <row r="2394" spans="1:12">
      <c r="A2394" s="11" t="s">
        <v>4645</v>
      </c>
      <c r="D2394" s="11" t="s">
        <v>260</v>
      </c>
      <c r="E2394" s="19" t="s">
        <v>4895</v>
      </c>
      <c r="F2394" s="10">
        <v>42036</v>
      </c>
      <c r="G2394" s="10">
        <v>45689</v>
      </c>
      <c r="H2394" s="11">
        <v>11</v>
      </c>
      <c r="I2394" s="20" t="s">
        <v>259</v>
      </c>
      <c r="J2394" s="11" t="s">
        <v>261</v>
      </c>
      <c r="K2394" s="11" t="s">
        <v>12658</v>
      </c>
      <c r="L2394" s="11">
        <v>2</v>
      </c>
    </row>
    <row r="2395" spans="1:12">
      <c r="A2395" s="11" t="s">
        <v>4646</v>
      </c>
      <c r="D2395" s="11" t="s">
        <v>260</v>
      </c>
      <c r="E2395" s="19" t="s">
        <v>4896</v>
      </c>
      <c r="F2395" s="10">
        <v>42036</v>
      </c>
      <c r="G2395" s="10">
        <v>45689</v>
      </c>
      <c r="H2395" s="11">
        <v>11</v>
      </c>
      <c r="I2395" s="20" t="s">
        <v>259</v>
      </c>
      <c r="J2395" s="11" t="s">
        <v>261</v>
      </c>
      <c r="K2395" s="11" t="s">
        <v>12658</v>
      </c>
      <c r="L2395" s="11">
        <v>2</v>
      </c>
    </row>
    <row r="2396" spans="1:12">
      <c r="A2396" s="11" t="s">
        <v>4647</v>
      </c>
      <c r="D2396" s="11" t="s">
        <v>260</v>
      </c>
      <c r="E2396" s="19" t="s">
        <v>4897</v>
      </c>
      <c r="F2396" s="10">
        <v>42036</v>
      </c>
      <c r="G2396" s="10">
        <v>45689</v>
      </c>
      <c r="H2396" s="11">
        <v>11</v>
      </c>
      <c r="I2396" s="20" t="s">
        <v>259</v>
      </c>
      <c r="J2396" s="11" t="s">
        <v>261</v>
      </c>
      <c r="K2396" s="11" t="s">
        <v>12658</v>
      </c>
      <c r="L2396" s="11">
        <v>2</v>
      </c>
    </row>
    <row r="2397" spans="1:12">
      <c r="A2397" s="11" t="s">
        <v>4648</v>
      </c>
      <c r="D2397" s="11" t="s">
        <v>260</v>
      </c>
      <c r="E2397" s="19" t="s">
        <v>4898</v>
      </c>
      <c r="F2397" s="10">
        <v>42036</v>
      </c>
      <c r="G2397" s="10">
        <v>45689</v>
      </c>
      <c r="H2397" s="11">
        <v>11</v>
      </c>
      <c r="I2397" s="20" t="s">
        <v>259</v>
      </c>
      <c r="J2397" s="11" t="s">
        <v>261</v>
      </c>
      <c r="K2397" s="11" t="s">
        <v>12658</v>
      </c>
      <c r="L2397" s="11">
        <v>2</v>
      </c>
    </row>
    <row r="2398" spans="1:12">
      <c r="A2398" s="11" t="s">
        <v>4649</v>
      </c>
      <c r="D2398" s="11" t="s">
        <v>260</v>
      </c>
      <c r="E2398" s="19" t="s">
        <v>4899</v>
      </c>
      <c r="F2398" s="10">
        <v>42036</v>
      </c>
      <c r="G2398" s="10">
        <v>45689</v>
      </c>
      <c r="H2398" s="11">
        <v>11</v>
      </c>
      <c r="I2398" s="20" t="s">
        <v>259</v>
      </c>
      <c r="J2398" s="11" t="s">
        <v>261</v>
      </c>
      <c r="K2398" s="11" t="s">
        <v>12658</v>
      </c>
      <c r="L2398" s="11">
        <v>2</v>
      </c>
    </row>
    <row r="2399" spans="1:12">
      <c r="A2399" s="11" t="s">
        <v>4650</v>
      </c>
      <c r="D2399" s="11" t="s">
        <v>260</v>
      </c>
      <c r="E2399" s="19" t="s">
        <v>4900</v>
      </c>
      <c r="F2399" s="10">
        <v>42036</v>
      </c>
      <c r="G2399" s="10">
        <v>45689</v>
      </c>
      <c r="H2399" s="11">
        <v>11</v>
      </c>
      <c r="I2399" s="20" t="s">
        <v>259</v>
      </c>
      <c r="J2399" s="11" t="s">
        <v>261</v>
      </c>
      <c r="K2399" s="11" t="s">
        <v>12658</v>
      </c>
      <c r="L2399" s="11">
        <v>2</v>
      </c>
    </row>
    <row r="2400" spans="1:12">
      <c r="A2400" s="11" t="s">
        <v>4651</v>
      </c>
      <c r="D2400" s="11" t="s">
        <v>260</v>
      </c>
      <c r="E2400" s="19" t="s">
        <v>4901</v>
      </c>
      <c r="F2400" s="10">
        <v>42036</v>
      </c>
      <c r="G2400" s="10">
        <v>45689</v>
      </c>
      <c r="H2400" s="11">
        <v>11</v>
      </c>
      <c r="I2400" s="20" t="s">
        <v>259</v>
      </c>
      <c r="J2400" s="11" t="s">
        <v>261</v>
      </c>
      <c r="K2400" s="11" t="s">
        <v>12658</v>
      </c>
      <c r="L2400" s="11">
        <v>2</v>
      </c>
    </row>
    <row r="2401" spans="1:12">
      <c r="A2401" s="11" t="s">
        <v>4652</v>
      </c>
      <c r="D2401" s="11" t="s">
        <v>260</v>
      </c>
      <c r="E2401" s="19" t="s">
        <v>4902</v>
      </c>
      <c r="F2401" s="10">
        <v>42036</v>
      </c>
      <c r="G2401" s="10">
        <v>45689</v>
      </c>
      <c r="H2401" s="11">
        <v>11</v>
      </c>
      <c r="I2401" s="20" t="s">
        <v>259</v>
      </c>
      <c r="J2401" s="11" t="s">
        <v>261</v>
      </c>
      <c r="K2401" s="11" t="s">
        <v>12658</v>
      </c>
      <c r="L2401" s="11">
        <v>2</v>
      </c>
    </row>
    <row r="2402" spans="1:12">
      <c r="A2402" s="11" t="s">
        <v>4653</v>
      </c>
      <c r="D2402" s="11" t="s">
        <v>260</v>
      </c>
      <c r="E2402" s="19" t="s">
        <v>4903</v>
      </c>
      <c r="F2402" s="10">
        <v>42036</v>
      </c>
      <c r="G2402" s="10">
        <v>45689</v>
      </c>
      <c r="H2402" s="11">
        <v>11</v>
      </c>
      <c r="I2402" s="20" t="s">
        <v>259</v>
      </c>
      <c r="J2402" s="11" t="s">
        <v>261</v>
      </c>
      <c r="K2402" s="11" t="s">
        <v>12658</v>
      </c>
      <c r="L2402" s="11">
        <v>2</v>
      </c>
    </row>
    <row r="2403" spans="1:12">
      <c r="A2403" s="11" t="s">
        <v>4654</v>
      </c>
      <c r="D2403" s="11" t="s">
        <v>260</v>
      </c>
      <c r="E2403" s="19" t="s">
        <v>4904</v>
      </c>
      <c r="F2403" s="10">
        <v>42036</v>
      </c>
      <c r="G2403" s="10">
        <v>45689</v>
      </c>
      <c r="H2403" s="11">
        <v>11</v>
      </c>
      <c r="I2403" s="11" t="s">
        <v>277</v>
      </c>
      <c r="J2403" s="11" t="s">
        <v>261</v>
      </c>
      <c r="K2403" s="11" t="s">
        <v>12658</v>
      </c>
      <c r="L2403" s="11">
        <v>2</v>
      </c>
    </row>
    <row r="2404" spans="1:12">
      <c r="A2404" s="11" t="s">
        <v>4655</v>
      </c>
      <c r="D2404" s="11" t="s">
        <v>260</v>
      </c>
      <c r="E2404" s="19" t="s">
        <v>4905</v>
      </c>
      <c r="F2404" s="10">
        <v>42036</v>
      </c>
      <c r="G2404" s="10">
        <v>45689</v>
      </c>
      <c r="H2404" s="11">
        <v>11</v>
      </c>
      <c r="I2404" s="11" t="s">
        <v>277</v>
      </c>
      <c r="J2404" s="11" t="s">
        <v>261</v>
      </c>
      <c r="K2404" s="11" t="s">
        <v>12658</v>
      </c>
      <c r="L2404" s="11">
        <v>2</v>
      </c>
    </row>
    <row r="2405" spans="1:12">
      <c r="A2405" s="11" t="s">
        <v>4656</v>
      </c>
      <c r="D2405" s="11" t="s">
        <v>260</v>
      </c>
      <c r="E2405" s="19" t="s">
        <v>4906</v>
      </c>
      <c r="F2405" s="10">
        <v>42036</v>
      </c>
      <c r="G2405" s="10">
        <v>45689</v>
      </c>
      <c r="H2405" s="11">
        <v>11</v>
      </c>
      <c r="I2405" s="11" t="s">
        <v>277</v>
      </c>
      <c r="J2405" s="11" t="s">
        <v>261</v>
      </c>
      <c r="K2405" s="11" t="s">
        <v>12658</v>
      </c>
      <c r="L2405" s="11">
        <v>2</v>
      </c>
    </row>
    <row r="2406" spans="1:12">
      <c r="A2406" s="11" t="s">
        <v>4657</v>
      </c>
      <c r="D2406" s="11" t="s">
        <v>260</v>
      </c>
      <c r="E2406" s="19" t="s">
        <v>4907</v>
      </c>
      <c r="F2406" s="10">
        <v>42036</v>
      </c>
      <c r="G2406" s="10">
        <v>45689</v>
      </c>
      <c r="H2406" s="11">
        <v>11</v>
      </c>
      <c r="I2406" s="20" t="s">
        <v>259</v>
      </c>
      <c r="J2406" s="11" t="s">
        <v>261</v>
      </c>
      <c r="K2406" s="11" t="s">
        <v>12658</v>
      </c>
      <c r="L2406" s="11">
        <v>2</v>
      </c>
    </row>
    <row r="2407" spans="1:12">
      <c r="A2407" s="11" t="s">
        <v>4658</v>
      </c>
      <c r="D2407" s="11" t="s">
        <v>260</v>
      </c>
      <c r="E2407" s="19" t="s">
        <v>4908</v>
      </c>
      <c r="F2407" s="10">
        <v>42036</v>
      </c>
      <c r="G2407" s="10">
        <v>45689</v>
      </c>
      <c r="H2407" s="11">
        <v>11</v>
      </c>
      <c r="I2407" s="20" t="s">
        <v>259</v>
      </c>
      <c r="J2407" s="11" t="s">
        <v>261</v>
      </c>
      <c r="K2407" s="11" t="s">
        <v>12658</v>
      </c>
      <c r="L2407" s="11">
        <v>2</v>
      </c>
    </row>
    <row r="2408" spans="1:12">
      <c r="A2408" s="11" t="s">
        <v>4659</v>
      </c>
      <c r="D2408" s="11" t="s">
        <v>260</v>
      </c>
      <c r="E2408" s="19" t="s">
        <v>4909</v>
      </c>
      <c r="F2408" s="10">
        <v>42036</v>
      </c>
      <c r="G2408" s="10">
        <v>45689</v>
      </c>
      <c r="H2408" s="11">
        <v>11</v>
      </c>
      <c r="I2408" s="20" t="s">
        <v>259</v>
      </c>
      <c r="J2408" s="11" t="s">
        <v>261</v>
      </c>
      <c r="K2408" s="11" t="s">
        <v>12658</v>
      </c>
      <c r="L2408" s="11">
        <v>2</v>
      </c>
    </row>
    <row r="2409" spans="1:12">
      <c r="A2409" s="11" t="s">
        <v>4660</v>
      </c>
      <c r="D2409" s="11" t="s">
        <v>260</v>
      </c>
      <c r="E2409" s="19" t="s">
        <v>4910</v>
      </c>
      <c r="F2409" s="10">
        <v>42036</v>
      </c>
      <c r="G2409" s="10">
        <v>45689</v>
      </c>
      <c r="H2409" s="11">
        <v>11</v>
      </c>
      <c r="I2409" s="20" t="s">
        <v>259</v>
      </c>
      <c r="J2409" s="11" t="s">
        <v>261</v>
      </c>
      <c r="K2409" s="11" t="s">
        <v>12658</v>
      </c>
      <c r="L2409" s="11">
        <v>2</v>
      </c>
    </row>
    <row r="2410" spans="1:12">
      <c r="A2410" s="11" t="s">
        <v>4661</v>
      </c>
      <c r="D2410" s="11" t="s">
        <v>260</v>
      </c>
      <c r="E2410" s="19" t="s">
        <v>4911</v>
      </c>
      <c r="F2410" s="10">
        <v>42036</v>
      </c>
      <c r="G2410" s="10">
        <v>45689</v>
      </c>
      <c r="H2410" s="11">
        <v>11</v>
      </c>
      <c r="I2410" s="20" t="s">
        <v>259</v>
      </c>
      <c r="J2410" s="11" t="s">
        <v>261</v>
      </c>
      <c r="K2410" s="11" t="s">
        <v>12658</v>
      </c>
      <c r="L2410" s="11">
        <v>2</v>
      </c>
    </row>
    <row r="2411" spans="1:12">
      <c r="A2411" s="11" t="s">
        <v>4662</v>
      </c>
      <c r="D2411" s="11" t="s">
        <v>260</v>
      </c>
      <c r="E2411" s="19" t="s">
        <v>4912</v>
      </c>
      <c r="F2411" s="10">
        <v>42036</v>
      </c>
      <c r="G2411" s="10">
        <v>45689</v>
      </c>
      <c r="H2411" s="11">
        <v>11</v>
      </c>
      <c r="I2411" s="20" t="s">
        <v>259</v>
      </c>
      <c r="J2411" s="11" t="s">
        <v>261</v>
      </c>
      <c r="K2411" s="11" t="s">
        <v>12658</v>
      </c>
      <c r="L2411" s="11">
        <v>2</v>
      </c>
    </row>
    <row r="2412" spans="1:12">
      <c r="A2412" s="11" t="s">
        <v>4663</v>
      </c>
      <c r="D2412" s="11" t="s">
        <v>260</v>
      </c>
      <c r="E2412" s="19" t="s">
        <v>4913</v>
      </c>
      <c r="F2412" s="10">
        <v>42036</v>
      </c>
      <c r="G2412" s="10">
        <v>45689</v>
      </c>
      <c r="H2412" s="11">
        <v>11</v>
      </c>
      <c r="I2412" s="20" t="s">
        <v>259</v>
      </c>
      <c r="J2412" s="11" t="s">
        <v>261</v>
      </c>
      <c r="K2412" s="11" t="s">
        <v>12658</v>
      </c>
      <c r="L2412" s="11">
        <v>2</v>
      </c>
    </row>
    <row r="2413" spans="1:12">
      <c r="A2413" s="11" t="s">
        <v>4664</v>
      </c>
      <c r="D2413" s="11" t="s">
        <v>260</v>
      </c>
      <c r="E2413" s="19" t="s">
        <v>4914</v>
      </c>
      <c r="F2413" s="10">
        <v>42036</v>
      </c>
      <c r="G2413" s="10">
        <v>45689</v>
      </c>
      <c r="H2413" s="11">
        <v>11</v>
      </c>
      <c r="I2413" s="20" t="s">
        <v>259</v>
      </c>
      <c r="J2413" s="11" t="s">
        <v>261</v>
      </c>
      <c r="K2413" s="11" t="s">
        <v>12658</v>
      </c>
      <c r="L2413" s="11">
        <v>2</v>
      </c>
    </row>
    <row r="2414" spans="1:12">
      <c r="A2414" s="11" t="s">
        <v>4665</v>
      </c>
      <c r="D2414" s="11" t="s">
        <v>260</v>
      </c>
      <c r="E2414" s="19" t="s">
        <v>4915</v>
      </c>
      <c r="F2414" s="10">
        <v>42036</v>
      </c>
      <c r="G2414" s="10">
        <v>45689</v>
      </c>
      <c r="H2414" s="11">
        <v>11</v>
      </c>
      <c r="I2414" s="20" t="s">
        <v>259</v>
      </c>
      <c r="J2414" s="11" t="s">
        <v>261</v>
      </c>
      <c r="K2414" s="11" t="s">
        <v>12658</v>
      </c>
      <c r="L2414" s="11">
        <v>2</v>
      </c>
    </row>
    <row r="2415" spans="1:12">
      <c r="A2415" s="11" t="s">
        <v>4666</v>
      </c>
      <c r="D2415" s="11" t="s">
        <v>260</v>
      </c>
      <c r="E2415" s="19" t="s">
        <v>4916</v>
      </c>
      <c r="F2415" s="10">
        <v>42036</v>
      </c>
      <c r="G2415" s="10">
        <v>45689</v>
      </c>
      <c r="H2415" s="11">
        <v>11</v>
      </c>
      <c r="I2415" s="20" t="s">
        <v>259</v>
      </c>
      <c r="J2415" s="11" t="s">
        <v>261</v>
      </c>
      <c r="K2415" s="11" t="s">
        <v>12658</v>
      </c>
      <c r="L2415" s="11">
        <v>2</v>
      </c>
    </row>
    <row r="2416" spans="1:12">
      <c r="A2416" s="11" t="s">
        <v>4667</v>
      </c>
      <c r="D2416" s="11" t="s">
        <v>260</v>
      </c>
      <c r="E2416" s="19" t="s">
        <v>4917</v>
      </c>
      <c r="F2416" s="10">
        <v>42036</v>
      </c>
      <c r="G2416" s="10">
        <v>45689</v>
      </c>
      <c r="H2416" s="11">
        <v>11</v>
      </c>
      <c r="I2416" s="20" t="s">
        <v>259</v>
      </c>
      <c r="J2416" s="11" t="s">
        <v>261</v>
      </c>
      <c r="K2416" s="11" t="s">
        <v>12658</v>
      </c>
      <c r="L2416" s="11">
        <v>2</v>
      </c>
    </row>
    <row r="2417" spans="1:12">
      <c r="A2417" s="11" t="s">
        <v>4668</v>
      </c>
      <c r="D2417" s="11" t="s">
        <v>260</v>
      </c>
      <c r="E2417" s="19" t="s">
        <v>4918</v>
      </c>
      <c r="F2417" s="10">
        <v>42036</v>
      </c>
      <c r="G2417" s="10">
        <v>45689</v>
      </c>
      <c r="H2417" s="11">
        <v>11</v>
      </c>
      <c r="I2417" s="20" t="s">
        <v>259</v>
      </c>
      <c r="J2417" s="11" t="s">
        <v>261</v>
      </c>
      <c r="K2417" s="11" t="s">
        <v>12658</v>
      </c>
      <c r="L2417" s="11">
        <v>2</v>
      </c>
    </row>
    <row r="2418" spans="1:12">
      <c r="A2418" s="11" t="s">
        <v>4669</v>
      </c>
      <c r="D2418" s="11" t="s">
        <v>260</v>
      </c>
      <c r="E2418" s="19" t="s">
        <v>4919</v>
      </c>
      <c r="F2418" s="10">
        <v>42036</v>
      </c>
      <c r="G2418" s="10">
        <v>45689</v>
      </c>
      <c r="H2418" s="11">
        <v>11</v>
      </c>
      <c r="I2418" s="20" t="s">
        <v>259</v>
      </c>
      <c r="J2418" s="11" t="s">
        <v>261</v>
      </c>
      <c r="K2418" s="11" t="s">
        <v>12658</v>
      </c>
      <c r="L2418" s="11">
        <v>2</v>
      </c>
    </row>
    <row r="2419" spans="1:12">
      <c r="A2419" s="11" t="s">
        <v>4670</v>
      </c>
      <c r="D2419" s="11" t="s">
        <v>260</v>
      </c>
      <c r="E2419" s="19" t="s">
        <v>4920</v>
      </c>
      <c r="F2419" s="10">
        <v>42036</v>
      </c>
      <c r="G2419" s="10">
        <v>45689</v>
      </c>
      <c r="H2419" s="11">
        <v>11</v>
      </c>
      <c r="I2419" s="20" t="s">
        <v>259</v>
      </c>
      <c r="J2419" s="11" t="s">
        <v>261</v>
      </c>
      <c r="K2419" s="11" t="s">
        <v>12658</v>
      </c>
      <c r="L2419" s="11">
        <v>2</v>
      </c>
    </row>
    <row r="2420" spans="1:12">
      <c r="A2420" s="11" t="s">
        <v>4671</v>
      </c>
      <c r="D2420" s="11" t="s">
        <v>260</v>
      </c>
      <c r="E2420" s="19" t="s">
        <v>4921</v>
      </c>
      <c r="F2420" s="10">
        <v>42036</v>
      </c>
      <c r="G2420" s="10">
        <v>45689</v>
      </c>
      <c r="H2420" s="11">
        <v>11</v>
      </c>
      <c r="I2420" s="20" t="s">
        <v>259</v>
      </c>
      <c r="J2420" s="11" t="s">
        <v>261</v>
      </c>
      <c r="K2420" s="11" t="s">
        <v>12658</v>
      </c>
      <c r="L2420" s="11">
        <v>2</v>
      </c>
    </row>
    <row r="2421" spans="1:12">
      <c r="A2421" s="11" t="s">
        <v>4672</v>
      </c>
      <c r="D2421" s="11" t="s">
        <v>260</v>
      </c>
      <c r="E2421" s="19" t="s">
        <v>4922</v>
      </c>
      <c r="F2421" s="10">
        <v>42036</v>
      </c>
      <c r="G2421" s="10">
        <v>45689</v>
      </c>
      <c r="H2421" s="11">
        <v>11</v>
      </c>
      <c r="I2421" s="11" t="s">
        <v>277</v>
      </c>
      <c r="J2421" s="11" t="s">
        <v>261</v>
      </c>
      <c r="K2421" s="11" t="s">
        <v>12658</v>
      </c>
      <c r="L2421" s="11">
        <v>2</v>
      </c>
    </row>
    <row r="2422" spans="1:12">
      <c r="A2422" s="11" t="s">
        <v>4673</v>
      </c>
      <c r="D2422" s="11" t="s">
        <v>260</v>
      </c>
      <c r="E2422" s="19" t="s">
        <v>4923</v>
      </c>
      <c r="F2422" s="10">
        <v>42036</v>
      </c>
      <c r="G2422" s="10">
        <v>45689</v>
      </c>
      <c r="H2422" s="11">
        <v>11</v>
      </c>
      <c r="I2422" s="11" t="s">
        <v>277</v>
      </c>
      <c r="J2422" s="11" t="s">
        <v>261</v>
      </c>
      <c r="K2422" s="11" t="s">
        <v>12658</v>
      </c>
      <c r="L2422" s="11">
        <v>2</v>
      </c>
    </row>
    <row r="2423" spans="1:12">
      <c r="A2423" s="11" t="s">
        <v>4674</v>
      </c>
      <c r="D2423" s="11" t="s">
        <v>260</v>
      </c>
      <c r="E2423" s="19" t="s">
        <v>4924</v>
      </c>
      <c r="F2423" s="10">
        <v>42036</v>
      </c>
      <c r="G2423" s="10">
        <v>45689</v>
      </c>
      <c r="H2423" s="11">
        <v>11</v>
      </c>
      <c r="I2423" s="11" t="s">
        <v>277</v>
      </c>
      <c r="J2423" s="11" t="s">
        <v>261</v>
      </c>
      <c r="K2423" s="11" t="s">
        <v>12658</v>
      </c>
      <c r="L2423" s="11">
        <v>2</v>
      </c>
    </row>
    <row r="2424" spans="1:12">
      <c r="A2424" s="11" t="s">
        <v>4675</v>
      </c>
      <c r="D2424" s="11" t="s">
        <v>260</v>
      </c>
      <c r="E2424" s="19" t="s">
        <v>4925</v>
      </c>
      <c r="F2424" s="10">
        <v>42036</v>
      </c>
      <c r="G2424" s="10">
        <v>45689</v>
      </c>
      <c r="H2424" s="11">
        <v>11</v>
      </c>
      <c r="I2424" s="20" t="s">
        <v>259</v>
      </c>
      <c r="J2424" s="11" t="s">
        <v>261</v>
      </c>
      <c r="K2424" s="11" t="s">
        <v>12658</v>
      </c>
      <c r="L2424" s="11">
        <v>2</v>
      </c>
    </row>
    <row r="2425" spans="1:12">
      <c r="A2425" s="11" t="s">
        <v>4676</v>
      </c>
      <c r="D2425" s="11" t="s">
        <v>260</v>
      </c>
      <c r="E2425" s="19" t="s">
        <v>4926</v>
      </c>
      <c r="F2425" s="10">
        <v>42036</v>
      </c>
      <c r="G2425" s="10">
        <v>45689</v>
      </c>
      <c r="H2425" s="11">
        <v>11</v>
      </c>
      <c r="I2425" s="20" t="s">
        <v>259</v>
      </c>
      <c r="J2425" s="11" t="s">
        <v>261</v>
      </c>
      <c r="K2425" s="11" t="s">
        <v>12658</v>
      </c>
      <c r="L2425" s="11">
        <v>2</v>
      </c>
    </row>
    <row r="2426" spans="1:12">
      <c r="A2426" s="11" t="s">
        <v>4677</v>
      </c>
      <c r="D2426" s="11" t="s">
        <v>260</v>
      </c>
      <c r="E2426" s="19" t="s">
        <v>4927</v>
      </c>
      <c r="F2426" s="10">
        <v>42036</v>
      </c>
      <c r="G2426" s="10">
        <v>45689</v>
      </c>
      <c r="H2426" s="11">
        <v>11</v>
      </c>
      <c r="I2426" s="20" t="s">
        <v>259</v>
      </c>
      <c r="J2426" s="11" t="s">
        <v>261</v>
      </c>
      <c r="K2426" s="11" t="s">
        <v>12658</v>
      </c>
      <c r="L2426" s="11">
        <v>2</v>
      </c>
    </row>
    <row r="2427" spans="1:12">
      <c r="A2427" s="11" t="s">
        <v>4678</v>
      </c>
      <c r="D2427" s="11" t="s">
        <v>260</v>
      </c>
      <c r="E2427" s="19" t="s">
        <v>4928</v>
      </c>
      <c r="F2427" s="10">
        <v>42036</v>
      </c>
      <c r="G2427" s="10">
        <v>45689</v>
      </c>
      <c r="H2427" s="11">
        <v>11</v>
      </c>
      <c r="I2427" s="20" t="s">
        <v>259</v>
      </c>
      <c r="J2427" s="11" t="s">
        <v>261</v>
      </c>
      <c r="K2427" s="11" t="s">
        <v>12658</v>
      </c>
      <c r="L2427" s="11">
        <v>2</v>
      </c>
    </row>
    <row r="2428" spans="1:12">
      <c r="A2428" s="11" t="s">
        <v>4679</v>
      </c>
      <c r="D2428" s="11" t="s">
        <v>260</v>
      </c>
      <c r="E2428" s="19" t="s">
        <v>4929</v>
      </c>
      <c r="F2428" s="10">
        <v>42036</v>
      </c>
      <c r="G2428" s="10">
        <v>45689</v>
      </c>
      <c r="H2428" s="11">
        <v>11</v>
      </c>
      <c r="I2428" s="20" t="s">
        <v>259</v>
      </c>
      <c r="J2428" s="11" t="s">
        <v>261</v>
      </c>
      <c r="K2428" s="11" t="s">
        <v>12658</v>
      </c>
      <c r="L2428" s="11">
        <v>2</v>
      </c>
    </row>
    <row r="2429" spans="1:12">
      <c r="A2429" s="11" t="s">
        <v>4680</v>
      </c>
      <c r="D2429" s="11" t="s">
        <v>260</v>
      </c>
      <c r="E2429" s="19" t="s">
        <v>4930</v>
      </c>
      <c r="F2429" s="10">
        <v>42036</v>
      </c>
      <c r="G2429" s="10">
        <v>45689</v>
      </c>
      <c r="H2429" s="11">
        <v>11</v>
      </c>
      <c r="I2429" s="20" t="s">
        <v>259</v>
      </c>
      <c r="J2429" s="11" t="s">
        <v>261</v>
      </c>
      <c r="K2429" s="11" t="s">
        <v>12658</v>
      </c>
      <c r="L2429" s="11">
        <v>2</v>
      </c>
    </row>
    <row r="2430" spans="1:12">
      <c r="A2430" s="11" t="s">
        <v>4681</v>
      </c>
      <c r="D2430" s="11" t="s">
        <v>260</v>
      </c>
      <c r="E2430" s="19" t="s">
        <v>4931</v>
      </c>
      <c r="F2430" s="10">
        <v>42036</v>
      </c>
      <c r="G2430" s="10">
        <v>45689</v>
      </c>
      <c r="H2430" s="11">
        <v>11</v>
      </c>
      <c r="I2430" s="20" t="s">
        <v>259</v>
      </c>
      <c r="J2430" s="11" t="s">
        <v>261</v>
      </c>
      <c r="K2430" s="11" t="s">
        <v>12658</v>
      </c>
      <c r="L2430" s="11">
        <v>2</v>
      </c>
    </row>
    <row r="2431" spans="1:12">
      <c r="A2431" s="11" t="s">
        <v>4682</v>
      </c>
      <c r="D2431" s="11" t="s">
        <v>260</v>
      </c>
      <c r="E2431" s="19" t="s">
        <v>4932</v>
      </c>
      <c r="F2431" s="10">
        <v>42036</v>
      </c>
      <c r="G2431" s="10">
        <v>45689</v>
      </c>
      <c r="H2431" s="11">
        <v>11</v>
      </c>
      <c r="I2431" s="20" t="s">
        <v>259</v>
      </c>
      <c r="J2431" s="11" t="s">
        <v>261</v>
      </c>
      <c r="K2431" s="11" t="s">
        <v>12658</v>
      </c>
      <c r="L2431" s="11">
        <v>2</v>
      </c>
    </row>
    <row r="2432" spans="1:12">
      <c r="A2432" s="11" t="s">
        <v>4683</v>
      </c>
      <c r="D2432" s="11" t="s">
        <v>260</v>
      </c>
      <c r="E2432" s="19" t="s">
        <v>4933</v>
      </c>
      <c r="F2432" s="10">
        <v>42036</v>
      </c>
      <c r="G2432" s="10">
        <v>45689</v>
      </c>
      <c r="H2432" s="11">
        <v>11</v>
      </c>
      <c r="I2432" s="20" t="s">
        <v>259</v>
      </c>
      <c r="J2432" s="11" t="s">
        <v>261</v>
      </c>
      <c r="K2432" s="11" t="s">
        <v>12658</v>
      </c>
      <c r="L2432" s="11">
        <v>2</v>
      </c>
    </row>
    <row r="2433" spans="1:12">
      <c r="A2433" s="11" t="s">
        <v>4684</v>
      </c>
      <c r="D2433" s="11" t="s">
        <v>260</v>
      </c>
      <c r="E2433" s="19" t="s">
        <v>4934</v>
      </c>
      <c r="F2433" s="10">
        <v>42036</v>
      </c>
      <c r="G2433" s="10">
        <v>45689</v>
      </c>
      <c r="H2433" s="11">
        <v>11</v>
      </c>
      <c r="I2433" s="20" t="s">
        <v>259</v>
      </c>
      <c r="J2433" s="11" t="s">
        <v>261</v>
      </c>
      <c r="K2433" s="11" t="s">
        <v>12658</v>
      </c>
      <c r="L2433" s="11">
        <v>2</v>
      </c>
    </row>
    <row r="2434" spans="1:12">
      <c r="A2434" s="11" t="s">
        <v>4685</v>
      </c>
      <c r="D2434" s="11" t="s">
        <v>260</v>
      </c>
      <c r="E2434" s="19" t="s">
        <v>4935</v>
      </c>
      <c r="F2434" s="10">
        <v>42036</v>
      </c>
      <c r="G2434" s="10">
        <v>45689</v>
      </c>
      <c r="H2434" s="11">
        <v>11</v>
      </c>
      <c r="I2434" s="20" t="s">
        <v>259</v>
      </c>
      <c r="J2434" s="11" t="s">
        <v>261</v>
      </c>
      <c r="K2434" s="11" t="s">
        <v>12658</v>
      </c>
      <c r="L2434" s="11">
        <v>2</v>
      </c>
    </row>
    <row r="2435" spans="1:12">
      <c r="A2435" s="11" t="s">
        <v>4686</v>
      </c>
      <c r="D2435" s="11" t="s">
        <v>260</v>
      </c>
      <c r="E2435" s="19" t="s">
        <v>4936</v>
      </c>
      <c r="F2435" s="10">
        <v>42036</v>
      </c>
      <c r="G2435" s="10">
        <v>45689</v>
      </c>
      <c r="H2435" s="11">
        <v>11</v>
      </c>
      <c r="I2435" s="20" t="s">
        <v>259</v>
      </c>
      <c r="J2435" s="11" t="s">
        <v>261</v>
      </c>
      <c r="K2435" s="11" t="s">
        <v>12658</v>
      </c>
      <c r="L2435" s="11">
        <v>2</v>
      </c>
    </row>
    <row r="2436" spans="1:12">
      <c r="A2436" s="11" t="s">
        <v>4687</v>
      </c>
      <c r="D2436" s="11" t="s">
        <v>260</v>
      </c>
      <c r="E2436" s="19" t="s">
        <v>4937</v>
      </c>
      <c r="F2436" s="10">
        <v>42036</v>
      </c>
      <c r="G2436" s="10">
        <v>45689</v>
      </c>
      <c r="H2436" s="11">
        <v>11</v>
      </c>
      <c r="I2436" s="20" t="s">
        <v>259</v>
      </c>
      <c r="J2436" s="11" t="s">
        <v>261</v>
      </c>
      <c r="K2436" s="11" t="s">
        <v>12658</v>
      </c>
      <c r="L2436" s="11">
        <v>2</v>
      </c>
    </row>
    <row r="2437" spans="1:12">
      <c r="A2437" s="11" t="s">
        <v>4688</v>
      </c>
      <c r="D2437" s="11" t="s">
        <v>260</v>
      </c>
      <c r="E2437" s="19" t="s">
        <v>4938</v>
      </c>
      <c r="F2437" s="10">
        <v>42036</v>
      </c>
      <c r="G2437" s="10">
        <v>45689</v>
      </c>
      <c r="H2437" s="11">
        <v>11</v>
      </c>
      <c r="I2437" s="20" t="s">
        <v>259</v>
      </c>
      <c r="J2437" s="11" t="s">
        <v>261</v>
      </c>
      <c r="K2437" s="11" t="s">
        <v>12658</v>
      </c>
      <c r="L2437" s="11">
        <v>2</v>
      </c>
    </row>
    <row r="2438" spans="1:12">
      <c r="A2438" s="11" t="s">
        <v>4689</v>
      </c>
      <c r="D2438" s="11" t="s">
        <v>260</v>
      </c>
      <c r="E2438" s="19" t="s">
        <v>4939</v>
      </c>
      <c r="F2438" s="10">
        <v>42036</v>
      </c>
      <c r="G2438" s="10">
        <v>45689</v>
      </c>
      <c r="H2438" s="11">
        <v>11</v>
      </c>
      <c r="I2438" s="20" t="s">
        <v>259</v>
      </c>
      <c r="J2438" s="11" t="s">
        <v>261</v>
      </c>
      <c r="K2438" s="11" t="s">
        <v>12658</v>
      </c>
      <c r="L2438" s="11">
        <v>2</v>
      </c>
    </row>
    <row r="2439" spans="1:12">
      <c r="A2439" s="11" t="s">
        <v>4690</v>
      </c>
      <c r="D2439" s="11" t="s">
        <v>260</v>
      </c>
      <c r="E2439" s="19" t="s">
        <v>4940</v>
      </c>
      <c r="F2439" s="10">
        <v>42036</v>
      </c>
      <c r="G2439" s="10">
        <v>45689</v>
      </c>
      <c r="H2439" s="11">
        <v>11</v>
      </c>
      <c r="I2439" s="11" t="s">
        <v>277</v>
      </c>
      <c r="J2439" s="11" t="s">
        <v>261</v>
      </c>
      <c r="K2439" s="11" t="s">
        <v>12658</v>
      </c>
      <c r="L2439" s="11">
        <v>2</v>
      </c>
    </row>
    <row r="2440" spans="1:12">
      <c r="A2440" s="11" t="s">
        <v>4691</v>
      </c>
      <c r="D2440" s="11" t="s">
        <v>260</v>
      </c>
      <c r="E2440" s="19" t="s">
        <v>4941</v>
      </c>
      <c r="F2440" s="10">
        <v>42036</v>
      </c>
      <c r="G2440" s="10">
        <v>45689</v>
      </c>
      <c r="H2440" s="11">
        <v>11</v>
      </c>
      <c r="I2440" s="11" t="s">
        <v>277</v>
      </c>
      <c r="J2440" s="11" t="s">
        <v>261</v>
      </c>
      <c r="K2440" s="11" t="s">
        <v>12658</v>
      </c>
      <c r="L2440" s="11">
        <v>2</v>
      </c>
    </row>
    <row r="2441" spans="1:12">
      <c r="A2441" s="11" t="s">
        <v>4692</v>
      </c>
      <c r="D2441" s="11" t="s">
        <v>260</v>
      </c>
      <c r="E2441" s="19" t="s">
        <v>4942</v>
      </c>
      <c r="F2441" s="10">
        <v>42036</v>
      </c>
      <c r="G2441" s="10">
        <v>45689</v>
      </c>
      <c r="H2441" s="11">
        <v>11</v>
      </c>
      <c r="I2441" s="11" t="s">
        <v>277</v>
      </c>
      <c r="J2441" s="11" t="s">
        <v>261</v>
      </c>
      <c r="K2441" s="11" t="s">
        <v>12658</v>
      </c>
      <c r="L2441" s="11">
        <v>2</v>
      </c>
    </row>
    <row r="2442" spans="1:12">
      <c r="A2442" s="11" t="s">
        <v>4693</v>
      </c>
      <c r="D2442" s="11" t="s">
        <v>260</v>
      </c>
      <c r="E2442" s="19" t="s">
        <v>4943</v>
      </c>
      <c r="F2442" s="10">
        <v>42036</v>
      </c>
      <c r="G2442" s="10">
        <v>45689</v>
      </c>
      <c r="H2442" s="11">
        <v>11</v>
      </c>
      <c r="I2442" s="20" t="s">
        <v>259</v>
      </c>
      <c r="J2442" s="11" t="s">
        <v>261</v>
      </c>
      <c r="K2442" s="11" t="s">
        <v>12658</v>
      </c>
      <c r="L2442" s="11">
        <v>2</v>
      </c>
    </row>
    <row r="2443" spans="1:12">
      <c r="A2443" s="11" t="s">
        <v>4694</v>
      </c>
      <c r="D2443" s="11" t="s">
        <v>260</v>
      </c>
      <c r="E2443" s="19" t="s">
        <v>4944</v>
      </c>
      <c r="F2443" s="10">
        <v>42036</v>
      </c>
      <c r="G2443" s="10">
        <v>45689</v>
      </c>
      <c r="H2443" s="11">
        <v>11</v>
      </c>
      <c r="I2443" s="20" t="s">
        <v>259</v>
      </c>
      <c r="J2443" s="11" t="s">
        <v>261</v>
      </c>
      <c r="K2443" s="11" t="s">
        <v>12658</v>
      </c>
      <c r="L2443" s="11">
        <v>2</v>
      </c>
    </row>
    <row r="2444" spans="1:12">
      <c r="A2444" s="11" t="s">
        <v>4695</v>
      </c>
      <c r="D2444" s="11" t="s">
        <v>260</v>
      </c>
      <c r="E2444" s="19" t="s">
        <v>4945</v>
      </c>
      <c r="F2444" s="10">
        <v>42036</v>
      </c>
      <c r="G2444" s="10">
        <v>45689</v>
      </c>
      <c r="H2444" s="11">
        <v>11</v>
      </c>
      <c r="I2444" s="20" t="s">
        <v>259</v>
      </c>
      <c r="J2444" s="11" t="s">
        <v>261</v>
      </c>
      <c r="K2444" s="11" t="s">
        <v>12658</v>
      </c>
      <c r="L2444" s="11">
        <v>2</v>
      </c>
    </row>
    <row r="2445" spans="1:12">
      <c r="A2445" s="11" t="s">
        <v>4696</v>
      </c>
      <c r="D2445" s="11" t="s">
        <v>260</v>
      </c>
      <c r="E2445" s="19" t="s">
        <v>4946</v>
      </c>
      <c r="F2445" s="10">
        <v>42036</v>
      </c>
      <c r="G2445" s="10">
        <v>45689</v>
      </c>
      <c r="H2445" s="11">
        <v>11</v>
      </c>
      <c r="I2445" s="20" t="s">
        <v>259</v>
      </c>
      <c r="J2445" s="11" t="s">
        <v>261</v>
      </c>
      <c r="K2445" s="11" t="s">
        <v>12658</v>
      </c>
      <c r="L2445" s="11">
        <v>2</v>
      </c>
    </row>
    <row r="2446" spans="1:12">
      <c r="A2446" s="11" t="s">
        <v>4697</v>
      </c>
      <c r="D2446" s="11" t="s">
        <v>260</v>
      </c>
      <c r="E2446" s="19" t="s">
        <v>4947</v>
      </c>
      <c r="F2446" s="10">
        <v>42036</v>
      </c>
      <c r="G2446" s="10">
        <v>45689</v>
      </c>
      <c r="H2446" s="11">
        <v>11</v>
      </c>
      <c r="I2446" s="20" t="s">
        <v>259</v>
      </c>
      <c r="J2446" s="11" t="s">
        <v>261</v>
      </c>
      <c r="K2446" s="11" t="s">
        <v>12658</v>
      </c>
      <c r="L2446" s="11">
        <v>2</v>
      </c>
    </row>
    <row r="2447" spans="1:12">
      <c r="A2447" s="11" t="s">
        <v>4698</v>
      </c>
      <c r="D2447" s="11" t="s">
        <v>260</v>
      </c>
      <c r="E2447" s="19" t="s">
        <v>4948</v>
      </c>
      <c r="F2447" s="10">
        <v>42036</v>
      </c>
      <c r="G2447" s="10">
        <v>45689</v>
      </c>
      <c r="H2447" s="11">
        <v>11</v>
      </c>
      <c r="I2447" s="20" t="s">
        <v>259</v>
      </c>
      <c r="J2447" s="11" t="s">
        <v>261</v>
      </c>
      <c r="K2447" s="11" t="s">
        <v>12658</v>
      </c>
      <c r="L2447" s="11">
        <v>2</v>
      </c>
    </row>
    <row r="2448" spans="1:12">
      <c r="A2448" s="11" t="s">
        <v>4699</v>
      </c>
      <c r="D2448" s="11" t="s">
        <v>260</v>
      </c>
      <c r="E2448" s="19" t="s">
        <v>4949</v>
      </c>
      <c r="F2448" s="10">
        <v>42036</v>
      </c>
      <c r="G2448" s="10">
        <v>45689</v>
      </c>
      <c r="H2448" s="11">
        <v>11</v>
      </c>
      <c r="I2448" s="20" t="s">
        <v>259</v>
      </c>
      <c r="J2448" s="11" t="s">
        <v>261</v>
      </c>
      <c r="K2448" s="11" t="s">
        <v>12658</v>
      </c>
      <c r="L2448" s="11">
        <v>2</v>
      </c>
    </row>
    <row r="2449" spans="1:12">
      <c r="A2449" s="11" t="s">
        <v>4700</v>
      </c>
      <c r="D2449" s="11" t="s">
        <v>260</v>
      </c>
      <c r="E2449" s="19" t="s">
        <v>4950</v>
      </c>
      <c r="F2449" s="10">
        <v>42036</v>
      </c>
      <c r="G2449" s="10">
        <v>45689</v>
      </c>
      <c r="H2449" s="11">
        <v>11</v>
      </c>
      <c r="I2449" s="20" t="s">
        <v>259</v>
      </c>
      <c r="J2449" s="11" t="s">
        <v>261</v>
      </c>
      <c r="K2449" s="11" t="s">
        <v>12658</v>
      </c>
      <c r="L2449" s="11">
        <v>2</v>
      </c>
    </row>
    <row r="2450" spans="1:12">
      <c r="A2450" s="11" t="s">
        <v>4701</v>
      </c>
      <c r="D2450" s="11" t="s">
        <v>260</v>
      </c>
      <c r="E2450" s="19" t="s">
        <v>4951</v>
      </c>
      <c r="F2450" s="10">
        <v>42036</v>
      </c>
      <c r="G2450" s="10">
        <v>45689</v>
      </c>
      <c r="H2450" s="11">
        <v>11</v>
      </c>
      <c r="I2450" s="20" t="s">
        <v>259</v>
      </c>
      <c r="J2450" s="11" t="s">
        <v>261</v>
      </c>
      <c r="K2450" s="11" t="s">
        <v>12658</v>
      </c>
      <c r="L2450" s="11">
        <v>2</v>
      </c>
    </row>
    <row r="2451" spans="1:12">
      <c r="A2451" s="11" t="s">
        <v>4702</v>
      </c>
      <c r="D2451" s="11" t="s">
        <v>260</v>
      </c>
      <c r="E2451" s="19" t="s">
        <v>4952</v>
      </c>
      <c r="F2451" s="10">
        <v>42036</v>
      </c>
      <c r="G2451" s="10">
        <v>45689</v>
      </c>
      <c r="H2451" s="11">
        <v>11</v>
      </c>
      <c r="I2451" s="20" t="s">
        <v>259</v>
      </c>
      <c r="J2451" s="11" t="s">
        <v>261</v>
      </c>
      <c r="K2451" s="11" t="s">
        <v>12658</v>
      </c>
      <c r="L2451" s="11">
        <v>2</v>
      </c>
    </row>
    <row r="2452" spans="1:12">
      <c r="A2452" s="11" t="s">
        <v>4703</v>
      </c>
      <c r="D2452" s="11" t="s">
        <v>260</v>
      </c>
      <c r="E2452" s="19" t="s">
        <v>4953</v>
      </c>
      <c r="F2452" s="10">
        <v>42036</v>
      </c>
      <c r="G2452" s="10">
        <v>45689</v>
      </c>
      <c r="H2452" s="11">
        <v>11</v>
      </c>
      <c r="I2452" s="20" t="s">
        <v>259</v>
      </c>
      <c r="J2452" s="11" t="s">
        <v>261</v>
      </c>
      <c r="K2452" s="11" t="s">
        <v>12658</v>
      </c>
      <c r="L2452" s="11">
        <v>2</v>
      </c>
    </row>
    <row r="2453" spans="1:12">
      <c r="A2453" s="11" t="s">
        <v>4704</v>
      </c>
      <c r="D2453" s="11" t="s">
        <v>260</v>
      </c>
      <c r="E2453" s="19" t="s">
        <v>4954</v>
      </c>
      <c r="F2453" s="10">
        <v>42036</v>
      </c>
      <c r="G2453" s="10">
        <v>45689</v>
      </c>
      <c r="H2453" s="11">
        <v>11</v>
      </c>
      <c r="I2453" s="20" t="s">
        <v>259</v>
      </c>
      <c r="J2453" s="11" t="s">
        <v>261</v>
      </c>
      <c r="K2453" s="11" t="s">
        <v>12658</v>
      </c>
      <c r="L2453" s="11">
        <v>2</v>
      </c>
    </row>
    <row r="2454" spans="1:12">
      <c r="A2454" s="11" t="s">
        <v>4705</v>
      </c>
      <c r="D2454" s="11" t="s">
        <v>260</v>
      </c>
      <c r="E2454" s="19" t="s">
        <v>4955</v>
      </c>
      <c r="F2454" s="10">
        <v>42036</v>
      </c>
      <c r="G2454" s="10">
        <v>45689</v>
      </c>
      <c r="H2454" s="11">
        <v>11</v>
      </c>
      <c r="I2454" s="20" t="s">
        <v>259</v>
      </c>
      <c r="J2454" s="11" t="s">
        <v>261</v>
      </c>
      <c r="K2454" s="11" t="s">
        <v>12658</v>
      </c>
      <c r="L2454" s="11">
        <v>2</v>
      </c>
    </row>
    <row r="2455" spans="1:12">
      <c r="A2455" s="11" t="s">
        <v>4706</v>
      </c>
      <c r="D2455" s="11" t="s">
        <v>260</v>
      </c>
      <c r="E2455" s="19" t="s">
        <v>4956</v>
      </c>
      <c r="F2455" s="10">
        <v>42036</v>
      </c>
      <c r="G2455" s="10">
        <v>45689</v>
      </c>
      <c r="H2455" s="11">
        <v>11</v>
      </c>
      <c r="I2455" s="20" t="s">
        <v>259</v>
      </c>
      <c r="J2455" s="11" t="s">
        <v>261</v>
      </c>
      <c r="K2455" s="11" t="s">
        <v>12658</v>
      </c>
      <c r="L2455" s="11">
        <v>2</v>
      </c>
    </row>
    <row r="2456" spans="1:12">
      <c r="A2456" s="11" t="s">
        <v>4707</v>
      </c>
      <c r="D2456" s="11" t="s">
        <v>260</v>
      </c>
      <c r="E2456" s="19" t="s">
        <v>4957</v>
      </c>
      <c r="F2456" s="10">
        <v>42036</v>
      </c>
      <c r="G2456" s="10">
        <v>45689</v>
      </c>
      <c r="H2456" s="11">
        <v>11</v>
      </c>
      <c r="I2456" s="20" t="s">
        <v>259</v>
      </c>
      <c r="J2456" s="11" t="s">
        <v>261</v>
      </c>
      <c r="K2456" s="11" t="s">
        <v>12658</v>
      </c>
      <c r="L2456" s="11">
        <v>2</v>
      </c>
    </row>
    <row r="2457" spans="1:12">
      <c r="A2457" s="11" t="s">
        <v>4708</v>
      </c>
      <c r="D2457" s="11" t="s">
        <v>260</v>
      </c>
      <c r="E2457" s="19" t="s">
        <v>4958</v>
      </c>
      <c r="F2457" s="10">
        <v>42036</v>
      </c>
      <c r="G2457" s="10">
        <v>45689</v>
      </c>
      <c r="H2457" s="11">
        <v>11</v>
      </c>
      <c r="I2457" s="11" t="s">
        <v>277</v>
      </c>
      <c r="J2457" s="11" t="s">
        <v>261</v>
      </c>
      <c r="K2457" s="11" t="s">
        <v>12658</v>
      </c>
      <c r="L2457" s="11">
        <v>2</v>
      </c>
    </row>
    <row r="2458" spans="1:12">
      <c r="A2458" s="11" t="s">
        <v>4709</v>
      </c>
      <c r="D2458" s="11" t="s">
        <v>260</v>
      </c>
      <c r="E2458" s="19" t="s">
        <v>4959</v>
      </c>
      <c r="F2458" s="10">
        <v>42036</v>
      </c>
      <c r="G2458" s="10">
        <v>45689</v>
      </c>
      <c r="H2458" s="11">
        <v>11</v>
      </c>
      <c r="I2458" s="11" t="s">
        <v>277</v>
      </c>
      <c r="J2458" s="11" t="s">
        <v>261</v>
      </c>
      <c r="K2458" s="11" t="s">
        <v>12658</v>
      </c>
      <c r="L2458" s="11">
        <v>2</v>
      </c>
    </row>
    <row r="2459" spans="1:12">
      <c r="A2459" s="11" t="s">
        <v>4710</v>
      </c>
      <c r="D2459" s="11" t="s">
        <v>260</v>
      </c>
      <c r="E2459" s="19" t="s">
        <v>4960</v>
      </c>
      <c r="F2459" s="10">
        <v>42036</v>
      </c>
      <c r="G2459" s="10">
        <v>45689</v>
      </c>
      <c r="H2459" s="11">
        <v>11</v>
      </c>
      <c r="I2459" s="11" t="s">
        <v>277</v>
      </c>
      <c r="J2459" s="11" t="s">
        <v>261</v>
      </c>
      <c r="K2459" s="11" t="s">
        <v>12658</v>
      </c>
      <c r="L2459" s="11">
        <v>2</v>
      </c>
    </row>
    <row r="2460" spans="1:12">
      <c r="A2460" s="11" t="s">
        <v>4711</v>
      </c>
      <c r="D2460" s="11" t="s">
        <v>260</v>
      </c>
      <c r="E2460" s="19" t="s">
        <v>4961</v>
      </c>
      <c r="F2460" s="10">
        <v>42036</v>
      </c>
      <c r="G2460" s="10">
        <v>45689</v>
      </c>
      <c r="H2460" s="11">
        <v>11</v>
      </c>
      <c r="I2460" s="20" t="s">
        <v>259</v>
      </c>
      <c r="J2460" s="11" t="s">
        <v>261</v>
      </c>
      <c r="K2460" s="11" t="s">
        <v>12658</v>
      </c>
      <c r="L2460" s="11">
        <v>2</v>
      </c>
    </row>
    <row r="2461" spans="1:12">
      <c r="A2461" s="11" t="s">
        <v>4712</v>
      </c>
      <c r="D2461" s="11" t="s">
        <v>260</v>
      </c>
      <c r="E2461" s="19" t="s">
        <v>4962</v>
      </c>
      <c r="F2461" s="10">
        <v>42036</v>
      </c>
      <c r="G2461" s="10">
        <v>45689</v>
      </c>
      <c r="H2461" s="11">
        <v>11</v>
      </c>
      <c r="I2461" s="20" t="s">
        <v>259</v>
      </c>
      <c r="J2461" s="11" t="s">
        <v>261</v>
      </c>
      <c r="K2461" s="11" t="s">
        <v>12658</v>
      </c>
      <c r="L2461" s="11">
        <v>2</v>
      </c>
    </row>
    <row r="2462" spans="1:12">
      <c r="A2462" s="11" t="s">
        <v>4713</v>
      </c>
      <c r="D2462" s="11" t="s">
        <v>260</v>
      </c>
      <c r="E2462" s="19" t="s">
        <v>4963</v>
      </c>
      <c r="F2462" s="10">
        <v>42036</v>
      </c>
      <c r="G2462" s="10">
        <v>45689</v>
      </c>
      <c r="H2462" s="11">
        <v>11</v>
      </c>
      <c r="I2462" s="20" t="s">
        <v>259</v>
      </c>
      <c r="J2462" s="11" t="s">
        <v>261</v>
      </c>
      <c r="K2462" s="11" t="s">
        <v>12658</v>
      </c>
      <c r="L2462" s="11">
        <v>2</v>
      </c>
    </row>
    <row r="2463" spans="1:12">
      <c r="A2463" s="11" t="s">
        <v>4714</v>
      </c>
      <c r="D2463" s="11" t="s">
        <v>260</v>
      </c>
      <c r="E2463" s="19" t="s">
        <v>4964</v>
      </c>
      <c r="F2463" s="10">
        <v>42036</v>
      </c>
      <c r="G2463" s="10">
        <v>45689</v>
      </c>
      <c r="H2463" s="11">
        <v>11</v>
      </c>
      <c r="I2463" s="20" t="s">
        <v>259</v>
      </c>
      <c r="J2463" s="11" t="s">
        <v>261</v>
      </c>
      <c r="K2463" s="11" t="s">
        <v>12658</v>
      </c>
      <c r="L2463" s="11">
        <v>2</v>
      </c>
    </row>
    <row r="2464" spans="1:12">
      <c r="A2464" s="11" t="s">
        <v>4715</v>
      </c>
      <c r="D2464" s="11" t="s">
        <v>260</v>
      </c>
      <c r="E2464" s="19" t="s">
        <v>4965</v>
      </c>
      <c r="F2464" s="10">
        <v>42036</v>
      </c>
      <c r="G2464" s="10">
        <v>45689</v>
      </c>
      <c r="H2464" s="11">
        <v>11</v>
      </c>
      <c r="I2464" s="20" t="s">
        <v>259</v>
      </c>
      <c r="J2464" s="11" t="s">
        <v>261</v>
      </c>
      <c r="K2464" s="11" t="s">
        <v>12658</v>
      </c>
      <c r="L2464" s="11">
        <v>2</v>
      </c>
    </row>
    <row r="2465" spans="1:12">
      <c r="A2465" s="11" t="s">
        <v>4716</v>
      </c>
      <c r="D2465" s="11" t="s">
        <v>260</v>
      </c>
      <c r="E2465" s="19" t="s">
        <v>4966</v>
      </c>
      <c r="F2465" s="10">
        <v>42036</v>
      </c>
      <c r="G2465" s="10">
        <v>45689</v>
      </c>
      <c r="H2465" s="11">
        <v>11</v>
      </c>
      <c r="I2465" s="20" t="s">
        <v>259</v>
      </c>
      <c r="J2465" s="11" t="s">
        <v>261</v>
      </c>
      <c r="K2465" s="11" t="s">
        <v>12658</v>
      </c>
      <c r="L2465" s="11">
        <v>2</v>
      </c>
    </row>
    <row r="2466" spans="1:12">
      <c r="A2466" s="11" t="s">
        <v>4717</v>
      </c>
      <c r="D2466" s="11" t="s">
        <v>260</v>
      </c>
      <c r="E2466" s="19" t="s">
        <v>4967</v>
      </c>
      <c r="F2466" s="10">
        <v>42036</v>
      </c>
      <c r="G2466" s="10">
        <v>45689</v>
      </c>
      <c r="H2466" s="11">
        <v>11</v>
      </c>
      <c r="I2466" s="20" t="s">
        <v>259</v>
      </c>
      <c r="J2466" s="11" t="s">
        <v>261</v>
      </c>
      <c r="K2466" s="11" t="s">
        <v>12658</v>
      </c>
      <c r="L2466" s="11">
        <v>2</v>
      </c>
    </row>
    <row r="2467" spans="1:12">
      <c r="A2467" s="11" t="s">
        <v>4718</v>
      </c>
      <c r="D2467" s="11" t="s">
        <v>260</v>
      </c>
      <c r="E2467" s="19" t="s">
        <v>4968</v>
      </c>
      <c r="F2467" s="10">
        <v>42036</v>
      </c>
      <c r="G2467" s="10">
        <v>45689</v>
      </c>
      <c r="H2467" s="11">
        <v>11</v>
      </c>
      <c r="I2467" s="20" t="s">
        <v>259</v>
      </c>
      <c r="J2467" s="11" t="s">
        <v>261</v>
      </c>
      <c r="K2467" s="11" t="s">
        <v>12658</v>
      </c>
      <c r="L2467" s="11">
        <v>2</v>
      </c>
    </row>
    <row r="2468" spans="1:12">
      <c r="A2468" s="11" t="s">
        <v>4719</v>
      </c>
      <c r="D2468" s="11" t="s">
        <v>260</v>
      </c>
      <c r="E2468" s="19" t="s">
        <v>4969</v>
      </c>
      <c r="F2468" s="10">
        <v>42036</v>
      </c>
      <c r="G2468" s="10">
        <v>45689</v>
      </c>
      <c r="H2468" s="11">
        <v>11</v>
      </c>
      <c r="I2468" s="20" t="s">
        <v>259</v>
      </c>
      <c r="J2468" s="11" t="s">
        <v>261</v>
      </c>
      <c r="K2468" s="11" t="s">
        <v>12658</v>
      </c>
      <c r="L2468" s="11">
        <v>2</v>
      </c>
    </row>
    <row r="2469" spans="1:12">
      <c r="A2469" s="11" t="s">
        <v>4720</v>
      </c>
      <c r="D2469" s="11" t="s">
        <v>260</v>
      </c>
      <c r="E2469" s="19" t="s">
        <v>4970</v>
      </c>
      <c r="F2469" s="10">
        <v>42036</v>
      </c>
      <c r="G2469" s="10">
        <v>45689</v>
      </c>
      <c r="H2469" s="11">
        <v>11</v>
      </c>
      <c r="I2469" s="20" t="s">
        <v>259</v>
      </c>
      <c r="J2469" s="11" t="s">
        <v>261</v>
      </c>
      <c r="K2469" s="11" t="s">
        <v>12658</v>
      </c>
      <c r="L2469" s="11">
        <v>2</v>
      </c>
    </row>
    <row r="2470" spans="1:12">
      <c r="A2470" s="11" t="s">
        <v>4721</v>
      </c>
      <c r="D2470" s="11" t="s">
        <v>260</v>
      </c>
      <c r="E2470" s="19" t="s">
        <v>4971</v>
      </c>
      <c r="F2470" s="10">
        <v>42036</v>
      </c>
      <c r="G2470" s="10">
        <v>45689</v>
      </c>
      <c r="H2470" s="11">
        <v>11</v>
      </c>
      <c r="I2470" s="20" t="s">
        <v>259</v>
      </c>
      <c r="J2470" s="11" t="s">
        <v>261</v>
      </c>
      <c r="K2470" s="11" t="s">
        <v>12658</v>
      </c>
      <c r="L2470" s="11">
        <v>2</v>
      </c>
    </row>
    <row r="2471" spans="1:12">
      <c r="A2471" s="11" t="s">
        <v>4722</v>
      </c>
      <c r="D2471" s="11" t="s">
        <v>260</v>
      </c>
      <c r="E2471" s="19" t="s">
        <v>4972</v>
      </c>
      <c r="F2471" s="10">
        <v>42036</v>
      </c>
      <c r="G2471" s="10">
        <v>45689</v>
      </c>
      <c r="H2471" s="11">
        <v>11</v>
      </c>
      <c r="I2471" s="20" t="s">
        <v>259</v>
      </c>
      <c r="J2471" s="11" t="s">
        <v>261</v>
      </c>
      <c r="K2471" s="11" t="s">
        <v>12658</v>
      </c>
      <c r="L2471" s="11">
        <v>2</v>
      </c>
    </row>
    <row r="2472" spans="1:12">
      <c r="A2472" s="11" t="s">
        <v>4723</v>
      </c>
      <c r="D2472" s="11" t="s">
        <v>260</v>
      </c>
      <c r="E2472" s="19" t="s">
        <v>4973</v>
      </c>
      <c r="F2472" s="10">
        <v>42036</v>
      </c>
      <c r="G2472" s="10">
        <v>45689</v>
      </c>
      <c r="H2472" s="11">
        <v>11</v>
      </c>
      <c r="I2472" s="20" t="s">
        <v>259</v>
      </c>
      <c r="J2472" s="11" t="s">
        <v>261</v>
      </c>
      <c r="K2472" s="11" t="s">
        <v>12658</v>
      </c>
      <c r="L2472" s="11">
        <v>2</v>
      </c>
    </row>
    <row r="2473" spans="1:12">
      <c r="A2473" s="11" t="s">
        <v>4724</v>
      </c>
      <c r="D2473" s="11" t="s">
        <v>260</v>
      </c>
      <c r="E2473" s="19" t="s">
        <v>4974</v>
      </c>
      <c r="F2473" s="10">
        <v>42036</v>
      </c>
      <c r="G2473" s="10">
        <v>45689</v>
      </c>
      <c r="H2473" s="11">
        <v>11</v>
      </c>
      <c r="I2473" s="20" t="s">
        <v>259</v>
      </c>
      <c r="J2473" s="11" t="s">
        <v>261</v>
      </c>
      <c r="K2473" s="11" t="s">
        <v>12658</v>
      </c>
      <c r="L2473" s="11">
        <v>2</v>
      </c>
    </row>
    <row r="2474" spans="1:12">
      <c r="A2474" s="11" t="s">
        <v>4725</v>
      </c>
      <c r="D2474" s="11" t="s">
        <v>260</v>
      </c>
      <c r="E2474" s="19" t="s">
        <v>4975</v>
      </c>
      <c r="F2474" s="10">
        <v>42036</v>
      </c>
      <c r="G2474" s="10">
        <v>45689</v>
      </c>
      <c r="H2474" s="11">
        <v>11</v>
      </c>
      <c r="I2474" s="20" t="s">
        <v>259</v>
      </c>
      <c r="J2474" s="11" t="s">
        <v>261</v>
      </c>
      <c r="K2474" s="11" t="s">
        <v>12658</v>
      </c>
      <c r="L2474" s="11">
        <v>2</v>
      </c>
    </row>
    <row r="2475" spans="1:12">
      <c r="A2475" s="11" t="s">
        <v>4726</v>
      </c>
      <c r="D2475" s="11" t="s">
        <v>260</v>
      </c>
      <c r="E2475" s="19" t="s">
        <v>4976</v>
      </c>
      <c r="F2475" s="10">
        <v>42036</v>
      </c>
      <c r="G2475" s="10">
        <v>45689</v>
      </c>
      <c r="H2475" s="11">
        <v>11</v>
      </c>
      <c r="I2475" s="11" t="s">
        <v>277</v>
      </c>
      <c r="J2475" s="11" t="s">
        <v>261</v>
      </c>
      <c r="K2475" s="11" t="s">
        <v>12658</v>
      </c>
      <c r="L2475" s="11">
        <v>2</v>
      </c>
    </row>
    <row r="2476" spans="1:12">
      <c r="A2476" s="11" t="s">
        <v>4727</v>
      </c>
      <c r="D2476" s="11" t="s">
        <v>260</v>
      </c>
      <c r="E2476" s="19" t="s">
        <v>4977</v>
      </c>
      <c r="F2476" s="10">
        <v>42036</v>
      </c>
      <c r="G2476" s="10">
        <v>45689</v>
      </c>
      <c r="H2476" s="11">
        <v>11</v>
      </c>
      <c r="I2476" s="11" t="s">
        <v>277</v>
      </c>
      <c r="J2476" s="11" t="s">
        <v>261</v>
      </c>
      <c r="K2476" s="11" t="s">
        <v>12658</v>
      </c>
      <c r="L2476" s="11">
        <v>2</v>
      </c>
    </row>
    <row r="2477" spans="1:12">
      <c r="A2477" s="11" t="s">
        <v>4728</v>
      </c>
      <c r="D2477" s="11" t="s">
        <v>260</v>
      </c>
      <c r="E2477" s="19" t="s">
        <v>4978</v>
      </c>
      <c r="F2477" s="10">
        <v>42036</v>
      </c>
      <c r="G2477" s="10">
        <v>45689</v>
      </c>
      <c r="H2477" s="11">
        <v>11</v>
      </c>
      <c r="I2477" s="11" t="s">
        <v>277</v>
      </c>
      <c r="J2477" s="11" t="s">
        <v>261</v>
      </c>
      <c r="K2477" s="11" t="s">
        <v>12658</v>
      </c>
      <c r="L2477" s="11">
        <v>2</v>
      </c>
    </row>
    <row r="2478" spans="1:12">
      <c r="A2478" s="11" t="s">
        <v>4729</v>
      </c>
      <c r="D2478" s="11" t="s">
        <v>260</v>
      </c>
      <c r="E2478" s="19" t="s">
        <v>4979</v>
      </c>
      <c r="F2478" s="10">
        <v>42036</v>
      </c>
      <c r="G2478" s="10">
        <v>45689</v>
      </c>
      <c r="H2478" s="11">
        <v>11</v>
      </c>
      <c r="I2478" s="20" t="s">
        <v>259</v>
      </c>
      <c r="J2478" s="11" t="s">
        <v>261</v>
      </c>
      <c r="K2478" s="11" t="s">
        <v>12658</v>
      </c>
      <c r="L2478" s="11">
        <v>2</v>
      </c>
    </row>
    <row r="2479" spans="1:12">
      <c r="A2479" s="11" t="s">
        <v>4730</v>
      </c>
      <c r="D2479" s="11" t="s">
        <v>260</v>
      </c>
      <c r="E2479" s="19" t="s">
        <v>4980</v>
      </c>
      <c r="F2479" s="10">
        <v>42036</v>
      </c>
      <c r="G2479" s="10">
        <v>45689</v>
      </c>
      <c r="H2479" s="11">
        <v>11</v>
      </c>
      <c r="I2479" s="20" t="s">
        <v>259</v>
      </c>
      <c r="J2479" s="11" t="s">
        <v>261</v>
      </c>
      <c r="K2479" s="11" t="s">
        <v>12658</v>
      </c>
      <c r="L2479" s="11">
        <v>2</v>
      </c>
    </row>
    <row r="2480" spans="1:12">
      <c r="A2480" s="11" t="s">
        <v>4731</v>
      </c>
      <c r="D2480" s="11" t="s">
        <v>260</v>
      </c>
      <c r="E2480" s="19" t="s">
        <v>4981</v>
      </c>
      <c r="F2480" s="10">
        <v>42036</v>
      </c>
      <c r="G2480" s="10">
        <v>45689</v>
      </c>
      <c r="H2480" s="11">
        <v>11</v>
      </c>
      <c r="I2480" s="20" t="s">
        <v>259</v>
      </c>
      <c r="J2480" s="11" t="s">
        <v>261</v>
      </c>
      <c r="K2480" s="11" t="s">
        <v>12658</v>
      </c>
      <c r="L2480" s="11">
        <v>2</v>
      </c>
    </row>
    <row r="2481" spans="1:12">
      <c r="A2481" s="11" t="s">
        <v>4732</v>
      </c>
      <c r="D2481" s="11" t="s">
        <v>260</v>
      </c>
      <c r="E2481" s="19" t="s">
        <v>4982</v>
      </c>
      <c r="F2481" s="10">
        <v>42036</v>
      </c>
      <c r="G2481" s="10">
        <v>45689</v>
      </c>
      <c r="H2481" s="11">
        <v>11</v>
      </c>
      <c r="I2481" s="20" t="s">
        <v>259</v>
      </c>
      <c r="J2481" s="11" t="s">
        <v>261</v>
      </c>
      <c r="K2481" s="11" t="s">
        <v>12658</v>
      </c>
      <c r="L2481" s="11">
        <v>2</v>
      </c>
    </row>
    <row r="2482" spans="1:12">
      <c r="A2482" s="11" t="s">
        <v>4733</v>
      </c>
      <c r="D2482" s="11" t="s">
        <v>260</v>
      </c>
      <c r="E2482" s="19" t="s">
        <v>4983</v>
      </c>
      <c r="F2482" s="10">
        <v>42036</v>
      </c>
      <c r="G2482" s="10">
        <v>45689</v>
      </c>
      <c r="H2482" s="11">
        <v>11</v>
      </c>
      <c r="I2482" s="20" t="s">
        <v>259</v>
      </c>
      <c r="J2482" s="11" t="s">
        <v>261</v>
      </c>
      <c r="K2482" s="11" t="s">
        <v>12658</v>
      </c>
      <c r="L2482" s="11">
        <v>2</v>
      </c>
    </row>
    <row r="2483" spans="1:12">
      <c r="A2483" s="11" t="s">
        <v>4734</v>
      </c>
      <c r="D2483" s="11" t="s">
        <v>260</v>
      </c>
      <c r="E2483" s="19" t="s">
        <v>4984</v>
      </c>
      <c r="F2483" s="10">
        <v>42036</v>
      </c>
      <c r="G2483" s="10">
        <v>45689</v>
      </c>
      <c r="H2483" s="11">
        <v>11</v>
      </c>
      <c r="I2483" s="20" t="s">
        <v>259</v>
      </c>
      <c r="J2483" s="11" t="s">
        <v>261</v>
      </c>
      <c r="K2483" s="11" t="s">
        <v>12658</v>
      </c>
      <c r="L2483" s="11">
        <v>2</v>
      </c>
    </row>
    <row r="2484" spans="1:12">
      <c r="A2484" s="11" t="s">
        <v>4735</v>
      </c>
      <c r="D2484" s="11" t="s">
        <v>260</v>
      </c>
      <c r="E2484" s="19" t="s">
        <v>4985</v>
      </c>
      <c r="F2484" s="10">
        <v>42036</v>
      </c>
      <c r="G2484" s="10">
        <v>45689</v>
      </c>
      <c r="H2484" s="11">
        <v>11</v>
      </c>
      <c r="I2484" s="20" t="s">
        <v>259</v>
      </c>
      <c r="J2484" s="11" t="s">
        <v>261</v>
      </c>
      <c r="K2484" s="11" t="s">
        <v>12658</v>
      </c>
      <c r="L2484" s="11">
        <v>2</v>
      </c>
    </row>
    <row r="2485" spans="1:12">
      <c r="A2485" s="11" t="s">
        <v>4736</v>
      </c>
      <c r="D2485" s="11" t="s">
        <v>260</v>
      </c>
      <c r="E2485" s="19" t="s">
        <v>4986</v>
      </c>
      <c r="F2485" s="10">
        <v>42036</v>
      </c>
      <c r="G2485" s="10">
        <v>45689</v>
      </c>
      <c r="H2485" s="11">
        <v>11</v>
      </c>
      <c r="I2485" s="20" t="s">
        <v>259</v>
      </c>
      <c r="J2485" s="11" t="s">
        <v>261</v>
      </c>
      <c r="K2485" s="11" t="s">
        <v>12658</v>
      </c>
      <c r="L2485" s="11">
        <v>2</v>
      </c>
    </row>
    <row r="2486" spans="1:12">
      <c r="A2486" s="11" t="s">
        <v>4737</v>
      </c>
      <c r="D2486" s="11" t="s">
        <v>260</v>
      </c>
      <c r="E2486" s="19" t="s">
        <v>4987</v>
      </c>
      <c r="F2486" s="10">
        <v>42036</v>
      </c>
      <c r="G2486" s="10">
        <v>45689</v>
      </c>
      <c r="H2486" s="11">
        <v>11</v>
      </c>
      <c r="I2486" s="20" t="s">
        <v>259</v>
      </c>
      <c r="J2486" s="11" t="s">
        <v>261</v>
      </c>
      <c r="K2486" s="11" t="s">
        <v>12658</v>
      </c>
      <c r="L2486" s="11">
        <v>2</v>
      </c>
    </row>
    <row r="2487" spans="1:12">
      <c r="A2487" s="11" t="s">
        <v>4738</v>
      </c>
      <c r="D2487" s="11" t="s">
        <v>260</v>
      </c>
      <c r="E2487" s="19" t="s">
        <v>4988</v>
      </c>
      <c r="F2487" s="10">
        <v>42036</v>
      </c>
      <c r="G2487" s="10">
        <v>45689</v>
      </c>
      <c r="H2487" s="11">
        <v>11</v>
      </c>
      <c r="I2487" s="20" t="s">
        <v>259</v>
      </c>
      <c r="J2487" s="11" t="s">
        <v>261</v>
      </c>
      <c r="K2487" s="11" t="s">
        <v>12658</v>
      </c>
      <c r="L2487" s="11">
        <v>2</v>
      </c>
    </row>
    <row r="2488" spans="1:12">
      <c r="A2488" s="11" t="s">
        <v>4739</v>
      </c>
      <c r="D2488" s="11" t="s">
        <v>260</v>
      </c>
      <c r="E2488" s="19" t="s">
        <v>4989</v>
      </c>
      <c r="F2488" s="10">
        <v>42036</v>
      </c>
      <c r="G2488" s="10">
        <v>45689</v>
      </c>
      <c r="H2488" s="11">
        <v>11</v>
      </c>
      <c r="I2488" s="20" t="s">
        <v>259</v>
      </c>
      <c r="J2488" s="11" t="s">
        <v>261</v>
      </c>
      <c r="K2488" s="11" t="s">
        <v>12658</v>
      </c>
      <c r="L2488" s="11">
        <v>2</v>
      </c>
    </row>
    <row r="2489" spans="1:12">
      <c r="A2489" s="11" t="s">
        <v>4740</v>
      </c>
      <c r="D2489" s="11" t="s">
        <v>260</v>
      </c>
      <c r="E2489" s="19" t="s">
        <v>4990</v>
      </c>
      <c r="F2489" s="10">
        <v>42036</v>
      </c>
      <c r="G2489" s="10">
        <v>45689</v>
      </c>
      <c r="H2489" s="11">
        <v>11</v>
      </c>
      <c r="I2489" s="20" t="s">
        <v>259</v>
      </c>
      <c r="J2489" s="11" t="s">
        <v>261</v>
      </c>
      <c r="K2489" s="11" t="s">
        <v>12658</v>
      </c>
      <c r="L2489" s="11">
        <v>2</v>
      </c>
    </row>
    <row r="2490" spans="1:12">
      <c r="A2490" s="11" t="s">
        <v>4741</v>
      </c>
      <c r="D2490" s="11" t="s">
        <v>260</v>
      </c>
      <c r="E2490" s="19" t="s">
        <v>4991</v>
      </c>
      <c r="F2490" s="10">
        <v>42036</v>
      </c>
      <c r="G2490" s="10">
        <v>45689</v>
      </c>
      <c r="H2490" s="11">
        <v>11</v>
      </c>
      <c r="I2490" s="20" t="s">
        <v>259</v>
      </c>
      <c r="J2490" s="11" t="s">
        <v>261</v>
      </c>
      <c r="K2490" s="11" t="s">
        <v>12658</v>
      </c>
      <c r="L2490" s="11">
        <v>2</v>
      </c>
    </row>
    <row r="2491" spans="1:12">
      <c r="A2491" s="11" t="s">
        <v>4742</v>
      </c>
      <c r="D2491" s="11" t="s">
        <v>260</v>
      </c>
      <c r="E2491" s="19" t="s">
        <v>4992</v>
      </c>
      <c r="F2491" s="10">
        <v>42036</v>
      </c>
      <c r="G2491" s="10">
        <v>45689</v>
      </c>
      <c r="H2491" s="11">
        <v>11</v>
      </c>
      <c r="I2491" s="20" t="s">
        <v>259</v>
      </c>
      <c r="J2491" s="11" t="s">
        <v>261</v>
      </c>
      <c r="K2491" s="11" t="s">
        <v>12658</v>
      </c>
      <c r="L2491" s="11">
        <v>2</v>
      </c>
    </row>
    <row r="2492" spans="1:12">
      <c r="A2492" s="11" t="s">
        <v>4743</v>
      </c>
      <c r="D2492" s="11" t="s">
        <v>260</v>
      </c>
      <c r="E2492" s="19" t="s">
        <v>4993</v>
      </c>
      <c r="F2492" s="10">
        <v>42036</v>
      </c>
      <c r="G2492" s="10">
        <v>45689</v>
      </c>
      <c r="H2492" s="11">
        <v>11</v>
      </c>
      <c r="I2492" s="20" t="s">
        <v>259</v>
      </c>
      <c r="J2492" s="11" t="s">
        <v>261</v>
      </c>
      <c r="K2492" s="11" t="s">
        <v>12658</v>
      </c>
      <c r="L2492" s="11">
        <v>2</v>
      </c>
    </row>
    <row r="2493" spans="1:12">
      <c r="A2493" s="11" t="s">
        <v>4744</v>
      </c>
      <c r="D2493" s="11" t="s">
        <v>260</v>
      </c>
      <c r="E2493" s="19" t="s">
        <v>4994</v>
      </c>
      <c r="F2493" s="10">
        <v>42036</v>
      </c>
      <c r="G2493" s="10">
        <v>45689</v>
      </c>
      <c r="H2493" s="11">
        <v>11</v>
      </c>
      <c r="I2493" s="11" t="s">
        <v>277</v>
      </c>
      <c r="J2493" s="11" t="s">
        <v>261</v>
      </c>
      <c r="K2493" s="11" t="s">
        <v>12658</v>
      </c>
      <c r="L2493" s="11">
        <v>2</v>
      </c>
    </row>
    <row r="2494" spans="1:12">
      <c r="A2494" s="11" t="s">
        <v>4745</v>
      </c>
      <c r="D2494" s="11" t="s">
        <v>260</v>
      </c>
      <c r="E2494" s="19" t="s">
        <v>4995</v>
      </c>
      <c r="F2494" s="10">
        <v>42036</v>
      </c>
      <c r="G2494" s="10">
        <v>45689</v>
      </c>
      <c r="H2494" s="11">
        <v>11</v>
      </c>
      <c r="I2494" s="11" t="s">
        <v>277</v>
      </c>
      <c r="J2494" s="11" t="s">
        <v>261</v>
      </c>
      <c r="K2494" s="11" t="s">
        <v>12658</v>
      </c>
      <c r="L2494" s="11">
        <v>2</v>
      </c>
    </row>
    <row r="2495" spans="1:12">
      <c r="A2495" s="11" t="s">
        <v>4746</v>
      </c>
      <c r="D2495" s="11" t="s">
        <v>260</v>
      </c>
      <c r="E2495" s="19" t="s">
        <v>4996</v>
      </c>
      <c r="F2495" s="10">
        <v>42036</v>
      </c>
      <c r="G2495" s="10">
        <v>45689</v>
      </c>
      <c r="H2495" s="11">
        <v>11</v>
      </c>
      <c r="I2495" s="11" t="s">
        <v>277</v>
      </c>
      <c r="J2495" s="11" t="s">
        <v>261</v>
      </c>
      <c r="K2495" s="11" t="s">
        <v>12658</v>
      </c>
      <c r="L2495" s="11">
        <v>2</v>
      </c>
    </row>
    <row r="2496" spans="1:12">
      <c r="A2496" s="11" t="s">
        <v>4747</v>
      </c>
      <c r="D2496" s="11" t="s">
        <v>260</v>
      </c>
      <c r="E2496" s="19" t="s">
        <v>4997</v>
      </c>
      <c r="F2496" s="10">
        <v>42036</v>
      </c>
      <c r="G2496" s="10">
        <v>45689</v>
      </c>
      <c r="H2496" s="11">
        <v>11</v>
      </c>
      <c r="I2496" s="20" t="s">
        <v>259</v>
      </c>
      <c r="J2496" s="11" t="s">
        <v>261</v>
      </c>
      <c r="K2496" s="11" t="s">
        <v>12658</v>
      </c>
      <c r="L2496" s="11">
        <v>2</v>
      </c>
    </row>
    <row r="2497" spans="1:12">
      <c r="A2497" s="11" t="s">
        <v>4748</v>
      </c>
      <c r="D2497" s="11" t="s">
        <v>260</v>
      </c>
      <c r="E2497" s="19" t="s">
        <v>4998</v>
      </c>
      <c r="F2497" s="10">
        <v>42036</v>
      </c>
      <c r="G2497" s="10">
        <v>45689</v>
      </c>
      <c r="H2497" s="11">
        <v>11</v>
      </c>
      <c r="I2497" s="20" t="s">
        <v>259</v>
      </c>
      <c r="J2497" s="11" t="s">
        <v>261</v>
      </c>
      <c r="K2497" s="11" t="s">
        <v>12658</v>
      </c>
      <c r="L2497" s="11">
        <v>2</v>
      </c>
    </row>
    <row r="2498" spans="1:12">
      <c r="A2498" s="11" t="s">
        <v>4749</v>
      </c>
      <c r="D2498" s="11" t="s">
        <v>260</v>
      </c>
      <c r="E2498" s="19" t="s">
        <v>4999</v>
      </c>
      <c r="F2498" s="10">
        <v>42036</v>
      </c>
      <c r="G2498" s="10">
        <v>45689</v>
      </c>
      <c r="H2498" s="11">
        <v>11</v>
      </c>
      <c r="I2498" s="20" t="s">
        <v>259</v>
      </c>
      <c r="J2498" s="11" t="s">
        <v>261</v>
      </c>
      <c r="K2498" s="11" t="s">
        <v>12658</v>
      </c>
      <c r="L2498" s="11">
        <v>2</v>
      </c>
    </row>
    <row r="2499" spans="1:12">
      <c r="A2499" s="11" t="s">
        <v>4750</v>
      </c>
      <c r="D2499" s="11" t="s">
        <v>260</v>
      </c>
      <c r="E2499" s="19" t="s">
        <v>5000</v>
      </c>
      <c r="F2499" s="10">
        <v>42036</v>
      </c>
      <c r="G2499" s="10">
        <v>45689</v>
      </c>
      <c r="H2499" s="11">
        <v>11</v>
      </c>
      <c r="I2499" s="20" t="s">
        <v>259</v>
      </c>
      <c r="J2499" s="11" t="s">
        <v>261</v>
      </c>
      <c r="K2499" s="11" t="s">
        <v>12658</v>
      </c>
      <c r="L2499" s="11">
        <v>2</v>
      </c>
    </row>
    <row r="2500" spans="1:12">
      <c r="A2500" s="11" t="s">
        <v>4751</v>
      </c>
      <c r="D2500" s="11" t="s">
        <v>260</v>
      </c>
      <c r="E2500" s="19" t="s">
        <v>5001</v>
      </c>
      <c r="F2500" s="10">
        <v>42036</v>
      </c>
      <c r="G2500" s="10">
        <v>45689</v>
      </c>
      <c r="H2500" s="11">
        <v>11</v>
      </c>
      <c r="I2500" s="20" t="s">
        <v>259</v>
      </c>
      <c r="J2500" s="11" t="s">
        <v>261</v>
      </c>
      <c r="K2500" s="11" t="s">
        <v>12658</v>
      </c>
      <c r="L2500" s="11">
        <v>2</v>
      </c>
    </row>
    <row r="2501" spans="1:12">
      <c r="A2501" s="11" t="s">
        <v>4752</v>
      </c>
      <c r="D2501" s="11" t="s">
        <v>260</v>
      </c>
      <c r="E2501" s="19" t="s">
        <v>5002</v>
      </c>
      <c r="F2501" s="10">
        <v>42036</v>
      </c>
      <c r="G2501" s="10">
        <v>45689</v>
      </c>
      <c r="H2501" s="11">
        <v>11</v>
      </c>
      <c r="I2501" s="20" t="s">
        <v>259</v>
      </c>
      <c r="J2501" s="11" t="s">
        <v>261</v>
      </c>
      <c r="K2501" s="11" t="s">
        <v>12658</v>
      </c>
      <c r="L2501" s="11">
        <v>2</v>
      </c>
    </row>
    <row r="2502" spans="1:12">
      <c r="A2502" s="11" t="s">
        <v>4753</v>
      </c>
      <c r="D2502" s="11" t="s">
        <v>260</v>
      </c>
      <c r="E2502" s="19" t="s">
        <v>5003</v>
      </c>
      <c r="F2502" s="10">
        <v>42036</v>
      </c>
      <c r="G2502" s="10">
        <v>45689</v>
      </c>
      <c r="H2502" s="11">
        <v>11</v>
      </c>
      <c r="I2502" s="20" t="s">
        <v>259</v>
      </c>
      <c r="J2502" s="11" t="s">
        <v>261</v>
      </c>
      <c r="K2502" s="11" t="s">
        <v>12658</v>
      </c>
      <c r="L2502" s="11">
        <v>2</v>
      </c>
    </row>
    <row r="2503" spans="1:12">
      <c r="A2503" s="11" t="s">
        <v>4754</v>
      </c>
      <c r="D2503" s="11" t="s">
        <v>260</v>
      </c>
      <c r="E2503" s="19" t="s">
        <v>5004</v>
      </c>
      <c r="F2503" s="10">
        <v>42036</v>
      </c>
      <c r="G2503" s="10">
        <v>45689</v>
      </c>
      <c r="H2503" s="11">
        <v>11</v>
      </c>
      <c r="I2503" s="20" t="s">
        <v>259</v>
      </c>
      <c r="J2503" s="11" t="s">
        <v>261</v>
      </c>
      <c r="K2503" s="11" t="s">
        <v>12658</v>
      </c>
      <c r="L2503" s="11">
        <v>2</v>
      </c>
    </row>
    <row r="2504" spans="1:12">
      <c r="A2504" s="11" t="s">
        <v>4755</v>
      </c>
      <c r="D2504" s="11" t="s">
        <v>260</v>
      </c>
      <c r="E2504" s="19" t="s">
        <v>5005</v>
      </c>
      <c r="F2504" s="10">
        <v>42036</v>
      </c>
      <c r="G2504" s="10">
        <v>45689</v>
      </c>
      <c r="H2504" s="11">
        <v>11</v>
      </c>
      <c r="I2504" s="20" t="s">
        <v>259</v>
      </c>
      <c r="J2504" s="11" t="s">
        <v>261</v>
      </c>
      <c r="K2504" s="11" t="s">
        <v>12658</v>
      </c>
      <c r="L2504" s="11">
        <v>2</v>
      </c>
    </row>
    <row r="2505" spans="1:12">
      <c r="A2505" s="11" t="s">
        <v>4756</v>
      </c>
      <c r="D2505" s="11" t="s">
        <v>260</v>
      </c>
      <c r="E2505" s="19" t="s">
        <v>5006</v>
      </c>
      <c r="F2505" s="10">
        <v>42036</v>
      </c>
      <c r="G2505" s="10">
        <v>45689</v>
      </c>
      <c r="H2505" s="11">
        <v>11</v>
      </c>
      <c r="I2505" s="20" t="s">
        <v>259</v>
      </c>
      <c r="J2505" s="11" t="s">
        <v>261</v>
      </c>
      <c r="K2505" s="11" t="s">
        <v>12658</v>
      </c>
      <c r="L2505" s="11">
        <v>2</v>
      </c>
    </row>
    <row r="2506" spans="1:12">
      <c r="A2506" s="11" t="s">
        <v>4757</v>
      </c>
      <c r="D2506" s="11" t="s">
        <v>260</v>
      </c>
      <c r="E2506" s="19" t="s">
        <v>5007</v>
      </c>
      <c r="F2506" s="10">
        <v>42036</v>
      </c>
      <c r="G2506" s="10">
        <v>45689</v>
      </c>
      <c r="H2506" s="11">
        <v>11</v>
      </c>
      <c r="I2506" s="20" t="s">
        <v>259</v>
      </c>
      <c r="J2506" s="11" t="s">
        <v>261</v>
      </c>
      <c r="K2506" s="11" t="s">
        <v>12658</v>
      </c>
      <c r="L2506" s="11">
        <v>2</v>
      </c>
    </row>
    <row r="2507" spans="1:12">
      <c r="A2507" s="11" t="s">
        <v>4758</v>
      </c>
      <c r="D2507" s="11" t="s">
        <v>260</v>
      </c>
      <c r="E2507" s="19" t="s">
        <v>5008</v>
      </c>
      <c r="F2507" s="10">
        <v>42036</v>
      </c>
      <c r="G2507" s="10">
        <v>45689</v>
      </c>
      <c r="H2507" s="11">
        <v>11</v>
      </c>
      <c r="I2507" s="20" t="s">
        <v>259</v>
      </c>
      <c r="J2507" s="11" t="s">
        <v>261</v>
      </c>
      <c r="K2507" s="11" t="s">
        <v>12658</v>
      </c>
      <c r="L2507" s="11">
        <v>2</v>
      </c>
    </row>
    <row r="2508" spans="1:12">
      <c r="A2508" s="11" t="s">
        <v>4759</v>
      </c>
      <c r="D2508" s="11" t="s">
        <v>260</v>
      </c>
      <c r="E2508" s="19" t="s">
        <v>5009</v>
      </c>
      <c r="F2508" s="10">
        <v>42036</v>
      </c>
      <c r="G2508" s="10">
        <v>45689</v>
      </c>
      <c r="H2508" s="11">
        <v>11</v>
      </c>
      <c r="I2508" s="20" t="s">
        <v>259</v>
      </c>
      <c r="J2508" s="11" t="s">
        <v>261</v>
      </c>
      <c r="K2508" s="11" t="s">
        <v>12658</v>
      </c>
      <c r="L2508" s="11">
        <v>2</v>
      </c>
    </row>
    <row r="2509" spans="1:12">
      <c r="A2509" s="11" t="s">
        <v>4760</v>
      </c>
      <c r="D2509" s="11" t="s">
        <v>260</v>
      </c>
      <c r="E2509" s="19" t="s">
        <v>5010</v>
      </c>
      <c r="F2509" s="10">
        <v>42036</v>
      </c>
      <c r="G2509" s="10">
        <v>45689</v>
      </c>
      <c r="H2509" s="11">
        <v>11</v>
      </c>
      <c r="I2509" s="20" t="s">
        <v>259</v>
      </c>
      <c r="J2509" s="11" t="s">
        <v>261</v>
      </c>
      <c r="K2509" s="11" t="s">
        <v>12658</v>
      </c>
      <c r="L2509" s="11">
        <v>2</v>
      </c>
    </row>
    <row r="2510" spans="1:12">
      <c r="A2510" s="11" t="s">
        <v>4761</v>
      </c>
      <c r="D2510" s="11" t="s">
        <v>260</v>
      </c>
      <c r="E2510" s="19" t="s">
        <v>5011</v>
      </c>
      <c r="F2510" s="10">
        <v>42036</v>
      </c>
      <c r="G2510" s="10">
        <v>45689</v>
      </c>
      <c r="H2510" s="11">
        <v>11</v>
      </c>
      <c r="I2510" s="20" t="s">
        <v>259</v>
      </c>
      <c r="J2510" s="11" t="s">
        <v>261</v>
      </c>
      <c r="K2510" s="11" t="s">
        <v>12658</v>
      </c>
      <c r="L2510" s="11">
        <v>2</v>
      </c>
    </row>
    <row r="2511" spans="1:12">
      <c r="A2511" s="11" t="s">
        <v>4762</v>
      </c>
      <c r="D2511" s="11" t="s">
        <v>260</v>
      </c>
      <c r="E2511" s="19" t="s">
        <v>5012</v>
      </c>
      <c r="F2511" s="10">
        <v>42036</v>
      </c>
      <c r="G2511" s="10">
        <v>45689</v>
      </c>
      <c r="H2511" s="11">
        <v>11</v>
      </c>
      <c r="I2511" s="11" t="s">
        <v>277</v>
      </c>
      <c r="J2511" s="11" t="s">
        <v>261</v>
      </c>
      <c r="K2511" s="11" t="s">
        <v>12658</v>
      </c>
      <c r="L2511" s="11">
        <v>2</v>
      </c>
    </row>
    <row r="2512" spans="1:12">
      <c r="A2512" s="11" t="s">
        <v>5013</v>
      </c>
      <c r="D2512" s="11" t="s">
        <v>260</v>
      </c>
      <c r="E2512" s="19" t="s">
        <v>5263</v>
      </c>
      <c r="F2512" s="10">
        <v>42036</v>
      </c>
      <c r="G2512" s="10">
        <v>45689</v>
      </c>
      <c r="H2512" s="11">
        <v>11</v>
      </c>
      <c r="I2512" s="11" t="s">
        <v>277</v>
      </c>
      <c r="J2512" s="11" t="s">
        <v>261</v>
      </c>
      <c r="K2512" s="11" t="s">
        <v>12658</v>
      </c>
      <c r="L2512" s="11">
        <v>2</v>
      </c>
    </row>
    <row r="2513" spans="1:12">
      <c r="A2513" s="11" t="s">
        <v>5014</v>
      </c>
      <c r="D2513" s="11" t="s">
        <v>260</v>
      </c>
      <c r="E2513" s="19" t="s">
        <v>5264</v>
      </c>
      <c r="F2513" s="10">
        <v>42036</v>
      </c>
      <c r="G2513" s="10">
        <v>45689</v>
      </c>
      <c r="H2513" s="11">
        <v>11</v>
      </c>
      <c r="I2513" s="11" t="s">
        <v>277</v>
      </c>
      <c r="J2513" s="11" t="s">
        <v>261</v>
      </c>
      <c r="K2513" s="11" t="s">
        <v>12658</v>
      </c>
      <c r="L2513" s="11">
        <v>2</v>
      </c>
    </row>
    <row r="2514" spans="1:12">
      <c r="A2514" s="11" t="s">
        <v>5015</v>
      </c>
      <c r="D2514" s="11" t="s">
        <v>260</v>
      </c>
      <c r="E2514" s="19" t="s">
        <v>5265</v>
      </c>
      <c r="F2514" s="10">
        <v>42036</v>
      </c>
      <c r="G2514" s="10">
        <v>45689</v>
      </c>
      <c r="H2514" s="11">
        <v>11</v>
      </c>
      <c r="I2514" s="20" t="s">
        <v>259</v>
      </c>
      <c r="J2514" s="11" t="s">
        <v>261</v>
      </c>
      <c r="K2514" s="11" t="s">
        <v>12658</v>
      </c>
      <c r="L2514" s="11">
        <v>2</v>
      </c>
    </row>
    <row r="2515" spans="1:12">
      <c r="A2515" s="11" t="s">
        <v>5016</v>
      </c>
      <c r="D2515" s="11" t="s">
        <v>260</v>
      </c>
      <c r="E2515" s="19" t="s">
        <v>5266</v>
      </c>
      <c r="F2515" s="10">
        <v>42036</v>
      </c>
      <c r="G2515" s="10">
        <v>45689</v>
      </c>
      <c r="H2515" s="11">
        <v>11</v>
      </c>
      <c r="I2515" s="20" t="s">
        <v>259</v>
      </c>
      <c r="J2515" s="11" t="s">
        <v>261</v>
      </c>
      <c r="K2515" s="11" t="s">
        <v>12658</v>
      </c>
      <c r="L2515" s="11">
        <v>2</v>
      </c>
    </row>
    <row r="2516" spans="1:12">
      <c r="A2516" s="11" t="s">
        <v>5017</v>
      </c>
      <c r="D2516" s="11" t="s">
        <v>260</v>
      </c>
      <c r="E2516" s="19" t="s">
        <v>5267</v>
      </c>
      <c r="F2516" s="10">
        <v>42036</v>
      </c>
      <c r="G2516" s="10">
        <v>45689</v>
      </c>
      <c r="H2516" s="11">
        <v>11</v>
      </c>
      <c r="I2516" s="20" t="s">
        <v>259</v>
      </c>
      <c r="J2516" s="11" t="s">
        <v>261</v>
      </c>
      <c r="K2516" s="11" t="s">
        <v>12658</v>
      </c>
      <c r="L2516" s="11">
        <v>2</v>
      </c>
    </row>
    <row r="2517" spans="1:12">
      <c r="A2517" s="11" t="s">
        <v>5018</v>
      </c>
      <c r="D2517" s="11" t="s">
        <v>260</v>
      </c>
      <c r="E2517" s="19" t="s">
        <v>5268</v>
      </c>
      <c r="F2517" s="10">
        <v>42036</v>
      </c>
      <c r="G2517" s="10">
        <v>45689</v>
      </c>
      <c r="H2517" s="11">
        <v>11</v>
      </c>
      <c r="I2517" s="20" t="s">
        <v>259</v>
      </c>
      <c r="J2517" s="11" t="s">
        <v>261</v>
      </c>
      <c r="K2517" s="11" t="s">
        <v>12658</v>
      </c>
      <c r="L2517" s="11">
        <v>2</v>
      </c>
    </row>
    <row r="2518" spans="1:12">
      <c r="A2518" s="11" t="s">
        <v>5019</v>
      </c>
      <c r="D2518" s="11" t="s">
        <v>260</v>
      </c>
      <c r="E2518" s="19" t="s">
        <v>5269</v>
      </c>
      <c r="F2518" s="10">
        <v>42036</v>
      </c>
      <c r="G2518" s="10">
        <v>45689</v>
      </c>
      <c r="H2518" s="11">
        <v>11</v>
      </c>
      <c r="I2518" s="20" t="s">
        <v>259</v>
      </c>
      <c r="J2518" s="11" t="s">
        <v>261</v>
      </c>
      <c r="K2518" s="11" t="s">
        <v>12658</v>
      </c>
      <c r="L2518" s="11">
        <v>2</v>
      </c>
    </row>
    <row r="2519" spans="1:12">
      <c r="A2519" s="11" t="s">
        <v>5020</v>
      </c>
      <c r="D2519" s="11" t="s">
        <v>260</v>
      </c>
      <c r="E2519" s="19" t="s">
        <v>5270</v>
      </c>
      <c r="F2519" s="10">
        <v>42036</v>
      </c>
      <c r="G2519" s="10">
        <v>45689</v>
      </c>
      <c r="H2519" s="11">
        <v>11</v>
      </c>
      <c r="I2519" s="20" t="s">
        <v>259</v>
      </c>
      <c r="J2519" s="11" t="s">
        <v>261</v>
      </c>
      <c r="K2519" s="11" t="s">
        <v>12658</v>
      </c>
      <c r="L2519" s="11">
        <v>2</v>
      </c>
    </row>
    <row r="2520" spans="1:12">
      <c r="A2520" s="11" t="s">
        <v>5021</v>
      </c>
      <c r="D2520" s="11" t="s">
        <v>260</v>
      </c>
      <c r="E2520" s="19" t="s">
        <v>5271</v>
      </c>
      <c r="F2520" s="10">
        <v>42036</v>
      </c>
      <c r="G2520" s="10">
        <v>45689</v>
      </c>
      <c r="H2520" s="11">
        <v>11</v>
      </c>
      <c r="I2520" s="20" t="s">
        <v>259</v>
      </c>
      <c r="J2520" s="11" t="s">
        <v>261</v>
      </c>
      <c r="K2520" s="11" t="s">
        <v>12658</v>
      </c>
      <c r="L2520" s="11">
        <v>2</v>
      </c>
    </row>
    <row r="2521" spans="1:12">
      <c r="A2521" s="11" t="s">
        <v>5022</v>
      </c>
      <c r="D2521" s="11" t="s">
        <v>260</v>
      </c>
      <c r="E2521" s="19" t="s">
        <v>5272</v>
      </c>
      <c r="F2521" s="10">
        <v>42036</v>
      </c>
      <c r="G2521" s="10">
        <v>45689</v>
      </c>
      <c r="H2521" s="11">
        <v>11</v>
      </c>
      <c r="I2521" s="20" t="s">
        <v>259</v>
      </c>
      <c r="J2521" s="11" t="s">
        <v>261</v>
      </c>
      <c r="K2521" s="11" t="s">
        <v>12658</v>
      </c>
      <c r="L2521" s="11">
        <v>2</v>
      </c>
    </row>
    <row r="2522" spans="1:12">
      <c r="A2522" s="11" t="s">
        <v>5023</v>
      </c>
      <c r="D2522" s="11" t="s">
        <v>260</v>
      </c>
      <c r="E2522" s="19" t="s">
        <v>5273</v>
      </c>
      <c r="F2522" s="10">
        <v>42036</v>
      </c>
      <c r="G2522" s="10">
        <v>45689</v>
      </c>
      <c r="H2522" s="11">
        <v>11</v>
      </c>
      <c r="I2522" s="20" t="s">
        <v>259</v>
      </c>
      <c r="J2522" s="11" t="s">
        <v>261</v>
      </c>
      <c r="K2522" s="11" t="s">
        <v>12658</v>
      </c>
      <c r="L2522" s="11">
        <v>2</v>
      </c>
    </row>
    <row r="2523" spans="1:12">
      <c r="A2523" s="11" t="s">
        <v>5024</v>
      </c>
      <c r="D2523" s="11" t="s">
        <v>260</v>
      </c>
      <c r="E2523" s="19" t="s">
        <v>5274</v>
      </c>
      <c r="F2523" s="10">
        <v>42036</v>
      </c>
      <c r="G2523" s="10">
        <v>45689</v>
      </c>
      <c r="H2523" s="11">
        <v>11</v>
      </c>
      <c r="I2523" s="20" t="s">
        <v>259</v>
      </c>
      <c r="J2523" s="11" t="s">
        <v>261</v>
      </c>
      <c r="K2523" s="11" t="s">
        <v>12658</v>
      </c>
      <c r="L2523" s="11">
        <v>2</v>
      </c>
    </row>
    <row r="2524" spans="1:12">
      <c r="A2524" s="11" t="s">
        <v>5025</v>
      </c>
      <c r="D2524" s="11" t="s">
        <v>260</v>
      </c>
      <c r="E2524" s="19" t="s">
        <v>5275</v>
      </c>
      <c r="F2524" s="10">
        <v>42036</v>
      </c>
      <c r="G2524" s="10">
        <v>45689</v>
      </c>
      <c r="H2524" s="11">
        <v>11</v>
      </c>
      <c r="I2524" s="20" t="s">
        <v>259</v>
      </c>
      <c r="J2524" s="11" t="s">
        <v>261</v>
      </c>
      <c r="K2524" s="11" t="s">
        <v>12658</v>
      </c>
      <c r="L2524" s="11">
        <v>2</v>
      </c>
    </row>
    <row r="2525" spans="1:12">
      <c r="A2525" s="11" t="s">
        <v>5026</v>
      </c>
      <c r="D2525" s="11" t="s">
        <v>260</v>
      </c>
      <c r="E2525" s="19" t="s">
        <v>5276</v>
      </c>
      <c r="F2525" s="10">
        <v>42036</v>
      </c>
      <c r="G2525" s="10">
        <v>45689</v>
      </c>
      <c r="H2525" s="11">
        <v>11</v>
      </c>
      <c r="I2525" s="20" t="s">
        <v>259</v>
      </c>
      <c r="J2525" s="11" t="s">
        <v>261</v>
      </c>
      <c r="K2525" s="11" t="s">
        <v>12658</v>
      </c>
      <c r="L2525" s="11">
        <v>2</v>
      </c>
    </row>
    <row r="2526" spans="1:12">
      <c r="A2526" s="11" t="s">
        <v>5027</v>
      </c>
      <c r="D2526" s="11" t="s">
        <v>260</v>
      </c>
      <c r="E2526" s="19" t="s">
        <v>5277</v>
      </c>
      <c r="F2526" s="10">
        <v>42036</v>
      </c>
      <c r="G2526" s="10">
        <v>45689</v>
      </c>
      <c r="H2526" s="11">
        <v>11</v>
      </c>
      <c r="I2526" s="20" t="s">
        <v>259</v>
      </c>
      <c r="J2526" s="11" t="s">
        <v>261</v>
      </c>
      <c r="K2526" s="11" t="s">
        <v>12658</v>
      </c>
      <c r="L2526" s="11">
        <v>2</v>
      </c>
    </row>
    <row r="2527" spans="1:12">
      <c r="A2527" s="11" t="s">
        <v>5028</v>
      </c>
      <c r="D2527" s="11" t="s">
        <v>260</v>
      </c>
      <c r="E2527" s="19" t="s">
        <v>5278</v>
      </c>
      <c r="F2527" s="10">
        <v>42036</v>
      </c>
      <c r="G2527" s="10">
        <v>45689</v>
      </c>
      <c r="H2527" s="11">
        <v>11</v>
      </c>
      <c r="I2527" s="20" t="s">
        <v>259</v>
      </c>
      <c r="J2527" s="11" t="s">
        <v>261</v>
      </c>
      <c r="K2527" s="11" t="s">
        <v>12658</v>
      </c>
      <c r="L2527" s="11">
        <v>2</v>
      </c>
    </row>
    <row r="2528" spans="1:12">
      <c r="A2528" s="11" t="s">
        <v>5029</v>
      </c>
      <c r="D2528" s="11" t="s">
        <v>260</v>
      </c>
      <c r="E2528" s="19" t="s">
        <v>5279</v>
      </c>
      <c r="F2528" s="10">
        <v>42036</v>
      </c>
      <c r="G2528" s="10">
        <v>45689</v>
      </c>
      <c r="H2528" s="11">
        <v>11</v>
      </c>
      <c r="I2528" s="20" t="s">
        <v>259</v>
      </c>
      <c r="J2528" s="11" t="s">
        <v>261</v>
      </c>
      <c r="K2528" s="11" t="s">
        <v>12658</v>
      </c>
      <c r="L2528" s="11">
        <v>2</v>
      </c>
    </row>
    <row r="2529" spans="1:12">
      <c r="A2529" s="11" t="s">
        <v>5030</v>
      </c>
      <c r="D2529" s="11" t="s">
        <v>260</v>
      </c>
      <c r="E2529" s="19" t="s">
        <v>5280</v>
      </c>
      <c r="F2529" s="10">
        <v>42036</v>
      </c>
      <c r="G2529" s="10">
        <v>45689</v>
      </c>
      <c r="H2529" s="11">
        <v>11</v>
      </c>
      <c r="I2529" s="11" t="s">
        <v>277</v>
      </c>
      <c r="J2529" s="11" t="s">
        <v>261</v>
      </c>
      <c r="K2529" s="11" t="s">
        <v>12658</v>
      </c>
      <c r="L2529" s="11">
        <v>2</v>
      </c>
    </row>
    <row r="2530" spans="1:12">
      <c r="A2530" s="11" t="s">
        <v>5031</v>
      </c>
      <c r="D2530" s="11" t="s">
        <v>260</v>
      </c>
      <c r="E2530" s="19" t="s">
        <v>5281</v>
      </c>
      <c r="F2530" s="10">
        <v>42036</v>
      </c>
      <c r="G2530" s="10">
        <v>45689</v>
      </c>
      <c r="H2530" s="11">
        <v>11</v>
      </c>
      <c r="I2530" s="11" t="s">
        <v>277</v>
      </c>
      <c r="J2530" s="11" t="s">
        <v>261</v>
      </c>
      <c r="K2530" s="11" t="s">
        <v>12658</v>
      </c>
      <c r="L2530" s="11">
        <v>2</v>
      </c>
    </row>
    <row r="2531" spans="1:12">
      <c r="A2531" s="11" t="s">
        <v>5032</v>
      </c>
      <c r="D2531" s="11" t="s">
        <v>260</v>
      </c>
      <c r="E2531" s="19" t="s">
        <v>5282</v>
      </c>
      <c r="F2531" s="10">
        <v>42036</v>
      </c>
      <c r="G2531" s="10">
        <v>45689</v>
      </c>
      <c r="H2531" s="11">
        <v>11</v>
      </c>
      <c r="I2531" s="11" t="s">
        <v>277</v>
      </c>
      <c r="J2531" s="11" t="s">
        <v>261</v>
      </c>
      <c r="K2531" s="11" t="s">
        <v>12658</v>
      </c>
      <c r="L2531" s="11">
        <v>2</v>
      </c>
    </row>
    <row r="2532" spans="1:12">
      <c r="A2532" s="11" t="s">
        <v>5033</v>
      </c>
      <c r="D2532" s="11" t="s">
        <v>260</v>
      </c>
      <c r="E2532" s="19" t="s">
        <v>5283</v>
      </c>
      <c r="F2532" s="10">
        <v>42036</v>
      </c>
      <c r="G2532" s="10">
        <v>45689</v>
      </c>
      <c r="H2532" s="11">
        <v>11</v>
      </c>
      <c r="I2532" s="20" t="s">
        <v>259</v>
      </c>
      <c r="J2532" s="11" t="s">
        <v>261</v>
      </c>
      <c r="K2532" s="11" t="s">
        <v>12658</v>
      </c>
      <c r="L2532" s="11">
        <v>2</v>
      </c>
    </row>
    <row r="2533" spans="1:12">
      <c r="A2533" s="11" t="s">
        <v>5034</v>
      </c>
      <c r="D2533" s="11" t="s">
        <v>260</v>
      </c>
      <c r="E2533" s="19" t="s">
        <v>5284</v>
      </c>
      <c r="F2533" s="10">
        <v>42036</v>
      </c>
      <c r="G2533" s="10">
        <v>45689</v>
      </c>
      <c r="H2533" s="11">
        <v>11</v>
      </c>
      <c r="I2533" s="20" t="s">
        <v>259</v>
      </c>
      <c r="J2533" s="11" t="s">
        <v>261</v>
      </c>
      <c r="K2533" s="11" t="s">
        <v>12658</v>
      </c>
      <c r="L2533" s="11">
        <v>2</v>
      </c>
    </row>
    <row r="2534" spans="1:12">
      <c r="A2534" s="11" t="s">
        <v>5035</v>
      </c>
      <c r="D2534" s="11" t="s">
        <v>260</v>
      </c>
      <c r="E2534" s="19" t="s">
        <v>5285</v>
      </c>
      <c r="F2534" s="10">
        <v>42036</v>
      </c>
      <c r="G2534" s="10">
        <v>45689</v>
      </c>
      <c r="H2534" s="11">
        <v>11</v>
      </c>
      <c r="I2534" s="20" t="s">
        <v>259</v>
      </c>
      <c r="J2534" s="11" t="s">
        <v>261</v>
      </c>
      <c r="K2534" s="11" t="s">
        <v>12658</v>
      </c>
      <c r="L2534" s="11">
        <v>2</v>
      </c>
    </row>
    <row r="2535" spans="1:12">
      <c r="A2535" s="11" t="s">
        <v>5036</v>
      </c>
      <c r="D2535" s="11" t="s">
        <v>260</v>
      </c>
      <c r="E2535" s="19" t="s">
        <v>5286</v>
      </c>
      <c r="F2535" s="10">
        <v>42036</v>
      </c>
      <c r="G2535" s="10">
        <v>45689</v>
      </c>
      <c r="H2535" s="11">
        <v>11</v>
      </c>
      <c r="I2535" s="20" t="s">
        <v>259</v>
      </c>
      <c r="J2535" s="11" t="s">
        <v>261</v>
      </c>
      <c r="K2535" s="11" t="s">
        <v>12658</v>
      </c>
      <c r="L2535" s="11">
        <v>2</v>
      </c>
    </row>
    <row r="2536" spans="1:12">
      <c r="A2536" s="11" t="s">
        <v>5037</v>
      </c>
      <c r="D2536" s="11" t="s">
        <v>260</v>
      </c>
      <c r="E2536" s="19" t="s">
        <v>5287</v>
      </c>
      <c r="F2536" s="10">
        <v>42036</v>
      </c>
      <c r="G2536" s="10">
        <v>45689</v>
      </c>
      <c r="H2536" s="11">
        <v>11</v>
      </c>
      <c r="I2536" s="20" t="s">
        <v>259</v>
      </c>
      <c r="J2536" s="11" t="s">
        <v>261</v>
      </c>
      <c r="K2536" s="11" t="s">
        <v>12658</v>
      </c>
      <c r="L2536" s="11">
        <v>2</v>
      </c>
    </row>
    <row r="2537" spans="1:12">
      <c r="A2537" s="11" t="s">
        <v>5038</v>
      </c>
      <c r="D2537" s="11" t="s">
        <v>260</v>
      </c>
      <c r="E2537" s="19" t="s">
        <v>5288</v>
      </c>
      <c r="F2537" s="10">
        <v>42036</v>
      </c>
      <c r="G2537" s="10">
        <v>45689</v>
      </c>
      <c r="H2537" s="11">
        <v>11</v>
      </c>
      <c r="I2537" s="20" t="s">
        <v>259</v>
      </c>
      <c r="J2537" s="11" t="s">
        <v>261</v>
      </c>
      <c r="K2537" s="11" t="s">
        <v>12658</v>
      </c>
      <c r="L2537" s="11">
        <v>2</v>
      </c>
    </row>
    <row r="2538" spans="1:12">
      <c r="A2538" s="11" t="s">
        <v>5039</v>
      </c>
      <c r="D2538" s="11" t="s">
        <v>260</v>
      </c>
      <c r="E2538" s="19" t="s">
        <v>5289</v>
      </c>
      <c r="F2538" s="10">
        <v>42036</v>
      </c>
      <c r="G2538" s="10">
        <v>45689</v>
      </c>
      <c r="H2538" s="11">
        <v>11</v>
      </c>
      <c r="I2538" s="20" t="s">
        <v>259</v>
      </c>
      <c r="J2538" s="11" t="s">
        <v>261</v>
      </c>
      <c r="K2538" s="11" t="s">
        <v>12658</v>
      </c>
      <c r="L2538" s="11">
        <v>2</v>
      </c>
    </row>
    <row r="2539" spans="1:12">
      <c r="A2539" s="11" t="s">
        <v>5040</v>
      </c>
      <c r="D2539" s="11" t="s">
        <v>260</v>
      </c>
      <c r="E2539" s="19" t="s">
        <v>5290</v>
      </c>
      <c r="F2539" s="10">
        <v>42036</v>
      </c>
      <c r="G2539" s="10">
        <v>45689</v>
      </c>
      <c r="H2539" s="11">
        <v>11</v>
      </c>
      <c r="I2539" s="20" t="s">
        <v>259</v>
      </c>
      <c r="J2539" s="11" t="s">
        <v>261</v>
      </c>
      <c r="K2539" s="11" t="s">
        <v>12658</v>
      </c>
      <c r="L2539" s="11">
        <v>2</v>
      </c>
    </row>
    <row r="2540" spans="1:12">
      <c r="A2540" s="11" t="s">
        <v>5041</v>
      </c>
      <c r="D2540" s="11" t="s">
        <v>260</v>
      </c>
      <c r="E2540" s="19" t="s">
        <v>5291</v>
      </c>
      <c r="F2540" s="10">
        <v>42036</v>
      </c>
      <c r="G2540" s="10">
        <v>45689</v>
      </c>
      <c r="H2540" s="11">
        <v>11</v>
      </c>
      <c r="I2540" s="20" t="s">
        <v>259</v>
      </c>
      <c r="J2540" s="11" t="s">
        <v>261</v>
      </c>
      <c r="K2540" s="11" t="s">
        <v>12658</v>
      </c>
      <c r="L2540" s="11">
        <v>2</v>
      </c>
    </row>
    <row r="2541" spans="1:12">
      <c r="A2541" s="11" t="s">
        <v>5042</v>
      </c>
      <c r="D2541" s="11" t="s">
        <v>260</v>
      </c>
      <c r="E2541" s="19" t="s">
        <v>5292</v>
      </c>
      <c r="F2541" s="10">
        <v>42036</v>
      </c>
      <c r="G2541" s="10">
        <v>45689</v>
      </c>
      <c r="H2541" s="11">
        <v>11</v>
      </c>
      <c r="I2541" s="20" t="s">
        <v>259</v>
      </c>
      <c r="J2541" s="11" t="s">
        <v>261</v>
      </c>
      <c r="K2541" s="11" t="s">
        <v>12658</v>
      </c>
      <c r="L2541" s="11">
        <v>2</v>
      </c>
    </row>
    <row r="2542" spans="1:12">
      <c r="A2542" s="11" t="s">
        <v>5043</v>
      </c>
      <c r="D2542" s="11" t="s">
        <v>260</v>
      </c>
      <c r="E2542" s="19" t="s">
        <v>5293</v>
      </c>
      <c r="F2542" s="10">
        <v>42036</v>
      </c>
      <c r="G2542" s="10">
        <v>45689</v>
      </c>
      <c r="H2542" s="11">
        <v>11</v>
      </c>
      <c r="I2542" s="20" t="s">
        <v>259</v>
      </c>
      <c r="J2542" s="11" t="s">
        <v>261</v>
      </c>
      <c r="K2542" s="11" t="s">
        <v>12658</v>
      </c>
      <c r="L2542" s="11">
        <v>2</v>
      </c>
    </row>
    <row r="2543" spans="1:12">
      <c r="A2543" s="11" t="s">
        <v>5044</v>
      </c>
      <c r="D2543" s="11" t="s">
        <v>260</v>
      </c>
      <c r="E2543" s="19" t="s">
        <v>5294</v>
      </c>
      <c r="F2543" s="10">
        <v>42036</v>
      </c>
      <c r="G2543" s="10">
        <v>45689</v>
      </c>
      <c r="H2543" s="11">
        <v>11</v>
      </c>
      <c r="I2543" s="20" t="s">
        <v>259</v>
      </c>
      <c r="J2543" s="11" t="s">
        <v>261</v>
      </c>
      <c r="K2543" s="11" t="s">
        <v>12658</v>
      </c>
      <c r="L2543" s="11">
        <v>2</v>
      </c>
    </row>
    <row r="2544" spans="1:12">
      <c r="A2544" s="11" t="s">
        <v>5045</v>
      </c>
      <c r="D2544" s="11" t="s">
        <v>260</v>
      </c>
      <c r="E2544" s="19" t="s">
        <v>5295</v>
      </c>
      <c r="F2544" s="10">
        <v>42036</v>
      </c>
      <c r="G2544" s="10">
        <v>45689</v>
      </c>
      <c r="H2544" s="11">
        <v>11</v>
      </c>
      <c r="I2544" s="20" t="s">
        <v>259</v>
      </c>
      <c r="J2544" s="11" t="s">
        <v>261</v>
      </c>
      <c r="K2544" s="11" t="s">
        <v>12658</v>
      </c>
      <c r="L2544" s="11">
        <v>2</v>
      </c>
    </row>
    <row r="2545" spans="1:12">
      <c r="A2545" s="11" t="s">
        <v>5046</v>
      </c>
      <c r="D2545" s="11" t="s">
        <v>260</v>
      </c>
      <c r="E2545" s="19" t="s">
        <v>5296</v>
      </c>
      <c r="F2545" s="10">
        <v>42036</v>
      </c>
      <c r="G2545" s="10">
        <v>45689</v>
      </c>
      <c r="H2545" s="11">
        <v>11</v>
      </c>
      <c r="I2545" s="20" t="s">
        <v>259</v>
      </c>
      <c r="J2545" s="11" t="s">
        <v>261</v>
      </c>
      <c r="K2545" s="11" t="s">
        <v>12658</v>
      </c>
      <c r="L2545" s="11">
        <v>2</v>
      </c>
    </row>
    <row r="2546" spans="1:12">
      <c r="A2546" s="11" t="s">
        <v>5047</v>
      </c>
      <c r="D2546" s="11" t="s">
        <v>260</v>
      </c>
      <c r="E2546" s="19" t="s">
        <v>5297</v>
      </c>
      <c r="F2546" s="10">
        <v>42036</v>
      </c>
      <c r="G2546" s="10">
        <v>45689</v>
      </c>
      <c r="H2546" s="11">
        <v>11</v>
      </c>
      <c r="I2546" s="20" t="s">
        <v>259</v>
      </c>
      <c r="J2546" s="11" t="s">
        <v>261</v>
      </c>
      <c r="K2546" s="11" t="s">
        <v>12658</v>
      </c>
      <c r="L2546" s="11">
        <v>2</v>
      </c>
    </row>
    <row r="2547" spans="1:12">
      <c r="A2547" s="11" t="s">
        <v>5048</v>
      </c>
      <c r="D2547" s="11" t="s">
        <v>260</v>
      </c>
      <c r="E2547" s="19" t="s">
        <v>5298</v>
      </c>
      <c r="F2547" s="10">
        <v>42036</v>
      </c>
      <c r="G2547" s="10">
        <v>45689</v>
      </c>
      <c r="H2547" s="11">
        <v>11</v>
      </c>
      <c r="I2547" s="11" t="s">
        <v>277</v>
      </c>
      <c r="J2547" s="11" t="s">
        <v>261</v>
      </c>
      <c r="K2547" s="11" t="s">
        <v>12658</v>
      </c>
      <c r="L2547" s="11">
        <v>2</v>
      </c>
    </row>
    <row r="2548" spans="1:12">
      <c r="A2548" s="11" t="s">
        <v>5049</v>
      </c>
      <c r="D2548" s="11" t="s">
        <v>260</v>
      </c>
      <c r="E2548" s="19" t="s">
        <v>5299</v>
      </c>
      <c r="F2548" s="10">
        <v>42036</v>
      </c>
      <c r="G2548" s="10">
        <v>45689</v>
      </c>
      <c r="H2548" s="11">
        <v>11</v>
      </c>
      <c r="I2548" s="11" t="s">
        <v>277</v>
      </c>
      <c r="J2548" s="11" t="s">
        <v>261</v>
      </c>
      <c r="K2548" s="11" t="s">
        <v>12658</v>
      </c>
      <c r="L2548" s="11">
        <v>2</v>
      </c>
    </row>
    <row r="2549" spans="1:12">
      <c r="A2549" s="11" t="s">
        <v>5050</v>
      </c>
      <c r="D2549" s="11" t="s">
        <v>260</v>
      </c>
      <c r="E2549" s="19" t="s">
        <v>5300</v>
      </c>
      <c r="F2549" s="10">
        <v>42036</v>
      </c>
      <c r="G2549" s="10">
        <v>45689</v>
      </c>
      <c r="H2549" s="11">
        <v>11</v>
      </c>
      <c r="I2549" s="11" t="s">
        <v>277</v>
      </c>
      <c r="J2549" s="11" t="s">
        <v>261</v>
      </c>
      <c r="K2549" s="11" t="s">
        <v>12658</v>
      </c>
      <c r="L2549" s="11">
        <v>2</v>
      </c>
    </row>
    <row r="2550" spans="1:12">
      <c r="A2550" s="11" t="s">
        <v>5051</v>
      </c>
      <c r="D2550" s="11" t="s">
        <v>260</v>
      </c>
      <c r="E2550" s="19" t="s">
        <v>5301</v>
      </c>
      <c r="F2550" s="10">
        <v>42036</v>
      </c>
      <c r="G2550" s="10">
        <v>45689</v>
      </c>
      <c r="H2550" s="11">
        <v>11</v>
      </c>
      <c r="I2550" s="20" t="s">
        <v>259</v>
      </c>
      <c r="J2550" s="11" t="s">
        <v>261</v>
      </c>
      <c r="K2550" s="11" t="s">
        <v>12658</v>
      </c>
      <c r="L2550" s="11">
        <v>2</v>
      </c>
    </row>
    <row r="2551" spans="1:12">
      <c r="A2551" s="11" t="s">
        <v>5052</v>
      </c>
      <c r="D2551" s="11" t="s">
        <v>260</v>
      </c>
      <c r="E2551" s="19" t="s">
        <v>5302</v>
      </c>
      <c r="F2551" s="10">
        <v>42036</v>
      </c>
      <c r="G2551" s="10">
        <v>45689</v>
      </c>
      <c r="H2551" s="11">
        <v>11</v>
      </c>
      <c r="I2551" s="20" t="s">
        <v>259</v>
      </c>
      <c r="J2551" s="11" t="s">
        <v>261</v>
      </c>
      <c r="K2551" s="11" t="s">
        <v>12658</v>
      </c>
      <c r="L2551" s="11">
        <v>2</v>
      </c>
    </row>
    <row r="2552" spans="1:12">
      <c r="A2552" s="11" t="s">
        <v>5053</v>
      </c>
      <c r="D2552" s="11" t="s">
        <v>260</v>
      </c>
      <c r="E2552" s="19" t="s">
        <v>5303</v>
      </c>
      <c r="F2552" s="10">
        <v>42036</v>
      </c>
      <c r="G2552" s="10">
        <v>45689</v>
      </c>
      <c r="H2552" s="11">
        <v>11</v>
      </c>
      <c r="I2552" s="20" t="s">
        <v>259</v>
      </c>
      <c r="J2552" s="11" t="s">
        <v>261</v>
      </c>
      <c r="K2552" s="11" t="s">
        <v>12658</v>
      </c>
      <c r="L2552" s="11">
        <v>2</v>
      </c>
    </row>
    <row r="2553" spans="1:12">
      <c r="A2553" s="11" t="s">
        <v>5054</v>
      </c>
      <c r="D2553" s="11" t="s">
        <v>260</v>
      </c>
      <c r="E2553" s="19" t="s">
        <v>5304</v>
      </c>
      <c r="F2553" s="10">
        <v>42036</v>
      </c>
      <c r="G2553" s="10">
        <v>45689</v>
      </c>
      <c r="H2553" s="11">
        <v>11</v>
      </c>
      <c r="I2553" s="20" t="s">
        <v>259</v>
      </c>
      <c r="J2553" s="11" t="s">
        <v>261</v>
      </c>
      <c r="K2553" s="11" t="s">
        <v>12658</v>
      </c>
      <c r="L2553" s="11">
        <v>2</v>
      </c>
    </row>
    <row r="2554" spans="1:12">
      <c r="A2554" s="11" t="s">
        <v>5055</v>
      </c>
      <c r="D2554" s="11" t="s">
        <v>260</v>
      </c>
      <c r="E2554" s="19" t="s">
        <v>5305</v>
      </c>
      <c r="F2554" s="10">
        <v>42036</v>
      </c>
      <c r="G2554" s="10">
        <v>45689</v>
      </c>
      <c r="H2554" s="11">
        <v>11</v>
      </c>
      <c r="I2554" s="20" t="s">
        <v>259</v>
      </c>
      <c r="J2554" s="11" t="s">
        <v>261</v>
      </c>
      <c r="K2554" s="11" t="s">
        <v>12658</v>
      </c>
      <c r="L2554" s="11">
        <v>2</v>
      </c>
    </row>
    <row r="2555" spans="1:12">
      <c r="A2555" s="11" t="s">
        <v>5056</v>
      </c>
      <c r="D2555" s="11" t="s">
        <v>260</v>
      </c>
      <c r="E2555" s="19" t="s">
        <v>5306</v>
      </c>
      <c r="F2555" s="10">
        <v>42036</v>
      </c>
      <c r="G2555" s="10">
        <v>45689</v>
      </c>
      <c r="H2555" s="11">
        <v>11</v>
      </c>
      <c r="I2555" s="20" t="s">
        <v>259</v>
      </c>
      <c r="J2555" s="11" t="s">
        <v>261</v>
      </c>
      <c r="K2555" s="11" t="s">
        <v>12658</v>
      </c>
      <c r="L2555" s="11">
        <v>2</v>
      </c>
    </row>
    <row r="2556" spans="1:12">
      <c r="A2556" s="11" t="s">
        <v>5057</v>
      </c>
      <c r="D2556" s="11" t="s">
        <v>260</v>
      </c>
      <c r="E2556" s="19" t="s">
        <v>5307</v>
      </c>
      <c r="F2556" s="10">
        <v>42036</v>
      </c>
      <c r="G2556" s="10">
        <v>45689</v>
      </c>
      <c r="H2556" s="11">
        <v>11</v>
      </c>
      <c r="I2556" s="20" t="s">
        <v>259</v>
      </c>
      <c r="J2556" s="11" t="s">
        <v>261</v>
      </c>
      <c r="K2556" s="11" t="s">
        <v>12658</v>
      </c>
      <c r="L2556" s="11">
        <v>2</v>
      </c>
    </row>
    <row r="2557" spans="1:12">
      <c r="A2557" s="11" t="s">
        <v>5058</v>
      </c>
      <c r="D2557" s="11" t="s">
        <v>260</v>
      </c>
      <c r="E2557" s="19" t="s">
        <v>5308</v>
      </c>
      <c r="F2557" s="10">
        <v>42036</v>
      </c>
      <c r="G2557" s="10">
        <v>45689</v>
      </c>
      <c r="H2557" s="11">
        <v>11</v>
      </c>
      <c r="I2557" s="20" t="s">
        <v>259</v>
      </c>
      <c r="J2557" s="11" t="s">
        <v>261</v>
      </c>
      <c r="K2557" s="11" t="s">
        <v>12658</v>
      </c>
      <c r="L2557" s="11">
        <v>2</v>
      </c>
    </row>
    <row r="2558" spans="1:12">
      <c r="A2558" s="11" t="s">
        <v>5059</v>
      </c>
      <c r="D2558" s="11" t="s">
        <v>260</v>
      </c>
      <c r="E2558" s="19" t="s">
        <v>5309</v>
      </c>
      <c r="F2558" s="10">
        <v>42036</v>
      </c>
      <c r="G2558" s="10">
        <v>45689</v>
      </c>
      <c r="H2558" s="11">
        <v>11</v>
      </c>
      <c r="I2558" s="20" t="s">
        <v>259</v>
      </c>
      <c r="J2558" s="11" t="s">
        <v>261</v>
      </c>
      <c r="K2558" s="11" t="s">
        <v>12658</v>
      </c>
      <c r="L2558" s="11">
        <v>2</v>
      </c>
    </row>
    <row r="2559" spans="1:12">
      <c r="A2559" s="11" t="s">
        <v>5060</v>
      </c>
      <c r="D2559" s="11" t="s">
        <v>260</v>
      </c>
      <c r="E2559" s="19" t="s">
        <v>5310</v>
      </c>
      <c r="F2559" s="10">
        <v>42036</v>
      </c>
      <c r="G2559" s="10">
        <v>45689</v>
      </c>
      <c r="H2559" s="11">
        <v>11</v>
      </c>
      <c r="I2559" s="20" t="s">
        <v>259</v>
      </c>
      <c r="J2559" s="11" t="s">
        <v>261</v>
      </c>
      <c r="K2559" s="11" t="s">
        <v>12658</v>
      </c>
      <c r="L2559" s="11">
        <v>2</v>
      </c>
    </row>
    <row r="2560" spans="1:12">
      <c r="A2560" s="11" t="s">
        <v>5061</v>
      </c>
      <c r="D2560" s="11" t="s">
        <v>260</v>
      </c>
      <c r="E2560" s="19" t="s">
        <v>5311</v>
      </c>
      <c r="F2560" s="10">
        <v>42036</v>
      </c>
      <c r="G2560" s="10">
        <v>45689</v>
      </c>
      <c r="H2560" s="11">
        <v>11</v>
      </c>
      <c r="I2560" s="20" t="s">
        <v>259</v>
      </c>
      <c r="J2560" s="11" t="s">
        <v>261</v>
      </c>
      <c r="K2560" s="11" t="s">
        <v>12658</v>
      </c>
      <c r="L2560" s="11">
        <v>2</v>
      </c>
    </row>
    <row r="2561" spans="1:12">
      <c r="A2561" s="11" t="s">
        <v>5062</v>
      </c>
      <c r="D2561" s="11" t="s">
        <v>260</v>
      </c>
      <c r="E2561" s="19" t="s">
        <v>5312</v>
      </c>
      <c r="F2561" s="10">
        <v>42036</v>
      </c>
      <c r="G2561" s="10">
        <v>45689</v>
      </c>
      <c r="H2561" s="11">
        <v>11</v>
      </c>
      <c r="I2561" s="20" t="s">
        <v>259</v>
      </c>
      <c r="J2561" s="11" t="s">
        <v>261</v>
      </c>
      <c r="K2561" s="11" t="s">
        <v>12658</v>
      </c>
      <c r="L2561" s="11">
        <v>2</v>
      </c>
    </row>
    <row r="2562" spans="1:12">
      <c r="A2562" s="11" t="s">
        <v>5063</v>
      </c>
      <c r="D2562" s="11" t="s">
        <v>260</v>
      </c>
      <c r="E2562" s="19" t="s">
        <v>5313</v>
      </c>
      <c r="F2562" s="10">
        <v>42036</v>
      </c>
      <c r="G2562" s="10">
        <v>45689</v>
      </c>
      <c r="H2562" s="11">
        <v>11</v>
      </c>
      <c r="I2562" s="20" t="s">
        <v>259</v>
      </c>
      <c r="J2562" s="11" t="s">
        <v>261</v>
      </c>
      <c r="K2562" s="11" t="s">
        <v>12658</v>
      </c>
      <c r="L2562" s="11">
        <v>2</v>
      </c>
    </row>
    <row r="2563" spans="1:12">
      <c r="A2563" s="11" t="s">
        <v>5064</v>
      </c>
      <c r="D2563" s="11" t="s">
        <v>260</v>
      </c>
      <c r="E2563" s="19" t="s">
        <v>5314</v>
      </c>
      <c r="F2563" s="10">
        <v>42036</v>
      </c>
      <c r="G2563" s="10">
        <v>45689</v>
      </c>
      <c r="H2563" s="11">
        <v>11</v>
      </c>
      <c r="I2563" s="20" t="s">
        <v>259</v>
      </c>
      <c r="J2563" s="11" t="s">
        <v>261</v>
      </c>
      <c r="K2563" s="11" t="s">
        <v>12658</v>
      </c>
      <c r="L2563" s="11">
        <v>2</v>
      </c>
    </row>
    <row r="2564" spans="1:12">
      <c r="A2564" s="11" t="s">
        <v>5065</v>
      </c>
      <c r="D2564" s="11" t="s">
        <v>260</v>
      </c>
      <c r="E2564" s="19" t="s">
        <v>5315</v>
      </c>
      <c r="F2564" s="10">
        <v>42036</v>
      </c>
      <c r="G2564" s="10">
        <v>45689</v>
      </c>
      <c r="H2564" s="11">
        <v>11</v>
      </c>
      <c r="I2564" s="20" t="s">
        <v>259</v>
      </c>
      <c r="J2564" s="11" t="s">
        <v>261</v>
      </c>
      <c r="K2564" s="11" t="s">
        <v>12658</v>
      </c>
      <c r="L2564" s="11">
        <v>2</v>
      </c>
    </row>
    <row r="2565" spans="1:12">
      <c r="A2565" s="11" t="s">
        <v>5066</v>
      </c>
      <c r="D2565" s="11" t="s">
        <v>260</v>
      </c>
      <c r="E2565" s="19" t="s">
        <v>5316</v>
      </c>
      <c r="F2565" s="10">
        <v>42036</v>
      </c>
      <c r="G2565" s="10">
        <v>45689</v>
      </c>
      <c r="H2565" s="11">
        <v>11</v>
      </c>
      <c r="I2565" s="11" t="s">
        <v>277</v>
      </c>
      <c r="J2565" s="11" t="s">
        <v>261</v>
      </c>
      <c r="K2565" s="11" t="s">
        <v>12658</v>
      </c>
      <c r="L2565" s="11">
        <v>2</v>
      </c>
    </row>
    <row r="2566" spans="1:12">
      <c r="A2566" s="11" t="s">
        <v>5067</v>
      </c>
      <c r="D2566" s="11" t="s">
        <v>260</v>
      </c>
      <c r="E2566" s="19" t="s">
        <v>5317</v>
      </c>
      <c r="F2566" s="10">
        <v>42036</v>
      </c>
      <c r="G2566" s="10">
        <v>45689</v>
      </c>
      <c r="H2566" s="11">
        <v>11</v>
      </c>
      <c r="I2566" s="11" t="s">
        <v>277</v>
      </c>
      <c r="J2566" s="11" t="s">
        <v>261</v>
      </c>
      <c r="K2566" s="11" t="s">
        <v>12658</v>
      </c>
      <c r="L2566" s="11">
        <v>2</v>
      </c>
    </row>
    <row r="2567" spans="1:12">
      <c r="A2567" s="11" t="s">
        <v>5068</v>
      </c>
      <c r="D2567" s="11" t="s">
        <v>260</v>
      </c>
      <c r="E2567" s="19" t="s">
        <v>5318</v>
      </c>
      <c r="F2567" s="10">
        <v>42036</v>
      </c>
      <c r="G2567" s="10">
        <v>45689</v>
      </c>
      <c r="H2567" s="11">
        <v>11</v>
      </c>
      <c r="I2567" s="11" t="s">
        <v>277</v>
      </c>
      <c r="J2567" s="11" t="s">
        <v>261</v>
      </c>
      <c r="K2567" s="11" t="s">
        <v>12658</v>
      </c>
      <c r="L2567" s="11">
        <v>2</v>
      </c>
    </row>
    <row r="2568" spans="1:12">
      <c r="A2568" s="11" t="s">
        <v>5069</v>
      </c>
      <c r="D2568" s="11" t="s">
        <v>260</v>
      </c>
      <c r="E2568" s="19" t="s">
        <v>5319</v>
      </c>
      <c r="F2568" s="10">
        <v>42036</v>
      </c>
      <c r="G2568" s="10">
        <v>45689</v>
      </c>
      <c r="H2568" s="11">
        <v>11</v>
      </c>
      <c r="I2568" s="20" t="s">
        <v>259</v>
      </c>
      <c r="J2568" s="11" t="s">
        <v>261</v>
      </c>
      <c r="K2568" s="11" t="s">
        <v>12658</v>
      </c>
      <c r="L2568" s="11">
        <v>2</v>
      </c>
    </row>
    <row r="2569" spans="1:12">
      <c r="A2569" s="11" t="s">
        <v>5070</v>
      </c>
      <c r="D2569" s="11" t="s">
        <v>260</v>
      </c>
      <c r="E2569" s="19" t="s">
        <v>5320</v>
      </c>
      <c r="F2569" s="10">
        <v>42036</v>
      </c>
      <c r="G2569" s="10">
        <v>45689</v>
      </c>
      <c r="H2569" s="11">
        <v>11</v>
      </c>
      <c r="I2569" s="20" t="s">
        <v>259</v>
      </c>
      <c r="J2569" s="11" t="s">
        <v>261</v>
      </c>
      <c r="K2569" s="11" t="s">
        <v>12658</v>
      </c>
      <c r="L2569" s="11">
        <v>2</v>
      </c>
    </row>
    <row r="2570" spans="1:12">
      <c r="A2570" s="11" t="s">
        <v>5071</v>
      </c>
      <c r="D2570" s="11" t="s">
        <v>260</v>
      </c>
      <c r="E2570" s="19" t="s">
        <v>5321</v>
      </c>
      <c r="F2570" s="10">
        <v>42036</v>
      </c>
      <c r="G2570" s="10">
        <v>45689</v>
      </c>
      <c r="H2570" s="11">
        <v>11</v>
      </c>
      <c r="I2570" s="20" t="s">
        <v>259</v>
      </c>
      <c r="J2570" s="11" t="s">
        <v>261</v>
      </c>
      <c r="K2570" s="11" t="s">
        <v>12658</v>
      </c>
      <c r="L2570" s="11">
        <v>2</v>
      </c>
    </row>
    <row r="2571" spans="1:12">
      <c r="A2571" s="11" t="s">
        <v>5072</v>
      </c>
      <c r="D2571" s="11" t="s">
        <v>260</v>
      </c>
      <c r="E2571" s="19" t="s">
        <v>5322</v>
      </c>
      <c r="F2571" s="10">
        <v>42036</v>
      </c>
      <c r="G2571" s="10">
        <v>45689</v>
      </c>
      <c r="H2571" s="11">
        <v>11</v>
      </c>
      <c r="I2571" s="20" t="s">
        <v>259</v>
      </c>
      <c r="J2571" s="11" t="s">
        <v>261</v>
      </c>
      <c r="K2571" s="11" t="s">
        <v>12658</v>
      </c>
      <c r="L2571" s="11">
        <v>2</v>
      </c>
    </row>
    <row r="2572" spans="1:12">
      <c r="A2572" s="11" t="s">
        <v>5073</v>
      </c>
      <c r="D2572" s="11" t="s">
        <v>260</v>
      </c>
      <c r="E2572" s="19" t="s">
        <v>5323</v>
      </c>
      <c r="F2572" s="10">
        <v>42036</v>
      </c>
      <c r="G2572" s="10">
        <v>45689</v>
      </c>
      <c r="H2572" s="11">
        <v>11</v>
      </c>
      <c r="I2572" s="20" t="s">
        <v>259</v>
      </c>
      <c r="J2572" s="11" t="s">
        <v>261</v>
      </c>
      <c r="K2572" s="11" t="s">
        <v>12658</v>
      </c>
      <c r="L2572" s="11">
        <v>2</v>
      </c>
    </row>
    <row r="2573" spans="1:12">
      <c r="A2573" s="11" t="s">
        <v>5074</v>
      </c>
      <c r="D2573" s="11" t="s">
        <v>260</v>
      </c>
      <c r="E2573" s="19" t="s">
        <v>5324</v>
      </c>
      <c r="F2573" s="10">
        <v>42036</v>
      </c>
      <c r="G2573" s="10">
        <v>45689</v>
      </c>
      <c r="H2573" s="11">
        <v>11</v>
      </c>
      <c r="I2573" s="20" t="s">
        <v>259</v>
      </c>
      <c r="J2573" s="11" t="s">
        <v>261</v>
      </c>
      <c r="K2573" s="11" t="s">
        <v>12658</v>
      </c>
      <c r="L2573" s="11">
        <v>2</v>
      </c>
    </row>
    <row r="2574" spans="1:12">
      <c r="A2574" s="11" t="s">
        <v>5075</v>
      </c>
      <c r="D2574" s="11" t="s">
        <v>260</v>
      </c>
      <c r="E2574" s="19" t="s">
        <v>5325</v>
      </c>
      <c r="F2574" s="10">
        <v>42036</v>
      </c>
      <c r="G2574" s="10">
        <v>45689</v>
      </c>
      <c r="H2574" s="11">
        <v>11</v>
      </c>
      <c r="I2574" s="20" t="s">
        <v>259</v>
      </c>
      <c r="J2574" s="11" t="s">
        <v>261</v>
      </c>
      <c r="K2574" s="11" t="s">
        <v>12658</v>
      </c>
      <c r="L2574" s="11">
        <v>2</v>
      </c>
    </row>
    <row r="2575" spans="1:12">
      <c r="A2575" s="11" t="s">
        <v>5076</v>
      </c>
      <c r="D2575" s="11" t="s">
        <v>260</v>
      </c>
      <c r="E2575" s="19" t="s">
        <v>5326</v>
      </c>
      <c r="F2575" s="10">
        <v>42036</v>
      </c>
      <c r="G2575" s="10">
        <v>45689</v>
      </c>
      <c r="H2575" s="11">
        <v>11</v>
      </c>
      <c r="I2575" s="20" t="s">
        <v>259</v>
      </c>
      <c r="J2575" s="11" t="s">
        <v>261</v>
      </c>
      <c r="K2575" s="11" t="s">
        <v>12658</v>
      </c>
      <c r="L2575" s="11">
        <v>2</v>
      </c>
    </row>
    <row r="2576" spans="1:12">
      <c r="A2576" s="11" t="s">
        <v>5077</v>
      </c>
      <c r="D2576" s="11" t="s">
        <v>260</v>
      </c>
      <c r="E2576" s="19" t="s">
        <v>5327</v>
      </c>
      <c r="F2576" s="10">
        <v>42036</v>
      </c>
      <c r="G2576" s="10">
        <v>45689</v>
      </c>
      <c r="H2576" s="11">
        <v>11</v>
      </c>
      <c r="I2576" s="20" t="s">
        <v>259</v>
      </c>
      <c r="J2576" s="11" t="s">
        <v>261</v>
      </c>
      <c r="K2576" s="11" t="s">
        <v>12658</v>
      </c>
      <c r="L2576" s="11">
        <v>2</v>
      </c>
    </row>
    <row r="2577" spans="1:12">
      <c r="A2577" s="11" t="s">
        <v>5078</v>
      </c>
      <c r="D2577" s="11" t="s">
        <v>260</v>
      </c>
      <c r="E2577" s="19" t="s">
        <v>5328</v>
      </c>
      <c r="F2577" s="10">
        <v>42036</v>
      </c>
      <c r="G2577" s="10">
        <v>45689</v>
      </c>
      <c r="H2577" s="11">
        <v>11</v>
      </c>
      <c r="I2577" s="20" t="s">
        <v>259</v>
      </c>
      <c r="J2577" s="11" t="s">
        <v>261</v>
      </c>
      <c r="K2577" s="11" t="s">
        <v>12658</v>
      </c>
      <c r="L2577" s="11">
        <v>2</v>
      </c>
    </row>
    <row r="2578" spans="1:12">
      <c r="A2578" s="11" t="s">
        <v>5079</v>
      </c>
      <c r="D2578" s="11" t="s">
        <v>260</v>
      </c>
      <c r="E2578" s="19" t="s">
        <v>5329</v>
      </c>
      <c r="F2578" s="10">
        <v>42036</v>
      </c>
      <c r="G2578" s="10">
        <v>45689</v>
      </c>
      <c r="H2578" s="11">
        <v>11</v>
      </c>
      <c r="I2578" s="20" t="s">
        <v>259</v>
      </c>
      <c r="J2578" s="11" t="s">
        <v>261</v>
      </c>
      <c r="K2578" s="11" t="s">
        <v>12658</v>
      </c>
      <c r="L2578" s="11">
        <v>2</v>
      </c>
    </row>
    <row r="2579" spans="1:12">
      <c r="A2579" s="11" t="s">
        <v>5080</v>
      </c>
      <c r="D2579" s="11" t="s">
        <v>260</v>
      </c>
      <c r="E2579" s="19" t="s">
        <v>5330</v>
      </c>
      <c r="F2579" s="10">
        <v>42036</v>
      </c>
      <c r="G2579" s="10">
        <v>45689</v>
      </c>
      <c r="H2579" s="11">
        <v>11</v>
      </c>
      <c r="I2579" s="20" t="s">
        <v>259</v>
      </c>
      <c r="J2579" s="11" t="s">
        <v>261</v>
      </c>
      <c r="K2579" s="11" t="s">
        <v>12658</v>
      </c>
      <c r="L2579" s="11">
        <v>2</v>
      </c>
    </row>
    <row r="2580" spans="1:12">
      <c r="A2580" s="11" t="s">
        <v>5081</v>
      </c>
      <c r="D2580" s="11" t="s">
        <v>260</v>
      </c>
      <c r="E2580" s="19" t="s">
        <v>5331</v>
      </c>
      <c r="F2580" s="10">
        <v>42036</v>
      </c>
      <c r="G2580" s="10">
        <v>45689</v>
      </c>
      <c r="H2580" s="11">
        <v>11</v>
      </c>
      <c r="I2580" s="20" t="s">
        <v>259</v>
      </c>
      <c r="J2580" s="11" t="s">
        <v>261</v>
      </c>
      <c r="K2580" s="11" t="s">
        <v>12658</v>
      </c>
      <c r="L2580" s="11">
        <v>2</v>
      </c>
    </row>
    <row r="2581" spans="1:12">
      <c r="A2581" s="11" t="s">
        <v>5082</v>
      </c>
      <c r="D2581" s="11" t="s">
        <v>260</v>
      </c>
      <c r="E2581" s="19" t="s">
        <v>5332</v>
      </c>
      <c r="F2581" s="10">
        <v>42036</v>
      </c>
      <c r="G2581" s="10">
        <v>45689</v>
      </c>
      <c r="H2581" s="11">
        <v>11</v>
      </c>
      <c r="I2581" s="20" t="s">
        <v>259</v>
      </c>
      <c r="J2581" s="11" t="s">
        <v>261</v>
      </c>
      <c r="K2581" s="11" t="s">
        <v>12658</v>
      </c>
      <c r="L2581" s="11">
        <v>2</v>
      </c>
    </row>
    <row r="2582" spans="1:12">
      <c r="A2582" s="11" t="s">
        <v>5083</v>
      </c>
      <c r="D2582" s="11" t="s">
        <v>260</v>
      </c>
      <c r="E2582" s="19" t="s">
        <v>5333</v>
      </c>
      <c r="F2582" s="10">
        <v>42036</v>
      </c>
      <c r="G2582" s="10">
        <v>45689</v>
      </c>
      <c r="H2582" s="11">
        <v>11</v>
      </c>
      <c r="I2582" s="20" t="s">
        <v>259</v>
      </c>
      <c r="J2582" s="11" t="s">
        <v>261</v>
      </c>
      <c r="K2582" s="11" t="s">
        <v>12658</v>
      </c>
      <c r="L2582" s="11">
        <v>2</v>
      </c>
    </row>
    <row r="2583" spans="1:12">
      <c r="A2583" s="11" t="s">
        <v>5084</v>
      </c>
      <c r="D2583" s="11" t="s">
        <v>260</v>
      </c>
      <c r="E2583" s="19" t="s">
        <v>5334</v>
      </c>
      <c r="F2583" s="10">
        <v>42036</v>
      </c>
      <c r="G2583" s="10">
        <v>45689</v>
      </c>
      <c r="H2583" s="11">
        <v>11</v>
      </c>
      <c r="I2583" s="11" t="s">
        <v>277</v>
      </c>
      <c r="J2583" s="11" t="s">
        <v>261</v>
      </c>
      <c r="K2583" s="11" t="s">
        <v>12658</v>
      </c>
      <c r="L2583" s="11">
        <v>2</v>
      </c>
    </row>
    <row r="2584" spans="1:12">
      <c r="A2584" s="11" t="s">
        <v>5085</v>
      </c>
      <c r="D2584" s="11" t="s">
        <v>260</v>
      </c>
      <c r="E2584" s="19" t="s">
        <v>5335</v>
      </c>
      <c r="F2584" s="10">
        <v>42036</v>
      </c>
      <c r="G2584" s="10">
        <v>45689</v>
      </c>
      <c r="H2584" s="11">
        <v>11</v>
      </c>
      <c r="I2584" s="11" t="s">
        <v>277</v>
      </c>
      <c r="J2584" s="11" t="s">
        <v>261</v>
      </c>
      <c r="K2584" s="11" t="s">
        <v>12658</v>
      </c>
      <c r="L2584" s="11">
        <v>2</v>
      </c>
    </row>
    <row r="2585" spans="1:12">
      <c r="A2585" s="11" t="s">
        <v>5086</v>
      </c>
      <c r="D2585" s="11" t="s">
        <v>260</v>
      </c>
      <c r="E2585" s="19" t="s">
        <v>5336</v>
      </c>
      <c r="F2585" s="10">
        <v>42036</v>
      </c>
      <c r="G2585" s="10">
        <v>45689</v>
      </c>
      <c r="H2585" s="11">
        <v>11</v>
      </c>
      <c r="I2585" s="11" t="s">
        <v>277</v>
      </c>
      <c r="J2585" s="11" t="s">
        <v>261</v>
      </c>
      <c r="K2585" s="11" t="s">
        <v>12658</v>
      </c>
      <c r="L2585" s="11">
        <v>2</v>
      </c>
    </row>
    <row r="2586" spans="1:12">
      <c r="A2586" s="11" t="s">
        <v>5087</v>
      </c>
      <c r="D2586" s="11" t="s">
        <v>260</v>
      </c>
      <c r="E2586" s="19" t="s">
        <v>5337</v>
      </c>
      <c r="F2586" s="10">
        <v>42036</v>
      </c>
      <c r="G2586" s="10">
        <v>45689</v>
      </c>
      <c r="H2586" s="11">
        <v>11</v>
      </c>
      <c r="I2586" s="20" t="s">
        <v>259</v>
      </c>
      <c r="J2586" s="11" t="s">
        <v>261</v>
      </c>
      <c r="K2586" s="11" t="s">
        <v>12658</v>
      </c>
      <c r="L2586" s="11">
        <v>2</v>
      </c>
    </row>
    <row r="2587" spans="1:12">
      <c r="A2587" s="11" t="s">
        <v>5088</v>
      </c>
      <c r="D2587" s="11" t="s">
        <v>260</v>
      </c>
      <c r="E2587" s="19" t="s">
        <v>5338</v>
      </c>
      <c r="F2587" s="10">
        <v>42036</v>
      </c>
      <c r="G2587" s="10">
        <v>45689</v>
      </c>
      <c r="H2587" s="11">
        <v>11</v>
      </c>
      <c r="I2587" s="20" t="s">
        <v>259</v>
      </c>
      <c r="J2587" s="11" t="s">
        <v>261</v>
      </c>
      <c r="K2587" s="11" t="s">
        <v>12658</v>
      </c>
      <c r="L2587" s="11">
        <v>2</v>
      </c>
    </row>
    <row r="2588" spans="1:12">
      <c r="A2588" s="11" t="s">
        <v>5089</v>
      </c>
      <c r="D2588" s="11" t="s">
        <v>260</v>
      </c>
      <c r="E2588" s="19" t="s">
        <v>5339</v>
      </c>
      <c r="F2588" s="10">
        <v>42036</v>
      </c>
      <c r="G2588" s="10">
        <v>45689</v>
      </c>
      <c r="H2588" s="11">
        <v>11</v>
      </c>
      <c r="I2588" s="20" t="s">
        <v>259</v>
      </c>
      <c r="J2588" s="11" t="s">
        <v>261</v>
      </c>
      <c r="K2588" s="11" t="s">
        <v>12658</v>
      </c>
      <c r="L2588" s="11">
        <v>2</v>
      </c>
    </row>
    <row r="2589" spans="1:12">
      <c r="A2589" s="11" t="s">
        <v>5090</v>
      </c>
      <c r="D2589" s="11" t="s">
        <v>260</v>
      </c>
      <c r="E2589" s="19" t="s">
        <v>5340</v>
      </c>
      <c r="F2589" s="10">
        <v>42036</v>
      </c>
      <c r="G2589" s="10">
        <v>45689</v>
      </c>
      <c r="H2589" s="11">
        <v>11</v>
      </c>
      <c r="I2589" s="20" t="s">
        <v>259</v>
      </c>
      <c r="J2589" s="11" t="s">
        <v>261</v>
      </c>
      <c r="K2589" s="11" t="s">
        <v>12658</v>
      </c>
      <c r="L2589" s="11">
        <v>2</v>
      </c>
    </row>
    <row r="2590" spans="1:12">
      <c r="A2590" s="11" t="s">
        <v>5091</v>
      </c>
      <c r="D2590" s="11" t="s">
        <v>260</v>
      </c>
      <c r="E2590" s="19" t="s">
        <v>5341</v>
      </c>
      <c r="F2590" s="10">
        <v>42036</v>
      </c>
      <c r="G2590" s="10">
        <v>45689</v>
      </c>
      <c r="H2590" s="11">
        <v>11</v>
      </c>
      <c r="I2590" s="20" t="s">
        <v>259</v>
      </c>
      <c r="J2590" s="11" t="s">
        <v>261</v>
      </c>
      <c r="K2590" s="11" t="s">
        <v>12658</v>
      </c>
      <c r="L2590" s="11">
        <v>2</v>
      </c>
    </row>
    <row r="2591" spans="1:12">
      <c r="A2591" s="11" t="s">
        <v>5092</v>
      </c>
      <c r="D2591" s="11" t="s">
        <v>260</v>
      </c>
      <c r="E2591" s="19" t="s">
        <v>5342</v>
      </c>
      <c r="F2591" s="10">
        <v>42036</v>
      </c>
      <c r="G2591" s="10">
        <v>45689</v>
      </c>
      <c r="H2591" s="11">
        <v>11</v>
      </c>
      <c r="I2591" s="20" t="s">
        <v>259</v>
      </c>
      <c r="J2591" s="11" t="s">
        <v>261</v>
      </c>
      <c r="K2591" s="11" t="s">
        <v>12658</v>
      </c>
      <c r="L2591" s="11">
        <v>2</v>
      </c>
    </row>
    <row r="2592" spans="1:12">
      <c r="A2592" s="11" t="s">
        <v>5093</v>
      </c>
      <c r="D2592" s="11" t="s">
        <v>260</v>
      </c>
      <c r="E2592" s="19" t="s">
        <v>5343</v>
      </c>
      <c r="F2592" s="10">
        <v>42036</v>
      </c>
      <c r="G2592" s="10">
        <v>45689</v>
      </c>
      <c r="H2592" s="11">
        <v>11</v>
      </c>
      <c r="I2592" s="20" t="s">
        <v>259</v>
      </c>
      <c r="J2592" s="11" t="s">
        <v>261</v>
      </c>
      <c r="K2592" s="11" t="s">
        <v>12658</v>
      </c>
      <c r="L2592" s="11">
        <v>2</v>
      </c>
    </row>
    <row r="2593" spans="1:12">
      <c r="A2593" s="11" t="s">
        <v>5094</v>
      </c>
      <c r="D2593" s="11" t="s">
        <v>260</v>
      </c>
      <c r="E2593" s="19" t="s">
        <v>5344</v>
      </c>
      <c r="F2593" s="10">
        <v>42036</v>
      </c>
      <c r="G2593" s="10">
        <v>45689</v>
      </c>
      <c r="H2593" s="11">
        <v>11</v>
      </c>
      <c r="I2593" s="20" t="s">
        <v>259</v>
      </c>
      <c r="J2593" s="11" t="s">
        <v>261</v>
      </c>
      <c r="K2593" s="11" t="s">
        <v>12658</v>
      </c>
      <c r="L2593" s="11">
        <v>2</v>
      </c>
    </row>
    <row r="2594" spans="1:12">
      <c r="A2594" s="11" t="s">
        <v>5095</v>
      </c>
      <c r="D2594" s="11" t="s">
        <v>260</v>
      </c>
      <c r="E2594" s="19" t="s">
        <v>5345</v>
      </c>
      <c r="F2594" s="10">
        <v>42036</v>
      </c>
      <c r="G2594" s="10">
        <v>45689</v>
      </c>
      <c r="H2594" s="11">
        <v>11</v>
      </c>
      <c r="I2594" s="20" t="s">
        <v>259</v>
      </c>
      <c r="J2594" s="11" t="s">
        <v>261</v>
      </c>
      <c r="K2594" s="11" t="s">
        <v>12658</v>
      </c>
      <c r="L2594" s="11">
        <v>2</v>
      </c>
    </row>
    <row r="2595" spans="1:12">
      <c r="A2595" s="11" t="s">
        <v>5096</v>
      </c>
      <c r="D2595" s="11" t="s">
        <v>260</v>
      </c>
      <c r="E2595" s="19" t="s">
        <v>5346</v>
      </c>
      <c r="F2595" s="10">
        <v>42036</v>
      </c>
      <c r="G2595" s="10">
        <v>45689</v>
      </c>
      <c r="H2595" s="11">
        <v>11</v>
      </c>
      <c r="I2595" s="20" t="s">
        <v>259</v>
      </c>
      <c r="J2595" s="11" t="s">
        <v>261</v>
      </c>
      <c r="K2595" s="11" t="s">
        <v>12658</v>
      </c>
      <c r="L2595" s="11">
        <v>2</v>
      </c>
    </row>
    <row r="2596" spans="1:12">
      <c r="A2596" s="11" t="s">
        <v>5097</v>
      </c>
      <c r="D2596" s="11" t="s">
        <v>260</v>
      </c>
      <c r="E2596" s="19" t="s">
        <v>5347</v>
      </c>
      <c r="F2596" s="10">
        <v>42036</v>
      </c>
      <c r="G2596" s="10">
        <v>45689</v>
      </c>
      <c r="H2596" s="11">
        <v>11</v>
      </c>
      <c r="I2596" s="20" t="s">
        <v>259</v>
      </c>
      <c r="J2596" s="11" t="s">
        <v>261</v>
      </c>
      <c r="K2596" s="11" t="s">
        <v>12658</v>
      </c>
      <c r="L2596" s="11">
        <v>2</v>
      </c>
    </row>
    <row r="2597" spans="1:12">
      <c r="A2597" s="11" t="s">
        <v>5098</v>
      </c>
      <c r="D2597" s="11" t="s">
        <v>260</v>
      </c>
      <c r="E2597" s="19" t="s">
        <v>5348</v>
      </c>
      <c r="F2597" s="10">
        <v>42036</v>
      </c>
      <c r="G2597" s="10">
        <v>45689</v>
      </c>
      <c r="H2597" s="11">
        <v>11</v>
      </c>
      <c r="I2597" s="20" t="s">
        <v>259</v>
      </c>
      <c r="J2597" s="11" t="s">
        <v>261</v>
      </c>
      <c r="K2597" s="11" t="s">
        <v>12658</v>
      </c>
      <c r="L2597" s="11">
        <v>2</v>
      </c>
    </row>
    <row r="2598" spans="1:12">
      <c r="A2598" s="11" t="s">
        <v>5099</v>
      </c>
      <c r="D2598" s="11" t="s">
        <v>260</v>
      </c>
      <c r="E2598" s="19" t="s">
        <v>5349</v>
      </c>
      <c r="F2598" s="10">
        <v>42036</v>
      </c>
      <c r="G2598" s="10">
        <v>45689</v>
      </c>
      <c r="H2598" s="11">
        <v>11</v>
      </c>
      <c r="I2598" s="20" t="s">
        <v>259</v>
      </c>
      <c r="J2598" s="11" t="s">
        <v>261</v>
      </c>
      <c r="K2598" s="11" t="s">
        <v>12658</v>
      </c>
      <c r="L2598" s="11">
        <v>2</v>
      </c>
    </row>
    <row r="2599" spans="1:12">
      <c r="A2599" s="11" t="s">
        <v>5100</v>
      </c>
      <c r="D2599" s="11" t="s">
        <v>260</v>
      </c>
      <c r="E2599" s="19" t="s">
        <v>5350</v>
      </c>
      <c r="F2599" s="10">
        <v>42036</v>
      </c>
      <c r="G2599" s="10">
        <v>45689</v>
      </c>
      <c r="H2599" s="11">
        <v>11</v>
      </c>
      <c r="I2599" s="20" t="s">
        <v>259</v>
      </c>
      <c r="J2599" s="11" t="s">
        <v>261</v>
      </c>
      <c r="K2599" s="11" t="s">
        <v>12658</v>
      </c>
      <c r="L2599" s="11">
        <v>2</v>
      </c>
    </row>
    <row r="2600" spans="1:12">
      <c r="A2600" s="11" t="s">
        <v>5101</v>
      </c>
      <c r="D2600" s="11" t="s">
        <v>260</v>
      </c>
      <c r="E2600" s="19" t="s">
        <v>5351</v>
      </c>
      <c r="F2600" s="10">
        <v>42036</v>
      </c>
      <c r="G2600" s="10">
        <v>45689</v>
      </c>
      <c r="H2600" s="11">
        <v>11</v>
      </c>
      <c r="I2600" s="20" t="s">
        <v>259</v>
      </c>
      <c r="J2600" s="11" t="s">
        <v>261</v>
      </c>
      <c r="K2600" s="11" t="s">
        <v>12658</v>
      </c>
      <c r="L2600" s="11">
        <v>2</v>
      </c>
    </row>
    <row r="2601" spans="1:12">
      <c r="A2601" s="11" t="s">
        <v>5102</v>
      </c>
      <c r="D2601" s="11" t="s">
        <v>260</v>
      </c>
      <c r="E2601" s="19" t="s">
        <v>5352</v>
      </c>
      <c r="F2601" s="10">
        <v>42036</v>
      </c>
      <c r="G2601" s="10">
        <v>45689</v>
      </c>
      <c r="H2601" s="11">
        <v>11</v>
      </c>
      <c r="I2601" s="11" t="s">
        <v>277</v>
      </c>
      <c r="J2601" s="11" t="s">
        <v>261</v>
      </c>
      <c r="K2601" s="11" t="s">
        <v>12658</v>
      </c>
      <c r="L2601" s="11">
        <v>2</v>
      </c>
    </row>
    <row r="2602" spans="1:12">
      <c r="A2602" s="11" t="s">
        <v>5103</v>
      </c>
      <c r="D2602" s="11" t="s">
        <v>260</v>
      </c>
      <c r="E2602" s="19" t="s">
        <v>5353</v>
      </c>
      <c r="F2602" s="10">
        <v>42036</v>
      </c>
      <c r="G2602" s="10">
        <v>45689</v>
      </c>
      <c r="H2602" s="11">
        <v>11</v>
      </c>
      <c r="I2602" s="11" t="s">
        <v>277</v>
      </c>
      <c r="J2602" s="11" t="s">
        <v>261</v>
      </c>
      <c r="K2602" s="11" t="s">
        <v>12658</v>
      </c>
      <c r="L2602" s="11">
        <v>2</v>
      </c>
    </row>
    <row r="2603" spans="1:12">
      <c r="A2603" s="11" t="s">
        <v>5104</v>
      </c>
      <c r="D2603" s="11" t="s">
        <v>260</v>
      </c>
      <c r="E2603" s="19" t="s">
        <v>5354</v>
      </c>
      <c r="F2603" s="10">
        <v>42036</v>
      </c>
      <c r="G2603" s="10">
        <v>45689</v>
      </c>
      <c r="H2603" s="11">
        <v>11</v>
      </c>
      <c r="I2603" s="11" t="s">
        <v>277</v>
      </c>
      <c r="J2603" s="11" t="s">
        <v>261</v>
      </c>
      <c r="K2603" s="11" t="s">
        <v>12658</v>
      </c>
      <c r="L2603" s="11">
        <v>2</v>
      </c>
    </row>
    <row r="2604" spans="1:12">
      <c r="A2604" s="11" t="s">
        <v>5105</v>
      </c>
      <c r="D2604" s="11" t="s">
        <v>260</v>
      </c>
      <c r="E2604" s="19" t="s">
        <v>5355</v>
      </c>
      <c r="F2604" s="10">
        <v>42036</v>
      </c>
      <c r="G2604" s="10">
        <v>45689</v>
      </c>
      <c r="H2604" s="11">
        <v>11</v>
      </c>
      <c r="I2604" s="20" t="s">
        <v>259</v>
      </c>
      <c r="J2604" s="11" t="s">
        <v>261</v>
      </c>
      <c r="K2604" s="11" t="s">
        <v>12658</v>
      </c>
      <c r="L2604" s="11">
        <v>2</v>
      </c>
    </row>
    <row r="2605" spans="1:12">
      <c r="A2605" s="11" t="s">
        <v>5106</v>
      </c>
      <c r="D2605" s="11" t="s">
        <v>260</v>
      </c>
      <c r="E2605" s="19" t="s">
        <v>5356</v>
      </c>
      <c r="F2605" s="10">
        <v>42036</v>
      </c>
      <c r="G2605" s="10">
        <v>45689</v>
      </c>
      <c r="H2605" s="11">
        <v>11</v>
      </c>
      <c r="I2605" s="20" t="s">
        <v>259</v>
      </c>
      <c r="J2605" s="11" t="s">
        <v>261</v>
      </c>
      <c r="K2605" s="11" t="s">
        <v>12658</v>
      </c>
      <c r="L2605" s="11">
        <v>2</v>
      </c>
    </row>
    <row r="2606" spans="1:12">
      <c r="A2606" s="11" t="s">
        <v>5107</v>
      </c>
      <c r="D2606" s="11" t="s">
        <v>260</v>
      </c>
      <c r="E2606" s="19" t="s">
        <v>5357</v>
      </c>
      <c r="F2606" s="10">
        <v>42036</v>
      </c>
      <c r="G2606" s="10">
        <v>45689</v>
      </c>
      <c r="H2606" s="11">
        <v>11</v>
      </c>
      <c r="I2606" s="20" t="s">
        <v>259</v>
      </c>
      <c r="J2606" s="11" t="s">
        <v>261</v>
      </c>
      <c r="K2606" s="11" t="s">
        <v>12658</v>
      </c>
      <c r="L2606" s="11">
        <v>2</v>
      </c>
    </row>
    <row r="2607" spans="1:12">
      <c r="A2607" s="11" t="s">
        <v>5108</v>
      </c>
      <c r="D2607" s="11" t="s">
        <v>260</v>
      </c>
      <c r="E2607" s="19" t="s">
        <v>5358</v>
      </c>
      <c r="F2607" s="10">
        <v>42036</v>
      </c>
      <c r="G2607" s="10">
        <v>45689</v>
      </c>
      <c r="H2607" s="11">
        <v>11</v>
      </c>
      <c r="I2607" s="20" t="s">
        <v>259</v>
      </c>
      <c r="J2607" s="11" t="s">
        <v>261</v>
      </c>
      <c r="K2607" s="11" t="s">
        <v>12658</v>
      </c>
      <c r="L2607" s="11">
        <v>2</v>
      </c>
    </row>
    <row r="2608" spans="1:12">
      <c r="A2608" s="11" t="s">
        <v>5109</v>
      </c>
      <c r="D2608" s="11" t="s">
        <v>260</v>
      </c>
      <c r="E2608" s="19" t="s">
        <v>5359</v>
      </c>
      <c r="F2608" s="10">
        <v>42036</v>
      </c>
      <c r="G2608" s="10">
        <v>45689</v>
      </c>
      <c r="H2608" s="11">
        <v>11</v>
      </c>
      <c r="I2608" s="20" t="s">
        <v>259</v>
      </c>
      <c r="J2608" s="11" t="s">
        <v>261</v>
      </c>
      <c r="K2608" s="11" t="s">
        <v>12658</v>
      </c>
      <c r="L2608" s="11">
        <v>2</v>
      </c>
    </row>
    <row r="2609" spans="1:12">
      <c r="A2609" s="11" t="s">
        <v>5110</v>
      </c>
      <c r="D2609" s="11" t="s">
        <v>260</v>
      </c>
      <c r="E2609" s="19" t="s">
        <v>5360</v>
      </c>
      <c r="F2609" s="10">
        <v>42036</v>
      </c>
      <c r="G2609" s="10">
        <v>45689</v>
      </c>
      <c r="H2609" s="11">
        <v>11</v>
      </c>
      <c r="I2609" s="20" t="s">
        <v>259</v>
      </c>
      <c r="J2609" s="11" t="s">
        <v>261</v>
      </c>
      <c r="K2609" s="11" t="s">
        <v>12658</v>
      </c>
      <c r="L2609" s="11">
        <v>2</v>
      </c>
    </row>
    <row r="2610" spans="1:12">
      <c r="A2610" s="11" t="s">
        <v>5111</v>
      </c>
      <c r="D2610" s="11" t="s">
        <v>260</v>
      </c>
      <c r="E2610" s="19" t="s">
        <v>5361</v>
      </c>
      <c r="F2610" s="10">
        <v>42036</v>
      </c>
      <c r="G2610" s="10">
        <v>45689</v>
      </c>
      <c r="H2610" s="11">
        <v>11</v>
      </c>
      <c r="I2610" s="20" t="s">
        <v>259</v>
      </c>
      <c r="J2610" s="11" t="s">
        <v>261</v>
      </c>
      <c r="K2610" s="11" t="s">
        <v>12658</v>
      </c>
      <c r="L2610" s="11">
        <v>2</v>
      </c>
    </row>
    <row r="2611" spans="1:12">
      <c r="A2611" s="11" t="s">
        <v>5112</v>
      </c>
      <c r="D2611" s="11" t="s">
        <v>260</v>
      </c>
      <c r="E2611" s="19" t="s">
        <v>5362</v>
      </c>
      <c r="F2611" s="10">
        <v>42036</v>
      </c>
      <c r="G2611" s="10">
        <v>45689</v>
      </c>
      <c r="H2611" s="11">
        <v>11</v>
      </c>
      <c r="I2611" s="20" t="s">
        <v>259</v>
      </c>
      <c r="J2611" s="11" t="s">
        <v>261</v>
      </c>
      <c r="K2611" s="11" t="s">
        <v>12658</v>
      </c>
      <c r="L2611" s="11">
        <v>2</v>
      </c>
    </row>
    <row r="2612" spans="1:12">
      <c r="A2612" s="11" t="s">
        <v>5113</v>
      </c>
      <c r="D2612" s="11" t="s">
        <v>260</v>
      </c>
      <c r="E2612" s="19" t="s">
        <v>5363</v>
      </c>
      <c r="F2612" s="10">
        <v>42036</v>
      </c>
      <c r="G2612" s="10">
        <v>45689</v>
      </c>
      <c r="H2612" s="11">
        <v>11</v>
      </c>
      <c r="I2612" s="20" t="s">
        <v>259</v>
      </c>
      <c r="J2612" s="11" t="s">
        <v>261</v>
      </c>
      <c r="K2612" s="11" t="s">
        <v>12658</v>
      </c>
      <c r="L2612" s="11">
        <v>2</v>
      </c>
    </row>
    <row r="2613" spans="1:12">
      <c r="A2613" s="11" t="s">
        <v>5114</v>
      </c>
      <c r="D2613" s="11" t="s">
        <v>260</v>
      </c>
      <c r="E2613" s="19" t="s">
        <v>5364</v>
      </c>
      <c r="F2613" s="10">
        <v>42036</v>
      </c>
      <c r="G2613" s="10">
        <v>45689</v>
      </c>
      <c r="H2613" s="11">
        <v>11</v>
      </c>
      <c r="I2613" s="20" t="s">
        <v>259</v>
      </c>
      <c r="J2613" s="11" t="s">
        <v>261</v>
      </c>
      <c r="K2613" s="11" t="s">
        <v>12658</v>
      </c>
      <c r="L2613" s="11">
        <v>2</v>
      </c>
    </row>
    <row r="2614" spans="1:12">
      <c r="A2614" s="11" t="s">
        <v>5115</v>
      </c>
      <c r="D2614" s="11" t="s">
        <v>260</v>
      </c>
      <c r="E2614" s="19" t="s">
        <v>5365</v>
      </c>
      <c r="F2614" s="10">
        <v>42036</v>
      </c>
      <c r="G2614" s="10">
        <v>45689</v>
      </c>
      <c r="H2614" s="11">
        <v>11</v>
      </c>
      <c r="I2614" s="20" t="s">
        <v>259</v>
      </c>
      <c r="J2614" s="11" t="s">
        <v>261</v>
      </c>
      <c r="K2614" s="11" t="s">
        <v>12658</v>
      </c>
      <c r="L2614" s="11">
        <v>2</v>
      </c>
    </row>
    <row r="2615" spans="1:12">
      <c r="A2615" s="11" t="s">
        <v>5116</v>
      </c>
      <c r="D2615" s="11" t="s">
        <v>260</v>
      </c>
      <c r="E2615" s="19" t="s">
        <v>5366</v>
      </c>
      <c r="F2615" s="10">
        <v>42036</v>
      </c>
      <c r="G2615" s="10">
        <v>45689</v>
      </c>
      <c r="H2615" s="11">
        <v>11</v>
      </c>
      <c r="I2615" s="20" t="s">
        <v>259</v>
      </c>
      <c r="J2615" s="11" t="s">
        <v>261</v>
      </c>
      <c r="K2615" s="11" t="s">
        <v>12658</v>
      </c>
      <c r="L2615" s="11">
        <v>2</v>
      </c>
    </row>
    <row r="2616" spans="1:12">
      <c r="A2616" s="11" t="s">
        <v>5117</v>
      </c>
      <c r="D2616" s="11" t="s">
        <v>260</v>
      </c>
      <c r="E2616" s="19" t="s">
        <v>5367</v>
      </c>
      <c r="F2616" s="10">
        <v>42036</v>
      </c>
      <c r="G2616" s="10">
        <v>45689</v>
      </c>
      <c r="H2616" s="11">
        <v>11</v>
      </c>
      <c r="I2616" s="20" t="s">
        <v>259</v>
      </c>
      <c r="J2616" s="11" t="s">
        <v>261</v>
      </c>
      <c r="K2616" s="11" t="s">
        <v>12658</v>
      </c>
      <c r="L2616" s="11">
        <v>2</v>
      </c>
    </row>
    <row r="2617" spans="1:12">
      <c r="A2617" s="11" t="s">
        <v>5118</v>
      </c>
      <c r="D2617" s="11" t="s">
        <v>260</v>
      </c>
      <c r="E2617" s="19" t="s">
        <v>5368</v>
      </c>
      <c r="F2617" s="10">
        <v>42036</v>
      </c>
      <c r="G2617" s="10">
        <v>45689</v>
      </c>
      <c r="H2617" s="11">
        <v>11</v>
      </c>
      <c r="I2617" s="20" t="s">
        <v>259</v>
      </c>
      <c r="J2617" s="11" t="s">
        <v>261</v>
      </c>
      <c r="K2617" s="11" t="s">
        <v>12658</v>
      </c>
      <c r="L2617" s="11">
        <v>2</v>
      </c>
    </row>
    <row r="2618" spans="1:12">
      <c r="A2618" s="11" t="s">
        <v>5119</v>
      </c>
      <c r="D2618" s="11" t="s">
        <v>260</v>
      </c>
      <c r="E2618" s="19" t="s">
        <v>5369</v>
      </c>
      <c r="F2618" s="10">
        <v>42036</v>
      </c>
      <c r="G2618" s="10">
        <v>45689</v>
      </c>
      <c r="H2618" s="11">
        <v>11</v>
      </c>
      <c r="I2618" s="20" t="s">
        <v>259</v>
      </c>
      <c r="J2618" s="11" t="s">
        <v>261</v>
      </c>
      <c r="K2618" s="11" t="s">
        <v>12658</v>
      </c>
      <c r="L2618" s="11">
        <v>2</v>
      </c>
    </row>
    <row r="2619" spans="1:12">
      <c r="A2619" s="11" t="s">
        <v>5120</v>
      </c>
      <c r="D2619" s="11" t="s">
        <v>260</v>
      </c>
      <c r="E2619" s="19" t="s">
        <v>5370</v>
      </c>
      <c r="F2619" s="10">
        <v>42036</v>
      </c>
      <c r="G2619" s="10">
        <v>45689</v>
      </c>
      <c r="H2619" s="11">
        <v>11</v>
      </c>
      <c r="I2619" s="11" t="s">
        <v>277</v>
      </c>
      <c r="J2619" s="11" t="s">
        <v>261</v>
      </c>
      <c r="K2619" s="11" t="s">
        <v>12658</v>
      </c>
      <c r="L2619" s="11">
        <v>2</v>
      </c>
    </row>
    <row r="2620" spans="1:12">
      <c r="A2620" s="11" t="s">
        <v>5121</v>
      </c>
      <c r="D2620" s="11" t="s">
        <v>260</v>
      </c>
      <c r="E2620" s="19" t="s">
        <v>5371</v>
      </c>
      <c r="F2620" s="10">
        <v>42036</v>
      </c>
      <c r="G2620" s="10">
        <v>45689</v>
      </c>
      <c r="H2620" s="11">
        <v>11</v>
      </c>
      <c r="I2620" s="11" t="s">
        <v>277</v>
      </c>
      <c r="J2620" s="11" t="s">
        <v>261</v>
      </c>
      <c r="K2620" s="11" t="s">
        <v>12658</v>
      </c>
      <c r="L2620" s="11">
        <v>2</v>
      </c>
    </row>
    <row r="2621" spans="1:12">
      <c r="A2621" s="11" t="s">
        <v>5122</v>
      </c>
      <c r="D2621" s="11" t="s">
        <v>260</v>
      </c>
      <c r="E2621" s="19" t="s">
        <v>5372</v>
      </c>
      <c r="F2621" s="10">
        <v>42036</v>
      </c>
      <c r="G2621" s="10">
        <v>45689</v>
      </c>
      <c r="H2621" s="11">
        <v>11</v>
      </c>
      <c r="I2621" s="11" t="s">
        <v>277</v>
      </c>
      <c r="J2621" s="11" t="s">
        <v>261</v>
      </c>
      <c r="K2621" s="11" t="s">
        <v>12658</v>
      </c>
      <c r="L2621" s="11">
        <v>2</v>
      </c>
    </row>
    <row r="2622" spans="1:12">
      <c r="A2622" s="11" t="s">
        <v>5123</v>
      </c>
      <c r="D2622" s="11" t="s">
        <v>260</v>
      </c>
      <c r="E2622" s="19" t="s">
        <v>5373</v>
      </c>
      <c r="F2622" s="10">
        <v>42036</v>
      </c>
      <c r="G2622" s="10">
        <v>45689</v>
      </c>
      <c r="H2622" s="11">
        <v>11</v>
      </c>
      <c r="I2622" s="20" t="s">
        <v>259</v>
      </c>
      <c r="J2622" s="11" t="s">
        <v>261</v>
      </c>
      <c r="K2622" s="11" t="s">
        <v>12658</v>
      </c>
      <c r="L2622" s="11">
        <v>2</v>
      </c>
    </row>
    <row r="2623" spans="1:12">
      <c r="A2623" s="11" t="s">
        <v>5124</v>
      </c>
      <c r="D2623" s="11" t="s">
        <v>260</v>
      </c>
      <c r="E2623" s="19" t="s">
        <v>5374</v>
      </c>
      <c r="F2623" s="10">
        <v>42036</v>
      </c>
      <c r="G2623" s="10">
        <v>45689</v>
      </c>
      <c r="H2623" s="11">
        <v>11</v>
      </c>
      <c r="I2623" s="20" t="s">
        <v>259</v>
      </c>
      <c r="J2623" s="11" t="s">
        <v>261</v>
      </c>
      <c r="K2623" s="11" t="s">
        <v>12658</v>
      </c>
      <c r="L2623" s="11">
        <v>2</v>
      </c>
    </row>
    <row r="2624" spans="1:12">
      <c r="A2624" s="11" t="s">
        <v>5125</v>
      </c>
      <c r="D2624" s="11" t="s">
        <v>260</v>
      </c>
      <c r="E2624" s="19" t="s">
        <v>5375</v>
      </c>
      <c r="F2624" s="10">
        <v>42036</v>
      </c>
      <c r="G2624" s="10">
        <v>45689</v>
      </c>
      <c r="H2624" s="11">
        <v>11</v>
      </c>
      <c r="I2624" s="20" t="s">
        <v>259</v>
      </c>
      <c r="J2624" s="11" t="s">
        <v>261</v>
      </c>
      <c r="K2624" s="11" t="s">
        <v>12658</v>
      </c>
      <c r="L2624" s="11">
        <v>2</v>
      </c>
    </row>
    <row r="2625" spans="1:12">
      <c r="A2625" s="11" t="s">
        <v>5126</v>
      </c>
      <c r="D2625" s="11" t="s">
        <v>260</v>
      </c>
      <c r="E2625" s="19" t="s">
        <v>5376</v>
      </c>
      <c r="F2625" s="10">
        <v>42036</v>
      </c>
      <c r="G2625" s="10">
        <v>45689</v>
      </c>
      <c r="H2625" s="11">
        <v>11</v>
      </c>
      <c r="I2625" s="20" t="s">
        <v>259</v>
      </c>
      <c r="J2625" s="11" t="s">
        <v>261</v>
      </c>
      <c r="K2625" s="11" t="s">
        <v>12658</v>
      </c>
      <c r="L2625" s="11">
        <v>2</v>
      </c>
    </row>
    <row r="2626" spans="1:12">
      <c r="A2626" s="11" t="s">
        <v>5127</v>
      </c>
      <c r="D2626" s="11" t="s">
        <v>260</v>
      </c>
      <c r="E2626" s="19" t="s">
        <v>5377</v>
      </c>
      <c r="F2626" s="10">
        <v>42036</v>
      </c>
      <c r="G2626" s="10">
        <v>45689</v>
      </c>
      <c r="H2626" s="11">
        <v>11</v>
      </c>
      <c r="I2626" s="20" t="s">
        <v>259</v>
      </c>
      <c r="J2626" s="11" t="s">
        <v>261</v>
      </c>
      <c r="K2626" s="11" t="s">
        <v>12658</v>
      </c>
      <c r="L2626" s="11">
        <v>2</v>
      </c>
    </row>
    <row r="2627" spans="1:12">
      <c r="A2627" s="11" t="s">
        <v>5128</v>
      </c>
      <c r="D2627" s="11" t="s">
        <v>260</v>
      </c>
      <c r="E2627" s="19" t="s">
        <v>5378</v>
      </c>
      <c r="F2627" s="10">
        <v>42036</v>
      </c>
      <c r="G2627" s="10">
        <v>45689</v>
      </c>
      <c r="H2627" s="11">
        <v>11</v>
      </c>
      <c r="I2627" s="20" t="s">
        <v>259</v>
      </c>
      <c r="J2627" s="11" t="s">
        <v>261</v>
      </c>
      <c r="K2627" s="11" t="s">
        <v>12658</v>
      </c>
      <c r="L2627" s="11">
        <v>2</v>
      </c>
    </row>
    <row r="2628" spans="1:12">
      <c r="A2628" s="11" t="s">
        <v>5129</v>
      </c>
      <c r="D2628" s="11" t="s">
        <v>260</v>
      </c>
      <c r="E2628" s="19" t="s">
        <v>5379</v>
      </c>
      <c r="F2628" s="10">
        <v>42036</v>
      </c>
      <c r="G2628" s="10">
        <v>45689</v>
      </c>
      <c r="H2628" s="11">
        <v>11</v>
      </c>
      <c r="I2628" s="20" t="s">
        <v>259</v>
      </c>
      <c r="J2628" s="11" t="s">
        <v>261</v>
      </c>
      <c r="K2628" s="11" t="s">
        <v>12658</v>
      </c>
      <c r="L2628" s="11">
        <v>2</v>
      </c>
    </row>
    <row r="2629" spans="1:12">
      <c r="A2629" s="11" t="s">
        <v>5130</v>
      </c>
      <c r="D2629" s="11" t="s">
        <v>260</v>
      </c>
      <c r="E2629" s="19" t="s">
        <v>5380</v>
      </c>
      <c r="F2629" s="10">
        <v>42036</v>
      </c>
      <c r="G2629" s="10">
        <v>45689</v>
      </c>
      <c r="H2629" s="11">
        <v>11</v>
      </c>
      <c r="I2629" s="20" t="s">
        <v>259</v>
      </c>
      <c r="J2629" s="11" t="s">
        <v>261</v>
      </c>
      <c r="K2629" s="11" t="s">
        <v>12658</v>
      </c>
      <c r="L2629" s="11">
        <v>2</v>
      </c>
    </row>
    <row r="2630" spans="1:12">
      <c r="A2630" s="11" t="s">
        <v>5131</v>
      </c>
      <c r="D2630" s="11" t="s">
        <v>260</v>
      </c>
      <c r="E2630" s="19" t="s">
        <v>5381</v>
      </c>
      <c r="F2630" s="10">
        <v>42036</v>
      </c>
      <c r="G2630" s="10">
        <v>45689</v>
      </c>
      <c r="H2630" s="11">
        <v>11</v>
      </c>
      <c r="I2630" s="20" t="s">
        <v>259</v>
      </c>
      <c r="J2630" s="11" t="s">
        <v>261</v>
      </c>
      <c r="K2630" s="11" t="s">
        <v>12658</v>
      </c>
      <c r="L2630" s="11">
        <v>2</v>
      </c>
    </row>
    <row r="2631" spans="1:12">
      <c r="A2631" s="11" t="s">
        <v>5132</v>
      </c>
      <c r="D2631" s="11" t="s">
        <v>260</v>
      </c>
      <c r="E2631" s="19" t="s">
        <v>5382</v>
      </c>
      <c r="F2631" s="10">
        <v>42036</v>
      </c>
      <c r="G2631" s="10">
        <v>45689</v>
      </c>
      <c r="H2631" s="11">
        <v>11</v>
      </c>
      <c r="I2631" s="20" t="s">
        <v>259</v>
      </c>
      <c r="J2631" s="11" t="s">
        <v>261</v>
      </c>
      <c r="K2631" s="11" t="s">
        <v>12658</v>
      </c>
      <c r="L2631" s="11">
        <v>2</v>
      </c>
    </row>
    <row r="2632" spans="1:12">
      <c r="A2632" s="11" t="s">
        <v>5133</v>
      </c>
      <c r="D2632" s="11" t="s">
        <v>260</v>
      </c>
      <c r="E2632" s="19" t="s">
        <v>5383</v>
      </c>
      <c r="F2632" s="10">
        <v>42036</v>
      </c>
      <c r="G2632" s="10">
        <v>45689</v>
      </c>
      <c r="H2632" s="11">
        <v>11</v>
      </c>
      <c r="I2632" s="20" t="s">
        <v>259</v>
      </c>
      <c r="J2632" s="11" t="s">
        <v>261</v>
      </c>
      <c r="K2632" s="11" t="s">
        <v>12658</v>
      </c>
      <c r="L2632" s="11">
        <v>2</v>
      </c>
    </row>
    <row r="2633" spans="1:12">
      <c r="A2633" s="11" t="s">
        <v>5134</v>
      </c>
      <c r="D2633" s="11" t="s">
        <v>260</v>
      </c>
      <c r="E2633" s="19" t="s">
        <v>5384</v>
      </c>
      <c r="F2633" s="10">
        <v>42036</v>
      </c>
      <c r="G2633" s="10">
        <v>45689</v>
      </c>
      <c r="H2633" s="11">
        <v>11</v>
      </c>
      <c r="I2633" s="20" t="s">
        <v>259</v>
      </c>
      <c r="J2633" s="11" t="s">
        <v>261</v>
      </c>
      <c r="K2633" s="11" t="s">
        <v>12658</v>
      </c>
      <c r="L2633" s="11">
        <v>2</v>
      </c>
    </row>
    <row r="2634" spans="1:12">
      <c r="A2634" s="11" t="s">
        <v>5135</v>
      </c>
      <c r="D2634" s="11" t="s">
        <v>260</v>
      </c>
      <c r="E2634" s="19" t="s">
        <v>5385</v>
      </c>
      <c r="F2634" s="10">
        <v>42036</v>
      </c>
      <c r="G2634" s="10">
        <v>45689</v>
      </c>
      <c r="H2634" s="11">
        <v>11</v>
      </c>
      <c r="I2634" s="20" t="s">
        <v>259</v>
      </c>
      <c r="J2634" s="11" t="s">
        <v>261</v>
      </c>
      <c r="K2634" s="11" t="s">
        <v>12658</v>
      </c>
      <c r="L2634" s="11">
        <v>2</v>
      </c>
    </row>
    <row r="2635" spans="1:12">
      <c r="A2635" s="11" t="s">
        <v>5136</v>
      </c>
      <c r="D2635" s="11" t="s">
        <v>260</v>
      </c>
      <c r="E2635" s="19" t="s">
        <v>5386</v>
      </c>
      <c r="F2635" s="10">
        <v>42036</v>
      </c>
      <c r="G2635" s="10">
        <v>45689</v>
      </c>
      <c r="H2635" s="11">
        <v>11</v>
      </c>
      <c r="I2635" s="20" t="s">
        <v>259</v>
      </c>
      <c r="J2635" s="11" t="s">
        <v>261</v>
      </c>
      <c r="K2635" s="11" t="s">
        <v>12658</v>
      </c>
      <c r="L2635" s="11">
        <v>2</v>
      </c>
    </row>
    <row r="2636" spans="1:12">
      <c r="A2636" s="11" t="s">
        <v>5137</v>
      </c>
      <c r="D2636" s="11" t="s">
        <v>260</v>
      </c>
      <c r="E2636" s="19" t="s">
        <v>5387</v>
      </c>
      <c r="F2636" s="10">
        <v>42036</v>
      </c>
      <c r="G2636" s="10">
        <v>45689</v>
      </c>
      <c r="H2636" s="11">
        <v>11</v>
      </c>
      <c r="I2636" s="20" t="s">
        <v>259</v>
      </c>
      <c r="J2636" s="11" t="s">
        <v>261</v>
      </c>
      <c r="K2636" s="11" t="s">
        <v>12658</v>
      </c>
      <c r="L2636" s="11">
        <v>2</v>
      </c>
    </row>
    <row r="2637" spans="1:12">
      <c r="A2637" s="11" t="s">
        <v>5138</v>
      </c>
      <c r="D2637" s="11" t="s">
        <v>260</v>
      </c>
      <c r="E2637" s="19" t="s">
        <v>5388</v>
      </c>
      <c r="F2637" s="10">
        <v>42036</v>
      </c>
      <c r="G2637" s="10">
        <v>45689</v>
      </c>
      <c r="H2637" s="11">
        <v>11</v>
      </c>
      <c r="I2637" s="11" t="s">
        <v>277</v>
      </c>
      <c r="J2637" s="11" t="s">
        <v>261</v>
      </c>
      <c r="K2637" s="11" t="s">
        <v>12658</v>
      </c>
      <c r="L2637" s="11">
        <v>2</v>
      </c>
    </row>
    <row r="2638" spans="1:12">
      <c r="A2638" s="11" t="s">
        <v>5139</v>
      </c>
      <c r="D2638" s="11" t="s">
        <v>260</v>
      </c>
      <c r="E2638" s="19" t="s">
        <v>5389</v>
      </c>
      <c r="F2638" s="10">
        <v>42036</v>
      </c>
      <c r="G2638" s="10">
        <v>45689</v>
      </c>
      <c r="H2638" s="11">
        <v>11</v>
      </c>
      <c r="I2638" s="11" t="s">
        <v>277</v>
      </c>
      <c r="J2638" s="11" t="s">
        <v>261</v>
      </c>
      <c r="K2638" s="11" t="s">
        <v>12658</v>
      </c>
      <c r="L2638" s="11">
        <v>2</v>
      </c>
    </row>
    <row r="2639" spans="1:12">
      <c r="A2639" s="11" t="s">
        <v>5140</v>
      </c>
      <c r="D2639" s="11" t="s">
        <v>260</v>
      </c>
      <c r="E2639" s="19" t="s">
        <v>5390</v>
      </c>
      <c r="F2639" s="10">
        <v>42036</v>
      </c>
      <c r="G2639" s="10">
        <v>45689</v>
      </c>
      <c r="H2639" s="11">
        <v>11</v>
      </c>
      <c r="I2639" s="11" t="s">
        <v>277</v>
      </c>
      <c r="J2639" s="11" t="s">
        <v>261</v>
      </c>
      <c r="K2639" s="11" t="s">
        <v>12658</v>
      </c>
      <c r="L2639" s="11">
        <v>2</v>
      </c>
    </row>
    <row r="2640" spans="1:12">
      <c r="A2640" s="11" t="s">
        <v>5141</v>
      </c>
      <c r="D2640" s="11" t="s">
        <v>260</v>
      </c>
      <c r="E2640" s="19" t="s">
        <v>5391</v>
      </c>
      <c r="F2640" s="10">
        <v>42036</v>
      </c>
      <c r="G2640" s="10">
        <v>45689</v>
      </c>
      <c r="H2640" s="11">
        <v>11</v>
      </c>
      <c r="I2640" s="20" t="s">
        <v>259</v>
      </c>
      <c r="J2640" s="11" t="s">
        <v>261</v>
      </c>
      <c r="K2640" s="11" t="s">
        <v>12658</v>
      </c>
      <c r="L2640" s="11">
        <v>2</v>
      </c>
    </row>
    <row r="2641" spans="1:12">
      <c r="A2641" s="11" t="s">
        <v>5142</v>
      </c>
      <c r="D2641" s="11" t="s">
        <v>260</v>
      </c>
      <c r="E2641" s="19" t="s">
        <v>5392</v>
      </c>
      <c r="F2641" s="10">
        <v>42036</v>
      </c>
      <c r="G2641" s="10">
        <v>45689</v>
      </c>
      <c r="H2641" s="11">
        <v>11</v>
      </c>
      <c r="I2641" s="20" t="s">
        <v>259</v>
      </c>
      <c r="J2641" s="11" t="s">
        <v>261</v>
      </c>
      <c r="K2641" s="11" t="s">
        <v>12658</v>
      </c>
      <c r="L2641" s="11">
        <v>2</v>
      </c>
    </row>
    <row r="2642" spans="1:12">
      <c r="A2642" s="11" t="s">
        <v>5143</v>
      </c>
      <c r="D2642" s="11" t="s">
        <v>260</v>
      </c>
      <c r="E2642" s="19" t="s">
        <v>5393</v>
      </c>
      <c r="F2642" s="10">
        <v>42036</v>
      </c>
      <c r="G2642" s="10">
        <v>45689</v>
      </c>
      <c r="H2642" s="11">
        <v>11</v>
      </c>
      <c r="I2642" s="20" t="s">
        <v>259</v>
      </c>
      <c r="J2642" s="11" t="s">
        <v>261</v>
      </c>
      <c r="K2642" s="11" t="s">
        <v>12658</v>
      </c>
      <c r="L2642" s="11">
        <v>2</v>
      </c>
    </row>
    <row r="2643" spans="1:12">
      <c r="A2643" s="11" t="s">
        <v>5144</v>
      </c>
      <c r="D2643" s="11" t="s">
        <v>260</v>
      </c>
      <c r="E2643" s="19" t="s">
        <v>5394</v>
      </c>
      <c r="F2643" s="10">
        <v>42036</v>
      </c>
      <c r="G2643" s="10">
        <v>45689</v>
      </c>
      <c r="H2643" s="11">
        <v>11</v>
      </c>
      <c r="I2643" s="20" t="s">
        <v>259</v>
      </c>
      <c r="J2643" s="11" t="s">
        <v>261</v>
      </c>
      <c r="K2643" s="11" t="s">
        <v>12658</v>
      </c>
      <c r="L2643" s="11">
        <v>2</v>
      </c>
    </row>
    <row r="2644" spans="1:12">
      <c r="A2644" s="11" t="s">
        <v>5145</v>
      </c>
      <c r="D2644" s="11" t="s">
        <v>260</v>
      </c>
      <c r="E2644" s="19" t="s">
        <v>5395</v>
      </c>
      <c r="F2644" s="10">
        <v>42036</v>
      </c>
      <c r="G2644" s="10">
        <v>45689</v>
      </c>
      <c r="H2644" s="11">
        <v>11</v>
      </c>
      <c r="I2644" s="20" t="s">
        <v>259</v>
      </c>
      <c r="J2644" s="11" t="s">
        <v>261</v>
      </c>
      <c r="K2644" s="11" t="s">
        <v>12658</v>
      </c>
      <c r="L2644" s="11">
        <v>2</v>
      </c>
    </row>
    <row r="2645" spans="1:12">
      <c r="A2645" s="11" t="s">
        <v>5146</v>
      </c>
      <c r="D2645" s="11" t="s">
        <v>260</v>
      </c>
      <c r="E2645" s="19" t="s">
        <v>5396</v>
      </c>
      <c r="F2645" s="10">
        <v>42036</v>
      </c>
      <c r="G2645" s="10">
        <v>45689</v>
      </c>
      <c r="H2645" s="11">
        <v>11</v>
      </c>
      <c r="I2645" s="20" t="s">
        <v>259</v>
      </c>
      <c r="J2645" s="11" t="s">
        <v>261</v>
      </c>
      <c r="K2645" s="11" t="s">
        <v>12658</v>
      </c>
      <c r="L2645" s="11">
        <v>2</v>
      </c>
    </row>
    <row r="2646" spans="1:12">
      <c r="A2646" s="11" t="s">
        <v>5147</v>
      </c>
      <c r="D2646" s="11" t="s">
        <v>260</v>
      </c>
      <c r="E2646" s="19" t="s">
        <v>5397</v>
      </c>
      <c r="F2646" s="10">
        <v>42036</v>
      </c>
      <c r="G2646" s="10">
        <v>45689</v>
      </c>
      <c r="H2646" s="11">
        <v>11</v>
      </c>
      <c r="I2646" s="20" t="s">
        <v>259</v>
      </c>
      <c r="J2646" s="11" t="s">
        <v>261</v>
      </c>
      <c r="K2646" s="11" t="s">
        <v>12658</v>
      </c>
      <c r="L2646" s="11">
        <v>2</v>
      </c>
    </row>
    <row r="2647" spans="1:12">
      <c r="A2647" s="11" t="s">
        <v>5148</v>
      </c>
      <c r="D2647" s="11" t="s">
        <v>260</v>
      </c>
      <c r="E2647" s="19" t="s">
        <v>5398</v>
      </c>
      <c r="F2647" s="10">
        <v>42036</v>
      </c>
      <c r="G2647" s="10">
        <v>45689</v>
      </c>
      <c r="H2647" s="11">
        <v>11</v>
      </c>
      <c r="I2647" s="20" t="s">
        <v>259</v>
      </c>
      <c r="J2647" s="11" t="s">
        <v>261</v>
      </c>
      <c r="K2647" s="11" t="s">
        <v>12658</v>
      </c>
      <c r="L2647" s="11">
        <v>2</v>
      </c>
    </row>
    <row r="2648" spans="1:12">
      <c r="A2648" s="11" t="s">
        <v>5149</v>
      </c>
      <c r="D2648" s="11" t="s">
        <v>260</v>
      </c>
      <c r="E2648" s="19" t="s">
        <v>5399</v>
      </c>
      <c r="F2648" s="10">
        <v>42036</v>
      </c>
      <c r="G2648" s="10">
        <v>45689</v>
      </c>
      <c r="H2648" s="11">
        <v>11</v>
      </c>
      <c r="I2648" s="20" t="s">
        <v>259</v>
      </c>
      <c r="J2648" s="11" t="s">
        <v>261</v>
      </c>
      <c r="K2648" s="11" t="s">
        <v>12658</v>
      </c>
      <c r="L2648" s="11">
        <v>2</v>
      </c>
    </row>
    <row r="2649" spans="1:12">
      <c r="A2649" s="11" t="s">
        <v>5150</v>
      </c>
      <c r="D2649" s="11" t="s">
        <v>260</v>
      </c>
      <c r="E2649" s="19" t="s">
        <v>5400</v>
      </c>
      <c r="F2649" s="10">
        <v>42036</v>
      </c>
      <c r="G2649" s="10">
        <v>45689</v>
      </c>
      <c r="H2649" s="11">
        <v>11</v>
      </c>
      <c r="I2649" s="20" t="s">
        <v>259</v>
      </c>
      <c r="J2649" s="11" t="s">
        <v>261</v>
      </c>
      <c r="K2649" s="11" t="s">
        <v>12658</v>
      </c>
      <c r="L2649" s="11">
        <v>2</v>
      </c>
    </row>
    <row r="2650" spans="1:12">
      <c r="A2650" s="11" t="s">
        <v>5151</v>
      </c>
      <c r="D2650" s="11" t="s">
        <v>260</v>
      </c>
      <c r="E2650" s="19" t="s">
        <v>5401</v>
      </c>
      <c r="F2650" s="10">
        <v>42036</v>
      </c>
      <c r="G2650" s="10">
        <v>45689</v>
      </c>
      <c r="H2650" s="11">
        <v>11</v>
      </c>
      <c r="I2650" s="20" t="s">
        <v>259</v>
      </c>
      <c r="J2650" s="11" t="s">
        <v>261</v>
      </c>
      <c r="K2650" s="11" t="s">
        <v>12658</v>
      </c>
      <c r="L2650" s="11">
        <v>2</v>
      </c>
    </row>
    <row r="2651" spans="1:12">
      <c r="A2651" s="11" t="s">
        <v>5152</v>
      </c>
      <c r="D2651" s="11" t="s">
        <v>260</v>
      </c>
      <c r="E2651" s="19" t="s">
        <v>5402</v>
      </c>
      <c r="F2651" s="10">
        <v>42036</v>
      </c>
      <c r="G2651" s="10">
        <v>45689</v>
      </c>
      <c r="H2651" s="11">
        <v>11</v>
      </c>
      <c r="I2651" s="20" t="s">
        <v>259</v>
      </c>
      <c r="J2651" s="11" t="s">
        <v>261</v>
      </c>
      <c r="K2651" s="11" t="s">
        <v>12658</v>
      </c>
      <c r="L2651" s="11">
        <v>2</v>
      </c>
    </row>
    <row r="2652" spans="1:12">
      <c r="A2652" s="11" t="s">
        <v>5153</v>
      </c>
      <c r="D2652" s="11" t="s">
        <v>260</v>
      </c>
      <c r="E2652" s="19" t="s">
        <v>5403</v>
      </c>
      <c r="F2652" s="10">
        <v>42036</v>
      </c>
      <c r="G2652" s="10">
        <v>45689</v>
      </c>
      <c r="H2652" s="11">
        <v>11</v>
      </c>
      <c r="I2652" s="20" t="s">
        <v>259</v>
      </c>
      <c r="J2652" s="11" t="s">
        <v>261</v>
      </c>
      <c r="K2652" s="11" t="s">
        <v>12658</v>
      </c>
      <c r="L2652" s="11">
        <v>2</v>
      </c>
    </row>
    <row r="2653" spans="1:12">
      <c r="A2653" s="11" t="s">
        <v>5154</v>
      </c>
      <c r="D2653" s="11" t="s">
        <v>260</v>
      </c>
      <c r="E2653" s="19" t="s">
        <v>5404</v>
      </c>
      <c r="F2653" s="10">
        <v>42036</v>
      </c>
      <c r="G2653" s="10">
        <v>45689</v>
      </c>
      <c r="H2653" s="11">
        <v>11</v>
      </c>
      <c r="I2653" s="20" t="s">
        <v>259</v>
      </c>
      <c r="J2653" s="11" t="s">
        <v>261</v>
      </c>
      <c r="K2653" s="11" t="s">
        <v>12658</v>
      </c>
      <c r="L2653" s="11">
        <v>2</v>
      </c>
    </row>
    <row r="2654" spans="1:12">
      <c r="A2654" s="11" t="s">
        <v>5155</v>
      </c>
      <c r="D2654" s="11" t="s">
        <v>260</v>
      </c>
      <c r="E2654" s="19" t="s">
        <v>5405</v>
      </c>
      <c r="F2654" s="10">
        <v>42036</v>
      </c>
      <c r="G2654" s="10">
        <v>45689</v>
      </c>
      <c r="H2654" s="11">
        <v>11</v>
      </c>
      <c r="I2654" s="20" t="s">
        <v>259</v>
      </c>
      <c r="J2654" s="11" t="s">
        <v>261</v>
      </c>
      <c r="K2654" s="11" t="s">
        <v>12658</v>
      </c>
      <c r="L2654" s="11">
        <v>2</v>
      </c>
    </row>
    <row r="2655" spans="1:12">
      <c r="A2655" s="11" t="s">
        <v>5156</v>
      </c>
      <c r="D2655" s="11" t="s">
        <v>260</v>
      </c>
      <c r="E2655" s="19" t="s">
        <v>5406</v>
      </c>
      <c r="F2655" s="10">
        <v>42036</v>
      </c>
      <c r="G2655" s="10">
        <v>45689</v>
      </c>
      <c r="H2655" s="11">
        <v>11</v>
      </c>
      <c r="I2655" s="11" t="s">
        <v>277</v>
      </c>
      <c r="J2655" s="11" t="s">
        <v>261</v>
      </c>
      <c r="K2655" s="11" t="s">
        <v>12658</v>
      </c>
      <c r="L2655" s="11">
        <v>2</v>
      </c>
    </row>
    <row r="2656" spans="1:12">
      <c r="A2656" s="11" t="s">
        <v>5157</v>
      </c>
      <c r="D2656" s="11" t="s">
        <v>260</v>
      </c>
      <c r="E2656" s="19" t="s">
        <v>5407</v>
      </c>
      <c r="F2656" s="10">
        <v>42036</v>
      </c>
      <c r="G2656" s="10">
        <v>45689</v>
      </c>
      <c r="H2656" s="11">
        <v>11</v>
      </c>
      <c r="I2656" s="11" t="s">
        <v>277</v>
      </c>
      <c r="J2656" s="11" t="s">
        <v>261</v>
      </c>
      <c r="K2656" s="11" t="s">
        <v>12658</v>
      </c>
      <c r="L2656" s="11">
        <v>2</v>
      </c>
    </row>
    <row r="2657" spans="1:12">
      <c r="A2657" s="11" t="s">
        <v>5158</v>
      </c>
      <c r="D2657" s="11" t="s">
        <v>260</v>
      </c>
      <c r="E2657" s="19" t="s">
        <v>5408</v>
      </c>
      <c r="F2657" s="10">
        <v>42036</v>
      </c>
      <c r="G2657" s="10">
        <v>45689</v>
      </c>
      <c r="H2657" s="11">
        <v>11</v>
      </c>
      <c r="I2657" s="11" t="s">
        <v>277</v>
      </c>
      <c r="J2657" s="11" t="s">
        <v>261</v>
      </c>
      <c r="K2657" s="11" t="s">
        <v>12658</v>
      </c>
      <c r="L2657" s="11">
        <v>2</v>
      </c>
    </row>
    <row r="2658" spans="1:12">
      <c r="A2658" s="11" t="s">
        <v>5159</v>
      </c>
      <c r="D2658" s="11" t="s">
        <v>260</v>
      </c>
      <c r="E2658" s="19" t="s">
        <v>5409</v>
      </c>
      <c r="F2658" s="10">
        <v>42036</v>
      </c>
      <c r="G2658" s="10">
        <v>45689</v>
      </c>
      <c r="H2658" s="11">
        <v>11</v>
      </c>
      <c r="I2658" s="20" t="s">
        <v>259</v>
      </c>
      <c r="J2658" s="11" t="s">
        <v>261</v>
      </c>
      <c r="K2658" s="11" t="s">
        <v>12658</v>
      </c>
      <c r="L2658" s="11">
        <v>2</v>
      </c>
    </row>
    <row r="2659" spans="1:12">
      <c r="A2659" s="11" t="s">
        <v>5160</v>
      </c>
      <c r="D2659" s="11" t="s">
        <v>260</v>
      </c>
      <c r="E2659" s="19" t="s">
        <v>5410</v>
      </c>
      <c r="F2659" s="10">
        <v>42036</v>
      </c>
      <c r="G2659" s="10">
        <v>45689</v>
      </c>
      <c r="H2659" s="11">
        <v>11</v>
      </c>
      <c r="I2659" s="20" t="s">
        <v>259</v>
      </c>
      <c r="J2659" s="11" t="s">
        <v>261</v>
      </c>
      <c r="K2659" s="11" t="s">
        <v>12658</v>
      </c>
      <c r="L2659" s="11">
        <v>2</v>
      </c>
    </row>
    <row r="2660" spans="1:12">
      <c r="A2660" s="11" t="s">
        <v>5161</v>
      </c>
      <c r="D2660" s="11" t="s">
        <v>260</v>
      </c>
      <c r="E2660" s="19" t="s">
        <v>5411</v>
      </c>
      <c r="F2660" s="10">
        <v>42036</v>
      </c>
      <c r="G2660" s="10">
        <v>45689</v>
      </c>
      <c r="H2660" s="11">
        <v>11</v>
      </c>
      <c r="I2660" s="20" t="s">
        <v>259</v>
      </c>
      <c r="J2660" s="11" t="s">
        <v>261</v>
      </c>
      <c r="K2660" s="11" t="s">
        <v>12658</v>
      </c>
      <c r="L2660" s="11">
        <v>2</v>
      </c>
    </row>
    <row r="2661" spans="1:12">
      <c r="A2661" s="11" t="s">
        <v>5162</v>
      </c>
      <c r="D2661" s="11" t="s">
        <v>260</v>
      </c>
      <c r="E2661" s="19" t="s">
        <v>5412</v>
      </c>
      <c r="F2661" s="10">
        <v>42036</v>
      </c>
      <c r="G2661" s="10">
        <v>45689</v>
      </c>
      <c r="H2661" s="11">
        <v>11</v>
      </c>
      <c r="I2661" s="20" t="s">
        <v>259</v>
      </c>
      <c r="J2661" s="11" t="s">
        <v>261</v>
      </c>
      <c r="K2661" s="11" t="s">
        <v>12658</v>
      </c>
      <c r="L2661" s="11">
        <v>2</v>
      </c>
    </row>
    <row r="2662" spans="1:12">
      <c r="A2662" s="11" t="s">
        <v>5163</v>
      </c>
      <c r="D2662" s="11" t="s">
        <v>260</v>
      </c>
      <c r="E2662" s="19" t="s">
        <v>5413</v>
      </c>
      <c r="F2662" s="10">
        <v>42036</v>
      </c>
      <c r="G2662" s="10">
        <v>45689</v>
      </c>
      <c r="H2662" s="11">
        <v>11</v>
      </c>
      <c r="I2662" s="20" t="s">
        <v>259</v>
      </c>
      <c r="J2662" s="11" t="s">
        <v>261</v>
      </c>
      <c r="K2662" s="11" t="s">
        <v>12658</v>
      </c>
      <c r="L2662" s="11">
        <v>2</v>
      </c>
    </row>
    <row r="2663" spans="1:12">
      <c r="A2663" s="11" t="s">
        <v>5164</v>
      </c>
      <c r="D2663" s="11" t="s">
        <v>260</v>
      </c>
      <c r="E2663" s="19" t="s">
        <v>5414</v>
      </c>
      <c r="F2663" s="10">
        <v>42036</v>
      </c>
      <c r="G2663" s="10">
        <v>45689</v>
      </c>
      <c r="H2663" s="11">
        <v>11</v>
      </c>
      <c r="I2663" s="20" t="s">
        <v>259</v>
      </c>
      <c r="J2663" s="11" t="s">
        <v>261</v>
      </c>
      <c r="K2663" s="11" t="s">
        <v>12658</v>
      </c>
      <c r="L2663" s="11">
        <v>2</v>
      </c>
    </row>
    <row r="2664" spans="1:12">
      <c r="A2664" s="11" t="s">
        <v>5165</v>
      </c>
      <c r="D2664" s="11" t="s">
        <v>260</v>
      </c>
      <c r="E2664" s="19" t="s">
        <v>5415</v>
      </c>
      <c r="F2664" s="10">
        <v>42036</v>
      </c>
      <c r="G2664" s="10">
        <v>45689</v>
      </c>
      <c r="H2664" s="11">
        <v>11</v>
      </c>
      <c r="I2664" s="20" t="s">
        <v>259</v>
      </c>
      <c r="J2664" s="11" t="s">
        <v>261</v>
      </c>
      <c r="K2664" s="11" t="s">
        <v>12658</v>
      </c>
      <c r="L2664" s="11">
        <v>2</v>
      </c>
    </row>
    <row r="2665" spans="1:12">
      <c r="A2665" s="11" t="s">
        <v>5166</v>
      </c>
      <c r="D2665" s="11" t="s">
        <v>260</v>
      </c>
      <c r="E2665" s="19" t="s">
        <v>5416</v>
      </c>
      <c r="F2665" s="10">
        <v>42036</v>
      </c>
      <c r="G2665" s="10">
        <v>45689</v>
      </c>
      <c r="H2665" s="11">
        <v>11</v>
      </c>
      <c r="I2665" s="20" t="s">
        <v>259</v>
      </c>
      <c r="J2665" s="11" t="s">
        <v>261</v>
      </c>
      <c r="K2665" s="11" t="s">
        <v>12658</v>
      </c>
      <c r="L2665" s="11">
        <v>2</v>
      </c>
    </row>
    <row r="2666" spans="1:12">
      <c r="A2666" s="11" t="s">
        <v>5167</v>
      </c>
      <c r="D2666" s="11" t="s">
        <v>260</v>
      </c>
      <c r="E2666" s="19" t="s">
        <v>5417</v>
      </c>
      <c r="F2666" s="10">
        <v>42036</v>
      </c>
      <c r="G2666" s="10">
        <v>45689</v>
      </c>
      <c r="H2666" s="11">
        <v>11</v>
      </c>
      <c r="I2666" s="20" t="s">
        <v>259</v>
      </c>
      <c r="J2666" s="11" t="s">
        <v>261</v>
      </c>
      <c r="K2666" s="11" t="s">
        <v>12658</v>
      </c>
      <c r="L2666" s="11">
        <v>2</v>
      </c>
    </row>
    <row r="2667" spans="1:12">
      <c r="A2667" s="11" t="s">
        <v>5168</v>
      </c>
      <c r="D2667" s="11" t="s">
        <v>260</v>
      </c>
      <c r="E2667" s="19" t="s">
        <v>5418</v>
      </c>
      <c r="F2667" s="10">
        <v>42036</v>
      </c>
      <c r="G2667" s="10">
        <v>45689</v>
      </c>
      <c r="H2667" s="11">
        <v>11</v>
      </c>
      <c r="I2667" s="20" t="s">
        <v>259</v>
      </c>
      <c r="J2667" s="11" t="s">
        <v>261</v>
      </c>
      <c r="K2667" s="11" t="s">
        <v>12658</v>
      </c>
      <c r="L2667" s="11">
        <v>2</v>
      </c>
    </row>
    <row r="2668" spans="1:12">
      <c r="A2668" s="11" t="s">
        <v>5169</v>
      </c>
      <c r="D2668" s="11" t="s">
        <v>260</v>
      </c>
      <c r="E2668" s="19" t="s">
        <v>5419</v>
      </c>
      <c r="F2668" s="10">
        <v>42036</v>
      </c>
      <c r="G2668" s="10">
        <v>45689</v>
      </c>
      <c r="H2668" s="11">
        <v>11</v>
      </c>
      <c r="I2668" s="20" t="s">
        <v>259</v>
      </c>
      <c r="J2668" s="11" t="s">
        <v>261</v>
      </c>
      <c r="K2668" s="11" t="s">
        <v>12658</v>
      </c>
      <c r="L2668" s="11">
        <v>2</v>
      </c>
    </row>
    <row r="2669" spans="1:12">
      <c r="A2669" s="11" t="s">
        <v>5170</v>
      </c>
      <c r="D2669" s="11" t="s">
        <v>260</v>
      </c>
      <c r="E2669" s="19" t="s">
        <v>5420</v>
      </c>
      <c r="F2669" s="10">
        <v>42036</v>
      </c>
      <c r="G2669" s="10">
        <v>45689</v>
      </c>
      <c r="H2669" s="11">
        <v>11</v>
      </c>
      <c r="I2669" s="20" t="s">
        <v>259</v>
      </c>
      <c r="J2669" s="11" t="s">
        <v>261</v>
      </c>
      <c r="K2669" s="11" t="s">
        <v>12658</v>
      </c>
      <c r="L2669" s="11">
        <v>2</v>
      </c>
    </row>
    <row r="2670" spans="1:12">
      <c r="A2670" s="11" t="s">
        <v>5171</v>
      </c>
      <c r="D2670" s="11" t="s">
        <v>260</v>
      </c>
      <c r="E2670" s="19" t="s">
        <v>5421</v>
      </c>
      <c r="F2670" s="10">
        <v>42036</v>
      </c>
      <c r="G2670" s="10">
        <v>45689</v>
      </c>
      <c r="H2670" s="11">
        <v>11</v>
      </c>
      <c r="I2670" s="20" t="s">
        <v>259</v>
      </c>
      <c r="J2670" s="11" t="s">
        <v>261</v>
      </c>
      <c r="K2670" s="11" t="s">
        <v>12658</v>
      </c>
      <c r="L2670" s="11">
        <v>2</v>
      </c>
    </row>
    <row r="2671" spans="1:12">
      <c r="A2671" s="11" t="s">
        <v>5172</v>
      </c>
      <c r="D2671" s="11" t="s">
        <v>260</v>
      </c>
      <c r="E2671" s="19" t="s">
        <v>5422</v>
      </c>
      <c r="F2671" s="10">
        <v>42036</v>
      </c>
      <c r="G2671" s="10">
        <v>45689</v>
      </c>
      <c r="H2671" s="11">
        <v>11</v>
      </c>
      <c r="I2671" s="20" t="s">
        <v>259</v>
      </c>
      <c r="J2671" s="11" t="s">
        <v>261</v>
      </c>
      <c r="K2671" s="11" t="s">
        <v>12658</v>
      </c>
      <c r="L2671" s="11">
        <v>2</v>
      </c>
    </row>
    <row r="2672" spans="1:12">
      <c r="A2672" s="11" t="s">
        <v>5173</v>
      </c>
      <c r="D2672" s="11" t="s">
        <v>260</v>
      </c>
      <c r="E2672" s="19" t="s">
        <v>5423</v>
      </c>
      <c r="F2672" s="10">
        <v>42036</v>
      </c>
      <c r="G2672" s="10">
        <v>45689</v>
      </c>
      <c r="H2672" s="11">
        <v>11</v>
      </c>
      <c r="I2672" s="20" t="s">
        <v>259</v>
      </c>
      <c r="J2672" s="11" t="s">
        <v>261</v>
      </c>
      <c r="K2672" s="11" t="s">
        <v>12658</v>
      </c>
      <c r="L2672" s="11">
        <v>2</v>
      </c>
    </row>
    <row r="2673" spans="1:12">
      <c r="A2673" s="11" t="s">
        <v>5174</v>
      </c>
      <c r="D2673" s="11" t="s">
        <v>260</v>
      </c>
      <c r="E2673" s="19" t="s">
        <v>5424</v>
      </c>
      <c r="F2673" s="10">
        <v>42036</v>
      </c>
      <c r="G2673" s="10">
        <v>45689</v>
      </c>
      <c r="H2673" s="11">
        <v>11</v>
      </c>
      <c r="I2673" s="11" t="s">
        <v>277</v>
      </c>
      <c r="J2673" s="11" t="s">
        <v>261</v>
      </c>
      <c r="K2673" s="11" t="s">
        <v>12658</v>
      </c>
      <c r="L2673" s="11">
        <v>2</v>
      </c>
    </row>
    <row r="2674" spans="1:12">
      <c r="A2674" s="11" t="s">
        <v>5175</v>
      </c>
      <c r="D2674" s="11" t="s">
        <v>260</v>
      </c>
      <c r="E2674" s="19" t="s">
        <v>5425</v>
      </c>
      <c r="F2674" s="10">
        <v>42036</v>
      </c>
      <c r="G2674" s="10">
        <v>45689</v>
      </c>
      <c r="H2674" s="11">
        <v>11</v>
      </c>
      <c r="I2674" s="11" t="s">
        <v>277</v>
      </c>
      <c r="J2674" s="11" t="s">
        <v>261</v>
      </c>
      <c r="K2674" s="11" t="s">
        <v>12658</v>
      </c>
      <c r="L2674" s="11">
        <v>2</v>
      </c>
    </row>
    <row r="2675" spans="1:12">
      <c r="A2675" s="11" t="s">
        <v>5176</v>
      </c>
      <c r="D2675" s="11" t="s">
        <v>260</v>
      </c>
      <c r="E2675" s="19" t="s">
        <v>5426</v>
      </c>
      <c r="F2675" s="10">
        <v>42036</v>
      </c>
      <c r="G2675" s="10">
        <v>45689</v>
      </c>
      <c r="H2675" s="11">
        <v>11</v>
      </c>
      <c r="I2675" s="11" t="s">
        <v>277</v>
      </c>
      <c r="J2675" s="11" t="s">
        <v>261</v>
      </c>
      <c r="K2675" s="11" t="s">
        <v>12658</v>
      </c>
      <c r="L2675" s="11">
        <v>2</v>
      </c>
    </row>
    <row r="2676" spans="1:12">
      <c r="A2676" s="11" t="s">
        <v>5177</v>
      </c>
      <c r="D2676" s="11" t="s">
        <v>260</v>
      </c>
      <c r="E2676" s="19" t="s">
        <v>5427</v>
      </c>
      <c r="F2676" s="10">
        <v>42036</v>
      </c>
      <c r="G2676" s="10">
        <v>45689</v>
      </c>
      <c r="H2676" s="11">
        <v>11</v>
      </c>
      <c r="I2676" s="20" t="s">
        <v>259</v>
      </c>
      <c r="J2676" s="11" t="s">
        <v>261</v>
      </c>
      <c r="K2676" s="11" t="s">
        <v>12658</v>
      </c>
      <c r="L2676" s="11">
        <v>2</v>
      </c>
    </row>
    <row r="2677" spans="1:12">
      <c r="A2677" s="11" t="s">
        <v>5178</v>
      </c>
      <c r="D2677" s="11" t="s">
        <v>260</v>
      </c>
      <c r="E2677" s="19" t="s">
        <v>5428</v>
      </c>
      <c r="F2677" s="10">
        <v>42036</v>
      </c>
      <c r="G2677" s="10">
        <v>45689</v>
      </c>
      <c r="H2677" s="11">
        <v>11</v>
      </c>
      <c r="I2677" s="20" t="s">
        <v>259</v>
      </c>
      <c r="J2677" s="11" t="s">
        <v>261</v>
      </c>
      <c r="K2677" s="11" t="s">
        <v>12658</v>
      </c>
      <c r="L2677" s="11">
        <v>2</v>
      </c>
    </row>
    <row r="2678" spans="1:12">
      <c r="A2678" s="11" t="s">
        <v>5179</v>
      </c>
      <c r="D2678" s="11" t="s">
        <v>260</v>
      </c>
      <c r="E2678" s="19" t="s">
        <v>5429</v>
      </c>
      <c r="F2678" s="10">
        <v>42036</v>
      </c>
      <c r="G2678" s="10">
        <v>45689</v>
      </c>
      <c r="H2678" s="11">
        <v>11</v>
      </c>
      <c r="I2678" s="20" t="s">
        <v>259</v>
      </c>
      <c r="J2678" s="11" t="s">
        <v>261</v>
      </c>
      <c r="K2678" s="11" t="s">
        <v>12658</v>
      </c>
      <c r="L2678" s="11">
        <v>2</v>
      </c>
    </row>
    <row r="2679" spans="1:12">
      <c r="A2679" s="11" t="s">
        <v>5180</v>
      </c>
      <c r="D2679" s="11" t="s">
        <v>260</v>
      </c>
      <c r="E2679" s="19" t="s">
        <v>5430</v>
      </c>
      <c r="F2679" s="10">
        <v>42036</v>
      </c>
      <c r="G2679" s="10">
        <v>45689</v>
      </c>
      <c r="H2679" s="11">
        <v>11</v>
      </c>
      <c r="I2679" s="20" t="s">
        <v>259</v>
      </c>
      <c r="J2679" s="11" t="s">
        <v>261</v>
      </c>
      <c r="K2679" s="11" t="s">
        <v>12658</v>
      </c>
      <c r="L2679" s="11">
        <v>2</v>
      </c>
    </row>
    <row r="2680" spans="1:12">
      <c r="A2680" s="11" t="s">
        <v>5181</v>
      </c>
      <c r="D2680" s="11" t="s">
        <v>260</v>
      </c>
      <c r="E2680" s="19" t="s">
        <v>5431</v>
      </c>
      <c r="F2680" s="10">
        <v>42036</v>
      </c>
      <c r="G2680" s="10">
        <v>45689</v>
      </c>
      <c r="H2680" s="11">
        <v>11</v>
      </c>
      <c r="I2680" s="20" t="s">
        <v>259</v>
      </c>
      <c r="J2680" s="11" t="s">
        <v>261</v>
      </c>
      <c r="K2680" s="11" t="s">
        <v>12658</v>
      </c>
      <c r="L2680" s="11">
        <v>2</v>
      </c>
    </row>
    <row r="2681" spans="1:12">
      <c r="A2681" s="11" t="s">
        <v>5182</v>
      </c>
      <c r="D2681" s="11" t="s">
        <v>260</v>
      </c>
      <c r="E2681" s="19" t="s">
        <v>5432</v>
      </c>
      <c r="F2681" s="10">
        <v>42036</v>
      </c>
      <c r="G2681" s="10">
        <v>45689</v>
      </c>
      <c r="H2681" s="11">
        <v>11</v>
      </c>
      <c r="I2681" s="20" t="s">
        <v>259</v>
      </c>
      <c r="J2681" s="11" t="s">
        <v>261</v>
      </c>
      <c r="K2681" s="11" t="s">
        <v>12658</v>
      </c>
      <c r="L2681" s="11">
        <v>2</v>
      </c>
    </row>
    <row r="2682" spans="1:12">
      <c r="A2682" s="11" t="s">
        <v>5183</v>
      </c>
      <c r="D2682" s="11" t="s">
        <v>260</v>
      </c>
      <c r="E2682" s="19" t="s">
        <v>5433</v>
      </c>
      <c r="F2682" s="10">
        <v>42036</v>
      </c>
      <c r="G2682" s="10">
        <v>45689</v>
      </c>
      <c r="H2682" s="11">
        <v>11</v>
      </c>
      <c r="I2682" s="20" t="s">
        <v>259</v>
      </c>
      <c r="J2682" s="11" t="s">
        <v>261</v>
      </c>
      <c r="K2682" s="11" t="s">
        <v>12658</v>
      </c>
      <c r="L2682" s="11">
        <v>2</v>
      </c>
    </row>
    <row r="2683" spans="1:12">
      <c r="A2683" s="11" t="s">
        <v>5184</v>
      </c>
      <c r="D2683" s="11" t="s">
        <v>260</v>
      </c>
      <c r="E2683" s="19" t="s">
        <v>5434</v>
      </c>
      <c r="F2683" s="10">
        <v>42036</v>
      </c>
      <c r="G2683" s="10">
        <v>45689</v>
      </c>
      <c r="H2683" s="11">
        <v>11</v>
      </c>
      <c r="I2683" s="20" t="s">
        <v>259</v>
      </c>
      <c r="J2683" s="11" t="s">
        <v>261</v>
      </c>
      <c r="K2683" s="11" t="s">
        <v>12658</v>
      </c>
      <c r="L2683" s="11">
        <v>2</v>
      </c>
    </row>
    <row r="2684" spans="1:12">
      <c r="A2684" s="11" t="s">
        <v>5185</v>
      </c>
      <c r="D2684" s="11" t="s">
        <v>260</v>
      </c>
      <c r="E2684" s="19" t="s">
        <v>5435</v>
      </c>
      <c r="F2684" s="10">
        <v>42036</v>
      </c>
      <c r="G2684" s="10">
        <v>45689</v>
      </c>
      <c r="H2684" s="11">
        <v>11</v>
      </c>
      <c r="I2684" s="20" t="s">
        <v>259</v>
      </c>
      <c r="J2684" s="11" t="s">
        <v>261</v>
      </c>
      <c r="K2684" s="11" t="s">
        <v>12658</v>
      </c>
      <c r="L2684" s="11">
        <v>2</v>
      </c>
    </row>
    <row r="2685" spans="1:12">
      <c r="A2685" s="11" t="s">
        <v>5186</v>
      </c>
      <c r="D2685" s="11" t="s">
        <v>260</v>
      </c>
      <c r="E2685" s="19" t="s">
        <v>5436</v>
      </c>
      <c r="F2685" s="10">
        <v>42036</v>
      </c>
      <c r="G2685" s="10">
        <v>45689</v>
      </c>
      <c r="H2685" s="11">
        <v>11</v>
      </c>
      <c r="I2685" s="20" t="s">
        <v>259</v>
      </c>
      <c r="J2685" s="11" t="s">
        <v>261</v>
      </c>
      <c r="K2685" s="11" t="s">
        <v>12658</v>
      </c>
      <c r="L2685" s="11">
        <v>2</v>
      </c>
    </row>
    <row r="2686" spans="1:12">
      <c r="A2686" s="11" t="s">
        <v>5187</v>
      </c>
      <c r="D2686" s="11" t="s">
        <v>260</v>
      </c>
      <c r="E2686" s="19" t="s">
        <v>5437</v>
      </c>
      <c r="F2686" s="10">
        <v>42036</v>
      </c>
      <c r="G2686" s="10">
        <v>45689</v>
      </c>
      <c r="H2686" s="11">
        <v>11</v>
      </c>
      <c r="I2686" s="20" t="s">
        <v>259</v>
      </c>
      <c r="J2686" s="11" t="s">
        <v>261</v>
      </c>
      <c r="K2686" s="11" t="s">
        <v>12658</v>
      </c>
      <c r="L2686" s="11">
        <v>2</v>
      </c>
    </row>
    <row r="2687" spans="1:12">
      <c r="A2687" s="11" t="s">
        <v>5188</v>
      </c>
      <c r="D2687" s="11" t="s">
        <v>260</v>
      </c>
      <c r="E2687" s="19" t="s">
        <v>5438</v>
      </c>
      <c r="F2687" s="10">
        <v>42036</v>
      </c>
      <c r="G2687" s="10">
        <v>45689</v>
      </c>
      <c r="H2687" s="11">
        <v>11</v>
      </c>
      <c r="I2687" s="20" t="s">
        <v>259</v>
      </c>
      <c r="J2687" s="11" t="s">
        <v>261</v>
      </c>
      <c r="K2687" s="11" t="s">
        <v>12658</v>
      </c>
      <c r="L2687" s="11">
        <v>2</v>
      </c>
    </row>
    <row r="2688" spans="1:12">
      <c r="A2688" s="11" t="s">
        <v>5189</v>
      </c>
      <c r="D2688" s="11" t="s">
        <v>260</v>
      </c>
      <c r="E2688" s="19" t="s">
        <v>5439</v>
      </c>
      <c r="F2688" s="10">
        <v>42036</v>
      </c>
      <c r="G2688" s="10">
        <v>45689</v>
      </c>
      <c r="H2688" s="11">
        <v>11</v>
      </c>
      <c r="I2688" s="20" t="s">
        <v>259</v>
      </c>
      <c r="J2688" s="11" t="s">
        <v>261</v>
      </c>
      <c r="K2688" s="11" t="s">
        <v>12658</v>
      </c>
      <c r="L2688" s="11">
        <v>2</v>
      </c>
    </row>
    <row r="2689" spans="1:12">
      <c r="A2689" s="11" t="s">
        <v>5190</v>
      </c>
      <c r="D2689" s="11" t="s">
        <v>260</v>
      </c>
      <c r="E2689" s="19" t="s">
        <v>5440</v>
      </c>
      <c r="F2689" s="10">
        <v>42036</v>
      </c>
      <c r="G2689" s="10">
        <v>45689</v>
      </c>
      <c r="H2689" s="11">
        <v>11</v>
      </c>
      <c r="I2689" s="20" t="s">
        <v>259</v>
      </c>
      <c r="J2689" s="11" t="s">
        <v>261</v>
      </c>
      <c r="K2689" s="11" t="s">
        <v>12658</v>
      </c>
      <c r="L2689" s="11">
        <v>2</v>
      </c>
    </row>
    <row r="2690" spans="1:12">
      <c r="A2690" s="11" t="s">
        <v>5191</v>
      </c>
      <c r="D2690" s="11" t="s">
        <v>260</v>
      </c>
      <c r="E2690" s="19" t="s">
        <v>5441</v>
      </c>
      <c r="F2690" s="10">
        <v>42036</v>
      </c>
      <c r="G2690" s="10">
        <v>45689</v>
      </c>
      <c r="H2690" s="11">
        <v>11</v>
      </c>
      <c r="I2690" s="20" t="s">
        <v>259</v>
      </c>
      <c r="J2690" s="11" t="s">
        <v>261</v>
      </c>
      <c r="K2690" s="11" t="s">
        <v>12658</v>
      </c>
      <c r="L2690" s="11">
        <v>2</v>
      </c>
    </row>
    <row r="2691" spans="1:12">
      <c r="A2691" s="11" t="s">
        <v>5192</v>
      </c>
      <c r="D2691" s="11" t="s">
        <v>260</v>
      </c>
      <c r="E2691" s="19" t="s">
        <v>5442</v>
      </c>
      <c r="F2691" s="10">
        <v>42036</v>
      </c>
      <c r="G2691" s="10">
        <v>45689</v>
      </c>
      <c r="H2691" s="11">
        <v>11</v>
      </c>
      <c r="I2691" s="11" t="s">
        <v>277</v>
      </c>
      <c r="J2691" s="11" t="s">
        <v>261</v>
      </c>
      <c r="K2691" s="11" t="s">
        <v>12658</v>
      </c>
      <c r="L2691" s="11">
        <v>2</v>
      </c>
    </row>
    <row r="2692" spans="1:12">
      <c r="A2692" s="11" t="s">
        <v>5193</v>
      </c>
      <c r="D2692" s="11" t="s">
        <v>260</v>
      </c>
      <c r="E2692" s="19" t="s">
        <v>5443</v>
      </c>
      <c r="F2692" s="10">
        <v>42036</v>
      </c>
      <c r="G2692" s="10">
        <v>45689</v>
      </c>
      <c r="H2692" s="11">
        <v>11</v>
      </c>
      <c r="I2692" s="11" t="s">
        <v>277</v>
      </c>
      <c r="J2692" s="11" t="s">
        <v>261</v>
      </c>
      <c r="K2692" s="11" t="s">
        <v>12658</v>
      </c>
      <c r="L2692" s="11">
        <v>2</v>
      </c>
    </row>
    <row r="2693" spans="1:12">
      <c r="A2693" s="11" t="s">
        <v>5194</v>
      </c>
      <c r="D2693" s="11" t="s">
        <v>260</v>
      </c>
      <c r="E2693" s="19" t="s">
        <v>5444</v>
      </c>
      <c r="F2693" s="10">
        <v>42036</v>
      </c>
      <c r="G2693" s="10">
        <v>45689</v>
      </c>
      <c r="H2693" s="11">
        <v>11</v>
      </c>
      <c r="I2693" s="11" t="s">
        <v>277</v>
      </c>
      <c r="J2693" s="11" t="s">
        <v>261</v>
      </c>
      <c r="K2693" s="11" t="s">
        <v>12658</v>
      </c>
      <c r="L2693" s="11">
        <v>2</v>
      </c>
    </row>
    <row r="2694" spans="1:12">
      <c r="A2694" s="11" t="s">
        <v>5195</v>
      </c>
      <c r="D2694" s="11" t="s">
        <v>260</v>
      </c>
      <c r="E2694" s="19" t="s">
        <v>5445</v>
      </c>
      <c r="F2694" s="10">
        <v>42036</v>
      </c>
      <c r="G2694" s="10">
        <v>45689</v>
      </c>
      <c r="H2694" s="11">
        <v>11</v>
      </c>
      <c r="I2694" s="20" t="s">
        <v>259</v>
      </c>
      <c r="J2694" s="11" t="s">
        <v>261</v>
      </c>
      <c r="K2694" s="11" t="s">
        <v>12658</v>
      </c>
      <c r="L2694" s="11">
        <v>2</v>
      </c>
    </row>
    <row r="2695" spans="1:12">
      <c r="A2695" s="11" t="s">
        <v>5196</v>
      </c>
      <c r="D2695" s="11" t="s">
        <v>260</v>
      </c>
      <c r="E2695" s="19" t="s">
        <v>5446</v>
      </c>
      <c r="F2695" s="10">
        <v>42036</v>
      </c>
      <c r="G2695" s="10">
        <v>45689</v>
      </c>
      <c r="H2695" s="11">
        <v>11</v>
      </c>
      <c r="I2695" s="20" t="s">
        <v>259</v>
      </c>
      <c r="J2695" s="11" t="s">
        <v>261</v>
      </c>
      <c r="K2695" s="11" t="s">
        <v>12658</v>
      </c>
      <c r="L2695" s="11">
        <v>2</v>
      </c>
    </row>
    <row r="2696" spans="1:12">
      <c r="A2696" s="11" t="s">
        <v>5197</v>
      </c>
      <c r="D2696" s="11" t="s">
        <v>260</v>
      </c>
      <c r="E2696" s="19" t="s">
        <v>5447</v>
      </c>
      <c r="F2696" s="10">
        <v>42036</v>
      </c>
      <c r="G2696" s="10">
        <v>45689</v>
      </c>
      <c r="H2696" s="11">
        <v>11</v>
      </c>
      <c r="I2696" s="20" t="s">
        <v>259</v>
      </c>
      <c r="J2696" s="11" t="s">
        <v>261</v>
      </c>
      <c r="K2696" s="11" t="s">
        <v>12658</v>
      </c>
      <c r="L2696" s="11">
        <v>2</v>
      </c>
    </row>
    <row r="2697" spans="1:12">
      <c r="A2697" s="11" t="s">
        <v>5198</v>
      </c>
      <c r="D2697" s="11" t="s">
        <v>260</v>
      </c>
      <c r="E2697" s="19" t="s">
        <v>5448</v>
      </c>
      <c r="F2697" s="10">
        <v>42036</v>
      </c>
      <c r="G2697" s="10">
        <v>45689</v>
      </c>
      <c r="H2697" s="11">
        <v>11</v>
      </c>
      <c r="I2697" s="20" t="s">
        <v>259</v>
      </c>
      <c r="J2697" s="11" t="s">
        <v>261</v>
      </c>
      <c r="K2697" s="11" t="s">
        <v>12658</v>
      </c>
      <c r="L2697" s="11">
        <v>2</v>
      </c>
    </row>
    <row r="2698" spans="1:12">
      <c r="A2698" s="11" t="s">
        <v>5199</v>
      </c>
      <c r="D2698" s="11" t="s">
        <v>260</v>
      </c>
      <c r="E2698" s="19" t="s">
        <v>5449</v>
      </c>
      <c r="F2698" s="10">
        <v>42036</v>
      </c>
      <c r="G2698" s="10">
        <v>45689</v>
      </c>
      <c r="H2698" s="11">
        <v>11</v>
      </c>
      <c r="I2698" s="20" t="s">
        <v>259</v>
      </c>
      <c r="J2698" s="11" t="s">
        <v>261</v>
      </c>
      <c r="K2698" s="11" t="s">
        <v>12658</v>
      </c>
      <c r="L2698" s="11">
        <v>2</v>
      </c>
    </row>
    <row r="2699" spans="1:12">
      <c r="A2699" s="11" t="s">
        <v>5200</v>
      </c>
      <c r="D2699" s="11" t="s">
        <v>260</v>
      </c>
      <c r="E2699" s="19" t="s">
        <v>5450</v>
      </c>
      <c r="F2699" s="10">
        <v>42036</v>
      </c>
      <c r="G2699" s="10">
        <v>45689</v>
      </c>
      <c r="H2699" s="11">
        <v>11</v>
      </c>
      <c r="I2699" s="20" t="s">
        <v>259</v>
      </c>
      <c r="J2699" s="11" t="s">
        <v>261</v>
      </c>
      <c r="K2699" s="11" t="s">
        <v>12658</v>
      </c>
      <c r="L2699" s="11">
        <v>2</v>
      </c>
    </row>
    <row r="2700" spans="1:12">
      <c r="A2700" s="11" t="s">
        <v>5201</v>
      </c>
      <c r="D2700" s="11" t="s">
        <v>260</v>
      </c>
      <c r="E2700" s="19" t="s">
        <v>5451</v>
      </c>
      <c r="F2700" s="10">
        <v>42036</v>
      </c>
      <c r="G2700" s="10">
        <v>45689</v>
      </c>
      <c r="H2700" s="11">
        <v>11</v>
      </c>
      <c r="I2700" s="20" t="s">
        <v>259</v>
      </c>
      <c r="J2700" s="11" t="s">
        <v>261</v>
      </c>
      <c r="K2700" s="11" t="s">
        <v>12658</v>
      </c>
      <c r="L2700" s="11">
        <v>2</v>
      </c>
    </row>
    <row r="2701" spans="1:12">
      <c r="A2701" s="11" t="s">
        <v>5202</v>
      </c>
      <c r="D2701" s="11" t="s">
        <v>260</v>
      </c>
      <c r="E2701" s="19" t="s">
        <v>5452</v>
      </c>
      <c r="F2701" s="10">
        <v>42036</v>
      </c>
      <c r="G2701" s="10">
        <v>45689</v>
      </c>
      <c r="H2701" s="11">
        <v>11</v>
      </c>
      <c r="I2701" s="20" t="s">
        <v>259</v>
      </c>
      <c r="J2701" s="11" t="s">
        <v>261</v>
      </c>
      <c r="K2701" s="11" t="s">
        <v>12658</v>
      </c>
      <c r="L2701" s="11">
        <v>2</v>
      </c>
    </row>
    <row r="2702" spans="1:12">
      <c r="A2702" s="11" t="s">
        <v>5203</v>
      </c>
      <c r="D2702" s="11" t="s">
        <v>260</v>
      </c>
      <c r="E2702" s="19" t="s">
        <v>5453</v>
      </c>
      <c r="F2702" s="10">
        <v>42036</v>
      </c>
      <c r="G2702" s="10">
        <v>45689</v>
      </c>
      <c r="H2702" s="11">
        <v>11</v>
      </c>
      <c r="I2702" s="20" t="s">
        <v>259</v>
      </c>
      <c r="J2702" s="11" t="s">
        <v>261</v>
      </c>
      <c r="K2702" s="11" t="s">
        <v>12658</v>
      </c>
      <c r="L2702" s="11">
        <v>2</v>
      </c>
    </row>
    <row r="2703" spans="1:12">
      <c r="A2703" s="11" t="s">
        <v>5204</v>
      </c>
      <c r="D2703" s="11" t="s">
        <v>260</v>
      </c>
      <c r="E2703" s="19" t="s">
        <v>5454</v>
      </c>
      <c r="F2703" s="10">
        <v>42036</v>
      </c>
      <c r="G2703" s="10">
        <v>45689</v>
      </c>
      <c r="H2703" s="11">
        <v>11</v>
      </c>
      <c r="I2703" s="20" t="s">
        <v>259</v>
      </c>
      <c r="J2703" s="11" t="s">
        <v>261</v>
      </c>
      <c r="K2703" s="11" t="s">
        <v>12658</v>
      </c>
      <c r="L2703" s="11">
        <v>2</v>
      </c>
    </row>
    <row r="2704" spans="1:12">
      <c r="A2704" s="11" t="s">
        <v>5205</v>
      </c>
      <c r="D2704" s="11" t="s">
        <v>260</v>
      </c>
      <c r="E2704" s="19" t="s">
        <v>5455</v>
      </c>
      <c r="F2704" s="10">
        <v>42036</v>
      </c>
      <c r="G2704" s="10">
        <v>45689</v>
      </c>
      <c r="H2704" s="11">
        <v>11</v>
      </c>
      <c r="I2704" s="20" t="s">
        <v>259</v>
      </c>
      <c r="J2704" s="11" t="s">
        <v>261</v>
      </c>
      <c r="K2704" s="11" t="s">
        <v>12658</v>
      </c>
      <c r="L2704" s="11">
        <v>2</v>
      </c>
    </row>
    <row r="2705" spans="1:12">
      <c r="A2705" s="11" t="s">
        <v>5206</v>
      </c>
      <c r="D2705" s="11" t="s">
        <v>260</v>
      </c>
      <c r="E2705" s="19" t="s">
        <v>5456</v>
      </c>
      <c r="F2705" s="10">
        <v>42036</v>
      </c>
      <c r="G2705" s="10">
        <v>45689</v>
      </c>
      <c r="H2705" s="11">
        <v>11</v>
      </c>
      <c r="I2705" s="20" t="s">
        <v>259</v>
      </c>
      <c r="J2705" s="11" t="s">
        <v>261</v>
      </c>
      <c r="K2705" s="11" t="s">
        <v>12658</v>
      </c>
      <c r="L2705" s="11">
        <v>2</v>
      </c>
    </row>
    <row r="2706" spans="1:12">
      <c r="A2706" s="11" t="s">
        <v>5207</v>
      </c>
      <c r="D2706" s="11" t="s">
        <v>260</v>
      </c>
      <c r="E2706" s="19" t="s">
        <v>5457</v>
      </c>
      <c r="F2706" s="10">
        <v>42036</v>
      </c>
      <c r="G2706" s="10">
        <v>45689</v>
      </c>
      <c r="H2706" s="11">
        <v>11</v>
      </c>
      <c r="I2706" s="20" t="s">
        <v>259</v>
      </c>
      <c r="J2706" s="11" t="s">
        <v>261</v>
      </c>
      <c r="K2706" s="11" t="s">
        <v>12658</v>
      </c>
      <c r="L2706" s="11">
        <v>2</v>
      </c>
    </row>
    <row r="2707" spans="1:12">
      <c r="A2707" s="11" t="s">
        <v>5208</v>
      </c>
      <c r="D2707" s="11" t="s">
        <v>260</v>
      </c>
      <c r="E2707" s="19" t="s">
        <v>5458</v>
      </c>
      <c r="F2707" s="10">
        <v>42036</v>
      </c>
      <c r="G2707" s="10">
        <v>45689</v>
      </c>
      <c r="H2707" s="11">
        <v>11</v>
      </c>
      <c r="I2707" s="20" t="s">
        <v>259</v>
      </c>
      <c r="J2707" s="11" t="s">
        <v>261</v>
      </c>
      <c r="K2707" s="11" t="s">
        <v>12658</v>
      </c>
      <c r="L2707" s="11">
        <v>2</v>
      </c>
    </row>
    <row r="2708" spans="1:12">
      <c r="A2708" s="11" t="s">
        <v>5209</v>
      </c>
      <c r="D2708" s="11" t="s">
        <v>260</v>
      </c>
      <c r="E2708" s="19" t="s">
        <v>5459</v>
      </c>
      <c r="F2708" s="10">
        <v>42036</v>
      </c>
      <c r="G2708" s="10">
        <v>45689</v>
      </c>
      <c r="H2708" s="11">
        <v>11</v>
      </c>
      <c r="I2708" s="20" t="s">
        <v>259</v>
      </c>
      <c r="J2708" s="11" t="s">
        <v>261</v>
      </c>
      <c r="K2708" s="11" t="s">
        <v>12658</v>
      </c>
      <c r="L2708" s="11">
        <v>2</v>
      </c>
    </row>
    <row r="2709" spans="1:12">
      <c r="A2709" s="11" t="s">
        <v>5210</v>
      </c>
      <c r="D2709" s="11" t="s">
        <v>260</v>
      </c>
      <c r="E2709" s="19" t="s">
        <v>5460</v>
      </c>
      <c r="F2709" s="10">
        <v>42036</v>
      </c>
      <c r="G2709" s="10">
        <v>45689</v>
      </c>
      <c r="H2709" s="11">
        <v>11</v>
      </c>
      <c r="I2709" s="11" t="s">
        <v>277</v>
      </c>
      <c r="J2709" s="11" t="s">
        <v>261</v>
      </c>
      <c r="K2709" s="11" t="s">
        <v>12658</v>
      </c>
      <c r="L2709" s="11">
        <v>2</v>
      </c>
    </row>
    <row r="2710" spans="1:12">
      <c r="A2710" s="11" t="s">
        <v>5211</v>
      </c>
      <c r="D2710" s="11" t="s">
        <v>260</v>
      </c>
      <c r="E2710" s="19" t="s">
        <v>5461</v>
      </c>
      <c r="F2710" s="10">
        <v>42036</v>
      </c>
      <c r="G2710" s="10">
        <v>45689</v>
      </c>
      <c r="H2710" s="11">
        <v>11</v>
      </c>
      <c r="I2710" s="11" t="s">
        <v>277</v>
      </c>
      <c r="J2710" s="11" t="s">
        <v>261</v>
      </c>
      <c r="K2710" s="11" t="s">
        <v>12658</v>
      </c>
      <c r="L2710" s="11">
        <v>2</v>
      </c>
    </row>
    <row r="2711" spans="1:12">
      <c r="A2711" s="11" t="s">
        <v>5212</v>
      </c>
      <c r="D2711" s="11" t="s">
        <v>260</v>
      </c>
      <c r="E2711" s="19" t="s">
        <v>5462</v>
      </c>
      <c r="F2711" s="10">
        <v>42036</v>
      </c>
      <c r="G2711" s="10">
        <v>45689</v>
      </c>
      <c r="H2711" s="11">
        <v>11</v>
      </c>
      <c r="I2711" s="11" t="s">
        <v>277</v>
      </c>
      <c r="J2711" s="11" t="s">
        <v>261</v>
      </c>
      <c r="K2711" s="11" t="s">
        <v>12658</v>
      </c>
      <c r="L2711" s="11">
        <v>2</v>
      </c>
    </row>
    <row r="2712" spans="1:12">
      <c r="A2712" s="11" t="s">
        <v>5213</v>
      </c>
      <c r="D2712" s="11" t="s">
        <v>260</v>
      </c>
      <c r="E2712" s="19" t="s">
        <v>5463</v>
      </c>
      <c r="F2712" s="10">
        <v>42036</v>
      </c>
      <c r="G2712" s="10">
        <v>45689</v>
      </c>
      <c r="H2712" s="11">
        <v>11</v>
      </c>
      <c r="I2712" s="20" t="s">
        <v>259</v>
      </c>
      <c r="J2712" s="11" t="s">
        <v>261</v>
      </c>
      <c r="K2712" s="11" t="s">
        <v>12658</v>
      </c>
      <c r="L2712" s="11">
        <v>2</v>
      </c>
    </row>
    <row r="2713" spans="1:12">
      <c r="A2713" s="11" t="s">
        <v>5214</v>
      </c>
      <c r="D2713" s="11" t="s">
        <v>260</v>
      </c>
      <c r="E2713" s="19" t="s">
        <v>5464</v>
      </c>
      <c r="F2713" s="10">
        <v>42036</v>
      </c>
      <c r="G2713" s="10">
        <v>45689</v>
      </c>
      <c r="H2713" s="11">
        <v>11</v>
      </c>
      <c r="I2713" s="20" t="s">
        <v>259</v>
      </c>
      <c r="J2713" s="11" t="s">
        <v>261</v>
      </c>
      <c r="K2713" s="11" t="s">
        <v>12658</v>
      </c>
      <c r="L2713" s="11">
        <v>2</v>
      </c>
    </row>
    <row r="2714" spans="1:12">
      <c r="A2714" s="11" t="s">
        <v>5215</v>
      </c>
      <c r="D2714" s="11" t="s">
        <v>260</v>
      </c>
      <c r="E2714" s="19" t="s">
        <v>5465</v>
      </c>
      <c r="F2714" s="10">
        <v>42036</v>
      </c>
      <c r="G2714" s="10">
        <v>45689</v>
      </c>
      <c r="H2714" s="11">
        <v>11</v>
      </c>
      <c r="I2714" s="20" t="s">
        <v>259</v>
      </c>
      <c r="J2714" s="11" t="s">
        <v>261</v>
      </c>
      <c r="K2714" s="11" t="s">
        <v>12658</v>
      </c>
      <c r="L2714" s="11">
        <v>2</v>
      </c>
    </row>
    <row r="2715" spans="1:12">
      <c r="A2715" s="11" t="s">
        <v>5216</v>
      </c>
      <c r="D2715" s="11" t="s">
        <v>260</v>
      </c>
      <c r="E2715" s="19" t="s">
        <v>5466</v>
      </c>
      <c r="F2715" s="10">
        <v>42036</v>
      </c>
      <c r="G2715" s="10">
        <v>45689</v>
      </c>
      <c r="H2715" s="11">
        <v>11</v>
      </c>
      <c r="I2715" s="20" t="s">
        <v>259</v>
      </c>
      <c r="J2715" s="11" t="s">
        <v>261</v>
      </c>
      <c r="K2715" s="11" t="s">
        <v>12658</v>
      </c>
      <c r="L2715" s="11">
        <v>2</v>
      </c>
    </row>
    <row r="2716" spans="1:12">
      <c r="A2716" s="11" t="s">
        <v>5217</v>
      </c>
      <c r="D2716" s="11" t="s">
        <v>260</v>
      </c>
      <c r="E2716" s="19" t="s">
        <v>5467</v>
      </c>
      <c r="F2716" s="10">
        <v>42036</v>
      </c>
      <c r="G2716" s="10">
        <v>45689</v>
      </c>
      <c r="H2716" s="11">
        <v>11</v>
      </c>
      <c r="I2716" s="20" t="s">
        <v>259</v>
      </c>
      <c r="J2716" s="11" t="s">
        <v>261</v>
      </c>
      <c r="K2716" s="11" t="s">
        <v>12658</v>
      </c>
      <c r="L2716" s="11">
        <v>2</v>
      </c>
    </row>
    <row r="2717" spans="1:12">
      <c r="A2717" s="11" t="s">
        <v>5218</v>
      </c>
      <c r="D2717" s="11" t="s">
        <v>260</v>
      </c>
      <c r="E2717" s="19" t="s">
        <v>5468</v>
      </c>
      <c r="F2717" s="10">
        <v>42036</v>
      </c>
      <c r="G2717" s="10">
        <v>45689</v>
      </c>
      <c r="H2717" s="11">
        <v>11</v>
      </c>
      <c r="I2717" s="20" t="s">
        <v>259</v>
      </c>
      <c r="J2717" s="11" t="s">
        <v>261</v>
      </c>
      <c r="K2717" s="11" t="s">
        <v>12658</v>
      </c>
      <c r="L2717" s="11">
        <v>2</v>
      </c>
    </row>
    <row r="2718" spans="1:12">
      <c r="A2718" s="11" t="s">
        <v>5219</v>
      </c>
      <c r="D2718" s="11" t="s">
        <v>260</v>
      </c>
      <c r="E2718" s="19" t="s">
        <v>5469</v>
      </c>
      <c r="F2718" s="10">
        <v>42036</v>
      </c>
      <c r="G2718" s="10">
        <v>45689</v>
      </c>
      <c r="H2718" s="11">
        <v>11</v>
      </c>
      <c r="I2718" s="20" t="s">
        <v>259</v>
      </c>
      <c r="J2718" s="11" t="s">
        <v>261</v>
      </c>
      <c r="K2718" s="11" t="s">
        <v>12658</v>
      </c>
      <c r="L2718" s="11">
        <v>2</v>
      </c>
    </row>
    <row r="2719" spans="1:12">
      <c r="A2719" s="11" t="s">
        <v>5220</v>
      </c>
      <c r="D2719" s="11" t="s">
        <v>260</v>
      </c>
      <c r="E2719" s="19" t="s">
        <v>5470</v>
      </c>
      <c r="F2719" s="10">
        <v>42036</v>
      </c>
      <c r="G2719" s="10">
        <v>45689</v>
      </c>
      <c r="H2719" s="11">
        <v>11</v>
      </c>
      <c r="I2719" s="20" t="s">
        <v>259</v>
      </c>
      <c r="J2719" s="11" t="s">
        <v>261</v>
      </c>
      <c r="K2719" s="11" t="s">
        <v>12658</v>
      </c>
      <c r="L2719" s="11">
        <v>2</v>
      </c>
    </row>
    <row r="2720" spans="1:12">
      <c r="A2720" s="11" t="s">
        <v>5221</v>
      </c>
      <c r="D2720" s="11" t="s">
        <v>260</v>
      </c>
      <c r="E2720" s="19" t="s">
        <v>5471</v>
      </c>
      <c r="F2720" s="10">
        <v>42036</v>
      </c>
      <c r="G2720" s="10">
        <v>45689</v>
      </c>
      <c r="H2720" s="11">
        <v>11</v>
      </c>
      <c r="I2720" s="20" t="s">
        <v>259</v>
      </c>
      <c r="J2720" s="11" t="s">
        <v>261</v>
      </c>
      <c r="K2720" s="11" t="s">
        <v>12658</v>
      </c>
      <c r="L2720" s="11">
        <v>2</v>
      </c>
    </row>
    <row r="2721" spans="1:12">
      <c r="A2721" s="11" t="s">
        <v>5222</v>
      </c>
      <c r="D2721" s="11" t="s">
        <v>260</v>
      </c>
      <c r="E2721" s="19" t="s">
        <v>5472</v>
      </c>
      <c r="F2721" s="10">
        <v>42036</v>
      </c>
      <c r="G2721" s="10">
        <v>45689</v>
      </c>
      <c r="H2721" s="11">
        <v>11</v>
      </c>
      <c r="I2721" s="20" t="s">
        <v>259</v>
      </c>
      <c r="J2721" s="11" t="s">
        <v>261</v>
      </c>
      <c r="K2721" s="11" t="s">
        <v>12658</v>
      </c>
      <c r="L2721" s="11">
        <v>2</v>
      </c>
    </row>
    <row r="2722" spans="1:12">
      <c r="A2722" s="11" t="s">
        <v>5223</v>
      </c>
      <c r="D2722" s="11" t="s">
        <v>260</v>
      </c>
      <c r="E2722" s="19" t="s">
        <v>5473</v>
      </c>
      <c r="F2722" s="10">
        <v>42036</v>
      </c>
      <c r="G2722" s="10">
        <v>45689</v>
      </c>
      <c r="H2722" s="11">
        <v>11</v>
      </c>
      <c r="I2722" s="20" t="s">
        <v>259</v>
      </c>
      <c r="J2722" s="11" t="s">
        <v>261</v>
      </c>
      <c r="K2722" s="11" t="s">
        <v>12658</v>
      </c>
      <c r="L2722" s="11">
        <v>2</v>
      </c>
    </row>
    <row r="2723" spans="1:12">
      <c r="A2723" s="11" t="s">
        <v>5224</v>
      </c>
      <c r="D2723" s="11" t="s">
        <v>260</v>
      </c>
      <c r="E2723" s="19" t="s">
        <v>5474</v>
      </c>
      <c r="F2723" s="10">
        <v>42036</v>
      </c>
      <c r="G2723" s="10">
        <v>45689</v>
      </c>
      <c r="H2723" s="11">
        <v>11</v>
      </c>
      <c r="I2723" s="20" t="s">
        <v>259</v>
      </c>
      <c r="J2723" s="11" t="s">
        <v>261</v>
      </c>
      <c r="K2723" s="11" t="s">
        <v>12658</v>
      </c>
      <c r="L2723" s="11">
        <v>2</v>
      </c>
    </row>
    <row r="2724" spans="1:12">
      <c r="A2724" s="11" t="s">
        <v>5225</v>
      </c>
      <c r="D2724" s="11" t="s">
        <v>260</v>
      </c>
      <c r="E2724" s="19" t="s">
        <v>5475</v>
      </c>
      <c r="F2724" s="10">
        <v>42036</v>
      </c>
      <c r="G2724" s="10">
        <v>45689</v>
      </c>
      <c r="H2724" s="11">
        <v>11</v>
      </c>
      <c r="I2724" s="20" t="s">
        <v>259</v>
      </c>
      <c r="J2724" s="11" t="s">
        <v>261</v>
      </c>
      <c r="K2724" s="11" t="s">
        <v>12658</v>
      </c>
      <c r="L2724" s="11">
        <v>2</v>
      </c>
    </row>
    <row r="2725" spans="1:12">
      <c r="A2725" s="11" t="s">
        <v>5226</v>
      </c>
      <c r="D2725" s="11" t="s">
        <v>260</v>
      </c>
      <c r="E2725" s="19" t="s">
        <v>5476</v>
      </c>
      <c r="F2725" s="10">
        <v>42036</v>
      </c>
      <c r="G2725" s="10">
        <v>45689</v>
      </c>
      <c r="H2725" s="11">
        <v>11</v>
      </c>
      <c r="I2725" s="20" t="s">
        <v>259</v>
      </c>
      <c r="J2725" s="11" t="s">
        <v>261</v>
      </c>
      <c r="K2725" s="11" t="s">
        <v>12658</v>
      </c>
      <c r="L2725" s="11">
        <v>2</v>
      </c>
    </row>
    <row r="2726" spans="1:12">
      <c r="A2726" s="11" t="s">
        <v>5227</v>
      </c>
      <c r="D2726" s="11" t="s">
        <v>260</v>
      </c>
      <c r="E2726" s="19" t="s">
        <v>5477</v>
      </c>
      <c r="F2726" s="10">
        <v>42036</v>
      </c>
      <c r="G2726" s="10">
        <v>45689</v>
      </c>
      <c r="H2726" s="11">
        <v>11</v>
      </c>
      <c r="I2726" s="20" t="s">
        <v>259</v>
      </c>
      <c r="J2726" s="11" t="s">
        <v>261</v>
      </c>
      <c r="K2726" s="11" t="s">
        <v>12658</v>
      </c>
      <c r="L2726" s="11">
        <v>2</v>
      </c>
    </row>
    <row r="2727" spans="1:12">
      <c r="A2727" s="11" t="s">
        <v>5228</v>
      </c>
      <c r="D2727" s="11" t="s">
        <v>260</v>
      </c>
      <c r="E2727" s="19" t="s">
        <v>5478</v>
      </c>
      <c r="F2727" s="10">
        <v>42036</v>
      </c>
      <c r="G2727" s="10">
        <v>45689</v>
      </c>
      <c r="H2727" s="11">
        <v>11</v>
      </c>
      <c r="I2727" s="11" t="s">
        <v>277</v>
      </c>
      <c r="J2727" s="11" t="s">
        <v>261</v>
      </c>
      <c r="K2727" s="11" t="s">
        <v>12658</v>
      </c>
      <c r="L2727" s="11">
        <v>2</v>
      </c>
    </row>
    <row r="2728" spans="1:12">
      <c r="A2728" s="11" t="s">
        <v>5229</v>
      </c>
      <c r="D2728" s="11" t="s">
        <v>260</v>
      </c>
      <c r="E2728" s="19" t="s">
        <v>5479</v>
      </c>
      <c r="F2728" s="10">
        <v>42036</v>
      </c>
      <c r="G2728" s="10">
        <v>45689</v>
      </c>
      <c r="H2728" s="11">
        <v>11</v>
      </c>
      <c r="I2728" s="11" t="s">
        <v>277</v>
      </c>
      <c r="J2728" s="11" t="s">
        <v>261</v>
      </c>
      <c r="K2728" s="11" t="s">
        <v>12658</v>
      </c>
      <c r="L2728" s="11">
        <v>2</v>
      </c>
    </row>
    <row r="2729" spans="1:12">
      <c r="A2729" s="11" t="s">
        <v>5230</v>
      </c>
      <c r="D2729" s="11" t="s">
        <v>260</v>
      </c>
      <c r="E2729" s="19" t="s">
        <v>5480</v>
      </c>
      <c r="F2729" s="10">
        <v>42036</v>
      </c>
      <c r="G2729" s="10">
        <v>45689</v>
      </c>
      <c r="H2729" s="11">
        <v>11</v>
      </c>
      <c r="I2729" s="11" t="s">
        <v>277</v>
      </c>
      <c r="J2729" s="11" t="s">
        <v>261</v>
      </c>
      <c r="K2729" s="11" t="s">
        <v>12658</v>
      </c>
      <c r="L2729" s="11">
        <v>2</v>
      </c>
    </row>
    <row r="2730" spans="1:12">
      <c r="A2730" s="11" t="s">
        <v>5231</v>
      </c>
      <c r="D2730" s="11" t="s">
        <v>260</v>
      </c>
      <c r="E2730" s="19" t="s">
        <v>5481</v>
      </c>
      <c r="F2730" s="10">
        <v>42036</v>
      </c>
      <c r="G2730" s="10">
        <v>45689</v>
      </c>
      <c r="H2730" s="11">
        <v>11</v>
      </c>
      <c r="I2730" s="20" t="s">
        <v>259</v>
      </c>
      <c r="J2730" s="11" t="s">
        <v>261</v>
      </c>
      <c r="K2730" s="11" t="s">
        <v>12658</v>
      </c>
      <c r="L2730" s="11">
        <v>2</v>
      </c>
    </row>
    <row r="2731" spans="1:12">
      <c r="A2731" s="11" t="s">
        <v>5232</v>
      </c>
      <c r="D2731" s="11" t="s">
        <v>260</v>
      </c>
      <c r="E2731" s="19" t="s">
        <v>5482</v>
      </c>
      <c r="F2731" s="10">
        <v>42036</v>
      </c>
      <c r="G2731" s="10">
        <v>45689</v>
      </c>
      <c r="H2731" s="11">
        <v>11</v>
      </c>
      <c r="I2731" s="20" t="s">
        <v>259</v>
      </c>
      <c r="J2731" s="11" t="s">
        <v>261</v>
      </c>
      <c r="K2731" s="11" t="s">
        <v>12658</v>
      </c>
      <c r="L2731" s="11">
        <v>2</v>
      </c>
    </row>
    <row r="2732" spans="1:12">
      <c r="A2732" s="11" t="s">
        <v>5233</v>
      </c>
      <c r="D2732" s="11" t="s">
        <v>260</v>
      </c>
      <c r="E2732" s="19" t="s">
        <v>5483</v>
      </c>
      <c r="F2732" s="10">
        <v>42036</v>
      </c>
      <c r="G2732" s="10">
        <v>45689</v>
      </c>
      <c r="H2732" s="11">
        <v>11</v>
      </c>
      <c r="I2732" s="20" t="s">
        <v>259</v>
      </c>
      <c r="J2732" s="11" t="s">
        <v>261</v>
      </c>
      <c r="K2732" s="11" t="s">
        <v>12658</v>
      </c>
      <c r="L2732" s="11">
        <v>2</v>
      </c>
    </row>
    <row r="2733" spans="1:12">
      <c r="A2733" s="11" t="s">
        <v>5234</v>
      </c>
      <c r="D2733" s="11" t="s">
        <v>260</v>
      </c>
      <c r="E2733" s="19" t="s">
        <v>5484</v>
      </c>
      <c r="F2733" s="10">
        <v>42036</v>
      </c>
      <c r="G2733" s="10">
        <v>45689</v>
      </c>
      <c r="H2733" s="11">
        <v>11</v>
      </c>
      <c r="I2733" s="20" t="s">
        <v>259</v>
      </c>
      <c r="J2733" s="11" t="s">
        <v>261</v>
      </c>
      <c r="K2733" s="11" t="s">
        <v>12658</v>
      </c>
      <c r="L2733" s="11">
        <v>2</v>
      </c>
    </row>
    <row r="2734" spans="1:12">
      <c r="A2734" s="11" t="s">
        <v>5235</v>
      </c>
      <c r="D2734" s="11" t="s">
        <v>260</v>
      </c>
      <c r="E2734" s="19" t="s">
        <v>5485</v>
      </c>
      <c r="F2734" s="10">
        <v>42036</v>
      </c>
      <c r="G2734" s="10">
        <v>45689</v>
      </c>
      <c r="H2734" s="11">
        <v>11</v>
      </c>
      <c r="I2734" s="20" t="s">
        <v>259</v>
      </c>
      <c r="J2734" s="11" t="s">
        <v>261</v>
      </c>
      <c r="K2734" s="11" t="s">
        <v>12658</v>
      </c>
      <c r="L2734" s="11">
        <v>2</v>
      </c>
    </row>
    <row r="2735" spans="1:12">
      <c r="A2735" s="11" t="s">
        <v>5236</v>
      </c>
      <c r="D2735" s="11" t="s">
        <v>260</v>
      </c>
      <c r="E2735" s="19" t="s">
        <v>5486</v>
      </c>
      <c r="F2735" s="10">
        <v>42036</v>
      </c>
      <c r="G2735" s="10">
        <v>45689</v>
      </c>
      <c r="H2735" s="11">
        <v>11</v>
      </c>
      <c r="I2735" s="20" t="s">
        <v>259</v>
      </c>
      <c r="J2735" s="11" t="s">
        <v>261</v>
      </c>
      <c r="K2735" s="11" t="s">
        <v>12658</v>
      </c>
      <c r="L2735" s="11">
        <v>2</v>
      </c>
    </row>
    <row r="2736" spans="1:12">
      <c r="A2736" s="11" t="s">
        <v>5237</v>
      </c>
      <c r="D2736" s="11" t="s">
        <v>260</v>
      </c>
      <c r="E2736" s="19" t="s">
        <v>5487</v>
      </c>
      <c r="F2736" s="10">
        <v>42036</v>
      </c>
      <c r="G2736" s="10">
        <v>45689</v>
      </c>
      <c r="H2736" s="11">
        <v>11</v>
      </c>
      <c r="I2736" s="20" t="s">
        <v>259</v>
      </c>
      <c r="J2736" s="11" t="s">
        <v>261</v>
      </c>
      <c r="K2736" s="11" t="s">
        <v>12658</v>
      </c>
      <c r="L2736" s="11">
        <v>2</v>
      </c>
    </row>
    <row r="2737" spans="1:12">
      <c r="A2737" s="11" t="s">
        <v>5238</v>
      </c>
      <c r="D2737" s="11" t="s">
        <v>260</v>
      </c>
      <c r="E2737" s="19" t="s">
        <v>5488</v>
      </c>
      <c r="F2737" s="10">
        <v>42036</v>
      </c>
      <c r="G2737" s="10">
        <v>45689</v>
      </c>
      <c r="H2737" s="11">
        <v>11</v>
      </c>
      <c r="I2737" s="20" t="s">
        <v>259</v>
      </c>
      <c r="J2737" s="11" t="s">
        <v>261</v>
      </c>
      <c r="K2737" s="11" t="s">
        <v>12658</v>
      </c>
      <c r="L2737" s="11">
        <v>2</v>
      </c>
    </row>
    <row r="2738" spans="1:12">
      <c r="A2738" s="11" t="s">
        <v>5239</v>
      </c>
      <c r="D2738" s="11" t="s">
        <v>260</v>
      </c>
      <c r="E2738" s="19" t="s">
        <v>5489</v>
      </c>
      <c r="F2738" s="10">
        <v>42036</v>
      </c>
      <c r="G2738" s="10">
        <v>45689</v>
      </c>
      <c r="H2738" s="11">
        <v>11</v>
      </c>
      <c r="I2738" s="20" t="s">
        <v>259</v>
      </c>
      <c r="J2738" s="11" t="s">
        <v>261</v>
      </c>
      <c r="K2738" s="11" t="s">
        <v>12658</v>
      </c>
      <c r="L2738" s="11">
        <v>2</v>
      </c>
    </row>
    <row r="2739" spans="1:12">
      <c r="A2739" s="11" t="s">
        <v>5240</v>
      </c>
      <c r="D2739" s="11" t="s">
        <v>260</v>
      </c>
      <c r="E2739" s="19" t="s">
        <v>5490</v>
      </c>
      <c r="F2739" s="10">
        <v>42036</v>
      </c>
      <c r="G2739" s="10">
        <v>45689</v>
      </c>
      <c r="H2739" s="11">
        <v>11</v>
      </c>
      <c r="I2739" s="20" t="s">
        <v>259</v>
      </c>
      <c r="J2739" s="11" t="s">
        <v>261</v>
      </c>
      <c r="K2739" s="11" t="s">
        <v>12658</v>
      </c>
      <c r="L2739" s="11">
        <v>2</v>
      </c>
    </row>
    <row r="2740" spans="1:12">
      <c r="A2740" s="11" t="s">
        <v>5241</v>
      </c>
      <c r="D2740" s="11" t="s">
        <v>260</v>
      </c>
      <c r="E2740" s="19" t="s">
        <v>5491</v>
      </c>
      <c r="F2740" s="10">
        <v>42036</v>
      </c>
      <c r="G2740" s="10">
        <v>45689</v>
      </c>
      <c r="H2740" s="11">
        <v>11</v>
      </c>
      <c r="I2740" s="20" t="s">
        <v>259</v>
      </c>
      <c r="J2740" s="11" t="s">
        <v>261</v>
      </c>
      <c r="K2740" s="11" t="s">
        <v>12658</v>
      </c>
      <c r="L2740" s="11">
        <v>2</v>
      </c>
    </row>
    <row r="2741" spans="1:12">
      <c r="A2741" s="11" t="s">
        <v>5242</v>
      </c>
      <c r="D2741" s="11" t="s">
        <v>260</v>
      </c>
      <c r="E2741" s="19" t="s">
        <v>5492</v>
      </c>
      <c r="F2741" s="10">
        <v>42036</v>
      </c>
      <c r="G2741" s="10">
        <v>45689</v>
      </c>
      <c r="H2741" s="11">
        <v>11</v>
      </c>
      <c r="I2741" s="20" t="s">
        <v>259</v>
      </c>
      <c r="J2741" s="11" t="s">
        <v>261</v>
      </c>
      <c r="K2741" s="11" t="s">
        <v>12658</v>
      </c>
      <c r="L2741" s="11">
        <v>2</v>
      </c>
    </row>
    <row r="2742" spans="1:12">
      <c r="A2742" s="11" t="s">
        <v>5243</v>
      </c>
      <c r="D2742" s="11" t="s">
        <v>260</v>
      </c>
      <c r="E2742" s="19" t="s">
        <v>5493</v>
      </c>
      <c r="F2742" s="10">
        <v>42036</v>
      </c>
      <c r="G2742" s="10">
        <v>45689</v>
      </c>
      <c r="H2742" s="11">
        <v>11</v>
      </c>
      <c r="I2742" s="20" t="s">
        <v>259</v>
      </c>
      <c r="J2742" s="11" t="s">
        <v>261</v>
      </c>
      <c r="K2742" s="11" t="s">
        <v>12658</v>
      </c>
      <c r="L2742" s="11">
        <v>2</v>
      </c>
    </row>
    <row r="2743" spans="1:12">
      <c r="A2743" s="11" t="s">
        <v>5244</v>
      </c>
      <c r="D2743" s="11" t="s">
        <v>260</v>
      </c>
      <c r="E2743" s="19" t="s">
        <v>5494</v>
      </c>
      <c r="F2743" s="10">
        <v>42036</v>
      </c>
      <c r="G2743" s="10">
        <v>45689</v>
      </c>
      <c r="H2743" s="11">
        <v>11</v>
      </c>
      <c r="I2743" s="20" t="s">
        <v>259</v>
      </c>
      <c r="J2743" s="11" t="s">
        <v>261</v>
      </c>
      <c r="K2743" s="11" t="s">
        <v>12658</v>
      </c>
      <c r="L2743" s="11">
        <v>2</v>
      </c>
    </row>
    <row r="2744" spans="1:12">
      <c r="A2744" s="11" t="s">
        <v>5245</v>
      </c>
      <c r="D2744" s="11" t="s">
        <v>260</v>
      </c>
      <c r="E2744" s="19" t="s">
        <v>5495</v>
      </c>
      <c r="F2744" s="10">
        <v>42036</v>
      </c>
      <c r="G2744" s="10">
        <v>45689</v>
      </c>
      <c r="H2744" s="11">
        <v>11</v>
      </c>
      <c r="I2744" s="20" t="s">
        <v>259</v>
      </c>
      <c r="J2744" s="11" t="s">
        <v>261</v>
      </c>
      <c r="K2744" s="11" t="s">
        <v>12658</v>
      </c>
      <c r="L2744" s="11">
        <v>2</v>
      </c>
    </row>
    <row r="2745" spans="1:12">
      <c r="A2745" s="11" t="s">
        <v>5246</v>
      </c>
      <c r="D2745" s="11" t="s">
        <v>260</v>
      </c>
      <c r="E2745" s="19" t="s">
        <v>5496</v>
      </c>
      <c r="F2745" s="10">
        <v>42036</v>
      </c>
      <c r="G2745" s="10">
        <v>45689</v>
      </c>
      <c r="H2745" s="11">
        <v>11</v>
      </c>
      <c r="I2745" s="11" t="s">
        <v>277</v>
      </c>
      <c r="J2745" s="11" t="s">
        <v>261</v>
      </c>
      <c r="K2745" s="11" t="s">
        <v>12658</v>
      </c>
      <c r="L2745" s="11">
        <v>2</v>
      </c>
    </row>
    <row r="2746" spans="1:12">
      <c r="A2746" s="11" t="s">
        <v>5247</v>
      </c>
      <c r="D2746" s="11" t="s">
        <v>260</v>
      </c>
      <c r="E2746" s="19" t="s">
        <v>5497</v>
      </c>
      <c r="F2746" s="10">
        <v>42036</v>
      </c>
      <c r="G2746" s="10">
        <v>45689</v>
      </c>
      <c r="H2746" s="11">
        <v>11</v>
      </c>
      <c r="I2746" s="11" t="s">
        <v>277</v>
      </c>
      <c r="J2746" s="11" t="s">
        <v>261</v>
      </c>
      <c r="K2746" s="11" t="s">
        <v>12658</v>
      </c>
      <c r="L2746" s="11">
        <v>2</v>
      </c>
    </row>
    <row r="2747" spans="1:12">
      <c r="A2747" s="11" t="s">
        <v>5248</v>
      </c>
      <c r="D2747" s="11" t="s">
        <v>260</v>
      </c>
      <c r="E2747" s="19" t="s">
        <v>5498</v>
      </c>
      <c r="F2747" s="10">
        <v>42036</v>
      </c>
      <c r="G2747" s="10">
        <v>45689</v>
      </c>
      <c r="H2747" s="11">
        <v>11</v>
      </c>
      <c r="I2747" s="11" t="s">
        <v>277</v>
      </c>
      <c r="J2747" s="11" t="s">
        <v>261</v>
      </c>
      <c r="K2747" s="11" t="s">
        <v>12658</v>
      </c>
      <c r="L2747" s="11">
        <v>2</v>
      </c>
    </row>
    <row r="2748" spans="1:12">
      <c r="A2748" s="11" t="s">
        <v>5249</v>
      </c>
      <c r="D2748" s="11" t="s">
        <v>260</v>
      </c>
      <c r="E2748" s="19" t="s">
        <v>5499</v>
      </c>
      <c r="F2748" s="10">
        <v>42036</v>
      </c>
      <c r="G2748" s="10">
        <v>45689</v>
      </c>
      <c r="H2748" s="11">
        <v>11</v>
      </c>
      <c r="I2748" s="20" t="s">
        <v>259</v>
      </c>
      <c r="J2748" s="11" t="s">
        <v>261</v>
      </c>
      <c r="K2748" s="11" t="s">
        <v>12658</v>
      </c>
      <c r="L2748" s="11">
        <v>2</v>
      </c>
    </row>
    <row r="2749" spans="1:12">
      <c r="A2749" s="11" t="s">
        <v>5250</v>
      </c>
      <c r="D2749" s="11" t="s">
        <v>260</v>
      </c>
      <c r="E2749" s="19" t="s">
        <v>5500</v>
      </c>
      <c r="F2749" s="10">
        <v>42036</v>
      </c>
      <c r="G2749" s="10">
        <v>45689</v>
      </c>
      <c r="H2749" s="11">
        <v>11</v>
      </c>
      <c r="I2749" s="20" t="s">
        <v>259</v>
      </c>
      <c r="J2749" s="11" t="s">
        <v>261</v>
      </c>
      <c r="K2749" s="11" t="s">
        <v>12658</v>
      </c>
      <c r="L2749" s="11">
        <v>2</v>
      </c>
    </row>
    <row r="2750" spans="1:12">
      <c r="A2750" s="11" t="s">
        <v>5251</v>
      </c>
      <c r="D2750" s="11" t="s">
        <v>260</v>
      </c>
      <c r="E2750" s="19" t="s">
        <v>5501</v>
      </c>
      <c r="F2750" s="10">
        <v>42036</v>
      </c>
      <c r="G2750" s="10">
        <v>45689</v>
      </c>
      <c r="H2750" s="11">
        <v>11</v>
      </c>
      <c r="I2750" s="20" t="s">
        <v>259</v>
      </c>
      <c r="J2750" s="11" t="s">
        <v>261</v>
      </c>
      <c r="K2750" s="11" t="s">
        <v>12658</v>
      </c>
      <c r="L2750" s="11">
        <v>2</v>
      </c>
    </row>
    <row r="2751" spans="1:12">
      <c r="A2751" s="11" t="s">
        <v>5252</v>
      </c>
      <c r="D2751" s="11" t="s">
        <v>260</v>
      </c>
      <c r="E2751" s="19" t="s">
        <v>5502</v>
      </c>
      <c r="F2751" s="10">
        <v>42036</v>
      </c>
      <c r="G2751" s="10">
        <v>45689</v>
      </c>
      <c r="H2751" s="11">
        <v>11</v>
      </c>
      <c r="I2751" s="20" t="s">
        <v>259</v>
      </c>
      <c r="J2751" s="11" t="s">
        <v>261</v>
      </c>
      <c r="K2751" s="11" t="s">
        <v>12658</v>
      </c>
      <c r="L2751" s="11">
        <v>2</v>
      </c>
    </row>
    <row r="2752" spans="1:12">
      <c r="A2752" s="11" t="s">
        <v>5253</v>
      </c>
      <c r="D2752" s="11" t="s">
        <v>260</v>
      </c>
      <c r="E2752" s="19" t="s">
        <v>5503</v>
      </c>
      <c r="F2752" s="10">
        <v>42036</v>
      </c>
      <c r="G2752" s="10">
        <v>45689</v>
      </c>
      <c r="H2752" s="11">
        <v>11</v>
      </c>
      <c r="I2752" s="20" t="s">
        <v>259</v>
      </c>
      <c r="J2752" s="11" t="s">
        <v>261</v>
      </c>
      <c r="K2752" s="11" t="s">
        <v>12658</v>
      </c>
      <c r="L2752" s="11">
        <v>2</v>
      </c>
    </row>
    <row r="2753" spans="1:12">
      <c r="A2753" s="11" t="s">
        <v>5254</v>
      </c>
      <c r="D2753" s="11" t="s">
        <v>260</v>
      </c>
      <c r="E2753" s="19" t="s">
        <v>5504</v>
      </c>
      <c r="F2753" s="10">
        <v>42036</v>
      </c>
      <c r="G2753" s="10">
        <v>45689</v>
      </c>
      <c r="H2753" s="11">
        <v>11</v>
      </c>
      <c r="I2753" s="20" t="s">
        <v>259</v>
      </c>
      <c r="J2753" s="11" t="s">
        <v>261</v>
      </c>
      <c r="K2753" s="11" t="s">
        <v>12658</v>
      </c>
      <c r="L2753" s="11">
        <v>2</v>
      </c>
    </row>
    <row r="2754" spans="1:12">
      <c r="A2754" s="11" t="s">
        <v>5255</v>
      </c>
      <c r="D2754" s="11" t="s">
        <v>260</v>
      </c>
      <c r="E2754" s="19" t="s">
        <v>5505</v>
      </c>
      <c r="F2754" s="10">
        <v>42036</v>
      </c>
      <c r="G2754" s="10">
        <v>45689</v>
      </c>
      <c r="H2754" s="11">
        <v>11</v>
      </c>
      <c r="I2754" s="20" t="s">
        <v>259</v>
      </c>
      <c r="J2754" s="11" t="s">
        <v>261</v>
      </c>
      <c r="K2754" s="11" t="s">
        <v>12658</v>
      </c>
      <c r="L2754" s="11">
        <v>2</v>
      </c>
    </row>
    <row r="2755" spans="1:12">
      <c r="A2755" s="11" t="s">
        <v>5256</v>
      </c>
      <c r="D2755" s="11" t="s">
        <v>260</v>
      </c>
      <c r="E2755" s="19" t="s">
        <v>5506</v>
      </c>
      <c r="F2755" s="10">
        <v>42036</v>
      </c>
      <c r="G2755" s="10">
        <v>45689</v>
      </c>
      <c r="H2755" s="11">
        <v>11</v>
      </c>
      <c r="I2755" s="20" t="s">
        <v>259</v>
      </c>
      <c r="J2755" s="11" t="s">
        <v>261</v>
      </c>
      <c r="K2755" s="11" t="s">
        <v>12658</v>
      </c>
      <c r="L2755" s="11">
        <v>2</v>
      </c>
    </row>
    <row r="2756" spans="1:12">
      <c r="A2756" s="11" t="s">
        <v>5257</v>
      </c>
      <c r="D2756" s="11" t="s">
        <v>260</v>
      </c>
      <c r="E2756" s="19" t="s">
        <v>5507</v>
      </c>
      <c r="F2756" s="10">
        <v>42036</v>
      </c>
      <c r="G2756" s="10">
        <v>45689</v>
      </c>
      <c r="H2756" s="11">
        <v>11</v>
      </c>
      <c r="I2756" s="20" t="s">
        <v>259</v>
      </c>
      <c r="J2756" s="11" t="s">
        <v>261</v>
      </c>
      <c r="K2756" s="11" t="s">
        <v>12658</v>
      </c>
      <c r="L2756" s="11">
        <v>2</v>
      </c>
    </row>
    <row r="2757" spans="1:12">
      <c r="A2757" s="11" t="s">
        <v>5258</v>
      </c>
      <c r="D2757" s="11" t="s">
        <v>260</v>
      </c>
      <c r="E2757" s="19" t="s">
        <v>5508</v>
      </c>
      <c r="F2757" s="10">
        <v>42036</v>
      </c>
      <c r="G2757" s="10">
        <v>45689</v>
      </c>
      <c r="H2757" s="11">
        <v>11</v>
      </c>
      <c r="I2757" s="20" t="s">
        <v>259</v>
      </c>
      <c r="J2757" s="11" t="s">
        <v>261</v>
      </c>
      <c r="K2757" s="11" t="s">
        <v>12658</v>
      </c>
      <c r="L2757" s="11">
        <v>2</v>
      </c>
    </row>
    <row r="2758" spans="1:12">
      <c r="A2758" s="11" t="s">
        <v>5259</v>
      </c>
      <c r="D2758" s="11" t="s">
        <v>260</v>
      </c>
      <c r="E2758" s="19" t="s">
        <v>5509</v>
      </c>
      <c r="F2758" s="10">
        <v>42036</v>
      </c>
      <c r="G2758" s="10">
        <v>45689</v>
      </c>
      <c r="H2758" s="11">
        <v>11</v>
      </c>
      <c r="I2758" s="20" t="s">
        <v>259</v>
      </c>
      <c r="J2758" s="11" t="s">
        <v>261</v>
      </c>
      <c r="K2758" s="11" t="s">
        <v>12658</v>
      </c>
      <c r="L2758" s="11">
        <v>2</v>
      </c>
    </row>
    <row r="2759" spans="1:12">
      <c r="A2759" s="11" t="s">
        <v>5260</v>
      </c>
      <c r="D2759" s="11" t="s">
        <v>260</v>
      </c>
      <c r="E2759" s="19" t="s">
        <v>5510</v>
      </c>
      <c r="F2759" s="10">
        <v>42036</v>
      </c>
      <c r="G2759" s="10">
        <v>45689</v>
      </c>
      <c r="H2759" s="11">
        <v>11</v>
      </c>
      <c r="I2759" s="20" t="s">
        <v>259</v>
      </c>
      <c r="J2759" s="11" t="s">
        <v>261</v>
      </c>
      <c r="K2759" s="11" t="s">
        <v>12658</v>
      </c>
      <c r="L2759" s="11">
        <v>2</v>
      </c>
    </row>
    <row r="2760" spans="1:12">
      <c r="A2760" s="11" t="s">
        <v>5261</v>
      </c>
      <c r="D2760" s="11" t="s">
        <v>260</v>
      </c>
      <c r="E2760" s="19" t="s">
        <v>5511</v>
      </c>
      <c r="F2760" s="10">
        <v>42036</v>
      </c>
      <c r="G2760" s="10">
        <v>45689</v>
      </c>
      <c r="H2760" s="11">
        <v>11</v>
      </c>
      <c r="I2760" s="20" t="s">
        <v>259</v>
      </c>
      <c r="J2760" s="11" t="s">
        <v>261</v>
      </c>
      <c r="K2760" s="11" t="s">
        <v>12658</v>
      </c>
      <c r="L2760" s="11">
        <v>2</v>
      </c>
    </row>
    <row r="2761" spans="1:12">
      <c r="A2761" s="11" t="s">
        <v>5262</v>
      </c>
      <c r="D2761" s="11" t="s">
        <v>260</v>
      </c>
      <c r="E2761" s="19" t="s">
        <v>5512</v>
      </c>
      <c r="F2761" s="10">
        <v>42036</v>
      </c>
      <c r="G2761" s="10">
        <v>45689</v>
      </c>
      <c r="H2761" s="11">
        <v>11</v>
      </c>
      <c r="I2761" s="20" t="s">
        <v>259</v>
      </c>
      <c r="J2761" s="11" t="s">
        <v>261</v>
      </c>
      <c r="K2761" s="11" t="s">
        <v>12658</v>
      </c>
      <c r="L2761" s="11">
        <v>2</v>
      </c>
    </row>
    <row r="2762" spans="1:12">
      <c r="A2762" s="11" t="s">
        <v>5513</v>
      </c>
      <c r="D2762" s="11" t="s">
        <v>260</v>
      </c>
      <c r="E2762" s="19" t="s">
        <v>5763</v>
      </c>
      <c r="F2762" s="10">
        <v>42036</v>
      </c>
      <c r="G2762" s="10">
        <v>45689</v>
      </c>
      <c r="H2762" s="11">
        <v>11</v>
      </c>
      <c r="I2762" s="20" t="s">
        <v>259</v>
      </c>
      <c r="J2762" s="11" t="s">
        <v>261</v>
      </c>
      <c r="K2762" s="11" t="s">
        <v>12658</v>
      </c>
      <c r="L2762" s="11">
        <v>2</v>
      </c>
    </row>
    <row r="2763" spans="1:12">
      <c r="A2763" s="11" t="s">
        <v>5514</v>
      </c>
      <c r="D2763" s="11" t="s">
        <v>260</v>
      </c>
      <c r="E2763" s="19" t="s">
        <v>5764</v>
      </c>
      <c r="F2763" s="10">
        <v>42036</v>
      </c>
      <c r="G2763" s="10">
        <v>45689</v>
      </c>
      <c r="H2763" s="11">
        <v>11</v>
      </c>
      <c r="I2763" s="11" t="s">
        <v>277</v>
      </c>
      <c r="J2763" s="11" t="s">
        <v>261</v>
      </c>
      <c r="K2763" s="11" t="s">
        <v>12658</v>
      </c>
      <c r="L2763" s="11">
        <v>2</v>
      </c>
    </row>
    <row r="2764" spans="1:12">
      <c r="A2764" s="11" t="s">
        <v>5515</v>
      </c>
      <c r="D2764" s="11" t="s">
        <v>260</v>
      </c>
      <c r="E2764" s="19" t="s">
        <v>5765</v>
      </c>
      <c r="F2764" s="10">
        <v>42036</v>
      </c>
      <c r="G2764" s="10">
        <v>45689</v>
      </c>
      <c r="H2764" s="11">
        <v>11</v>
      </c>
      <c r="I2764" s="11" t="s">
        <v>277</v>
      </c>
      <c r="J2764" s="11" t="s">
        <v>261</v>
      </c>
      <c r="K2764" s="11" t="s">
        <v>12658</v>
      </c>
      <c r="L2764" s="11">
        <v>2</v>
      </c>
    </row>
    <row r="2765" spans="1:12">
      <c r="A2765" s="11" t="s">
        <v>5516</v>
      </c>
      <c r="D2765" s="11" t="s">
        <v>260</v>
      </c>
      <c r="E2765" s="19" t="s">
        <v>5766</v>
      </c>
      <c r="F2765" s="10">
        <v>42036</v>
      </c>
      <c r="G2765" s="10">
        <v>45689</v>
      </c>
      <c r="H2765" s="11">
        <v>11</v>
      </c>
      <c r="I2765" s="11" t="s">
        <v>277</v>
      </c>
      <c r="J2765" s="11" t="s">
        <v>261</v>
      </c>
      <c r="K2765" s="11" t="s">
        <v>12658</v>
      </c>
      <c r="L2765" s="11">
        <v>2</v>
      </c>
    </row>
    <row r="2766" spans="1:12">
      <c r="A2766" s="11" t="s">
        <v>5517</v>
      </c>
      <c r="D2766" s="11" t="s">
        <v>260</v>
      </c>
      <c r="E2766" s="19" t="s">
        <v>5767</v>
      </c>
      <c r="F2766" s="10">
        <v>42036</v>
      </c>
      <c r="G2766" s="10">
        <v>45689</v>
      </c>
      <c r="H2766" s="11">
        <v>11</v>
      </c>
      <c r="I2766" s="20" t="s">
        <v>259</v>
      </c>
      <c r="J2766" s="11" t="s">
        <v>261</v>
      </c>
      <c r="K2766" s="11" t="s">
        <v>12658</v>
      </c>
      <c r="L2766" s="11">
        <v>2</v>
      </c>
    </row>
    <row r="2767" spans="1:12">
      <c r="A2767" s="11" t="s">
        <v>5518</v>
      </c>
      <c r="D2767" s="11" t="s">
        <v>260</v>
      </c>
      <c r="E2767" s="19" t="s">
        <v>5768</v>
      </c>
      <c r="F2767" s="10">
        <v>42036</v>
      </c>
      <c r="G2767" s="10">
        <v>45689</v>
      </c>
      <c r="H2767" s="11">
        <v>11</v>
      </c>
      <c r="I2767" s="20" t="s">
        <v>259</v>
      </c>
      <c r="J2767" s="11" t="s">
        <v>261</v>
      </c>
      <c r="K2767" s="11" t="s">
        <v>12658</v>
      </c>
      <c r="L2767" s="11">
        <v>2</v>
      </c>
    </row>
    <row r="2768" spans="1:12">
      <c r="A2768" s="11" t="s">
        <v>5519</v>
      </c>
      <c r="D2768" s="11" t="s">
        <v>260</v>
      </c>
      <c r="E2768" s="19" t="s">
        <v>5769</v>
      </c>
      <c r="F2768" s="10">
        <v>42036</v>
      </c>
      <c r="G2768" s="10">
        <v>45689</v>
      </c>
      <c r="H2768" s="11">
        <v>11</v>
      </c>
      <c r="I2768" s="20" t="s">
        <v>259</v>
      </c>
      <c r="J2768" s="11" t="s">
        <v>261</v>
      </c>
      <c r="K2768" s="11" t="s">
        <v>12658</v>
      </c>
      <c r="L2768" s="11">
        <v>2</v>
      </c>
    </row>
    <row r="2769" spans="1:12">
      <c r="A2769" s="11" t="s">
        <v>5520</v>
      </c>
      <c r="D2769" s="11" t="s">
        <v>260</v>
      </c>
      <c r="E2769" s="19" t="s">
        <v>5770</v>
      </c>
      <c r="F2769" s="10">
        <v>42036</v>
      </c>
      <c r="G2769" s="10">
        <v>45689</v>
      </c>
      <c r="H2769" s="11">
        <v>11</v>
      </c>
      <c r="I2769" s="20" t="s">
        <v>259</v>
      </c>
      <c r="J2769" s="11" t="s">
        <v>261</v>
      </c>
      <c r="K2769" s="11" t="s">
        <v>12658</v>
      </c>
      <c r="L2769" s="11">
        <v>2</v>
      </c>
    </row>
    <row r="2770" spans="1:12">
      <c r="A2770" s="11" t="s">
        <v>5521</v>
      </c>
      <c r="D2770" s="11" t="s">
        <v>260</v>
      </c>
      <c r="E2770" s="19" t="s">
        <v>5771</v>
      </c>
      <c r="F2770" s="10">
        <v>42036</v>
      </c>
      <c r="G2770" s="10">
        <v>45689</v>
      </c>
      <c r="H2770" s="11">
        <v>11</v>
      </c>
      <c r="I2770" s="20" t="s">
        <v>259</v>
      </c>
      <c r="J2770" s="11" t="s">
        <v>261</v>
      </c>
      <c r="K2770" s="11" t="s">
        <v>12658</v>
      </c>
      <c r="L2770" s="11">
        <v>2</v>
      </c>
    </row>
    <row r="2771" spans="1:12">
      <c r="A2771" s="11" t="s">
        <v>5522</v>
      </c>
      <c r="D2771" s="11" t="s">
        <v>260</v>
      </c>
      <c r="E2771" s="19" t="s">
        <v>5772</v>
      </c>
      <c r="F2771" s="10">
        <v>42036</v>
      </c>
      <c r="G2771" s="10">
        <v>45689</v>
      </c>
      <c r="H2771" s="11">
        <v>11</v>
      </c>
      <c r="I2771" s="20" t="s">
        <v>259</v>
      </c>
      <c r="J2771" s="11" t="s">
        <v>261</v>
      </c>
      <c r="K2771" s="11" t="s">
        <v>12658</v>
      </c>
      <c r="L2771" s="11">
        <v>2</v>
      </c>
    </row>
    <row r="2772" spans="1:12">
      <c r="A2772" s="11" t="s">
        <v>5523</v>
      </c>
      <c r="D2772" s="11" t="s">
        <v>260</v>
      </c>
      <c r="E2772" s="19" t="s">
        <v>5773</v>
      </c>
      <c r="F2772" s="10">
        <v>42036</v>
      </c>
      <c r="G2772" s="10">
        <v>45689</v>
      </c>
      <c r="H2772" s="11">
        <v>11</v>
      </c>
      <c r="I2772" s="20" t="s">
        <v>259</v>
      </c>
      <c r="J2772" s="11" t="s">
        <v>261</v>
      </c>
      <c r="K2772" s="11" t="s">
        <v>12658</v>
      </c>
      <c r="L2772" s="11">
        <v>2</v>
      </c>
    </row>
    <row r="2773" spans="1:12">
      <c r="A2773" s="11" t="s">
        <v>5524</v>
      </c>
      <c r="D2773" s="11" t="s">
        <v>260</v>
      </c>
      <c r="E2773" s="19" t="s">
        <v>5774</v>
      </c>
      <c r="F2773" s="10">
        <v>42036</v>
      </c>
      <c r="G2773" s="10">
        <v>45689</v>
      </c>
      <c r="H2773" s="11">
        <v>11</v>
      </c>
      <c r="I2773" s="20" t="s">
        <v>259</v>
      </c>
      <c r="J2773" s="11" t="s">
        <v>261</v>
      </c>
      <c r="K2773" s="11" t="s">
        <v>12658</v>
      </c>
      <c r="L2773" s="11">
        <v>2</v>
      </c>
    </row>
    <row r="2774" spans="1:12">
      <c r="A2774" s="11" t="s">
        <v>5525</v>
      </c>
      <c r="D2774" s="11" t="s">
        <v>260</v>
      </c>
      <c r="E2774" s="19" t="s">
        <v>5775</v>
      </c>
      <c r="F2774" s="10">
        <v>42036</v>
      </c>
      <c r="G2774" s="10">
        <v>45689</v>
      </c>
      <c r="H2774" s="11">
        <v>11</v>
      </c>
      <c r="I2774" s="20" t="s">
        <v>259</v>
      </c>
      <c r="J2774" s="11" t="s">
        <v>261</v>
      </c>
      <c r="K2774" s="11" t="s">
        <v>12658</v>
      </c>
      <c r="L2774" s="11">
        <v>2</v>
      </c>
    </row>
    <row r="2775" spans="1:12">
      <c r="A2775" s="11" t="s">
        <v>5526</v>
      </c>
      <c r="D2775" s="11" t="s">
        <v>260</v>
      </c>
      <c r="E2775" s="19" t="s">
        <v>5776</v>
      </c>
      <c r="F2775" s="10">
        <v>42036</v>
      </c>
      <c r="G2775" s="10">
        <v>45689</v>
      </c>
      <c r="H2775" s="11">
        <v>11</v>
      </c>
      <c r="I2775" s="20" t="s">
        <v>259</v>
      </c>
      <c r="J2775" s="11" t="s">
        <v>261</v>
      </c>
      <c r="K2775" s="11" t="s">
        <v>12658</v>
      </c>
      <c r="L2775" s="11">
        <v>2</v>
      </c>
    </row>
    <row r="2776" spans="1:12">
      <c r="A2776" s="11" t="s">
        <v>5527</v>
      </c>
      <c r="D2776" s="11" t="s">
        <v>260</v>
      </c>
      <c r="E2776" s="19" t="s">
        <v>5777</v>
      </c>
      <c r="F2776" s="10">
        <v>42036</v>
      </c>
      <c r="G2776" s="10">
        <v>45689</v>
      </c>
      <c r="H2776" s="11">
        <v>11</v>
      </c>
      <c r="I2776" s="20" t="s">
        <v>259</v>
      </c>
      <c r="J2776" s="11" t="s">
        <v>261</v>
      </c>
      <c r="K2776" s="11" t="s">
        <v>12658</v>
      </c>
      <c r="L2776" s="11">
        <v>2</v>
      </c>
    </row>
    <row r="2777" spans="1:12">
      <c r="A2777" s="11" t="s">
        <v>5528</v>
      </c>
      <c r="D2777" s="11" t="s">
        <v>260</v>
      </c>
      <c r="E2777" s="19" t="s">
        <v>5778</v>
      </c>
      <c r="F2777" s="10">
        <v>42036</v>
      </c>
      <c r="G2777" s="10">
        <v>45689</v>
      </c>
      <c r="H2777" s="11">
        <v>11</v>
      </c>
      <c r="I2777" s="20" t="s">
        <v>259</v>
      </c>
      <c r="J2777" s="11" t="s">
        <v>261</v>
      </c>
      <c r="K2777" s="11" t="s">
        <v>12658</v>
      </c>
      <c r="L2777" s="11">
        <v>2</v>
      </c>
    </row>
    <row r="2778" spans="1:12">
      <c r="A2778" s="11" t="s">
        <v>5529</v>
      </c>
      <c r="D2778" s="11" t="s">
        <v>260</v>
      </c>
      <c r="E2778" s="19" t="s">
        <v>5779</v>
      </c>
      <c r="F2778" s="10">
        <v>42036</v>
      </c>
      <c r="G2778" s="10">
        <v>45689</v>
      </c>
      <c r="H2778" s="11">
        <v>11</v>
      </c>
      <c r="I2778" s="20" t="s">
        <v>259</v>
      </c>
      <c r="J2778" s="11" t="s">
        <v>261</v>
      </c>
      <c r="K2778" s="11" t="s">
        <v>12658</v>
      </c>
      <c r="L2778" s="11">
        <v>2</v>
      </c>
    </row>
    <row r="2779" spans="1:12">
      <c r="A2779" s="11" t="s">
        <v>5530</v>
      </c>
      <c r="D2779" s="11" t="s">
        <v>260</v>
      </c>
      <c r="E2779" s="19" t="s">
        <v>5780</v>
      </c>
      <c r="F2779" s="10">
        <v>42036</v>
      </c>
      <c r="G2779" s="10">
        <v>45689</v>
      </c>
      <c r="H2779" s="11">
        <v>11</v>
      </c>
      <c r="I2779" s="20" t="s">
        <v>259</v>
      </c>
      <c r="J2779" s="11" t="s">
        <v>261</v>
      </c>
      <c r="K2779" s="11" t="s">
        <v>12658</v>
      </c>
      <c r="L2779" s="11">
        <v>2</v>
      </c>
    </row>
    <row r="2780" spans="1:12">
      <c r="A2780" s="11" t="s">
        <v>5531</v>
      </c>
      <c r="D2780" s="11" t="s">
        <v>260</v>
      </c>
      <c r="E2780" s="19" t="s">
        <v>5781</v>
      </c>
      <c r="F2780" s="10">
        <v>42036</v>
      </c>
      <c r="G2780" s="10">
        <v>45689</v>
      </c>
      <c r="H2780" s="11">
        <v>11</v>
      </c>
      <c r="I2780" s="20" t="s">
        <v>259</v>
      </c>
      <c r="J2780" s="11" t="s">
        <v>261</v>
      </c>
      <c r="K2780" s="11" t="s">
        <v>12658</v>
      </c>
      <c r="L2780" s="11">
        <v>2</v>
      </c>
    </row>
    <row r="2781" spans="1:12">
      <c r="A2781" s="11" t="s">
        <v>5532</v>
      </c>
      <c r="D2781" s="11" t="s">
        <v>260</v>
      </c>
      <c r="E2781" s="19" t="s">
        <v>5782</v>
      </c>
      <c r="F2781" s="10">
        <v>42036</v>
      </c>
      <c r="G2781" s="10">
        <v>45689</v>
      </c>
      <c r="H2781" s="11">
        <v>11</v>
      </c>
      <c r="I2781" s="11" t="s">
        <v>277</v>
      </c>
      <c r="J2781" s="11" t="s">
        <v>261</v>
      </c>
      <c r="K2781" s="11" t="s">
        <v>12658</v>
      </c>
      <c r="L2781" s="11">
        <v>2</v>
      </c>
    </row>
    <row r="2782" spans="1:12">
      <c r="A2782" s="11" t="s">
        <v>5533</v>
      </c>
      <c r="D2782" s="11" t="s">
        <v>260</v>
      </c>
      <c r="E2782" s="19" t="s">
        <v>5783</v>
      </c>
      <c r="F2782" s="10">
        <v>42036</v>
      </c>
      <c r="G2782" s="10">
        <v>45689</v>
      </c>
      <c r="H2782" s="11">
        <v>11</v>
      </c>
      <c r="I2782" s="11" t="s">
        <v>277</v>
      </c>
      <c r="J2782" s="11" t="s">
        <v>261</v>
      </c>
      <c r="K2782" s="11" t="s">
        <v>12658</v>
      </c>
      <c r="L2782" s="11">
        <v>2</v>
      </c>
    </row>
    <row r="2783" spans="1:12">
      <c r="A2783" s="11" t="s">
        <v>5534</v>
      </c>
      <c r="D2783" s="11" t="s">
        <v>260</v>
      </c>
      <c r="E2783" s="19" t="s">
        <v>5784</v>
      </c>
      <c r="F2783" s="10">
        <v>42036</v>
      </c>
      <c r="G2783" s="10">
        <v>45689</v>
      </c>
      <c r="H2783" s="11">
        <v>11</v>
      </c>
      <c r="I2783" s="11" t="s">
        <v>277</v>
      </c>
      <c r="J2783" s="11" t="s">
        <v>261</v>
      </c>
      <c r="K2783" s="11" t="s">
        <v>12658</v>
      </c>
      <c r="L2783" s="11">
        <v>2</v>
      </c>
    </row>
    <row r="2784" spans="1:12">
      <c r="A2784" s="11" t="s">
        <v>5535</v>
      </c>
      <c r="D2784" s="11" t="s">
        <v>260</v>
      </c>
      <c r="E2784" s="19" t="s">
        <v>5785</v>
      </c>
      <c r="F2784" s="10">
        <v>42036</v>
      </c>
      <c r="G2784" s="10">
        <v>45689</v>
      </c>
      <c r="H2784" s="11">
        <v>11</v>
      </c>
      <c r="I2784" s="20" t="s">
        <v>259</v>
      </c>
      <c r="J2784" s="11" t="s">
        <v>261</v>
      </c>
      <c r="K2784" s="11" t="s">
        <v>12658</v>
      </c>
      <c r="L2784" s="11">
        <v>2</v>
      </c>
    </row>
    <row r="2785" spans="1:12">
      <c r="A2785" s="11" t="s">
        <v>5536</v>
      </c>
      <c r="D2785" s="11" t="s">
        <v>260</v>
      </c>
      <c r="E2785" s="19" t="s">
        <v>5786</v>
      </c>
      <c r="F2785" s="10">
        <v>42036</v>
      </c>
      <c r="G2785" s="10">
        <v>45689</v>
      </c>
      <c r="H2785" s="11">
        <v>11</v>
      </c>
      <c r="I2785" s="20" t="s">
        <v>259</v>
      </c>
      <c r="J2785" s="11" t="s">
        <v>261</v>
      </c>
      <c r="K2785" s="11" t="s">
        <v>12658</v>
      </c>
      <c r="L2785" s="11">
        <v>2</v>
      </c>
    </row>
    <row r="2786" spans="1:12">
      <c r="A2786" s="11" t="s">
        <v>5537</v>
      </c>
      <c r="D2786" s="11" t="s">
        <v>260</v>
      </c>
      <c r="E2786" s="19" t="s">
        <v>5787</v>
      </c>
      <c r="F2786" s="10">
        <v>42036</v>
      </c>
      <c r="G2786" s="10">
        <v>45689</v>
      </c>
      <c r="H2786" s="11">
        <v>11</v>
      </c>
      <c r="I2786" s="20" t="s">
        <v>259</v>
      </c>
      <c r="J2786" s="11" t="s">
        <v>261</v>
      </c>
      <c r="K2786" s="11" t="s">
        <v>12658</v>
      </c>
      <c r="L2786" s="11">
        <v>2</v>
      </c>
    </row>
    <row r="2787" spans="1:12">
      <c r="A2787" s="11" t="s">
        <v>5538</v>
      </c>
      <c r="D2787" s="11" t="s">
        <v>260</v>
      </c>
      <c r="E2787" s="19" t="s">
        <v>5788</v>
      </c>
      <c r="F2787" s="10">
        <v>42036</v>
      </c>
      <c r="G2787" s="10">
        <v>45689</v>
      </c>
      <c r="H2787" s="11">
        <v>11</v>
      </c>
      <c r="I2787" s="20" t="s">
        <v>259</v>
      </c>
      <c r="J2787" s="11" t="s">
        <v>261</v>
      </c>
      <c r="K2787" s="11" t="s">
        <v>12658</v>
      </c>
      <c r="L2787" s="11">
        <v>2</v>
      </c>
    </row>
    <row r="2788" spans="1:12">
      <c r="A2788" s="11" t="s">
        <v>5539</v>
      </c>
      <c r="D2788" s="11" t="s">
        <v>260</v>
      </c>
      <c r="E2788" s="19" t="s">
        <v>5789</v>
      </c>
      <c r="F2788" s="10">
        <v>42036</v>
      </c>
      <c r="G2788" s="10">
        <v>45689</v>
      </c>
      <c r="H2788" s="11">
        <v>11</v>
      </c>
      <c r="I2788" s="20" t="s">
        <v>259</v>
      </c>
      <c r="J2788" s="11" t="s">
        <v>261</v>
      </c>
      <c r="K2788" s="11" t="s">
        <v>12658</v>
      </c>
      <c r="L2788" s="11">
        <v>2</v>
      </c>
    </row>
    <row r="2789" spans="1:12">
      <c r="A2789" s="11" t="s">
        <v>5540</v>
      </c>
      <c r="D2789" s="11" t="s">
        <v>260</v>
      </c>
      <c r="E2789" s="19" t="s">
        <v>5790</v>
      </c>
      <c r="F2789" s="10">
        <v>42036</v>
      </c>
      <c r="G2789" s="10">
        <v>45689</v>
      </c>
      <c r="H2789" s="11">
        <v>11</v>
      </c>
      <c r="I2789" s="20" t="s">
        <v>259</v>
      </c>
      <c r="J2789" s="11" t="s">
        <v>261</v>
      </c>
      <c r="K2789" s="11" t="s">
        <v>12658</v>
      </c>
      <c r="L2789" s="11">
        <v>2</v>
      </c>
    </row>
    <row r="2790" spans="1:12">
      <c r="A2790" s="11" t="s">
        <v>5541</v>
      </c>
      <c r="D2790" s="11" t="s">
        <v>260</v>
      </c>
      <c r="E2790" s="19" t="s">
        <v>5791</v>
      </c>
      <c r="F2790" s="10">
        <v>42036</v>
      </c>
      <c r="G2790" s="10">
        <v>45689</v>
      </c>
      <c r="H2790" s="11">
        <v>11</v>
      </c>
      <c r="I2790" s="20" t="s">
        <v>259</v>
      </c>
      <c r="J2790" s="11" t="s">
        <v>261</v>
      </c>
      <c r="K2790" s="11" t="s">
        <v>12658</v>
      </c>
      <c r="L2790" s="11">
        <v>2</v>
      </c>
    </row>
    <row r="2791" spans="1:12">
      <c r="A2791" s="11" t="s">
        <v>5542</v>
      </c>
      <c r="D2791" s="11" t="s">
        <v>260</v>
      </c>
      <c r="E2791" s="19" t="s">
        <v>5792</v>
      </c>
      <c r="F2791" s="10">
        <v>42036</v>
      </c>
      <c r="G2791" s="10">
        <v>45689</v>
      </c>
      <c r="H2791" s="11">
        <v>11</v>
      </c>
      <c r="I2791" s="20" t="s">
        <v>259</v>
      </c>
      <c r="J2791" s="11" t="s">
        <v>261</v>
      </c>
      <c r="K2791" s="11" t="s">
        <v>12658</v>
      </c>
      <c r="L2791" s="11">
        <v>2</v>
      </c>
    </row>
    <row r="2792" spans="1:12">
      <c r="A2792" s="11" t="s">
        <v>5543</v>
      </c>
      <c r="D2792" s="11" t="s">
        <v>260</v>
      </c>
      <c r="E2792" s="19" t="s">
        <v>5793</v>
      </c>
      <c r="F2792" s="10">
        <v>42036</v>
      </c>
      <c r="G2792" s="10">
        <v>45689</v>
      </c>
      <c r="H2792" s="11">
        <v>11</v>
      </c>
      <c r="I2792" s="20" t="s">
        <v>259</v>
      </c>
      <c r="J2792" s="11" t="s">
        <v>261</v>
      </c>
      <c r="K2792" s="11" t="s">
        <v>12658</v>
      </c>
      <c r="L2792" s="11">
        <v>2</v>
      </c>
    </row>
    <row r="2793" spans="1:12">
      <c r="A2793" s="11" t="s">
        <v>5544</v>
      </c>
      <c r="D2793" s="11" t="s">
        <v>260</v>
      </c>
      <c r="E2793" s="19" t="s">
        <v>5794</v>
      </c>
      <c r="F2793" s="10">
        <v>42036</v>
      </c>
      <c r="G2793" s="10">
        <v>45689</v>
      </c>
      <c r="H2793" s="11">
        <v>11</v>
      </c>
      <c r="I2793" s="20" t="s">
        <v>259</v>
      </c>
      <c r="J2793" s="11" t="s">
        <v>261</v>
      </c>
      <c r="K2793" s="11" t="s">
        <v>12658</v>
      </c>
      <c r="L2793" s="11">
        <v>2</v>
      </c>
    </row>
    <row r="2794" spans="1:12">
      <c r="A2794" s="11" t="s">
        <v>5545</v>
      </c>
      <c r="D2794" s="11" t="s">
        <v>260</v>
      </c>
      <c r="E2794" s="19" t="s">
        <v>5795</v>
      </c>
      <c r="F2794" s="10">
        <v>42036</v>
      </c>
      <c r="G2794" s="10">
        <v>45689</v>
      </c>
      <c r="H2794" s="11">
        <v>11</v>
      </c>
      <c r="I2794" s="20" t="s">
        <v>259</v>
      </c>
      <c r="J2794" s="11" t="s">
        <v>261</v>
      </c>
      <c r="K2794" s="11" t="s">
        <v>12658</v>
      </c>
      <c r="L2794" s="11">
        <v>2</v>
      </c>
    </row>
    <row r="2795" spans="1:12">
      <c r="A2795" s="11" t="s">
        <v>5546</v>
      </c>
      <c r="D2795" s="11" t="s">
        <v>260</v>
      </c>
      <c r="E2795" s="19" t="s">
        <v>5796</v>
      </c>
      <c r="F2795" s="10">
        <v>42036</v>
      </c>
      <c r="G2795" s="10">
        <v>45689</v>
      </c>
      <c r="H2795" s="11">
        <v>11</v>
      </c>
      <c r="I2795" s="20" t="s">
        <v>259</v>
      </c>
      <c r="J2795" s="11" t="s">
        <v>261</v>
      </c>
      <c r="K2795" s="11" t="s">
        <v>12658</v>
      </c>
      <c r="L2795" s="11">
        <v>2</v>
      </c>
    </row>
    <row r="2796" spans="1:12">
      <c r="A2796" s="11" t="s">
        <v>5547</v>
      </c>
      <c r="D2796" s="11" t="s">
        <v>260</v>
      </c>
      <c r="E2796" s="19" t="s">
        <v>5797</v>
      </c>
      <c r="F2796" s="10">
        <v>42036</v>
      </c>
      <c r="G2796" s="10">
        <v>45689</v>
      </c>
      <c r="H2796" s="11">
        <v>11</v>
      </c>
      <c r="I2796" s="20" t="s">
        <v>259</v>
      </c>
      <c r="J2796" s="11" t="s">
        <v>261</v>
      </c>
      <c r="K2796" s="11" t="s">
        <v>12658</v>
      </c>
      <c r="L2796" s="11">
        <v>2</v>
      </c>
    </row>
    <row r="2797" spans="1:12">
      <c r="A2797" s="11" t="s">
        <v>5548</v>
      </c>
      <c r="D2797" s="11" t="s">
        <v>260</v>
      </c>
      <c r="E2797" s="19" t="s">
        <v>5798</v>
      </c>
      <c r="F2797" s="10">
        <v>42036</v>
      </c>
      <c r="G2797" s="10">
        <v>45689</v>
      </c>
      <c r="H2797" s="11">
        <v>11</v>
      </c>
      <c r="I2797" s="20" t="s">
        <v>259</v>
      </c>
      <c r="J2797" s="11" t="s">
        <v>261</v>
      </c>
      <c r="K2797" s="11" t="s">
        <v>12658</v>
      </c>
      <c r="L2797" s="11">
        <v>2</v>
      </c>
    </row>
    <row r="2798" spans="1:12">
      <c r="A2798" s="11" t="s">
        <v>5549</v>
      </c>
      <c r="D2798" s="11" t="s">
        <v>260</v>
      </c>
      <c r="E2798" s="19" t="s">
        <v>5799</v>
      </c>
      <c r="F2798" s="10">
        <v>42036</v>
      </c>
      <c r="G2798" s="10">
        <v>45689</v>
      </c>
      <c r="H2798" s="11">
        <v>11</v>
      </c>
      <c r="I2798" s="20" t="s">
        <v>259</v>
      </c>
      <c r="J2798" s="11" t="s">
        <v>261</v>
      </c>
      <c r="K2798" s="11" t="s">
        <v>12658</v>
      </c>
      <c r="L2798" s="11">
        <v>2</v>
      </c>
    </row>
    <row r="2799" spans="1:12">
      <c r="A2799" s="11" t="s">
        <v>5550</v>
      </c>
      <c r="D2799" s="11" t="s">
        <v>260</v>
      </c>
      <c r="E2799" s="19" t="s">
        <v>5800</v>
      </c>
      <c r="F2799" s="10">
        <v>42036</v>
      </c>
      <c r="G2799" s="10">
        <v>45689</v>
      </c>
      <c r="H2799" s="11">
        <v>11</v>
      </c>
      <c r="I2799" s="11" t="s">
        <v>277</v>
      </c>
      <c r="J2799" s="11" t="s">
        <v>261</v>
      </c>
      <c r="K2799" s="11" t="s">
        <v>12658</v>
      </c>
      <c r="L2799" s="11">
        <v>2</v>
      </c>
    </row>
    <row r="2800" spans="1:12">
      <c r="A2800" s="11" t="s">
        <v>5551</v>
      </c>
      <c r="D2800" s="11" t="s">
        <v>260</v>
      </c>
      <c r="E2800" s="19" t="s">
        <v>5801</v>
      </c>
      <c r="F2800" s="10">
        <v>42036</v>
      </c>
      <c r="G2800" s="10">
        <v>45689</v>
      </c>
      <c r="H2800" s="11">
        <v>11</v>
      </c>
      <c r="I2800" s="11" t="s">
        <v>277</v>
      </c>
      <c r="J2800" s="11" t="s">
        <v>261</v>
      </c>
      <c r="K2800" s="11" t="s">
        <v>12658</v>
      </c>
      <c r="L2800" s="11">
        <v>2</v>
      </c>
    </row>
    <row r="2801" spans="1:12">
      <c r="A2801" s="11" t="s">
        <v>5552</v>
      </c>
      <c r="D2801" s="11" t="s">
        <v>260</v>
      </c>
      <c r="E2801" s="19" t="s">
        <v>5802</v>
      </c>
      <c r="F2801" s="10">
        <v>42036</v>
      </c>
      <c r="G2801" s="10">
        <v>45689</v>
      </c>
      <c r="H2801" s="11">
        <v>11</v>
      </c>
      <c r="I2801" s="11" t="s">
        <v>277</v>
      </c>
      <c r="J2801" s="11" t="s">
        <v>261</v>
      </c>
      <c r="K2801" s="11" t="s">
        <v>12658</v>
      </c>
      <c r="L2801" s="11">
        <v>2</v>
      </c>
    </row>
    <row r="2802" spans="1:12">
      <c r="A2802" s="11" t="s">
        <v>5553</v>
      </c>
      <c r="D2802" s="11" t="s">
        <v>260</v>
      </c>
      <c r="E2802" s="19" t="s">
        <v>5803</v>
      </c>
      <c r="F2802" s="10">
        <v>42036</v>
      </c>
      <c r="G2802" s="10">
        <v>45689</v>
      </c>
      <c r="H2802" s="11">
        <v>11</v>
      </c>
      <c r="I2802" s="20" t="s">
        <v>259</v>
      </c>
      <c r="J2802" s="11" t="s">
        <v>261</v>
      </c>
      <c r="K2802" s="11" t="s">
        <v>12658</v>
      </c>
      <c r="L2802" s="11">
        <v>2</v>
      </c>
    </row>
    <row r="2803" spans="1:12">
      <c r="A2803" s="11" t="s">
        <v>5554</v>
      </c>
      <c r="D2803" s="11" t="s">
        <v>260</v>
      </c>
      <c r="E2803" s="19" t="s">
        <v>5804</v>
      </c>
      <c r="F2803" s="10">
        <v>42036</v>
      </c>
      <c r="G2803" s="10">
        <v>45689</v>
      </c>
      <c r="H2803" s="11">
        <v>11</v>
      </c>
      <c r="I2803" s="20" t="s">
        <v>259</v>
      </c>
      <c r="J2803" s="11" t="s">
        <v>261</v>
      </c>
      <c r="K2803" s="11" t="s">
        <v>12658</v>
      </c>
      <c r="L2803" s="11">
        <v>2</v>
      </c>
    </row>
    <row r="2804" spans="1:12">
      <c r="A2804" s="11" t="s">
        <v>5555</v>
      </c>
      <c r="D2804" s="11" t="s">
        <v>260</v>
      </c>
      <c r="E2804" s="19" t="s">
        <v>5805</v>
      </c>
      <c r="F2804" s="10">
        <v>42036</v>
      </c>
      <c r="G2804" s="10">
        <v>45689</v>
      </c>
      <c r="H2804" s="11">
        <v>11</v>
      </c>
      <c r="I2804" s="20" t="s">
        <v>259</v>
      </c>
      <c r="J2804" s="11" t="s">
        <v>261</v>
      </c>
      <c r="K2804" s="11" t="s">
        <v>12658</v>
      </c>
      <c r="L2804" s="11">
        <v>2</v>
      </c>
    </row>
    <row r="2805" spans="1:12">
      <c r="A2805" s="11" t="s">
        <v>5556</v>
      </c>
      <c r="D2805" s="11" t="s">
        <v>260</v>
      </c>
      <c r="E2805" s="19" t="s">
        <v>5806</v>
      </c>
      <c r="F2805" s="10">
        <v>42036</v>
      </c>
      <c r="G2805" s="10">
        <v>45689</v>
      </c>
      <c r="H2805" s="11">
        <v>11</v>
      </c>
      <c r="I2805" s="20" t="s">
        <v>259</v>
      </c>
      <c r="J2805" s="11" t="s">
        <v>261</v>
      </c>
      <c r="K2805" s="11" t="s">
        <v>12658</v>
      </c>
      <c r="L2805" s="11">
        <v>2</v>
      </c>
    </row>
    <row r="2806" spans="1:12">
      <c r="A2806" s="11" t="s">
        <v>5557</v>
      </c>
      <c r="D2806" s="11" t="s">
        <v>260</v>
      </c>
      <c r="E2806" s="19" t="s">
        <v>5807</v>
      </c>
      <c r="F2806" s="10">
        <v>42036</v>
      </c>
      <c r="G2806" s="10">
        <v>45689</v>
      </c>
      <c r="H2806" s="11">
        <v>11</v>
      </c>
      <c r="I2806" s="20" t="s">
        <v>259</v>
      </c>
      <c r="J2806" s="11" t="s">
        <v>261</v>
      </c>
      <c r="K2806" s="11" t="s">
        <v>12658</v>
      </c>
      <c r="L2806" s="11">
        <v>2</v>
      </c>
    </row>
    <row r="2807" spans="1:12">
      <c r="A2807" s="11" t="s">
        <v>5558</v>
      </c>
      <c r="D2807" s="11" t="s">
        <v>260</v>
      </c>
      <c r="E2807" s="19" t="s">
        <v>5808</v>
      </c>
      <c r="F2807" s="10">
        <v>42036</v>
      </c>
      <c r="G2807" s="10">
        <v>45689</v>
      </c>
      <c r="H2807" s="11">
        <v>11</v>
      </c>
      <c r="I2807" s="20" t="s">
        <v>259</v>
      </c>
      <c r="J2807" s="11" t="s">
        <v>261</v>
      </c>
      <c r="K2807" s="11" t="s">
        <v>12658</v>
      </c>
      <c r="L2807" s="11">
        <v>2</v>
      </c>
    </row>
    <row r="2808" spans="1:12">
      <c r="A2808" s="11" t="s">
        <v>5559</v>
      </c>
      <c r="D2808" s="11" t="s">
        <v>260</v>
      </c>
      <c r="E2808" s="19" t="s">
        <v>5809</v>
      </c>
      <c r="F2808" s="10">
        <v>42036</v>
      </c>
      <c r="G2808" s="10">
        <v>45689</v>
      </c>
      <c r="H2808" s="11">
        <v>11</v>
      </c>
      <c r="I2808" s="20" t="s">
        <v>259</v>
      </c>
      <c r="J2808" s="11" t="s">
        <v>261</v>
      </c>
      <c r="K2808" s="11" t="s">
        <v>12658</v>
      </c>
      <c r="L2808" s="11">
        <v>2</v>
      </c>
    </row>
    <row r="2809" spans="1:12">
      <c r="A2809" s="11" t="s">
        <v>5560</v>
      </c>
      <c r="D2809" s="11" t="s">
        <v>260</v>
      </c>
      <c r="E2809" s="19" t="s">
        <v>5810</v>
      </c>
      <c r="F2809" s="10">
        <v>42036</v>
      </c>
      <c r="G2809" s="10">
        <v>45689</v>
      </c>
      <c r="H2809" s="11">
        <v>11</v>
      </c>
      <c r="I2809" s="20" t="s">
        <v>259</v>
      </c>
      <c r="J2809" s="11" t="s">
        <v>261</v>
      </c>
      <c r="K2809" s="11" t="s">
        <v>12658</v>
      </c>
      <c r="L2809" s="11">
        <v>2</v>
      </c>
    </row>
    <row r="2810" spans="1:12">
      <c r="A2810" s="11" t="s">
        <v>5561</v>
      </c>
      <c r="D2810" s="11" t="s">
        <v>260</v>
      </c>
      <c r="E2810" s="19" t="s">
        <v>5811</v>
      </c>
      <c r="F2810" s="10">
        <v>42036</v>
      </c>
      <c r="G2810" s="10">
        <v>45689</v>
      </c>
      <c r="H2810" s="11">
        <v>11</v>
      </c>
      <c r="I2810" s="20" t="s">
        <v>259</v>
      </c>
      <c r="J2810" s="11" t="s">
        <v>261</v>
      </c>
      <c r="K2810" s="11" t="s">
        <v>12658</v>
      </c>
      <c r="L2810" s="11">
        <v>2</v>
      </c>
    </row>
    <row r="2811" spans="1:12">
      <c r="A2811" s="11" t="s">
        <v>5562</v>
      </c>
      <c r="D2811" s="11" t="s">
        <v>260</v>
      </c>
      <c r="E2811" s="19" t="s">
        <v>5812</v>
      </c>
      <c r="F2811" s="10">
        <v>42036</v>
      </c>
      <c r="G2811" s="10">
        <v>45689</v>
      </c>
      <c r="H2811" s="11">
        <v>11</v>
      </c>
      <c r="I2811" s="20" t="s">
        <v>259</v>
      </c>
      <c r="J2811" s="11" t="s">
        <v>261</v>
      </c>
      <c r="K2811" s="11" t="s">
        <v>12658</v>
      </c>
      <c r="L2811" s="11">
        <v>2</v>
      </c>
    </row>
    <row r="2812" spans="1:12">
      <c r="A2812" s="11" t="s">
        <v>5563</v>
      </c>
      <c r="D2812" s="11" t="s">
        <v>260</v>
      </c>
      <c r="E2812" s="19" t="s">
        <v>5813</v>
      </c>
      <c r="F2812" s="10">
        <v>42036</v>
      </c>
      <c r="G2812" s="10">
        <v>45689</v>
      </c>
      <c r="H2812" s="11">
        <v>11</v>
      </c>
      <c r="I2812" s="20" t="s">
        <v>259</v>
      </c>
      <c r="J2812" s="11" t="s">
        <v>261</v>
      </c>
      <c r="K2812" s="11" t="s">
        <v>12658</v>
      </c>
      <c r="L2812" s="11">
        <v>2</v>
      </c>
    </row>
    <row r="2813" spans="1:12">
      <c r="A2813" s="11" t="s">
        <v>5564</v>
      </c>
      <c r="D2813" s="11" t="s">
        <v>260</v>
      </c>
      <c r="E2813" s="19" t="s">
        <v>5814</v>
      </c>
      <c r="F2813" s="10">
        <v>42036</v>
      </c>
      <c r="G2813" s="10">
        <v>45689</v>
      </c>
      <c r="H2813" s="11">
        <v>11</v>
      </c>
      <c r="I2813" s="20" t="s">
        <v>259</v>
      </c>
      <c r="J2813" s="11" t="s">
        <v>261</v>
      </c>
      <c r="K2813" s="11" t="s">
        <v>12658</v>
      </c>
      <c r="L2813" s="11">
        <v>2</v>
      </c>
    </row>
    <row r="2814" spans="1:12">
      <c r="A2814" s="11" t="s">
        <v>5565</v>
      </c>
      <c r="D2814" s="11" t="s">
        <v>260</v>
      </c>
      <c r="E2814" s="19" t="s">
        <v>5815</v>
      </c>
      <c r="F2814" s="10">
        <v>42036</v>
      </c>
      <c r="G2814" s="10">
        <v>45689</v>
      </c>
      <c r="H2814" s="11">
        <v>11</v>
      </c>
      <c r="I2814" s="20" t="s">
        <v>259</v>
      </c>
      <c r="J2814" s="11" t="s">
        <v>261</v>
      </c>
      <c r="K2814" s="11" t="s">
        <v>12658</v>
      </c>
      <c r="L2814" s="11">
        <v>2</v>
      </c>
    </row>
    <row r="2815" spans="1:12">
      <c r="A2815" s="11" t="s">
        <v>5566</v>
      </c>
      <c r="D2815" s="11" t="s">
        <v>260</v>
      </c>
      <c r="E2815" s="19" t="s">
        <v>5816</v>
      </c>
      <c r="F2815" s="10">
        <v>42036</v>
      </c>
      <c r="G2815" s="10">
        <v>45689</v>
      </c>
      <c r="H2815" s="11">
        <v>11</v>
      </c>
      <c r="I2815" s="20" t="s">
        <v>259</v>
      </c>
      <c r="J2815" s="11" t="s">
        <v>261</v>
      </c>
      <c r="K2815" s="11" t="s">
        <v>12658</v>
      </c>
      <c r="L2815" s="11">
        <v>2</v>
      </c>
    </row>
    <row r="2816" spans="1:12">
      <c r="A2816" s="11" t="s">
        <v>5567</v>
      </c>
      <c r="D2816" s="11" t="s">
        <v>260</v>
      </c>
      <c r="E2816" s="19" t="s">
        <v>5817</v>
      </c>
      <c r="F2816" s="10">
        <v>42036</v>
      </c>
      <c r="G2816" s="10">
        <v>45689</v>
      </c>
      <c r="H2816" s="11">
        <v>11</v>
      </c>
      <c r="I2816" s="20" t="s">
        <v>259</v>
      </c>
      <c r="J2816" s="11" t="s">
        <v>261</v>
      </c>
      <c r="K2816" s="11" t="s">
        <v>12658</v>
      </c>
      <c r="L2816" s="11">
        <v>2</v>
      </c>
    </row>
    <row r="2817" spans="1:12">
      <c r="A2817" s="11" t="s">
        <v>5568</v>
      </c>
      <c r="D2817" s="11" t="s">
        <v>260</v>
      </c>
      <c r="E2817" s="19" t="s">
        <v>5818</v>
      </c>
      <c r="F2817" s="10">
        <v>42036</v>
      </c>
      <c r="G2817" s="10">
        <v>45689</v>
      </c>
      <c r="H2817" s="11">
        <v>11</v>
      </c>
      <c r="I2817" s="11" t="s">
        <v>277</v>
      </c>
      <c r="J2817" s="11" t="s">
        <v>261</v>
      </c>
      <c r="K2817" s="11" t="s">
        <v>12658</v>
      </c>
      <c r="L2817" s="11">
        <v>2</v>
      </c>
    </row>
    <row r="2818" spans="1:12">
      <c r="A2818" s="11" t="s">
        <v>5569</v>
      </c>
      <c r="D2818" s="11" t="s">
        <v>260</v>
      </c>
      <c r="E2818" s="19" t="s">
        <v>5819</v>
      </c>
      <c r="F2818" s="10">
        <v>42036</v>
      </c>
      <c r="G2818" s="10">
        <v>45689</v>
      </c>
      <c r="H2818" s="11">
        <v>11</v>
      </c>
      <c r="I2818" s="11" t="s">
        <v>277</v>
      </c>
      <c r="J2818" s="11" t="s">
        <v>261</v>
      </c>
      <c r="K2818" s="11" t="s">
        <v>12658</v>
      </c>
      <c r="L2818" s="11">
        <v>2</v>
      </c>
    </row>
    <row r="2819" spans="1:12">
      <c r="A2819" s="11" t="s">
        <v>5570</v>
      </c>
      <c r="D2819" s="11" t="s">
        <v>260</v>
      </c>
      <c r="E2819" s="19" t="s">
        <v>5820</v>
      </c>
      <c r="F2819" s="10">
        <v>42036</v>
      </c>
      <c r="G2819" s="10">
        <v>45689</v>
      </c>
      <c r="H2819" s="11">
        <v>11</v>
      </c>
      <c r="I2819" s="11" t="s">
        <v>277</v>
      </c>
      <c r="J2819" s="11" t="s">
        <v>261</v>
      </c>
      <c r="K2819" s="11" t="s">
        <v>12658</v>
      </c>
      <c r="L2819" s="11">
        <v>2</v>
      </c>
    </row>
    <row r="2820" spans="1:12">
      <c r="A2820" s="11" t="s">
        <v>5571</v>
      </c>
      <c r="D2820" s="11" t="s">
        <v>260</v>
      </c>
      <c r="E2820" s="19" t="s">
        <v>5821</v>
      </c>
      <c r="F2820" s="10">
        <v>42036</v>
      </c>
      <c r="G2820" s="10">
        <v>45689</v>
      </c>
      <c r="H2820" s="11">
        <v>11</v>
      </c>
      <c r="I2820" s="20" t="s">
        <v>259</v>
      </c>
      <c r="J2820" s="11" t="s">
        <v>261</v>
      </c>
      <c r="K2820" s="11" t="s">
        <v>12658</v>
      </c>
      <c r="L2820" s="11">
        <v>2</v>
      </c>
    </row>
    <row r="2821" spans="1:12">
      <c r="A2821" s="11" t="s">
        <v>5572</v>
      </c>
      <c r="D2821" s="11" t="s">
        <v>260</v>
      </c>
      <c r="E2821" s="19" t="s">
        <v>5822</v>
      </c>
      <c r="F2821" s="10">
        <v>42036</v>
      </c>
      <c r="G2821" s="10">
        <v>45689</v>
      </c>
      <c r="H2821" s="11">
        <v>11</v>
      </c>
      <c r="I2821" s="20" t="s">
        <v>259</v>
      </c>
      <c r="J2821" s="11" t="s">
        <v>261</v>
      </c>
      <c r="K2821" s="11" t="s">
        <v>12658</v>
      </c>
      <c r="L2821" s="11">
        <v>2</v>
      </c>
    </row>
    <row r="2822" spans="1:12">
      <c r="A2822" s="11" t="s">
        <v>5573</v>
      </c>
      <c r="D2822" s="11" t="s">
        <v>260</v>
      </c>
      <c r="E2822" s="19" t="s">
        <v>5823</v>
      </c>
      <c r="F2822" s="10">
        <v>42036</v>
      </c>
      <c r="G2822" s="10">
        <v>45689</v>
      </c>
      <c r="H2822" s="11">
        <v>11</v>
      </c>
      <c r="I2822" s="20" t="s">
        <v>259</v>
      </c>
      <c r="J2822" s="11" t="s">
        <v>261</v>
      </c>
      <c r="K2822" s="11" t="s">
        <v>12658</v>
      </c>
      <c r="L2822" s="11">
        <v>2</v>
      </c>
    </row>
    <row r="2823" spans="1:12">
      <c r="A2823" s="11" t="s">
        <v>5574</v>
      </c>
      <c r="D2823" s="11" t="s">
        <v>260</v>
      </c>
      <c r="E2823" s="19" t="s">
        <v>5824</v>
      </c>
      <c r="F2823" s="10">
        <v>42036</v>
      </c>
      <c r="G2823" s="10">
        <v>45689</v>
      </c>
      <c r="H2823" s="11">
        <v>11</v>
      </c>
      <c r="I2823" s="20" t="s">
        <v>259</v>
      </c>
      <c r="J2823" s="11" t="s">
        <v>261</v>
      </c>
      <c r="K2823" s="11" t="s">
        <v>12658</v>
      </c>
      <c r="L2823" s="11">
        <v>2</v>
      </c>
    </row>
    <row r="2824" spans="1:12">
      <c r="A2824" s="11" t="s">
        <v>5575</v>
      </c>
      <c r="D2824" s="11" t="s">
        <v>260</v>
      </c>
      <c r="E2824" s="19" t="s">
        <v>5825</v>
      </c>
      <c r="F2824" s="10">
        <v>42036</v>
      </c>
      <c r="G2824" s="10">
        <v>45689</v>
      </c>
      <c r="H2824" s="11">
        <v>11</v>
      </c>
      <c r="I2824" s="20" t="s">
        <v>259</v>
      </c>
      <c r="J2824" s="11" t="s">
        <v>261</v>
      </c>
      <c r="K2824" s="11" t="s">
        <v>12658</v>
      </c>
      <c r="L2824" s="11">
        <v>2</v>
      </c>
    </row>
    <row r="2825" spans="1:12">
      <c r="A2825" s="11" t="s">
        <v>5576</v>
      </c>
      <c r="D2825" s="11" t="s">
        <v>260</v>
      </c>
      <c r="E2825" s="19" t="s">
        <v>5826</v>
      </c>
      <c r="F2825" s="10">
        <v>42036</v>
      </c>
      <c r="G2825" s="10">
        <v>45689</v>
      </c>
      <c r="H2825" s="11">
        <v>11</v>
      </c>
      <c r="I2825" s="20" t="s">
        <v>259</v>
      </c>
      <c r="J2825" s="11" t="s">
        <v>261</v>
      </c>
      <c r="K2825" s="11" t="s">
        <v>12658</v>
      </c>
      <c r="L2825" s="11">
        <v>2</v>
      </c>
    </row>
    <row r="2826" spans="1:12">
      <c r="A2826" s="11" t="s">
        <v>5577</v>
      </c>
      <c r="D2826" s="11" t="s">
        <v>260</v>
      </c>
      <c r="E2826" s="19" t="s">
        <v>5827</v>
      </c>
      <c r="F2826" s="10">
        <v>42036</v>
      </c>
      <c r="G2826" s="10">
        <v>45689</v>
      </c>
      <c r="H2826" s="11">
        <v>11</v>
      </c>
      <c r="I2826" s="20" t="s">
        <v>259</v>
      </c>
      <c r="J2826" s="11" t="s">
        <v>261</v>
      </c>
      <c r="K2826" s="11" t="s">
        <v>12658</v>
      </c>
      <c r="L2826" s="11">
        <v>2</v>
      </c>
    </row>
    <row r="2827" spans="1:12">
      <c r="A2827" s="11" t="s">
        <v>5578</v>
      </c>
      <c r="D2827" s="11" t="s">
        <v>260</v>
      </c>
      <c r="E2827" s="19" t="s">
        <v>5828</v>
      </c>
      <c r="F2827" s="10">
        <v>42036</v>
      </c>
      <c r="G2827" s="10">
        <v>45689</v>
      </c>
      <c r="H2827" s="11">
        <v>11</v>
      </c>
      <c r="I2827" s="20" t="s">
        <v>259</v>
      </c>
      <c r="J2827" s="11" t="s">
        <v>261</v>
      </c>
      <c r="K2827" s="11" t="s">
        <v>12658</v>
      </c>
      <c r="L2827" s="11">
        <v>2</v>
      </c>
    </row>
    <row r="2828" spans="1:12">
      <c r="A2828" s="11" t="s">
        <v>5579</v>
      </c>
      <c r="D2828" s="11" t="s">
        <v>260</v>
      </c>
      <c r="E2828" s="19" t="s">
        <v>5829</v>
      </c>
      <c r="F2828" s="10">
        <v>42036</v>
      </c>
      <c r="G2828" s="10">
        <v>45689</v>
      </c>
      <c r="H2828" s="11">
        <v>11</v>
      </c>
      <c r="I2828" s="20" t="s">
        <v>259</v>
      </c>
      <c r="J2828" s="11" t="s">
        <v>261</v>
      </c>
      <c r="K2828" s="11" t="s">
        <v>12658</v>
      </c>
      <c r="L2828" s="11">
        <v>2</v>
      </c>
    </row>
    <row r="2829" spans="1:12">
      <c r="A2829" s="11" t="s">
        <v>5580</v>
      </c>
      <c r="D2829" s="11" t="s">
        <v>260</v>
      </c>
      <c r="E2829" s="19" t="s">
        <v>5830</v>
      </c>
      <c r="F2829" s="10">
        <v>42036</v>
      </c>
      <c r="G2829" s="10">
        <v>45689</v>
      </c>
      <c r="H2829" s="11">
        <v>11</v>
      </c>
      <c r="I2829" s="20" t="s">
        <v>259</v>
      </c>
      <c r="J2829" s="11" t="s">
        <v>261</v>
      </c>
      <c r="K2829" s="11" t="s">
        <v>12658</v>
      </c>
      <c r="L2829" s="11">
        <v>2</v>
      </c>
    </row>
    <row r="2830" spans="1:12">
      <c r="A2830" s="11" t="s">
        <v>5581</v>
      </c>
      <c r="D2830" s="11" t="s">
        <v>260</v>
      </c>
      <c r="E2830" s="19" t="s">
        <v>5831</v>
      </c>
      <c r="F2830" s="10">
        <v>42036</v>
      </c>
      <c r="G2830" s="10">
        <v>45689</v>
      </c>
      <c r="H2830" s="11">
        <v>11</v>
      </c>
      <c r="I2830" s="20" t="s">
        <v>259</v>
      </c>
      <c r="J2830" s="11" t="s">
        <v>261</v>
      </c>
      <c r="K2830" s="11" t="s">
        <v>12658</v>
      </c>
      <c r="L2830" s="11">
        <v>2</v>
      </c>
    </row>
    <row r="2831" spans="1:12">
      <c r="A2831" s="11" t="s">
        <v>5582</v>
      </c>
      <c r="D2831" s="11" t="s">
        <v>260</v>
      </c>
      <c r="E2831" s="19" t="s">
        <v>5832</v>
      </c>
      <c r="F2831" s="10">
        <v>42036</v>
      </c>
      <c r="G2831" s="10">
        <v>45689</v>
      </c>
      <c r="H2831" s="11">
        <v>11</v>
      </c>
      <c r="I2831" s="20" t="s">
        <v>259</v>
      </c>
      <c r="J2831" s="11" t="s">
        <v>261</v>
      </c>
      <c r="K2831" s="11" t="s">
        <v>12658</v>
      </c>
      <c r="L2831" s="11">
        <v>2</v>
      </c>
    </row>
    <row r="2832" spans="1:12">
      <c r="A2832" s="11" t="s">
        <v>5583</v>
      </c>
      <c r="D2832" s="11" t="s">
        <v>260</v>
      </c>
      <c r="E2832" s="19" t="s">
        <v>5833</v>
      </c>
      <c r="F2832" s="10">
        <v>42036</v>
      </c>
      <c r="G2832" s="10">
        <v>45689</v>
      </c>
      <c r="H2832" s="11">
        <v>11</v>
      </c>
      <c r="I2832" s="20" t="s">
        <v>259</v>
      </c>
      <c r="J2832" s="11" t="s">
        <v>261</v>
      </c>
      <c r="K2832" s="11" t="s">
        <v>12658</v>
      </c>
      <c r="L2832" s="11">
        <v>2</v>
      </c>
    </row>
    <row r="2833" spans="1:12">
      <c r="A2833" s="11" t="s">
        <v>5584</v>
      </c>
      <c r="D2833" s="11" t="s">
        <v>260</v>
      </c>
      <c r="E2833" s="19" t="s">
        <v>5834</v>
      </c>
      <c r="F2833" s="10">
        <v>42036</v>
      </c>
      <c r="G2833" s="10">
        <v>45689</v>
      </c>
      <c r="H2833" s="11">
        <v>11</v>
      </c>
      <c r="I2833" s="20" t="s">
        <v>259</v>
      </c>
      <c r="J2833" s="11" t="s">
        <v>261</v>
      </c>
      <c r="K2833" s="11" t="s">
        <v>12658</v>
      </c>
      <c r="L2833" s="11">
        <v>2</v>
      </c>
    </row>
    <row r="2834" spans="1:12">
      <c r="A2834" s="11" t="s">
        <v>5585</v>
      </c>
      <c r="D2834" s="11" t="s">
        <v>260</v>
      </c>
      <c r="E2834" s="19" t="s">
        <v>5835</v>
      </c>
      <c r="F2834" s="10">
        <v>42036</v>
      </c>
      <c r="G2834" s="10">
        <v>45689</v>
      </c>
      <c r="H2834" s="11">
        <v>11</v>
      </c>
      <c r="I2834" s="20" t="s">
        <v>259</v>
      </c>
      <c r="J2834" s="11" t="s">
        <v>261</v>
      </c>
      <c r="K2834" s="11" t="s">
        <v>12658</v>
      </c>
      <c r="L2834" s="11">
        <v>2</v>
      </c>
    </row>
    <row r="2835" spans="1:12">
      <c r="A2835" s="11" t="s">
        <v>5586</v>
      </c>
      <c r="D2835" s="11" t="s">
        <v>260</v>
      </c>
      <c r="E2835" s="19" t="s">
        <v>5836</v>
      </c>
      <c r="F2835" s="10">
        <v>42036</v>
      </c>
      <c r="G2835" s="10">
        <v>45689</v>
      </c>
      <c r="H2835" s="11">
        <v>11</v>
      </c>
      <c r="I2835" s="11" t="s">
        <v>277</v>
      </c>
      <c r="J2835" s="11" t="s">
        <v>261</v>
      </c>
      <c r="K2835" s="11" t="s">
        <v>12658</v>
      </c>
      <c r="L2835" s="11">
        <v>2</v>
      </c>
    </row>
    <row r="2836" spans="1:12">
      <c r="A2836" s="11" t="s">
        <v>5587</v>
      </c>
      <c r="D2836" s="11" t="s">
        <v>260</v>
      </c>
      <c r="E2836" s="19" t="s">
        <v>5837</v>
      </c>
      <c r="F2836" s="10">
        <v>42036</v>
      </c>
      <c r="G2836" s="10">
        <v>45689</v>
      </c>
      <c r="H2836" s="11">
        <v>11</v>
      </c>
      <c r="I2836" s="11" t="s">
        <v>277</v>
      </c>
      <c r="J2836" s="11" t="s">
        <v>261</v>
      </c>
      <c r="K2836" s="11" t="s">
        <v>12658</v>
      </c>
      <c r="L2836" s="11">
        <v>2</v>
      </c>
    </row>
    <row r="2837" spans="1:12">
      <c r="A2837" s="11" t="s">
        <v>5588</v>
      </c>
      <c r="D2837" s="11" t="s">
        <v>260</v>
      </c>
      <c r="E2837" s="19" t="s">
        <v>5838</v>
      </c>
      <c r="F2837" s="10">
        <v>42036</v>
      </c>
      <c r="G2837" s="10">
        <v>45689</v>
      </c>
      <c r="H2837" s="11">
        <v>11</v>
      </c>
      <c r="I2837" s="11" t="s">
        <v>277</v>
      </c>
      <c r="J2837" s="11" t="s">
        <v>261</v>
      </c>
      <c r="K2837" s="11" t="s">
        <v>12658</v>
      </c>
      <c r="L2837" s="11">
        <v>2</v>
      </c>
    </row>
    <row r="2838" spans="1:12">
      <c r="A2838" s="11" t="s">
        <v>5589</v>
      </c>
      <c r="D2838" s="11" t="s">
        <v>260</v>
      </c>
      <c r="E2838" s="19" t="s">
        <v>5839</v>
      </c>
      <c r="F2838" s="10">
        <v>42036</v>
      </c>
      <c r="G2838" s="10">
        <v>45689</v>
      </c>
      <c r="H2838" s="11">
        <v>11</v>
      </c>
      <c r="I2838" s="20" t="s">
        <v>259</v>
      </c>
      <c r="J2838" s="11" t="s">
        <v>261</v>
      </c>
      <c r="K2838" s="11" t="s">
        <v>12658</v>
      </c>
      <c r="L2838" s="11">
        <v>2</v>
      </c>
    </row>
    <row r="2839" spans="1:12">
      <c r="A2839" s="11" t="s">
        <v>5590</v>
      </c>
      <c r="D2839" s="11" t="s">
        <v>260</v>
      </c>
      <c r="E2839" s="19" t="s">
        <v>5840</v>
      </c>
      <c r="F2839" s="10">
        <v>42036</v>
      </c>
      <c r="G2839" s="10">
        <v>45689</v>
      </c>
      <c r="H2839" s="11">
        <v>11</v>
      </c>
      <c r="I2839" s="20" t="s">
        <v>259</v>
      </c>
      <c r="J2839" s="11" t="s">
        <v>261</v>
      </c>
      <c r="K2839" s="11" t="s">
        <v>12658</v>
      </c>
      <c r="L2839" s="11">
        <v>2</v>
      </c>
    </row>
    <row r="2840" spans="1:12">
      <c r="A2840" s="11" t="s">
        <v>5591</v>
      </c>
      <c r="D2840" s="11" t="s">
        <v>260</v>
      </c>
      <c r="E2840" s="19" t="s">
        <v>5841</v>
      </c>
      <c r="F2840" s="10">
        <v>42036</v>
      </c>
      <c r="G2840" s="10">
        <v>45689</v>
      </c>
      <c r="H2840" s="11">
        <v>11</v>
      </c>
      <c r="I2840" s="20" t="s">
        <v>259</v>
      </c>
      <c r="J2840" s="11" t="s">
        <v>261</v>
      </c>
      <c r="K2840" s="11" t="s">
        <v>12658</v>
      </c>
      <c r="L2840" s="11">
        <v>2</v>
      </c>
    </row>
    <row r="2841" spans="1:12">
      <c r="A2841" s="11" t="s">
        <v>5592</v>
      </c>
      <c r="D2841" s="11" t="s">
        <v>260</v>
      </c>
      <c r="E2841" s="19" t="s">
        <v>5842</v>
      </c>
      <c r="F2841" s="10">
        <v>42036</v>
      </c>
      <c r="G2841" s="10">
        <v>45689</v>
      </c>
      <c r="H2841" s="11">
        <v>11</v>
      </c>
      <c r="I2841" s="20" t="s">
        <v>259</v>
      </c>
      <c r="J2841" s="11" t="s">
        <v>261</v>
      </c>
      <c r="K2841" s="11" t="s">
        <v>12658</v>
      </c>
      <c r="L2841" s="11">
        <v>2</v>
      </c>
    </row>
    <row r="2842" spans="1:12">
      <c r="A2842" s="11" t="s">
        <v>5593</v>
      </c>
      <c r="D2842" s="11" t="s">
        <v>260</v>
      </c>
      <c r="E2842" s="19" t="s">
        <v>5843</v>
      </c>
      <c r="F2842" s="10">
        <v>42036</v>
      </c>
      <c r="G2842" s="10">
        <v>45689</v>
      </c>
      <c r="H2842" s="11">
        <v>11</v>
      </c>
      <c r="I2842" s="20" t="s">
        <v>259</v>
      </c>
      <c r="J2842" s="11" t="s">
        <v>261</v>
      </c>
      <c r="K2842" s="11" t="s">
        <v>12658</v>
      </c>
      <c r="L2842" s="11">
        <v>2</v>
      </c>
    </row>
    <row r="2843" spans="1:12">
      <c r="A2843" s="11" t="s">
        <v>5594</v>
      </c>
      <c r="D2843" s="11" t="s">
        <v>260</v>
      </c>
      <c r="E2843" s="19" t="s">
        <v>5844</v>
      </c>
      <c r="F2843" s="10">
        <v>42036</v>
      </c>
      <c r="G2843" s="10">
        <v>45689</v>
      </c>
      <c r="H2843" s="11">
        <v>11</v>
      </c>
      <c r="I2843" s="20" t="s">
        <v>259</v>
      </c>
      <c r="J2843" s="11" t="s">
        <v>261</v>
      </c>
      <c r="K2843" s="11" t="s">
        <v>12658</v>
      </c>
      <c r="L2843" s="11">
        <v>2</v>
      </c>
    </row>
    <row r="2844" spans="1:12">
      <c r="A2844" s="11" t="s">
        <v>5595</v>
      </c>
      <c r="D2844" s="11" t="s">
        <v>260</v>
      </c>
      <c r="E2844" s="19" t="s">
        <v>5845</v>
      </c>
      <c r="F2844" s="10">
        <v>42036</v>
      </c>
      <c r="G2844" s="10">
        <v>45689</v>
      </c>
      <c r="H2844" s="11">
        <v>11</v>
      </c>
      <c r="I2844" s="20" t="s">
        <v>259</v>
      </c>
      <c r="J2844" s="11" t="s">
        <v>261</v>
      </c>
      <c r="K2844" s="11" t="s">
        <v>12658</v>
      </c>
      <c r="L2844" s="11">
        <v>2</v>
      </c>
    </row>
    <row r="2845" spans="1:12">
      <c r="A2845" s="11" t="s">
        <v>5596</v>
      </c>
      <c r="D2845" s="11" t="s">
        <v>260</v>
      </c>
      <c r="E2845" s="19" t="s">
        <v>5846</v>
      </c>
      <c r="F2845" s="10">
        <v>42036</v>
      </c>
      <c r="G2845" s="10">
        <v>45689</v>
      </c>
      <c r="H2845" s="11">
        <v>11</v>
      </c>
      <c r="I2845" s="20" t="s">
        <v>259</v>
      </c>
      <c r="J2845" s="11" t="s">
        <v>261</v>
      </c>
      <c r="K2845" s="11" t="s">
        <v>12658</v>
      </c>
      <c r="L2845" s="11">
        <v>2</v>
      </c>
    </row>
    <row r="2846" spans="1:12">
      <c r="A2846" s="11" t="s">
        <v>5597</v>
      </c>
      <c r="D2846" s="11" t="s">
        <v>260</v>
      </c>
      <c r="E2846" s="19" t="s">
        <v>5847</v>
      </c>
      <c r="F2846" s="10">
        <v>42036</v>
      </c>
      <c r="G2846" s="10">
        <v>45689</v>
      </c>
      <c r="H2846" s="11">
        <v>11</v>
      </c>
      <c r="I2846" s="20" t="s">
        <v>259</v>
      </c>
      <c r="J2846" s="11" t="s">
        <v>261</v>
      </c>
      <c r="K2846" s="11" t="s">
        <v>12658</v>
      </c>
      <c r="L2846" s="11">
        <v>2</v>
      </c>
    </row>
    <row r="2847" spans="1:12">
      <c r="A2847" s="11" t="s">
        <v>5598</v>
      </c>
      <c r="D2847" s="11" t="s">
        <v>260</v>
      </c>
      <c r="E2847" s="19" t="s">
        <v>5848</v>
      </c>
      <c r="F2847" s="10">
        <v>42036</v>
      </c>
      <c r="G2847" s="10">
        <v>45689</v>
      </c>
      <c r="H2847" s="11">
        <v>11</v>
      </c>
      <c r="I2847" s="20" t="s">
        <v>259</v>
      </c>
      <c r="J2847" s="11" t="s">
        <v>261</v>
      </c>
      <c r="K2847" s="11" t="s">
        <v>12658</v>
      </c>
      <c r="L2847" s="11">
        <v>2</v>
      </c>
    </row>
    <row r="2848" spans="1:12">
      <c r="A2848" s="11" t="s">
        <v>5599</v>
      </c>
      <c r="D2848" s="11" t="s">
        <v>260</v>
      </c>
      <c r="E2848" s="19" t="s">
        <v>5849</v>
      </c>
      <c r="F2848" s="10">
        <v>42036</v>
      </c>
      <c r="G2848" s="10">
        <v>45689</v>
      </c>
      <c r="H2848" s="11">
        <v>11</v>
      </c>
      <c r="I2848" s="20" t="s">
        <v>259</v>
      </c>
      <c r="J2848" s="11" t="s">
        <v>261</v>
      </c>
      <c r="K2848" s="11" t="s">
        <v>12658</v>
      </c>
      <c r="L2848" s="11">
        <v>2</v>
      </c>
    </row>
    <row r="2849" spans="1:12">
      <c r="A2849" s="11" t="s">
        <v>5600</v>
      </c>
      <c r="D2849" s="11" t="s">
        <v>260</v>
      </c>
      <c r="E2849" s="19" t="s">
        <v>5850</v>
      </c>
      <c r="F2849" s="10">
        <v>42036</v>
      </c>
      <c r="G2849" s="10">
        <v>45689</v>
      </c>
      <c r="H2849" s="11">
        <v>11</v>
      </c>
      <c r="I2849" s="20" t="s">
        <v>259</v>
      </c>
      <c r="J2849" s="11" t="s">
        <v>261</v>
      </c>
      <c r="K2849" s="11" t="s">
        <v>12658</v>
      </c>
      <c r="L2849" s="11">
        <v>2</v>
      </c>
    </row>
    <row r="2850" spans="1:12">
      <c r="A2850" s="11" t="s">
        <v>5601</v>
      </c>
      <c r="D2850" s="11" t="s">
        <v>260</v>
      </c>
      <c r="E2850" s="19" t="s">
        <v>5851</v>
      </c>
      <c r="F2850" s="10">
        <v>42036</v>
      </c>
      <c r="G2850" s="10">
        <v>45689</v>
      </c>
      <c r="H2850" s="11">
        <v>11</v>
      </c>
      <c r="I2850" s="20" t="s">
        <v>259</v>
      </c>
      <c r="J2850" s="11" t="s">
        <v>261</v>
      </c>
      <c r="K2850" s="11" t="s">
        <v>12658</v>
      </c>
      <c r="L2850" s="11">
        <v>2</v>
      </c>
    </row>
    <row r="2851" spans="1:12">
      <c r="A2851" s="11" t="s">
        <v>5602</v>
      </c>
      <c r="D2851" s="11" t="s">
        <v>260</v>
      </c>
      <c r="E2851" s="19" t="s">
        <v>5852</v>
      </c>
      <c r="F2851" s="10">
        <v>42036</v>
      </c>
      <c r="G2851" s="10">
        <v>45689</v>
      </c>
      <c r="H2851" s="11">
        <v>11</v>
      </c>
      <c r="I2851" s="20" t="s">
        <v>259</v>
      </c>
      <c r="J2851" s="11" t="s">
        <v>261</v>
      </c>
      <c r="K2851" s="11" t="s">
        <v>12658</v>
      </c>
      <c r="L2851" s="11">
        <v>2</v>
      </c>
    </row>
    <row r="2852" spans="1:12">
      <c r="A2852" s="11" t="s">
        <v>5603</v>
      </c>
      <c r="D2852" s="11" t="s">
        <v>260</v>
      </c>
      <c r="E2852" s="19" t="s">
        <v>5853</v>
      </c>
      <c r="F2852" s="10">
        <v>42036</v>
      </c>
      <c r="G2852" s="10">
        <v>45689</v>
      </c>
      <c r="H2852" s="11">
        <v>11</v>
      </c>
      <c r="I2852" s="20" t="s">
        <v>259</v>
      </c>
      <c r="J2852" s="11" t="s">
        <v>261</v>
      </c>
      <c r="K2852" s="11" t="s">
        <v>12658</v>
      </c>
      <c r="L2852" s="11">
        <v>2</v>
      </c>
    </row>
    <row r="2853" spans="1:12">
      <c r="A2853" s="11" t="s">
        <v>5604</v>
      </c>
      <c r="D2853" s="11" t="s">
        <v>260</v>
      </c>
      <c r="E2853" s="19" t="s">
        <v>5854</v>
      </c>
      <c r="F2853" s="10">
        <v>42036</v>
      </c>
      <c r="G2853" s="10">
        <v>45689</v>
      </c>
      <c r="H2853" s="11">
        <v>11</v>
      </c>
      <c r="I2853" s="11" t="s">
        <v>277</v>
      </c>
      <c r="J2853" s="11" t="s">
        <v>261</v>
      </c>
      <c r="K2853" s="11" t="s">
        <v>12658</v>
      </c>
      <c r="L2853" s="11">
        <v>2</v>
      </c>
    </row>
    <row r="2854" spans="1:12">
      <c r="A2854" s="11" t="s">
        <v>5605</v>
      </c>
      <c r="D2854" s="11" t="s">
        <v>260</v>
      </c>
      <c r="E2854" s="19" t="s">
        <v>5855</v>
      </c>
      <c r="F2854" s="10">
        <v>42036</v>
      </c>
      <c r="G2854" s="10">
        <v>45689</v>
      </c>
      <c r="H2854" s="11">
        <v>11</v>
      </c>
      <c r="I2854" s="11" t="s">
        <v>277</v>
      </c>
      <c r="J2854" s="11" t="s">
        <v>261</v>
      </c>
      <c r="K2854" s="11" t="s">
        <v>12658</v>
      </c>
      <c r="L2854" s="11">
        <v>2</v>
      </c>
    </row>
    <row r="2855" spans="1:12">
      <c r="A2855" s="11" t="s">
        <v>5606</v>
      </c>
      <c r="D2855" s="11" t="s">
        <v>260</v>
      </c>
      <c r="E2855" s="19" t="s">
        <v>5856</v>
      </c>
      <c r="F2855" s="10">
        <v>42036</v>
      </c>
      <c r="G2855" s="10">
        <v>45689</v>
      </c>
      <c r="H2855" s="11">
        <v>11</v>
      </c>
      <c r="I2855" s="11" t="s">
        <v>277</v>
      </c>
      <c r="J2855" s="11" t="s">
        <v>261</v>
      </c>
      <c r="K2855" s="11" t="s">
        <v>12658</v>
      </c>
      <c r="L2855" s="11">
        <v>2</v>
      </c>
    </row>
    <row r="2856" spans="1:12">
      <c r="A2856" s="11" t="s">
        <v>5607</v>
      </c>
      <c r="D2856" s="11" t="s">
        <v>260</v>
      </c>
      <c r="E2856" s="19" t="s">
        <v>5857</v>
      </c>
      <c r="F2856" s="10">
        <v>42036</v>
      </c>
      <c r="G2856" s="10">
        <v>45689</v>
      </c>
      <c r="H2856" s="11">
        <v>11</v>
      </c>
      <c r="I2856" s="20" t="s">
        <v>259</v>
      </c>
      <c r="J2856" s="11" t="s">
        <v>261</v>
      </c>
      <c r="K2856" s="11" t="s">
        <v>12658</v>
      </c>
      <c r="L2856" s="11">
        <v>2</v>
      </c>
    </row>
    <row r="2857" spans="1:12">
      <c r="A2857" s="11" t="s">
        <v>5608</v>
      </c>
      <c r="D2857" s="11" t="s">
        <v>260</v>
      </c>
      <c r="E2857" s="19" t="s">
        <v>5858</v>
      </c>
      <c r="F2857" s="10">
        <v>42036</v>
      </c>
      <c r="G2857" s="10">
        <v>45689</v>
      </c>
      <c r="H2857" s="11">
        <v>11</v>
      </c>
      <c r="I2857" s="20" t="s">
        <v>259</v>
      </c>
      <c r="J2857" s="11" t="s">
        <v>261</v>
      </c>
      <c r="K2857" s="11" t="s">
        <v>12658</v>
      </c>
      <c r="L2857" s="11">
        <v>2</v>
      </c>
    </row>
    <row r="2858" spans="1:12">
      <c r="A2858" s="11" t="s">
        <v>5609</v>
      </c>
      <c r="D2858" s="11" t="s">
        <v>260</v>
      </c>
      <c r="E2858" s="19" t="s">
        <v>5859</v>
      </c>
      <c r="F2858" s="10">
        <v>42036</v>
      </c>
      <c r="G2858" s="10">
        <v>45689</v>
      </c>
      <c r="H2858" s="11">
        <v>11</v>
      </c>
      <c r="I2858" s="20" t="s">
        <v>259</v>
      </c>
      <c r="J2858" s="11" t="s">
        <v>261</v>
      </c>
      <c r="K2858" s="11" t="s">
        <v>12658</v>
      </c>
      <c r="L2858" s="11">
        <v>2</v>
      </c>
    </row>
    <row r="2859" spans="1:12">
      <c r="A2859" s="11" t="s">
        <v>5610</v>
      </c>
      <c r="D2859" s="11" t="s">
        <v>260</v>
      </c>
      <c r="E2859" s="19" t="s">
        <v>5860</v>
      </c>
      <c r="F2859" s="10">
        <v>42036</v>
      </c>
      <c r="G2859" s="10">
        <v>45689</v>
      </c>
      <c r="H2859" s="11">
        <v>11</v>
      </c>
      <c r="I2859" s="20" t="s">
        <v>259</v>
      </c>
      <c r="J2859" s="11" t="s">
        <v>261</v>
      </c>
      <c r="K2859" s="11" t="s">
        <v>12658</v>
      </c>
      <c r="L2859" s="11">
        <v>2</v>
      </c>
    </row>
    <row r="2860" spans="1:12">
      <c r="A2860" s="11" t="s">
        <v>5611</v>
      </c>
      <c r="D2860" s="11" t="s">
        <v>260</v>
      </c>
      <c r="E2860" s="19" t="s">
        <v>5861</v>
      </c>
      <c r="F2860" s="10">
        <v>42036</v>
      </c>
      <c r="G2860" s="10">
        <v>45689</v>
      </c>
      <c r="H2860" s="11">
        <v>11</v>
      </c>
      <c r="I2860" s="20" t="s">
        <v>259</v>
      </c>
      <c r="J2860" s="11" t="s">
        <v>261</v>
      </c>
      <c r="K2860" s="11" t="s">
        <v>12658</v>
      </c>
      <c r="L2860" s="11">
        <v>2</v>
      </c>
    </row>
    <row r="2861" spans="1:12">
      <c r="A2861" s="11" t="s">
        <v>5612</v>
      </c>
      <c r="D2861" s="11" t="s">
        <v>260</v>
      </c>
      <c r="E2861" s="19" t="s">
        <v>5862</v>
      </c>
      <c r="F2861" s="10">
        <v>42036</v>
      </c>
      <c r="G2861" s="10">
        <v>45689</v>
      </c>
      <c r="H2861" s="11">
        <v>11</v>
      </c>
      <c r="I2861" s="20" t="s">
        <v>259</v>
      </c>
      <c r="J2861" s="11" t="s">
        <v>261</v>
      </c>
      <c r="K2861" s="11" t="s">
        <v>12658</v>
      </c>
      <c r="L2861" s="11">
        <v>2</v>
      </c>
    </row>
    <row r="2862" spans="1:12">
      <c r="A2862" s="11" t="s">
        <v>5613</v>
      </c>
      <c r="D2862" s="11" t="s">
        <v>260</v>
      </c>
      <c r="E2862" s="19" t="s">
        <v>5863</v>
      </c>
      <c r="F2862" s="10">
        <v>42036</v>
      </c>
      <c r="G2862" s="10">
        <v>45689</v>
      </c>
      <c r="H2862" s="11">
        <v>11</v>
      </c>
      <c r="I2862" s="20" t="s">
        <v>259</v>
      </c>
      <c r="J2862" s="11" t="s">
        <v>261</v>
      </c>
      <c r="K2862" s="11" t="s">
        <v>12658</v>
      </c>
      <c r="L2862" s="11">
        <v>2</v>
      </c>
    </row>
    <row r="2863" spans="1:12">
      <c r="A2863" s="11" t="s">
        <v>5614</v>
      </c>
      <c r="D2863" s="11" t="s">
        <v>260</v>
      </c>
      <c r="E2863" s="19" t="s">
        <v>5864</v>
      </c>
      <c r="F2863" s="10">
        <v>42036</v>
      </c>
      <c r="G2863" s="10">
        <v>45689</v>
      </c>
      <c r="H2863" s="11">
        <v>11</v>
      </c>
      <c r="I2863" s="20" t="s">
        <v>259</v>
      </c>
      <c r="J2863" s="11" t="s">
        <v>261</v>
      </c>
      <c r="K2863" s="11" t="s">
        <v>12658</v>
      </c>
      <c r="L2863" s="11">
        <v>2</v>
      </c>
    </row>
    <row r="2864" spans="1:12">
      <c r="A2864" s="11" t="s">
        <v>5615</v>
      </c>
      <c r="D2864" s="11" t="s">
        <v>260</v>
      </c>
      <c r="E2864" s="19" t="s">
        <v>5865</v>
      </c>
      <c r="F2864" s="10">
        <v>42036</v>
      </c>
      <c r="G2864" s="10">
        <v>45689</v>
      </c>
      <c r="H2864" s="11">
        <v>11</v>
      </c>
      <c r="I2864" s="20" t="s">
        <v>259</v>
      </c>
      <c r="J2864" s="11" t="s">
        <v>261</v>
      </c>
      <c r="K2864" s="11" t="s">
        <v>12658</v>
      </c>
      <c r="L2864" s="11">
        <v>2</v>
      </c>
    </row>
    <row r="2865" spans="1:12">
      <c r="A2865" s="11" t="s">
        <v>5616</v>
      </c>
      <c r="D2865" s="11" t="s">
        <v>260</v>
      </c>
      <c r="E2865" s="19" t="s">
        <v>5866</v>
      </c>
      <c r="F2865" s="10">
        <v>42036</v>
      </c>
      <c r="G2865" s="10">
        <v>45689</v>
      </c>
      <c r="H2865" s="11">
        <v>11</v>
      </c>
      <c r="I2865" s="20" t="s">
        <v>259</v>
      </c>
      <c r="J2865" s="11" t="s">
        <v>261</v>
      </c>
      <c r="K2865" s="11" t="s">
        <v>12658</v>
      </c>
      <c r="L2865" s="11">
        <v>2</v>
      </c>
    </row>
    <row r="2866" spans="1:12">
      <c r="A2866" s="11" t="s">
        <v>5617</v>
      </c>
      <c r="D2866" s="11" t="s">
        <v>260</v>
      </c>
      <c r="E2866" s="19" t="s">
        <v>5867</v>
      </c>
      <c r="F2866" s="10">
        <v>42036</v>
      </c>
      <c r="G2866" s="10">
        <v>45689</v>
      </c>
      <c r="H2866" s="11">
        <v>11</v>
      </c>
      <c r="I2866" s="20" t="s">
        <v>259</v>
      </c>
      <c r="J2866" s="11" t="s">
        <v>261</v>
      </c>
      <c r="K2866" s="11" t="s">
        <v>12658</v>
      </c>
      <c r="L2866" s="11">
        <v>2</v>
      </c>
    </row>
    <row r="2867" spans="1:12">
      <c r="A2867" s="11" t="s">
        <v>5618</v>
      </c>
      <c r="D2867" s="11" t="s">
        <v>260</v>
      </c>
      <c r="E2867" s="19" t="s">
        <v>5868</v>
      </c>
      <c r="F2867" s="10">
        <v>42036</v>
      </c>
      <c r="G2867" s="10">
        <v>45689</v>
      </c>
      <c r="H2867" s="11">
        <v>11</v>
      </c>
      <c r="I2867" s="20" t="s">
        <v>259</v>
      </c>
      <c r="J2867" s="11" t="s">
        <v>261</v>
      </c>
      <c r="K2867" s="11" t="s">
        <v>12658</v>
      </c>
      <c r="L2867" s="11">
        <v>2</v>
      </c>
    </row>
    <row r="2868" spans="1:12">
      <c r="A2868" s="11" t="s">
        <v>5619</v>
      </c>
      <c r="D2868" s="11" t="s">
        <v>260</v>
      </c>
      <c r="E2868" s="19" t="s">
        <v>5869</v>
      </c>
      <c r="F2868" s="10">
        <v>42036</v>
      </c>
      <c r="G2868" s="10">
        <v>45689</v>
      </c>
      <c r="H2868" s="11">
        <v>11</v>
      </c>
      <c r="I2868" s="20" t="s">
        <v>259</v>
      </c>
      <c r="J2868" s="11" t="s">
        <v>261</v>
      </c>
      <c r="K2868" s="11" t="s">
        <v>12658</v>
      </c>
      <c r="L2868" s="11">
        <v>2</v>
      </c>
    </row>
    <row r="2869" spans="1:12">
      <c r="A2869" s="11" t="s">
        <v>5620</v>
      </c>
      <c r="D2869" s="11" t="s">
        <v>260</v>
      </c>
      <c r="E2869" s="19" t="s">
        <v>5870</v>
      </c>
      <c r="F2869" s="10">
        <v>42036</v>
      </c>
      <c r="G2869" s="10">
        <v>45689</v>
      </c>
      <c r="H2869" s="11">
        <v>11</v>
      </c>
      <c r="I2869" s="20" t="s">
        <v>259</v>
      </c>
      <c r="J2869" s="11" t="s">
        <v>261</v>
      </c>
      <c r="K2869" s="11" t="s">
        <v>12658</v>
      </c>
      <c r="L2869" s="11">
        <v>2</v>
      </c>
    </row>
    <row r="2870" spans="1:12">
      <c r="A2870" s="11" t="s">
        <v>5621</v>
      </c>
      <c r="D2870" s="11" t="s">
        <v>260</v>
      </c>
      <c r="E2870" s="19" t="s">
        <v>5871</v>
      </c>
      <c r="F2870" s="10">
        <v>42036</v>
      </c>
      <c r="G2870" s="10">
        <v>45689</v>
      </c>
      <c r="H2870" s="11">
        <v>11</v>
      </c>
      <c r="I2870" s="20" t="s">
        <v>259</v>
      </c>
      <c r="J2870" s="11" t="s">
        <v>261</v>
      </c>
      <c r="K2870" s="11" t="s">
        <v>12658</v>
      </c>
      <c r="L2870" s="11">
        <v>2</v>
      </c>
    </row>
    <row r="2871" spans="1:12">
      <c r="A2871" s="11" t="s">
        <v>5622</v>
      </c>
      <c r="D2871" s="11" t="s">
        <v>260</v>
      </c>
      <c r="E2871" s="19" t="s">
        <v>5872</v>
      </c>
      <c r="F2871" s="10">
        <v>42036</v>
      </c>
      <c r="G2871" s="10">
        <v>45689</v>
      </c>
      <c r="H2871" s="11">
        <v>11</v>
      </c>
      <c r="I2871" s="11" t="s">
        <v>277</v>
      </c>
      <c r="J2871" s="11" t="s">
        <v>261</v>
      </c>
      <c r="K2871" s="11" t="s">
        <v>12658</v>
      </c>
      <c r="L2871" s="11">
        <v>2</v>
      </c>
    </row>
    <row r="2872" spans="1:12">
      <c r="A2872" s="11" t="s">
        <v>5623</v>
      </c>
      <c r="D2872" s="11" t="s">
        <v>260</v>
      </c>
      <c r="E2872" s="19" t="s">
        <v>5873</v>
      </c>
      <c r="F2872" s="10">
        <v>42036</v>
      </c>
      <c r="G2872" s="10">
        <v>45689</v>
      </c>
      <c r="H2872" s="11">
        <v>11</v>
      </c>
      <c r="I2872" s="11" t="s">
        <v>277</v>
      </c>
      <c r="J2872" s="11" t="s">
        <v>261</v>
      </c>
      <c r="K2872" s="11" t="s">
        <v>12658</v>
      </c>
      <c r="L2872" s="11">
        <v>2</v>
      </c>
    </row>
    <row r="2873" spans="1:12">
      <c r="A2873" s="11" t="s">
        <v>5624</v>
      </c>
      <c r="D2873" s="11" t="s">
        <v>260</v>
      </c>
      <c r="E2873" s="19" t="s">
        <v>5874</v>
      </c>
      <c r="F2873" s="10">
        <v>42036</v>
      </c>
      <c r="G2873" s="10">
        <v>45689</v>
      </c>
      <c r="H2873" s="11">
        <v>11</v>
      </c>
      <c r="I2873" s="11" t="s">
        <v>277</v>
      </c>
      <c r="J2873" s="11" t="s">
        <v>261</v>
      </c>
      <c r="K2873" s="11" t="s">
        <v>12658</v>
      </c>
      <c r="L2873" s="11">
        <v>2</v>
      </c>
    </row>
    <row r="2874" spans="1:12">
      <c r="A2874" s="11" t="s">
        <v>5625</v>
      </c>
      <c r="D2874" s="11" t="s">
        <v>260</v>
      </c>
      <c r="E2874" s="19" t="s">
        <v>5875</v>
      </c>
      <c r="F2874" s="10">
        <v>42036</v>
      </c>
      <c r="G2874" s="10">
        <v>45689</v>
      </c>
      <c r="H2874" s="11">
        <v>11</v>
      </c>
      <c r="I2874" s="20" t="s">
        <v>259</v>
      </c>
      <c r="J2874" s="11" t="s">
        <v>261</v>
      </c>
      <c r="K2874" s="11" t="s">
        <v>12658</v>
      </c>
      <c r="L2874" s="11">
        <v>2</v>
      </c>
    </row>
    <row r="2875" spans="1:12">
      <c r="A2875" s="11" t="s">
        <v>5626</v>
      </c>
      <c r="D2875" s="11" t="s">
        <v>260</v>
      </c>
      <c r="E2875" s="19" t="s">
        <v>5876</v>
      </c>
      <c r="F2875" s="10">
        <v>42036</v>
      </c>
      <c r="G2875" s="10">
        <v>45689</v>
      </c>
      <c r="H2875" s="11">
        <v>11</v>
      </c>
      <c r="I2875" s="20" t="s">
        <v>259</v>
      </c>
      <c r="J2875" s="11" t="s">
        <v>261</v>
      </c>
      <c r="K2875" s="11" t="s">
        <v>12658</v>
      </c>
      <c r="L2875" s="11">
        <v>2</v>
      </c>
    </row>
    <row r="2876" spans="1:12">
      <c r="A2876" s="11" t="s">
        <v>5627</v>
      </c>
      <c r="D2876" s="11" t="s">
        <v>260</v>
      </c>
      <c r="E2876" s="19" t="s">
        <v>5877</v>
      </c>
      <c r="F2876" s="10">
        <v>42036</v>
      </c>
      <c r="G2876" s="10">
        <v>45689</v>
      </c>
      <c r="H2876" s="11">
        <v>11</v>
      </c>
      <c r="I2876" s="20" t="s">
        <v>259</v>
      </c>
      <c r="J2876" s="11" t="s">
        <v>261</v>
      </c>
      <c r="K2876" s="11" t="s">
        <v>12658</v>
      </c>
      <c r="L2876" s="11">
        <v>2</v>
      </c>
    </row>
    <row r="2877" spans="1:12">
      <c r="A2877" s="11" t="s">
        <v>5628</v>
      </c>
      <c r="D2877" s="11" t="s">
        <v>260</v>
      </c>
      <c r="E2877" s="19" t="s">
        <v>5878</v>
      </c>
      <c r="F2877" s="10">
        <v>42036</v>
      </c>
      <c r="G2877" s="10">
        <v>45689</v>
      </c>
      <c r="H2877" s="11">
        <v>11</v>
      </c>
      <c r="I2877" s="20" t="s">
        <v>259</v>
      </c>
      <c r="J2877" s="11" t="s">
        <v>261</v>
      </c>
      <c r="K2877" s="11" t="s">
        <v>12658</v>
      </c>
      <c r="L2877" s="11">
        <v>2</v>
      </c>
    </row>
    <row r="2878" spans="1:12">
      <c r="A2878" s="11" t="s">
        <v>5629</v>
      </c>
      <c r="D2878" s="11" t="s">
        <v>260</v>
      </c>
      <c r="E2878" s="19" t="s">
        <v>5879</v>
      </c>
      <c r="F2878" s="10">
        <v>42036</v>
      </c>
      <c r="G2878" s="10">
        <v>45689</v>
      </c>
      <c r="H2878" s="11">
        <v>11</v>
      </c>
      <c r="I2878" s="20" t="s">
        <v>259</v>
      </c>
      <c r="J2878" s="11" t="s">
        <v>261</v>
      </c>
      <c r="K2878" s="11" t="s">
        <v>12658</v>
      </c>
      <c r="L2878" s="11">
        <v>2</v>
      </c>
    </row>
    <row r="2879" spans="1:12">
      <c r="A2879" s="11" t="s">
        <v>5630</v>
      </c>
      <c r="D2879" s="11" t="s">
        <v>260</v>
      </c>
      <c r="E2879" s="19" t="s">
        <v>5880</v>
      </c>
      <c r="F2879" s="10">
        <v>42036</v>
      </c>
      <c r="G2879" s="10">
        <v>45689</v>
      </c>
      <c r="H2879" s="11">
        <v>11</v>
      </c>
      <c r="I2879" s="20" t="s">
        <v>259</v>
      </c>
      <c r="J2879" s="11" t="s">
        <v>261</v>
      </c>
      <c r="K2879" s="11" t="s">
        <v>12658</v>
      </c>
      <c r="L2879" s="11">
        <v>2</v>
      </c>
    </row>
    <row r="2880" spans="1:12">
      <c r="A2880" s="11" t="s">
        <v>5631</v>
      </c>
      <c r="D2880" s="11" t="s">
        <v>260</v>
      </c>
      <c r="E2880" s="19" t="s">
        <v>5881</v>
      </c>
      <c r="F2880" s="10">
        <v>42036</v>
      </c>
      <c r="G2880" s="10">
        <v>45689</v>
      </c>
      <c r="H2880" s="11">
        <v>11</v>
      </c>
      <c r="I2880" s="20" t="s">
        <v>259</v>
      </c>
      <c r="J2880" s="11" t="s">
        <v>261</v>
      </c>
      <c r="K2880" s="11" t="s">
        <v>12658</v>
      </c>
      <c r="L2880" s="11">
        <v>2</v>
      </c>
    </row>
    <row r="2881" spans="1:12">
      <c r="A2881" s="11" t="s">
        <v>5632</v>
      </c>
      <c r="D2881" s="11" t="s">
        <v>260</v>
      </c>
      <c r="E2881" s="19" t="s">
        <v>5882</v>
      </c>
      <c r="F2881" s="10">
        <v>42036</v>
      </c>
      <c r="G2881" s="10">
        <v>45689</v>
      </c>
      <c r="H2881" s="11">
        <v>11</v>
      </c>
      <c r="I2881" s="20" t="s">
        <v>259</v>
      </c>
      <c r="J2881" s="11" t="s">
        <v>261</v>
      </c>
      <c r="K2881" s="11" t="s">
        <v>12658</v>
      </c>
      <c r="L2881" s="11">
        <v>2</v>
      </c>
    </row>
    <row r="2882" spans="1:12">
      <c r="A2882" s="11" t="s">
        <v>5633</v>
      </c>
      <c r="D2882" s="11" t="s">
        <v>260</v>
      </c>
      <c r="E2882" s="19" t="s">
        <v>5883</v>
      </c>
      <c r="F2882" s="10">
        <v>42036</v>
      </c>
      <c r="G2882" s="10">
        <v>45689</v>
      </c>
      <c r="H2882" s="11">
        <v>11</v>
      </c>
      <c r="I2882" s="20" t="s">
        <v>259</v>
      </c>
      <c r="J2882" s="11" t="s">
        <v>261</v>
      </c>
      <c r="K2882" s="11" t="s">
        <v>12658</v>
      </c>
      <c r="L2882" s="11">
        <v>2</v>
      </c>
    </row>
    <row r="2883" spans="1:12">
      <c r="A2883" s="11" t="s">
        <v>5634</v>
      </c>
      <c r="D2883" s="11" t="s">
        <v>260</v>
      </c>
      <c r="E2883" s="19" t="s">
        <v>5884</v>
      </c>
      <c r="F2883" s="10">
        <v>42036</v>
      </c>
      <c r="G2883" s="10">
        <v>45689</v>
      </c>
      <c r="H2883" s="11">
        <v>11</v>
      </c>
      <c r="I2883" s="20" t="s">
        <v>259</v>
      </c>
      <c r="J2883" s="11" t="s">
        <v>261</v>
      </c>
      <c r="K2883" s="11" t="s">
        <v>12658</v>
      </c>
      <c r="L2883" s="11">
        <v>2</v>
      </c>
    </row>
    <row r="2884" spans="1:12">
      <c r="A2884" s="11" t="s">
        <v>5635</v>
      </c>
      <c r="D2884" s="11" t="s">
        <v>260</v>
      </c>
      <c r="E2884" s="19" t="s">
        <v>5885</v>
      </c>
      <c r="F2884" s="10">
        <v>42036</v>
      </c>
      <c r="G2884" s="10">
        <v>45689</v>
      </c>
      <c r="H2884" s="11">
        <v>11</v>
      </c>
      <c r="I2884" s="20" t="s">
        <v>259</v>
      </c>
      <c r="J2884" s="11" t="s">
        <v>261</v>
      </c>
      <c r="K2884" s="11" t="s">
        <v>12658</v>
      </c>
      <c r="L2884" s="11">
        <v>2</v>
      </c>
    </row>
    <row r="2885" spans="1:12">
      <c r="A2885" s="11" t="s">
        <v>5636</v>
      </c>
      <c r="D2885" s="11" t="s">
        <v>260</v>
      </c>
      <c r="E2885" s="19" t="s">
        <v>5886</v>
      </c>
      <c r="F2885" s="10">
        <v>42036</v>
      </c>
      <c r="G2885" s="10">
        <v>45689</v>
      </c>
      <c r="H2885" s="11">
        <v>11</v>
      </c>
      <c r="I2885" s="20" t="s">
        <v>259</v>
      </c>
      <c r="J2885" s="11" t="s">
        <v>261</v>
      </c>
      <c r="K2885" s="11" t="s">
        <v>12658</v>
      </c>
      <c r="L2885" s="11">
        <v>2</v>
      </c>
    </row>
    <row r="2886" spans="1:12">
      <c r="A2886" s="11" t="s">
        <v>5637</v>
      </c>
      <c r="D2886" s="11" t="s">
        <v>260</v>
      </c>
      <c r="E2886" s="19" t="s">
        <v>5887</v>
      </c>
      <c r="F2886" s="10">
        <v>42036</v>
      </c>
      <c r="G2886" s="10">
        <v>45689</v>
      </c>
      <c r="H2886" s="11">
        <v>11</v>
      </c>
      <c r="I2886" s="20" t="s">
        <v>259</v>
      </c>
      <c r="J2886" s="11" t="s">
        <v>261</v>
      </c>
      <c r="K2886" s="11" t="s">
        <v>12658</v>
      </c>
      <c r="L2886" s="11">
        <v>2</v>
      </c>
    </row>
    <row r="2887" spans="1:12">
      <c r="A2887" s="11" t="s">
        <v>5638</v>
      </c>
      <c r="D2887" s="11" t="s">
        <v>260</v>
      </c>
      <c r="E2887" s="19" t="s">
        <v>5888</v>
      </c>
      <c r="F2887" s="10">
        <v>42036</v>
      </c>
      <c r="G2887" s="10">
        <v>45689</v>
      </c>
      <c r="H2887" s="11">
        <v>11</v>
      </c>
      <c r="I2887" s="20" t="s">
        <v>259</v>
      </c>
      <c r="J2887" s="11" t="s">
        <v>261</v>
      </c>
      <c r="K2887" s="11" t="s">
        <v>12658</v>
      </c>
      <c r="L2887" s="11">
        <v>2</v>
      </c>
    </row>
    <row r="2888" spans="1:12">
      <c r="A2888" s="11" t="s">
        <v>5639</v>
      </c>
      <c r="D2888" s="11" t="s">
        <v>260</v>
      </c>
      <c r="E2888" s="19" t="s">
        <v>5889</v>
      </c>
      <c r="F2888" s="10">
        <v>42036</v>
      </c>
      <c r="G2888" s="10">
        <v>45689</v>
      </c>
      <c r="H2888" s="11">
        <v>11</v>
      </c>
      <c r="I2888" s="20" t="s">
        <v>259</v>
      </c>
      <c r="J2888" s="11" t="s">
        <v>261</v>
      </c>
      <c r="K2888" s="11" t="s">
        <v>12658</v>
      </c>
      <c r="L2888" s="11">
        <v>2</v>
      </c>
    </row>
    <row r="2889" spans="1:12">
      <c r="A2889" s="11" t="s">
        <v>5640</v>
      </c>
      <c r="D2889" s="11" t="s">
        <v>260</v>
      </c>
      <c r="E2889" s="19" t="s">
        <v>5890</v>
      </c>
      <c r="F2889" s="10">
        <v>42036</v>
      </c>
      <c r="G2889" s="10">
        <v>45689</v>
      </c>
      <c r="H2889" s="11">
        <v>11</v>
      </c>
      <c r="I2889" s="11" t="s">
        <v>277</v>
      </c>
      <c r="J2889" s="11" t="s">
        <v>261</v>
      </c>
      <c r="K2889" s="11" t="s">
        <v>12658</v>
      </c>
      <c r="L2889" s="11">
        <v>2</v>
      </c>
    </row>
    <row r="2890" spans="1:12">
      <c r="A2890" s="11" t="s">
        <v>5641</v>
      </c>
      <c r="D2890" s="11" t="s">
        <v>260</v>
      </c>
      <c r="E2890" s="19" t="s">
        <v>5891</v>
      </c>
      <c r="F2890" s="10">
        <v>42036</v>
      </c>
      <c r="G2890" s="10">
        <v>45689</v>
      </c>
      <c r="H2890" s="11">
        <v>11</v>
      </c>
      <c r="I2890" s="11" t="s">
        <v>277</v>
      </c>
      <c r="J2890" s="11" t="s">
        <v>261</v>
      </c>
      <c r="K2890" s="11" t="s">
        <v>12658</v>
      </c>
      <c r="L2890" s="11">
        <v>2</v>
      </c>
    </row>
    <row r="2891" spans="1:12">
      <c r="A2891" s="11" t="s">
        <v>5642</v>
      </c>
      <c r="D2891" s="11" t="s">
        <v>260</v>
      </c>
      <c r="E2891" s="19" t="s">
        <v>5892</v>
      </c>
      <c r="F2891" s="10">
        <v>42036</v>
      </c>
      <c r="G2891" s="10">
        <v>45689</v>
      </c>
      <c r="H2891" s="11">
        <v>11</v>
      </c>
      <c r="I2891" s="11" t="s">
        <v>277</v>
      </c>
      <c r="J2891" s="11" t="s">
        <v>261</v>
      </c>
      <c r="K2891" s="11" t="s">
        <v>12658</v>
      </c>
      <c r="L2891" s="11">
        <v>2</v>
      </c>
    </row>
    <row r="2892" spans="1:12">
      <c r="A2892" s="11" t="s">
        <v>5643</v>
      </c>
      <c r="D2892" s="11" t="s">
        <v>260</v>
      </c>
      <c r="E2892" s="19" t="s">
        <v>5893</v>
      </c>
      <c r="F2892" s="10">
        <v>42036</v>
      </c>
      <c r="G2892" s="10">
        <v>45689</v>
      </c>
      <c r="H2892" s="11">
        <v>11</v>
      </c>
      <c r="I2892" s="20" t="s">
        <v>259</v>
      </c>
      <c r="J2892" s="11" t="s">
        <v>261</v>
      </c>
      <c r="K2892" s="11" t="s">
        <v>12658</v>
      </c>
      <c r="L2892" s="11">
        <v>2</v>
      </c>
    </row>
    <row r="2893" spans="1:12">
      <c r="A2893" s="11" t="s">
        <v>5644</v>
      </c>
      <c r="D2893" s="11" t="s">
        <v>260</v>
      </c>
      <c r="E2893" s="19" t="s">
        <v>5894</v>
      </c>
      <c r="F2893" s="10">
        <v>42036</v>
      </c>
      <c r="G2893" s="10">
        <v>45689</v>
      </c>
      <c r="H2893" s="11">
        <v>11</v>
      </c>
      <c r="I2893" s="20" t="s">
        <v>259</v>
      </c>
      <c r="J2893" s="11" t="s">
        <v>261</v>
      </c>
      <c r="K2893" s="11" t="s">
        <v>12658</v>
      </c>
      <c r="L2893" s="11">
        <v>2</v>
      </c>
    </row>
    <row r="2894" spans="1:12">
      <c r="A2894" s="11" t="s">
        <v>5645</v>
      </c>
      <c r="D2894" s="11" t="s">
        <v>260</v>
      </c>
      <c r="E2894" s="19" t="s">
        <v>5895</v>
      </c>
      <c r="F2894" s="10">
        <v>42036</v>
      </c>
      <c r="G2894" s="10">
        <v>45689</v>
      </c>
      <c r="H2894" s="11">
        <v>11</v>
      </c>
      <c r="I2894" s="20" t="s">
        <v>259</v>
      </c>
      <c r="J2894" s="11" t="s">
        <v>261</v>
      </c>
      <c r="K2894" s="11" t="s">
        <v>12658</v>
      </c>
      <c r="L2894" s="11">
        <v>2</v>
      </c>
    </row>
    <row r="2895" spans="1:12">
      <c r="A2895" s="11" t="s">
        <v>5646</v>
      </c>
      <c r="D2895" s="11" t="s">
        <v>260</v>
      </c>
      <c r="E2895" s="19" t="s">
        <v>5896</v>
      </c>
      <c r="F2895" s="10">
        <v>42036</v>
      </c>
      <c r="G2895" s="10">
        <v>45689</v>
      </c>
      <c r="H2895" s="11">
        <v>11</v>
      </c>
      <c r="I2895" s="20" t="s">
        <v>259</v>
      </c>
      <c r="J2895" s="11" t="s">
        <v>261</v>
      </c>
      <c r="K2895" s="11" t="s">
        <v>12658</v>
      </c>
      <c r="L2895" s="11">
        <v>2</v>
      </c>
    </row>
    <row r="2896" spans="1:12">
      <c r="A2896" s="11" t="s">
        <v>5647</v>
      </c>
      <c r="D2896" s="11" t="s">
        <v>260</v>
      </c>
      <c r="E2896" s="19" t="s">
        <v>5897</v>
      </c>
      <c r="F2896" s="10">
        <v>42036</v>
      </c>
      <c r="G2896" s="10">
        <v>45689</v>
      </c>
      <c r="H2896" s="11">
        <v>11</v>
      </c>
      <c r="I2896" s="20" t="s">
        <v>259</v>
      </c>
      <c r="J2896" s="11" t="s">
        <v>261</v>
      </c>
      <c r="K2896" s="11" t="s">
        <v>12658</v>
      </c>
      <c r="L2896" s="11">
        <v>2</v>
      </c>
    </row>
    <row r="2897" spans="1:12">
      <c r="A2897" s="11" t="s">
        <v>5648</v>
      </c>
      <c r="D2897" s="11" t="s">
        <v>260</v>
      </c>
      <c r="E2897" s="19" t="s">
        <v>5898</v>
      </c>
      <c r="F2897" s="10">
        <v>42036</v>
      </c>
      <c r="G2897" s="10">
        <v>45689</v>
      </c>
      <c r="H2897" s="11">
        <v>11</v>
      </c>
      <c r="I2897" s="20" t="s">
        <v>259</v>
      </c>
      <c r="J2897" s="11" t="s">
        <v>261</v>
      </c>
      <c r="K2897" s="11" t="s">
        <v>12658</v>
      </c>
      <c r="L2897" s="11">
        <v>2</v>
      </c>
    </row>
    <row r="2898" spans="1:12">
      <c r="A2898" s="11" t="s">
        <v>5649</v>
      </c>
      <c r="D2898" s="11" t="s">
        <v>260</v>
      </c>
      <c r="E2898" s="19" t="s">
        <v>5899</v>
      </c>
      <c r="F2898" s="10">
        <v>42036</v>
      </c>
      <c r="G2898" s="10">
        <v>45689</v>
      </c>
      <c r="H2898" s="11">
        <v>11</v>
      </c>
      <c r="I2898" s="20" t="s">
        <v>259</v>
      </c>
      <c r="J2898" s="11" t="s">
        <v>261</v>
      </c>
      <c r="K2898" s="11" t="s">
        <v>12658</v>
      </c>
      <c r="L2898" s="11">
        <v>2</v>
      </c>
    </row>
    <row r="2899" spans="1:12">
      <c r="A2899" s="11" t="s">
        <v>5650</v>
      </c>
      <c r="D2899" s="11" t="s">
        <v>260</v>
      </c>
      <c r="E2899" s="19" t="s">
        <v>5900</v>
      </c>
      <c r="F2899" s="10">
        <v>42036</v>
      </c>
      <c r="G2899" s="10">
        <v>45689</v>
      </c>
      <c r="H2899" s="11">
        <v>11</v>
      </c>
      <c r="I2899" s="20" t="s">
        <v>259</v>
      </c>
      <c r="J2899" s="11" t="s">
        <v>261</v>
      </c>
      <c r="K2899" s="11" t="s">
        <v>12658</v>
      </c>
      <c r="L2899" s="11">
        <v>2</v>
      </c>
    </row>
    <row r="2900" spans="1:12">
      <c r="A2900" s="11" t="s">
        <v>5651</v>
      </c>
      <c r="D2900" s="11" t="s">
        <v>260</v>
      </c>
      <c r="E2900" s="19" t="s">
        <v>5901</v>
      </c>
      <c r="F2900" s="10">
        <v>42036</v>
      </c>
      <c r="G2900" s="10">
        <v>45689</v>
      </c>
      <c r="H2900" s="11">
        <v>11</v>
      </c>
      <c r="I2900" s="20" t="s">
        <v>259</v>
      </c>
      <c r="J2900" s="11" t="s">
        <v>261</v>
      </c>
      <c r="K2900" s="11" t="s">
        <v>12658</v>
      </c>
      <c r="L2900" s="11">
        <v>2</v>
      </c>
    </row>
    <row r="2901" spans="1:12">
      <c r="A2901" s="11" t="s">
        <v>5652</v>
      </c>
      <c r="D2901" s="11" t="s">
        <v>260</v>
      </c>
      <c r="E2901" s="19" t="s">
        <v>5902</v>
      </c>
      <c r="F2901" s="10">
        <v>42036</v>
      </c>
      <c r="G2901" s="10">
        <v>45689</v>
      </c>
      <c r="H2901" s="11">
        <v>11</v>
      </c>
      <c r="I2901" s="20" t="s">
        <v>259</v>
      </c>
      <c r="J2901" s="11" t="s">
        <v>261</v>
      </c>
      <c r="K2901" s="11" t="s">
        <v>12658</v>
      </c>
      <c r="L2901" s="11">
        <v>2</v>
      </c>
    </row>
    <row r="2902" spans="1:12">
      <c r="A2902" s="11" t="s">
        <v>5653</v>
      </c>
      <c r="D2902" s="11" t="s">
        <v>260</v>
      </c>
      <c r="E2902" s="19" t="s">
        <v>5903</v>
      </c>
      <c r="F2902" s="10">
        <v>42036</v>
      </c>
      <c r="G2902" s="10">
        <v>45689</v>
      </c>
      <c r="H2902" s="11">
        <v>11</v>
      </c>
      <c r="I2902" s="20" t="s">
        <v>259</v>
      </c>
      <c r="J2902" s="11" t="s">
        <v>261</v>
      </c>
      <c r="K2902" s="11" t="s">
        <v>12658</v>
      </c>
      <c r="L2902" s="11">
        <v>2</v>
      </c>
    </row>
    <row r="2903" spans="1:12">
      <c r="A2903" s="11" t="s">
        <v>5654</v>
      </c>
      <c r="D2903" s="11" t="s">
        <v>260</v>
      </c>
      <c r="E2903" s="19" t="s">
        <v>5904</v>
      </c>
      <c r="F2903" s="10">
        <v>42036</v>
      </c>
      <c r="G2903" s="10">
        <v>45689</v>
      </c>
      <c r="H2903" s="11">
        <v>11</v>
      </c>
      <c r="I2903" s="20" t="s">
        <v>259</v>
      </c>
      <c r="J2903" s="11" t="s">
        <v>261</v>
      </c>
      <c r="K2903" s="11" t="s">
        <v>12658</v>
      </c>
      <c r="L2903" s="11">
        <v>2</v>
      </c>
    </row>
    <row r="2904" spans="1:12">
      <c r="A2904" s="11" t="s">
        <v>5655</v>
      </c>
      <c r="D2904" s="11" t="s">
        <v>260</v>
      </c>
      <c r="E2904" s="19" t="s">
        <v>5905</v>
      </c>
      <c r="F2904" s="10">
        <v>42036</v>
      </c>
      <c r="G2904" s="10">
        <v>45689</v>
      </c>
      <c r="H2904" s="11">
        <v>11</v>
      </c>
      <c r="I2904" s="20" t="s">
        <v>259</v>
      </c>
      <c r="J2904" s="11" t="s">
        <v>261</v>
      </c>
      <c r="K2904" s="11" t="s">
        <v>12658</v>
      </c>
      <c r="L2904" s="11">
        <v>2</v>
      </c>
    </row>
    <row r="2905" spans="1:12">
      <c r="A2905" s="11" t="s">
        <v>5656</v>
      </c>
      <c r="D2905" s="11" t="s">
        <v>260</v>
      </c>
      <c r="E2905" s="19" t="s">
        <v>5906</v>
      </c>
      <c r="F2905" s="10">
        <v>42036</v>
      </c>
      <c r="G2905" s="10">
        <v>45689</v>
      </c>
      <c r="H2905" s="11">
        <v>11</v>
      </c>
      <c r="I2905" s="20" t="s">
        <v>259</v>
      </c>
      <c r="J2905" s="11" t="s">
        <v>261</v>
      </c>
      <c r="K2905" s="11" t="s">
        <v>12658</v>
      </c>
      <c r="L2905" s="11">
        <v>2</v>
      </c>
    </row>
    <row r="2906" spans="1:12">
      <c r="A2906" s="11" t="s">
        <v>5657</v>
      </c>
      <c r="D2906" s="11" t="s">
        <v>260</v>
      </c>
      <c r="E2906" s="19" t="s">
        <v>5907</v>
      </c>
      <c r="F2906" s="10">
        <v>42036</v>
      </c>
      <c r="G2906" s="10">
        <v>45689</v>
      </c>
      <c r="H2906" s="11">
        <v>11</v>
      </c>
      <c r="I2906" s="20" t="s">
        <v>259</v>
      </c>
      <c r="J2906" s="11" t="s">
        <v>261</v>
      </c>
      <c r="K2906" s="11" t="s">
        <v>12658</v>
      </c>
      <c r="L2906" s="11">
        <v>2</v>
      </c>
    </row>
    <row r="2907" spans="1:12">
      <c r="A2907" s="11" t="s">
        <v>5658</v>
      </c>
      <c r="D2907" s="11" t="s">
        <v>260</v>
      </c>
      <c r="E2907" s="19" t="s">
        <v>5908</v>
      </c>
      <c r="F2907" s="10">
        <v>42036</v>
      </c>
      <c r="G2907" s="10">
        <v>45689</v>
      </c>
      <c r="H2907" s="11">
        <v>11</v>
      </c>
      <c r="I2907" s="11" t="s">
        <v>277</v>
      </c>
      <c r="J2907" s="11" t="s">
        <v>261</v>
      </c>
      <c r="K2907" s="11" t="s">
        <v>12658</v>
      </c>
      <c r="L2907" s="11">
        <v>2</v>
      </c>
    </row>
    <row r="2908" spans="1:12">
      <c r="A2908" s="11" t="s">
        <v>5659</v>
      </c>
      <c r="D2908" s="11" t="s">
        <v>260</v>
      </c>
      <c r="E2908" s="19" t="s">
        <v>5909</v>
      </c>
      <c r="F2908" s="10">
        <v>42036</v>
      </c>
      <c r="G2908" s="10">
        <v>45689</v>
      </c>
      <c r="H2908" s="11">
        <v>11</v>
      </c>
      <c r="I2908" s="11" t="s">
        <v>277</v>
      </c>
      <c r="J2908" s="11" t="s">
        <v>261</v>
      </c>
      <c r="K2908" s="11" t="s">
        <v>12658</v>
      </c>
      <c r="L2908" s="11">
        <v>2</v>
      </c>
    </row>
    <row r="2909" spans="1:12">
      <c r="A2909" s="11" t="s">
        <v>5660</v>
      </c>
      <c r="D2909" s="11" t="s">
        <v>260</v>
      </c>
      <c r="E2909" s="19" t="s">
        <v>5910</v>
      </c>
      <c r="F2909" s="10">
        <v>42036</v>
      </c>
      <c r="G2909" s="10">
        <v>45689</v>
      </c>
      <c r="H2909" s="11">
        <v>11</v>
      </c>
      <c r="I2909" s="11" t="s">
        <v>277</v>
      </c>
      <c r="J2909" s="11" t="s">
        <v>261</v>
      </c>
      <c r="K2909" s="11" t="s">
        <v>12658</v>
      </c>
      <c r="L2909" s="11">
        <v>2</v>
      </c>
    </row>
    <row r="2910" spans="1:12">
      <c r="A2910" s="11" t="s">
        <v>5661</v>
      </c>
      <c r="D2910" s="11" t="s">
        <v>260</v>
      </c>
      <c r="E2910" s="19" t="s">
        <v>5911</v>
      </c>
      <c r="F2910" s="10">
        <v>42036</v>
      </c>
      <c r="G2910" s="10">
        <v>45689</v>
      </c>
      <c r="H2910" s="11">
        <v>11</v>
      </c>
      <c r="I2910" s="20" t="s">
        <v>259</v>
      </c>
      <c r="J2910" s="11" t="s">
        <v>261</v>
      </c>
      <c r="K2910" s="11" t="s">
        <v>12658</v>
      </c>
      <c r="L2910" s="11">
        <v>2</v>
      </c>
    </row>
    <row r="2911" spans="1:12">
      <c r="A2911" s="11" t="s">
        <v>5662</v>
      </c>
      <c r="D2911" s="11" t="s">
        <v>260</v>
      </c>
      <c r="E2911" s="19" t="s">
        <v>5912</v>
      </c>
      <c r="F2911" s="10">
        <v>42036</v>
      </c>
      <c r="G2911" s="10">
        <v>45689</v>
      </c>
      <c r="H2911" s="11">
        <v>11</v>
      </c>
      <c r="I2911" s="20" t="s">
        <v>259</v>
      </c>
      <c r="J2911" s="11" t="s">
        <v>261</v>
      </c>
      <c r="K2911" s="11" t="s">
        <v>12658</v>
      </c>
      <c r="L2911" s="11">
        <v>2</v>
      </c>
    </row>
    <row r="2912" spans="1:12">
      <c r="A2912" s="11" t="s">
        <v>5663</v>
      </c>
      <c r="D2912" s="11" t="s">
        <v>260</v>
      </c>
      <c r="E2912" s="19" t="s">
        <v>5913</v>
      </c>
      <c r="F2912" s="10">
        <v>42036</v>
      </c>
      <c r="G2912" s="10">
        <v>45689</v>
      </c>
      <c r="H2912" s="11">
        <v>11</v>
      </c>
      <c r="I2912" s="20" t="s">
        <v>259</v>
      </c>
      <c r="J2912" s="11" t="s">
        <v>261</v>
      </c>
      <c r="K2912" s="11" t="s">
        <v>12658</v>
      </c>
      <c r="L2912" s="11">
        <v>2</v>
      </c>
    </row>
    <row r="2913" spans="1:12">
      <c r="A2913" s="11" t="s">
        <v>5664</v>
      </c>
      <c r="D2913" s="11" t="s">
        <v>260</v>
      </c>
      <c r="E2913" s="19" t="s">
        <v>5914</v>
      </c>
      <c r="F2913" s="10">
        <v>42036</v>
      </c>
      <c r="G2913" s="10">
        <v>45689</v>
      </c>
      <c r="H2913" s="11">
        <v>11</v>
      </c>
      <c r="I2913" s="20" t="s">
        <v>259</v>
      </c>
      <c r="J2913" s="11" t="s">
        <v>261</v>
      </c>
      <c r="K2913" s="11" t="s">
        <v>12658</v>
      </c>
      <c r="L2913" s="11">
        <v>2</v>
      </c>
    </row>
    <row r="2914" spans="1:12">
      <c r="A2914" s="11" t="s">
        <v>5665</v>
      </c>
      <c r="D2914" s="11" t="s">
        <v>260</v>
      </c>
      <c r="E2914" s="19" t="s">
        <v>5915</v>
      </c>
      <c r="F2914" s="10">
        <v>42036</v>
      </c>
      <c r="G2914" s="10">
        <v>45689</v>
      </c>
      <c r="H2914" s="11">
        <v>11</v>
      </c>
      <c r="I2914" s="20" t="s">
        <v>259</v>
      </c>
      <c r="J2914" s="11" t="s">
        <v>261</v>
      </c>
      <c r="K2914" s="11" t="s">
        <v>12658</v>
      </c>
      <c r="L2914" s="11">
        <v>2</v>
      </c>
    </row>
    <row r="2915" spans="1:12">
      <c r="A2915" s="11" t="s">
        <v>5666</v>
      </c>
      <c r="D2915" s="11" t="s">
        <v>260</v>
      </c>
      <c r="E2915" s="19" t="s">
        <v>5916</v>
      </c>
      <c r="F2915" s="10">
        <v>42036</v>
      </c>
      <c r="G2915" s="10">
        <v>45689</v>
      </c>
      <c r="H2915" s="11">
        <v>11</v>
      </c>
      <c r="I2915" s="20" t="s">
        <v>259</v>
      </c>
      <c r="J2915" s="11" t="s">
        <v>261</v>
      </c>
      <c r="K2915" s="11" t="s">
        <v>12658</v>
      </c>
      <c r="L2915" s="11">
        <v>2</v>
      </c>
    </row>
    <row r="2916" spans="1:12">
      <c r="A2916" s="11" t="s">
        <v>5667</v>
      </c>
      <c r="D2916" s="11" t="s">
        <v>260</v>
      </c>
      <c r="E2916" s="19" t="s">
        <v>5917</v>
      </c>
      <c r="F2916" s="10">
        <v>42036</v>
      </c>
      <c r="G2916" s="10">
        <v>45689</v>
      </c>
      <c r="H2916" s="11">
        <v>11</v>
      </c>
      <c r="I2916" s="20" t="s">
        <v>259</v>
      </c>
      <c r="J2916" s="11" t="s">
        <v>261</v>
      </c>
      <c r="K2916" s="11" t="s">
        <v>12658</v>
      </c>
      <c r="L2916" s="11">
        <v>2</v>
      </c>
    </row>
    <row r="2917" spans="1:12">
      <c r="A2917" s="11" t="s">
        <v>5668</v>
      </c>
      <c r="D2917" s="11" t="s">
        <v>260</v>
      </c>
      <c r="E2917" s="19" t="s">
        <v>5918</v>
      </c>
      <c r="F2917" s="10">
        <v>42036</v>
      </c>
      <c r="G2917" s="10">
        <v>45689</v>
      </c>
      <c r="H2917" s="11">
        <v>11</v>
      </c>
      <c r="I2917" s="20" t="s">
        <v>259</v>
      </c>
      <c r="J2917" s="11" t="s">
        <v>261</v>
      </c>
      <c r="K2917" s="11" t="s">
        <v>12658</v>
      </c>
      <c r="L2917" s="11">
        <v>2</v>
      </c>
    </row>
    <row r="2918" spans="1:12">
      <c r="A2918" s="11" t="s">
        <v>5669</v>
      </c>
      <c r="D2918" s="11" t="s">
        <v>260</v>
      </c>
      <c r="E2918" s="19" t="s">
        <v>5919</v>
      </c>
      <c r="F2918" s="10">
        <v>42036</v>
      </c>
      <c r="G2918" s="10">
        <v>45689</v>
      </c>
      <c r="H2918" s="11">
        <v>11</v>
      </c>
      <c r="I2918" s="20" t="s">
        <v>259</v>
      </c>
      <c r="J2918" s="11" t="s">
        <v>261</v>
      </c>
      <c r="K2918" s="11" t="s">
        <v>12658</v>
      </c>
      <c r="L2918" s="11">
        <v>2</v>
      </c>
    </row>
    <row r="2919" spans="1:12">
      <c r="A2919" s="11" t="s">
        <v>5670</v>
      </c>
      <c r="D2919" s="11" t="s">
        <v>260</v>
      </c>
      <c r="E2919" s="19" t="s">
        <v>5920</v>
      </c>
      <c r="F2919" s="10">
        <v>42036</v>
      </c>
      <c r="G2919" s="10">
        <v>45689</v>
      </c>
      <c r="H2919" s="11">
        <v>11</v>
      </c>
      <c r="I2919" s="20" t="s">
        <v>259</v>
      </c>
      <c r="J2919" s="11" t="s">
        <v>261</v>
      </c>
      <c r="K2919" s="11" t="s">
        <v>12658</v>
      </c>
      <c r="L2919" s="11">
        <v>2</v>
      </c>
    </row>
    <row r="2920" spans="1:12">
      <c r="A2920" s="11" t="s">
        <v>5671</v>
      </c>
      <c r="D2920" s="11" t="s">
        <v>260</v>
      </c>
      <c r="E2920" s="19" t="s">
        <v>5921</v>
      </c>
      <c r="F2920" s="10">
        <v>42036</v>
      </c>
      <c r="G2920" s="10">
        <v>45689</v>
      </c>
      <c r="H2920" s="11">
        <v>11</v>
      </c>
      <c r="I2920" s="20" t="s">
        <v>259</v>
      </c>
      <c r="J2920" s="11" t="s">
        <v>261</v>
      </c>
      <c r="K2920" s="11" t="s">
        <v>12658</v>
      </c>
      <c r="L2920" s="11">
        <v>2</v>
      </c>
    </row>
    <row r="2921" spans="1:12">
      <c r="A2921" s="11" t="s">
        <v>5672</v>
      </c>
      <c r="D2921" s="11" t="s">
        <v>260</v>
      </c>
      <c r="E2921" s="19" t="s">
        <v>5922</v>
      </c>
      <c r="F2921" s="10">
        <v>42036</v>
      </c>
      <c r="G2921" s="10">
        <v>45689</v>
      </c>
      <c r="H2921" s="11">
        <v>11</v>
      </c>
      <c r="I2921" s="20" t="s">
        <v>259</v>
      </c>
      <c r="J2921" s="11" t="s">
        <v>261</v>
      </c>
      <c r="K2921" s="11" t="s">
        <v>12658</v>
      </c>
      <c r="L2921" s="11">
        <v>2</v>
      </c>
    </row>
    <row r="2922" spans="1:12">
      <c r="A2922" s="11" t="s">
        <v>5673</v>
      </c>
      <c r="D2922" s="11" t="s">
        <v>260</v>
      </c>
      <c r="E2922" s="19" t="s">
        <v>5923</v>
      </c>
      <c r="F2922" s="10">
        <v>42036</v>
      </c>
      <c r="G2922" s="10">
        <v>45689</v>
      </c>
      <c r="H2922" s="11">
        <v>11</v>
      </c>
      <c r="I2922" s="20" t="s">
        <v>259</v>
      </c>
      <c r="J2922" s="11" t="s">
        <v>261</v>
      </c>
      <c r="K2922" s="11" t="s">
        <v>12658</v>
      </c>
      <c r="L2922" s="11">
        <v>2</v>
      </c>
    </row>
    <row r="2923" spans="1:12">
      <c r="A2923" s="11" t="s">
        <v>5674</v>
      </c>
      <c r="D2923" s="11" t="s">
        <v>260</v>
      </c>
      <c r="E2923" s="19" t="s">
        <v>5924</v>
      </c>
      <c r="F2923" s="10">
        <v>42036</v>
      </c>
      <c r="G2923" s="10">
        <v>45689</v>
      </c>
      <c r="H2923" s="11">
        <v>11</v>
      </c>
      <c r="I2923" s="20" t="s">
        <v>259</v>
      </c>
      <c r="J2923" s="11" t="s">
        <v>261</v>
      </c>
      <c r="K2923" s="11" t="s">
        <v>12658</v>
      </c>
      <c r="L2923" s="11">
        <v>2</v>
      </c>
    </row>
    <row r="2924" spans="1:12">
      <c r="A2924" s="11" t="s">
        <v>5675</v>
      </c>
      <c r="D2924" s="11" t="s">
        <v>260</v>
      </c>
      <c r="E2924" s="19" t="s">
        <v>5925</v>
      </c>
      <c r="F2924" s="10">
        <v>42036</v>
      </c>
      <c r="G2924" s="10">
        <v>45689</v>
      </c>
      <c r="H2924" s="11">
        <v>11</v>
      </c>
      <c r="I2924" s="20" t="s">
        <v>259</v>
      </c>
      <c r="J2924" s="11" t="s">
        <v>261</v>
      </c>
      <c r="K2924" s="11" t="s">
        <v>12658</v>
      </c>
      <c r="L2924" s="11">
        <v>2</v>
      </c>
    </row>
    <row r="2925" spans="1:12">
      <c r="A2925" s="11" t="s">
        <v>5676</v>
      </c>
      <c r="D2925" s="11" t="s">
        <v>260</v>
      </c>
      <c r="E2925" s="19" t="s">
        <v>5926</v>
      </c>
      <c r="F2925" s="10">
        <v>42036</v>
      </c>
      <c r="G2925" s="10">
        <v>45689</v>
      </c>
      <c r="H2925" s="11">
        <v>11</v>
      </c>
      <c r="I2925" s="11" t="s">
        <v>277</v>
      </c>
      <c r="J2925" s="11" t="s">
        <v>261</v>
      </c>
      <c r="K2925" s="11" t="s">
        <v>12658</v>
      </c>
      <c r="L2925" s="11">
        <v>2</v>
      </c>
    </row>
    <row r="2926" spans="1:12">
      <c r="A2926" s="11" t="s">
        <v>5677</v>
      </c>
      <c r="D2926" s="11" t="s">
        <v>260</v>
      </c>
      <c r="E2926" s="19" t="s">
        <v>5927</v>
      </c>
      <c r="F2926" s="10">
        <v>42036</v>
      </c>
      <c r="G2926" s="10">
        <v>45689</v>
      </c>
      <c r="H2926" s="11">
        <v>11</v>
      </c>
      <c r="I2926" s="11" t="s">
        <v>277</v>
      </c>
      <c r="J2926" s="11" t="s">
        <v>261</v>
      </c>
      <c r="K2926" s="11" t="s">
        <v>12658</v>
      </c>
      <c r="L2926" s="11">
        <v>2</v>
      </c>
    </row>
    <row r="2927" spans="1:12">
      <c r="A2927" s="11" t="s">
        <v>5678</v>
      </c>
      <c r="D2927" s="11" t="s">
        <v>260</v>
      </c>
      <c r="E2927" s="19" t="s">
        <v>5928</v>
      </c>
      <c r="F2927" s="10">
        <v>42036</v>
      </c>
      <c r="G2927" s="10">
        <v>45689</v>
      </c>
      <c r="H2927" s="11">
        <v>11</v>
      </c>
      <c r="I2927" s="11" t="s">
        <v>277</v>
      </c>
      <c r="J2927" s="11" t="s">
        <v>261</v>
      </c>
      <c r="K2927" s="11" t="s">
        <v>12658</v>
      </c>
      <c r="L2927" s="11">
        <v>2</v>
      </c>
    </row>
    <row r="2928" spans="1:12">
      <c r="A2928" s="11" t="s">
        <v>5679</v>
      </c>
      <c r="D2928" s="11" t="s">
        <v>260</v>
      </c>
      <c r="E2928" s="19" t="s">
        <v>5929</v>
      </c>
      <c r="F2928" s="10">
        <v>42036</v>
      </c>
      <c r="G2928" s="10">
        <v>45689</v>
      </c>
      <c r="H2928" s="11">
        <v>11</v>
      </c>
      <c r="I2928" s="20" t="s">
        <v>259</v>
      </c>
      <c r="J2928" s="11" t="s">
        <v>261</v>
      </c>
      <c r="K2928" s="11" t="s">
        <v>12658</v>
      </c>
      <c r="L2928" s="11">
        <v>2</v>
      </c>
    </row>
    <row r="2929" spans="1:12">
      <c r="A2929" s="11" t="s">
        <v>5680</v>
      </c>
      <c r="D2929" s="11" t="s">
        <v>260</v>
      </c>
      <c r="E2929" s="19" t="s">
        <v>5930</v>
      </c>
      <c r="F2929" s="10">
        <v>42036</v>
      </c>
      <c r="G2929" s="10">
        <v>45689</v>
      </c>
      <c r="H2929" s="11">
        <v>11</v>
      </c>
      <c r="I2929" s="20" t="s">
        <v>259</v>
      </c>
      <c r="J2929" s="11" t="s">
        <v>261</v>
      </c>
      <c r="K2929" s="11" t="s">
        <v>12658</v>
      </c>
      <c r="L2929" s="11">
        <v>2</v>
      </c>
    </row>
    <row r="2930" spans="1:12">
      <c r="A2930" s="11" t="s">
        <v>5681</v>
      </c>
      <c r="D2930" s="11" t="s">
        <v>260</v>
      </c>
      <c r="E2930" s="19" t="s">
        <v>5931</v>
      </c>
      <c r="F2930" s="10">
        <v>42036</v>
      </c>
      <c r="G2930" s="10">
        <v>45689</v>
      </c>
      <c r="H2930" s="11">
        <v>11</v>
      </c>
      <c r="I2930" s="20" t="s">
        <v>259</v>
      </c>
      <c r="J2930" s="11" t="s">
        <v>261</v>
      </c>
      <c r="K2930" s="11" t="s">
        <v>12658</v>
      </c>
      <c r="L2930" s="11">
        <v>2</v>
      </c>
    </row>
    <row r="2931" spans="1:12">
      <c r="A2931" s="11" t="s">
        <v>5682</v>
      </c>
      <c r="D2931" s="11" t="s">
        <v>260</v>
      </c>
      <c r="E2931" s="19" t="s">
        <v>5932</v>
      </c>
      <c r="F2931" s="10">
        <v>42036</v>
      </c>
      <c r="G2931" s="10">
        <v>45689</v>
      </c>
      <c r="H2931" s="11">
        <v>11</v>
      </c>
      <c r="I2931" s="20" t="s">
        <v>259</v>
      </c>
      <c r="J2931" s="11" t="s">
        <v>261</v>
      </c>
      <c r="K2931" s="11" t="s">
        <v>12658</v>
      </c>
      <c r="L2931" s="11">
        <v>2</v>
      </c>
    </row>
    <row r="2932" spans="1:12">
      <c r="A2932" s="11" t="s">
        <v>5683</v>
      </c>
      <c r="D2932" s="11" t="s">
        <v>260</v>
      </c>
      <c r="E2932" s="19" t="s">
        <v>5933</v>
      </c>
      <c r="F2932" s="10">
        <v>42036</v>
      </c>
      <c r="G2932" s="10">
        <v>45689</v>
      </c>
      <c r="H2932" s="11">
        <v>11</v>
      </c>
      <c r="I2932" s="20" t="s">
        <v>259</v>
      </c>
      <c r="J2932" s="11" t="s">
        <v>261</v>
      </c>
      <c r="K2932" s="11" t="s">
        <v>12658</v>
      </c>
      <c r="L2932" s="11">
        <v>2</v>
      </c>
    </row>
    <row r="2933" spans="1:12">
      <c r="A2933" s="11" t="s">
        <v>5684</v>
      </c>
      <c r="D2933" s="11" t="s">
        <v>260</v>
      </c>
      <c r="E2933" s="19" t="s">
        <v>5934</v>
      </c>
      <c r="F2933" s="10">
        <v>42036</v>
      </c>
      <c r="G2933" s="10">
        <v>45689</v>
      </c>
      <c r="H2933" s="11">
        <v>11</v>
      </c>
      <c r="I2933" s="20" t="s">
        <v>259</v>
      </c>
      <c r="J2933" s="11" t="s">
        <v>261</v>
      </c>
      <c r="K2933" s="11" t="s">
        <v>12658</v>
      </c>
      <c r="L2933" s="11">
        <v>2</v>
      </c>
    </row>
    <row r="2934" spans="1:12">
      <c r="A2934" s="11" t="s">
        <v>5685</v>
      </c>
      <c r="D2934" s="11" t="s">
        <v>260</v>
      </c>
      <c r="E2934" s="19" t="s">
        <v>5935</v>
      </c>
      <c r="F2934" s="10">
        <v>42036</v>
      </c>
      <c r="G2934" s="10">
        <v>45689</v>
      </c>
      <c r="H2934" s="11">
        <v>11</v>
      </c>
      <c r="I2934" s="20" t="s">
        <v>259</v>
      </c>
      <c r="J2934" s="11" t="s">
        <v>261</v>
      </c>
      <c r="K2934" s="11" t="s">
        <v>12658</v>
      </c>
      <c r="L2934" s="11">
        <v>2</v>
      </c>
    </row>
    <row r="2935" spans="1:12">
      <c r="A2935" s="11" t="s">
        <v>5686</v>
      </c>
      <c r="D2935" s="11" t="s">
        <v>260</v>
      </c>
      <c r="E2935" s="19" t="s">
        <v>5936</v>
      </c>
      <c r="F2935" s="10">
        <v>42036</v>
      </c>
      <c r="G2935" s="10">
        <v>45689</v>
      </c>
      <c r="H2935" s="11">
        <v>11</v>
      </c>
      <c r="I2935" s="20" t="s">
        <v>259</v>
      </c>
      <c r="J2935" s="11" t="s">
        <v>261</v>
      </c>
      <c r="K2935" s="11" t="s">
        <v>12658</v>
      </c>
      <c r="L2935" s="11">
        <v>2</v>
      </c>
    </row>
    <row r="2936" spans="1:12">
      <c r="A2936" s="11" t="s">
        <v>5687</v>
      </c>
      <c r="D2936" s="11" t="s">
        <v>260</v>
      </c>
      <c r="E2936" s="19" t="s">
        <v>5937</v>
      </c>
      <c r="F2936" s="10">
        <v>42036</v>
      </c>
      <c r="G2936" s="10">
        <v>45689</v>
      </c>
      <c r="H2936" s="11">
        <v>11</v>
      </c>
      <c r="I2936" s="20" t="s">
        <v>259</v>
      </c>
      <c r="J2936" s="11" t="s">
        <v>261</v>
      </c>
      <c r="K2936" s="11" t="s">
        <v>12658</v>
      </c>
      <c r="L2936" s="11">
        <v>2</v>
      </c>
    </row>
    <row r="2937" spans="1:12">
      <c r="A2937" s="11" t="s">
        <v>5688</v>
      </c>
      <c r="D2937" s="11" t="s">
        <v>260</v>
      </c>
      <c r="E2937" s="19" t="s">
        <v>5938</v>
      </c>
      <c r="F2937" s="10">
        <v>42036</v>
      </c>
      <c r="G2937" s="10">
        <v>45689</v>
      </c>
      <c r="H2937" s="11">
        <v>11</v>
      </c>
      <c r="I2937" s="20" t="s">
        <v>259</v>
      </c>
      <c r="J2937" s="11" t="s">
        <v>261</v>
      </c>
      <c r="K2937" s="11" t="s">
        <v>12658</v>
      </c>
      <c r="L2937" s="11">
        <v>2</v>
      </c>
    </row>
    <row r="2938" spans="1:12">
      <c r="A2938" s="11" t="s">
        <v>5689</v>
      </c>
      <c r="D2938" s="11" t="s">
        <v>260</v>
      </c>
      <c r="E2938" s="19" t="s">
        <v>5939</v>
      </c>
      <c r="F2938" s="10">
        <v>42036</v>
      </c>
      <c r="G2938" s="10">
        <v>45689</v>
      </c>
      <c r="H2938" s="11">
        <v>11</v>
      </c>
      <c r="I2938" s="20" t="s">
        <v>259</v>
      </c>
      <c r="J2938" s="11" t="s">
        <v>261</v>
      </c>
      <c r="K2938" s="11" t="s">
        <v>12658</v>
      </c>
      <c r="L2938" s="11">
        <v>2</v>
      </c>
    </row>
    <row r="2939" spans="1:12">
      <c r="A2939" s="11" t="s">
        <v>5690</v>
      </c>
      <c r="D2939" s="11" t="s">
        <v>260</v>
      </c>
      <c r="E2939" s="19" t="s">
        <v>5940</v>
      </c>
      <c r="F2939" s="10">
        <v>42036</v>
      </c>
      <c r="G2939" s="10">
        <v>45689</v>
      </c>
      <c r="H2939" s="11">
        <v>11</v>
      </c>
      <c r="I2939" s="20" t="s">
        <v>259</v>
      </c>
      <c r="J2939" s="11" t="s">
        <v>261</v>
      </c>
      <c r="K2939" s="11" t="s">
        <v>12658</v>
      </c>
      <c r="L2939" s="11">
        <v>2</v>
      </c>
    </row>
    <row r="2940" spans="1:12">
      <c r="A2940" s="11" t="s">
        <v>5691</v>
      </c>
      <c r="D2940" s="11" t="s">
        <v>260</v>
      </c>
      <c r="E2940" s="19" t="s">
        <v>5941</v>
      </c>
      <c r="F2940" s="10">
        <v>42036</v>
      </c>
      <c r="G2940" s="10">
        <v>45689</v>
      </c>
      <c r="H2940" s="11">
        <v>11</v>
      </c>
      <c r="I2940" s="20" t="s">
        <v>259</v>
      </c>
      <c r="J2940" s="11" t="s">
        <v>261</v>
      </c>
      <c r="K2940" s="11" t="s">
        <v>12658</v>
      </c>
      <c r="L2940" s="11">
        <v>2</v>
      </c>
    </row>
    <row r="2941" spans="1:12">
      <c r="A2941" s="11" t="s">
        <v>5692</v>
      </c>
      <c r="D2941" s="11" t="s">
        <v>260</v>
      </c>
      <c r="E2941" s="19" t="s">
        <v>5942</v>
      </c>
      <c r="F2941" s="10">
        <v>42036</v>
      </c>
      <c r="G2941" s="10">
        <v>45689</v>
      </c>
      <c r="H2941" s="11">
        <v>11</v>
      </c>
      <c r="I2941" s="20" t="s">
        <v>259</v>
      </c>
      <c r="J2941" s="11" t="s">
        <v>261</v>
      </c>
      <c r="K2941" s="11" t="s">
        <v>12658</v>
      </c>
      <c r="L2941" s="11">
        <v>2</v>
      </c>
    </row>
    <row r="2942" spans="1:12">
      <c r="A2942" s="11" t="s">
        <v>5693</v>
      </c>
      <c r="D2942" s="11" t="s">
        <v>260</v>
      </c>
      <c r="E2942" s="19" t="s">
        <v>5943</v>
      </c>
      <c r="F2942" s="10">
        <v>42036</v>
      </c>
      <c r="G2942" s="10">
        <v>45689</v>
      </c>
      <c r="H2942" s="11">
        <v>11</v>
      </c>
      <c r="I2942" s="20" t="s">
        <v>259</v>
      </c>
      <c r="J2942" s="11" t="s">
        <v>261</v>
      </c>
      <c r="K2942" s="11" t="s">
        <v>12658</v>
      </c>
      <c r="L2942" s="11">
        <v>2</v>
      </c>
    </row>
    <row r="2943" spans="1:12">
      <c r="A2943" s="11" t="s">
        <v>5694</v>
      </c>
      <c r="D2943" s="11" t="s">
        <v>260</v>
      </c>
      <c r="E2943" s="19" t="s">
        <v>5944</v>
      </c>
      <c r="F2943" s="10">
        <v>42036</v>
      </c>
      <c r="G2943" s="10">
        <v>45689</v>
      </c>
      <c r="H2943" s="11">
        <v>11</v>
      </c>
      <c r="I2943" s="11" t="s">
        <v>277</v>
      </c>
      <c r="J2943" s="11" t="s">
        <v>261</v>
      </c>
      <c r="K2943" s="11" t="s">
        <v>12658</v>
      </c>
      <c r="L2943" s="11">
        <v>2</v>
      </c>
    </row>
    <row r="2944" spans="1:12">
      <c r="A2944" s="11" t="s">
        <v>5695</v>
      </c>
      <c r="D2944" s="11" t="s">
        <v>260</v>
      </c>
      <c r="E2944" s="19" t="s">
        <v>5945</v>
      </c>
      <c r="F2944" s="10">
        <v>42036</v>
      </c>
      <c r="G2944" s="10">
        <v>45689</v>
      </c>
      <c r="H2944" s="11">
        <v>11</v>
      </c>
      <c r="I2944" s="11" t="s">
        <v>277</v>
      </c>
      <c r="J2944" s="11" t="s">
        <v>261</v>
      </c>
      <c r="K2944" s="11" t="s">
        <v>12658</v>
      </c>
      <c r="L2944" s="11">
        <v>2</v>
      </c>
    </row>
    <row r="2945" spans="1:12">
      <c r="A2945" s="11" t="s">
        <v>5696</v>
      </c>
      <c r="D2945" s="11" t="s">
        <v>260</v>
      </c>
      <c r="E2945" s="19" t="s">
        <v>5946</v>
      </c>
      <c r="F2945" s="10">
        <v>42036</v>
      </c>
      <c r="G2945" s="10">
        <v>45689</v>
      </c>
      <c r="H2945" s="11">
        <v>11</v>
      </c>
      <c r="I2945" s="11" t="s">
        <v>277</v>
      </c>
      <c r="J2945" s="11" t="s">
        <v>261</v>
      </c>
      <c r="K2945" s="11" t="s">
        <v>12658</v>
      </c>
      <c r="L2945" s="11">
        <v>2</v>
      </c>
    </row>
    <row r="2946" spans="1:12">
      <c r="A2946" s="11" t="s">
        <v>5697</v>
      </c>
      <c r="D2946" s="11" t="s">
        <v>260</v>
      </c>
      <c r="E2946" s="19" t="s">
        <v>5947</v>
      </c>
      <c r="F2946" s="10">
        <v>42036</v>
      </c>
      <c r="G2946" s="10">
        <v>45689</v>
      </c>
      <c r="H2946" s="11">
        <v>11</v>
      </c>
      <c r="I2946" s="20" t="s">
        <v>259</v>
      </c>
      <c r="J2946" s="11" t="s">
        <v>261</v>
      </c>
      <c r="K2946" s="11" t="s">
        <v>12658</v>
      </c>
      <c r="L2946" s="11">
        <v>2</v>
      </c>
    </row>
    <row r="2947" spans="1:12">
      <c r="A2947" s="11" t="s">
        <v>5698</v>
      </c>
      <c r="D2947" s="11" t="s">
        <v>260</v>
      </c>
      <c r="E2947" s="19" t="s">
        <v>5948</v>
      </c>
      <c r="F2947" s="10">
        <v>42036</v>
      </c>
      <c r="G2947" s="10">
        <v>45689</v>
      </c>
      <c r="H2947" s="11">
        <v>11</v>
      </c>
      <c r="I2947" s="20" t="s">
        <v>259</v>
      </c>
      <c r="J2947" s="11" t="s">
        <v>261</v>
      </c>
      <c r="K2947" s="11" t="s">
        <v>12658</v>
      </c>
      <c r="L2947" s="11">
        <v>2</v>
      </c>
    </row>
    <row r="2948" spans="1:12">
      <c r="A2948" s="11" t="s">
        <v>5699</v>
      </c>
      <c r="D2948" s="11" t="s">
        <v>260</v>
      </c>
      <c r="E2948" s="19" t="s">
        <v>5949</v>
      </c>
      <c r="F2948" s="10">
        <v>42036</v>
      </c>
      <c r="G2948" s="10">
        <v>45689</v>
      </c>
      <c r="H2948" s="11">
        <v>11</v>
      </c>
      <c r="I2948" s="20" t="s">
        <v>259</v>
      </c>
      <c r="J2948" s="11" t="s">
        <v>261</v>
      </c>
      <c r="K2948" s="11" t="s">
        <v>12658</v>
      </c>
      <c r="L2948" s="11">
        <v>2</v>
      </c>
    </row>
    <row r="2949" spans="1:12">
      <c r="A2949" s="11" t="s">
        <v>5700</v>
      </c>
      <c r="D2949" s="11" t="s">
        <v>260</v>
      </c>
      <c r="E2949" s="19" t="s">
        <v>5950</v>
      </c>
      <c r="F2949" s="10">
        <v>42036</v>
      </c>
      <c r="G2949" s="10">
        <v>45689</v>
      </c>
      <c r="H2949" s="11">
        <v>11</v>
      </c>
      <c r="I2949" s="20" t="s">
        <v>259</v>
      </c>
      <c r="J2949" s="11" t="s">
        <v>261</v>
      </c>
      <c r="K2949" s="11" t="s">
        <v>12658</v>
      </c>
      <c r="L2949" s="11">
        <v>2</v>
      </c>
    </row>
    <row r="2950" spans="1:12">
      <c r="A2950" s="11" t="s">
        <v>5701</v>
      </c>
      <c r="D2950" s="11" t="s">
        <v>260</v>
      </c>
      <c r="E2950" s="19" t="s">
        <v>5951</v>
      </c>
      <c r="F2950" s="10">
        <v>42036</v>
      </c>
      <c r="G2950" s="10">
        <v>45689</v>
      </c>
      <c r="H2950" s="11">
        <v>11</v>
      </c>
      <c r="I2950" s="20" t="s">
        <v>259</v>
      </c>
      <c r="J2950" s="11" t="s">
        <v>261</v>
      </c>
      <c r="K2950" s="11" t="s">
        <v>12658</v>
      </c>
      <c r="L2950" s="11">
        <v>2</v>
      </c>
    </row>
    <row r="2951" spans="1:12">
      <c r="A2951" s="11" t="s">
        <v>5702</v>
      </c>
      <c r="D2951" s="11" t="s">
        <v>260</v>
      </c>
      <c r="E2951" s="19" t="s">
        <v>5952</v>
      </c>
      <c r="F2951" s="10">
        <v>42036</v>
      </c>
      <c r="G2951" s="10">
        <v>45689</v>
      </c>
      <c r="H2951" s="11">
        <v>11</v>
      </c>
      <c r="I2951" s="20" t="s">
        <v>259</v>
      </c>
      <c r="J2951" s="11" t="s">
        <v>261</v>
      </c>
      <c r="K2951" s="11" t="s">
        <v>12658</v>
      </c>
      <c r="L2951" s="11">
        <v>2</v>
      </c>
    </row>
    <row r="2952" spans="1:12">
      <c r="A2952" s="11" t="s">
        <v>5703</v>
      </c>
      <c r="D2952" s="11" t="s">
        <v>260</v>
      </c>
      <c r="E2952" s="19" t="s">
        <v>5953</v>
      </c>
      <c r="F2952" s="10">
        <v>42036</v>
      </c>
      <c r="G2952" s="10">
        <v>45689</v>
      </c>
      <c r="H2952" s="11">
        <v>11</v>
      </c>
      <c r="I2952" s="20" t="s">
        <v>259</v>
      </c>
      <c r="J2952" s="11" t="s">
        <v>261</v>
      </c>
      <c r="K2952" s="11" t="s">
        <v>12658</v>
      </c>
      <c r="L2952" s="11">
        <v>2</v>
      </c>
    </row>
    <row r="2953" spans="1:12">
      <c r="A2953" s="11" t="s">
        <v>5704</v>
      </c>
      <c r="D2953" s="11" t="s">
        <v>260</v>
      </c>
      <c r="E2953" s="19" t="s">
        <v>5954</v>
      </c>
      <c r="F2953" s="10">
        <v>42036</v>
      </c>
      <c r="G2953" s="10">
        <v>45689</v>
      </c>
      <c r="H2953" s="11">
        <v>11</v>
      </c>
      <c r="I2953" s="20" t="s">
        <v>259</v>
      </c>
      <c r="J2953" s="11" t="s">
        <v>261</v>
      </c>
      <c r="K2953" s="11" t="s">
        <v>12658</v>
      </c>
      <c r="L2953" s="11">
        <v>2</v>
      </c>
    </row>
    <row r="2954" spans="1:12">
      <c r="A2954" s="11" t="s">
        <v>5705</v>
      </c>
      <c r="D2954" s="11" t="s">
        <v>260</v>
      </c>
      <c r="E2954" s="19" t="s">
        <v>5955</v>
      </c>
      <c r="F2954" s="10">
        <v>42036</v>
      </c>
      <c r="G2954" s="10">
        <v>45689</v>
      </c>
      <c r="H2954" s="11">
        <v>11</v>
      </c>
      <c r="I2954" s="20" t="s">
        <v>259</v>
      </c>
      <c r="J2954" s="11" t="s">
        <v>261</v>
      </c>
      <c r="K2954" s="11" t="s">
        <v>12658</v>
      </c>
      <c r="L2954" s="11">
        <v>2</v>
      </c>
    </row>
    <row r="2955" spans="1:12">
      <c r="A2955" s="11" t="s">
        <v>5706</v>
      </c>
      <c r="D2955" s="11" t="s">
        <v>260</v>
      </c>
      <c r="E2955" s="19" t="s">
        <v>5956</v>
      </c>
      <c r="F2955" s="10">
        <v>42036</v>
      </c>
      <c r="G2955" s="10">
        <v>45689</v>
      </c>
      <c r="H2955" s="11">
        <v>11</v>
      </c>
      <c r="I2955" s="20" t="s">
        <v>259</v>
      </c>
      <c r="J2955" s="11" t="s">
        <v>261</v>
      </c>
      <c r="K2955" s="11" t="s">
        <v>12658</v>
      </c>
      <c r="L2955" s="11">
        <v>2</v>
      </c>
    </row>
    <row r="2956" spans="1:12">
      <c r="A2956" s="11" t="s">
        <v>5707</v>
      </c>
      <c r="D2956" s="11" t="s">
        <v>260</v>
      </c>
      <c r="E2956" s="19" t="s">
        <v>5957</v>
      </c>
      <c r="F2956" s="10">
        <v>42036</v>
      </c>
      <c r="G2956" s="10">
        <v>45689</v>
      </c>
      <c r="H2956" s="11">
        <v>11</v>
      </c>
      <c r="I2956" s="20" t="s">
        <v>259</v>
      </c>
      <c r="J2956" s="11" t="s">
        <v>261</v>
      </c>
      <c r="K2956" s="11" t="s">
        <v>12658</v>
      </c>
      <c r="L2956" s="11">
        <v>2</v>
      </c>
    </row>
    <row r="2957" spans="1:12">
      <c r="A2957" s="11" t="s">
        <v>5708</v>
      </c>
      <c r="D2957" s="11" t="s">
        <v>260</v>
      </c>
      <c r="E2957" s="19" t="s">
        <v>5958</v>
      </c>
      <c r="F2957" s="10">
        <v>42036</v>
      </c>
      <c r="G2957" s="10">
        <v>45689</v>
      </c>
      <c r="H2957" s="11">
        <v>11</v>
      </c>
      <c r="I2957" s="20" t="s">
        <v>259</v>
      </c>
      <c r="J2957" s="11" t="s">
        <v>261</v>
      </c>
      <c r="K2957" s="11" t="s">
        <v>12658</v>
      </c>
      <c r="L2957" s="11">
        <v>2</v>
      </c>
    </row>
    <row r="2958" spans="1:12">
      <c r="A2958" s="11" t="s">
        <v>5709</v>
      </c>
      <c r="D2958" s="11" t="s">
        <v>260</v>
      </c>
      <c r="E2958" s="19" t="s">
        <v>5959</v>
      </c>
      <c r="F2958" s="10">
        <v>42036</v>
      </c>
      <c r="G2958" s="10">
        <v>45689</v>
      </c>
      <c r="H2958" s="11">
        <v>11</v>
      </c>
      <c r="I2958" s="20" t="s">
        <v>259</v>
      </c>
      <c r="J2958" s="11" t="s">
        <v>261</v>
      </c>
      <c r="K2958" s="11" t="s">
        <v>12658</v>
      </c>
      <c r="L2958" s="11">
        <v>2</v>
      </c>
    </row>
    <row r="2959" spans="1:12">
      <c r="A2959" s="11" t="s">
        <v>5710</v>
      </c>
      <c r="D2959" s="11" t="s">
        <v>260</v>
      </c>
      <c r="E2959" s="19" t="s">
        <v>5960</v>
      </c>
      <c r="F2959" s="10">
        <v>42036</v>
      </c>
      <c r="G2959" s="10">
        <v>45689</v>
      </c>
      <c r="H2959" s="11">
        <v>11</v>
      </c>
      <c r="I2959" s="20" t="s">
        <v>259</v>
      </c>
      <c r="J2959" s="11" t="s">
        <v>261</v>
      </c>
      <c r="K2959" s="11" t="s">
        <v>12658</v>
      </c>
      <c r="L2959" s="11">
        <v>2</v>
      </c>
    </row>
    <row r="2960" spans="1:12">
      <c r="A2960" s="11" t="s">
        <v>5711</v>
      </c>
      <c r="D2960" s="11" t="s">
        <v>260</v>
      </c>
      <c r="E2960" s="19" t="s">
        <v>5961</v>
      </c>
      <c r="F2960" s="10">
        <v>42036</v>
      </c>
      <c r="G2960" s="10">
        <v>45689</v>
      </c>
      <c r="H2960" s="11">
        <v>11</v>
      </c>
      <c r="I2960" s="20" t="s">
        <v>259</v>
      </c>
      <c r="J2960" s="11" t="s">
        <v>261</v>
      </c>
      <c r="K2960" s="11" t="s">
        <v>12658</v>
      </c>
      <c r="L2960" s="11">
        <v>2</v>
      </c>
    </row>
    <row r="2961" spans="1:12">
      <c r="A2961" s="11" t="s">
        <v>5712</v>
      </c>
      <c r="D2961" s="11" t="s">
        <v>260</v>
      </c>
      <c r="E2961" s="19" t="s">
        <v>5962</v>
      </c>
      <c r="F2961" s="10">
        <v>42036</v>
      </c>
      <c r="G2961" s="10">
        <v>45689</v>
      </c>
      <c r="H2961" s="11">
        <v>11</v>
      </c>
      <c r="I2961" s="11" t="s">
        <v>277</v>
      </c>
      <c r="J2961" s="11" t="s">
        <v>261</v>
      </c>
      <c r="K2961" s="11" t="s">
        <v>12658</v>
      </c>
      <c r="L2961" s="11">
        <v>2</v>
      </c>
    </row>
    <row r="2962" spans="1:12">
      <c r="A2962" s="11" t="s">
        <v>5713</v>
      </c>
      <c r="D2962" s="11" t="s">
        <v>260</v>
      </c>
      <c r="E2962" s="19" t="s">
        <v>5963</v>
      </c>
      <c r="F2962" s="10">
        <v>42036</v>
      </c>
      <c r="G2962" s="10">
        <v>45689</v>
      </c>
      <c r="H2962" s="11">
        <v>11</v>
      </c>
      <c r="I2962" s="11" t="s">
        <v>277</v>
      </c>
      <c r="J2962" s="11" t="s">
        <v>261</v>
      </c>
      <c r="K2962" s="11" t="s">
        <v>12658</v>
      </c>
      <c r="L2962" s="11">
        <v>2</v>
      </c>
    </row>
    <row r="2963" spans="1:12">
      <c r="A2963" s="11" t="s">
        <v>5714</v>
      </c>
      <c r="D2963" s="11" t="s">
        <v>260</v>
      </c>
      <c r="E2963" s="19" t="s">
        <v>5964</v>
      </c>
      <c r="F2963" s="10">
        <v>42036</v>
      </c>
      <c r="G2963" s="10">
        <v>45689</v>
      </c>
      <c r="H2963" s="11">
        <v>11</v>
      </c>
      <c r="I2963" s="11" t="s">
        <v>277</v>
      </c>
      <c r="J2963" s="11" t="s">
        <v>261</v>
      </c>
      <c r="K2963" s="11" t="s">
        <v>12658</v>
      </c>
      <c r="L2963" s="11">
        <v>2</v>
      </c>
    </row>
    <row r="2964" spans="1:12">
      <c r="A2964" s="11" t="s">
        <v>5715</v>
      </c>
      <c r="D2964" s="11" t="s">
        <v>260</v>
      </c>
      <c r="E2964" s="19" t="s">
        <v>5965</v>
      </c>
      <c r="F2964" s="10">
        <v>42036</v>
      </c>
      <c r="G2964" s="10">
        <v>45689</v>
      </c>
      <c r="H2964" s="11">
        <v>11</v>
      </c>
      <c r="I2964" s="20" t="s">
        <v>259</v>
      </c>
      <c r="J2964" s="11" t="s">
        <v>261</v>
      </c>
      <c r="K2964" s="11" t="s">
        <v>12658</v>
      </c>
      <c r="L2964" s="11">
        <v>2</v>
      </c>
    </row>
    <row r="2965" spans="1:12">
      <c r="A2965" s="11" t="s">
        <v>5716</v>
      </c>
      <c r="D2965" s="11" t="s">
        <v>260</v>
      </c>
      <c r="E2965" s="19" t="s">
        <v>5966</v>
      </c>
      <c r="F2965" s="10">
        <v>42036</v>
      </c>
      <c r="G2965" s="10">
        <v>45689</v>
      </c>
      <c r="H2965" s="11">
        <v>11</v>
      </c>
      <c r="I2965" s="20" t="s">
        <v>259</v>
      </c>
      <c r="J2965" s="11" t="s">
        <v>261</v>
      </c>
      <c r="K2965" s="11" t="s">
        <v>12658</v>
      </c>
      <c r="L2965" s="11">
        <v>2</v>
      </c>
    </row>
    <row r="2966" spans="1:12">
      <c r="A2966" s="11" t="s">
        <v>5717</v>
      </c>
      <c r="D2966" s="11" t="s">
        <v>260</v>
      </c>
      <c r="E2966" s="19" t="s">
        <v>5967</v>
      </c>
      <c r="F2966" s="10">
        <v>42036</v>
      </c>
      <c r="G2966" s="10">
        <v>45689</v>
      </c>
      <c r="H2966" s="11">
        <v>11</v>
      </c>
      <c r="I2966" s="20" t="s">
        <v>259</v>
      </c>
      <c r="J2966" s="11" t="s">
        <v>261</v>
      </c>
      <c r="K2966" s="11" t="s">
        <v>12658</v>
      </c>
      <c r="L2966" s="11">
        <v>2</v>
      </c>
    </row>
    <row r="2967" spans="1:12">
      <c r="A2967" s="11" t="s">
        <v>5718</v>
      </c>
      <c r="D2967" s="11" t="s">
        <v>260</v>
      </c>
      <c r="E2967" s="19" t="s">
        <v>5968</v>
      </c>
      <c r="F2967" s="10">
        <v>42036</v>
      </c>
      <c r="G2967" s="10">
        <v>45689</v>
      </c>
      <c r="H2967" s="11">
        <v>11</v>
      </c>
      <c r="I2967" s="20" t="s">
        <v>259</v>
      </c>
      <c r="J2967" s="11" t="s">
        <v>261</v>
      </c>
      <c r="K2967" s="11" t="s">
        <v>12658</v>
      </c>
      <c r="L2967" s="11">
        <v>2</v>
      </c>
    </row>
    <row r="2968" spans="1:12">
      <c r="A2968" s="11" t="s">
        <v>5719</v>
      </c>
      <c r="D2968" s="11" t="s">
        <v>260</v>
      </c>
      <c r="E2968" s="19" t="s">
        <v>5969</v>
      </c>
      <c r="F2968" s="10">
        <v>42036</v>
      </c>
      <c r="G2968" s="10">
        <v>45689</v>
      </c>
      <c r="H2968" s="11">
        <v>11</v>
      </c>
      <c r="I2968" s="20" t="s">
        <v>259</v>
      </c>
      <c r="J2968" s="11" t="s">
        <v>261</v>
      </c>
      <c r="K2968" s="11" t="s">
        <v>12658</v>
      </c>
      <c r="L2968" s="11">
        <v>2</v>
      </c>
    </row>
    <row r="2969" spans="1:12">
      <c r="A2969" s="11" t="s">
        <v>5720</v>
      </c>
      <c r="D2969" s="11" t="s">
        <v>260</v>
      </c>
      <c r="E2969" s="19" t="s">
        <v>5970</v>
      </c>
      <c r="F2969" s="10">
        <v>42036</v>
      </c>
      <c r="G2969" s="10">
        <v>45689</v>
      </c>
      <c r="H2969" s="11">
        <v>11</v>
      </c>
      <c r="I2969" s="20" t="s">
        <v>259</v>
      </c>
      <c r="J2969" s="11" t="s">
        <v>261</v>
      </c>
      <c r="K2969" s="11" t="s">
        <v>12658</v>
      </c>
      <c r="L2969" s="11">
        <v>2</v>
      </c>
    </row>
    <row r="2970" spans="1:12">
      <c r="A2970" s="11" t="s">
        <v>5721</v>
      </c>
      <c r="D2970" s="11" t="s">
        <v>260</v>
      </c>
      <c r="E2970" s="19" t="s">
        <v>5971</v>
      </c>
      <c r="F2970" s="10">
        <v>42036</v>
      </c>
      <c r="G2970" s="10">
        <v>45689</v>
      </c>
      <c r="H2970" s="11">
        <v>11</v>
      </c>
      <c r="I2970" s="20" t="s">
        <v>259</v>
      </c>
      <c r="J2970" s="11" t="s">
        <v>261</v>
      </c>
      <c r="K2970" s="11" t="s">
        <v>12658</v>
      </c>
      <c r="L2970" s="11">
        <v>2</v>
      </c>
    </row>
    <row r="2971" spans="1:12">
      <c r="A2971" s="11" t="s">
        <v>5722</v>
      </c>
      <c r="D2971" s="11" t="s">
        <v>260</v>
      </c>
      <c r="E2971" s="19" t="s">
        <v>5972</v>
      </c>
      <c r="F2971" s="10">
        <v>42036</v>
      </c>
      <c r="G2971" s="10">
        <v>45689</v>
      </c>
      <c r="H2971" s="11">
        <v>11</v>
      </c>
      <c r="I2971" s="20" t="s">
        <v>259</v>
      </c>
      <c r="J2971" s="11" t="s">
        <v>261</v>
      </c>
      <c r="K2971" s="11" t="s">
        <v>12658</v>
      </c>
      <c r="L2971" s="11">
        <v>2</v>
      </c>
    </row>
    <row r="2972" spans="1:12">
      <c r="A2972" s="11" t="s">
        <v>5723</v>
      </c>
      <c r="D2972" s="11" t="s">
        <v>260</v>
      </c>
      <c r="E2972" s="19" t="s">
        <v>5973</v>
      </c>
      <c r="F2972" s="10">
        <v>42036</v>
      </c>
      <c r="G2972" s="10">
        <v>45689</v>
      </c>
      <c r="H2972" s="11">
        <v>11</v>
      </c>
      <c r="I2972" s="20" t="s">
        <v>259</v>
      </c>
      <c r="J2972" s="11" t="s">
        <v>261</v>
      </c>
      <c r="K2972" s="11" t="s">
        <v>12658</v>
      </c>
      <c r="L2972" s="11">
        <v>2</v>
      </c>
    </row>
    <row r="2973" spans="1:12">
      <c r="A2973" s="11" t="s">
        <v>5724</v>
      </c>
      <c r="D2973" s="11" t="s">
        <v>260</v>
      </c>
      <c r="E2973" s="19" t="s">
        <v>5974</v>
      </c>
      <c r="F2973" s="10">
        <v>42036</v>
      </c>
      <c r="G2973" s="10">
        <v>45689</v>
      </c>
      <c r="H2973" s="11">
        <v>11</v>
      </c>
      <c r="I2973" s="20" t="s">
        <v>259</v>
      </c>
      <c r="J2973" s="11" t="s">
        <v>261</v>
      </c>
      <c r="K2973" s="11" t="s">
        <v>12658</v>
      </c>
      <c r="L2973" s="11">
        <v>2</v>
      </c>
    </row>
    <row r="2974" spans="1:12">
      <c r="A2974" s="11" t="s">
        <v>5725</v>
      </c>
      <c r="D2974" s="11" t="s">
        <v>260</v>
      </c>
      <c r="E2974" s="19" t="s">
        <v>5975</v>
      </c>
      <c r="F2974" s="10">
        <v>42036</v>
      </c>
      <c r="G2974" s="10">
        <v>45689</v>
      </c>
      <c r="H2974" s="11">
        <v>11</v>
      </c>
      <c r="I2974" s="20" t="s">
        <v>259</v>
      </c>
      <c r="J2974" s="11" t="s">
        <v>261</v>
      </c>
      <c r="K2974" s="11" t="s">
        <v>12658</v>
      </c>
      <c r="L2974" s="11">
        <v>2</v>
      </c>
    </row>
    <row r="2975" spans="1:12">
      <c r="A2975" s="11" t="s">
        <v>5726</v>
      </c>
      <c r="D2975" s="11" t="s">
        <v>260</v>
      </c>
      <c r="E2975" s="19" t="s">
        <v>5976</v>
      </c>
      <c r="F2975" s="10">
        <v>42036</v>
      </c>
      <c r="G2975" s="10">
        <v>45689</v>
      </c>
      <c r="H2975" s="11">
        <v>11</v>
      </c>
      <c r="I2975" s="20" t="s">
        <v>259</v>
      </c>
      <c r="J2975" s="11" t="s">
        <v>261</v>
      </c>
      <c r="K2975" s="11" t="s">
        <v>12658</v>
      </c>
      <c r="L2975" s="11">
        <v>2</v>
      </c>
    </row>
    <row r="2976" spans="1:12">
      <c r="A2976" s="11" t="s">
        <v>5727</v>
      </c>
      <c r="D2976" s="11" t="s">
        <v>260</v>
      </c>
      <c r="E2976" s="19" t="s">
        <v>5977</v>
      </c>
      <c r="F2976" s="10">
        <v>42036</v>
      </c>
      <c r="G2976" s="10">
        <v>45689</v>
      </c>
      <c r="H2976" s="11">
        <v>11</v>
      </c>
      <c r="I2976" s="20" t="s">
        <v>259</v>
      </c>
      <c r="J2976" s="11" t="s">
        <v>261</v>
      </c>
      <c r="K2976" s="11" t="s">
        <v>12658</v>
      </c>
      <c r="L2976" s="11">
        <v>2</v>
      </c>
    </row>
    <row r="2977" spans="1:12">
      <c r="A2977" s="11" t="s">
        <v>5728</v>
      </c>
      <c r="D2977" s="11" t="s">
        <v>260</v>
      </c>
      <c r="E2977" s="19" t="s">
        <v>5978</v>
      </c>
      <c r="F2977" s="10">
        <v>42036</v>
      </c>
      <c r="G2977" s="10">
        <v>45689</v>
      </c>
      <c r="H2977" s="11">
        <v>11</v>
      </c>
      <c r="I2977" s="20" t="s">
        <v>259</v>
      </c>
      <c r="J2977" s="11" t="s">
        <v>261</v>
      </c>
      <c r="K2977" s="11" t="s">
        <v>12658</v>
      </c>
      <c r="L2977" s="11">
        <v>2</v>
      </c>
    </row>
    <row r="2978" spans="1:12">
      <c r="A2978" s="11" t="s">
        <v>5729</v>
      </c>
      <c r="D2978" s="11" t="s">
        <v>260</v>
      </c>
      <c r="E2978" s="19" t="s">
        <v>5979</v>
      </c>
      <c r="F2978" s="10">
        <v>42036</v>
      </c>
      <c r="G2978" s="10">
        <v>45689</v>
      </c>
      <c r="H2978" s="11">
        <v>11</v>
      </c>
      <c r="I2978" s="20" t="s">
        <v>259</v>
      </c>
      <c r="J2978" s="11" t="s">
        <v>261</v>
      </c>
      <c r="K2978" s="11" t="s">
        <v>12658</v>
      </c>
      <c r="L2978" s="11">
        <v>2</v>
      </c>
    </row>
    <row r="2979" spans="1:12">
      <c r="A2979" s="11" t="s">
        <v>5730</v>
      </c>
      <c r="D2979" s="11" t="s">
        <v>260</v>
      </c>
      <c r="E2979" s="19" t="s">
        <v>5980</v>
      </c>
      <c r="F2979" s="10">
        <v>42036</v>
      </c>
      <c r="G2979" s="10">
        <v>45689</v>
      </c>
      <c r="H2979" s="11">
        <v>11</v>
      </c>
      <c r="I2979" s="11" t="s">
        <v>277</v>
      </c>
      <c r="J2979" s="11" t="s">
        <v>261</v>
      </c>
      <c r="K2979" s="11" t="s">
        <v>12658</v>
      </c>
      <c r="L2979" s="11">
        <v>2</v>
      </c>
    </row>
    <row r="2980" spans="1:12">
      <c r="A2980" s="11" t="s">
        <v>5731</v>
      </c>
      <c r="D2980" s="11" t="s">
        <v>260</v>
      </c>
      <c r="E2980" s="19" t="s">
        <v>5981</v>
      </c>
      <c r="F2980" s="10">
        <v>42036</v>
      </c>
      <c r="G2980" s="10">
        <v>45689</v>
      </c>
      <c r="H2980" s="11">
        <v>11</v>
      </c>
      <c r="I2980" s="11" t="s">
        <v>277</v>
      </c>
      <c r="J2980" s="11" t="s">
        <v>261</v>
      </c>
      <c r="K2980" s="11" t="s">
        <v>12658</v>
      </c>
      <c r="L2980" s="11">
        <v>2</v>
      </c>
    </row>
    <row r="2981" spans="1:12">
      <c r="A2981" s="11" t="s">
        <v>5732</v>
      </c>
      <c r="D2981" s="11" t="s">
        <v>260</v>
      </c>
      <c r="E2981" s="19" t="s">
        <v>5982</v>
      </c>
      <c r="F2981" s="10">
        <v>42036</v>
      </c>
      <c r="G2981" s="10">
        <v>45689</v>
      </c>
      <c r="H2981" s="11">
        <v>11</v>
      </c>
      <c r="I2981" s="11" t="s">
        <v>277</v>
      </c>
      <c r="J2981" s="11" t="s">
        <v>261</v>
      </c>
      <c r="K2981" s="11" t="s">
        <v>12658</v>
      </c>
      <c r="L2981" s="11">
        <v>2</v>
      </c>
    </row>
    <row r="2982" spans="1:12">
      <c r="A2982" s="11" t="s">
        <v>5733</v>
      </c>
      <c r="D2982" s="11" t="s">
        <v>260</v>
      </c>
      <c r="E2982" s="19" t="s">
        <v>5983</v>
      </c>
      <c r="F2982" s="10">
        <v>42036</v>
      </c>
      <c r="G2982" s="10">
        <v>45689</v>
      </c>
      <c r="H2982" s="11">
        <v>11</v>
      </c>
      <c r="I2982" s="20" t="s">
        <v>259</v>
      </c>
      <c r="J2982" s="11" t="s">
        <v>261</v>
      </c>
      <c r="K2982" s="11" t="s">
        <v>12658</v>
      </c>
      <c r="L2982" s="11">
        <v>2</v>
      </c>
    </row>
    <row r="2983" spans="1:12">
      <c r="A2983" s="11" t="s">
        <v>5734</v>
      </c>
      <c r="D2983" s="11" t="s">
        <v>260</v>
      </c>
      <c r="E2983" s="19" t="s">
        <v>5984</v>
      </c>
      <c r="F2983" s="10">
        <v>42036</v>
      </c>
      <c r="G2983" s="10">
        <v>45689</v>
      </c>
      <c r="H2983" s="11">
        <v>11</v>
      </c>
      <c r="I2983" s="20" t="s">
        <v>259</v>
      </c>
      <c r="J2983" s="11" t="s">
        <v>261</v>
      </c>
      <c r="K2983" s="11" t="s">
        <v>12658</v>
      </c>
      <c r="L2983" s="11">
        <v>2</v>
      </c>
    </row>
    <row r="2984" spans="1:12">
      <c r="A2984" s="11" t="s">
        <v>5735</v>
      </c>
      <c r="D2984" s="11" t="s">
        <v>260</v>
      </c>
      <c r="E2984" s="19" t="s">
        <v>5985</v>
      </c>
      <c r="F2984" s="10">
        <v>42036</v>
      </c>
      <c r="G2984" s="10">
        <v>45689</v>
      </c>
      <c r="H2984" s="11">
        <v>11</v>
      </c>
      <c r="I2984" s="20" t="s">
        <v>259</v>
      </c>
      <c r="J2984" s="11" t="s">
        <v>261</v>
      </c>
      <c r="K2984" s="11" t="s">
        <v>12658</v>
      </c>
      <c r="L2984" s="11">
        <v>2</v>
      </c>
    </row>
    <row r="2985" spans="1:12">
      <c r="A2985" s="11" t="s">
        <v>5736</v>
      </c>
      <c r="D2985" s="11" t="s">
        <v>260</v>
      </c>
      <c r="E2985" s="19" t="s">
        <v>5986</v>
      </c>
      <c r="F2985" s="10">
        <v>42036</v>
      </c>
      <c r="G2985" s="10">
        <v>45689</v>
      </c>
      <c r="H2985" s="11">
        <v>11</v>
      </c>
      <c r="I2985" s="20" t="s">
        <v>259</v>
      </c>
      <c r="J2985" s="11" t="s">
        <v>261</v>
      </c>
      <c r="K2985" s="11" t="s">
        <v>12658</v>
      </c>
      <c r="L2985" s="11">
        <v>2</v>
      </c>
    </row>
    <row r="2986" spans="1:12">
      <c r="A2986" s="11" t="s">
        <v>5737</v>
      </c>
      <c r="D2986" s="11" t="s">
        <v>260</v>
      </c>
      <c r="E2986" s="19" t="s">
        <v>5987</v>
      </c>
      <c r="F2986" s="10">
        <v>42036</v>
      </c>
      <c r="G2986" s="10">
        <v>45689</v>
      </c>
      <c r="H2986" s="11">
        <v>11</v>
      </c>
      <c r="I2986" s="20" t="s">
        <v>259</v>
      </c>
      <c r="J2986" s="11" t="s">
        <v>261</v>
      </c>
      <c r="K2986" s="11" t="s">
        <v>12658</v>
      </c>
      <c r="L2986" s="11">
        <v>2</v>
      </c>
    </row>
    <row r="2987" spans="1:12">
      <c r="A2987" s="11" t="s">
        <v>5738</v>
      </c>
      <c r="D2987" s="11" t="s">
        <v>260</v>
      </c>
      <c r="E2987" s="19" t="s">
        <v>5988</v>
      </c>
      <c r="F2987" s="10">
        <v>42036</v>
      </c>
      <c r="G2987" s="10">
        <v>45689</v>
      </c>
      <c r="H2987" s="11">
        <v>11</v>
      </c>
      <c r="I2987" s="20" t="s">
        <v>259</v>
      </c>
      <c r="J2987" s="11" t="s">
        <v>261</v>
      </c>
      <c r="K2987" s="11" t="s">
        <v>12658</v>
      </c>
      <c r="L2987" s="11">
        <v>2</v>
      </c>
    </row>
    <row r="2988" spans="1:12">
      <c r="A2988" s="11" t="s">
        <v>5739</v>
      </c>
      <c r="D2988" s="11" t="s">
        <v>260</v>
      </c>
      <c r="E2988" s="19" t="s">
        <v>5989</v>
      </c>
      <c r="F2988" s="10">
        <v>42036</v>
      </c>
      <c r="G2988" s="10">
        <v>45689</v>
      </c>
      <c r="H2988" s="11">
        <v>11</v>
      </c>
      <c r="I2988" s="20" t="s">
        <v>259</v>
      </c>
      <c r="J2988" s="11" t="s">
        <v>261</v>
      </c>
      <c r="K2988" s="11" t="s">
        <v>12658</v>
      </c>
      <c r="L2988" s="11">
        <v>2</v>
      </c>
    </row>
    <row r="2989" spans="1:12">
      <c r="A2989" s="11" t="s">
        <v>5740</v>
      </c>
      <c r="D2989" s="11" t="s">
        <v>260</v>
      </c>
      <c r="E2989" s="19" t="s">
        <v>5990</v>
      </c>
      <c r="F2989" s="10">
        <v>42036</v>
      </c>
      <c r="G2989" s="10">
        <v>45689</v>
      </c>
      <c r="H2989" s="11">
        <v>11</v>
      </c>
      <c r="I2989" s="20" t="s">
        <v>259</v>
      </c>
      <c r="J2989" s="11" t="s">
        <v>261</v>
      </c>
      <c r="K2989" s="11" t="s">
        <v>12658</v>
      </c>
      <c r="L2989" s="11">
        <v>2</v>
      </c>
    </row>
    <row r="2990" spans="1:12">
      <c r="A2990" s="11" t="s">
        <v>5741</v>
      </c>
      <c r="D2990" s="11" t="s">
        <v>260</v>
      </c>
      <c r="E2990" s="19" t="s">
        <v>5991</v>
      </c>
      <c r="F2990" s="10">
        <v>42036</v>
      </c>
      <c r="G2990" s="10">
        <v>45689</v>
      </c>
      <c r="H2990" s="11">
        <v>11</v>
      </c>
      <c r="I2990" s="20" t="s">
        <v>259</v>
      </c>
      <c r="J2990" s="11" t="s">
        <v>261</v>
      </c>
      <c r="K2990" s="11" t="s">
        <v>12658</v>
      </c>
      <c r="L2990" s="11">
        <v>2</v>
      </c>
    </row>
    <row r="2991" spans="1:12">
      <c r="A2991" s="11" t="s">
        <v>5742</v>
      </c>
      <c r="D2991" s="11" t="s">
        <v>260</v>
      </c>
      <c r="E2991" s="19" t="s">
        <v>5992</v>
      </c>
      <c r="F2991" s="10">
        <v>42036</v>
      </c>
      <c r="G2991" s="10">
        <v>45689</v>
      </c>
      <c r="H2991" s="11">
        <v>11</v>
      </c>
      <c r="I2991" s="20" t="s">
        <v>259</v>
      </c>
      <c r="J2991" s="11" t="s">
        <v>261</v>
      </c>
      <c r="K2991" s="11" t="s">
        <v>12658</v>
      </c>
      <c r="L2991" s="11">
        <v>2</v>
      </c>
    </row>
    <row r="2992" spans="1:12">
      <c r="A2992" s="11" t="s">
        <v>5743</v>
      </c>
      <c r="D2992" s="11" t="s">
        <v>260</v>
      </c>
      <c r="E2992" s="19" t="s">
        <v>5993</v>
      </c>
      <c r="F2992" s="10">
        <v>42036</v>
      </c>
      <c r="G2992" s="10">
        <v>45689</v>
      </c>
      <c r="H2992" s="11">
        <v>11</v>
      </c>
      <c r="I2992" s="20" t="s">
        <v>259</v>
      </c>
      <c r="J2992" s="11" t="s">
        <v>261</v>
      </c>
      <c r="K2992" s="11" t="s">
        <v>12658</v>
      </c>
      <c r="L2992" s="11">
        <v>2</v>
      </c>
    </row>
    <row r="2993" spans="1:12">
      <c r="A2993" s="11" t="s">
        <v>5744</v>
      </c>
      <c r="D2993" s="11" t="s">
        <v>260</v>
      </c>
      <c r="E2993" s="19" t="s">
        <v>5994</v>
      </c>
      <c r="F2993" s="10">
        <v>42036</v>
      </c>
      <c r="G2993" s="10">
        <v>45689</v>
      </c>
      <c r="H2993" s="11">
        <v>11</v>
      </c>
      <c r="I2993" s="20" t="s">
        <v>259</v>
      </c>
      <c r="J2993" s="11" t="s">
        <v>261</v>
      </c>
      <c r="K2993" s="11" t="s">
        <v>12658</v>
      </c>
      <c r="L2993" s="11">
        <v>2</v>
      </c>
    </row>
    <row r="2994" spans="1:12">
      <c r="A2994" s="11" t="s">
        <v>5745</v>
      </c>
      <c r="D2994" s="11" t="s">
        <v>260</v>
      </c>
      <c r="E2994" s="19" t="s">
        <v>5995</v>
      </c>
      <c r="F2994" s="10">
        <v>42036</v>
      </c>
      <c r="G2994" s="10">
        <v>45689</v>
      </c>
      <c r="H2994" s="11">
        <v>11</v>
      </c>
      <c r="I2994" s="20" t="s">
        <v>259</v>
      </c>
      <c r="J2994" s="11" t="s">
        <v>261</v>
      </c>
      <c r="K2994" s="11" t="s">
        <v>12658</v>
      </c>
      <c r="L2994" s="11">
        <v>2</v>
      </c>
    </row>
    <row r="2995" spans="1:12">
      <c r="A2995" s="11" t="s">
        <v>5746</v>
      </c>
      <c r="D2995" s="11" t="s">
        <v>260</v>
      </c>
      <c r="E2995" s="19" t="s">
        <v>5996</v>
      </c>
      <c r="F2995" s="10">
        <v>42036</v>
      </c>
      <c r="G2995" s="10">
        <v>45689</v>
      </c>
      <c r="H2995" s="11">
        <v>11</v>
      </c>
      <c r="I2995" s="20" t="s">
        <v>259</v>
      </c>
      <c r="J2995" s="11" t="s">
        <v>261</v>
      </c>
      <c r="K2995" s="11" t="s">
        <v>12658</v>
      </c>
      <c r="L2995" s="11">
        <v>2</v>
      </c>
    </row>
    <row r="2996" spans="1:12">
      <c r="A2996" s="11" t="s">
        <v>5747</v>
      </c>
      <c r="D2996" s="11" t="s">
        <v>260</v>
      </c>
      <c r="E2996" s="19" t="s">
        <v>5997</v>
      </c>
      <c r="F2996" s="10">
        <v>42036</v>
      </c>
      <c r="G2996" s="10">
        <v>45689</v>
      </c>
      <c r="H2996" s="11">
        <v>11</v>
      </c>
      <c r="I2996" s="20" t="s">
        <v>259</v>
      </c>
      <c r="J2996" s="11" t="s">
        <v>261</v>
      </c>
      <c r="K2996" s="11" t="s">
        <v>12658</v>
      </c>
      <c r="L2996" s="11">
        <v>2</v>
      </c>
    </row>
    <row r="2997" spans="1:12">
      <c r="A2997" s="11" t="s">
        <v>5748</v>
      </c>
      <c r="D2997" s="11" t="s">
        <v>260</v>
      </c>
      <c r="E2997" s="19" t="s">
        <v>5998</v>
      </c>
      <c r="F2997" s="10">
        <v>42036</v>
      </c>
      <c r="G2997" s="10">
        <v>45689</v>
      </c>
      <c r="H2997" s="11">
        <v>11</v>
      </c>
      <c r="I2997" s="11" t="s">
        <v>277</v>
      </c>
      <c r="J2997" s="11" t="s">
        <v>261</v>
      </c>
      <c r="K2997" s="11" t="s">
        <v>12658</v>
      </c>
      <c r="L2997" s="11">
        <v>2</v>
      </c>
    </row>
    <row r="2998" spans="1:12">
      <c r="A2998" s="11" t="s">
        <v>5749</v>
      </c>
      <c r="D2998" s="11" t="s">
        <v>260</v>
      </c>
      <c r="E2998" s="19" t="s">
        <v>5999</v>
      </c>
      <c r="F2998" s="10">
        <v>42036</v>
      </c>
      <c r="G2998" s="10">
        <v>45689</v>
      </c>
      <c r="H2998" s="11">
        <v>11</v>
      </c>
      <c r="I2998" s="11" t="s">
        <v>277</v>
      </c>
      <c r="J2998" s="11" t="s">
        <v>261</v>
      </c>
      <c r="K2998" s="11" t="s">
        <v>12658</v>
      </c>
      <c r="L2998" s="11">
        <v>2</v>
      </c>
    </row>
    <row r="2999" spans="1:12">
      <c r="A2999" s="11" t="s">
        <v>5750</v>
      </c>
      <c r="D2999" s="11" t="s">
        <v>260</v>
      </c>
      <c r="E2999" s="19" t="s">
        <v>6000</v>
      </c>
      <c r="F2999" s="10">
        <v>42036</v>
      </c>
      <c r="G2999" s="10">
        <v>45689</v>
      </c>
      <c r="H2999" s="11">
        <v>11</v>
      </c>
      <c r="I2999" s="11" t="s">
        <v>277</v>
      </c>
      <c r="J2999" s="11" t="s">
        <v>261</v>
      </c>
      <c r="K2999" s="11" t="s">
        <v>12658</v>
      </c>
      <c r="L2999" s="11">
        <v>2</v>
      </c>
    </row>
    <row r="3000" spans="1:12">
      <c r="A3000" s="11" t="s">
        <v>5751</v>
      </c>
      <c r="D3000" s="11" t="s">
        <v>260</v>
      </c>
      <c r="E3000" s="19" t="s">
        <v>6001</v>
      </c>
      <c r="F3000" s="10">
        <v>42036</v>
      </c>
      <c r="G3000" s="10">
        <v>45689</v>
      </c>
      <c r="H3000" s="11">
        <v>11</v>
      </c>
      <c r="I3000" s="20" t="s">
        <v>259</v>
      </c>
      <c r="J3000" s="11" t="s">
        <v>261</v>
      </c>
      <c r="K3000" s="11" t="s">
        <v>12658</v>
      </c>
      <c r="L3000" s="11">
        <v>2</v>
      </c>
    </row>
    <row r="3001" spans="1:12">
      <c r="A3001" s="11" t="s">
        <v>5752</v>
      </c>
      <c r="D3001" s="11" t="s">
        <v>260</v>
      </c>
      <c r="E3001" s="19" t="s">
        <v>6002</v>
      </c>
      <c r="F3001" s="10">
        <v>42036</v>
      </c>
      <c r="G3001" s="10">
        <v>45689</v>
      </c>
      <c r="H3001" s="11">
        <v>11</v>
      </c>
      <c r="I3001" s="20" t="s">
        <v>259</v>
      </c>
      <c r="J3001" s="11" t="s">
        <v>261</v>
      </c>
      <c r="K3001" s="11" t="s">
        <v>12658</v>
      </c>
      <c r="L3001" s="11">
        <v>2</v>
      </c>
    </row>
    <row r="3002" spans="1:12">
      <c r="A3002" s="11" t="s">
        <v>5753</v>
      </c>
      <c r="D3002" s="11" t="s">
        <v>260</v>
      </c>
      <c r="E3002" s="19" t="s">
        <v>6003</v>
      </c>
      <c r="F3002" s="10">
        <v>42036</v>
      </c>
      <c r="G3002" s="10">
        <v>45689</v>
      </c>
      <c r="H3002" s="11">
        <v>11</v>
      </c>
      <c r="I3002" s="20" t="s">
        <v>259</v>
      </c>
      <c r="J3002" s="11" t="s">
        <v>261</v>
      </c>
      <c r="K3002" s="11" t="s">
        <v>12658</v>
      </c>
      <c r="L3002" s="11">
        <v>2</v>
      </c>
    </row>
    <row r="3003" spans="1:12">
      <c r="A3003" s="11" t="s">
        <v>5754</v>
      </c>
      <c r="D3003" s="11" t="s">
        <v>260</v>
      </c>
      <c r="E3003" s="19" t="s">
        <v>6004</v>
      </c>
      <c r="F3003" s="10">
        <v>42036</v>
      </c>
      <c r="G3003" s="10">
        <v>45689</v>
      </c>
      <c r="H3003" s="11">
        <v>11</v>
      </c>
      <c r="I3003" s="20" t="s">
        <v>259</v>
      </c>
      <c r="J3003" s="11" t="s">
        <v>261</v>
      </c>
      <c r="K3003" s="11" t="s">
        <v>12658</v>
      </c>
      <c r="L3003" s="11">
        <v>2</v>
      </c>
    </row>
    <row r="3004" spans="1:12">
      <c r="A3004" s="11" t="s">
        <v>5755</v>
      </c>
      <c r="D3004" s="11" t="s">
        <v>260</v>
      </c>
      <c r="E3004" s="19" t="s">
        <v>6005</v>
      </c>
      <c r="F3004" s="10">
        <v>42036</v>
      </c>
      <c r="G3004" s="10">
        <v>45689</v>
      </c>
      <c r="H3004" s="11">
        <v>11</v>
      </c>
      <c r="I3004" s="20" t="s">
        <v>259</v>
      </c>
      <c r="J3004" s="11" t="s">
        <v>261</v>
      </c>
      <c r="K3004" s="11" t="s">
        <v>12658</v>
      </c>
      <c r="L3004" s="11">
        <v>2</v>
      </c>
    </row>
    <row r="3005" spans="1:12">
      <c r="A3005" s="11" t="s">
        <v>5756</v>
      </c>
      <c r="D3005" s="11" t="s">
        <v>260</v>
      </c>
      <c r="E3005" s="19" t="s">
        <v>6006</v>
      </c>
      <c r="F3005" s="10">
        <v>42036</v>
      </c>
      <c r="G3005" s="10">
        <v>45689</v>
      </c>
      <c r="H3005" s="11">
        <v>11</v>
      </c>
      <c r="I3005" s="20" t="s">
        <v>259</v>
      </c>
      <c r="J3005" s="11" t="s">
        <v>261</v>
      </c>
      <c r="K3005" s="11" t="s">
        <v>12658</v>
      </c>
      <c r="L3005" s="11">
        <v>2</v>
      </c>
    </row>
    <row r="3006" spans="1:12">
      <c r="A3006" s="11" t="s">
        <v>5757</v>
      </c>
      <c r="D3006" s="11" t="s">
        <v>260</v>
      </c>
      <c r="E3006" s="19" t="s">
        <v>6007</v>
      </c>
      <c r="F3006" s="10">
        <v>42036</v>
      </c>
      <c r="G3006" s="10">
        <v>45689</v>
      </c>
      <c r="H3006" s="11">
        <v>11</v>
      </c>
      <c r="I3006" s="20" t="s">
        <v>259</v>
      </c>
      <c r="J3006" s="11" t="s">
        <v>261</v>
      </c>
      <c r="K3006" s="11" t="s">
        <v>12658</v>
      </c>
      <c r="L3006" s="11">
        <v>2</v>
      </c>
    </row>
    <row r="3007" spans="1:12">
      <c r="A3007" s="11" t="s">
        <v>5758</v>
      </c>
      <c r="D3007" s="11" t="s">
        <v>260</v>
      </c>
      <c r="E3007" s="19" t="s">
        <v>6008</v>
      </c>
      <c r="F3007" s="10">
        <v>42036</v>
      </c>
      <c r="G3007" s="10">
        <v>45689</v>
      </c>
      <c r="H3007" s="11">
        <v>11</v>
      </c>
      <c r="I3007" s="20" t="s">
        <v>259</v>
      </c>
      <c r="J3007" s="11" t="s">
        <v>261</v>
      </c>
      <c r="K3007" s="11" t="s">
        <v>12658</v>
      </c>
      <c r="L3007" s="11">
        <v>2</v>
      </c>
    </row>
    <row r="3008" spans="1:12">
      <c r="A3008" s="11" t="s">
        <v>5759</v>
      </c>
      <c r="D3008" s="11" t="s">
        <v>260</v>
      </c>
      <c r="E3008" s="19" t="s">
        <v>6009</v>
      </c>
      <c r="F3008" s="10">
        <v>42036</v>
      </c>
      <c r="G3008" s="10">
        <v>45689</v>
      </c>
      <c r="H3008" s="11">
        <v>11</v>
      </c>
      <c r="I3008" s="20" t="s">
        <v>259</v>
      </c>
      <c r="J3008" s="11" t="s">
        <v>261</v>
      </c>
      <c r="K3008" s="11" t="s">
        <v>12658</v>
      </c>
      <c r="L3008" s="11">
        <v>2</v>
      </c>
    </row>
    <row r="3009" spans="1:12">
      <c r="A3009" s="11" t="s">
        <v>5760</v>
      </c>
      <c r="D3009" s="11" t="s">
        <v>260</v>
      </c>
      <c r="E3009" s="19" t="s">
        <v>6010</v>
      </c>
      <c r="F3009" s="10">
        <v>42036</v>
      </c>
      <c r="G3009" s="10">
        <v>45689</v>
      </c>
      <c r="H3009" s="11">
        <v>11</v>
      </c>
      <c r="I3009" s="20" t="s">
        <v>259</v>
      </c>
      <c r="J3009" s="11" t="s">
        <v>261</v>
      </c>
      <c r="K3009" s="11" t="s">
        <v>12658</v>
      </c>
      <c r="L3009" s="11">
        <v>2</v>
      </c>
    </row>
    <row r="3010" spans="1:12">
      <c r="A3010" s="11" t="s">
        <v>5761</v>
      </c>
      <c r="D3010" s="11" t="s">
        <v>260</v>
      </c>
      <c r="E3010" s="19" t="s">
        <v>6011</v>
      </c>
      <c r="F3010" s="10">
        <v>42036</v>
      </c>
      <c r="G3010" s="10">
        <v>45689</v>
      </c>
      <c r="H3010" s="11">
        <v>11</v>
      </c>
      <c r="I3010" s="20" t="s">
        <v>259</v>
      </c>
      <c r="J3010" s="11" t="s">
        <v>261</v>
      </c>
      <c r="K3010" s="11" t="s">
        <v>12658</v>
      </c>
      <c r="L3010" s="11">
        <v>2</v>
      </c>
    </row>
    <row r="3011" spans="1:12">
      <c r="A3011" s="11" t="s">
        <v>5762</v>
      </c>
      <c r="D3011" s="11" t="s">
        <v>260</v>
      </c>
      <c r="E3011" s="19" t="s">
        <v>6012</v>
      </c>
      <c r="F3011" s="10">
        <v>42036</v>
      </c>
      <c r="G3011" s="10">
        <v>45689</v>
      </c>
      <c r="H3011" s="11">
        <v>11</v>
      </c>
      <c r="I3011" s="20" t="s">
        <v>259</v>
      </c>
      <c r="J3011" s="11" t="s">
        <v>261</v>
      </c>
      <c r="K3011" s="11" t="s">
        <v>12658</v>
      </c>
      <c r="L3011" s="11">
        <v>2</v>
      </c>
    </row>
    <row r="3012" spans="1:12">
      <c r="A3012" s="11" t="s">
        <v>6013</v>
      </c>
      <c r="D3012" s="11" t="s">
        <v>260</v>
      </c>
      <c r="E3012" s="19" t="s">
        <v>6263</v>
      </c>
      <c r="F3012" s="10">
        <v>42036</v>
      </c>
      <c r="G3012" s="10">
        <v>45689</v>
      </c>
      <c r="H3012" s="11">
        <v>11</v>
      </c>
      <c r="I3012" s="20" t="s">
        <v>259</v>
      </c>
      <c r="J3012" s="11" t="s">
        <v>261</v>
      </c>
      <c r="K3012" s="11" t="s">
        <v>12658</v>
      </c>
      <c r="L3012" s="11">
        <v>2</v>
      </c>
    </row>
    <row r="3013" spans="1:12">
      <c r="A3013" s="11" t="s">
        <v>6014</v>
      </c>
      <c r="D3013" s="11" t="s">
        <v>260</v>
      </c>
      <c r="E3013" s="19" t="s">
        <v>6264</v>
      </c>
      <c r="F3013" s="10">
        <v>42036</v>
      </c>
      <c r="G3013" s="10">
        <v>45689</v>
      </c>
      <c r="H3013" s="11">
        <v>11</v>
      </c>
      <c r="I3013" s="20" t="s">
        <v>259</v>
      </c>
      <c r="J3013" s="11" t="s">
        <v>261</v>
      </c>
      <c r="K3013" s="11" t="s">
        <v>12658</v>
      </c>
      <c r="L3013" s="11">
        <v>2</v>
      </c>
    </row>
    <row r="3014" spans="1:12">
      <c r="A3014" s="11" t="s">
        <v>6015</v>
      </c>
      <c r="D3014" s="11" t="s">
        <v>260</v>
      </c>
      <c r="E3014" s="19" t="s">
        <v>6265</v>
      </c>
      <c r="F3014" s="10">
        <v>42036</v>
      </c>
      <c r="G3014" s="10">
        <v>45689</v>
      </c>
      <c r="H3014" s="11">
        <v>11</v>
      </c>
      <c r="I3014" s="20" t="s">
        <v>259</v>
      </c>
      <c r="J3014" s="11" t="s">
        <v>261</v>
      </c>
      <c r="K3014" s="11" t="s">
        <v>12658</v>
      </c>
      <c r="L3014" s="11">
        <v>2</v>
      </c>
    </row>
    <row r="3015" spans="1:12">
      <c r="A3015" s="11" t="s">
        <v>6016</v>
      </c>
      <c r="D3015" s="11" t="s">
        <v>260</v>
      </c>
      <c r="E3015" s="19" t="s">
        <v>6266</v>
      </c>
      <c r="F3015" s="10">
        <v>42036</v>
      </c>
      <c r="G3015" s="10">
        <v>45689</v>
      </c>
      <c r="H3015" s="11">
        <v>11</v>
      </c>
      <c r="I3015" s="11" t="s">
        <v>277</v>
      </c>
      <c r="J3015" s="11" t="s">
        <v>261</v>
      </c>
      <c r="K3015" s="11" t="s">
        <v>12658</v>
      </c>
      <c r="L3015" s="11">
        <v>2</v>
      </c>
    </row>
    <row r="3016" spans="1:12">
      <c r="A3016" s="11" t="s">
        <v>6017</v>
      </c>
      <c r="D3016" s="11" t="s">
        <v>260</v>
      </c>
      <c r="E3016" s="19" t="s">
        <v>6267</v>
      </c>
      <c r="F3016" s="10">
        <v>42036</v>
      </c>
      <c r="G3016" s="10">
        <v>45689</v>
      </c>
      <c r="H3016" s="11">
        <v>11</v>
      </c>
      <c r="I3016" s="11" t="s">
        <v>277</v>
      </c>
      <c r="J3016" s="11" t="s">
        <v>261</v>
      </c>
      <c r="K3016" s="11" t="s">
        <v>12658</v>
      </c>
      <c r="L3016" s="11">
        <v>2</v>
      </c>
    </row>
    <row r="3017" spans="1:12">
      <c r="A3017" s="11" t="s">
        <v>6018</v>
      </c>
      <c r="D3017" s="11" t="s">
        <v>260</v>
      </c>
      <c r="E3017" s="19" t="s">
        <v>6268</v>
      </c>
      <c r="F3017" s="10">
        <v>42036</v>
      </c>
      <c r="G3017" s="10">
        <v>45689</v>
      </c>
      <c r="H3017" s="11">
        <v>11</v>
      </c>
      <c r="I3017" s="11" t="s">
        <v>277</v>
      </c>
      <c r="J3017" s="11" t="s">
        <v>261</v>
      </c>
      <c r="K3017" s="11" t="s">
        <v>12658</v>
      </c>
      <c r="L3017" s="11">
        <v>2</v>
      </c>
    </row>
    <row r="3018" spans="1:12">
      <c r="A3018" s="11" t="s">
        <v>6019</v>
      </c>
      <c r="D3018" s="11" t="s">
        <v>260</v>
      </c>
      <c r="E3018" s="19" t="s">
        <v>6269</v>
      </c>
      <c r="F3018" s="10">
        <v>42036</v>
      </c>
      <c r="G3018" s="10">
        <v>45689</v>
      </c>
      <c r="H3018" s="11">
        <v>11</v>
      </c>
      <c r="I3018" s="20" t="s">
        <v>259</v>
      </c>
      <c r="J3018" s="11" t="s">
        <v>261</v>
      </c>
      <c r="K3018" s="11" t="s">
        <v>12658</v>
      </c>
      <c r="L3018" s="11">
        <v>2</v>
      </c>
    </row>
    <row r="3019" spans="1:12">
      <c r="A3019" s="11" t="s">
        <v>6020</v>
      </c>
      <c r="D3019" s="11" t="s">
        <v>260</v>
      </c>
      <c r="E3019" s="19" t="s">
        <v>6270</v>
      </c>
      <c r="F3019" s="10">
        <v>42036</v>
      </c>
      <c r="G3019" s="10">
        <v>45689</v>
      </c>
      <c r="H3019" s="11">
        <v>11</v>
      </c>
      <c r="I3019" s="20" t="s">
        <v>259</v>
      </c>
      <c r="J3019" s="11" t="s">
        <v>261</v>
      </c>
      <c r="K3019" s="11" t="s">
        <v>12658</v>
      </c>
      <c r="L3019" s="11">
        <v>2</v>
      </c>
    </row>
    <row r="3020" spans="1:12">
      <c r="A3020" s="11" t="s">
        <v>6021</v>
      </c>
      <c r="D3020" s="11" t="s">
        <v>260</v>
      </c>
      <c r="E3020" s="19" t="s">
        <v>6271</v>
      </c>
      <c r="F3020" s="10">
        <v>42036</v>
      </c>
      <c r="G3020" s="10">
        <v>45689</v>
      </c>
      <c r="H3020" s="11">
        <v>11</v>
      </c>
      <c r="I3020" s="20" t="s">
        <v>259</v>
      </c>
      <c r="J3020" s="11" t="s">
        <v>261</v>
      </c>
      <c r="K3020" s="11" t="s">
        <v>12658</v>
      </c>
      <c r="L3020" s="11">
        <v>2</v>
      </c>
    </row>
    <row r="3021" spans="1:12">
      <c r="A3021" s="11" t="s">
        <v>6022</v>
      </c>
      <c r="D3021" s="11" t="s">
        <v>260</v>
      </c>
      <c r="E3021" s="19" t="s">
        <v>6272</v>
      </c>
      <c r="F3021" s="10">
        <v>42036</v>
      </c>
      <c r="G3021" s="10">
        <v>45689</v>
      </c>
      <c r="H3021" s="11">
        <v>11</v>
      </c>
      <c r="I3021" s="20" t="s">
        <v>259</v>
      </c>
      <c r="J3021" s="11" t="s">
        <v>261</v>
      </c>
      <c r="K3021" s="11" t="s">
        <v>12658</v>
      </c>
      <c r="L3021" s="11">
        <v>2</v>
      </c>
    </row>
    <row r="3022" spans="1:12">
      <c r="A3022" s="11" t="s">
        <v>6023</v>
      </c>
      <c r="D3022" s="11" t="s">
        <v>260</v>
      </c>
      <c r="E3022" s="19" t="s">
        <v>6273</v>
      </c>
      <c r="F3022" s="10">
        <v>42036</v>
      </c>
      <c r="G3022" s="10">
        <v>45689</v>
      </c>
      <c r="H3022" s="11">
        <v>11</v>
      </c>
      <c r="I3022" s="20" t="s">
        <v>259</v>
      </c>
      <c r="J3022" s="11" t="s">
        <v>261</v>
      </c>
      <c r="K3022" s="11" t="s">
        <v>12658</v>
      </c>
      <c r="L3022" s="11">
        <v>2</v>
      </c>
    </row>
    <row r="3023" spans="1:12">
      <c r="A3023" s="11" t="s">
        <v>6024</v>
      </c>
      <c r="D3023" s="11" t="s">
        <v>260</v>
      </c>
      <c r="E3023" s="19" t="s">
        <v>6274</v>
      </c>
      <c r="F3023" s="10">
        <v>42036</v>
      </c>
      <c r="G3023" s="10">
        <v>45689</v>
      </c>
      <c r="H3023" s="11">
        <v>11</v>
      </c>
      <c r="I3023" s="20" t="s">
        <v>259</v>
      </c>
      <c r="J3023" s="11" t="s">
        <v>261</v>
      </c>
      <c r="K3023" s="11" t="s">
        <v>12658</v>
      </c>
      <c r="L3023" s="11">
        <v>2</v>
      </c>
    </row>
    <row r="3024" spans="1:12">
      <c r="A3024" s="11" t="s">
        <v>6025</v>
      </c>
      <c r="D3024" s="11" t="s">
        <v>260</v>
      </c>
      <c r="E3024" s="19" t="s">
        <v>6275</v>
      </c>
      <c r="F3024" s="10">
        <v>42036</v>
      </c>
      <c r="G3024" s="10">
        <v>45689</v>
      </c>
      <c r="H3024" s="11">
        <v>11</v>
      </c>
      <c r="I3024" s="20" t="s">
        <v>259</v>
      </c>
      <c r="J3024" s="11" t="s">
        <v>261</v>
      </c>
      <c r="K3024" s="11" t="s">
        <v>12658</v>
      </c>
      <c r="L3024" s="11">
        <v>2</v>
      </c>
    </row>
    <row r="3025" spans="1:12">
      <c r="A3025" s="11" t="s">
        <v>6026</v>
      </c>
      <c r="D3025" s="11" t="s">
        <v>260</v>
      </c>
      <c r="E3025" s="19" t="s">
        <v>6276</v>
      </c>
      <c r="F3025" s="10">
        <v>42036</v>
      </c>
      <c r="G3025" s="10">
        <v>45689</v>
      </c>
      <c r="H3025" s="11">
        <v>11</v>
      </c>
      <c r="I3025" s="20" t="s">
        <v>259</v>
      </c>
      <c r="J3025" s="11" t="s">
        <v>261</v>
      </c>
      <c r="K3025" s="11" t="s">
        <v>12658</v>
      </c>
      <c r="L3025" s="11">
        <v>2</v>
      </c>
    </row>
    <row r="3026" spans="1:12">
      <c r="A3026" s="11" t="s">
        <v>6027</v>
      </c>
      <c r="D3026" s="11" t="s">
        <v>260</v>
      </c>
      <c r="E3026" s="19" t="s">
        <v>6277</v>
      </c>
      <c r="F3026" s="10">
        <v>42036</v>
      </c>
      <c r="G3026" s="10">
        <v>45689</v>
      </c>
      <c r="H3026" s="11">
        <v>11</v>
      </c>
      <c r="I3026" s="20" t="s">
        <v>259</v>
      </c>
      <c r="J3026" s="11" t="s">
        <v>261</v>
      </c>
      <c r="K3026" s="11" t="s">
        <v>12658</v>
      </c>
      <c r="L3026" s="11">
        <v>2</v>
      </c>
    </row>
    <row r="3027" spans="1:12">
      <c r="A3027" s="11" t="s">
        <v>6028</v>
      </c>
      <c r="D3027" s="11" t="s">
        <v>260</v>
      </c>
      <c r="E3027" s="19" t="s">
        <v>6278</v>
      </c>
      <c r="F3027" s="10">
        <v>42036</v>
      </c>
      <c r="G3027" s="10">
        <v>45689</v>
      </c>
      <c r="H3027" s="11">
        <v>11</v>
      </c>
      <c r="I3027" s="20" t="s">
        <v>259</v>
      </c>
      <c r="J3027" s="11" t="s">
        <v>261</v>
      </c>
      <c r="K3027" s="11" t="s">
        <v>12658</v>
      </c>
      <c r="L3027" s="11">
        <v>2</v>
      </c>
    </row>
    <row r="3028" spans="1:12">
      <c r="A3028" s="11" t="s">
        <v>6029</v>
      </c>
      <c r="D3028" s="11" t="s">
        <v>260</v>
      </c>
      <c r="E3028" s="19" t="s">
        <v>6279</v>
      </c>
      <c r="F3028" s="10">
        <v>42036</v>
      </c>
      <c r="G3028" s="10">
        <v>45689</v>
      </c>
      <c r="H3028" s="11">
        <v>11</v>
      </c>
      <c r="I3028" s="20" t="s">
        <v>259</v>
      </c>
      <c r="J3028" s="11" t="s">
        <v>261</v>
      </c>
      <c r="K3028" s="11" t="s">
        <v>12658</v>
      </c>
      <c r="L3028" s="11">
        <v>2</v>
      </c>
    </row>
    <row r="3029" spans="1:12">
      <c r="A3029" s="11" t="s">
        <v>6030</v>
      </c>
      <c r="D3029" s="11" t="s">
        <v>260</v>
      </c>
      <c r="E3029" s="19" t="s">
        <v>6280</v>
      </c>
      <c r="F3029" s="10">
        <v>42036</v>
      </c>
      <c r="G3029" s="10">
        <v>45689</v>
      </c>
      <c r="H3029" s="11">
        <v>11</v>
      </c>
      <c r="I3029" s="20" t="s">
        <v>259</v>
      </c>
      <c r="J3029" s="11" t="s">
        <v>261</v>
      </c>
      <c r="K3029" s="11" t="s">
        <v>12658</v>
      </c>
      <c r="L3029" s="11">
        <v>2</v>
      </c>
    </row>
    <row r="3030" spans="1:12">
      <c r="A3030" s="11" t="s">
        <v>6031</v>
      </c>
      <c r="D3030" s="11" t="s">
        <v>260</v>
      </c>
      <c r="E3030" s="19" t="s">
        <v>6281</v>
      </c>
      <c r="F3030" s="10">
        <v>42036</v>
      </c>
      <c r="G3030" s="10">
        <v>45689</v>
      </c>
      <c r="H3030" s="11">
        <v>11</v>
      </c>
      <c r="I3030" s="20" t="s">
        <v>259</v>
      </c>
      <c r="J3030" s="11" t="s">
        <v>261</v>
      </c>
      <c r="K3030" s="11" t="s">
        <v>12658</v>
      </c>
      <c r="L3030" s="11">
        <v>2</v>
      </c>
    </row>
    <row r="3031" spans="1:12">
      <c r="A3031" s="11" t="s">
        <v>6032</v>
      </c>
      <c r="D3031" s="11" t="s">
        <v>260</v>
      </c>
      <c r="E3031" s="19" t="s">
        <v>6282</v>
      </c>
      <c r="F3031" s="10">
        <v>42036</v>
      </c>
      <c r="G3031" s="10">
        <v>45689</v>
      </c>
      <c r="H3031" s="11">
        <v>11</v>
      </c>
      <c r="I3031" s="20" t="s">
        <v>259</v>
      </c>
      <c r="J3031" s="11" t="s">
        <v>261</v>
      </c>
      <c r="K3031" s="11" t="s">
        <v>12658</v>
      </c>
      <c r="L3031" s="11">
        <v>2</v>
      </c>
    </row>
    <row r="3032" spans="1:12">
      <c r="A3032" s="11" t="s">
        <v>6033</v>
      </c>
      <c r="D3032" s="11" t="s">
        <v>260</v>
      </c>
      <c r="E3032" s="19" t="s">
        <v>6283</v>
      </c>
      <c r="F3032" s="10">
        <v>42036</v>
      </c>
      <c r="G3032" s="10">
        <v>45689</v>
      </c>
      <c r="H3032" s="11">
        <v>11</v>
      </c>
      <c r="I3032" s="20" t="s">
        <v>259</v>
      </c>
      <c r="J3032" s="11" t="s">
        <v>261</v>
      </c>
      <c r="K3032" s="11" t="s">
        <v>12658</v>
      </c>
      <c r="L3032" s="11">
        <v>2</v>
      </c>
    </row>
    <row r="3033" spans="1:12">
      <c r="A3033" s="11" t="s">
        <v>6034</v>
      </c>
      <c r="D3033" s="11" t="s">
        <v>260</v>
      </c>
      <c r="E3033" s="19" t="s">
        <v>6284</v>
      </c>
      <c r="F3033" s="10">
        <v>42036</v>
      </c>
      <c r="G3033" s="10">
        <v>45689</v>
      </c>
      <c r="H3033" s="11">
        <v>11</v>
      </c>
      <c r="I3033" s="11" t="s">
        <v>277</v>
      </c>
      <c r="J3033" s="11" t="s">
        <v>261</v>
      </c>
      <c r="K3033" s="11" t="s">
        <v>12658</v>
      </c>
      <c r="L3033" s="11">
        <v>2</v>
      </c>
    </row>
    <row r="3034" spans="1:12">
      <c r="A3034" s="11" t="s">
        <v>6035</v>
      </c>
      <c r="D3034" s="11" t="s">
        <v>260</v>
      </c>
      <c r="E3034" s="19" t="s">
        <v>6285</v>
      </c>
      <c r="F3034" s="10">
        <v>42036</v>
      </c>
      <c r="G3034" s="10">
        <v>45689</v>
      </c>
      <c r="H3034" s="11">
        <v>11</v>
      </c>
      <c r="I3034" s="11" t="s">
        <v>277</v>
      </c>
      <c r="J3034" s="11" t="s">
        <v>261</v>
      </c>
      <c r="K3034" s="11" t="s">
        <v>12658</v>
      </c>
      <c r="L3034" s="11">
        <v>2</v>
      </c>
    </row>
    <row r="3035" spans="1:12">
      <c r="A3035" s="11" t="s">
        <v>6036</v>
      </c>
      <c r="D3035" s="11" t="s">
        <v>260</v>
      </c>
      <c r="E3035" s="19" t="s">
        <v>6286</v>
      </c>
      <c r="F3035" s="10">
        <v>42036</v>
      </c>
      <c r="G3035" s="10">
        <v>45689</v>
      </c>
      <c r="H3035" s="11">
        <v>11</v>
      </c>
      <c r="I3035" s="11" t="s">
        <v>277</v>
      </c>
      <c r="J3035" s="11" t="s">
        <v>261</v>
      </c>
      <c r="K3035" s="11" t="s">
        <v>12658</v>
      </c>
      <c r="L3035" s="11">
        <v>2</v>
      </c>
    </row>
    <row r="3036" spans="1:12">
      <c r="A3036" s="11" t="s">
        <v>6037</v>
      </c>
      <c r="D3036" s="11" t="s">
        <v>260</v>
      </c>
      <c r="E3036" s="19" t="s">
        <v>6287</v>
      </c>
      <c r="F3036" s="10">
        <v>42036</v>
      </c>
      <c r="G3036" s="10">
        <v>45689</v>
      </c>
      <c r="H3036" s="11">
        <v>11</v>
      </c>
      <c r="I3036" s="20" t="s">
        <v>259</v>
      </c>
      <c r="J3036" s="11" t="s">
        <v>261</v>
      </c>
      <c r="K3036" s="11" t="s">
        <v>12658</v>
      </c>
      <c r="L3036" s="11">
        <v>2</v>
      </c>
    </row>
    <row r="3037" spans="1:12">
      <c r="A3037" s="11" t="s">
        <v>6038</v>
      </c>
      <c r="D3037" s="11" t="s">
        <v>260</v>
      </c>
      <c r="E3037" s="19" t="s">
        <v>6288</v>
      </c>
      <c r="F3037" s="10">
        <v>42036</v>
      </c>
      <c r="G3037" s="10">
        <v>45689</v>
      </c>
      <c r="H3037" s="11">
        <v>11</v>
      </c>
      <c r="I3037" s="20" t="s">
        <v>259</v>
      </c>
      <c r="J3037" s="11" t="s">
        <v>261</v>
      </c>
      <c r="K3037" s="11" t="s">
        <v>12658</v>
      </c>
      <c r="L3037" s="11">
        <v>2</v>
      </c>
    </row>
    <row r="3038" spans="1:12">
      <c r="A3038" s="11" t="s">
        <v>6039</v>
      </c>
      <c r="D3038" s="11" t="s">
        <v>260</v>
      </c>
      <c r="E3038" s="19" t="s">
        <v>6289</v>
      </c>
      <c r="F3038" s="10">
        <v>42036</v>
      </c>
      <c r="G3038" s="10">
        <v>45689</v>
      </c>
      <c r="H3038" s="11">
        <v>11</v>
      </c>
      <c r="I3038" s="20" t="s">
        <v>259</v>
      </c>
      <c r="J3038" s="11" t="s">
        <v>261</v>
      </c>
      <c r="K3038" s="11" t="s">
        <v>12658</v>
      </c>
      <c r="L3038" s="11">
        <v>2</v>
      </c>
    </row>
    <row r="3039" spans="1:12">
      <c r="A3039" s="11" t="s">
        <v>6040</v>
      </c>
      <c r="D3039" s="11" t="s">
        <v>260</v>
      </c>
      <c r="E3039" s="19" t="s">
        <v>6290</v>
      </c>
      <c r="F3039" s="10">
        <v>42036</v>
      </c>
      <c r="G3039" s="10">
        <v>45689</v>
      </c>
      <c r="H3039" s="11">
        <v>11</v>
      </c>
      <c r="I3039" s="20" t="s">
        <v>259</v>
      </c>
      <c r="J3039" s="11" t="s">
        <v>261</v>
      </c>
      <c r="K3039" s="11" t="s">
        <v>12658</v>
      </c>
      <c r="L3039" s="11">
        <v>2</v>
      </c>
    </row>
    <row r="3040" spans="1:12">
      <c r="A3040" s="11" t="s">
        <v>6041</v>
      </c>
      <c r="D3040" s="11" t="s">
        <v>260</v>
      </c>
      <c r="E3040" s="19" t="s">
        <v>6291</v>
      </c>
      <c r="F3040" s="10">
        <v>42036</v>
      </c>
      <c r="G3040" s="10">
        <v>45689</v>
      </c>
      <c r="H3040" s="11">
        <v>11</v>
      </c>
      <c r="I3040" s="20" t="s">
        <v>259</v>
      </c>
      <c r="J3040" s="11" t="s">
        <v>261</v>
      </c>
      <c r="K3040" s="11" t="s">
        <v>12658</v>
      </c>
      <c r="L3040" s="11">
        <v>2</v>
      </c>
    </row>
    <row r="3041" spans="1:12">
      <c r="A3041" s="11" t="s">
        <v>6042</v>
      </c>
      <c r="D3041" s="11" t="s">
        <v>260</v>
      </c>
      <c r="E3041" s="19" t="s">
        <v>6292</v>
      </c>
      <c r="F3041" s="10">
        <v>42036</v>
      </c>
      <c r="G3041" s="10">
        <v>45689</v>
      </c>
      <c r="H3041" s="11">
        <v>11</v>
      </c>
      <c r="I3041" s="20" t="s">
        <v>259</v>
      </c>
      <c r="J3041" s="11" t="s">
        <v>261</v>
      </c>
      <c r="K3041" s="11" t="s">
        <v>12658</v>
      </c>
      <c r="L3041" s="11">
        <v>2</v>
      </c>
    </row>
    <row r="3042" spans="1:12">
      <c r="A3042" s="11" t="s">
        <v>6043</v>
      </c>
      <c r="D3042" s="11" t="s">
        <v>260</v>
      </c>
      <c r="E3042" s="19" t="s">
        <v>6293</v>
      </c>
      <c r="F3042" s="10">
        <v>42036</v>
      </c>
      <c r="G3042" s="10">
        <v>45689</v>
      </c>
      <c r="H3042" s="11">
        <v>11</v>
      </c>
      <c r="I3042" s="20" t="s">
        <v>259</v>
      </c>
      <c r="J3042" s="11" t="s">
        <v>261</v>
      </c>
      <c r="K3042" s="11" t="s">
        <v>12658</v>
      </c>
      <c r="L3042" s="11">
        <v>2</v>
      </c>
    </row>
    <row r="3043" spans="1:12">
      <c r="A3043" s="11" t="s">
        <v>6044</v>
      </c>
      <c r="D3043" s="11" t="s">
        <v>260</v>
      </c>
      <c r="E3043" s="19" t="s">
        <v>6294</v>
      </c>
      <c r="F3043" s="10">
        <v>42036</v>
      </c>
      <c r="G3043" s="10">
        <v>45689</v>
      </c>
      <c r="H3043" s="11">
        <v>11</v>
      </c>
      <c r="I3043" s="20" t="s">
        <v>259</v>
      </c>
      <c r="J3043" s="11" t="s">
        <v>261</v>
      </c>
      <c r="K3043" s="11" t="s">
        <v>12658</v>
      </c>
      <c r="L3043" s="11">
        <v>2</v>
      </c>
    </row>
    <row r="3044" spans="1:12">
      <c r="A3044" s="11" t="s">
        <v>6045</v>
      </c>
      <c r="D3044" s="11" t="s">
        <v>260</v>
      </c>
      <c r="E3044" s="19" t="s">
        <v>6295</v>
      </c>
      <c r="F3044" s="10">
        <v>42036</v>
      </c>
      <c r="G3044" s="10">
        <v>45689</v>
      </c>
      <c r="H3044" s="11">
        <v>11</v>
      </c>
      <c r="I3044" s="20" t="s">
        <v>259</v>
      </c>
      <c r="J3044" s="11" t="s">
        <v>261</v>
      </c>
      <c r="K3044" s="11" t="s">
        <v>12658</v>
      </c>
      <c r="L3044" s="11">
        <v>2</v>
      </c>
    </row>
    <row r="3045" spans="1:12">
      <c r="A3045" s="11" t="s">
        <v>6046</v>
      </c>
      <c r="D3045" s="11" t="s">
        <v>260</v>
      </c>
      <c r="E3045" s="19" t="s">
        <v>6296</v>
      </c>
      <c r="F3045" s="10">
        <v>42036</v>
      </c>
      <c r="G3045" s="10">
        <v>45689</v>
      </c>
      <c r="H3045" s="11">
        <v>11</v>
      </c>
      <c r="I3045" s="20" t="s">
        <v>259</v>
      </c>
      <c r="J3045" s="11" t="s">
        <v>261</v>
      </c>
      <c r="K3045" s="11" t="s">
        <v>12658</v>
      </c>
      <c r="L3045" s="11">
        <v>2</v>
      </c>
    </row>
    <row r="3046" spans="1:12">
      <c r="A3046" s="11" t="s">
        <v>6047</v>
      </c>
      <c r="D3046" s="11" t="s">
        <v>260</v>
      </c>
      <c r="E3046" s="19" t="s">
        <v>6297</v>
      </c>
      <c r="F3046" s="10">
        <v>42036</v>
      </c>
      <c r="G3046" s="10">
        <v>45689</v>
      </c>
      <c r="H3046" s="11">
        <v>11</v>
      </c>
      <c r="I3046" s="20" t="s">
        <v>259</v>
      </c>
      <c r="J3046" s="11" t="s">
        <v>261</v>
      </c>
      <c r="K3046" s="11" t="s">
        <v>12658</v>
      </c>
      <c r="L3046" s="11">
        <v>2</v>
      </c>
    </row>
    <row r="3047" spans="1:12">
      <c r="A3047" s="11" t="s">
        <v>6048</v>
      </c>
      <c r="D3047" s="11" t="s">
        <v>260</v>
      </c>
      <c r="E3047" s="19" t="s">
        <v>6298</v>
      </c>
      <c r="F3047" s="10">
        <v>42036</v>
      </c>
      <c r="G3047" s="10">
        <v>45689</v>
      </c>
      <c r="H3047" s="11">
        <v>11</v>
      </c>
      <c r="I3047" s="20" t="s">
        <v>259</v>
      </c>
      <c r="J3047" s="11" t="s">
        <v>261</v>
      </c>
      <c r="K3047" s="11" t="s">
        <v>12658</v>
      </c>
      <c r="L3047" s="11">
        <v>2</v>
      </c>
    </row>
    <row r="3048" spans="1:12">
      <c r="A3048" s="11" t="s">
        <v>6049</v>
      </c>
      <c r="D3048" s="11" t="s">
        <v>260</v>
      </c>
      <c r="E3048" s="19" t="s">
        <v>6299</v>
      </c>
      <c r="F3048" s="10">
        <v>42036</v>
      </c>
      <c r="G3048" s="10">
        <v>45689</v>
      </c>
      <c r="H3048" s="11">
        <v>11</v>
      </c>
      <c r="I3048" s="20" t="s">
        <v>259</v>
      </c>
      <c r="J3048" s="11" t="s">
        <v>261</v>
      </c>
      <c r="K3048" s="11" t="s">
        <v>12658</v>
      </c>
      <c r="L3048" s="11">
        <v>2</v>
      </c>
    </row>
    <row r="3049" spans="1:12">
      <c r="A3049" s="11" t="s">
        <v>6050</v>
      </c>
      <c r="D3049" s="11" t="s">
        <v>260</v>
      </c>
      <c r="E3049" s="19" t="s">
        <v>6300</v>
      </c>
      <c r="F3049" s="10">
        <v>42036</v>
      </c>
      <c r="G3049" s="10">
        <v>45689</v>
      </c>
      <c r="H3049" s="11">
        <v>11</v>
      </c>
      <c r="I3049" s="20" t="s">
        <v>259</v>
      </c>
      <c r="J3049" s="11" t="s">
        <v>261</v>
      </c>
      <c r="K3049" s="11" t="s">
        <v>12658</v>
      </c>
      <c r="L3049" s="11">
        <v>2</v>
      </c>
    </row>
    <row r="3050" spans="1:12">
      <c r="A3050" s="11" t="s">
        <v>6051</v>
      </c>
      <c r="D3050" s="11" t="s">
        <v>260</v>
      </c>
      <c r="E3050" s="19" t="s">
        <v>6301</v>
      </c>
      <c r="F3050" s="10">
        <v>42036</v>
      </c>
      <c r="G3050" s="10">
        <v>45689</v>
      </c>
      <c r="H3050" s="11">
        <v>11</v>
      </c>
      <c r="I3050" s="20" t="s">
        <v>259</v>
      </c>
      <c r="J3050" s="11" t="s">
        <v>261</v>
      </c>
      <c r="K3050" s="11" t="s">
        <v>12658</v>
      </c>
      <c r="L3050" s="11">
        <v>2</v>
      </c>
    </row>
    <row r="3051" spans="1:12">
      <c r="A3051" s="11" t="s">
        <v>6052</v>
      </c>
      <c r="D3051" s="11" t="s">
        <v>260</v>
      </c>
      <c r="E3051" s="19" t="s">
        <v>6302</v>
      </c>
      <c r="F3051" s="10">
        <v>42036</v>
      </c>
      <c r="G3051" s="10">
        <v>45689</v>
      </c>
      <c r="H3051" s="11">
        <v>11</v>
      </c>
      <c r="I3051" s="11" t="s">
        <v>277</v>
      </c>
      <c r="J3051" s="11" t="s">
        <v>261</v>
      </c>
      <c r="K3051" s="11" t="s">
        <v>12658</v>
      </c>
      <c r="L3051" s="11">
        <v>2</v>
      </c>
    </row>
    <row r="3052" spans="1:12">
      <c r="A3052" s="11" t="s">
        <v>6053</v>
      </c>
      <c r="D3052" s="11" t="s">
        <v>260</v>
      </c>
      <c r="E3052" s="19" t="s">
        <v>6303</v>
      </c>
      <c r="F3052" s="10">
        <v>42036</v>
      </c>
      <c r="G3052" s="10">
        <v>45689</v>
      </c>
      <c r="H3052" s="11">
        <v>11</v>
      </c>
      <c r="I3052" s="11" t="s">
        <v>277</v>
      </c>
      <c r="J3052" s="11" t="s">
        <v>261</v>
      </c>
      <c r="K3052" s="11" t="s">
        <v>12658</v>
      </c>
      <c r="L3052" s="11">
        <v>2</v>
      </c>
    </row>
    <row r="3053" spans="1:12">
      <c r="A3053" s="11" t="s">
        <v>6054</v>
      </c>
      <c r="D3053" s="11" t="s">
        <v>260</v>
      </c>
      <c r="E3053" s="19" t="s">
        <v>6304</v>
      </c>
      <c r="F3053" s="10">
        <v>42036</v>
      </c>
      <c r="G3053" s="10">
        <v>45689</v>
      </c>
      <c r="H3053" s="11">
        <v>11</v>
      </c>
      <c r="I3053" s="11" t="s">
        <v>277</v>
      </c>
      <c r="J3053" s="11" t="s">
        <v>261</v>
      </c>
      <c r="K3053" s="11" t="s">
        <v>12658</v>
      </c>
      <c r="L3053" s="11">
        <v>2</v>
      </c>
    </row>
    <row r="3054" spans="1:12">
      <c r="A3054" s="11" t="s">
        <v>6055</v>
      </c>
      <c r="D3054" s="11" t="s">
        <v>260</v>
      </c>
      <c r="E3054" s="19" t="s">
        <v>6305</v>
      </c>
      <c r="F3054" s="10">
        <v>42036</v>
      </c>
      <c r="G3054" s="10">
        <v>45689</v>
      </c>
      <c r="H3054" s="11">
        <v>11</v>
      </c>
      <c r="I3054" s="20" t="s">
        <v>259</v>
      </c>
      <c r="J3054" s="11" t="s">
        <v>261</v>
      </c>
      <c r="K3054" s="11" t="s">
        <v>12658</v>
      </c>
      <c r="L3054" s="11">
        <v>2</v>
      </c>
    </row>
    <row r="3055" spans="1:12">
      <c r="A3055" s="11" t="s">
        <v>6056</v>
      </c>
      <c r="D3055" s="11" t="s">
        <v>260</v>
      </c>
      <c r="E3055" s="19" t="s">
        <v>6306</v>
      </c>
      <c r="F3055" s="10">
        <v>42036</v>
      </c>
      <c r="G3055" s="10">
        <v>45689</v>
      </c>
      <c r="H3055" s="11">
        <v>11</v>
      </c>
      <c r="I3055" s="20" t="s">
        <v>259</v>
      </c>
      <c r="J3055" s="11" t="s">
        <v>261</v>
      </c>
      <c r="K3055" s="11" t="s">
        <v>12658</v>
      </c>
      <c r="L3055" s="11">
        <v>2</v>
      </c>
    </row>
    <row r="3056" spans="1:12">
      <c r="A3056" s="11" t="s">
        <v>6057</v>
      </c>
      <c r="D3056" s="11" t="s">
        <v>260</v>
      </c>
      <c r="E3056" s="19" t="s">
        <v>6307</v>
      </c>
      <c r="F3056" s="10">
        <v>42036</v>
      </c>
      <c r="G3056" s="10">
        <v>45689</v>
      </c>
      <c r="H3056" s="11">
        <v>11</v>
      </c>
      <c r="I3056" s="20" t="s">
        <v>259</v>
      </c>
      <c r="J3056" s="11" t="s">
        <v>261</v>
      </c>
      <c r="K3056" s="11" t="s">
        <v>12658</v>
      </c>
      <c r="L3056" s="11">
        <v>2</v>
      </c>
    </row>
    <row r="3057" spans="1:12">
      <c r="A3057" s="11" t="s">
        <v>6058</v>
      </c>
      <c r="D3057" s="11" t="s">
        <v>260</v>
      </c>
      <c r="E3057" s="19" t="s">
        <v>6308</v>
      </c>
      <c r="F3057" s="10">
        <v>42036</v>
      </c>
      <c r="G3057" s="10">
        <v>45689</v>
      </c>
      <c r="H3057" s="11">
        <v>11</v>
      </c>
      <c r="I3057" s="20" t="s">
        <v>259</v>
      </c>
      <c r="J3057" s="11" t="s">
        <v>261</v>
      </c>
      <c r="K3057" s="11" t="s">
        <v>12658</v>
      </c>
      <c r="L3057" s="11">
        <v>2</v>
      </c>
    </row>
    <row r="3058" spans="1:12">
      <c r="A3058" s="11" t="s">
        <v>6059</v>
      </c>
      <c r="D3058" s="11" t="s">
        <v>260</v>
      </c>
      <c r="E3058" s="19" t="s">
        <v>6309</v>
      </c>
      <c r="F3058" s="10">
        <v>42036</v>
      </c>
      <c r="G3058" s="10">
        <v>45689</v>
      </c>
      <c r="H3058" s="11">
        <v>11</v>
      </c>
      <c r="I3058" s="20" t="s">
        <v>259</v>
      </c>
      <c r="J3058" s="11" t="s">
        <v>261</v>
      </c>
      <c r="K3058" s="11" t="s">
        <v>12658</v>
      </c>
      <c r="L3058" s="11">
        <v>2</v>
      </c>
    </row>
    <row r="3059" spans="1:12">
      <c r="A3059" s="11" t="s">
        <v>6060</v>
      </c>
      <c r="D3059" s="11" t="s">
        <v>260</v>
      </c>
      <c r="E3059" s="19" t="s">
        <v>6310</v>
      </c>
      <c r="F3059" s="10">
        <v>42036</v>
      </c>
      <c r="G3059" s="10">
        <v>45689</v>
      </c>
      <c r="H3059" s="11">
        <v>11</v>
      </c>
      <c r="I3059" s="20" t="s">
        <v>259</v>
      </c>
      <c r="J3059" s="11" t="s">
        <v>261</v>
      </c>
      <c r="K3059" s="11" t="s">
        <v>12658</v>
      </c>
      <c r="L3059" s="11">
        <v>2</v>
      </c>
    </row>
    <row r="3060" spans="1:12">
      <c r="A3060" s="11" t="s">
        <v>6061</v>
      </c>
      <c r="D3060" s="11" t="s">
        <v>260</v>
      </c>
      <c r="E3060" s="19" t="s">
        <v>6311</v>
      </c>
      <c r="F3060" s="10">
        <v>42036</v>
      </c>
      <c r="G3060" s="10">
        <v>45689</v>
      </c>
      <c r="H3060" s="11">
        <v>11</v>
      </c>
      <c r="I3060" s="20" t="s">
        <v>259</v>
      </c>
      <c r="J3060" s="11" t="s">
        <v>261</v>
      </c>
      <c r="K3060" s="11" t="s">
        <v>12658</v>
      </c>
      <c r="L3060" s="11">
        <v>2</v>
      </c>
    </row>
    <row r="3061" spans="1:12">
      <c r="A3061" s="11" t="s">
        <v>6062</v>
      </c>
      <c r="D3061" s="11" t="s">
        <v>260</v>
      </c>
      <c r="E3061" s="19" t="s">
        <v>6312</v>
      </c>
      <c r="F3061" s="10">
        <v>42036</v>
      </c>
      <c r="G3061" s="10">
        <v>45689</v>
      </c>
      <c r="H3061" s="11">
        <v>11</v>
      </c>
      <c r="I3061" s="20" t="s">
        <v>259</v>
      </c>
      <c r="J3061" s="11" t="s">
        <v>261</v>
      </c>
      <c r="K3061" s="11" t="s">
        <v>12658</v>
      </c>
      <c r="L3061" s="11">
        <v>2</v>
      </c>
    </row>
    <row r="3062" spans="1:12">
      <c r="A3062" s="11" t="s">
        <v>6063</v>
      </c>
      <c r="D3062" s="11" t="s">
        <v>260</v>
      </c>
      <c r="E3062" s="19" t="s">
        <v>6313</v>
      </c>
      <c r="F3062" s="10">
        <v>42036</v>
      </c>
      <c r="G3062" s="10">
        <v>45689</v>
      </c>
      <c r="H3062" s="11">
        <v>11</v>
      </c>
      <c r="I3062" s="20" t="s">
        <v>259</v>
      </c>
      <c r="J3062" s="11" t="s">
        <v>261</v>
      </c>
      <c r="K3062" s="11" t="s">
        <v>12658</v>
      </c>
      <c r="L3062" s="11">
        <v>2</v>
      </c>
    </row>
    <row r="3063" spans="1:12">
      <c r="A3063" s="11" t="s">
        <v>6064</v>
      </c>
      <c r="D3063" s="11" t="s">
        <v>260</v>
      </c>
      <c r="E3063" s="19" t="s">
        <v>6314</v>
      </c>
      <c r="F3063" s="10">
        <v>42036</v>
      </c>
      <c r="G3063" s="10">
        <v>45689</v>
      </c>
      <c r="H3063" s="11">
        <v>11</v>
      </c>
      <c r="I3063" s="20" t="s">
        <v>259</v>
      </c>
      <c r="J3063" s="11" t="s">
        <v>261</v>
      </c>
      <c r="K3063" s="11" t="s">
        <v>12658</v>
      </c>
      <c r="L3063" s="11">
        <v>2</v>
      </c>
    </row>
    <row r="3064" spans="1:12">
      <c r="A3064" s="11" t="s">
        <v>6065</v>
      </c>
      <c r="D3064" s="11" t="s">
        <v>260</v>
      </c>
      <c r="E3064" s="19" t="s">
        <v>6315</v>
      </c>
      <c r="F3064" s="10">
        <v>42036</v>
      </c>
      <c r="G3064" s="10">
        <v>45689</v>
      </c>
      <c r="H3064" s="11">
        <v>11</v>
      </c>
      <c r="I3064" s="20" t="s">
        <v>259</v>
      </c>
      <c r="J3064" s="11" t="s">
        <v>261</v>
      </c>
      <c r="K3064" s="11" t="s">
        <v>12658</v>
      </c>
      <c r="L3064" s="11">
        <v>2</v>
      </c>
    </row>
    <row r="3065" spans="1:12">
      <c r="A3065" s="11" t="s">
        <v>6066</v>
      </c>
      <c r="D3065" s="11" t="s">
        <v>260</v>
      </c>
      <c r="E3065" s="19" t="s">
        <v>6316</v>
      </c>
      <c r="F3065" s="10">
        <v>42036</v>
      </c>
      <c r="G3065" s="10">
        <v>45689</v>
      </c>
      <c r="H3065" s="11">
        <v>11</v>
      </c>
      <c r="I3065" s="20" t="s">
        <v>259</v>
      </c>
      <c r="J3065" s="11" t="s">
        <v>261</v>
      </c>
      <c r="K3065" s="11" t="s">
        <v>12658</v>
      </c>
      <c r="L3065" s="11">
        <v>2</v>
      </c>
    </row>
    <row r="3066" spans="1:12">
      <c r="A3066" s="11" t="s">
        <v>6067</v>
      </c>
      <c r="D3066" s="11" t="s">
        <v>260</v>
      </c>
      <c r="E3066" s="19" t="s">
        <v>6317</v>
      </c>
      <c r="F3066" s="10">
        <v>42036</v>
      </c>
      <c r="G3066" s="10">
        <v>45689</v>
      </c>
      <c r="H3066" s="11">
        <v>11</v>
      </c>
      <c r="I3066" s="20" t="s">
        <v>259</v>
      </c>
      <c r="J3066" s="11" t="s">
        <v>261</v>
      </c>
      <c r="K3066" s="11" t="s">
        <v>12658</v>
      </c>
      <c r="L3066" s="11">
        <v>2</v>
      </c>
    </row>
    <row r="3067" spans="1:12">
      <c r="A3067" s="11" t="s">
        <v>6068</v>
      </c>
      <c r="D3067" s="11" t="s">
        <v>260</v>
      </c>
      <c r="E3067" s="19" t="s">
        <v>6318</v>
      </c>
      <c r="F3067" s="10">
        <v>42036</v>
      </c>
      <c r="G3067" s="10">
        <v>45689</v>
      </c>
      <c r="H3067" s="11">
        <v>11</v>
      </c>
      <c r="I3067" s="20" t="s">
        <v>259</v>
      </c>
      <c r="J3067" s="11" t="s">
        <v>261</v>
      </c>
      <c r="K3067" s="11" t="s">
        <v>12658</v>
      </c>
      <c r="L3067" s="11">
        <v>2</v>
      </c>
    </row>
    <row r="3068" spans="1:12">
      <c r="A3068" s="11" t="s">
        <v>6069</v>
      </c>
      <c r="D3068" s="11" t="s">
        <v>260</v>
      </c>
      <c r="E3068" s="19" t="s">
        <v>6319</v>
      </c>
      <c r="F3068" s="10">
        <v>42036</v>
      </c>
      <c r="G3068" s="10">
        <v>45689</v>
      </c>
      <c r="H3068" s="11">
        <v>11</v>
      </c>
      <c r="I3068" s="20" t="s">
        <v>259</v>
      </c>
      <c r="J3068" s="11" t="s">
        <v>261</v>
      </c>
      <c r="K3068" s="11" t="s">
        <v>12658</v>
      </c>
      <c r="L3068" s="11">
        <v>2</v>
      </c>
    </row>
    <row r="3069" spans="1:12">
      <c r="A3069" s="11" t="s">
        <v>6070</v>
      </c>
      <c r="D3069" s="11" t="s">
        <v>260</v>
      </c>
      <c r="E3069" s="19" t="s">
        <v>6320</v>
      </c>
      <c r="F3069" s="10">
        <v>42036</v>
      </c>
      <c r="G3069" s="10">
        <v>45689</v>
      </c>
      <c r="H3069" s="11">
        <v>11</v>
      </c>
      <c r="I3069" s="11" t="s">
        <v>277</v>
      </c>
      <c r="J3069" s="11" t="s">
        <v>261</v>
      </c>
      <c r="K3069" s="11" t="s">
        <v>12658</v>
      </c>
      <c r="L3069" s="11">
        <v>2</v>
      </c>
    </row>
    <row r="3070" spans="1:12">
      <c r="A3070" s="11" t="s">
        <v>6071</v>
      </c>
      <c r="D3070" s="11" t="s">
        <v>260</v>
      </c>
      <c r="E3070" s="19" t="s">
        <v>6321</v>
      </c>
      <c r="F3070" s="10">
        <v>42036</v>
      </c>
      <c r="G3070" s="10">
        <v>45689</v>
      </c>
      <c r="H3070" s="11">
        <v>11</v>
      </c>
      <c r="I3070" s="11" t="s">
        <v>277</v>
      </c>
      <c r="J3070" s="11" t="s">
        <v>261</v>
      </c>
      <c r="K3070" s="11" t="s">
        <v>12658</v>
      </c>
      <c r="L3070" s="11">
        <v>2</v>
      </c>
    </row>
    <row r="3071" spans="1:12">
      <c r="A3071" s="11" t="s">
        <v>6072</v>
      </c>
      <c r="D3071" s="11" t="s">
        <v>260</v>
      </c>
      <c r="E3071" s="19" t="s">
        <v>6322</v>
      </c>
      <c r="F3071" s="10">
        <v>42036</v>
      </c>
      <c r="G3071" s="10">
        <v>45689</v>
      </c>
      <c r="H3071" s="11">
        <v>11</v>
      </c>
      <c r="I3071" s="11" t="s">
        <v>277</v>
      </c>
      <c r="J3071" s="11" t="s">
        <v>261</v>
      </c>
      <c r="K3071" s="11" t="s">
        <v>12658</v>
      </c>
      <c r="L3071" s="11">
        <v>2</v>
      </c>
    </row>
    <row r="3072" spans="1:12">
      <c r="A3072" s="11" t="s">
        <v>6073</v>
      </c>
      <c r="D3072" s="11" t="s">
        <v>260</v>
      </c>
      <c r="E3072" s="19" t="s">
        <v>6323</v>
      </c>
      <c r="F3072" s="10">
        <v>42036</v>
      </c>
      <c r="G3072" s="10">
        <v>45689</v>
      </c>
      <c r="H3072" s="11">
        <v>11</v>
      </c>
      <c r="I3072" s="20" t="s">
        <v>259</v>
      </c>
      <c r="J3072" s="11" t="s">
        <v>261</v>
      </c>
      <c r="K3072" s="11" t="s">
        <v>12658</v>
      </c>
      <c r="L3072" s="11">
        <v>2</v>
      </c>
    </row>
    <row r="3073" spans="1:12">
      <c r="A3073" s="11" t="s">
        <v>6074</v>
      </c>
      <c r="D3073" s="11" t="s">
        <v>260</v>
      </c>
      <c r="E3073" s="19" t="s">
        <v>6324</v>
      </c>
      <c r="F3073" s="10">
        <v>42036</v>
      </c>
      <c r="G3073" s="10">
        <v>45689</v>
      </c>
      <c r="H3073" s="11">
        <v>11</v>
      </c>
      <c r="I3073" s="20" t="s">
        <v>259</v>
      </c>
      <c r="J3073" s="11" t="s">
        <v>261</v>
      </c>
      <c r="K3073" s="11" t="s">
        <v>12658</v>
      </c>
      <c r="L3073" s="11">
        <v>2</v>
      </c>
    </row>
    <row r="3074" spans="1:12">
      <c r="A3074" s="11" t="s">
        <v>6075</v>
      </c>
      <c r="D3074" s="11" t="s">
        <v>260</v>
      </c>
      <c r="E3074" s="19" t="s">
        <v>6325</v>
      </c>
      <c r="F3074" s="10">
        <v>42036</v>
      </c>
      <c r="G3074" s="10">
        <v>45689</v>
      </c>
      <c r="H3074" s="11">
        <v>11</v>
      </c>
      <c r="I3074" s="20" t="s">
        <v>259</v>
      </c>
      <c r="J3074" s="11" t="s">
        <v>261</v>
      </c>
      <c r="K3074" s="11" t="s">
        <v>12658</v>
      </c>
      <c r="L3074" s="11">
        <v>2</v>
      </c>
    </row>
    <row r="3075" spans="1:12">
      <c r="A3075" s="11" t="s">
        <v>6076</v>
      </c>
      <c r="D3075" s="11" t="s">
        <v>260</v>
      </c>
      <c r="E3075" s="19" t="s">
        <v>6326</v>
      </c>
      <c r="F3075" s="10">
        <v>42036</v>
      </c>
      <c r="G3075" s="10">
        <v>45689</v>
      </c>
      <c r="H3075" s="11">
        <v>11</v>
      </c>
      <c r="I3075" s="20" t="s">
        <v>259</v>
      </c>
      <c r="J3075" s="11" t="s">
        <v>261</v>
      </c>
      <c r="K3075" s="11" t="s">
        <v>12658</v>
      </c>
      <c r="L3075" s="11">
        <v>2</v>
      </c>
    </row>
    <row r="3076" spans="1:12">
      <c r="A3076" s="11" t="s">
        <v>6077</v>
      </c>
      <c r="D3076" s="11" t="s">
        <v>260</v>
      </c>
      <c r="E3076" s="19" t="s">
        <v>6327</v>
      </c>
      <c r="F3076" s="10">
        <v>42036</v>
      </c>
      <c r="G3076" s="10">
        <v>45689</v>
      </c>
      <c r="H3076" s="11">
        <v>11</v>
      </c>
      <c r="I3076" s="20" t="s">
        <v>259</v>
      </c>
      <c r="J3076" s="11" t="s">
        <v>261</v>
      </c>
      <c r="K3076" s="11" t="s">
        <v>12658</v>
      </c>
      <c r="L3076" s="11">
        <v>2</v>
      </c>
    </row>
    <row r="3077" spans="1:12">
      <c r="A3077" s="11" t="s">
        <v>6078</v>
      </c>
      <c r="D3077" s="11" t="s">
        <v>260</v>
      </c>
      <c r="E3077" s="19" t="s">
        <v>6328</v>
      </c>
      <c r="F3077" s="10">
        <v>42036</v>
      </c>
      <c r="G3077" s="10">
        <v>45689</v>
      </c>
      <c r="H3077" s="11">
        <v>11</v>
      </c>
      <c r="I3077" s="20" t="s">
        <v>259</v>
      </c>
      <c r="J3077" s="11" t="s">
        <v>261</v>
      </c>
      <c r="K3077" s="11" t="s">
        <v>12658</v>
      </c>
      <c r="L3077" s="11">
        <v>2</v>
      </c>
    </row>
    <row r="3078" spans="1:12">
      <c r="A3078" s="11" t="s">
        <v>6079</v>
      </c>
      <c r="D3078" s="11" t="s">
        <v>260</v>
      </c>
      <c r="E3078" s="19" t="s">
        <v>6329</v>
      </c>
      <c r="F3078" s="10">
        <v>42036</v>
      </c>
      <c r="G3078" s="10">
        <v>45689</v>
      </c>
      <c r="H3078" s="11">
        <v>11</v>
      </c>
      <c r="I3078" s="20" t="s">
        <v>259</v>
      </c>
      <c r="J3078" s="11" t="s">
        <v>261</v>
      </c>
      <c r="K3078" s="11" t="s">
        <v>12658</v>
      </c>
      <c r="L3078" s="11">
        <v>2</v>
      </c>
    </row>
    <row r="3079" spans="1:12">
      <c r="A3079" s="11" t="s">
        <v>6080</v>
      </c>
      <c r="D3079" s="11" t="s">
        <v>260</v>
      </c>
      <c r="E3079" s="19" t="s">
        <v>6330</v>
      </c>
      <c r="F3079" s="10">
        <v>42036</v>
      </c>
      <c r="G3079" s="10">
        <v>45689</v>
      </c>
      <c r="H3079" s="11">
        <v>11</v>
      </c>
      <c r="I3079" s="20" t="s">
        <v>259</v>
      </c>
      <c r="J3079" s="11" t="s">
        <v>261</v>
      </c>
      <c r="K3079" s="11" t="s">
        <v>12658</v>
      </c>
      <c r="L3079" s="11">
        <v>2</v>
      </c>
    </row>
    <row r="3080" spans="1:12">
      <c r="A3080" s="11" t="s">
        <v>6081</v>
      </c>
      <c r="D3080" s="11" t="s">
        <v>260</v>
      </c>
      <c r="E3080" s="19" t="s">
        <v>6331</v>
      </c>
      <c r="F3080" s="10">
        <v>42036</v>
      </c>
      <c r="G3080" s="10">
        <v>45689</v>
      </c>
      <c r="H3080" s="11">
        <v>11</v>
      </c>
      <c r="I3080" s="20" t="s">
        <v>259</v>
      </c>
      <c r="J3080" s="11" t="s">
        <v>261</v>
      </c>
      <c r="K3080" s="11" t="s">
        <v>12658</v>
      </c>
      <c r="L3080" s="11">
        <v>2</v>
      </c>
    </row>
    <row r="3081" spans="1:12">
      <c r="A3081" s="11" t="s">
        <v>6082</v>
      </c>
      <c r="D3081" s="11" t="s">
        <v>260</v>
      </c>
      <c r="E3081" s="19" t="s">
        <v>6332</v>
      </c>
      <c r="F3081" s="10">
        <v>42036</v>
      </c>
      <c r="G3081" s="10">
        <v>45689</v>
      </c>
      <c r="H3081" s="11">
        <v>11</v>
      </c>
      <c r="I3081" s="20" t="s">
        <v>259</v>
      </c>
      <c r="J3081" s="11" t="s">
        <v>261</v>
      </c>
      <c r="K3081" s="11" t="s">
        <v>12658</v>
      </c>
      <c r="L3081" s="11">
        <v>2</v>
      </c>
    </row>
    <row r="3082" spans="1:12">
      <c r="A3082" s="11" t="s">
        <v>6083</v>
      </c>
      <c r="D3082" s="11" t="s">
        <v>260</v>
      </c>
      <c r="E3082" s="19" t="s">
        <v>6333</v>
      </c>
      <c r="F3082" s="10">
        <v>42036</v>
      </c>
      <c r="G3082" s="10">
        <v>45689</v>
      </c>
      <c r="H3082" s="11">
        <v>11</v>
      </c>
      <c r="I3082" s="20" t="s">
        <v>259</v>
      </c>
      <c r="J3082" s="11" t="s">
        <v>261</v>
      </c>
      <c r="K3082" s="11" t="s">
        <v>12658</v>
      </c>
      <c r="L3082" s="11">
        <v>2</v>
      </c>
    </row>
    <row r="3083" spans="1:12">
      <c r="A3083" s="11" t="s">
        <v>6084</v>
      </c>
      <c r="D3083" s="11" t="s">
        <v>260</v>
      </c>
      <c r="E3083" s="19" t="s">
        <v>6334</v>
      </c>
      <c r="F3083" s="10">
        <v>42036</v>
      </c>
      <c r="G3083" s="10">
        <v>45689</v>
      </c>
      <c r="H3083" s="11">
        <v>11</v>
      </c>
      <c r="I3083" s="20" t="s">
        <v>259</v>
      </c>
      <c r="J3083" s="11" t="s">
        <v>261</v>
      </c>
      <c r="K3083" s="11" t="s">
        <v>12658</v>
      </c>
      <c r="L3083" s="11">
        <v>2</v>
      </c>
    </row>
    <row r="3084" spans="1:12">
      <c r="A3084" s="11" t="s">
        <v>6085</v>
      </c>
      <c r="D3084" s="11" t="s">
        <v>260</v>
      </c>
      <c r="E3084" s="19" t="s">
        <v>6335</v>
      </c>
      <c r="F3084" s="10">
        <v>42036</v>
      </c>
      <c r="G3084" s="10">
        <v>45689</v>
      </c>
      <c r="H3084" s="11">
        <v>11</v>
      </c>
      <c r="I3084" s="20" t="s">
        <v>259</v>
      </c>
      <c r="J3084" s="11" t="s">
        <v>261</v>
      </c>
      <c r="K3084" s="11" t="s">
        <v>12658</v>
      </c>
      <c r="L3084" s="11">
        <v>2</v>
      </c>
    </row>
    <row r="3085" spans="1:12">
      <c r="A3085" s="11" t="s">
        <v>6086</v>
      </c>
      <c r="D3085" s="11" t="s">
        <v>260</v>
      </c>
      <c r="E3085" s="19" t="s">
        <v>6336</v>
      </c>
      <c r="F3085" s="10">
        <v>42036</v>
      </c>
      <c r="G3085" s="10">
        <v>45689</v>
      </c>
      <c r="H3085" s="11">
        <v>11</v>
      </c>
      <c r="I3085" s="20" t="s">
        <v>259</v>
      </c>
      <c r="J3085" s="11" t="s">
        <v>261</v>
      </c>
      <c r="K3085" s="11" t="s">
        <v>12658</v>
      </c>
      <c r="L3085" s="11">
        <v>2</v>
      </c>
    </row>
    <row r="3086" spans="1:12">
      <c r="A3086" s="11" t="s">
        <v>6087</v>
      </c>
      <c r="D3086" s="11" t="s">
        <v>260</v>
      </c>
      <c r="E3086" s="19" t="s">
        <v>6337</v>
      </c>
      <c r="F3086" s="10">
        <v>42036</v>
      </c>
      <c r="G3086" s="10">
        <v>45689</v>
      </c>
      <c r="H3086" s="11">
        <v>11</v>
      </c>
      <c r="I3086" s="20" t="s">
        <v>259</v>
      </c>
      <c r="J3086" s="11" t="s">
        <v>261</v>
      </c>
      <c r="K3086" s="11" t="s">
        <v>12658</v>
      </c>
      <c r="L3086" s="11">
        <v>2</v>
      </c>
    </row>
    <row r="3087" spans="1:12">
      <c r="A3087" s="11" t="s">
        <v>6088</v>
      </c>
      <c r="D3087" s="11" t="s">
        <v>260</v>
      </c>
      <c r="E3087" s="19" t="s">
        <v>6338</v>
      </c>
      <c r="F3087" s="10">
        <v>42036</v>
      </c>
      <c r="G3087" s="10">
        <v>45689</v>
      </c>
      <c r="H3087" s="11">
        <v>11</v>
      </c>
      <c r="I3087" s="11" t="s">
        <v>277</v>
      </c>
      <c r="J3087" s="11" t="s">
        <v>261</v>
      </c>
      <c r="K3087" s="11" t="s">
        <v>12658</v>
      </c>
      <c r="L3087" s="11">
        <v>2</v>
      </c>
    </row>
    <row r="3088" spans="1:12">
      <c r="A3088" s="11" t="s">
        <v>6089</v>
      </c>
      <c r="D3088" s="11" t="s">
        <v>260</v>
      </c>
      <c r="E3088" s="19" t="s">
        <v>6339</v>
      </c>
      <c r="F3088" s="10">
        <v>42036</v>
      </c>
      <c r="G3088" s="10">
        <v>45689</v>
      </c>
      <c r="H3088" s="11">
        <v>11</v>
      </c>
      <c r="I3088" s="11" t="s">
        <v>277</v>
      </c>
      <c r="J3088" s="11" t="s">
        <v>261</v>
      </c>
      <c r="K3088" s="11" t="s">
        <v>12658</v>
      </c>
      <c r="L3088" s="11">
        <v>2</v>
      </c>
    </row>
    <row r="3089" spans="1:12">
      <c r="A3089" s="11" t="s">
        <v>6090</v>
      </c>
      <c r="D3089" s="11" t="s">
        <v>260</v>
      </c>
      <c r="E3089" s="19" t="s">
        <v>6340</v>
      </c>
      <c r="F3089" s="10">
        <v>42036</v>
      </c>
      <c r="G3089" s="10">
        <v>45689</v>
      </c>
      <c r="H3089" s="11">
        <v>11</v>
      </c>
      <c r="I3089" s="11" t="s">
        <v>277</v>
      </c>
      <c r="J3089" s="11" t="s">
        <v>261</v>
      </c>
      <c r="K3089" s="11" t="s">
        <v>12658</v>
      </c>
      <c r="L3089" s="11">
        <v>2</v>
      </c>
    </row>
    <row r="3090" spans="1:12">
      <c r="A3090" s="11" t="s">
        <v>6091</v>
      </c>
      <c r="D3090" s="11" t="s">
        <v>260</v>
      </c>
      <c r="E3090" s="19" t="s">
        <v>6341</v>
      </c>
      <c r="F3090" s="10">
        <v>42036</v>
      </c>
      <c r="G3090" s="10">
        <v>45689</v>
      </c>
      <c r="H3090" s="11">
        <v>11</v>
      </c>
      <c r="I3090" s="20" t="s">
        <v>259</v>
      </c>
      <c r="J3090" s="11" t="s">
        <v>261</v>
      </c>
      <c r="K3090" s="11" t="s">
        <v>12658</v>
      </c>
      <c r="L3090" s="11">
        <v>2</v>
      </c>
    </row>
    <row r="3091" spans="1:12">
      <c r="A3091" s="11" t="s">
        <v>6092</v>
      </c>
      <c r="D3091" s="11" t="s">
        <v>260</v>
      </c>
      <c r="E3091" s="19" t="s">
        <v>6342</v>
      </c>
      <c r="F3091" s="10">
        <v>42036</v>
      </c>
      <c r="G3091" s="10">
        <v>45689</v>
      </c>
      <c r="H3091" s="11">
        <v>11</v>
      </c>
      <c r="I3091" s="20" t="s">
        <v>259</v>
      </c>
      <c r="J3091" s="11" t="s">
        <v>261</v>
      </c>
      <c r="K3091" s="11" t="s">
        <v>12658</v>
      </c>
      <c r="L3091" s="11">
        <v>2</v>
      </c>
    </row>
    <row r="3092" spans="1:12">
      <c r="A3092" s="11" t="s">
        <v>6093</v>
      </c>
      <c r="D3092" s="11" t="s">
        <v>260</v>
      </c>
      <c r="E3092" s="19" t="s">
        <v>6343</v>
      </c>
      <c r="F3092" s="10">
        <v>42036</v>
      </c>
      <c r="G3092" s="10">
        <v>45689</v>
      </c>
      <c r="H3092" s="11">
        <v>11</v>
      </c>
      <c r="I3092" s="20" t="s">
        <v>259</v>
      </c>
      <c r="J3092" s="11" t="s">
        <v>261</v>
      </c>
      <c r="K3092" s="11" t="s">
        <v>12658</v>
      </c>
      <c r="L3092" s="11">
        <v>2</v>
      </c>
    </row>
    <row r="3093" spans="1:12">
      <c r="A3093" s="11" t="s">
        <v>6094</v>
      </c>
      <c r="D3093" s="11" t="s">
        <v>260</v>
      </c>
      <c r="E3093" s="19" t="s">
        <v>6344</v>
      </c>
      <c r="F3093" s="10">
        <v>42036</v>
      </c>
      <c r="G3093" s="10">
        <v>45689</v>
      </c>
      <c r="H3093" s="11">
        <v>11</v>
      </c>
      <c r="I3093" s="20" t="s">
        <v>259</v>
      </c>
      <c r="J3093" s="11" t="s">
        <v>261</v>
      </c>
      <c r="K3093" s="11" t="s">
        <v>12658</v>
      </c>
      <c r="L3093" s="11">
        <v>2</v>
      </c>
    </row>
    <row r="3094" spans="1:12">
      <c r="A3094" s="11" t="s">
        <v>6095</v>
      </c>
      <c r="D3094" s="11" t="s">
        <v>260</v>
      </c>
      <c r="E3094" s="19" t="s">
        <v>6345</v>
      </c>
      <c r="F3094" s="10">
        <v>42036</v>
      </c>
      <c r="G3094" s="10">
        <v>45689</v>
      </c>
      <c r="H3094" s="11">
        <v>11</v>
      </c>
      <c r="I3094" s="20" t="s">
        <v>259</v>
      </c>
      <c r="J3094" s="11" t="s">
        <v>261</v>
      </c>
      <c r="K3094" s="11" t="s">
        <v>12658</v>
      </c>
      <c r="L3094" s="11">
        <v>2</v>
      </c>
    </row>
    <row r="3095" spans="1:12">
      <c r="A3095" s="11" t="s">
        <v>6096</v>
      </c>
      <c r="D3095" s="11" t="s">
        <v>260</v>
      </c>
      <c r="E3095" s="19" t="s">
        <v>6346</v>
      </c>
      <c r="F3095" s="10">
        <v>42036</v>
      </c>
      <c r="G3095" s="10">
        <v>45689</v>
      </c>
      <c r="H3095" s="11">
        <v>11</v>
      </c>
      <c r="I3095" s="20" t="s">
        <v>259</v>
      </c>
      <c r="J3095" s="11" t="s">
        <v>261</v>
      </c>
      <c r="K3095" s="11" t="s">
        <v>12658</v>
      </c>
      <c r="L3095" s="11">
        <v>2</v>
      </c>
    </row>
    <row r="3096" spans="1:12">
      <c r="A3096" s="11" t="s">
        <v>6097</v>
      </c>
      <c r="D3096" s="11" t="s">
        <v>260</v>
      </c>
      <c r="E3096" s="19" t="s">
        <v>6347</v>
      </c>
      <c r="F3096" s="10">
        <v>42036</v>
      </c>
      <c r="G3096" s="10">
        <v>45689</v>
      </c>
      <c r="H3096" s="11">
        <v>11</v>
      </c>
      <c r="I3096" s="20" t="s">
        <v>259</v>
      </c>
      <c r="J3096" s="11" t="s">
        <v>261</v>
      </c>
      <c r="K3096" s="11" t="s">
        <v>12658</v>
      </c>
      <c r="L3096" s="11">
        <v>2</v>
      </c>
    </row>
    <row r="3097" spans="1:12">
      <c r="A3097" s="11" t="s">
        <v>6098</v>
      </c>
      <c r="D3097" s="11" t="s">
        <v>260</v>
      </c>
      <c r="E3097" s="19" t="s">
        <v>6348</v>
      </c>
      <c r="F3097" s="10">
        <v>42036</v>
      </c>
      <c r="G3097" s="10">
        <v>45689</v>
      </c>
      <c r="H3097" s="11">
        <v>11</v>
      </c>
      <c r="I3097" s="20" t="s">
        <v>259</v>
      </c>
      <c r="J3097" s="11" t="s">
        <v>261</v>
      </c>
      <c r="K3097" s="11" t="s">
        <v>12658</v>
      </c>
      <c r="L3097" s="11">
        <v>2</v>
      </c>
    </row>
    <row r="3098" spans="1:12">
      <c r="A3098" s="11" t="s">
        <v>6099</v>
      </c>
      <c r="D3098" s="11" t="s">
        <v>260</v>
      </c>
      <c r="E3098" s="19" t="s">
        <v>6349</v>
      </c>
      <c r="F3098" s="10">
        <v>42036</v>
      </c>
      <c r="G3098" s="10">
        <v>45689</v>
      </c>
      <c r="H3098" s="11">
        <v>11</v>
      </c>
      <c r="I3098" s="20" t="s">
        <v>259</v>
      </c>
      <c r="J3098" s="11" t="s">
        <v>261</v>
      </c>
      <c r="K3098" s="11" t="s">
        <v>12658</v>
      </c>
      <c r="L3098" s="11">
        <v>2</v>
      </c>
    </row>
    <row r="3099" spans="1:12">
      <c r="A3099" s="11" t="s">
        <v>6100</v>
      </c>
      <c r="D3099" s="11" t="s">
        <v>260</v>
      </c>
      <c r="E3099" s="19" t="s">
        <v>6350</v>
      </c>
      <c r="F3099" s="10">
        <v>42036</v>
      </c>
      <c r="G3099" s="10">
        <v>45689</v>
      </c>
      <c r="H3099" s="11">
        <v>11</v>
      </c>
      <c r="I3099" s="20" t="s">
        <v>259</v>
      </c>
      <c r="J3099" s="11" t="s">
        <v>261</v>
      </c>
      <c r="K3099" s="11" t="s">
        <v>12658</v>
      </c>
      <c r="L3099" s="11">
        <v>2</v>
      </c>
    </row>
    <row r="3100" spans="1:12">
      <c r="A3100" s="11" t="s">
        <v>6101</v>
      </c>
      <c r="D3100" s="11" t="s">
        <v>260</v>
      </c>
      <c r="E3100" s="19" t="s">
        <v>6351</v>
      </c>
      <c r="F3100" s="10">
        <v>42036</v>
      </c>
      <c r="G3100" s="10">
        <v>45689</v>
      </c>
      <c r="H3100" s="11">
        <v>11</v>
      </c>
      <c r="I3100" s="20" t="s">
        <v>259</v>
      </c>
      <c r="J3100" s="11" t="s">
        <v>261</v>
      </c>
      <c r="K3100" s="11" t="s">
        <v>12658</v>
      </c>
      <c r="L3100" s="11">
        <v>2</v>
      </c>
    </row>
    <row r="3101" spans="1:12">
      <c r="A3101" s="11" t="s">
        <v>6102</v>
      </c>
      <c r="D3101" s="11" t="s">
        <v>260</v>
      </c>
      <c r="E3101" s="19" t="s">
        <v>6352</v>
      </c>
      <c r="F3101" s="10">
        <v>42036</v>
      </c>
      <c r="G3101" s="10">
        <v>45689</v>
      </c>
      <c r="H3101" s="11">
        <v>11</v>
      </c>
      <c r="I3101" s="20" t="s">
        <v>259</v>
      </c>
      <c r="J3101" s="11" t="s">
        <v>261</v>
      </c>
      <c r="K3101" s="11" t="s">
        <v>12658</v>
      </c>
      <c r="L3101" s="11">
        <v>2</v>
      </c>
    </row>
    <row r="3102" spans="1:12">
      <c r="A3102" s="11" t="s">
        <v>6103</v>
      </c>
      <c r="D3102" s="11" t="s">
        <v>260</v>
      </c>
      <c r="E3102" s="19" t="s">
        <v>6353</v>
      </c>
      <c r="F3102" s="10">
        <v>42036</v>
      </c>
      <c r="G3102" s="10">
        <v>45689</v>
      </c>
      <c r="H3102" s="11">
        <v>11</v>
      </c>
      <c r="I3102" s="20" t="s">
        <v>259</v>
      </c>
      <c r="J3102" s="11" t="s">
        <v>261</v>
      </c>
      <c r="K3102" s="11" t="s">
        <v>12658</v>
      </c>
      <c r="L3102" s="11">
        <v>2</v>
      </c>
    </row>
    <row r="3103" spans="1:12">
      <c r="A3103" s="11" t="s">
        <v>6104</v>
      </c>
      <c r="D3103" s="11" t="s">
        <v>260</v>
      </c>
      <c r="E3103" s="19" t="s">
        <v>6354</v>
      </c>
      <c r="F3103" s="10">
        <v>42036</v>
      </c>
      <c r="G3103" s="10">
        <v>45689</v>
      </c>
      <c r="H3103" s="11">
        <v>11</v>
      </c>
      <c r="I3103" s="20" t="s">
        <v>259</v>
      </c>
      <c r="J3103" s="11" t="s">
        <v>261</v>
      </c>
      <c r="K3103" s="11" t="s">
        <v>12658</v>
      </c>
      <c r="L3103" s="11">
        <v>2</v>
      </c>
    </row>
    <row r="3104" spans="1:12">
      <c r="A3104" s="11" t="s">
        <v>6105</v>
      </c>
      <c r="D3104" s="11" t="s">
        <v>260</v>
      </c>
      <c r="E3104" s="19" t="s">
        <v>6355</v>
      </c>
      <c r="F3104" s="10">
        <v>42036</v>
      </c>
      <c r="G3104" s="10">
        <v>45689</v>
      </c>
      <c r="H3104" s="11">
        <v>11</v>
      </c>
      <c r="I3104" s="20" t="s">
        <v>259</v>
      </c>
      <c r="J3104" s="11" t="s">
        <v>261</v>
      </c>
      <c r="K3104" s="11" t="s">
        <v>12658</v>
      </c>
      <c r="L3104" s="11">
        <v>2</v>
      </c>
    </row>
    <row r="3105" spans="1:12">
      <c r="A3105" s="11" t="s">
        <v>6106</v>
      </c>
      <c r="D3105" s="11" t="s">
        <v>260</v>
      </c>
      <c r="E3105" s="19" t="s">
        <v>6356</v>
      </c>
      <c r="F3105" s="10">
        <v>42036</v>
      </c>
      <c r="G3105" s="10">
        <v>45689</v>
      </c>
      <c r="H3105" s="11">
        <v>11</v>
      </c>
      <c r="I3105" s="11" t="s">
        <v>277</v>
      </c>
      <c r="J3105" s="11" t="s">
        <v>261</v>
      </c>
      <c r="K3105" s="11" t="s">
        <v>12658</v>
      </c>
      <c r="L3105" s="11">
        <v>2</v>
      </c>
    </row>
    <row r="3106" spans="1:12">
      <c r="A3106" s="11" t="s">
        <v>6107</v>
      </c>
      <c r="D3106" s="11" t="s">
        <v>260</v>
      </c>
      <c r="E3106" s="19" t="s">
        <v>6357</v>
      </c>
      <c r="F3106" s="10">
        <v>42036</v>
      </c>
      <c r="G3106" s="10">
        <v>45689</v>
      </c>
      <c r="H3106" s="11">
        <v>11</v>
      </c>
      <c r="I3106" s="11" t="s">
        <v>277</v>
      </c>
      <c r="J3106" s="11" t="s">
        <v>261</v>
      </c>
      <c r="K3106" s="11" t="s">
        <v>12658</v>
      </c>
      <c r="L3106" s="11">
        <v>2</v>
      </c>
    </row>
    <row r="3107" spans="1:12">
      <c r="A3107" s="11" t="s">
        <v>6108</v>
      </c>
      <c r="D3107" s="11" t="s">
        <v>260</v>
      </c>
      <c r="E3107" s="19" t="s">
        <v>6358</v>
      </c>
      <c r="F3107" s="10">
        <v>42036</v>
      </c>
      <c r="G3107" s="10">
        <v>45689</v>
      </c>
      <c r="H3107" s="11">
        <v>11</v>
      </c>
      <c r="I3107" s="11" t="s">
        <v>277</v>
      </c>
      <c r="J3107" s="11" t="s">
        <v>261</v>
      </c>
      <c r="K3107" s="11" t="s">
        <v>12658</v>
      </c>
      <c r="L3107" s="11">
        <v>2</v>
      </c>
    </row>
    <row r="3108" spans="1:12">
      <c r="A3108" s="11" t="s">
        <v>6109</v>
      </c>
      <c r="D3108" s="11" t="s">
        <v>260</v>
      </c>
      <c r="E3108" s="19" t="s">
        <v>6359</v>
      </c>
      <c r="F3108" s="10">
        <v>42036</v>
      </c>
      <c r="G3108" s="10">
        <v>45689</v>
      </c>
      <c r="H3108" s="11">
        <v>11</v>
      </c>
      <c r="I3108" s="20" t="s">
        <v>259</v>
      </c>
      <c r="J3108" s="11" t="s">
        <v>261</v>
      </c>
      <c r="K3108" s="11" t="s">
        <v>12658</v>
      </c>
      <c r="L3108" s="11">
        <v>2</v>
      </c>
    </row>
    <row r="3109" spans="1:12">
      <c r="A3109" s="11" t="s">
        <v>6110</v>
      </c>
      <c r="D3109" s="11" t="s">
        <v>260</v>
      </c>
      <c r="E3109" s="19" t="s">
        <v>6360</v>
      </c>
      <c r="F3109" s="10">
        <v>42036</v>
      </c>
      <c r="G3109" s="10">
        <v>45689</v>
      </c>
      <c r="H3109" s="11">
        <v>11</v>
      </c>
      <c r="I3109" s="20" t="s">
        <v>259</v>
      </c>
      <c r="J3109" s="11" t="s">
        <v>261</v>
      </c>
      <c r="K3109" s="11" t="s">
        <v>12658</v>
      </c>
      <c r="L3109" s="11">
        <v>2</v>
      </c>
    </row>
    <row r="3110" spans="1:12">
      <c r="A3110" s="11" t="s">
        <v>6111</v>
      </c>
      <c r="D3110" s="11" t="s">
        <v>260</v>
      </c>
      <c r="E3110" s="19" t="s">
        <v>6361</v>
      </c>
      <c r="F3110" s="10">
        <v>42036</v>
      </c>
      <c r="G3110" s="10">
        <v>45689</v>
      </c>
      <c r="H3110" s="11">
        <v>11</v>
      </c>
      <c r="I3110" s="20" t="s">
        <v>259</v>
      </c>
      <c r="J3110" s="11" t="s">
        <v>261</v>
      </c>
      <c r="K3110" s="11" t="s">
        <v>12658</v>
      </c>
      <c r="L3110" s="11">
        <v>2</v>
      </c>
    </row>
    <row r="3111" spans="1:12">
      <c r="A3111" s="11" t="s">
        <v>6112</v>
      </c>
      <c r="D3111" s="11" t="s">
        <v>260</v>
      </c>
      <c r="E3111" s="19" t="s">
        <v>6362</v>
      </c>
      <c r="F3111" s="10">
        <v>42036</v>
      </c>
      <c r="G3111" s="10">
        <v>45689</v>
      </c>
      <c r="H3111" s="11">
        <v>11</v>
      </c>
      <c r="I3111" s="20" t="s">
        <v>259</v>
      </c>
      <c r="J3111" s="11" t="s">
        <v>261</v>
      </c>
      <c r="K3111" s="11" t="s">
        <v>12658</v>
      </c>
      <c r="L3111" s="11">
        <v>2</v>
      </c>
    </row>
    <row r="3112" spans="1:12">
      <c r="A3112" s="11" t="s">
        <v>6113</v>
      </c>
      <c r="D3112" s="11" t="s">
        <v>260</v>
      </c>
      <c r="E3112" s="19" t="s">
        <v>6363</v>
      </c>
      <c r="F3112" s="10">
        <v>42036</v>
      </c>
      <c r="G3112" s="10">
        <v>45689</v>
      </c>
      <c r="H3112" s="11">
        <v>11</v>
      </c>
      <c r="I3112" s="20" t="s">
        <v>259</v>
      </c>
      <c r="J3112" s="11" t="s">
        <v>261</v>
      </c>
      <c r="K3112" s="11" t="s">
        <v>12658</v>
      </c>
      <c r="L3112" s="11">
        <v>2</v>
      </c>
    </row>
    <row r="3113" spans="1:12">
      <c r="A3113" s="11" t="s">
        <v>6114</v>
      </c>
      <c r="D3113" s="11" t="s">
        <v>260</v>
      </c>
      <c r="E3113" s="19" t="s">
        <v>6364</v>
      </c>
      <c r="F3113" s="10">
        <v>42036</v>
      </c>
      <c r="G3113" s="10">
        <v>45689</v>
      </c>
      <c r="H3113" s="11">
        <v>11</v>
      </c>
      <c r="I3113" s="20" t="s">
        <v>259</v>
      </c>
      <c r="J3113" s="11" t="s">
        <v>261</v>
      </c>
      <c r="K3113" s="11" t="s">
        <v>12658</v>
      </c>
      <c r="L3113" s="11">
        <v>2</v>
      </c>
    </row>
    <row r="3114" spans="1:12">
      <c r="A3114" s="11" t="s">
        <v>6115</v>
      </c>
      <c r="D3114" s="11" t="s">
        <v>260</v>
      </c>
      <c r="E3114" s="19" t="s">
        <v>6365</v>
      </c>
      <c r="F3114" s="10">
        <v>42036</v>
      </c>
      <c r="G3114" s="10">
        <v>45689</v>
      </c>
      <c r="H3114" s="11">
        <v>11</v>
      </c>
      <c r="I3114" s="20" t="s">
        <v>259</v>
      </c>
      <c r="J3114" s="11" t="s">
        <v>261</v>
      </c>
      <c r="K3114" s="11" t="s">
        <v>12658</v>
      </c>
      <c r="L3114" s="11">
        <v>2</v>
      </c>
    </row>
    <row r="3115" spans="1:12">
      <c r="A3115" s="11" t="s">
        <v>6116</v>
      </c>
      <c r="D3115" s="11" t="s">
        <v>260</v>
      </c>
      <c r="E3115" s="19" t="s">
        <v>6366</v>
      </c>
      <c r="F3115" s="10">
        <v>42036</v>
      </c>
      <c r="G3115" s="10">
        <v>45689</v>
      </c>
      <c r="H3115" s="11">
        <v>11</v>
      </c>
      <c r="I3115" s="20" t="s">
        <v>259</v>
      </c>
      <c r="J3115" s="11" t="s">
        <v>261</v>
      </c>
      <c r="K3115" s="11" t="s">
        <v>12658</v>
      </c>
      <c r="L3115" s="11">
        <v>2</v>
      </c>
    </row>
    <row r="3116" spans="1:12">
      <c r="A3116" s="11" t="s">
        <v>6117</v>
      </c>
      <c r="D3116" s="11" t="s">
        <v>260</v>
      </c>
      <c r="E3116" s="19" t="s">
        <v>6367</v>
      </c>
      <c r="F3116" s="10">
        <v>42036</v>
      </c>
      <c r="G3116" s="10">
        <v>45689</v>
      </c>
      <c r="H3116" s="11">
        <v>11</v>
      </c>
      <c r="I3116" s="20" t="s">
        <v>259</v>
      </c>
      <c r="J3116" s="11" t="s">
        <v>261</v>
      </c>
      <c r="K3116" s="11" t="s">
        <v>12658</v>
      </c>
      <c r="L3116" s="11">
        <v>2</v>
      </c>
    </row>
    <row r="3117" spans="1:12">
      <c r="A3117" s="11" t="s">
        <v>6118</v>
      </c>
      <c r="D3117" s="11" t="s">
        <v>260</v>
      </c>
      <c r="E3117" s="19" t="s">
        <v>6368</v>
      </c>
      <c r="F3117" s="10">
        <v>42036</v>
      </c>
      <c r="G3117" s="10">
        <v>45689</v>
      </c>
      <c r="H3117" s="11">
        <v>11</v>
      </c>
      <c r="I3117" s="20" t="s">
        <v>259</v>
      </c>
      <c r="J3117" s="11" t="s">
        <v>261</v>
      </c>
      <c r="K3117" s="11" t="s">
        <v>12658</v>
      </c>
      <c r="L3117" s="11">
        <v>2</v>
      </c>
    </row>
    <row r="3118" spans="1:12">
      <c r="A3118" s="11" t="s">
        <v>6119</v>
      </c>
      <c r="D3118" s="11" t="s">
        <v>260</v>
      </c>
      <c r="E3118" s="19" t="s">
        <v>6369</v>
      </c>
      <c r="F3118" s="10">
        <v>42036</v>
      </c>
      <c r="G3118" s="10">
        <v>45689</v>
      </c>
      <c r="H3118" s="11">
        <v>11</v>
      </c>
      <c r="I3118" s="20" t="s">
        <v>259</v>
      </c>
      <c r="J3118" s="11" t="s">
        <v>261</v>
      </c>
      <c r="K3118" s="11" t="s">
        <v>12658</v>
      </c>
      <c r="L3118" s="11">
        <v>2</v>
      </c>
    </row>
    <row r="3119" spans="1:12">
      <c r="A3119" s="11" t="s">
        <v>6120</v>
      </c>
      <c r="D3119" s="11" t="s">
        <v>260</v>
      </c>
      <c r="E3119" s="19" t="s">
        <v>6370</v>
      </c>
      <c r="F3119" s="10">
        <v>42036</v>
      </c>
      <c r="G3119" s="10">
        <v>45689</v>
      </c>
      <c r="H3119" s="11">
        <v>11</v>
      </c>
      <c r="I3119" s="20" t="s">
        <v>259</v>
      </c>
      <c r="J3119" s="11" t="s">
        <v>261</v>
      </c>
      <c r="K3119" s="11" t="s">
        <v>12658</v>
      </c>
      <c r="L3119" s="11">
        <v>2</v>
      </c>
    </row>
    <row r="3120" spans="1:12">
      <c r="A3120" s="11" t="s">
        <v>6121</v>
      </c>
      <c r="D3120" s="11" t="s">
        <v>260</v>
      </c>
      <c r="E3120" s="19" t="s">
        <v>6371</v>
      </c>
      <c r="F3120" s="10">
        <v>42036</v>
      </c>
      <c r="G3120" s="10">
        <v>45689</v>
      </c>
      <c r="H3120" s="11">
        <v>11</v>
      </c>
      <c r="I3120" s="20" t="s">
        <v>259</v>
      </c>
      <c r="J3120" s="11" t="s">
        <v>261</v>
      </c>
      <c r="K3120" s="11" t="s">
        <v>12658</v>
      </c>
      <c r="L3120" s="11">
        <v>2</v>
      </c>
    </row>
    <row r="3121" spans="1:12">
      <c r="A3121" s="11" t="s">
        <v>6122</v>
      </c>
      <c r="D3121" s="11" t="s">
        <v>260</v>
      </c>
      <c r="E3121" s="19" t="s">
        <v>6372</v>
      </c>
      <c r="F3121" s="10">
        <v>42036</v>
      </c>
      <c r="G3121" s="10">
        <v>45689</v>
      </c>
      <c r="H3121" s="11">
        <v>11</v>
      </c>
      <c r="I3121" s="20" t="s">
        <v>259</v>
      </c>
      <c r="J3121" s="11" t="s">
        <v>261</v>
      </c>
      <c r="K3121" s="11" t="s">
        <v>12658</v>
      </c>
      <c r="L3121" s="11">
        <v>2</v>
      </c>
    </row>
    <row r="3122" spans="1:12">
      <c r="A3122" s="11" t="s">
        <v>6123</v>
      </c>
      <c r="D3122" s="11" t="s">
        <v>260</v>
      </c>
      <c r="E3122" s="19" t="s">
        <v>6373</v>
      </c>
      <c r="F3122" s="10">
        <v>42036</v>
      </c>
      <c r="G3122" s="10">
        <v>45689</v>
      </c>
      <c r="H3122" s="11">
        <v>11</v>
      </c>
      <c r="I3122" s="20" t="s">
        <v>259</v>
      </c>
      <c r="J3122" s="11" t="s">
        <v>261</v>
      </c>
      <c r="K3122" s="11" t="s">
        <v>12658</v>
      </c>
      <c r="L3122" s="11">
        <v>2</v>
      </c>
    </row>
    <row r="3123" spans="1:12">
      <c r="A3123" s="11" t="s">
        <v>6124</v>
      </c>
      <c r="D3123" s="11" t="s">
        <v>260</v>
      </c>
      <c r="E3123" s="19" t="s">
        <v>6374</v>
      </c>
      <c r="F3123" s="10">
        <v>42036</v>
      </c>
      <c r="G3123" s="10">
        <v>45689</v>
      </c>
      <c r="H3123" s="11">
        <v>11</v>
      </c>
      <c r="I3123" s="11" t="s">
        <v>277</v>
      </c>
      <c r="J3123" s="11" t="s">
        <v>261</v>
      </c>
      <c r="K3123" s="11" t="s">
        <v>12658</v>
      </c>
      <c r="L3123" s="11">
        <v>2</v>
      </c>
    </row>
    <row r="3124" spans="1:12">
      <c r="A3124" s="11" t="s">
        <v>6125</v>
      </c>
      <c r="D3124" s="11" t="s">
        <v>260</v>
      </c>
      <c r="E3124" s="19" t="s">
        <v>6375</v>
      </c>
      <c r="F3124" s="10">
        <v>42036</v>
      </c>
      <c r="G3124" s="10">
        <v>45689</v>
      </c>
      <c r="H3124" s="11">
        <v>11</v>
      </c>
      <c r="I3124" s="11" t="s">
        <v>277</v>
      </c>
      <c r="J3124" s="11" t="s">
        <v>261</v>
      </c>
      <c r="K3124" s="11" t="s">
        <v>12658</v>
      </c>
      <c r="L3124" s="11">
        <v>2</v>
      </c>
    </row>
    <row r="3125" spans="1:12">
      <c r="A3125" s="11" t="s">
        <v>6126</v>
      </c>
      <c r="D3125" s="11" t="s">
        <v>260</v>
      </c>
      <c r="E3125" s="19" t="s">
        <v>6376</v>
      </c>
      <c r="F3125" s="10">
        <v>42036</v>
      </c>
      <c r="G3125" s="10">
        <v>45689</v>
      </c>
      <c r="H3125" s="11">
        <v>11</v>
      </c>
      <c r="I3125" s="11" t="s">
        <v>277</v>
      </c>
      <c r="J3125" s="11" t="s">
        <v>261</v>
      </c>
      <c r="K3125" s="11" t="s">
        <v>12658</v>
      </c>
      <c r="L3125" s="11">
        <v>2</v>
      </c>
    </row>
    <row r="3126" spans="1:12">
      <c r="A3126" s="11" t="s">
        <v>6127</v>
      </c>
      <c r="D3126" s="11" t="s">
        <v>260</v>
      </c>
      <c r="E3126" s="19" t="s">
        <v>6377</v>
      </c>
      <c r="F3126" s="10">
        <v>42036</v>
      </c>
      <c r="G3126" s="10">
        <v>45689</v>
      </c>
      <c r="H3126" s="11">
        <v>11</v>
      </c>
      <c r="I3126" s="20" t="s">
        <v>259</v>
      </c>
      <c r="J3126" s="11" t="s">
        <v>261</v>
      </c>
      <c r="K3126" s="11" t="s">
        <v>12658</v>
      </c>
      <c r="L3126" s="11">
        <v>2</v>
      </c>
    </row>
    <row r="3127" spans="1:12">
      <c r="A3127" s="11" t="s">
        <v>6128</v>
      </c>
      <c r="D3127" s="11" t="s">
        <v>260</v>
      </c>
      <c r="E3127" s="19" t="s">
        <v>6378</v>
      </c>
      <c r="F3127" s="10">
        <v>42036</v>
      </c>
      <c r="G3127" s="10">
        <v>45689</v>
      </c>
      <c r="H3127" s="11">
        <v>11</v>
      </c>
      <c r="I3127" s="20" t="s">
        <v>259</v>
      </c>
      <c r="J3127" s="11" t="s">
        <v>261</v>
      </c>
      <c r="K3127" s="11" t="s">
        <v>12658</v>
      </c>
      <c r="L3127" s="11">
        <v>2</v>
      </c>
    </row>
    <row r="3128" spans="1:12">
      <c r="A3128" s="11" t="s">
        <v>6129</v>
      </c>
      <c r="D3128" s="11" t="s">
        <v>260</v>
      </c>
      <c r="E3128" s="19" t="s">
        <v>6379</v>
      </c>
      <c r="F3128" s="10">
        <v>42036</v>
      </c>
      <c r="G3128" s="10">
        <v>45689</v>
      </c>
      <c r="H3128" s="11">
        <v>11</v>
      </c>
      <c r="I3128" s="20" t="s">
        <v>259</v>
      </c>
      <c r="J3128" s="11" t="s">
        <v>261</v>
      </c>
      <c r="K3128" s="11" t="s">
        <v>12658</v>
      </c>
      <c r="L3128" s="11">
        <v>2</v>
      </c>
    </row>
    <row r="3129" spans="1:12">
      <c r="A3129" s="11" t="s">
        <v>6130</v>
      </c>
      <c r="D3129" s="11" t="s">
        <v>260</v>
      </c>
      <c r="E3129" s="19" t="s">
        <v>6380</v>
      </c>
      <c r="F3129" s="10">
        <v>42036</v>
      </c>
      <c r="G3129" s="10">
        <v>45689</v>
      </c>
      <c r="H3129" s="11">
        <v>11</v>
      </c>
      <c r="I3129" s="20" t="s">
        <v>259</v>
      </c>
      <c r="J3129" s="11" t="s">
        <v>261</v>
      </c>
      <c r="K3129" s="11" t="s">
        <v>12658</v>
      </c>
      <c r="L3129" s="11">
        <v>2</v>
      </c>
    </row>
    <row r="3130" spans="1:12">
      <c r="A3130" s="11" t="s">
        <v>6131</v>
      </c>
      <c r="D3130" s="11" t="s">
        <v>260</v>
      </c>
      <c r="E3130" s="19" t="s">
        <v>6381</v>
      </c>
      <c r="F3130" s="10">
        <v>42036</v>
      </c>
      <c r="G3130" s="10">
        <v>45689</v>
      </c>
      <c r="H3130" s="11">
        <v>11</v>
      </c>
      <c r="I3130" s="20" t="s">
        <v>259</v>
      </c>
      <c r="J3130" s="11" t="s">
        <v>261</v>
      </c>
      <c r="K3130" s="11" t="s">
        <v>12658</v>
      </c>
      <c r="L3130" s="11">
        <v>2</v>
      </c>
    </row>
    <row r="3131" spans="1:12">
      <c r="A3131" s="11" t="s">
        <v>6132</v>
      </c>
      <c r="D3131" s="11" t="s">
        <v>260</v>
      </c>
      <c r="E3131" s="19" t="s">
        <v>6382</v>
      </c>
      <c r="F3131" s="10">
        <v>42036</v>
      </c>
      <c r="G3131" s="10">
        <v>45689</v>
      </c>
      <c r="H3131" s="11">
        <v>11</v>
      </c>
      <c r="I3131" s="20" t="s">
        <v>259</v>
      </c>
      <c r="J3131" s="11" t="s">
        <v>261</v>
      </c>
      <c r="K3131" s="11" t="s">
        <v>12658</v>
      </c>
      <c r="L3131" s="11">
        <v>2</v>
      </c>
    </row>
    <row r="3132" spans="1:12">
      <c r="A3132" s="11" t="s">
        <v>6133</v>
      </c>
      <c r="D3132" s="11" t="s">
        <v>260</v>
      </c>
      <c r="E3132" s="19" t="s">
        <v>6383</v>
      </c>
      <c r="F3132" s="10">
        <v>42036</v>
      </c>
      <c r="G3132" s="10">
        <v>45689</v>
      </c>
      <c r="H3132" s="11">
        <v>11</v>
      </c>
      <c r="I3132" s="20" t="s">
        <v>259</v>
      </c>
      <c r="J3132" s="11" t="s">
        <v>261</v>
      </c>
      <c r="K3132" s="11" t="s">
        <v>12658</v>
      </c>
      <c r="L3132" s="11">
        <v>2</v>
      </c>
    </row>
    <row r="3133" spans="1:12">
      <c r="A3133" s="11" t="s">
        <v>6134</v>
      </c>
      <c r="D3133" s="11" t="s">
        <v>260</v>
      </c>
      <c r="E3133" s="19" t="s">
        <v>6384</v>
      </c>
      <c r="F3133" s="10">
        <v>42036</v>
      </c>
      <c r="G3133" s="10">
        <v>45689</v>
      </c>
      <c r="H3133" s="11">
        <v>11</v>
      </c>
      <c r="I3133" s="20" t="s">
        <v>259</v>
      </c>
      <c r="J3133" s="11" t="s">
        <v>261</v>
      </c>
      <c r="K3133" s="11" t="s">
        <v>12658</v>
      </c>
      <c r="L3133" s="11">
        <v>2</v>
      </c>
    </row>
    <row r="3134" spans="1:12">
      <c r="A3134" s="11" t="s">
        <v>6135</v>
      </c>
      <c r="D3134" s="11" t="s">
        <v>260</v>
      </c>
      <c r="E3134" s="19" t="s">
        <v>6385</v>
      </c>
      <c r="F3134" s="10">
        <v>42036</v>
      </c>
      <c r="G3134" s="10">
        <v>45689</v>
      </c>
      <c r="H3134" s="11">
        <v>11</v>
      </c>
      <c r="I3134" s="20" t="s">
        <v>259</v>
      </c>
      <c r="J3134" s="11" t="s">
        <v>261</v>
      </c>
      <c r="K3134" s="11" t="s">
        <v>12658</v>
      </c>
      <c r="L3134" s="11">
        <v>2</v>
      </c>
    </row>
    <row r="3135" spans="1:12">
      <c r="A3135" s="11" t="s">
        <v>6136</v>
      </c>
      <c r="D3135" s="11" t="s">
        <v>260</v>
      </c>
      <c r="E3135" s="19" t="s">
        <v>6386</v>
      </c>
      <c r="F3135" s="10">
        <v>42036</v>
      </c>
      <c r="G3135" s="10">
        <v>45689</v>
      </c>
      <c r="H3135" s="11">
        <v>11</v>
      </c>
      <c r="I3135" s="20" t="s">
        <v>259</v>
      </c>
      <c r="J3135" s="11" t="s">
        <v>261</v>
      </c>
      <c r="K3135" s="11" t="s">
        <v>12658</v>
      </c>
      <c r="L3135" s="11">
        <v>2</v>
      </c>
    </row>
    <row r="3136" spans="1:12">
      <c r="A3136" s="11" t="s">
        <v>6137</v>
      </c>
      <c r="D3136" s="11" t="s">
        <v>260</v>
      </c>
      <c r="E3136" s="19" t="s">
        <v>6387</v>
      </c>
      <c r="F3136" s="10">
        <v>42036</v>
      </c>
      <c r="G3136" s="10">
        <v>45689</v>
      </c>
      <c r="H3136" s="11">
        <v>11</v>
      </c>
      <c r="I3136" s="20" t="s">
        <v>259</v>
      </c>
      <c r="J3136" s="11" t="s">
        <v>261</v>
      </c>
      <c r="K3136" s="11" t="s">
        <v>12658</v>
      </c>
      <c r="L3136" s="11">
        <v>2</v>
      </c>
    </row>
    <row r="3137" spans="1:12">
      <c r="A3137" s="11" t="s">
        <v>6138</v>
      </c>
      <c r="D3137" s="11" t="s">
        <v>260</v>
      </c>
      <c r="E3137" s="19" t="s">
        <v>6388</v>
      </c>
      <c r="F3137" s="10">
        <v>42036</v>
      </c>
      <c r="G3137" s="10">
        <v>45689</v>
      </c>
      <c r="H3137" s="11">
        <v>11</v>
      </c>
      <c r="I3137" s="20" t="s">
        <v>259</v>
      </c>
      <c r="J3137" s="11" t="s">
        <v>261</v>
      </c>
      <c r="K3137" s="11" t="s">
        <v>12658</v>
      </c>
      <c r="L3137" s="11">
        <v>2</v>
      </c>
    </row>
    <row r="3138" spans="1:12">
      <c r="A3138" s="11" t="s">
        <v>6139</v>
      </c>
      <c r="D3138" s="11" t="s">
        <v>260</v>
      </c>
      <c r="E3138" s="19" t="s">
        <v>6389</v>
      </c>
      <c r="F3138" s="10">
        <v>42036</v>
      </c>
      <c r="G3138" s="10">
        <v>45689</v>
      </c>
      <c r="H3138" s="11">
        <v>11</v>
      </c>
      <c r="I3138" s="20" t="s">
        <v>259</v>
      </c>
      <c r="J3138" s="11" t="s">
        <v>261</v>
      </c>
      <c r="K3138" s="11" t="s">
        <v>12658</v>
      </c>
      <c r="L3138" s="11">
        <v>2</v>
      </c>
    </row>
    <row r="3139" spans="1:12">
      <c r="A3139" s="11" t="s">
        <v>6140</v>
      </c>
      <c r="D3139" s="11" t="s">
        <v>260</v>
      </c>
      <c r="E3139" s="19" t="s">
        <v>6390</v>
      </c>
      <c r="F3139" s="10">
        <v>42036</v>
      </c>
      <c r="G3139" s="10">
        <v>45689</v>
      </c>
      <c r="H3139" s="11">
        <v>11</v>
      </c>
      <c r="I3139" s="20" t="s">
        <v>259</v>
      </c>
      <c r="J3139" s="11" t="s">
        <v>261</v>
      </c>
      <c r="K3139" s="11" t="s">
        <v>12658</v>
      </c>
      <c r="L3139" s="11">
        <v>2</v>
      </c>
    </row>
    <row r="3140" spans="1:12">
      <c r="A3140" s="11" t="s">
        <v>6141</v>
      </c>
      <c r="D3140" s="11" t="s">
        <v>260</v>
      </c>
      <c r="E3140" s="19" t="s">
        <v>6391</v>
      </c>
      <c r="F3140" s="10">
        <v>42036</v>
      </c>
      <c r="G3140" s="10">
        <v>45689</v>
      </c>
      <c r="H3140" s="11">
        <v>11</v>
      </c>
      <c r="I3140" s="20" t="s">
        <v>259</v>
      </c>
      <c r="J3140" s="11" t="s">
        <v>261</v>
      </c>
      <c r="K3140" s="11" t="s">
        <v>12658</v>
      </c>
      <c r="L3140" s="11">
        <v>2</v>
      </c>
    </row>
    <row r="3141" spans="1:12">
      <c r="A3141" s="11" t="s">
        <v>6142</v>
      </c>
      <c r="D3141" s="11" t="s">
        <v>260</v>
      </c>
      <c r="E3141" s="19" t="s">
        <v>6392</v>
      </c>
      <c r="F3141" s="10">
        <v>42036</v>
      </c>
      <c r="G3141" s="10">
        <v>45689</v>
      </c>
      <c r="H3141" s="11">
        <v>11</v>
      </c>
      <c r="I3141" s="11" t="s">
        <v>277</v>
      </c>
      <c r="J3141" s="11" t="s">
        <v>261</v>
      </c>
      <c r="K3141" s="11" t="s">
        <v>12658</v>
      </c>
      <c r="L3141" s="11">
        <v>2</v>
      </c>
    </row>
    <row r="3142" spans="1:12">
      <c r="A3142" s="11" t="s">
        <v>6143</v>
      </c>
      <c r="D3142" s="11" t="s">
        <v>260</v>
      </c>
      <c r="E3142" s="19" t="s">
        <v>6393</v>
      </c>
      <c r="F3142" s="10">
        <v>42036</v>
      </c>
      <c r="G3142" s="10">
        <v>45689</v>
      </c>
      <c r="H3142" s="11">
        <v>11</v>
      </c>
      <c r="I3142" s="11" t="s">
        <v>277</v>
      </c>
      <c r="J3142" s="11" t="s">
        <v>261</v>
      </c>
      <c r="K3142" s="11" t="s">
        <v>12658</v>
      </c>
      <c r="L3142" s="11">
        <v>2</v>
      </c>
    </row>
    <row r="3143" spans="1:12">
      <c r="A3143" s="11" t="s">
        <v>6144</v>
      </c>
      <c r="D3143" s="11" t="s">
        <v>260</v>
      </c>
      <c r="E3143" s="19" t="s">
        <v>6394</v>
      </c>
      <c r="F3143" s="10">
        <v>42036</v>
      </c>
      <c r="G3143" s="10">
        <v>45689</v>
      </c>
      <c r="H3143" s="11">
        <v>11</v>
      </c>
      <c r="I3143" s="11" t="s">
        <v>277</v>
      </c>
      <c r="J3143" s="11" t="s">
        <v>261</v>
      </c>
      <c r="K3143" s="11" t="s">
        <v>12658</v>
      </c>
      <c r="L3143" s="11">
        <v>2</v>
      </c>
    </row>
    <row r="3144" spans="1:12">
      <c r="A3144" s="11" t="s">
        <v>6145</v>
      </c>
      <c r="D3144" s="11" t="s">
        <v>260</v>
      </c>
      <c r="E3144" s="19" t="s">
        <v>6395</v>
      </c>
      <c r="F3144" s="10">
        <v>42036</v>
      </c>
      <c r="G3144" s="10">
        <v>45689</v>
      </c>
      <c r="H3144" s="11">
        <v>11</v>
      </c>
      <c r="I3144" s="20" t="s">
        <v>259</v>
      </c>
      <c r="J3144" s="11" t="s">
        <v>261</v>
      </c>
      <c r="K3144" s="11" t="s">
        <v>12658</v>
      </c>
      <c r="L3144" s="11">
        <v>2</v>
      </c>
    </row>
    <row r="3145" spans="1:12">
      <c r="A3145" s="11" t="s">
        <v>6146</v>
      </c>
      <c r="D3145" s="11" t="s">
        <v>260</v>
      </c>
      <c r="E3145" s="19" t="s">
        <v>6396</v>
      </c>
      <c r="F3145" s="10">
        <v>42036</v>
      </c>
      <c r="G3145" s="10">
        <v>45689</v>
      </c>
      <c r="H3145" s="11">
        <v>11</v>
      </c>
      <c r="I3145" s="20" t="s">
        <v>259</v>
      </c>
      <c r="J3145" s="11" t="s">
        <v>261</v>
      </c>
      <c r="K3145" s="11" t="s">
        <v>12658</v>
      </c>
      <c r="L3145" s="11">
        <v>2</v>
      </c>
    </row>
    <row r="3146" spans="1:12">
      <c r="A3146" s="11" t="s">
        <v>6147</v>
      </c>
      <c r="D3146" s="11" t="s">
        <v>260</v>
      </c>
      <c r="E3146" s="19" t="s">
        <v>6397</v>
      </c>
      <c r="F3146" s="10">
        <v>42036</v>
      </c>
      <c r="G3146" s="10">
        <v>45689</v>
      </c>
      <c r="H3146" s="11">
        <v>11</v>
      </c>
      <c r="I3146" s="20" t="s">
        <v>259</v>
      </c>
      <c r="J3146" s="11" t="s">
        <v>261</v>
      </c>
      <c r="K3146" s="11" t="s">
        <v>12658</v>
      </c>
      <c r="L3146" s="11">
        <v>2</v>
      </c>
    </row>
    <row r="3147" spans="1:12">
      <c r="A3147" s="11" t="s">
        <v>6148</v>
      </c>
      <c r="D3147" s="11" t="s">
        <v>260</v>
      </c>
      <c r="E3147" s="19" t="s">
        <v>6398</v>
      </c>
      <c r="F3147" s="10">
        <v>42036</v>
      </c>
      <c r="G3147" s="10">
        <v>45689</v>
      </c>
      <c r="H3147" s="11">
        <v>11</v>
      </c>
      <c r="I3147" s="20" t="s">
        <v>259</v>
      </c>
      <c r="J3147" s="11" t="s">
        <v>261</v>
      </c>
      <c r="K3147" s="11" t="s">
        <v>12658</v>
      </c>
      <c r="L3147" s="11">
        <v>2</v>
      </c>
    </row>
    <row r="3148" spans="1:12">
      <c r="A3148" s="11" t="s">
        <v>6149</v>
      </c>
      <c r="D3148" s="11" t="s">
        <v>260</v>
      </c>
      <c r="E3148" s="19" t="s">
        <v>6399</v>
      </c>
      <c r="F3148" s="10">
        <v>42036</v>
      </c>
      <c r="G3148" s="10">
        <v>45689</v>
      </c>
      <c r="H3148" s="11">
        <v>11</v>
      </c>
      <c r="I3148" s="20" t="s">
        <v>259</v>
      </c>
      <c r="J3148" s="11" t="s">
        <v>261</v>
      </c>
      <c r="K3148" s="11" t="s">
        <v>12658</v>
      </c>
      <c r="L3148" s="11">
        <v>2</v>
      </c>
    </row>
    <row r="3149" spans="1:12">
      <c r="A3149" s="11" t="s">
        <v>6150</v>
      </c>
      <c r="D3149" s="11" t="s">
        <v>260</v>
      </c>
      <c r="E3149" s="19" t="s">
        <v>6400</v>
      </c>
      <c r="F3149" s="10">
        <v>42036</v>
      </c>
      <c r="G3149" s="10">
        <v>45689</v>
      </c>
      <c r="H3149" s="11">
        <v>11</v>
      </c>
      <c r="I3149" s="20" t="s">
        <v>259</v>
      </c>
      <c r="J3149" s="11" t="s">
        <v>261</v>
      </c>
      <c r="K3149" s="11" t="s">
        <v>12658</v>
      </c>
      <c r="L3149" s="11">
        <v>2</v>
      </c>
    </row>
    <row r="3150" spans="1:12">
      <c r="A3150" s="11" t="s">
        <v>6151</v>
      </c>
      <c r="D3150" s="11" t="s">
        <v>260</v>
      </c>
      <c r="E3150" s="19" t="s">
        <v>6401</v>
      </c>
      <c r="F3150" s="10">
        <v>42036</v>
      </c>
      <c r="G3150" s="10">
        <v>45689</v>
      </c>
      <c r="H3150" s="11">
        <v>11</v>
      </c>
      <c r="I3150" s="20" t="s">
        <v>259</v>
      </c>
      <c r="J3150" s="11" t="s">
        <v>261</v>
      </c>
      <c r="K3150" s="11" t="s">
        <v>12658</v>
      </c>
      <c r="L3150" s="11">
        <v>2</v>
      </c>
    </row>
    <row r="3151" spans="1:12">
      <c r="A3151" s="11" t="s">
        <v>6152</v>
      </c>
      <c r="D3151" s="11" t="s">
        <v>260</v>
      </c>
      <c r="E3151" s="19" t="s">
        <v>6402</v>
      </c>
      <c r="F3151" s="10">
        <v>42036</v>
      </c>
      <c r="G3151" s="10">
        <v>45689</v>
      </c>
      <c r="H3151" s="11">
        <v>11</v>
      </c>
      <c r="I3151" s="20" t="s">
        <v>259</v>
      </c>
      <c r="J3151" s="11" t="s">
        <v>261</v>
      </c>
      <c r="K3151" s="11" t="s">
        <v>12658</v>
      </c>
      <c r="L3151" s="11">
        <v>2</v>
      </c>
    </row>
    <row r="3152" spans="1:12">
      <c r="A3152" s="11" t="s">
        <v>6153</v>
      </c>
      <c r="D3152" s="11" t="s">
        <v>260</v>
      </c>
      <c r="E3152" s="19" t="s">
        <v>6403</v>
      </c>
      <c r="F3152" s="10">
        <v>42036</v>
      </c>
      <c r="G3152" s="10">
        <v>45689</v>
      </c>
      <c r="H3152" s="11">
        <v>11</v>
      </c>
      <c r="I3152" s="20" t="s">
        <v>259</v>
      </c>
      <c r="J3152" s="11" t="s">
        <v>261</v>
      </c>
      <c r="K3152" s="11" t="s">
        <v>12658</v>
      </c>
      <c r="L3152" s="11">
        <v>2</v>
      </c>
    </row>
    <row r="3153" spans="1:12">
      <c r="A3153" s="11" t="s">
        <v>6154</v>
      </c>
      <c r="D3153" s="11" t="s">
        <v>260</v>
      </c>
      <c r="E3153" s="19" t="s">
        <v>6404</v>
      </c>
      <c r="F3153" s="10">
        <v>42036</v>
      </c>
      <c r="G3153" s="10">
        <v>45689</v>
      </c>
      <c r="H3153" s="11">
        <v>11</v>
      </c>
      <c r="I3153" s="20" t="s">
        <v>259</v>
      </c>
      <c r="J3153" s="11" t="s">
        <v>261</v>
      </c>
      <c r="K3153" s="11" t="s">
        <v>12658</v>
      </c>
      <c r="L3153" s="11">
        <v>2</v>
      </c>
    </row>
    <row r="3154" spans="1:12">
      <c r="A3154" s="11" t="s">
        <v>6155</v>
      </c>
      <c r="D3154" s="11" t="s">
        <v>260</v>
      </c>
      <c r="E3154" s="19" t="s">
        <v>6405</v>
      </c>
      <c r="F3154" s="10">
        <v>42036</v>
      </c>
      <c r="G3154" s="10">
        <v>45689</v>
      </c>
      <c r="H3154" s="11">
        <v>11</v>
      </c>
      <c r="I3154" s="20" t="s">
        <v>259</v>
      </c>
      <c r="J3154" s="11" t="s">
        <v>261</v>
      </c>
      <c r="K3154" s="11" t="s">
        <v>12658</v>
      </c>
      <c r="L3154" s="11">
        <v>2</v>
      </c>
    </row>
    <row r="3155" spans="1:12">
      <c r="A3155" s="11" t="s">
        <v>6156</v>
      </c>
      <c r="D3155" s="11" t="s">
        <v>260</v>
      </c>
      <c r="E3155" s="19" t="s">
        <v>6406</v>
      </c>
      <c r="F3155" s="10">
        <v>42036</v>
      </c>
      <c r="G3155" s="10">
        <v>45689</v>
      </c>
      <c r="H3155" s="11">
        <v>11</v>
      </c>
      <c r="I3155" s="20" t="s">
        <v>259</v>
      </c>
      <c r="J3155" s="11" t="s">
        <v>261</v>
      </c>
      <c r="K3155" s="11" t="s">
        <v>12658</v>
      </c>
      <c r="L3155" s="11">
        <v>2</v>
      </c>
    </row>
    <row r="3156" spans="1:12">
      <c r="A3156" s="11" t="s">
        <v>6157</v>
      </c>
      <c r="D3156" s="11" t="s">
        <v>260</v>
      </c>
      <c r="E3156" s="19" t="s">
        <v>6407</v>
      </c>
      <c r="F3156" s="10">
        <v>42036</v>
      </c>
      <c r="G3156" s="10">
        <v>45689</v>
      </c>
      <c r="H3156" s="11">
        <v>11</v>
      </c>
      <c r="I3156" s="20" t="s">
        <v>259</v>
      </c>
      <c r="J3156" s="11" t="s">
        <v>261</v>
      </c>
      <c r="K3156" s="11" t="s">
        <v>12658</v>
      </c>
      <c r="L3156" s="11">
        <v>2</v>
      </c>
    </row>
    <row r="3157" spans="1:12">
      <c r="A3157" s="11" t="s">
        <v>6158</v>
      </c>
      <c r="D3157" s="11" t="s">
        <v>260</v>
      </c>
      <c r="E3157" s="19" t="s">
        <v>6408</v>
      </c>
      <c r="F3157" s="10">
        <v>42036</v>
      </c>
      <c r="G3157" s="10">
        <v>45689</v>
      </c>
      <c r="H3157" s="11">
        <v>11</v>
      </c>
      <c r="I3157" s="20" t="s">
        <v>259</v>
      </c>
      <c r="J3157" s="11" t="s">
        <v>261</v>
      </c>
      <c r="K3157" s="11" t="s">
        <v>12658</v>
      </c>
      <c r="L3157" s="11">
        <v>2</v>
      </c>
    </row>
    <row r="3158" spans="1:12">
      <c r="A3158" s="11" t="s">
        <v>6159</v>
      </c>
      <c r="D3158" s="11" t="s">
        <v>260</v>
      </c>
      <c r="E3158" s="19" t="s">
        <v>6409</v>
      </c>
      <c r="F3158" s="10">
        <v>42036</v>
      </c>
      <c r="G3158" s="10">
        <v>45689</v>
      </c>
      <c r="H3158" s="11">
        <v>11</v>
      </c>
      <c r="I3158" s="20" t="s">
        <v>259</v>
      </c>
      <c r="J3158" s="11" t="s">
        <v>261</v>
      </c>
      <c r="K3158" s="11" t="s">
        <v>12658</v>
      </c>
      <c r="L3158" s="11">
        <v>2</v>
      </c>
    </row>
    <row r="3159" spans="1:12">
      <c r="A3159" s="11" t="s">
        <v>6160</v>
      </c>
      <c r="D3159" s="11" t="s">
        <v>260</v>
      </c>
      <c r="E3159" s="19" t="s">
        <v>6410</v>
      </c>
      <c r="F3159" s="10">
        <v>42036</v>
      </c>
      <c r="G3159" s="10">
        <v>45689</v>
      </c>
      <c r="H3159" s="11">
        <v>11</v>
      </c>
      <c r="I3159" s="11" t="s">
        <v>277</v>
      </c>
      <c r="J3159" s="11" t="s">
        <v>261</v>
      </c>
      <c r="K3159" s="11" t="s">
        <v>12658</v>
      </c>
      <c r="L3159" s="11">
        <v>2</v>
      </c>
    </row>
    <row r="3160" spans="1:12">
      <c r="A3160" s="11" t="s">
        <v>6161</v>
      </c>
      <c r="D3160" s="11" t="s">
        <v>260</v>
      </c>
      <c r="E3160" s="19" t="s">
        <v>6411</v>
      </c>
      <c r="F3160" s="10">
        <v>42036</v>
      </c>
      <c r="G3160" s="10">
        <v>45689</v>
      </c>
      <c r="H3160" s="11">
        <v>11</v>
      </c>
      <c r="I3160" s="11" t="s">
        <v>277</v>
      </c>
      <c r="J3160" s="11" t="s">
        <v>261</v>
      </c>
      <c r="K3160" s="11" t="s">
        <v>12658</v>
      </c>
      <c r="L3160" s="11">
        <v>2</v>
      </c>
    </row>
    <row r="3161" spans="1:12">
      <c r="A3161" s="11" t="s">
        <v>6162</v>
      </c>
      <c r="D3161" s="11" t="s">
        <v>260</v>
      </c>
      <c r="E3161" s="19" t="s">
        <v>6412</v>
      </c>
      <c r="F3161" s="10">
        <v>42036</v>
      </c>
      <c r="G3161" s="10">
        <v>45689</v>
      </c>
      <c r="H3161" s="11">
        <v>11</v>
      </c>
      <c r="I3161" s="11" t="s">
        <v>277</v>
      </c>
      <c r="J3161" s="11" t="s">
        <v>261</v>
      </c>
      <c r="K3161" s="11" t="s">
        <v>12658</v>
      </c>
      <c r="L3161" s="11">
        <v>2</v>
      </c>
    </row>
    <row r="3162" spans="1:12">
      <c r="A3162" s="11" t="s">
        <v>6163</v>
      </c>
      <c r="D3162" s="11" t="s">
        <v>260</v>
      </c>
      <c r="E3162" s="19" t="s">
        <v>6413</v>
      </c>
      <c r="F3162" s="10">
        <v>42036</v>
      </c>
      <c r="G3162" s="10">
        <v>45689</v>
      </c>
      <c r="H3162" s="11">
        <v>11</v>
      </c>
      <c r="I3162" s="20" t="s">
        <v>259</v>
      </c>
      <c r="J3162" s="11" t="s">
        <v>261</v>
      </c>
      <c r="K3162" s="11" t="s">
        <v>12658</v>
      </c>
      <c r="L3162" s="11">
        <v>2</v>
      </c>
    </row>
    <row r="3163" spans="1:12">
      <c r="A3163" s="11" t="s">
        <v>6164</v>
      </c>
      <c r="D3163" s="11" t="s">
        <v>260</v>
      </c>
      <c r="E3163" s="19" t="s">
        <v>6414</v>
      </c>
      <c r="F3163" s="10">
        <v>42036</v>
      </c>
      <c r="G3163" s="10">
        <v>45689</v>
      </c>
      <c r="H3163" s="11">
        <v>11</v>
      </c>
      <c r="I3163" s="20" t="s">
        <v>259</v>
      </c>
      <c r="J3163" s="11" t="s">
        <v>261</v>
      </c>
      <c r="K3163" s="11" t="s">
        <v>12658</v>
      </c>
      <c r="L3163" s="11">
        <v>2</v>
      </c>
    </row>
    <row r="3164" spans="1:12">
      <c r="A3164" s="11" t="s">
        <v>6165</v>
      </c>
      <c r="D3164" s="11" t="s">
        <v>260</v>
      </c>
      <c r="E3164" s="19" t="s">
        <v>6415</v>
      </c>
      <c r="F3164" s="10">
        <v>42036</v>
      </c>
      <c r="G3164" s="10">
        <v>45689</v>
      </c>
      <c r="H3164" s="11">
        <v>11</v>
      </c>
      <c r="I3164" s="20" t="s">
        <v>259</v>
      </c>
      <c r="J3164" s="11" t="s">
        <v>261</v>
      </c>
      <c r="K3164" s="11" t="s">
        <v>12658</v>
      </c>
      <c r="L3164" s="11">
        <v>2</v>
      </c>
    </row>
    <row r="3165" spans="1:12">
      <c r="A3165" s="11" t="s">
        <v>6166</v>
      </c>
      <c r="D3165" s="11" t="s">
        <v>260</v>
      </c>
      <c r="E3165" s="19" t="s">
        <v>6416</v>
      </c>
      <c r="F3165" s="10">
        <v>42036</v>
      </c>
      <c r="G3165" s="10">
        <v>45689</v>
      </c>
      <c r="H3165" s="11">
        <v>11</v>
      </c>
      <c r="I3165" s="20" t="s">
        <v>259</v>
      </c>
      <c r="J3165" s="11" t="s">
        <v>261</v>
      </c>
      <c r="K3165" s="11" t="s">
        <v>12658</v>
      </c>
      <c r="L3165" s="11">
        <v>2</v>
      </c>
    </row>
    <row r="3166" spans="1:12">
      <c r="A3166" s="11" t="s">
        <v>6167</v>
      </c>
      <c r="D3166" s="11" t="s">
        <v>260</v>
      </c>
      <c r="E3166" s="19" t="s">
        <v>6417</v>
      </c>
      <c r="F3166" s="10">
        <v>42036</v>
      </c>
      <c r="G3166" s="10">
        <v>45689</v>
      </c>
      <c r="H3166" s="11">
        <v>11</v>
      </c>
      <c r="I3166" s="20" t="s">
        <v>259</v>
      </c>
      <c r="J3166" s="11" t="s">
        <v>261</v>
      </c>
      <c r="K3166" s="11" t="s">
        <v>12658</v>
      </c>
      <c r="L3166" s="11">
        <v>2</v>
      </c>
    </row>
    <row r="3167" spans="1:12">
      <c r="A3167" s="11" t="s">
        <v>6168</v>
      </c>
      <c r="D3167" s="11" t="s">
        <v>260</v>
      </c>
      <c r="E3167" s="19" t="s">
        <v>6418</v>
      </c>
      <c r="F3167" s="10">
        <v>42036</v>
      </c>
      <c r="G3167" s="10">
        <v>45689</v>
      </c>
      <c r="H3167" s="11">
        <v>11</v>
      </c>
      <c r="I3167" s="20" t="s">
        <v>259</v>
      </c>
      <c r="J3167" s="11" t="s">
        <v>261</v>
      </c>
      <c r="K3167" s="11" t="s">
        <v>12658</v>
      </c>
      <c r="L3167" s="11">
        <v>2</v>
      </c>
    </row>
    <row r="3168" spans="1:12">
      <c r="A3168" s="11" t="s">
        <v>6169</v>
      </c>
      <c r="D3168" s="11" t="s">
        <v>260</v>
      </c>
      <c r="E3168" s="19" t="s">
        <v>6419</v>
      </c>
      <c r="F3168" s="10">
        <v>42036</v>
      </c>
      <c r="G3168" s="10">
        <v>45689</v>
      </c>
      <c r="H3168" s="11">
        <v>11</v>
      </c>
      <c r="I3168" s="20" t="s">
        <v>259</v>
      </c>
      <c r="J3168" s="11" t="s">
        <v>261</v>
      </c>
      <c r="K3168" s="11" t="s">
        <v>12658</v>
      </c>
      <c r="L3168" s="11">
        <v>2</v>
      </c>
    </row>
    <row r="3169" spans="1:12">
      <c r="A3169" s="11" t="s">
        <v>6170</v>
      </c>
      <c r="D3169" s="11" t="s">
        <v>260</v>
      </c>
      <c r="E3169" s="19" t="s">
        <v>6420</v>
      </c>
      <c r="F3169" s="10">
        <v>42036</v>
      </c>
      <c r="G3169" s="10">
        <v>45689</v>
      </c>
      <c r="H3169" s="11">
        <v>11</v>
      </c>
      <c r="I3169" s="20" t="s">
        <v>259</v>
      </c>
      <c r="J3169" s="11" t="s">
        <v>261</v>
      </c>
      <c r="K3169" s="11" t="s">
        <v>12658</v>
      </c>
      <c r="L3169" s="11">
        <v>2</v>
      </c>
    </row>
    <row r="3170" spans="1:12">
      <c r="A3170" s="11" t="s">
        <v>6171</v>
      </c>
      <c r="D3170" s="11" t="s">
        <v>260</v>
      </c>
      <c r="E3170" s="19" t="s">
        <v>6421</v>
      </c>
      <c r="F3170" s="10">
        <v>42036</v>
      </c>
      <c r="G3170" s="10">
        <v>45689</v>
      </c>
      <c r="H3170" s="11">
        <v>11</v>
      </c>
      <c r="I3170" s="20" t="s">
        <v>259</v>
      </c>
      <c r="J3170" s="11" t="s">
        <v>261</v>
      </c>
      <c r="K3170" s="11" t="s">
        <v>12658</v>
      </c>
      <c r="L3170" s="11">
        <v>2</v>
      </c>
    </row>
    <row r="3171" spans="1:12">
      <c r="A3171" s="11" t="s">
        <v>6172</v>
      </c>
      <c r="D3171" s="11" t="s">
        <v>260</v>
      </c>
      <c r="E3171" s="19" t="s">
        <v>6422</v>
      </c>
      <c r="F3171" s="10">
        <v>42036</v>
      </c>
      <c r="G3171" s="10">
        <v>45689</v>
      </c>
      <c r="H3171" s="11">
        <v>11</v>
      </c>
      <c r="I3171" s="20" t="s">
        <v>259</v>
      </c>
      <c r="J3171" s="11" t="s">
        <v>261</v>
      </c>
      <c r="K3171" s="11" t="s">
        <v>12658</v>
      </c>
      <c r="L3171" s="11">
        <v>2</v>
      </c>
    </row>
    <row r="3172" spans="1:12">
      <c r="A3172" s="11" t="s">
        <v>6173</v>
      </c>
      <c r="D3172" s="11" t="s">
        <v>260</v>
      </c>
      <c r="E3172" s="19" t="s">
        <v>6423</v>
      </c>
      <c r="F3172" s="10">
        <v>42036</v>
      </c>
      <c r="G3172" s="10">
        <v>45689</v>
      </c>
      <c r="H3172" s="11">
        <v>11</v>
      </c>
      <c r="I3172" s="20" t="s">
        <v>259</v>
      </c>
      <c r="J3172" s="11" t="s">
        <v>261</v>
      </c>
      <c r="K3172" s="11" t="s">
        <v>12658</v>
      </c>
      <c r="L3172" s="11">
        <v>2</v>
      </c>
    </row>
    <row r="3173" spans="1:12">
      <c r="A3173" s="11" t="s">
        <v>6174</v>
      </c>
      <c r="D3173" s="11" t="s">
        <v>260</v>
      </c>
      <c r="E3173" s="19" t="s">
        <v>6424</v>
      </c>
      <c r="F3173" s="10">
        <v>42036</v>
      </c>
      <c r="G3173" s="10">
        <v>45689</v>
      </c>
      <c r="H3173" s="11">
        <v>11</v>
      </c>
      <c r="I3173" s="20" t="s">
        <v>259</v>
      </c>
      <c r="J3173" s="11" t="s">
        <v>261</v>
      </c>
      <c r="K3173" s="11" t="s">
        <v>12658</v>
      </c>
      <c r="L3173" s="11">
        <v>2</v>
      </c>
    </row>
    <row r="3174" spans="1:12">
      <c r="A3174" s="11" t="s">
        <v>6175</v>
      </c>
      <c r="D3174" s="11" t="s">
        <v>260</v>
      </c>
      <c r="E3174" s="19" t="s">
        <v>6425</v>
      </c>
      <c r="F3174" s="10">
        <v>42036</v>
      </c>
      <c r="G3174" s="10">
        <v>45689</v>
      </c>
      <c r="H3174" s="11">
        <v>11</v>
      </c>
      <c r="I3174" s="20" t="s">
        <v>259</v>
      </c>
      <c r="J3174" s="11" t="s">
        <v>261</v>
      </c>
      <c r="K3174" s="11" t="s">
        <v>12658</v>
      </c>
      <c r="L3174" s="11">
        <v>2</v>
      </c>
    </row>
    <row r="3175" spans="1:12">
      <c r="A3175" s="11" t="s">
        <v>6176</v>
      </c>
      <c r="D3175" s="11" t="s">
        <v>260</v>
      </c>
      <c r="E3175" s="19" t="s">
        <v>6426</v>
      </c>
      <c r="F3175" s="10">
        <v>42036</v>
      </c>
      <c r="G3175" s="10">
        <v>45689</v>
      </c>
      <c r="H3175" s="11">
        <v>11</v>
      </c>
      <c r="I3175" s="20" t="s">
        <v>259</v>
      </c>
      <c r="J3175" s="11" t="s">
        <v>261</v>
      </c>
      <c r="K3175" s="11" t="s">
        <v>12658</v>
      </c>
      <c r="L3175" s="11">
        <v>2</v>
      </c>
    </row>
    <row r="3176" spans="1:12">
      <c r="A3176" s="11" t="s">
        <v>6177</v>
      </c>
      <c r="D3176" s="11" t="s">
        <v>260</v>
      </c>
      <c r="E3176" s="19" t="s">
        <v>6427</v>
      </c>
      <c r="F3176" s="10">
        <v>42036</v>
      </c>
      <c r="G3176" s="10">
        <v>45689</v>
      </c>
      <c r="H3176" s="11">
        <v>11</v>
      </c>
      <c r="I3176" s="20" t="s">
        <v>259</v>
      </c>
      <c r="J3176" s="11" t="s">
        <v>261</v>
      </c>
      <c r="K3176" s="11" t="s">
        <v>12658</v>
      </c>
      <c r="L3176" s="11">
        <v>2</v>
      </c>
    </row>
    <row r="3177" spans="1:12">
      <c r="A3177" s="11" t="s">
        <v>6178</v>
      </c>
      <c r="D3177" s="11" t="s">
        <v>260</v>
      </c>
      <c r="E3177" s="19" t="s">
        <v>6428</v>
      </c>
      <c r="F3177" s="10">
        <v>42036</v>
      </c>
      <c r="G3177" s="10">
        <v>45689</v>
      </c>
      <c r="H3177" s="11">
        <v>11</v>
      </c>
      <c r="I3177" s="11" t="s">
        <v>277</v>
      </c>
      <c r="J3177" s="11" t="s">
        <v>261</v>
      </c>
      <c r="K3177" s="11" t="s">
        <v>12658</v>
      </c>
      <c r="L3177" s="11">
        <v>2</v>
      </c>
    </row>
    <row r="3178" spans="1:12">
      <c r="A3178" s="11" t="s">
        <v>6179</v>
      </c>
      <c r="D3178" s="11" t="s">
        <v>260</v>
      </c>
      <c r="E3178" s="19" t="s">
        <v>6429</v>
      </c>
      <c r="F3178" s="10">
        <v>42036</v>
      </c>
      <c r="G3178" s="10">
        <v>45689</v>
      </c>
      <c r="H3178" s="11">
        <v>11</v>
      </c>
      <c r="I3178" s="11" t="s">
        <v>277</v>
      </c>
      <c r="J3178" s="11" t="s">
        <v>261</v>
      </c>
      <c r="K3178" s="11" t="s">
        <v>12658</v>
      </c>
      <c r="L3178" s="11">
        <v>2</v>
      </c>
    </row>
    <row r="3179" spans="1:12">
      <c r="A3179" s="11" t="s">
        <v>6180</v>
      </c>
      <c r="D3179" s="11" t="s">
        <v>260</v>
      </c>
      <c r="E3179" s="19" t="s">
        <v>6430</v>
      </c>
      <c r="F3179" s="10">
        <v>42036</v>
      </c>
      <c r="G3179" s="10">
        <v>45689</v>
      </c>
      <c r="H3179" s="11">
        <v>11</v>
      </c>
      <c r="I3179" s="11" t="s">
        <v>277</v>
      </c>
      <c r="J3179" s="11" t="s">
        <v>261</v>
      </c>
      <c r="K3179" s="11" t="s">
        <v>12658</v>
      </c>
      <c r="L3179" s="11">
        <v>2</v>
      </c>
    </row>
    <row r="3180" spans="1:12">
      <c r="A3180" s="11" t="s">
        <v>6181</v>
      </c>
      <c r="D3180" s="11" t="s">
        <v>260</v>
      </c>
      <c r="E3180" s="19" t="s">
        <v>6431</v>
      </c>
      <c r="F3180" s="10">
        <v>42036</v>
      </c>
      <c r="G3180" s="10">
        <v>45689</v>
      </c>
      <c r="H3180" s="11">
        <v>11</v>
      </c>
      <c r="I3180" s="20" t="s">
        <v>259</v>
      </c>
      <c r="J3180" s="11" t="s">
        <v>261</v>
      </c>
      <c r="K3180" s="11" t="s">
        <v>12658</v>
      </c>
      <c r="L3180" s="11">
        <v>2</v>
      </c>
    </row>
    <row r="3181" spans="1:12">
      <c r="A3181" s="11" t="s">
        <v>6182</v>
      </c>
      <c r="D3181" s="11" t="s">
        <v>260</v>
      </c>
      <c r="E3181" s="19" t="s">
        <v>6432</v>
      </c>
      <c r="F3181" s="10">
        <v>42036</v>
      </c>
      <c r="G3181" s="10">
        <v>45689</v>
      </c>
      <c r="H3181" s="11">
        <v>11</v>
      </c>
      <c r="I3181" s="20" t="s">
        <v>259</v>
      </c>
      <c r="J3181" s="11" t="s">
        <v>261</v>
      </c>
      <c r="K3181" s="11" t="s">
        <v>12658</v>
      </c>
      <c r="L3181" s="11">
        <v>2</v>
      </c>
    </row>
    <row r="3182" spans="1:12">
      <c r="A3182" s="11" t="s">
        <v>6183</v>
      </c>
      <c r="D3182" s="11" t="s">
        <v>260</v>
      </c>
      <c r="E3182" s="19" t="s">
        <v>6433</v>
      </c>
      <c r="F3182" s="10">
        <v>42036</v>
      </c>
      <c r="G3182" s="10">
        <v>45689</v>
      </c>
      <c r="H3182" s="11">
        <v>11</v>
      </c>
      <c r="I3182" s="20" t="s">
        <v>259</v>
      </c>
      <c r="J3182" s="11" t="s">
        <v>261</v>
      </c>
      <c r="K3182" s="11" t="s">
        <v>12658</v>
      </c>
      <c r="L3182" s="11">
        <v>2</v>
      </c>
    </row>
    <row r="3183" spans="1:12">
      <c r="A3183" s="11" t="s">
        <v>6184</v>
      </c>
      <c r="D3183" s="11" t="s">
        <v>260</v>
      </c>
      <c r="E3183" s="19" t="s">
        <v>6434</v>
      </c>
      <c r="F3183" s="10">
        <v>42036</v>
      </c>
      <c r="G3183" s="10">
        <v>45689</v>
      </c>
      <c r="H3183" s="11">
        <v>11</v>
      </c>
      <c r="I3183" s="20" t="s">
        <v>259</v>
      </c>
      <c r="J3183" s="11" t="s">
        <v>261</v>
      </c>
      <c r="K3183" s="11" t="s">
        <v>12658</v>
      </c>
      <c r="L3183" s="11">
        <v>2</v>
      </c>
    </row>
    <row r="3184" spans="1:12">
      <c r="A3184" s="11" t="s">
        <v>6185</v>
      </c>
      <c r="D3184" s="11" t="s">
        <v>260</v>
      </c>
      <c r="E3184" s="19" t="s">
        <v>6435</v>
      </c>
      <c r="F3184" s="10">
        <v>42036</v>
      </c>
      <c r="G3184" s="10">
        <v>45689</v>
      </c>
      <c r="H3184" s="11">
        <v>11</v>
      </c>
      <c r="I3184" s="20" t="s">
        <v>259</v>
      </c>
      <c r="J3184" s="11" t="s">
        <v>261</v>
      </c>
      <c r="K3184" s="11" t="s">
        <v>12658</v>
      </c>
      <c r="L3184" s="11">
        <v>2</v>
      </c>
    </row>
    <row r="3185" spans="1:12">
      <c r="A3185" s="11" t="s">
        <v>6186</v>
      </c>
      <c r="D3185" s="11" t="s">
        <v>260</v>
      </c>
      <c r="E3185" s="19" t="s">
        <v>6436</v>
      </c>
      <c r="F3185" s="10">
        <v>42036</v>
      </c>
      <c r="G3185" s="10">
        <v>45689</v>
      </c>
      <c r="H3185" s="11">
        <v>11</v>
      </c>
      <c r="I3185" s="20" t="s">
        <v>259</v>
      </c>
      <c r="J3185" s="11" t="s">
        <v>261</v>
      </c>
      <c r="K3185" s="11" t="s">
        <v>12658</v>
      </c>
      <c r="L3185" s="11">
        <v>2</v>
      </c>
    </row>
    <row r="3186" spans="1:12">
      <c r="A3186" s="11" t="s">
        <v>6187</v>
      </c>
      <c r="D3186" s="11" t="s">
        <v>260</v>
      </c>
      <c r="E3186" s="19" t="s">
        <v>6437</v>
      </c>
      <c r="F3186" s="10">
        <v>42036</v>
      </c>
      <c r="G3186" s="10">
        <v>45689</v>
      </c>
      <c r="H3186" s="11">
        <v>11</v>
      </c>
      <c r="I3186" s="20" t="s">
        <v>259</v>
      </c>
      <c r="J3186" s="11" t="s">
        <v>261</v>
      </c>
      <c r="K3186" s="11" t="s">
        <v>12658</v>
      </c>
      <c r="L3186" s="11">
        <v>2</v>
      </c>
    </row>
    <row r="3187" spans="1:12">
      <c r="A3187" s="11" t="s">
        <v>6188</v>
      </c>
      <c r="D3187" s="11" t="s">
        <v>260</v>
      </c>
      <c r="E3187" s="19" t="s">
        <v>6438</v>
      </c>
      <c r="F3187" s="10">
        <v>42036</v>
      </c>
      <c r="G3187" s="10">
        <v>45689</v>
      </c>
      <c r="H3187" s="11">
        <v>11</v>
      </c>
      <c r="I3187" s="20" t="s">
        <v>259</v>
      </c>
      <c r="J3187" s="11" t="s">
        <v>261</v>
      </c>
      <c r="K3187" s="11" t="s">
        <v>12658</v>
      </c>
      <c r="L3187" s="11">
        <v>2</v>
      </c>
    </row>
    <row r="3188" spans="1:12">
      <c r="A3188" s="11" t="s">
        <v>6189</v>
      </c>
      <c r="D3188" s="11" t="s">
        <v>260</v>
      </c>
      <c r="E3188" s="19" t="s">
        <v>6439</v>
      </c>
      <c r="F3188" s="10">
        <v>42036</v>
      </c>
      <c r="G3188" s="10">
        <v>45689</v>
      </c>
      <c r="H3188" s="11">
        <v>11</v>
      </c>
      <c r="I3188" s="20" t="s">
        <v>259</v>
      </c>
      <c r="J3188" s="11" t="s">
        <v>261</v>
      </c>
      <c r="K3188" s="11" t="s">
        <v>12658</v>
      </c>
      <c r="L3188" s="11">
        <v>2</v>
      </c>
    </row>
    <row r="3189" spans="1:12">
      <c r="A3189" s="11" t="s">
        <v>6190</v>
      </c>
      <c r="D3189" s="11" t="s">
        <v>260</v>
      </c>
      <c r="E3189" s="19" t="s">
        <v>6440</v>
      </c>
      <c r="F3189" s="10">
        <v>42036</v>
      </c>
      <c r="G3189" s="10">
        <v>45689</v>
      </c>
      <c r="H3189" s="11">
        <v>11</v>
      </c>
      <c r="I3189" s="20" t="s">
        <v>259</v>
      </c>
      <c r="J3189" s="11" t="s">
        <v>261</v>
      </c>
      <c r="K3189" s="11" t="s">
        <v>12658</v>
      </c>
      <c r="L3189" s="11">
        <v>2</v>
      </c>
    </row>
    <row r="3190" spans="1:12">
      <c r="A3190" s="11" t="s">
        <v>6191</v>
      </c>
      <c r="D3190" s="11" t="s">
        <v>260</v>
      </c>
      <c r="E3190" s="19" t="s">
        <v>6441</v>
      </c>
      <c r="F3190" s="10">
        <v>42036</v>
      </c>
      <c r="G3190" s="10">
        <v>45689</v>
      </c>
      <c r="H3190" s="11">
        <v>11</v>
      </c>
      <c r="I3190" s="20" t="s">
        <v>259</v>
      </c>
      <c r="J3190" s="11" t="s">
        <v>261</v>
      </c>
      <c r="K3190" s="11" t="s">
        <v>12658</v>
      </c>
      <c r="L3190" s="11">
        <v>2</v>
      </c>
    </row>
    <row r="3191" spans="1:12">
      <c r="A3191" s="11" t="s">
        <v>6192</v>
      </c>
      <c r="D3191" s="11" t="s">
        <v>260</v>
      </c>
      <c r="E3191" s="19" t="s">
        <v>6442</v>
      </c>
      <c r="F3191" s="10">
        <v>42036</v>
      </c>
      <c r="G3191" s="10">
        <v>45689</v>
      </c>
      <c r="H3191" s="11">
        <v>11</v>
      </c>
      <c r="I3191" s="20" t="s">
        <v>259</v>
      </c>
      <c r="J3191" s="11" t="s">
        <v>261</v>
      </c>
      <c r="K3191" s="11" t="s">
        <v>12658</v>
      </c>
      <c r="L3191" s="11">
        <v>2</v>
      </c>
    </row>
    <row r="3192" spans="1:12">
      <c r="A3192" s="11" t="s">
        <v>6193</v>
      </c>
      <c r="D3192" s="11" t="s">
        <v>260</v>
      </c>
      <c r="E3192" s="19" t="s">
        <v>6443</v>
      </c>
      <c r="F3192" s="10">
        <v>42036</v>
      </c>
      <c r="G3192" s="10">
        <v>45689</v>
      </c>
      <c r="H3192" s="11">
        <v>11</v>
      </c>
      <c r="I3192" s="20" t="s">
        <v>259</v>
      </c>
      <c r="J3192" s="11" t="s">
        <v>261</v>
      </c>
      <c r="K3192" s="11" t="s">
        <v>12658</v>
      </c>
      <c r="L3192" s="11">
        <v>2</v>
      </c>
    </row>
    <row r="3193" spans="1:12">
      <c r="A3193" s="11" t="s">
        <v>6194</v>
      </c>
      <c r="D3193" s="11" t="s">
        <v>260</v>
      </c>
      <c r="E3193" s="19" t="s">
        <v>6444</v>
      </c>
      <c r="F3193" s="10">
        <v>42036</v>
      </c>
      <c r="G3193" s="10">
        <v>45689</v>
      </c>
      <c r="H3193" s="11">
        <v>11</v>
      </c>
      <c r="I3193" s="20" t="s">
        <v>259</v>
      </c>
      <c r="J3193" s="11" t="s">
        <v>261</v>
      </c>
      <c r="K3193" s="11" t="s">
        <v>12658</v>
      </c>
      <c r="L3193" s="11">
        <v>2</v>
      </c>
    </row>
    <row r="3194" spans="1:12">
      <c r="A3194" s="11" t="s">
        <v>6195</v>
      </c>
      <c r="D3194" s="11" t="s">
        <v>260</v>
      </c>
      <c r="E3194" s="19" t="s">
        <v>6445</v>
      </c>
      <c r="F3194" s="10">
        <v>42036</v>
      </c>
      <c r="G3194" s="10">
        <v>45689</v>
      </c>
      <c r="H3194" s="11">
        <v>11</v>
      </c>
      <c r="I3194" s="20" t="s">
        <v>259</v>
      </c>
      <c r="J3194" s="11" t="s">
        <v>261</v>
      </c>
      <c r="K3194" s="11" t="s">
        <v>12658</v>
      </c>
      <c r="L3194" s="11">
        <v>2</v>
      </c>
    </row>
    <row r="3195" spans="1:12">
      <c r="A3195" s="11" t="s">
        <v>6196</v>
      </c>
      <c r="D3195" s="11" t="s">
        <v>260</v>
      </c>
      <c r="E3195" s="19" t="s">
        <v>6446</v>
      </c>
      <c r="F3195" s="10">
        <v>42036</v>
      </c>
      <c r="G3195" s="10">
        <v>45689</v>
      </c>
      <c r="H3195" s="11">
        <v>11</v>
      </c>
      <c r="I3195" s="11" t="s">
        <v>277</v>
      </c>
      <c r="J3195" s="11" t="s">
        <v>261</v>
      </c>
      <c r="K3195" s="11" t="s">
        <v>12658</v>
      </c>
      <c r="L3195" s="11">
        <v>2</v>
      </c>
    </row>
    <row r="3196" spans="1:12">
      <c r="A3196" s="11" t="s">
        <v>6197</v>
      </c>
      <c r="D3196" s="11" t="s">
        <v>260</v>
      </c>
      <c r="E3196" s="19" t="s">
        <v>6447</v>
      </c>
      <c r="F3196" s="10">
        <v>42036</v>
      </c>
      <c r="G3196" s="10">
        <v>45689</v>
      </c>
      <c r="H3196" s="11">
        <v>11</v>
      </c>
      <c r="I3196" s="11" t="s">
        <v>277</v>
      </c>
      <c r="J3196" s="11" t="s">
        <v>261</v>
      </c>
      <c r="K3196" s="11" t="s">
        <v>12658</v>
      </c>
      <c r="L3196" s="11">
        <v>2</v>
      </c>
    </row>
    <row r="3197" spans="1:12">
      <c r="A3197" s="11" t="s">
        <v>6198</v>
      </c>
      <c r="D3197" s="11" t="s">
        <v>260</v>
      </c>
      <c r="E3197" s="19" t="s">
        <v>6448</v>
      </c>
      <c r="F3197" s="10">
        <v>42036</v>
      </c>
      <c r="G3197" s="10">
        <v>45689</v>
      </c>
      <c r="H3197" s="11">
        <v>11</v>
      </c>
      <c r="I3197" s="11" t="s">
        <v>277</v>
      </c>
      <c r="J3197" s="11" t="s">
        <v>261</v>
      </c>
      <c r="K3197" s="11" t="s">
        <v>12658</v>
      </c>
      <c r="L3197" s="11">
        <v>2</v>
      </c>
    </row>
    <row r="3198" spans="1:12">
      <c r="A3198" s="11" t="s">
        <v>6199</v>
      </c>
      <c r="D3198" s="11" t="s">
        <v>260</v>
      </c>
      <c r="E3198" s="19" t="s">
        <v>6449</v>
      </c>
      <c r="F3198" s="10">
        <v>42036</v>
      </c>
      <c r="G3198" s="10">
        <v>45689</v>
      </c>
      <c r="H3198" s="11">
        <v>11</v>
      </c>
      <c r="I3198" s="20" t="s">
        <v>259</v>
      </c>
      <c r="J3198" s="11" t="s">
        <v>261</v>
      </c>
      <c r="K3198" s="11" t="s">
        <v>12658</v>
      </c>
      <c r="L3198" s="11">
        <v>2</v>
      </c>
    </row>
    <row r="3199" spans="1:12">
      <c r="A3199" s="11" t="s">
        <v>6200</v>
      </c>
      <c r="D3199" s="11" t="s">
        <v>260</v>
      </c>
      <c r="E3199" s="19" t="s">
        <v>6450</v>
      </c>
      <c r="F3199" s="10">
        <v>42036</v>
      </c>
      <c r="G3199" s="10">
        <v>45689</v>
      </c>
      <c r="H3199" s="11">
        <v>11</v>
      </c>
      <c r="I3199" s="20" t="s">
        <v>259</v>
      </c>
      <c r="J3199" s="11" t="s">
        <v>261</v>
      </c>
      <c r="K3199" s="11" t="s">
        <v>12658</v>
      </c>
      <c r="L3199" s="11">
        <v>2</v>
      </c>
    </row>
    <row r="3200" spans="1:12">
      <c r="A3200" s="11" t="s">
        <v>6201</v>
      </c>
      <c r="D3200" s="11" t="s">
        <v>260</v>
      </c>
      <c r="E3200" s="19" t="s">
        <v>6451</v>
      </c>
      <c r="F3200" s="10">
        <v>42036</v>
      </c>
      <c r="G3200" s="10">
        <v>45689</v>
      </c>
      <c r="H3200" s="11">
        <v>11</v>
      </c>
      <c r="I3200" s="20" t="s">
        <v>259</v>
      </c>
      <c r="J3200" s="11" t="s">
        <v>261</v>
      </c>
      <c r="K3200" s="11" t="s">
        <v>12658</v>
      </c>
      <c r="L3200" s="11">
        <v>2</v>
      </c>
    </row>
    <row r="3201" spans="1:12">
      <c r="A3201" s="11" t="s">
        <v>6202</v>
      </c>
      <c r="D3201" s="11" t="s">
        <v>260</v>
      </c>
      <c r="E3201" s="19" t="s">
        <v>6452</v>
      </c>
      <c r="F3201" s="10">
        <v>42036</v>
      </c>
      <c r="G3201" s="10">
        <v>45689</v>
      </c>
      <c r="H3201" s="11">
        <v>11</v>
      </c>
      <c r="I3201" s="20" t="s">
        <v>259</v>
      </c>
      <c r="J3201" s="11" t="s">
        <v>261</v>
      </c>
      <c r="K3201" s="11" t="s">
        <v>12658</v>
      </c>
      <c r="L3201" s="11">
        <v>2</v>
      </c>
    </row>
    <row r="3202" spans="1:12">
      <c r="A3202" s="11" t="s">
        <v>6203</v>
      </c>
      <c r="D3202" s="11" t="s">
        <v>260</v>
      </c>
      <c r="E3202" s="19" t="s">
        <v>6453</v>
      </c>
      <c r="F3202" s="10">
        <v>42036</v>
      </c>
      <c r="G3202" s="10">
        <v>45689</v>
      </c>
      <c r="H3202" s="11">
        <v>11</v>
      </c>
      <c r="I3202" s="20" t="s">
        <v>259</v>
      </c>
      <c r="J3202" s="11" t="s">
        <v>261</v>
      </c>
      <c r="K3202" s="11" t="s">
        <v>12658</v>
      </c>
      <c r="L3202" s="11">
        <v>2</v>
      </c>
    </row>
    <row r="3203" spans="1:12">
      <c r="A3203" s="11" t="s">
        <v>6204</v>
      </c>
      <c r="D3203" s="11" t="s">
        <v>260</v>
      </c>
      <c r="E3203" s="19" t="s">
        <v>6454</v>
      </c>
      <c r="F3203" s="10">
        <v>42036</v>
      </c>
      <c r="G3203" s="10">
        <v>45689</v>
      </c>
      <c r="H3203" s="11">
        <v>11</v>
      </c>
      <c r="I3203" s="20" t="s">
        <v>259</v>
      </c>
      <c r="J3203" s="11" t="s">
        <v>261</v>
      </c>
      <c r="K3203" s="11" t="s">
        <v>12658</v>
      </c>
      <c r="L3203" s="11">
        <v>2</v>
      </c>
    </row>
    <row r="3204" spans="1:12">
      <c r="A3204" s="11" t="s">
        <v>6205</v>
      </c>
      <c r="D3204" s="11" t="s">
        <v>260</v>
      </c>
      <c r="E3204" s="19" t="s">
        <v>6455</v>
      </c>
      <c r="F3204" s="10">
        <v>42036</v>
      </c>
      <c r="G3204" s="10">
        <v>45689</v>
      </c>
      <c r="H3204" s="11">
        <v>11</v>
      </c>
      <c r="I3204" s="20" t="s">
        <v>259</v>
      </c>
      <c r="J3204" s="11" t="s">
        <v>261</v>
      </c>
      <c r="K3204" s="11" t="s">
        <v>12658</v>
      </c>
      <c r="L3204" s="11">
        <v>2</v>
      </c>
    </row>
    <row r="3205" spans="1:12">
      <c r="A3205" s="11" t="s">
        <v>6206</v>
      </c>
      <c r="D3205" s="11" t="s">
        <v>260</v>
      </c>
      <c r="E3205" s="19" t="s">
        <v>6456</v>
      </c>
      <c r="F3205" s="10">
        <v>42036</v>
      </c>
      <c r="G3205" s="10">
        <v>45689</v>
      </c>
      <c r="H3205" s="11">
        <v>11</v>
      </c>
      <c r="I3205" s="20" t="s">
        <v>259</v>
      </c>
      <c r="J3205" s="11" t="s">
        <v>261</v>
      </c>
      <c r="K3205" s="11" t="s">
        <v>12658</v>
      </c>
      <c r="L3205" s="11">
        <v>2</v>
      </c>
    </row>
    <row r="3206" spans="1:12">
      <c r="A3206" s="11" t="s">
        <v>6207</v>
      </c>
      <c r="D3206" s="11" t="s">
        <v>260</v>
      </c>
      <c r="E3206" s="19" t="s">
        <v>6457</v>
      </c>
      <c r="F3206" s="10">
        <v>42036</v>
      </c>
      <c r="G3206" s="10">
        <v>45689</v>
      </c>
      <c r="H3206" s="11">
        <v>11</v>
      </c>
      <c r="I3206" s="20" t="s">
        <v>259</v>
      </c>
      <c r="J3206" s="11" t="s">
        <v>261</v>
      </c>
      <c r="K3206" s="11" t="s">
        <v>12658</v>
      </c>
      <c r="L3206" s="11">
        <v>2</v>
      </c>
    </row>
    <row r="3207" spans="1:12">
      <c r="A3207" s="11" t="s">
        <v>6208</v>
      </c>
      <c r="D3207" s="11" t="s">
        <v>260</v>
      </c>
      <c r="E3207" s="19" t="s">
        <v>6458</v>
      </c>
      <c r="F3207" s="10">
        <v>42036</v>
      </c>
      <c r="G3207" s="10">
        <v>45689</v>
      </c>
      <c r="H3207" s="11">
        <v>11</v>
      </c>
      <c r="I3207" s="20" t="s">
        <v>259</v>
      </c>
      <c r="J3207" s="11" t="s">
        <v>261</v>
      </c>
      <c r="K3207" s="11" t="s">
        <v>12658</v>
      </c>
      <c r="L3207" s="11">
        <v>2</v>
      </c>
    </row>
    <row r="3208" spans="1:12">
      <c r="A3208" s="11" t="s">
        <v>6209</v>
      </c>
      <c r="D3208" s="11" t="s">
        <v>260</v>
      </c>
      <c r="E3208" s="19" t="s">
        <v>6459</v>
      </c>
      <c r="F3208" s="10">
        <v>42036</v>
      </c>
      <c r="G3208" s="10">
        <v>45689</v>
      </c>
      <c r="H3208" s="11">
        <v>11</v>
      </c>
      <c r="I3208" s="20" t="s">
        <v>259</v>
      </c>
      <c r="J3208" s="11" t="s">
        <v>261</v>
      </c>
      <c r="K3208" s="11" t="s">
        <v>12658</v>
      </c>
      <c r="L3208" s="11">
        <v>2</v>
      </c>
    </row>
    <row r="3209" spans="1:12">
      <c r="A3209" s="11" t="s">
        <v>6210</v>
      </c>
      <c r="D3209" s="11" t="s">
        <v>260</v>
      </c>
      <c r="E3209" s="19" t="s">
        <v>6460</v>
      </c>
      <c r="F3209" s="10">
        <v>42036</v>
      </c>
      <c r="G3209" s="10">
        <v>45689</v>
      </c>
      <c r="H3209" s="11">
        <v>11</v>
      </c>
      <c r="I3209" s="20" t="s">
        <v>259</v>
      </c>
      <c r="J3209" s="11" t="s">
        <v>261</v>
      </c>
      <c r="K3209" s="11" t="s">
        <v>12658</v>
      </c>
      <c r="L3209" s="11">
        <v>2</v>
      </c>
    </row>
    <row r="3210" spans="1:12">
      <c r="A3210" s="11" t="s">
        <v>6211</v>
      </c>
      <c r="D3210" s="11" t="s">
        <v>260</v>
      </c>
      <c r="E3210" s="19" t="s">
        <v>6461</v>
      </c>
      <c r="F3210" s="10">
        <v>42036</v>
      </c>
      <c r="G3210" s="10">
        <v>45689</v>
      </c>
      <c r="H3210" s="11">
        <v>11</v>
      </c>
      <c r="I3210" s="20" t="s">
        <v>259</v>
      </c>
      <c r="J3210" s="11" t="s">
        <v>261</v>
      </c>
      <c r="K3210" s="11" t="s">
        <v>12658</v>
      </c>
      <c r="L3210" s="11">
        <v>2</v>
      </c>
    </row>
    <row r="3211" spans="1:12">
      <c r="A3211" s="11" t="s">
        <v>6212</v>
      </c>
      <c r="D3211" s="11" t="s">
        <v>260</v>
      </c>
      <c r="E3211" s="19" t="s">
        <v>6462</v>
      </c>
      <c r="F3211" s="10">
        <v>42036</v>
      </c>
      <c r="G3211" s="10">
        <v>45689</v>
      </c>
      <c r="H3211" s="11">
        <v>11</v>
      </c>
      <c r="I3211" s="20" t="s">
        <v>259</v>
      </c>
      <c r="J3211" s="11" t="s">
        <v>261</v>
      </c>
      <c r="K3211" s="11" t="s">
        <v>12658</v>
      </c>
      <c r="L3211" s="11">
        <v>2</v>
      </c>
    </row>
    <row r="3212" spans="1:12">
      <c r="A3212" s="11" t="s">
        <v>6213</v>
      </c>
      <c r="D3212" s="11" t="s">
        <v>260</v>
      </c>
      <c r="E3212" s="19" t="s">
        <v>6463</v>
      </c>
      <c r="F3212" s="10">
        <v>42036</v>
      </c>
      <c r="G3212" s="10">
        <v>45689</v>
      </c>
      <c r="H3212" s="11">
        <v>11</v>
      </c>
      <c r="I3212" s="20" t="s">
        <v>259</v>
      </c>
      <c r="J3212" s="11" t="s">
        <v>261</v>
      </c>
      <c r="K3212" s="11" t="s">
        <v>12658</v>
      </c>
      <c r="L3212" s="11">
        <v>2</v>
      </c>
    </row>
    <row r="3213" spans="1:12">
      <c r="A3213" s="11" t="s">
        <v>6214</v>
      </c>
      <c r="D3213" s="11" t="s">
        <v>260</v>
      </c>
      <c r="E3213" s="19" t="s">
        <v>6464</v>
      </c>
      <c r="F3213" s="10">
        <v>42036</v>
      </c>
      <c r="G3213" s="10">
        <v>45689</v>
      </c>
      <c r="H3213" s="11">
        <v>11</v>
      </c>
      <c r="I3213" s="11" t="s">
        <v>277</v>
      </c>
      <c r="J3213" s="11" t="s">
        <v>261</v>
      </c>
      <c r="K3213" s="11" t="s">
        <v>12658</v>
      </c>
      <c r="L3213" s="11">
        <v>2</v>
      </c>
    </row>
    <row r="3214" spans="1:12">
      <c r="A3214" s="11" t="s">
        <v>6215</v>
      </c>
      <c r="D3214" s="11" t="s">
        <v>260</v>
      </c>
      <c r="E3214" s="19" t="s">
        <v>6465</v>
      </c>
      <c r="F3214" s="10">
        <v>42036</v>
      </c>
      <c r="G3214" s="10">
        <v>45689</v>
      </c>
      <c r="H3214" s="11">
        <v>11</v>
      </c>
      <c r="I3214" s="11" t="s">
        <v>277</v>
      </c>
      <c r="J3214" s="11" t="s">
        <v>261</v>
      </c>
      <c r="K3214" s="11" t="s">
        <v>12658</v>
      </c>
      <c r="L3214" s="11">
        <v>2</v>
      </c>
    </row>
    <row r="3215" spans="1:12">
      <c r="A3215" s="11" t="s">
        <v>6216</v>
      </c>
      <c r="D3215" s="11" t="s">
        <v>260</v>
      </c>
      <c r="E3215" s="19" t="s">
        <v>6466</v>
      </c>
      <c r="F3215" s="10">
        <v>42036</v>
      </c>
      <c r="G3215" s="10">
        <v>45689</v>
      </c>
      <c r="H3215" s="11">
        <v>11</v>
      </c>
      <c r="I3215" s="11" t="s">
        <v>277</v>
      </c>
      <c r="J3215" s="11" t="s">
        <v>261</v>
      </c>
      <c r="K3215" s="11" t="s">
        <v>12658</v>
      </c>
      <c r="L3215" s="11">
        <v>2</v>
      </c>
    </row>
    <row r="3216" spans="1:12">
      <c r="A3216" s="11" t="s">
        <v>6217</v>
      </c>
      <c r="D3216" s="11" t="s">
        <v>260</v>
      </c>
      <c r="E3216" s="19" t="s">
        <v>6467</v>
      </c>
      <c r="F3216" s="10">
        <v>42036</v>
      </c>
      <c r="G3216" s="10">
        <v>45689</v>
      </c>
      <c r="H3216" s="11">
        <v>11</v>
      </c>
      <c r="I3216" s="20" t="s">
        <v>259</v>
      </c>
      <c r="J3216" s="11" t="s">
        <v>261</v>
      </c>
      <c r="K3216" s="11" t="s">
        <v>12658</v>
      </c>
      <c r="L3216" s="11">
        <v>2</v>
      </c>
    </row>
    <row r="3217" spans="1:12">
      <c r="A3217" s="11" t="s">
        <v>6218</v>
      </c>
      <c r="D3217" s="11" t="s">
        <v>260</v>
      </c>
      <c r="E3217" s="19" t="s">
        <v>6468</v>
      </c>
      <c r="F3217" s="10">
        <v>42036</v>
      </c>
      <c r="G3217" s="10">
        <v>45689</v>
      </c>
      <c r="H3217" s="11">
        <v>11</v>
      </c>
      <c r="I3217" s="20" t="s">
        <v>259</v>
      </c>
      <c r="J3217" s="11" t="s">
        <v>261</v>
      </c>
      <c r="K3217" s="11" t="s">
        <v>12658</v>
      </c>
      <c r="L3217" s="11">
        <v>2</v>
      </c>
    </row>
    <row r="3218" spans="1:12">
      <c r="A3218" s="11" t="s">
        <v>6219</v>
      </c>
      <c r="D3218" s="11" t="s">
        <v>260</v>
      </c>
      <c r="E3218" s="19" t="s">
        <v>6469</v>
      </c>
      <c r="F3218" s="10">
        <v>42036</v>
      </c>
      <c r="G3218" s="10">
        <v>45689</v>
      </c>
      <c r="H3218" s="11">
        <v>11</v>
      </c>
      <c r="I3218" s="20" t="s">
        <v>259</v>
      </c>
      <c r="J3218" s="11" t="s">
        <v>261</v>
      </c>
      <c r="K3218" s="11" t="s">
        <v>12658</v>
      </c>
      <c r="L3218" s="11">
        <v>2</v>
      </c>
    </row>
    <row r="3219" spans="1:12">
      <c r="A3219" s="11" t="s">
        <v>6220</v>
      </c>
      <c r="D3219" s="11" t="s">
        <v>260</v>
      </c>
      <c r="E3219" s="19" t="s">
        <v>6470</v>
      </c>
      <c r="F3219" s="10">
        <v>42036</v>
      </c>
      <c r="G3219" s="10">
        <v>45689</v>
      </c>
      <c r="H3219" s="11">
        <v>11</v>
      </c>
      <c r="I3219" s="20" t="s">
        <v>259</v>
      </c>
      <c r="J3219" s="11" t="s">
        <v>261</v>
      </c>
      <c r="K3219" s="11" t="s">
        <v>12658</v>
      </c>
      <c r="L3219" s="11">
        <v>2</v>
      </c>
    </row>
    <row r="3220" spans="1:12">
      <c r="A3220" s="11" t="s">
        <v>6221</v>
      </c>
      <c r="D3220" s="11" t="s">
        <v>260</v>
      </c>
      <c r="E3220" s="19" t="s">
        <v>6471</v>
      </c>
      <c r="F3220" s="10">
        <v>42036</v>
      </c>
      <c r="G3220" s="10">
        <v>45689</v>
      </c>
      <c r="H3220" s="11">
        <v>11</v>
      </c>
      <c r="I3220" s="20" t="s">
        <v>259</v>
      </c>
      <c r="J3220" s="11" t="s">
        <v>261</v>
      </c>
      <c r="K3220" s="11" t="s">
        <v>12658</v>
      </c>
      <c r="L3220" s="11">
        <v>2</v>
      </c>
    </row>
    <row r="3221" spans="1:12">
      <c r="A3221" s="11" t="s">
        <v>6222</v>
      </c>
      <c r="D3221" s="11" t="s">
        <v>260</v>
      </c>
      <c r="E3221" s="19" t="s">
        <v>6472</v>
      </c>
      <c r="F3221" s="10">
        <v>42036</v>
      </c>
      <c r="G3221" s="10">
        <v>45689</v>
      </c>
      <c r="H3221" s="11">
        <v>11</v>
      </c>
      <c r="I3221" s="20" t="s">
        <v>259</v>
      </c>
      <c r="J3221" s="11" t="s">
        <v>261</v>
      </c>
      <c r="K3221" s="11" t="s">
        <v>12658</v>
      </c>
      <c r="L3221" s="11">
        <v>2</v>
      </c>
    </row>
    <row r="3222" spans="1:12">
      <c r="A3222" s="11" t="s">
        <v>6223</v>
      </c>
      <c r="D3222" s="11" t="s">
        <v>260</v>
      </c>
      <c r="E3222" s="19" t="s">
        <v>6473</v>
      </c>
      <c r="F3222" s="10">
        <v>42036</v>
      </c>
      <c r="G3222" s="10">
        <v>45689</v>
      </c>
      <c r="H3222" s="11">
        <v>11</v>
      </c>
      <c r="I3222" s="20" t="s">
        <v>259</v>
      </c>
      <c r="J3222" s="11" t="s">
        <v>261</v>
      </c>
      <c r="K3222" s="11" t="s">
        <v>12658</v>
      </c>
      <c r="L3222" s="11">
        <v>2</v>
      </c>
    </row>
    <row r="3223" spans="1:12">
      <c r="A3223" s="11" t="s">
        <v>6224</v>
      </c>
      <c r="D3223" s="11" t="s">
        <v>260</v>
      </c>
      <c r="E3223" s="19" t="s">
        <v>6474</v>
      </c>
      <c r="F3223" s="10">
        <v>42036</v>
      </c>
      <c r="G3223" s="10">
        <v>45689</v>
      </c>
      <c r="H3223" s="11">
        <v>11</v>
      </c>
      <c r="I3223" s="20" t="s">
        <v>259</v>
      </c>
      <c r="J3223" s="11" t="s">
        <v>261</v>
      </c>
      <c r="K3223" s="11" t="s">
        <v>12658</v>
      </c>
      <c r="L3223" s="11">
        <v>2</v>
      </c>
    </row>
    <row r="3224" spans="1:12">
      <c r="A3224" s="11" t="s">
        <v>6225</v>
      </c>
      <c r="D3224" s="11" t="s">
        <v>260</v>
      </c>
      <c r="E3224" s="19" t="s">
        <v>6475</v>
      </c>
      <c r="F3224" s="10">
        <v>42036</v>
      </c>
      <c r="G3224" s="10">
        <v>45689</v>
      </c>
      <c r="H3224" s="11">
        <v>11</v>
      </c>
      <c r="I3224" s="20" t="s">
        <v>259</v>
      </c>
      <c r="J3224" s="11" t="s">
        <v>261</v>
      </c>
      <c r="K3224" s="11" t="s">
        <v>12658</v>
      </c>
      <c r="L3224" s="11">
        <v>2</v>
      </c>
    </row>
    <row r="3225" spans="1:12">
      <c r="A3225" s="11" t="s">
        <v>6226</v>
      </c>
      <c r="D3225" s="11" t="s">
        <v>260</v>
      </c>
      <c r="E3225" s="19" t="s">
        <v>6476</v>
      </c>
      <c r="F3225" s="10">
        <v>42036</v>
      </c>
      <c r="G3225" s="10">
        <v>45689</v>
      </c>
      <c r="H3225" s="11">
        <v>11</v>
      </c>
      <c r="I3225" s="20" t="s">
        <v>259</v>
      </c>
      <c r="J3225" s="11" t="s">
        <v>261</v>
      </c>
      <c r="K3225" s="11" t="s">
        <v>12658</v>
      </c>
      <c r="L3225" s="11">
        <v>2</v>
      </c>
    </row>
    <row r="3226" spans="1:12">
      <c r="A3226" s="11" t="s">
        <v>6227</v>
      </c>
      <c r="D3226" s="11" t="s">
        <v>260</v>
      </c>
      <c r="E3226" s="19" t="s">
        <v>6477</v>
      </c>
      <c r="F3226" s="10">
        <v>42036</v>
      </c>
      <c r="G3226" s="10">
        <v>45689</v>
      </c>
      <c r="H3226" s="11">
        <v>11</v>
      </c>
      <c r="I3226" s="20" t="s">
        <v>259</v>
      </c>
      <c r="J3226" s="11" t="s">
        <v>261</v>
      </c>
      <c r="K3226" s="11" t="s">
        <v>12658</v>
      </c>
      <c r="L3226" s="11">
        <v>2</v>
      </c>
    </row>
    <row r="3227" spans="1:12">
      <c r="A3227" s="11" t="s">
        <v>6228</v>
      </c>
      <c r="D3227" s="11" t="s">
        <v>260</v>
      </c>
      <c r="E3227" s="19" t="s">
        <v>6478</v>
      </c>
      <c r="F3227" s="10">
        <v>42036</v>
      </c>
      <c r="G3227" s="10">
        <v>45689</v>
      </c>
      <c r="H3227" s="11">
        <v>11</v>
      </c>
      <c r="I3227" s="20" t="s">
        <v>259</v>
      </c>
      <c r="J3227" s="11" t="s">
        <v>261</v>
      </c>
      <c r="K3227" s="11" t="s">
        <v>12658</v>
      </c>
      <c r="L3227" s="11">
        <v>2</v>
      </c>
    </row>
    <row r="3228" spans="1:12">
      <c r="A3228" s="11" t="s">
        <v>6229</v>
      </c>
      <c r="D3228" s="11" t="s">
        <v>260</v>
      </c>
      <c r="E3228" s="19" t="s">
        <v>6479</v>
      </c>
      <c r="F3228" s="10">
        <v>42036</v>
      </c>
      <c r="G3228" s="10">
        <v>45689</v>
      </c>
      <c r="H3228" s="11">
        <v>11</v>
      </c>
      <c r="I3228" s="20" t="s">
        <v>259</v>
      </c>
      <c r="J3228" s="11" t="s">
        <v>261</v>
      </c>
      <c r="K3228" s="11" t="s">
        <v>12658</v>
      </c>
      <c r="L3228" s="11">
        <v>2</v>
      </c>
    </row>
    <row r="3229" spans="1:12">
      <c r="A3229" s="11" t="s">
        <v>6230</v>
      </c>
      <c r="D3229" s="11" t="s">
        <v>260</v>
      </c>
      <c r="E3229" s="19" t="s">
        <v>6480</v>
      </c>
      <c r="F3229" s="10">
        <v>42036</v>
      </c>
      <c r="G3229" s="10">
        <v>45689</v>
      </c>
      <c r="H3229" s="11">
        <v>11</v>
      </c>
      <c r="I3229" s="20" t="s">
        <v>259</v>
      </c>
      <c r="J3229" s="11" t="s">
        <v>261</v>
      </c>
      <c r="K3229" s="11" t="s">
        <v>12658</v>
      </c>
      <c r="L3229" s="11">
        <v>2</v>
      </c>
    </row>
    <row r="3230" spans="1:12">
      <c r="A3230" s="11" t="s">
        <v>6231</v>
      </c>
      <c r="D3230" s="11" t="s">
        <v>260</v>
      </c>
      <c r="E3230" s="19" t="s">
        <v>6481</v>
      </c>
      <c r="F3230" s="10">
        <v>42036</v>
      </c>
      <c r="G3230" s="10">
        <v>45689</v>
      </c>
      <c r="H3230" s="11">
        <v>11</v>
      </c>
      <c r="I3230" s="20" t="s">
        <v>259</v>
      </c>
      <c r="J3230" s="11" t="s">
        <v>261</v>
      </c>
      <c r="K3230" s="11" t="s">
        <v>12658</v>
      </c>
      <c r="L3230" s="11">
        <v>2</v>
      </c>
    </row>
    <row r="3231" spans="1:12">
      <c r="A3231" s="11" t="s">
        <v>6232</v>
      </c>
      <c r="D3231" s="11" t="s">
        <v>260</v>
      </c>
      <c r="E3231" s="19" t="s">
        <v>6482</v>
      </c>
      <c r="F3231" s="10">
        <v>42036</v>
      </c>
      <c r="G3231" s="10">
        <v>45689</v>
      </c>
      <c r="H3231" s="11">
        <v>11</v>
      </c>
      <c r="I3231" s="11" t="s">
        <v>277</v>
      </c>
      <c r="J3231" s="11" t="s">
        <v>261</v>
      </c>
      <c r="K3231" s="11" t="s">
        <v>12658</v>
      </c>
      <c r="L3231" s="11">
        <v>2</v>
      </c>
    </row>
    <row r="3232" spans="1:12">
      <c r="A3232" s="11" t="s">
        <v>6233</v>
      </c>
      <c r="D3232" s="11" t="s">
        <v>260</v>
      </c>
      <c r="E3232" s="19" t="s">
        <v>6483</v>
      </c>
      <c r="F3232" s="10">
        <v>42036</v>
      </c>
      <c r="G3232" s="10">
        <v>45689</v>
      </c>
      <c r="H3232" s="11">
        <v>11</v>
      </c>
      <c r="I3232" s="11" t="s">
        <v>277</v>
      </c>
      <c r="J3232" s="11" t="s">
        <v>261</v>
      </c>
      <c r="K3232" s="11" t="s">
        <v>12658</v>
      </c>
      <c r="L3232" s="11">
        <v>2</v>
      </c>
    </row>
    <row r="3233" spans="1:12">
      <c r="A3233" s="11" t="s">
        <v>6234</v>
      </c>
      <c r="D3233" s="11" t="s">
        <v>260</v>
      </c>
      <c r="E3233" s="19" t="s">
        <v>6484</v>
      </c>
      <c r="F3233" s="10">
        <v>42036</v>
      </c>
      <c r="G3233" s="10">
        <v>45689</v>
      </c>
      <c r="H3233" s="11">
        <v>11</v>
      </c>
      <c r="I3233" s="11" t="s">
        <v>277</v>
      </c>
      <c r="J3233" s="11" t="s">
        <v>261</v>
      </c>
      <c r="K3233" s="11" t="s">
        <v>12658</v>
      </c>
      <c r="L3233" s="11">
        <v>2</v>
      </c>
    </row>
    <row r="3234" spans="1:12">
      <c r="A3234" s="11" t="s">
        <v>6235</v>
      </c>
      <c r="D3234" s="11" t="s">
        <v>260</v>
      </c>
      <c r="E3234" s="19" t="s">
        <v>6485</v>
      </c>
      <c r="F3234" s="10">
        <v>42036</v>
      </c>
      <c r="G3234" s="10">
        <v>45689</v>
      </c>
      <c r="H3234" s="11">
        <v>11</v>
      </c>
      <c r="I3234" s="20" t="s">
        <v>259</v>
      </c>
      <c r="J3234" s="11" t="s">
        <v>261</v>
      </c>
      <c r="K3234" s="11" t="s">
        <v>12658</v>
      </c>
      <c r="L3234" s="11">
        <v>2</v>
      </c>
    </row>
    <row r="3235" spans="1:12">
      <c r="A3235" s="11" t="s">
        <v>6236</v>
      </c>
      <c r="D3235" s="11" t="s">
        <v>260</v>
      </c>
      <c r="E3235" s="19" t="s">
        <v>6486</v>
      </c>
      <c r="F3235" s="10">
        <v>42036</v>
      </c>
      <c r="G3235" s="10">
        <v>45689</v>
      </c>
      <c r="H3235" s="11">
        <v>11</v>
      </c>
      <c r="I3235" s="20" t="s">
        <v>259</v>
      </c>
      <c r="J3235" s="11" t="s">
        <v>261</v>
      </c>
      <c r="K3235" s="11" t="s">
        <v>12658</v>
      </c>
      <c r="L3235" s="11">
        <v>2</v>
      </c>
    </row>
    <row r="3236" spans="1:12">
      <c r="A3236" s="11" t="s">
        <v>6237</v>
      </c>
      <c r="D3236" s="11" t="s">
        <v>260</v>
      </c>
      <c r="E3236" s="19" t="s">
        <v>6487</v>
      </c>
      <c r="F3236" s="10">
        <v>42036</v>
      </c>
      <c r="G3236" s="10">
        <v>45689</v>
      </c>
      <c r="H3236" s="11">
        <v>11</v>
      </c>
      <c r="I3236" s="20" t="s">
        <v>259</v>
      </c>
      <c r="J3236" s="11" t="s">
        <v>261</v>
      </c>
      <c r="K3236" s="11" t="s">
        <v>12658</v>
      </c>
      <c r="L3236" s="11">
        <v>2</v>
      </c>
    </row>
    <row r="3237" spans="1:12">
      <c r="A3237" s="11" t="s">
        <v>6238</v>
      </c>
      <c r="D3237" s="11" t="s">
        <v>260</v>
      </c>
      <c r="E3237" s="19" t="s">
        <v>6488</v>
      </c>
      <c r="F3237" s="10">
        <v>42036</v>
      </c>
      <c r="G3237" s="10">
        <v>45689</v>
      </c>
      <c r="H3237" s="11">
        <v>11</v>
      </c>
      <c r="I3237" s="20" t="s">
        <v>259</v>
      </c>
      <c r="J3237" s="11" t="s">
        <v>261</v>
      </c>
      <c r="K3237" s="11" t="s">
        <v>12658</v>
      </c>
      <c r="L3237" s="11">
        <v>2</v>
      </c>
    </row>
    <row r="3238" spans="1:12">
      <c r="A3238" s="11" t="s">
        <v>6239</v>
      </c>
      <c r="D3238" s="11" t="s">
        <v>260</v>
      </c>
      <c r="E3238" s="19" t="s">
        <v>6489</v>
      </c>
      <c r="F3238" s="10">
        <v>42036</v>
      </c>
      <c r="G3238" s="10">
        <v>45689</v>
      </c>
      <c r="H3238" s="11">
        <v>11</v>
      </c>
      <c r="I3238" s="20" t="s">
        <v>259</v>
      </c>
      <c r="J3238" s="11" t="s">
        <v>261</v>
      </c>
      <c r="K3238" s="11" t="s">
        <v>12658</v>
      </c>
      <c r="L3238" s="11">
        <v>2</v>
      </c>
    </row>
    <row r="3239" spans="1:12">
      <c r="A3239" s="11" t="s">
        <v>6240</v>
      </c>
      <c r="D3239" s="11" t="s">
        <v>260</v>
      </c>
      <c r="E3239" s="19" t="s">
        <v>6490</v>
      </c>
      <c r="F3239" s="10">
        <v>42036</v>
      </c>
      <c r="G3239" s="10">
        <v>45689</v>
      </c>
      <c r="H3239" s="11">
        <v>11</v>
      </c>
      <c r="I3239" s="20" t="s">
        <v>259</v>
      </c>
      <c r="J3239" s="11" t="s">
        <v>261</v>
      </c>
      <c r="K3239" s="11" t="s">
        <v>12658</v>
      </c>
      <c r="L3239" s="11">
        <v>2</v>
      </c>
    </row>
    <row r="3240" spans="1:12">
      <c r="A3240" s="11" t="s">
        <v>6241</v>
      </c>
      <c r="D3240" s="11" t="s">
        <v>260</v>
      </c>
      <c r="E3240" s="19" t="s">
        <v>6491</v>
      </c>
      <c r="F3240" s="10">
        <v>42036</v>
      </c>
      <c r="G3240" s="10">
        <v>45689</v>
      </c>
      <c r="H3240" s="11">
        <v>11</v>
      </c>
      <c r="I3240" s="20" t="s">
        <v>259</v>
      </c>
      <c r="J3240" s="11" t="s">
        <v>261</v>
      </c>
      <c r="K3240" s="11" t="s">
        <v>12658</v>
      </c>
      <c r="L3240" s="11">
        <v>2</v>
      </c>
    </row>
    <row r="3241" spans="1:12">
      <c r="A3241" s="11" t="s">
        <v>6242</v>
      </c>
      <c r="D3241" s="11" t="s">
        <v>260</v>
      </c>
      <c r="E3241" s="19" t="s">
        <v>6492</v>
      </c>
      <c r="F3241" s="10">
        <v>42036</v>
      </c>
      <c r="G3241" s="10">
        <v>45689</v>
      </c>
      <c r="H3241" s="11">
        <v>11</v>
      </c>
      <c r="I3241" s="20" t="s">
        <v>259</v>
      </c>
      <c r="J3241" s="11" t="s">
        <v>261</v>
      </c>
      <c r="K3241" s="11" t="s">
        <v>12658</v>
      </c>
      <c r="L3241" s="11">
        <v>2</v>
      </c>
    </row>
    <row r="3242" spans="1:12">
      <c r="A3242" s="11" t="s">
        <v>6243</v>
      </c>
      <c r="D3242" s="11" t="s">
        <v>260</v>
      </c>
      <c r="E3242" s="19" t="s">
        <v>6493</v>
      </c>
      <c r="F3242" s="10">
        <v>42036</v>
      </c>
      <c r="G3242" s="10">
        <v>45689</v>
      </c>
      <c r="H3242" s="11">
        <v>11</v>
      </c>
      <c r="I3242" s="20" t="s">
        <v>259</v>
      </c>
      <c r="J3242" s="11" t="s">
        <v>261</v>
      </c>
      <c r="K3242" s="11" t="s">
        <v>12658</v>
      </c>
      <c r="L3242" s="11">
        <v>2</v>
      </c>
    </row>
    <row r="3243" spans="1:12">
      <c r="A3243" s="11" t="s">
        <v>6244</v>
      </c>
      <c r="D3243" s="11" t="s">
        <v>260</v>
      </c>
      <c r="E3243" s="19" t="s">
        <v>6494</v>
      </c>
      <c r="F3243" s="10">
        <v>42036</v>
      </c>
      <c r="G3243" s="10">
        <v>45689</v>
      </c>
      <c r="H3243" s="11">
        <v>11</v>
      </c>
      <c r="I3243" s="20" t="s">
        <v>259</v>
      </c>
      <c r="J3243" s="11" t="s">
        <v>261</v>
      </c>
      <c r="K3243" s="11" t="s">
        <v>12658</v>
      </c>
      <c r="L3243" s="11">
        <v>2</v>
      </c>
    </row>
    <row r="3244" spans="1:12">
      <c r="A3244" s="11" t="s">
        <v>6245</v>
      </c>
      <c r="D3244" s="11" t="s">
        <v>260</v>
      </c>
      <c r="E3244" s="19" t="s">
        <v>6495</v>
      </c>
      <c r="F3244" s="10">
        <v>42036</v>
      </c>
      <c r="G3244" s="10">
        <v>45689</v>
      </c>
      <c r="H3244" s="11">
        <v>11</v>
      </c>
      <c r="I3244" s="20" t="s">
        <v>259</v>
      </c>
      <c r="J3244" s="11" t="s">
        <v>261</v>
      </c>
      <c r="K3244" s="11" t="s">
        <v>12658</v>
      </c>
      <c r="L3244" s="11">
        <v>2</v>
      </c>
    </row>
    <row r="3245" spans="1:12">
      <c r="A3245" s="11" t="s">
        <v>6246</v>
      </c>
      <c r="D3245" s="11" t="s">
        <v>260</v>
      </c>
      <c r="E3245" s="19" t="s">
        <v>6496</v>
      </c>
      <c r="F3245" s="10">
        <v>42036</v>
      </c>
      <c r="G3245" s="10">
        <v>45689</v>
      </c>
      <c r="H3245" s="11">
        <v>11</v>
      </c>
      <c r="I3245" s="20" t="s">
        <v>259</v>
      </c>
      <c r="J3245" s="11" t="s">
        <v>261</v>
      </c>
      <c r="K3245" s="11" t="s">
        <v>12658</v>
      </c>
      <c r="L3245" s="11">
        <v>2</v>
      </c>
    </row>
    <row r="3246" spans="1:12">
      <c r="A3246" s="11" t="s">
        <v>6247</v>
      </c>
      <c r="D3246" s="11" t="s">
        <v>260</v>
      </c>
      <c r="E3246" s="19" t="s">
        <v>6497</v>
      </c>
      <c r="F3246" s="10">
        <v>42036</v>
      </c>
      <c r="G3246" s="10">
        <v>45689</v>
      </c>
      <c r="H3246" s="11">
        <v>11</v>
      </c>
      <c r="I3246" s="20" t="s">
        <v>259</v>
      </c>
      <c r="J3246" s="11" t="s">
        <v>261</v>
      </c>
      <c r="K3246" s="11" t="s">
        <v>12658</v>
      </c>
      <c r="L3246" s="11">
        <v>2</v>
      </c>
    </row>
    <row r="3247" spans="1:12">
      <c r="A3247" s="11" t="s">
        <v>6248</v>
      </c>
      <c r="D3247" s="11" t="s">
        <v>260</v>
      </c>
      <c r="E3247" s="19" t="s">
        <v>6498</v>
      </c>
      <c r="F3247" s="10">
        <v>42036</v>
      </c>
      <c r="G3247" s="10">
        <v>45689</v>
      </c>
      <c r="H3247" s="11">
        <v>11</v>
      </c>
      <c r="I3247" s="20" t="s">
        <v>259</v>
      </c>
      <c r="J3247" s="11" t="s">
        <v>261</v>
      </c>
      <c r="K3247" s="11" t="s">
        <v>12658</v>
      </c>
      <c r="L3247" s="11">
        <v>2</v>
      </c>
    </row>
    <row r="3248" spans="1:12">
      <c r="A3248" s="11" t="s">
        <v>6249</v>
      </c>
      <c r="D3248" s="11" t="s">
        <v>260</v>
      </c>
      <c r="E3248" s="19" t="s">
        <v>6499</v>
      </c>
      <c r="F3248" s="10">
        <v>42036</v>
      </c>
      <c r="G3248" s="10">
        <v>45689</v>
      </c>
      <c r="H3248" s="11">
        <v>11</v>
      </c>
      <c r="I3248" s="20" t="s">
        <v>259</v>
      </c>
      <c r="J3248" s="11" t="s">
        <v>261</v>
      </c>
      <c r="K3248" s="11" t="s">
        <v>12658</v>
      </c>
      <c r="L3248" s="11">
        <v>2</v>
      </c>
    </row>
    <row r="3249" spans="1:12">
      <c r="A3249" s="11" t="s">
        <v>6250</v>
      </c>
      <c r="D3249" s="11" t="s">
        <v>260</v>
      </c>
      <c r="E3249" s="19" t="s">
        <v>6500</v>
      </c>
      <c r="F3249" s="10">
        <v>42036</v>
      </c>
      <c r="G3249" s="10">
        <v>45689</v>
      </c>
      <c r="H3249" s="11">
        <v>11</v>
      </c>
      <c r="I3249" s="11" t="s">
        <v>277</v>
      </c>
      <c r="J3249" s="11" t="s">
        <v>261</v>
      </c>
      <c r="K3249" s="11" t="s">
        <v>12658</v>
      </c>
      <c r="L3249" s="11">
        <v>2</v>
      </c>
    </row>
    <row r="3250" spans="1:12">
      <c r="A3250" s="11" t="s">
        <v>6251</v>
      </c>
      <c r="D3250" s="11" t="s">
        <v>260</v>
      </c>
      <c r="E3250" s="19" t="s">
        <v>6501</v>
      </c>
      <c r="F3250" s="10">
        <v>42036</v>
      </c>
      <c r="G3250" s="10">
        <v>45689</v>
      </c>
      <c r="H3250" s="11">
        <v>11</v>
      </c>
      <c r="I3250" s="11" t="s">
        <v>277</v>
      </c>
      <c r="J3250" s="11" t="s">
        <v>261</v>
      </c>
      <c r="K3250" s="11" t="s">
        <v>12658</v>
      </c>
      <c r="L3250" s="11">
        <v>2</v>
      </c>
    </row>
    <row r="3251" spans="1:12">
      <c r="A3251" s="11" t="s">
        <v>6252</v>
      </c>
      <c r="D3251" s="11" t="s">
        <v>260</v>
      </c>
      <c r="E3251" s="19" t="s">
        <v>6502</v>
      </c>
      <c r="F3251" s="10">
        <v>42036</v>
      </c>
      <c r="G3251" s="10">
        <v>45689</v>
      </c>
      <c r="H3251" s="11">
        <v>11</v>
      </c>
      <c r="I3251" s="11" t="s">
        <v>277</v>
      </c>
      <c r="J3251" s="11" t="s">
        <v>261</v>
      </c>
      <c r="K3251" s="11" t="s">
        <v>12658</v>
      </c>
      <c r="L3251" s="11">
        <v>2</v>
      </c>
    </row>
    <row r="3252" spans="1:12">
      <c r="A3252" s="11" t="s">
        <v>6253</v>
      </c>
      <c r="D3252" s="11" t="s">
        <v>260</v>
      </c>
      <c r="E3252" s="19" t="s">
        <v>6503</v>
      </c>
      <c r="F3252" s="10">
        <v>42036</v>
      </c>
      <c r="G3252" s="10">
        <v>45689</v>
      </c>
      <c r="H3252" s="11">
        <v>11</v>
      </c>
      <c r="I3252" s="20" t="s">
        <v>259</v>
      </c>
      <c r="J3252" s="11" t="s">
        <v>261</v>
      </c>
      <c r="K3252" s="11" t="s">
        <v>12658</v>
      </c>
      <c r="L3252" s="11">
        <v>2</v>
      </c>
    </row>
    <row r="3253" spans="1:12">
      <c r="A3253" s="11" t="s">
        <v>6254</v>
      </c>
      <c r="D3253" s="11" t="s">
        <v>260</v>
      </c>
      <c r="E3253" s="19" t="s">
        <v>6504</v>
      </c>
      <c r="F3253" s="10">
        <v>42036</v>
      </c>
      <c r="G3253" s="10">
        <v>45689</v>
      </c>
      <c r="H3253" s="11">
        <v>11</v>
      </c>
      <c r="I3253" s="20" t="s">
        <v>259</v>
      </c>
      <c r="J3253" s="11" t="s">
        <v>261</v>
      </c>
      <c r="K3253" s="11" t="s">
        <v>12658</v>
      </c>
      <c r="L3253" s="11">
        <v>2</v>
      </c>
    </row>
    <row r="3254" spans="1:12">
      <c r="A3254" s="11" t="s">
        <v>6255</v>
      </c>
      <c r="D3254" s="11" t="s">
        <v>260</v>
      </c>
      <c r="E3254" s="19" t="s">
        <v>6505</v>
      </c>
      <c r="F3254" s="10">
        <v>42036</v>
      </c>
      <c r="G3254" s="10">
        <v>45689</v>
      </c>
      <c r="H3254" s="11">
        <v>11</v>
      </c>
      <c r="I3254" s="20" t="s">
        <v>259</v>
      </c>
      <c r="J3254" s="11" t="s">
        <v>261</v>
      </c>
      <c r="K3254" s="11" t="s">
        <v>12658</v>
      </c>
      <c r="L3254" s="11">
        <v>2</v>
      </c>
    </row>
    <row r="3255" spans="1:12">
      <c r="A3255" s="11" t="s">
        <v>6256</v>
      </c>
      <c r="D3255" s="11" t="s">
        <v>260</v>
      </c>
      <c r="E3255" s="19" t="s">
        <v>6506</v>
      </c>
      <c r="F3255" s="10">
        <v>42036</v>
      </c>
      <c r="G3255" s="10">
        <v>45689</v>
      </c>
      <c r="H3255" s="11">
        <v>11</v>
      </c>
      <c r="I3255" s="20" t="s">
        <v>259</v>
      </c>
      <c r="J3255" s="11" t="s">
        <v>261</v>
      </c>
      <c r="K3255" s="11" t="s">
        <v>12658</v>
      </c>
      <c r="L3255" s="11">
        <v>2</v>
      </c>
    </row>
    <row r="3256" spans="1:12">
      <c r="A3256" s="11" t="s">
        <v>6257</v>
      </c>
      <c r="D3256" s="11" t="s">
        <v>260</v>
      </c>
      <c r="E3256" s="19" t="s">
        <v>6507</v>
      </c>
      <c r="F3256" s="10">
        <v>42036</v>
      </c>
      <c r="G3256" s="10">
        <v>45689</v>
      </c>
      <c r="H3256" s="11">
        <v>11</v>
      </c>
      <c r="I3256" s="20" t="s">
        <v>259</v>
      </c>
      <c r="J3256" s="11" t="s">
        <v>261</v>
      </c>
      <c r="K3256" s="11" t="s">
        <v>12658</v>
      </c>
      <c r="L3256" s="11">
        <v>2</v>
      </c>
    </row>
    <row r="3257" spans="1:12">
      <c r="A3257" s="11" t="s">
        <v>6258</v>
      </c>
      <c r="D3257" s="11" t="s">
        <v>260</v>
      </c>
      <c r="E3257" s="19" t="s">
        <v>6508</v>
      </c>
      <c r="F3257" s="10">
        <v>42036</v>
      </c>
      <c r="G3257" s="10">
        <v>45689</v>
      </c>
      <c r="H3257" s="11">
        <v>11</v>
      </c>
      <c r="I3257" s="20" t="s">
        <v>259</v>
      </c>
      <c r="J3257" s="11" t="s">
        <v>261</v>
      </c>
      <c r="K3257" s="11" t="s">
        <v>12658</v>
      </c>
      <c r="L3257" s="11">
        <v>2</v>
      </c>
    </row>
    <row r="3258" spans="1:12">
      <c r="A3258" s="11" t="s">
        <v>6259</v>
      </c>
      <c r="D3258" s="11" t="s">
        <v>260</v>
      </c>
      <c r="E3258" s="19" t="s">
        <v>6509</v>
      </c>
      <c r="F3258" s="10">
        <v>42036</v>
      </c>
      <c r="G3258" s="10">
        <v>45689</v>
      </c>
      <c r="H3258" s="11">
        <v>11</v>
      </c>
      <c r="I3258" s="20" t="s">
        <v>259</v>
      </c>
      <c r="J3258" s="11" t="s">
        <v>261</v>
      </c>
      <c r="K3258" s="11" t="s">
        <v>12658</v>
      </c>
      <c r="L3258" s="11">
        <v>2</v>
      </c>
    </row>
    <row r="3259" spans="1:12">
      <c r="A3259" s="11" t="s">
        <v>6260</v>
      </c>
      <c r="D3259" s="11" t="s">
        <v>260</v>
      </c>
      <c r="E3259" s="19" t="s">
        <v>6510</v>
      </c>
      <c r="F3259" s="10">
        <v>42036</v>
      </c>
      <c r="G3259" s="10">
        <v>45689</v>
      </c>
      <c r="H3259" s="11">
        <v>11</v>
      </c>
      <c r="I3259" s="20" t="s">
        <v>259</v>
      </c>
      <c r="J3259" s="11" t="s">
        <v>261</v>
      </c>
      <c r="K3259" s="11" t="s">
        <v>12658</v>
      </c>
      <c r="L3259" s="11">
        <v>2</v>
      </c>
    </row>
    <row r="3260" spans="1:12">
      <c r="A3260" s="11" t="s">
        <v>6261</v>
      </c>
      <c r="D3260" s="11" t="s">
        <v>260</v>
      </c>
      <c r="E3260" s="19" t="s">
        <v>6511</v>
      </c>
      <c r="F3260" s="10">
        <v>42036</v>
      </c>
      <c r="G3260" s="10">
        <v>45689</v>
      </c>
      <c r="H3260" s="11">
        <v>11</v>
      </c>
      <c r="I3260" s="20" t="s">
        <v>259</v>
      </c>
      <c r="J3260" s="11" t="s">
        <v>261</v>
      </c>
      <c r="K3260" s="11" t="s">
        <v>12658</v>
      </c>
      <c r="L3260" s="11">
        <v>2</v>
      </c>
    </row>
    <row r="3261" spans="1:12">
      <c r="A3261" s="11" t="s">
        <v>6262</v>
      </c>
      <c r="D3261" s="11" t="s">
        <v>260</v>
      </c>
      <c r="E3261" s="19" t="s">
        <v>6512</v>
      </c>
      <c r="F3261" s="10">
        <v>42036</v>
      </c>
      <c r="G3261" s="10">
        <v>45689</v>
      </c>
      <c r="H3261" s="11">
        <v>11</v>
      </c>
      <c r="I3261" s="20" t="s">
        <v>259</v>
      </c>
      <c r="J3261" s="11" t="s">
        <v>261</v>
      </c>
      <c r="K3261" s="11" t="s">
        <v>12658</v>
      </c>
      <c r="L3261" s="11">
        <v>2</v>
      </c>
    </row>
    <row r="3262" spans="1:12">
      <c r="A3262" s="11" t="s">
        <v>6513</v>
      </c>
      <c r="D3262" s="11" t="s">
        <v>260</v>
      </c>
      <c r="E3262" s="19" t="s">
        <v>6763</v>
      </c>
      <c r="F3262" s="10">
        <v>42036</v>
      </c>
      <c r="G3262" s="10">
        <v>45689</v>
      </c>
      <c r="H3262" s="11">
        <v>11</v>
      </c>
      <c r="I3262" s="20" t="s">
        <v>259</v>
      </c>
      <c r="J3262" s="11" t="s">
        <v>261</v>
      </c>
      <c r="K3262" s="11" t="s">
        <v>12658</v>
      </c>
      <c r="L3262" s="11">
        <v>2</v>
      </c>
    </row>
    <row r="3263" spans="1:12">
      <c r="A3263" s="11" t="s">
        <v>6514</v>
      </c>
      <c r="D3263" s="11" t="s">
        <v>260</v>
      </c>
      <c r="E3263" s="19" t="s">
        <v>6764</v>
      </c>
      <c r="F3263" s="10">
        <v>42036</v>
      </c>
      <c r="G3263" s="10">
        <v>45689</v>
      </c>
      <c r="H3263" s="11">
        <v>11</v>
      </c>
      <c r="I3263" s="20" t="s">
        <v>259</v>
      </c>
      <c r="J3263" s="11" t="s">
        <v>261</v>
      </c>
      <c r="K3263" s="11" t="s">
        <v>12658</v>
      </c>
      <c r="L3263" s="11">
        <v>2</v>
      </c>
    </row>
    <row r="3264" spans="1:12">
      <c r="A3264" s="11" t="s">
        <v>6515</v>
      </c>
      <c r="D3264" s="11" t="s">
        <v>260</v>
      </c>
      <c r="E3264" s="19" t="s">
        <v>6765</v>
      </c>
      <c r="F3264" s="10">
        <v>42036</v>
      </c>
      <c r="G3264" s="10">
        <v>45689</v>
      </c>
      <c r="H3264" s="11">
        <v>11</v>
      </c>
      <c r="I3264" s="20" t="s">
        <v>259</v>
      </c>
      <c r="J3264" s="11" t="s">
        <v>261</v>
      </c>
      <c r="K3264" s="11" t="s">
        <v>12658</v>
      </c>
      <c r="L3264" s="11">
        <v>2</v>
      </c>
    </row>
    <row r="3265" spans="1:12">
      <c r="A3265" s="11" t="s">
        <v>6516</v>
      </c>
      <c r="D3265" s="11" t="s">
        <v>260</v>
      </c>
      <c r="E3265" s="19" t="s">
        <v>6766</v>
      </c>
      <c r="F3265" s="10">
        <v>42036</v>
      </c>
      <c r="G3265" s="10">
        <v>45689</v>
      </c>
      <c r="H3265" s="11">
        <v>11</v>
      </c>
      <c r="I3265" s="20" t="s">
        <v>259</v>
      </c>
      <c r="J3265" s="11" t="s">
        <v>261</v>
      </c>
      <c r="K3265" s="11" t="s">
        <v>12658</v>
      </c>
      <c r="L3265" s="11">
        <v>2</v>
      </c>
    </row>
    <row r="3266" spans="1:12">
      <c r="A3266" s="11" t="s">
        <v>6517</v>
      </c>
      <c r="D3266" s="11" t="s">
        <v>260</v>
      </c>
      <c r="E3266" s="19" t="s">
        <v>6767</v>
      </c>
      <c r="F3266" s="10">
        <v>42036</v>
      </c>
      <c r="G3266" s="10">
        <v>45689</v>
      </c>
      <c r="H3266" s="11">
        <v>11</v>
      </c>
      <c r="I3266" s="20" t="s">
        <v>259</v>
      </c>
      <c r="J3266" s="11" t="s">
        <v>261</v>
      </c>
      <c r="K3266" s="11" t="s">
        <v>12658</v>
      </c>
      <c r="L3266" s="11">
        <v>2</v>
      </c>
    </row>
    <row r="3267" spans="1:12">
      <c r="A3267" s="11" t="s">
        <v>6518</v>
      </c>
      <c r="D3267" s="11" t="s">
        <v>260</v>
      </c>
      <c r="E3267" s="19" t="s">
        <v>6768</v>
      </c>
      <c r="F3267" s="10">
        <v>42036</v>
      </c>
      <c r="G3267" s="10">
        <v>45689</v>
      </c>
      <c r="H3267" s="11">
        <v>11</v>
      </c>
      <c r="I3267" s="11" t="s">
        <v>277</v>
      </c>
      <c r="J3267" s="11" t="s">
        <v>261</v>
      </c>
      <c r="K3267" s="11" t="s">
        <v>12658</v>
      </c>
      <c r="L3267" s="11">
        <v>2</v>
      </c>
    </row>
    <row r="3268" spans="1:12">
      <c r="A3268" s="11" t="s">
        <v>6519</v>
      </c>
      <c r="D3268" s="11" t="s">
        <v>260</v>
      </c>
      <c r="E3268" s="19" t="s">
        <v>6769</v>
      </c>
      <c r="F3268" s="10">
        <v>42036</v>
      </c>
      <c r="G3268" s="10">
        <v>45689</v>
      </c>
      <c r="H3268" s="11">
        <v>11</v>
      </c>
      <c r="I3268" s="11" t="s">
        <v>277</v>
      </c>
      <c r="J3268" s="11" t="s">
        <v>261</v>
      </c>
      <c r="K3268" s="11" t="s">
        <v>12658</v>
      </c>
      <c r="L3268" s="11">
        <v>2</v>
      </c>
    </row>
    <row r="3269" spans="1:12">
      <c r="A3269" s="11" t="s">
        <v>6520</v>
      </c>
      <c r="D3269" s="11" t="s">
        <v>260</v>
      </c>
      <c r="E3269" s="19" t="s">
        <v>6770</v>
      </c>
      <c r="F3269" s="10">
        <v>42036</v>
      </c>
      <c r="G3269" s="10">
        <v>45689</v>
      </c>
      <c r="H3269" s="11">
        <v>11</v>
      </c>
      <c r="I3269" s="11" t="s">
        <v>277</v>
      </c>
      <c r="J3269" s="11" t="s">
        <v>261</v>
      </c>
      <c r="K3269" s="11" t="s">
        <v>12658</v>
      </c>
      <c r="L3269" s="11">
        <v>2</v>
      </c>
    </row>
    <row r="3270" spans="1:12">
      <c r="A3270" s="11" t="s">
        <v>6521</v>
      </c>
      <c r="D3270" s="11" t="s">
        <v>260</v>
      </c>
      <c r="E3270" s="19" t="s">
        <v>6771</v>
      </c>
      <c r="F3270" s="10">
        <v>42036</v>
      </c>
      <c r="G3270" s="10">
        <v>45689</v>
      </c>
      <c r="H3270" s="11">
        <v>11</v>
      </c>
      <c r="I3270" s="20" t="s">
        <v>259</v>
      </c>
      <c r="J3270" s="11" t="s">
        <v>261</v>
      </c>
      <c r="K3270" s="11" t="s">
        <v>12658</v>
      </c>
      <c r="L3270" s="11">
        <v>2</v>
      </c>
    </row>
    <row r="3271" spans="1:12">
      <c r="A3271" s="11" t="s">
        <v>6522</v>
      </c>
      <c r="D3271" s="11" t="s">
        <v>260</v>
      </c>
      <c r="E3271" s="19" t="s">
        <v>6772</v>
      </c>
      <c r="F3271" s="10">
        <v>42036</v>
      </c>
      <c r="G3271" s="10">
        <v>45689</v>
      </c>
      <c r="H3271" s="11">
        <v>11</v>
      </c>
      <c r="I3271" s="20" t="s">
        <v>259</v>
      </c>
      <c r="J3271" s="11" t="s">
        <v>261</v>
      </c>
      <c r="K3271" s="11" t="s">
        <v>12658</v>
      </c>
      <c r="L3271" s="11">
        <v>2</v>
      </c>
    </row>
    <row r="3272" spans="1:12">
      <c r="A3272" s="11" t="s">
        <v>6523</v>
      </c>
      <c r="D3272" s="11" t="s">
        <v>260</v>
      </c>
      <c r="E3272" s="19" t="s">
        <v>6773</v>
      </c>
      <c r="F3272" s="10">
        <v>42036</v>
      </c>
      <c r="G3272" s="10">
        <v>45689</v>
      </c>
      <c r="H3272" s="11">
        <v>11</v>
      </c>
      <c r="I3272" s="20" t="s">
        <v>259</v>
      </c>
      <c r="J3272" s="11" t="s">
        <v>261</v>
      </c>
      <c r="K3272" s="11" t="s">
        <v>12658</v>
      </c>
      <c r="L3272" s="11">
        <v>2</v>
      </c>
    </row>
    <row r="3273" spans="1:12">
      <c r="A3273" s="11" t="s">
        <v>6524</v>
      </c>
      <c r="D3273" s="11" t="s">
        <v>260</v>
      </c>
      <c r="E3273" s="19" t="s">
        <v>6774</v>
      </c>
      <c r="F3273" s="10">
        <v>42036</v>
      </c>
      <c r="G3273" s="10">
        <v>45689</v>
      </c>
      <c r="H3273" s="11">
        <v>11</v>
      </c>
      <c r="I3273" s="20" t="s">
        <v>259</v>
      </c>
      <c r="J3273" s="11" t="s">
        <v>261</v>
      </c>
      <c r="K3273" s="11" t="s">
        <v>12658</v>
      </c>
      <c r="L3273" s="11">
        <v>2</v>
      </c>
    </row>
    <row r="3274" spans="1:12">
      <c r="A3274" s="11" t="s">
        <v>6525</v>
      </c>
      <c r="D3274" s="11" t="s">
        <v>260</v>
      </c>
      <c r="E3274" s="19" t="s">
        <v>6775</v>
      </c>
      <c r="F3274" s="10">
        <v>42036</v>
      </c>
      <c r="G3274" s="10">
        <v>45689</v>
      </c>
      <c r="H3274" s="11">
        <v>11</v>
      </c>
      <c r="I3274" s="20" t="s">
        <v>259</v>
      </c>
      <c r="J3274" s="11" t="s">
        <v>261</v>
      </c>
      <c r="K3274" s="11" t="s">
        <v>12658</v>
      </c>
      <c r="L3274" s="11">
        <v>2</v>
      </c>
    </row>
    <row r="3275" spans="1:12">
      <c r="A3275" s="11" t="s">
        <v>6526</v>
      </c>
      <c r="D3275" s="11" t="s">
        <v>260</v>
      </c>
      <c r="E3275" s="19" t="s">
        <v>6776</v>
      </c>
      <c r="F3275" s="10">
        <v>42036</v>
      </c>
      <c r="G3275" s="10">
        <v>45689</v>
      </c>
      <c r="H3275" s="11">
        <v>11</v>
      </c>
      <c r="I3275" s="20" t="s">
        <v>259</v>
      </c>
      <c r="J3275" s="11" t="s">
        <v>261</v>
      </c>
      <c r="K3275" s="11" t="s">
        <v>12658</v>
      </c>
      <c r="L3275" s="11">
        <v>2</v>
      </c>
    </row>
    <row r="3276" spans="1:12">
      <c r="A3276" s="11" t="s">
        <v>6527</v>
      </c>
      <c r="D3276" s="11" t="s">
        <v>260</v>
      </c>
      <c r="E3276" s="19" t="s">
        <v>6777</v>
      </c>
      <c r="F3276" s="10">
        <v>42036</v>
      </c>
      <c r="G3276" s="10">
        <v>45689</v>
      </c>
      <c r="H3276" s="11">
        <v>11</v>
      </c>
      <c r="I3276" s="20" t="s">
        <v>259</v>
      </c>
      <c r="J3276" s="11" t="s">
        <v>261</v>
      </c>
      <c r="K3276" s="11" t="s">
        <v>12658</v>
      </c>
      <c r="L3276" s="11">
        <v>2</v>
      </c>
    </row>
    <row r="3277" spans="1:12">
      <c r="A3277" s="11" t="s">
        <v>6528</v>
      </c>
      <c r="D3277" s="11" t="s">
        <v>260</v>
      </c>
      <c r="E3277" s="19" t="s">
        <v>6778</v>
      </c>
      <c r="F3277" s="10">
        <v>42036</v>
      </c>
      <c r="G3277" s="10">
        <v>45689</v>
      </c>
      <c r="H3277" s="11">
        <v>11</v>
      </c>
      <c r="I3277" s="20" t="s">
        <v>259</v>
      </c>
      <c r="J3277" s="11" t="s">
        <v>261</v>
      </c>
      <c r="K3277" s="11" t="s">
        <v>12658</v>
      </c>
      <c r="L3277" s="11">
        <v>2</v>
      </c>
    </row>
    <row r="3278" spans="1:12">
      <c r="A3278" s="11" t="s">
        <v>6529</v>
      </c>
      <c r="D3278" s="11" t="s">
        <v>260</v>
      </c>
      <c r="E3278" s="19" t="s">
        <v>6779</v>
      </c>
      <c r="F3278" s="10">
        <v>42036</v>
      </c>
      <c r="G3278" s="10">
        <v>45689</v>
      </c>
      <c r="H3278" s="11">
        <v>11</v>
      </c>
      <c r="I3278" s="20" t="s">
        <v>259</v>
      </c>
      <c r="J3278" s="11" t="s">
        <v>261</v>
      </c>
      <c r="K3278" s="11" t="s">
        <v>12658</v>
      </c>
      <c r="L3278" s="11">
        <v>2</v>
      </c>
    </row>
    <row r="3279" spans="1:12">
      <c r="A3279" s="11" t="s">
        <v>6530</v>
      </c>
      <c r="D3279" s="11" t="s">
        <v>260</v>
      </c>
      <c r="E3279" s="19" t="s">
        <v>6780</v>
      </c>
      <c r="F3279" s="10">
        <v>42036</v>
      </c>
      <c r="G3279" s="10">
        <v>45689</v>
      </c>
      <c r="H3279" s="11">
        <v>11</v>
      </c>
      <c r="I3279" s="20" t="s">
        <v>259</v>
      </c>
      <c r="J3279" s="11" t="s">
        <v>261</v>
      </c>
      <c r="K3279" s="11" t="s">
        <v>12658</v>
      </c>
      <c r="L3279" s="11">
        <v>2</v>
      </c>
    </row>
    <row r="3280" spans="1:12">
      <c r="A3280" s="11" t="s">
        <v>6531</v>
      </c>
      <c r="D3280" s="11" t="s">
        <v>260</v>
      </c>
      <c r="E3280" s="19" t="s">
        <v>6781</v>
      </c>
      <c r="F3280" s="10">
        <v>42036</v>
      </c>
      <c r="G3280" s="10">
        <v>45689</v>
      </c>
      <c r="H3280" s="11">
        <v>11</v>
      </c>
      <c r="I3280" s="20" t="s">
        <v>259</v>
      </c>
      <c r="J3280" s="11" t="s">
        <v>261</v>
      </c>
      <c r="K3280" s="11" t="s">
        <v>12658</v>
      </c>
      <c r="L3280" s="11">
        <v>2</v>
      </c>
    </row>
    <row r="3281" spans="1:12">
      <c r="A3281" s="11" t="s">
        <v>6532</v>
      </c>
      <c r="D3281" s="11" t="s">
        <v>260</v>
      </c>
      <c r="E3281" s="19" t="s">
        <v>6782</v>
      </c>
      <c r="F3281" s="10">
        <v>42036</v>
      </c>
      <c r="G3281" s="10">
        <v>45689</v>
      </c>
      <c r="H3281" s="11">
        <v>11</v>
      </c>
      <c r="I3281" s="20" t="s">
        <v>259</v>
      </c>
      <c r="J3281" s="11" t="s">
        <v>261</v>
      </c>
      <c r="K3281" s="11" t="s">
        <v>12658</v>
      </c>
      <c r="L3281" s="11">
        <v>2</v>
      </c>
    </row>
    <row r="3282" spans="1:12">
      <c r="A3282" s="11" t="s">
        <v>6533</v>
      </c>
      <c r="D3282" s="11" t="s">
        <v>260</v>
      </c>
      <c r="E3282" s="19" t="s">
        <v>6783</v>
      </c>
      <c r="F3282" s="10">
        <v>42036</v>
      </c>
      <c r="G3282" s="10">
        <v>45689</v>
      </c>
      <c r="H3282" s="11">
        <v>11</v>
      </c>
      <c r="I3282" s="20" t="s">
        <v>259</v>
      </c>
      <c r="J3282" s="11" t="s">
        <v>261</v>
      </c>
      <c r="K3282" s="11" t="s">
        <v>12658</v>
      </c>
      <c r="L3282" s="11">
        <v>2</v>
      </c>
    </row>
    <row r="3283" spans="1:12">
      <c r="A3283" s="11" t="s">
        <v>6534</v>
      </c>
      <c r="D3283" s="11" t="s">
        <v>260</v>
      </c>
      <c r="E3283" s="19" t="s">
        <v>6784</v>
      </c>
      <c r="F3283" s="10">
        <v>42036</v>
      </c>
      <c r="G3283" s="10">
        <v>45689</v>
      </c>
      <c r="H3283" s="11">
        <v>11</v>
      </c>
      <c r="I3283" s="20" t="s">
        <v>259</v>
      </c>
      <c r="J3283" s="11" t="s">
        <v>261</v>
      </c>
      <c r="K3283" s="11" t="s">
        <v>12658</v>
      </c>
      <c r="L3283" s="11">
        <v>2</v>
      </c>
    </row>
    <row r="3284" spans="1:12">
      <c r="A3284" s="11" t="s">
        <v>6535</v>
      </c>
      <c r="D3284" s="11" t="s">
        <v>260</v>
      </c>
      <c r="E3284" s="19" t="s">
        <v>6785</v>
      </c>
      <c r="F3284" s="10">
        <v>42036</v>
      </c>
      <c r="G3284" s="10">
        <v>45689</v>
      </c>
      <c r="H3284" s="11">
        <v>11</v>
      </c>
      <c r="I3284" s="20" t="s">
        <v>259</v>
      </c>
      <c r="J3284" s="11" t="s">
        <v>261</v>
      </c>
      <c r="K3284" s="11" t="s">
        <v>12658</v>
      </c>
      <c r="L3284" s="11">
        <v>2</v>
      </c>
    </row>
    <row r="3285" spans="1:12">
      <c r="A3285" s="11" t="s">
        <v>6536</v>
      </c>
      <c r="D3285" s="11" t="s">
        <v>260</v>
      </c>
      <c r="E3285" s="19" t="s">
        <v>6786</v>
      </c>
      <c r="F3285" s="10">
        <v>42036</v>
      </c>
      <c r="G3285" s="10">
        <v>45689</v>
      </c>
      <c r="H3285" s="11">
        <v>11</v>
      </c>
      <c r="I3285" s="11" t="s">
        <v>277</v>
      </c>
      <c r="J3285" s="11" t="s">
        <v>261</v>
      </c>
      <c r="K3285" s="11" t="s">
        <v>12658</v>
      </c>
      <c r="L3285" s="11">
        <v>2</v>
      </c>
    </row>
    <row r="3286" spans="1:12">
      <c r="A3286" s="11" t="s">
        <v>6537</v>
      </c>
      <c r="D3286" s="11" t="s">
        <v>260</v>
      </c>
      <c r="E3286" s="19" t="s">
        <v>6787</v>
      </c>
      <c r="F3286" s="10">
        <v>42036</v>
      </c>
      <c r="G3286" s="10">
        <v>45689</v>
      </c>
      <c r="H3286" s="11">
        <v>11</v>
      </c>
      <c r="I3286" s="11" t="s">
        <v>277</v>
      </c>
      <c r="J3286" s="11" t="s">
        <v>261</v>
      </c>
      <c r="K3286" s="11" t="s">
        <v>12658</v>
      </c>
      <c r="L3286" s="11">
        <v>2</v>
      </c>
    </row>
    <row r="3287" spans="1:12">
      <c r="A3287" s="11" t="s">
        <v>6538</v>
      </c>
      <c r="D3287" s="11" t="s">
        <v>260</v>
      </c>
      <c r="E3287" s="19" t="s">
        <v>6788</v>
      </c>
      <c r="F3287" s="10">
        <v>42036</v>
      </c>
      <c r="G3287" s="10">
        <v>45689</v>
      </c>
      <c r="H3287" s="11">
        <v>11</v>
      </c>
      <c r="I3287" s="11" t="s">
        <v>277</v>
      </c>
      <c r="J3287" s="11" t="s">
        <v>261</v>
      </c>
      <c r="K3287" s="11" t="s">
        <v>12658</v>
      </c>
      <c r="L3287" s="11">
        <v>2</v>
      </c>
    </row>
    <row r="3288" spans="1:12">
      <c r="A3288" s="11" t="s">
        <v>6539</v>
      </c>
      <c r="D3288" s="11" t="s">
        <v>260</v>
      </c>
      <c r="E3288" s="19" t="s">
        <v>6789</v>
      </c>
      <c r="F3288" s="10">
        <v>42036</v>
      </c>
      <c r="G3288" s="10">
        <v>45689</v>
      </c>
      <c r="H3288" s="11">
        <v>11</v>
      </c>
      <c r="I3288" s="20" t="s">
        <v>259</v>
      </c>
      <c r="J3288" s="11" t="s">
        <v>261</v>
      </c>
      <c r="K3288" s="11" t="s">
        <v>12658</v>
      </c>
      <c r="L3288" s="11">
        <v>2</v>
      </c>
    </row>
    <row r="3289" spans="1:12">
      <c r="A3289" s="11" t="s">
        <v>6540</v>
      </c>
      <c r="D3289" s="11" t="s">
        <v>260</v>
      </c>
      <c r="E3289" s="19" t="s">
        <v>6790</v>
      </c>
      <c r="F3289" s="10">
        <v>42036</v>
      </c>
      <c r="G3289" s="10">
        <v>45689</v>
      </c>
      <c r="H3289" s="11">
        <v>11</v>
      </c>
      <c r="I3289" s="20" t="s">
        <v>259</v>
      </c>
      <c r="J3289" s="11" t="s">
        <v>261</v>
      </c>
      <c r="K3289" s="11" t="s">
        <v>12658</v>
      </c>
      <c r="L3289" s="11">
        <v>2</v>
      </c>
    </row>
    <row r="3290" spans="1:12">
      <c r="A3290" s="11" t="s">
        <v>6541</v>
      </c>
      <c r="D3290" s="11" t="s">
        <v>260</v>
      </c>
      <c r="E3290" s="19" t="s">
        <v>6791</v>
      </c>
      <c r="F3290" s="10">
        <v>42036</v>
      </c>
      <c r="G3290" s="10">
        <v>45689</v>
      </c>
      <c r="H3290" s="11">
        <v>11</v>
      </c>
      <c r="I3290" s="20" t="s">
        <v>259</v>
      </c>
      <c r="J3290" s="11" t="s">
        <v>261</v>
      </c>
      <c r="K3290" s="11" t="s">
        <v>12658</v>
      </c>
      <c r="L3290" s="11">
        <v>2</v>
      </c>
    </row>
    <row r="3291" spans="1:12">
      <c r="A3291" s="11" t="s">
        <v>6542</v>
      </c>
      <c r="D3291" s="11" t="s">
        <v>260</v>
      </c>
      <c r="E3291" s="19" t="s">
        <v>6792</v>
      </c>
      <c r="F3291" s="10">
        <v>42036</v>
      </c>
      <c r="G3291" s="10">
        <v>45689</v>
      </c>
      <c r="H3291" s="11">
        <v>11</v>
      </c>
      <c r="I3291" s="20" t="s">
        <v>259</v>
      </c>
      <c r="J3291" s="11" t="s">
        <v>261</v>
      </c>
      <c r="K3291" s="11" t="s">
        <v>12658</v>
      </c>
      <c r="L3291" s="11">
        <v>2</v>
      </c>
    </row>
    <row r="3292" spans="1:12">
      <c r="A3292" s="11" t="s">
        <v>6543</v>
      </c>
      <c r="D3292" s="11" t="s">
        <v>260</v>
      </c>
      <c r="E3292" s="19" t="s">
        <v>6793</v>
      </c>
      <c r="F3292" s="10">
        <v>42036</v>
      </c>
      <c r="G3292" s="10">
        <v>45689</v>
      </c>
      <c r="H3292" s="11">
        <v>11</v>
      </c>
      <c r="I3292" s="20" t="s">
        <v>259</v>
      </c>
      <c r="J3292" s="11" t="s">
        <v>261</v>
      </c>
      <c r="K3292" s="11" t="s">
        <v>12658</v>
      </c>
      <c r="L3292" s="11">
        <v>2</v>
      </c>
    </row>
    <row r="3293" spans="1:12">
      <c r="A3293" s="11" t="s">
        <v>6544</v>
      </c>
      <c r="D3293" s="11" t="s">
        <v>260</v>
      </c>
      <c r="E3293" s="19" t="s">
        <v>6794</v>
      </c>
      <c r="F3293" s="10">
        <v>42036</v>
      </c>
      <c r="G3293" s="10">
        <v>45689</v>
      </c>
      <c r="H3293" s="11">
        <v>11</v>
      </c>
      <c r="I3293" s="20" t="s">
        <v>259</v>
      </c>
      <c r="J3293" s="11" t="s">
        <v>261</v>
      </c>
      <c r="K3293" s="11" t="s">
        <v>12658</v>
      </c>
      <c r="L3293" s="11">
        <v>2</v>
      </c>
    </row>
    <row r="3294" spans="1:12">
      <c r="A3294" s="11" t="s">
        <v>6545</v>
      </c>
      <c r="D3294" s="11" t="s">
        <v>260</v>
      </c>
      <c r="E3294" s="19" t="s">
        <v>6795</v>
      </c>
      <c r="F3294" s="10">
        <v>42036</v>
      </c>
      <c r="G3294" s="10">
        <v>45689</v>
      </c>
      <c r="H3294" s="11">
        <v>11</v>
      </c>
      <c r="I3294" s="20" t="s">
        <v>259</v>
      </c>
      <c r="J3294" s="11" t="s">
        <v>261</v>
      </c>
      <c r="K3294" s="11" t="s">
        <v>12658</v>
      </c>
      <c r="L3294" s="11">
        <v>2</v>
      </c>
    </row>
    <row r="3295" spans="1:12">
      <c r="A3295" s="11" t="s">
        <v>6546</v>
      </c>
      <c r="D3295" s="11" t="s">
        <v>260</v>
      </c>
      <c r="E3295" s="19" t="s">
        <v>6796</v>
      </c>
      <c r="F3295" s="10">
        <v>42036</v>
      </c>
      <c r="G3295" s="10">
        <v>45689</v>
      </c>
      <c r="H3295" s="11">
        <v>11</v>
      </c>
      <c r="I3295" s="20" t="s">
        <v>259</v>
      </c>
      <c r="J3295" s="11" t="s">
        <v>261</v>
      </c>
      <c r="K3295" s="11" t="s">
        <v>12658</v>
      </c>
      <c r="L3295" s="11">
        <v>2</v>
      </c>
    </row>
    <row r="3296" spans="1:12">
      <c r="A3296" s="11" t="s">
        <v>6547</v>
      </c>
      <c r="D3296" s="11" t="s">
        <v>260</v>
      </c>
      <c r="E3296" s="19" t="s">
        <v>6797</v>
      </c>
      <c r="F3296" s="10">
        <v>42036</v>
      </c>
      <c r="G3296" s="10">
        <v>45689</v>
      </c>
      <c r="H3296" s="11">
        <v>11</v>
      </c>
      <c r="I3296" s="20" t="s">
        <v>259</v>
      </c>
      <c r="J3296" s="11" t="s">
        <v>261</v>
      </c>
      <c r="K3296" s="11" t="s">
        <v>12658</v>
      </c>
      <c r="L3296" s="11">
        <v>2</v>
      </c>
    </row>
    <row r="3297" spans="1:12">
      <c r="A3297" s="11" t="s">
        <v>6548</v>
      </c>
      <c r="D3297" s="11" t="s">
        <v>260</v>
      </c>
      <c r="E3297" s="19" t="s">
        <v>6798</v>
      </c>
      <c r="F3297" s="10">
        <v>42036</v>
      </c>
      <c r="G3297" s="10">
        <v>45689</v>
      </c>
      <c r="H3297" s="11">
        <v>11</v>
      </c>
      <c r="I3297" s="20" t="s">
        <v>259</v>
      </c>
      <c r="J3297" s="11" t="s">
        <v>261</v>
      </c>
      <c r="K3297" s="11" t="s">
        <v>12658</v>
      </c>
      <c r="L3297" s="11">
        <v>2</v>
      </c>
    </row>
    <row r="3298" spans="1:12">
      <c r="A3298" s="11" t="s">
        <v>6549</v>
      </c>
      <c r="D3298" s="11" t="s">
        <v>260</v>
      </c>
      <c r="E3298" s="19" t="s">
        <v>6799</v>
      </c>
      <c r="F3298" s="10">
        <v>42036</v>
      </c>
      <c r="G3298" s="10">
        <v>45689</v>
      </c>
      <c r="H3298" s="11">
        <v>11</v>
      </c>
      <c r="I3298" s="20" t="s">
        <v>259</v>
      </c>
      <c r="J3298" s="11" t="s">
        <v>261</v>
      </c>
      <c r="K3298" s="11" t="s">
        <v>12658</v>
      </c>
      <c r="L3298" s="11">
        <v>2</v>
      </c>
    </row>
    <row r="3299" spans="1:12">
      <c r="A3299" s="11" t="s">
        <v>6550</v>
      </c>
      <c r="D3299" s="11" t="s">
        <v>260</v>
      </c>
      <c r="E3299" s="19" t="s">
        <v>6800</v>
      </c>
      <c r="F3299" s="10">
        <v>42036</v>
      </c>
      <c r="G3299" s="10">
        <v>45689</v>
      </c>
      <c r="H3299" s="11">
        <v>11</v>
      </c>
      <c r="I3299" s="20" t="s">
        <v>259</v>
      </c>
      <c r="J3299" s="11" t="s">
        <v>261</v>
      </c>
      <c r="K3299" s="11" t="s">
        <v>12658</v>
      </c>
      <c r="L3299" s="11">
        <v>2</v>
      </c>
    </row>
    <row r="3300" spans="1:12">
      <c r="A3300" s="11" t="s">
        <v>6551</v>
      </c>
      <c r="D3300" s="11" t="s">
        <v>260</v>
      </c>
      <c r="E3300" s="19" t="s">
        <v>6801</v>
      </c>
      <c r="F3300" s="10">
        <v>42036</v>
      </c>
      <c r="G3300" s="10">
        <v>45689</v>
      </c>
      <c r="H3300" s="11">
        <v>11</v>
      </c>
      <c r="I3300" s="20" t="s">
        <v>259</v>
      </c>
      <c r="J3300" s="11" t="s">
        <v>261</v>
      </c>
      <c r="K3300" s="11" t="s">
        <v>12658</v>
      </c>
      <c r="L3300" s="11">
        <v>2</v>
      </c>
    </row>
    <row r="3301" spans="1:12">
      <c r="A3301" s="11" t="s">
        <v>6552</v>
      </c>
      <c r="D3301" s="11" t="s">
        <v>260</v>
      </c>
      <c r="E3301" s="19" t="s">
        <v>6802</v>
      </c>
      <c r="F3301" s="10">
        <v>42036</v>
      </c>
      <c r="G3301" s="10">
        <v>45689</v>
      </c>
      <c r="H3301" s="11">
        <v>11</v>
      </c>
      <c r="I3301" s="20" t="s">
        <v>259</v>
      </c>
      <c r="J3301" s="11" t="s">
        <v>261</v>
      </c>
      <c r="K3301" s="11" t="s">
        <v>12658</v>
      </c>
      <c r="L3301" s="11">
        <v>2</v>
      </c>
    </row>
    <row r="3302" spans="1:12">
      <c r="A3302" s="11" t="s">
        <v>6553</v>
      </c>
      <c r="D3302" s="11" t="s">
        <v>260</v>
      </c>
      <c r="E3302" s="19" t="s">
        <v>6803</v>
      </c>
      <c r="F3302" s="10">
        <v>42036</v>
      </c>
      <c r="G3302" s="10">
        <v>45689</v>
      </c>
      <c r="H3302" s="11">
        <v>11</v>
      </c>
      <c r="I3302" s="20" t="s">
        <v>259</v>
      </c>
      <c r="J3302" s="11" t="s">
        <v>261</v>
      </c>
      <c r="K3302" s="11" t="s">
        <v>12658</v>
      </c>
      <c r="L3302" s="11">
        <v>2</v>
      </c>
    </row>
    <row r="3303" spans="1:12">
      <c r="A3303" s="11" t="s">
        <v>6554</v>
      </c>
      <c r="D3303" s="11" t="s">
        <v>260</v>
      </c>
      <c r="E3303" s="19" t="s">
        <v>6804</v>
      </c>
      <c r="F3303" s="10">
        <v>42036</v>
      </c>
      <c r="G3303" s="10">
        <v>45689</v>
      </c>
      <c r="H3303" s="11">
        <v>11</v>
      </c>
      <c r="I3303" s="11" t="s">
        <v>277</v>
      </c>
      <c r="J3303" s="11" t="s">
        <v>261</v>
      </c>
      <c r="K3303" s="11" t="s">
        <v>12658</v>
      </c>
      <c r="L3303" s="11">
        <v>2</v>
      </c>
    </row>
    <row r="3304" spans="1:12">
      <c r="A3304" s="11" t="s">
        <v>6555</v>
      </c>
      <c r="D3304" s="11" t="s">
        <v>260</v>
      </c>
      <c r="E3304" s="19" t="s">
        <v>6805</v>
      </c>
      <c r="F3304" s="10">
        <v>42036</v>
      </c>
      <c r="G3304" s="10">
        <v>45689</v>
      </c>
      <c r="H3304" s="11">
        <v>11</v>
      </c>
      <c r="I3304" s="11" t="s">
        <v>277</v>
      </c>
      <c r="J3304" s="11" t="s">
        <v>261</v>
      </c>
      <c r="K3304" s="11" t="s">
        <v>12658</v>
      </c>
      <c r="L3304" s="11">
        <v>2</v>
      </c>
    </row>
    <row r="3305" spans="1:12">
      <c r="A3305" s="11" t="s">
        <v>6556</v>
      </c>
      <c r="D3305" s="11" t="s">
        <v>260</v>
      </c>
      <c r="E3305" s="19" t="s">
        <v>6806</v>
      </c>
      <c r="F3305" s="10">
        <v>42036</v>
      </c>
      <c r="G3305" s="10">
        <v>45689</v>
      </c>
      <c r="H3305" s="11">
        <v>11</v>
      </c>
      <c r="I3305" s="11" t="s">
        <v>277</v>
      </c>
      <c r="J3305" s="11" t="s">
        <v>261</v>
      </c>
      <c r="K3305" s="11" t="s">
        <v>12658</v>
      </c>
      <c r="L3305" s="11">
        <v>2</v>
      </c>
    </row>
    <row r="3306" spans="1:12">
      <c r="A3306" s="11" t="s">
        <v>6557</v>
      </c>
      <c r="D3306" s="11" t="s">
        <v>260</v>
      </c>
      <c r="E3306" s="19" t="s">
        <v>6807</v>
      </c>
      <c r="F3306" s="10">
        <v>42036</v>
      </c>
      <c r="G3306" s="10">
        <v>45689</v>
      </c>
      <c r="H3306" s="11">
        <v>11</v>
      </c>
      <c r="I3306" s="20" t="s">
        <v>259</v>
      </c>
      <c r="J3306" s="11" t="s">
        <v>261</v>
      </c>
      <c r="K3306" s="11" t="s">
        <v>12658</v>
      </c>
      <c r="L3306" s="11">
        <v>2</v>
      </c>
    </row>
    <row r="3307" spans="1:12">
      <c r="A3307" s="11" t="s">
        <v>6558</v>
      </c>
      <c r="D3307" s="11" t="s">
        <v>260</v>
      </c>
      <c r="E3307" s="19" t="s">
        <v>6808</v>
      </c>
      <c r="F3307" s="10">
        <v>42036</v>
      </c>
      <c r="G3307" s="10">
        <v>45689</v>
      </c>
      <c r="H3307" s="11">
        <v>11</v>
      </c>
      <c r="I3307" s="20" t="s">
        <v>259</v>
      </c>
      <c r="J3307" s="11" t="s">
        <v>261</v>
      </c>
      <c r="K3307" s="11" t="s">
        <v>12658</v>
      </c>
      <c r="L3307" s="11">
        <v>2</v>
      </c>
    </row>
    <row r="3308" spans="1:12">
      <c r="A3308" s="11" t="s">
        <v>6559</v>
      </c>
      <c r="D3308" s="11" t="s">
        <v>260</v>
      </c>
      <c r="E3308" s="19" t="s">
        <v>6809</v>
      </c>
      <c r="F3308" s="10">
        <v>42036</v>
      </c>
      <c r="G3308" s="10">
        <v>45689</v>
      </c>
      <c r="H3308" s="11">
        <v>11</v>
      </c>
      <c r="I3308" s="20" t="s">
        <v>259</v>
      </c>
      <c r="J3308" s="11" t="s">
        <v>261</v>
      </c>
      <c r="K3308" s="11" t="s">
        <v>12658</v>
      </c>
      <c r="L3308" s="11">
        <v>2</v>
      </c>
    </row>
    <row r="3309" spans="1:12">
      <c r="A3309" s="11" t="s">
        <v>6560</v>
      </c>
      <c r="D3309" s="11" t="s">
        <v>260</v>
      </c>
      <c r="E3309" s="19" t="s">
        <v>6810</v>
      </c>
      <c r="F3309" s="10">
        <v>42036</v>
      </c>
      <c r="G3309" s="10">
        <v>45689</v>
      </c>
      <c r="H3309" s="11">
        <v>11</v>
      </c>
      <c r="I3309" s="20" t="s">
        <v>259</v>
      </c>
      <c r="J3309" s="11" t="s">
        <v>261</v>
      </c>
      <c r="K3309" s="11" t="s">
        <v>12658</v>
      </c>
      <c r="L3309" s="11">
        <v>2</v>
      </c>
    </row>
    <row r="3310" spans="1:12">
      <c r="A3310" s="11" t="s">
        <v>6561</v>
      </c>
      <c r="D3310" s="11" t="s">
        <v>260</v>
      </c>
      <c r="E3310" s="19" t="s">
        <v>6811</v>
      </c>
      <c r="F3310" s="10">
        <v>42036</v>
      </c>
      <c r="G3310" s="10">
        <v>45689</v>
      </c>
      <c r="H3310" s="11">
        <v>11</v>
      </c>
      <c r="I3310" s="20" t="s">
        <v>259</v>
      </c>
      <c r="J3310" s="11" t="s">
        <v>261</v>
      </c>
      <c r="K3310" s="11" t="s">
        <v>12658</v>
      </c>
      <c r="L3310" s="11">
        <v>2</v>
      </c>
    </row>
    <row r="3311" spans="1:12">
      <c r="A3311" s="11" t="s">
        <v>6562</v>
      </c>
      <c r="D3311" s="11" t="s">
        <v>260</v>
      </c>
      <c r="E3311" s="19" t="s">
        <v>6812</v>
      </c>
      <c r="F3311" s="10">
        <v>42036</v>
      </c>
      <c r="G3311" s="10">
        <v>45689</v>
      </c>
      <c r="H3311" s="11">
        <v>11</v>
      </c>
      <c r="I3311" s="20" t="s">
        <v>259</v>
      </c>
      <c r="J3311" s="11" t="s">
        <v>261</v>
      </c>
      <c r="K3311" s="11" t="s">
        <v>12658</v>
      </c>
      <c r="L3311" s="11">
        <v>2</v>
      </c>
    </row>
    <row r="3312" spans="1:12">
      <c r="A3312" s="11" t="s">
        <v>6563</v>
      </c>
      <c r="D3312" s="11" t="s">
        <v>260</v>
      </c>
      <c r="E3312" s="19" t="s">
        <v>6813</v>
      </c>
      <c r="F3312" s="10">
        <v>42036</v>
      </c>
      <c r="G3312" s="10">
        <v>45689</v>
      </c>
      <c r="H3312" s="11">
        <v>11</v>
      </c>
      <c r="I3312" s="20" t="s">
        <v>259</v>
      </c>
      <c r="J3312" s="11" t="s">
        <v>261</v>
      </c>
      <c r="K3312" s="11" t="s">
        <v>12658</v>
      </c>
      <c r="L3312" s="11">
        <v>2</v>
      </c>
    </row>
    <row r="3313" spans="1:12">
      <c r="A3313" s="11" t="s">
        <v>6564</v>
      </c>
      <c r="D3313" s="11" t="s">
        <v>260</v>
      </c>
      <c r="E3313" s="19" t="s">
        <v>6814</v>
      </c>
      <c r="F3313" s="10">
        <v>42036</v>
      </c>
      <c r="G3313" s="10">
        <v>45689</v>
      </c>
      <c r="H3313" s="11">
        <v>11</v>
      </c>
      <c r="I3313" s="20" t="s">
        <v>259</v>
      </c>
      <c r="J3313" s="11" t="s">
        <v>261</v>
      </c>
      <c r="K3313" s="11" t="s">
        <v>12658</v>
      </c>
      <c r="L3313" s="11">
        <v>2</v>
      </c>
    </row>
    <row r="3314" spans="1:12">
      <c r="A3314" s="11" t="s">
        <v>6565</v>
      </c>
      <c r="D3314" s="11" t="s">
        <v>260</v>
      </c>
      <c r="E3314" s="19" t="s">
        <v>6815</v>
      </c>
      <c r="F3314" s="10">
        <v>42036</v>
      </c>
      <c r="G3314" s="10">
        <v>45689</v>
      </c>
      <c r="H3314" s="11">
        <v>11</v>
      </c>
      <c r="I3314" s="20" t="s">
        <v>259</v>
      </c>
      <c r="J3314" s="11" t="s">
        <v>261</v>
      </c>
      <c r="K3314" s="11" t="s">
        <v>12658</v>
      </c>
      <c r="L3314" s="11">
        <v>2</v>
      </c>
    </row>
    <row r="3315" spans="1:12">
      <c r="A3315" s="11" t="s">
        <v>6566</v>
      </c>
      <c r="D3315" s="11" t="s">
        <v>260</v>
      </c>
      <c r="E3315" s="19" t="s">
        <v>6816</v>
      </c>
      <c r="F3315" s="10">
        <v>42036</v>
      </c>
      <c r="G3315" s="10">
        <v>45689</v>
      </c>
      <c r="H3315" s="11">
        <v>11</v>
      </c>
      <c r="I3315" s="20" t="s">
        <v>259</v>
      </c>
      <c r="J3315" s="11" t="s">
        <v>261</v>
      </c>
      <c r="K3315" s="11" t="s">
        <v>12658</v>
      </c>
      <c r="L3315" s="11">
        <v>2</v>
      </c>
    </row>
    <row r="3316" spans="1:12">
      <c r="A3316" s="11" t="s">
        <v>6567</v>
      </c>
      <c r="D3316" s="11" t="s">
        <v>260</v>
      </c>
      <c r="E3316" s="19" t="s">
        <v>6817</v>
      </c>
      <c r="F3316" s="10">
        <v>42036</v>
      </c>
      <c r="G3316" s="10">
        <v>45689</v>
      </c>
      <c r="H3316" s="11">
        <v>11</v>
      </c>
      <c r="I3316" s="20" t="s">
        <v>259</v>
      </c>
      <c r="J3316" s="11" t="s">
        <v>261</v>
      </c>
      <c r="K3316" s="11" t="s">
        <v>12658</v>
      </c>
      <c r="L3316" s="11">
        <v>2</v>
      </c>
    </row>
    <row r="3317" spans="1:12">
      <c r="A3317" s="11" t="s">
        <v>6568</v>
      </c>
      <c r="D3317" s="11" t="s">
        <v>260</v>
      </c>
      <c r="E3317" s="19" t="s">
        <v>6818</v>
      </c>
      <c r="F3317" s="10">
        <v>42036</v>
      </c>
      <c r="G3317" s="10">
        <v>45689</v>
      </c>
      <c r="H3317" s="11">
        <v>11</v>
      </c>
      <c r="I3317" s="20" t="s">
        <v>259</v>
      </c>
      <c r="J3317" s="11" t="s">
        <v>261</v>
      </c>
      <c r="K3317" s="11" t="s">
        <v>12658</v>
      </c>
      <c r="L3317" s="11">
        <v>2</v>
      </c>
    </row>
    <row r="3318" spans="1:12">
      <c r="A3318" s="11" t="s">
        <v>6569</v>
      </c>
      <c r="D3318" s="11" t="s">
        <v>260</v>
      </c>
      <c r="E3318" s="19" t="s">
        <v>6819</v>
      </c>
      <c r="F3318" s="10">
        <v>42036</v>
      </c>
      <c r="G3318" s="10">
        <v>45689</v>
      </c>
      <c r="H3318" s="11">
        <v>11</v>
      </c>
      <c r="I3318" s="20" t="s">
        <v>259</v>
      </c>
      <c r="J3318" s="11" t="s">
        <v>261</v>
      </c>
      <c r="K3318" s="11" t="s">
        <v>12658</v>
      </c>
      <c r="L3318" s="11">
        <v>2</v>
      </c>
    </row>
    <row r="3319" spans="1:12">
      <c r="A3319" s="11" t="s">
        <v>6570</v>
      </c>
      <c r="D3319" s="11" t="s">
        <v>260</v>
      </c>
      <c r="E3319" s="19" t="s">
        <v>6820</v>
      </c>
      <c r="F3319" s="10">
        <v>42036</v>
      </c>
      <c r="G3319" s="10">
        <v>45689</v>
      </c>
      <c r="H3319" s="11">
        <v>11</v>
      </c>
      <c r="I3319" s="20" t="s">
        <v>259</v>
      </c>
      <c r="J3319" s="11" t="s">
        <v>261</v>
      </c>
      <c r="K3319" s="11" t="s">
        <v>12658</v>
      </c>
      <c r="L3319" s="11">
        <v>2</v>
      </c>
    </row>
    <row r="3320" spans="1:12">
      <c r="A3320" s="11" t="s">
        <v>6571</v>
      </c>
      <c r="D3320" s="11" t="s">
        <v>260</v>
      </c>
      <c r="E3320" s="19" t="s">
        <v>6821</v>
      </c>
      <c r="F3320" s="10">
        <v>42036</v>
      </c>
      <c r="G3320" s="10">
        <v>45689</v>
      </c>
      <c r="H3320" s="11">
        <v>11</v>
      </c>
      <c r="I3320" s="20" t="s">
        <v>259</v>
      </c>
      <c r="J3320" s="11" t="s">
        <v>261</v>
      </c>
      <c r="K3320" s="11" t="s">
        <v>12658</v>
      </c>
      <c r="L3320" s="11">
        <v>2</v>
      </c>
    </row>
    <row r="3321" spans="1:12">
      <c r="A3321" s="11" t="s">
        <v>6572</v>
      </c>
      <c r="D3321" s="11" t="s">
        <v>260</v>
      </c>
      <c r="E3321" s="19" t="s">
        <v>6822</v>
      </c>
      <c r="F3321" s="10">
        <v>42036</v>
      </c>
      <c r="G3321" s="10">
        <v>45689</v>
      </c>
      <c r="H3321" s="11">
        <v>11</v>
      </c>
      <c r="I3321" s="11" t="s">
        <v>277</v>
      </c>
      <c r="J3321" s="11" t="s">
        <v>261</v>
      </c>
      <c r="K3321" s="11" t="s">
        <v>12658</v>
      </c>
      <c r="L3321" s="11">
        <v>2</v>
      </c>
    </row>
    <row r="3322" spans="1:12">
      <c r="A3322" s="11" t="s">
        <v>6573</v>
      </c>
      <c r="D3322" s="11" t="s">
        <v>260</v>
      </c>
      <c r="E3322" s="19" t="s">
        <v>6823</v>
      </c>
      <c r="F3322" s="10">
        <v>42036</v>
      </c>
      <c r="G3322" s="10">
        <v>45689</v>
      </c>
      <c r="H3322" s="11">
        <v>11</v>
      </c>
      <c r="I3322" s="11" t="s">
        <v>277</v>
      </c>
      <c r="J3322" s="11" t="s">
        <v>261</v>
      </c>
      <c r="K3322" s="11" t="s">
        <v>12658</v>
      </c>
      <c r="L3322" s="11">
        <v>2</v>
      </c>
    </row>
    <row r="3323" spans="1:12">
      <c r="A3323" s="11" t="s">
        <v>6574</v>
      </c>
      <c r="D3323" s="11" t="s">
        <v>260</v>
      </c>
      <c r="E3323" s="19" t="s">
        <v>6824</v>
      </c>
      <c r="F3323" s="10">
        <v>42036</v>
      </c>
      <c r="G3323" s="10">
        <v>45689</v>
      </c>
      <c r="H3323" s="11">
        <v>11</v>
      </c>
      <c r="I3323" s="11" t="s">
        <v>277</v>
      </c>
      <c r="J3323" s="11" t="s">
        <v>261</v>
      </c>
      <c r="K3323" s="11" t="s">
        <v>12658</v>
      </c>
      <c r="L3323" s="11">
        <v>2</v>
      </c>
    </row>
    <row r="3324" spans="1:12">
      <c r="A3324" s="11" t="s">
        <v>6575</v>
      </c>
      <c r="D3324" s="11" t="s">
        <v>260</v>
      </c>
      <c r="E3324" s="19" t="s">
        <v>6825</v>
      </c>
      <c r="F3324" s="10">
        <v>42036</v>
      </c>
      <c r="G3324" s="10">
        <v>45689</v>
      </c>
      <c r="H3324" s="11">
        <v>11</v>
      </c>
      <c r="I3324" s="20" t="s">
        <v>259</v>
      </c>
      <c r="J3324" s="11" t="s">
        <v>261</v>
      </c>
      <c r="K3324" s="11" t="s">
        <v>12658</v>
      </c>
      <c r="L3324" s="11">
        <v>2</v>
      </c>
    </row>
    <row r="3325" spans="1:12">
      <c r="A3325" s="11" t="s">
        <v>6576</v>
      </c>
      <c r="D3325" s="11" t="s">
        <v>260</v>
      </c>
      <c r="E3325" s="19" t="s">
        <v>6826</v>
      </c>
      <c r="F3325" s="10">
        <v>42036</v>
      </c>
      <c r="G3325" s="10">
        <v>45689</v>
      </c>
      <c r="H3325" s="11">
        <v>11</v>
      </c>
      <c r="I3325" s="20" t="s">
        <v>259</v>
      </c>
      <c r="J3325" s="11" t="s">
        <v>261</v>
      </c>
      <c r="K3325" s="11" t="s">
        <v>12658</v>
      </c>
      <c r="L3325" s="11">
        <v>2</v>
      </c>
    </row>
    <row r="3326" spans="1:12">
      <c r="A3326" s="11" t="s">
        <v>6577</v>
      </c>
      <c r="D3326" s="11" t="s">
        <v>260</v>
      </c>
      <c r="E3326" s="19" t="s">
        <v>6827</v>
      </c>
      <c r="F3326" s="10">
        <v>42036</v>
      </c>
      <c r="G3326" s="10">
        <v>45689</v>
      </c>
      <c r="H3326" s="11">
        <v>11</v>
      </c>
      <c r="I3326" s="20" t="s">
        <v>259</v>
      </c>
      <c r="J3326" s="11" t="s">
        <v>261</v>
      </c>
      <c r="K3326" s="11" t="s">
        <v>12658</v>
      </c>
      <c r="L3326" s="11">
        <v>2</v>
      </c>
    </row>
    <row r="3327" spans="1:12">
      <c r="A3327" s="11" t="s">
        <v>6578</v>
      </c>
      <c r="D3327" s="11" t="s">
        <v>260</v>
      </c>
      <c r="E3327" s="19" t="s">
        <v>6828</v>
      </c>
      <c r="F3327" s="10">
        <v>42036</v>
      </c>
      <c r="G3327" s="10">
        <v>45689</v>
      </c>
      <c r="H3327" s="11">
        <v>11</v>
      </c>
      <c r="I3327" s="20" t="s">
        <v>259</v>
      </c>
      <c r="J3327" s="11" t="s">
        <v>261</v>
      </c>
      <c r="K3327" s="11" t="s">
        <v>12658</v>
      </c>
      <c r="L3327" s="11">
        <v>2</v>
      </c>
    </row>
    <row r="3328" spans="1:12">
      <c r="A3328" s="11" t="s">
        <v>6579</v>
      </c>
      <c r="D3328" s="11" t="s">
        <v>260</v>
      </c>
      <c r="E3328" s="19" t="s">
        <v>6829</v>
      </c>
      <c r="F3328" s="10">
        <v>42036</v>
      </c>
      <c r="G3328" s="10">
        <v>45689</v>
      </c>
      <c r="H3328" s="11">
        <v>11</v>
      </c>
      <c r="I3328" s="20" t="s">
        <v>259</v>
      </c>
      <c r="J3328" s="11" t="s">
        <v>261</v>
      </c>
      <c r="K3328" s="11" t="s">
        <v>12658</v>
      </c>
      <c r="L3328" s="11">
        <v>2</v>
      </c>
    </row>
    <row r="3329" spans="1:12">
      <c r="A3329" s="11" t="s">
        <v>6580</v>
      </c>
      <c r="D3329" s="11" t="s">
        <v>260</v>
      </c>
      <c r="E3329" s="19" t="s">
        <v>6830</v>
      </c>
      <c r="F3329" s="10">
        <v>42036</v>
      </c>
      <c r="G3329" s="10">
        <v>45689</v>
      </c>
      <c r="H3329" s="11">
        <v>11</v>
      </c>
      <c r="I3329" s="20" t="s">
        <v>259</v>
      </c>
      <c r="J3329" s="11" t="s">
        <v>261</v>
      </c>
      <c r="K3329" s="11" t="s">
        <v>12658</v>
      </c>
      <c r="L3329" s="11">
        <v>2</v>
      </c>
    </row>
    <row r="3330" spans="1:12">
      <c r="A3330" s="11" t="s">
        <v>6581</v>
      </c>
      <c r="D3330" s="11" t="s">
        <v>260</v>
      </c>
      <c r="E3330" s="19" t="s">
        <v>6831</v>
      </c>
      <c r="F3330" s="10">
        <v>42036</v>
      </c>
      <c r="G3330" s="10">
        <v>45689</v>
      </c>
      <c r="H3330" s="11">
        <v>11</v>
      </c>
      <c r="I3330" s="20" t="s">
        <v>259</v>
      </c>
      <c r="J3330" s="11" t="s">
        <v>261</v>
      </c>
      <c r="K3330" s="11" t="s">
        <v>12658</v>
      </c>
      <c r="L3330" s="11">
        <v>2</v>
      </c>
    </row>
    <row r="3331" spans="1:12">
      <c r="A3331" s="11" t="s">
        <v>6582</v>
      </c>
      <c r="D3331" s="11" t="s">
        <v>260</v>
      </c>
      <c r="E3331" s="19" t="s">
        <v>6832</v>
      </c>
      <c r="F3331" s="10">
        <v>42036</v>
      </c>
      <c r="G3331" s="10">
        <v>45689</v>
      </c>
      <c r="H3331" s="11">
        <v>11</v>
      </c>
      <c r="I3331" s="20" t="s">
        <v>259</v>
      </c>
      <c r="J3331" s="11" t="s">
        <v>261</v>
      </c>
      <c r="K3331" s="11" t="s">
        <v>12658</v>
      </c>
      <c r="L3331" s="11">
        <v>2</v>
      </c>
    </row>
    <row r="3332" spans="1:12">
      <c r="A3332" s="11" t="s">
        <v>6583</v>
      </c>
      <c r="D3332" s="11" t="s">
        <v>260</v>
      </c>
      <c r="E3332" s="19" t="s">
        <v>6833</v>
      </c>
      <c r="F3332" s="10">
        <v>42036</v>
      </c>
      <c r="G3332" s="10">
        <v>45689</v>
      </c>
      <c r="H3332" s="11">
        <v>11</v>
      </c>
      <c r="I3332" s="20" t="s">
        <v>259</v>
      </c>
      <c r="J3332" s="11" t="s">
        <v>261</v>
      </c>
      <c r="K3332" s="11" t="s">
        <v>12658</v>
      </c>
      <c r="L3332" s="11">
        <v>2</v>
      </c>
    </row>
    <row r="3333" spans="1:12">
      <c r="A3333" s="11" t="s">
        <v>6584</v>
      </c>
      <c r="D3333" s="11" t="s">
        <v>260</v>
      </c>
      <c r="E3333" s="19" t="s">
        <v>6834</v>
      </c>
      <c r="F3333" s="10">
        <v>42036</v>
      </c>
      <c r="G3333" s="10">
        <v>45689</v>
      </c>
      <c r="H3333" s="11">
        <v>11</v>
      </c>
      <c r="I3333" s="20" t="s">
        <v>259</v>
      </c>
      <c r="J3333" s="11" t="s">
        <v>261</v>
      </c>
      <c r="K3333" s="11" t="s">
        <v>12658</v>
      </c>
      <c r="L3333" s="11">
        <v>2</v>
      </c>
    </row>
    <row r="3334" spans="1:12">
      <c r="A3334" s="11" t="s">
        <v>6585</v>
      </c>
      <c r="D3334" s="11" t="s">
        <v>260</v>
      </c>
      <c r="E3334" s="19" t="s">
        <v>6835</v>
      </c>
      <c r="F3334" s="10">
        <v>42036</v>
      </c>
      <c r="G3334" s="10">
        <v>45689</v>
      </c>
      <c r="H3334" s="11">
        <v>11</v>
      </c>
      <c r="I3334" s="20" t="s">
        <v>259</v>
      </c>
      <c r="J3334" s="11" t="s">
        <v>261</v>
      </c>
      <c r="K3334" s="11" t="s">
        <v>12658</v>
      </c>
      <c r="L3334" s="11">
        <v>2</v>
      </c>
    </row>
    <row r="3335" spans="1:12">
      <c r="A3335" s="11" t="s">
        <v>6586</v>
      </c>
      <c r="D3335" s="11" t="s">
        <v>260</v>
      </c>
      <c r="E3335" s="19" t="s">
        <v>6836</v>
      </c>
      <c r="F3335" s="10">
        <v>42036</v>
      </c>
      <c r="G3335" s="10">
        <v>45689</v>
      </c>
      <c r="H3335" s="11">
        <v>11</v>
      </c>
      <c r="I3335" s="20" t="s">
        <v>259</v>
      </c>
      <c r="J3335" s="11" t="s">
        <v>261</v>
      </c>
      <c r="K3335" s="11" t="s">
        <v>12658</v>
      </c>
      <c r="L3335" s="11">
        <v>2</v>
      </c>
    </row>
    <row r="3336" spans="1:12">
      <c r="A3336" s="11" t="s">
        <v>6587</v>
      </c>
      <c r="D3336" s="11" t="s">
        <v>260</v>
      </c>
      <c r="E3336" s="19" t="s">
        <v>6837</v>
      </c>
      <c r="F3336" s="10">
        <v>42036</v>
      </c>
      <c r="G3336" s="10">
        <v>45689</v>
      </c>
      <c r="H3336" s="11">
        <v>11</v>
      </c>
      <c r="I3336" s="20" t="s">
        <v>259</v>
      </c>
      <c r="J3336" s="11" t="s">
        <v>261</v>
      </c>
      <c r="K3336" s="11" t="s">
        <v>12658</v>
      </c>
      <c r="L3336" s="11">
        <v>2</v>
      </c>
    </row>
    <row r="3337" spans="1:12">
      <c r="A3337" s="11" t="s">
        <v>6588</v>
      </c>
      <c r="D3337" s="11" t="s">
        <v>260</v>
      </c>
      <c r="E3337" s="19" t="s">
        <v>6838</v>
      </c>
      <c r="F3337" s="10">
        <v>42036</v>
      </c>
      <c r="G3337" s="10">
        <v>45689</v>
      </c>
      <c r="H3337" s="11">
        <v>11</v>
      </c>
      <c r="I3337" s="20" t="s">
        <v>259</v>
      </c>
      <c r="J3337" s="11" t="s">
        <v>261</v>
      </c>
      <c r="K3337" s="11" t="s">
        <v>12658</v>
      </c>
      <c r="L3337" s="11">
        <v>2</v>
      </c>
    </row>
    <row r="3338" spans="1:12">
      <c r="A3338" s="11" t="s">
        <v>6589</v>
      </c>
      <c r="D3338" s="11" t="s">
        <v>260</v>
      </c>
      <c r="E3338" s="19" t="s">
        <v>6839</v>
      </c>
      <c r="F3338" s="10">
        <v>42036</v>
      </c>
      <c r="G3338" s="10">
        <v>45689</v>
      </c>
      <c r="H3338" s="11">
        <v>11</v>
      </c>
      <c r="I3338" s="20" t="s">
        <v>259</v>
      </c>
      <c r="J3338" s="11" t="s">
        <v>261</v>
      </c>
      <c r="K3338" s="11" t="s">
        <v>12658</v>
      </c>
      <c r="L3338" s="11">
        <v>2</v>
      </c>
    </row>
    <row r="3339" spans="1:12">
      <c r="A3339" s="11" t="s">
        <v>6590</v>
      </c>
      <c r="D3339" s="11" t="s">
        <v>260</v>
      </c>
      <c r="E3339" s="19" t="s">
        <v>6840</v>
      </c>
      <c r="F3339" s="10">
        <v>42036</v>
      </c>
      <c r="G3339" s="10">
        <v>45689</v>
      </c>
      <c r="H3339" s="11">
        <v>11</v>
      </c>
      <c r="I3339" s="11" t="s">
        <v>277</v>
      </c>
      <c r="J3339" s="11" t="s">
        <v>261</v>
      </c>
      <c r="K3339" s="11" t="s">
        <v>12658</v>
      </c>
      <c r="L3339" s="11">
        <v>2</v>
      </c>
    </row>
    <row r="3340" spans="1:12">
      <c r="A3340" s="11" t="s">
        <v>6591</v>
      </c>
      <c r="D3340" s="11" t="s">
        <v>260</v>
      </c>
      <c r="E3340" s="19" t="s">
        <v>6841</v>
      </c>
      <c r="F3340" s="10">
        <v>42036</v>
      </c>
      <c r="G3340" s="10">
        <v>45689</v>
      </c>
      <c r="H3340" s="11">
        <v>11</v>
      </c>
      <c r="I3340" s="11" t="s">
        <v>277</v>
      </c>
      <c r="J3340" s="11" t="s">
        <v>261</v>
      </c>
      <c r="K3340" s="11" t="s">
        <v>12658</v>
      </c>
      <c r="L3340" s="11">
        <v>2</v>
      </c>
    </row>
    <row r="3341" spans="1:12">
      <c r="A3341" s="11" t="s">
        <v>6592</v>
      </c>
      <c r="D3341" s="11" t="s">
        <v>260</v>
      </c>
      <c r="E3341" s="19" t="s">
        <v>6842</v>
      </c>
      <c r="F3341" s="10">
        <v>42036</v>
      </c>
      <c r="G3341" s="10">
        <v>45689</v>
      </c>
      <c r="H3341" s="11">
        <v>11</v>
      </c>
      <c r="I3341" s="11" t="s">
        <v>277</v>
      </c>
      <c r="J3341" s="11" t="s">
        <v>261</v>
      </c>
      <c r="K3341" s="11" t="s">
        <v>12658</v>
      </c>
      <c r="L3341" s="11">
        <v>2</v>
      </c>
    </row>
    <row r="3342" spans="1:12">
      <c r="A3342" s="11" t="s">
        <v>6593</v>
      </c>
      <c r="D3342" s="11" t="s">
        <v>260</v>
      </c>
      <c r="E3342" s="19" t="s">
        <v>6843</v>
      </c>
      <c r="F3342" s="10">
        <v>42036</v>
      </c>
      <c r="G3342" s="10">
        <v>45689</v>
      </c>
      <c r="H3342" s="11">
        <v>11</v>
      </c>
      <c r="I3342" s="20" t="s">
        <v>259</v>
      </c>
      <c r="J3342" s="11" t="s">
        <v>261</v>
      </c>
      <c r="K3342" s="11" t="s">
        <v>12658</v>
      </c>
      <c r="L3342" s="11">
        <v>2</v>
      </c>
    </row>
    <row r="3343" spans="1:12">
      <c r="A3343" s="11" t="s">
        <v>6594</v>
      </c>
      <c r="D3343" s="11" t="s">
        <v>260</v>
      </c>
      <c r="E3343" s="19" t="s">
        <v>6844</v>
      </c>
      <c r="F3343" s="10">
        <v>42036</v>
      </c>
      <c r="G3343" s="10">
        <v>45689</v>
      </c>
      <c r="H3343" s="11">
        <v>11</v>
      </c>
      <c r="I3343" s="20" t="s">
        <v>259</v>
      </c>
      <c r="J3343" s="11" t="s">
        <v>261</v>
      </c>
      <c r="K3343" s="11" t="s">
        <v>12658</v>
      </c>
      <c r="L3343" s="11">
        <v>2</v>
      </c>
    </row>
    <row r="3344" spans="1:12">
      <c r="A3344" s="11" t="s">
        <v>6595</v>
      </c>
      <c r="D3344" s="11" t="s">
        <v>260</v>
      </c>
      <c r="E3344" s="19" t="s">
        <v>6845</v>
      </c>
      <c r="F3344" s="10">
        <v>42036</v>
      </c>
      <c r="G3344" s="10">
        <v>45689</v>
      </c>
      <c r="H3344" s="11">
        <v>11</v>
      </c>
      <c r="I3344" s="20" t="s">
        <v>259</v>
      </c>
      <c r="J3344" s="11" t="s">
        <v>261</v>
      </c>
      <c r="K3344" s="11" t="s">
        <v>12658</v>
      </c>
      <c r="L3344" s="11">
        <v>2</v>
      </c>
    </row>
    <row r="3345" spans="1:12">
      <c r="A3345" s="11" t="s">
        <v>6596</v>
      </c>
      <c r="D3345" s="11" t="s">
        <v>260</v>
      </c>
      <c r="E3345" s="19" t="s">
        <v>6846</v>
      </c>
      <c r="F3345" s="10">
        <v>42036</v>
      </c>
      <c r="G3345" s="10">
        <v>45689</v>
      </c>
      <c r="H3345" s="11">
        <v>11</v>
      </c>
      <c r="I3345" s="20" t="s">
        <v>259</v>
      </c>
      <c r="J3345" s="11" t="s">
        <v>261</v>
      </c>
      <c r="K3345" s="11" t="s">
        <v>12658</v>
      </c>
      <c r="L3345" s="11">
        <v>2</v>
      </c>
    </row>
    <row r="3346" spans="1:12">
      <c r="A3346" s="11" t="s">
        <v>6597</v>
      </c>
      <c r="D3346" s="11" t="s">
        <v>260</v>
      </c>
      <c r="E3346" s="19" t="s">
        <v>6847</v>
      </c>
      <c r="F3346" s="10">
        <v>42036</v>
      </c>
      <c r="G3346" s="10">
        <v>45689</v>
      </c>
      <c r="H3346" s="11">
        <v>11</v>
      </c>
      <c r="I3346" s="20" t="s">
        <v>259</v>
      </c>
      <c r="J3346" s="11" t="s">
        <v>261</v>
      </c>
      <c r="K3346" s="11" t="s">
        <v>12658</v>
      </c>
      <c r="L3346" s="11">
        <v>2</v>
      </c>
    </row>
    <row r="3347" spans="1:12">
      <c r="A3347" s="11" t="s">
        <v>6598</v>
      </c>
      <c r="D3347" s="11" t="s">
        <v>260</v>
      </c>
      <c r="E3347" s="19" t="s">
        <v>6848</v>
      </c>
      <c r="F3347" s="10">
        <v>42036</v>
      </c>
      <c r="G3347" s="10">
        <v>45689</v>
      </c>
      <c r="H3347" s="11">
        <v>11</v>
      </c>
      <c r="I3347" s="20" t="s">
        <v>259</v>
      </c>
      <c r="J3347" s="11" t="s">
        <v>261</v>
      </c>
      <c r="K3347" s="11" t="s">
        <v>12658</v>
      </c>
      <c r="L3347" s="11">
        <v>2</v>
      </c>
    </row>
    <row r="3348" spans="1:12">
      <c r="A3348" s="11" t="s">
        <v>6599</v>
      </c>
      <c r="D3348" s="11" t="s">
        <v>260</v>
      </c>
      <c r="E3348" s="19" t="s">
        <v>6849</v>
      </c>
      <c r="F3348" s="10">
        <v>42036</v>
      </c>
      <c r="G3348" s="10">
        <v>45689</v>
      </c>
      <c r="H3348" s="11">
        <v>11</v>
      </c>
      <c r="I3348" s="20" t="s">
        <v>259</v>
      </c>
      <c r="J3348" s="11" t="s">
        <v>261</v>
      </c>
      <c r="K3348" s="11" t="s">
        <v>12658</v>
      </c>
      <c r="L3348" s="11">
        <v>2</v>
      </c>
    </row>
    <row r="3349" spans="1:12">
      <c r="A3349" s="11" t="s">
        <v>6600</v>
      </c>
      <c r="D3349" s="11" t="s">
        <v>260</v>
      </c>
      <c r="E3349" s="19" t="s">
        <v>6850</v>
      </c>
      <c r="F3349" s="10">
        <v>42036</v>
      </c>
      <c r="G3349" s="10">
        <v>45689</v>
      </c>
      <c r="H3349" s="11">
        <v>11</v>
      </c>
      <c r="I3349" s="20" t="s">
        <v>259</v>
      </c>
      <c r="J3349" s="11" t="s">
        <v>261</v>
      </c>
      <c r="K3349" s="11" t="s">
        <v>12658</v>
      </c>
      <c r="L3349" s="11">
        <v>2</v>
      </c>
    </row>
    <row r="3350" spans="1:12">
      <c r="A3350" s="11" t="s">
        <v>6601</v>
      </c>
      <c r="D3350" s="11" t="s">
        <v>260</v>
      </c>
      <c r="E3350" s="19" t="s">
        <v>6851</v>
      </c>
      <c r="F3350" s="10">
        <v>42036</v>
      </c>
      <c r="G3350" s="10">
        <v>45689</v>
      </c>
      <c r="H3350" s="11">
        <v>11</v>
      </c>
      <c r="I3350" s="20" t="s">
        <v>259</v>
      </c>
      <c r="J3350" s="11" t="s">
        <v>261</v>
      </c>
      <c r="K3350" s="11" t="s">
        <v>12658</v>
      </c>
      <c r="L3350" s="11">
        <v>2</v>
      </c>
    </row>
    <row r="3351" spans="1:12">
      <c r="A3351" s="11" t="s">
        <v>6602</v>
      </c>
      <c r="D3351" s="11" t="s">
        <v>260</v>
      </c>
      <c r="E3351" s="19" t="s">
        <v>6852</v>
      </c>
      <c r="F3351" s="10">
        <v>42036</v>
      </c>
      <c r="G3351" s="10">
        <v>45689</v>
      </c>
      <c r="H3351" s="11">
        <v>11</v>
      </c>
      <c r="I3351" s="20" t="s">
        <v>259</v>
      </c>
      <c r="J3351" s="11" t="s">
        <v>261</v>
      </c>
      <c r="K3351" s="11" t="s">
        <v>12658</v>
      </c>
      <c r="L3351" s="11">
        <v>2</v>
      </c>
    </row>
    <row r="3352" spans="1:12">
      <c r="A3352" s="11" t="s">
        <v>6603</v>
      </c>
      <c r="D3352" s="11" t="s">
        <v>260</v>
      </c>
      <c r="E3352" s="19" t="s">
        <v>6853</v>
      </c>
      <c r="F3352" s="10">
        <v>42036</v>
      </c>
      <c r="G3352" s="10">
        <v>45689</v>
      </c>
      <c r="H3352" s="11">
        <v>11</v>
      </c>
      <c r="I3352" s="20" t="s">
        <v>259</v>
      </c>
      <c r="J3352" s="11" t="s">
        <v>261</v>
      </c>
      <c r="K3352" s="11" t="s">
        <v>12658</v>
      </c>
      <c r="L3352" s="11">
        <v>2</v>
      </c>
    </row>
    <row r="3353" spans="1:12">
      <c r="A3353" s="11" t="s">
        <v>6604</v>
      </c>
      <c r="D3353" s="11" t="s">
        <v>260</v>
      </c>
      <c r="E3353" s="19" t="s">
        <v>6854</v>
      </c>
      <c r="F3353" s="10">
        <v>42036</v>
      </c>
      <c r="G3353" s="10">
        <v>45689</v>
      </c>
      <c r="H3353" s="11">
        <v>11</v>
      </c>
      <c r="I3353" s="20" t="s">
        <v>259</v>
      </c>
      <c r="J3353" s="11" t="s">
        <v>261</v>
      </c>
      <c r="K3353" s="11" t="s">
        <v>12658</v>
      </c>
      <c r="L3353" s="11">
        <v>2</v>
      </c>
    </row>
    <row r="3354" spans="1:12">
      <c r="A3354" s="11" t="s">
        <v>6605</v>
      </c>
      <c r="D3354" s="11" t="s">
        <v>260</v>
      </c>
      <c r="E3354" s="19" t="s">
        <v>6855</v>
      </c>
      <c r="F3354" s="10">
        <v>42036</v>
      </c>
      <c r="G3354" s="10">
        <v>45689</v>
      </c>
      <c r="H3354" s="11">
        <v>11</v>
      </c>
      <c r="I3354" s="20" t="s">
        <v>259</v>
      </c>
      <c r="J3354" s="11" t="s">
        <v>261</v>
      </c>
      <c r="K3354" s="11" t="s">
        <v>12658</v>
      </c>
      <c r="L3354" s="11">
        <v>2</v>
      </c>
    </row>
    <row r="3355" spans="1:12">
      <c r="A3355" s="11" t="s">
        <v>6606</v>
      </c>
      <c r="D3355" s="11" t="s">
        <v>260</v>
      </c>
      <c r="E3355" s="19" t="s">
        <v>6856</v>
      </c>
      <c r="F3355" s="10">
        <v>42036</v>
      </c>
      <c r="G3355" s="10">
        <v>45689</v>
      </c>
      <c r="H3355" s="11">
        <v>11</v>
      </c>
      <c r="I3355" s="20" t="s">
        <v>259</v>
      </c>
      <c r="J3355" s="11" t="s">
        <v>261</v>
      </c>
      <c r="K3355" s="11" t="s">
        <v>12658</v>
      </c>
      <c r="L3355" s="11">
        <v>2</v>
      </c>
    </row>
    <row r="3356" spans="1:12">
      <c r="A3356" s="11" t="s">
        <v>6607</v>
      </c>
      <c r="D3356" s="11" t="s">
        <v>260</v>
      </c>
      <c r="E3356" s="19" t="s">
        <v>6857</v>
      </c>
      <c r="F3356" s="10">
        <v>42036</v>
      </c>
      <c r="G3356" s="10">
        <v>45689</v>
      </c>
      <c r="H3356" s="11">
        <v>11</v>
      </c>
      <c r="I3356" s="20" t="s">
        <v>259</v>
      </c>
      <c r="J3356" s="11" t="s">
        <v>261</v>
      </c>
      <c r="K3356" s="11" t="s">
        <v>12658</v>
      </c>
      <c r="L3356" s="11">
        <v>2</v>
      </c>
    </row>
    <row r="3357" spans="1:12">
      <c r="A3357" s="11" t="s">
        <v>6608</v>
      </c>
      <c r="D3357" s="11" t="s">
        <v>260</v>
      </c>
      <c r="E3357" s="19" t="s">
        <v>6858</v>
      </c>
      <c r="F3357" s="10">
        <v>42036</v>
      </c>
      <c r="G3357" s="10">
        <v>45689</v>
      </c>
      <c r="H3357" s="11">
        <v>11</v>
      </c>
      <c r="I3357" s="11" t="s">
        <v>277</v>
      </c>
      <c r="J3357" s="11" t="s">
        <v>261</v>
      </c>
      <c r="K3357" s="11" t="s">
        <v>12658</v>
      </c>
      <c r="L3357" s="11">
        <v>2</v>
      </c>
    </row>
    <row r="3358" spans="1:12">
      <c r="A3358" s="11" t="s">
        <v>6609</v>
      </c>
      <c r="D3358" s="11" t="s">
        <v>260</v>
      </c>
      <c r="E3358" s="19" t="s">
        <v>6859</v>
      </c>
      <c r="F3358" s="10">
        <v>42036</v>
      </c>
      <c r="G3358" s="10">
        <v>45689</v>
      </c>
      <c r="H3358" s="11">
        <v>11</v>
      </c>
      <c r="I3358" s="11" t="s">
        <v>277</v>
      </c>
      <c r="J3358" s="11" t="s">
        <v>261</v>
      </c>
      <c r="K3358" s="11" t="s">
        <v>12658</v>
      </c>
      <c r="L3358" s="11">
        <v>2</v>
      </c>
    </row>
    <row r="3359" spans="1:12">
      <c r="A3359" s="11" t="s">
        <v>6610</v>
      </c>
      <c r="D3359" s="11" t="s">
        <v>260</v>
      </c>
      <c r="E3359" s="19" t="s">
        <v>6860</v>
      </c>
      <c r="F3359" s="10">
        <v>42036</v>
      </c>
      <c r="G3359" s="10">
        <v>45689</v>
      </c>
      <c r="H3359" s="11">
        <v>11</v>
      </c>
      <c r="I3359" s="11" t="s">
        <v>277</v>
      </c>
      <c r="J3359" s="11" t="s">
        <v>261</v>
      </c>
      <c r="K3359" s="11" t="s">
        <v>12658</v>
      </c>
      <c r="L3359" s="11">
        <v>2</v>
      </c>
    </row>
    <row r="3360" spans="1:12">
      <c r="A3360" s="11" t="s">
        <v>6611</v>
      </c>
      <c r="D3360" s="11" t="s">
        <v>260</v>
      </c>
      <c r="E3360" s="19" t="s">
        <v>6861</v>
      </c>
      <c r="F3360" s="10">
        <v>42036</v>
      </c>
      <c r="G3360" s="10">
        <v>45689</v>
      </c>
      <c r="H3360" s="11">
        <v>11</v>
      </c>
      <c r="I3360" s="20" t="s">
        <v>259</v>
      </c>
      <c r="J3360" s="11" t="s">
        <v>261</v>
      </c>
      <c r="K3360" s="11" t="s">
        <v>12658</v>
      </c>
      <c r="L3360" s="11">
        <v>2</v>
      </c>
    </row>
    <row r="3361" spans="1:12">
      <c r="A3361" s="11" t="s">
        <v>6612</v>
      </c>
      <c r="D3361" s="11" t="s">
        <v>260</v>
      </c>
      <c r="E3361" s="19" t="s">
        <v>6862</v>
      </c>
      <c r="F3361" s="10">
        <v>42036</v>
      </c>
      <c r="G3361" s="10">
        <v>45689</v>
      </c>
      <c r="H3361" s="11">
        <v>11</v>
      </c>
      <c r="I3361" s="20" t="s">
        <v>259</v>
      </c>
      <c r="J3361" s="11" t="s">
        <v>261</v>
      </c>
      <c r="K3361" s="11" t="s">
        <v>12658</v>
      </c>
      <c r="L3361" s="11">
        <v>2</v>
      </c>
    </row>
    <row r="3362" spans="1:12">
      <c r="A3362" s="11" t="s">
        <v>6613</v>
      </c>
      <c r="D3362" s="11" t="s">
        <v>260</v>
      </c>
      <c r="E3362" s="19" t="s">
        <v>6863</v>
      </c>
      <c r="F3362" s="10">
        <v>42036</v>
      </c>
      <c r="G3362" s="10">
        <v>45689</v>
      </c>
      <c r="H3362" s="11">
        <v>11</v>
      </c>
      <c r="I3362" s="20" t="s">
        <v>259</v>
      </c>
      <c r="J3362" s="11" t="s">
        <v>261</v>
      </c>
      <c r="K3362" s="11" t="s">
        <v>12658</v>
      </c>
      <c r="L3362" s="11">
        <v>2</v>
      </c>
    </row>
    <row r="3363" spans="1:12">
      <c r="A3363" s="11" t="s">
        <v>6614</v>
      </c>
      <c r="D3363" s="11" t="s">
        <v>260</v>
      </c>
      <c r="E3363" s="19" t="s">
        <v>6864</v>
      </c>
      <c r="F3363" s="10">
        <v>42036</v>
      </c>
      <c r="G3363" s="10">
        <v>45689</v>
      </c>
      <c r="H3363" s="11">
        <v>11</v>
      </c>
      <c r="I3363" s="20" t="s">
        <v>259</v>
      </c>
      <c r="J3363" s="11" t="s">
        <v>261</v>
      </c>
      <c r="K3363" s="11" t="s">
        <v>12658</v>
      </c>
      <c r="L3363" s="11">
        <v>2</v>
      </c>
    </row>
    <row r="3364" spans="1:12">
      <c r="A3364" s="11" t="s">
        <v>6615</v>
      </c>
      <c r="D3364" s="11" t="s">
        <v>260</v>
      </c>
      <c r="E3364" s="19" t="s">
        <v>6865</v>
      </c>
      <c r="F3364" s="10">
        <v>42036</v>
      </c>
      <c r="G3364" s="10">
        <v>45689</v>
      </c>
      <c r="H3364" s="11">
        <v>11</v>
      </c>
      <c r="I3364" s="20" t="s">
        <v>259</v>
      </c>
      <c r="J3364" s="11" t="s">
        <v>261</v>
      </c>
      <c r="K3364" s="11" t="s">
        <v>12658</v>
      </c>
      <c r="L3364" s="11">
        <v>2</v>
      </c>
    </row>
    <row r="3365" spans="1:12">
      <c r="A3365" s="11" t="s">
        <v>6616</v>
      </c>
      <c r="D3365" s="11" t="s">
        <v>260</v>
      </c>
      <c r="E3365" s="19" t="s">
        <v>6866</v>
      </c>
      <c r="F3365" s="10">
        <v>42036</v>
      </c>
      <c r="G3365" s="10">
        <v>45689</v>
      </c>
      <c r="H3365" s="11">
        <v>11</v>
      </c>
      <c r="I3365" s="20" t="s">
        <v>259</v>
      </c>
      <c r="J3365" s="11" t="s">
        <v>261</v>
      </c>
      <c r="K3365" s="11" t="s">
        <v>12658</v>
      </c>
      <c r="L3365" s="11">
        <v>2</v>
      </c>
    </row>
    <row r="3366" spans="1:12">
      <c r="A3366" s="11" t="s">
        <v>6617</v>
      </c>
      <c r="D3366" s="11" t="s">
        <v>260</v>
      </c>
      <c r="E3366" s="19" t="s">
        <v>6867</v>
      </c>
      <c r="F3366" s="10">
        <v>42036</v>
      </c>
      <c r="G3366" s="10">
        <v>45689</v>
      </c>
      <c r="H3366" s="11">
        <v>11</v>
      </c>
      <c r="I3366" s="20" t="s">
        <v>259</v>
      </c>
      <c r="J3366" s="11" t="s">
        <v>261</v>
      </c>
      <c r="K3366" s="11" t="s">
        <v>12658</v>
      </c>
      <c r="L3366" s="11">
        <v>2</v>
      </c>
    </row>
    <row r="3367" spans="1:12">
      <c r="A3367" s="11" t="s">
        <v>6618</v>
      </c>
      <c r="D3367" s="11" t="s">
        <v>260</v>
      </c>
      <c r="E3367" s="19" t="s">
        <v>6868</v>
      </c>
      <c r="F3367" s="10">
        <v>42036</v>
      </c>
      <c r="G3367" s="10">
        <v>45689</v>
      </c>
      <c r="H3367" s="11">
        <v>11</v>
      </c>
      <c r="I3367" s="20" t="s">
        <v>259</v>
      </c>
      <c r="J3367" s="11" t="s">
        <v>261</v>
      </c>
      <c r="K3367" s="11" t="s">
        <v>12658</v>
      </c>
      <c r="L3367" s="11">
        <v>2</v>
      </c>
    </row>
    <row r="3368" spans="1:12">
      <c r="A3368" s="11" t="s">
        <v>6619</v>
      </c>
      <c r="D3368" s="11" t="s">
        <v>260</v>
      </c>
      <c r="E3368" s="19" t="s">
        <v>6869</v>
      </c>
      <c r="F3368" s="10">
        <v>42036</v>
      </c>
      <c r="G3368" s="10">
        <v>45689</v>
      </c>
      <c r="H3368" s="11">
        <v>11</v>
      </c>
      <c r="I3368" s="20" t="s">
        <v>259</v>
      </c>
      <c r="J3368" s="11" t="s">
        <v>261</v>
      </c>
      <c r="K3368" s="11" t="s">
        <v>12658</v>
      </c>
      <c r="L3368" s="11">
        <v>2</v>
      </c>
    </row>
    <row r="3369" spans="1:12">
      <c r="A3369" s="11" t="s">
        <v>6620</v>
      </c>
      <c r="D3369" s="11" t="s">
        <v>260</v>
      </c>
      <c r="E3369" s="19" t="s">
        <v>6870</v>
      </c>
      <c r="F3369" s="10">
        <v>42036</v>
      </c>
      <c r="G3369" s="10">
        <v>45689</v>
      </c>
      <c r="H3369" s="11">
        <v>11</v>
      </c>
      <c r="I3369" s="20" t="s">
        <v>259</v>
      </c>
      <c r="J3369" s="11" t="s">
        <v>261</v>
      </c>
      <c r="K3369" s="11" t="s">
        <v>12658</v>
      </c>
      <c r="L3369" s="11">
        <v>2</v>
      </c>
    </row>
    <row r="3370" spans="1:12">
      <c r="A3370" s="11" t="s">
        <v>6621</v>
      </c>
      <c r="D3370" s="11" t="s">
        <v>260</v>
      </c>
      <c r="E3370" s="19" t="s">
        <v>6871</v>
      </c>
      <c r="F3370" s="10">
        <v>42036</v>
      </c>
      <c r="G3370" s="10">
        <v>45689</v>
      </c>
      <c r="H3370" s="11">
        <v>11</v>
      </c>
      <c r="I3370" s="20" t="s">
        <v>259</v>
      </c>
      <c r="J3370" s="11" t="s">
        <v>261</v>
      </c>
      <c r="K3370" s="11" t="s">
        <v>12658</v>
      </c>
      <c r="L3370" s="11">
        <v>2</v>
      </c>
    </row>
    <row r="3371" spans="1:12">
      <c r="A3371" s="11" t="s">
        <v>6622</v>
      </c>
      <c r="D3371" s="11" t="s">
        <v>260</v>
      </c>
      <c r="E3371" s="19" t="s">
        <v>6872</v>
      </c>
      <c r="F3371" s="10">
        <v>42036</v>
      </c>
      <c r="G3371" s="10">
        <v>45689</v>
      </c>
      <c r="H3371" s="11">
        <v>11</v>
      </c>
      <c r="I3371" s="20" t="s">
        <v>259</v>
      </c>
      <c r="J3371" s="11" t="s">
        <v>261</v>
      </c>
      <c r="K3371" s="11" t="s">
        <v>12658</v>
      </c>
      <c r="L3371" s="11">
        <v>2</v>
      </c>
    </row>
    <row r="3372" spans="1:12">
      <c r="A3372" s="11" t="s">
        <v>6623</v>
      </c>
      <c r="D3372" s="11" t="s">
        <v>260</v>
      </c>
      <c r="E3372" s="19" t="s">
        <v>6873</v>
      </c>
      <c r="F3372" s="10">
        <v>42036</v>
      </c>
      <c r="G3372" s="10">
        <v>45689</v>
      </c>
      <c r="H3372" s="11">
        <v>11</v>
      </c>
      <c r="I3372" s="20" t="s">
        <v>259</v>
      </c>
      <c r="J3372" s="11" t="s">
        <v>261</v>
      </c>
      <c r="K3372" s="11" t="s">
        <v>12658</v>
      </c>
      <c r="L3372" s="11">
        <v>2</v>
      </c>
    </row>
    <row r="3373" spans="1:12">
      <c r="A3373" s="11" t="s">
        <v>6624</v>
      </c>
      <c r="D3373" s="11" t="s">
        <v>260</v>
      </c>
      <c r="E3373" s="19" t="s">
        <v>6874</v>
      </c>
      <c r="F3373" s="10">
        <v>42036</v>
      </c>
      <c r="G3373" s="10">
        <v>45689</v>
      </c>
      <c r="H3373" s="11">
        <v>11</v>
      </c>
      <c r="I3373" s="20" t="s">
        <v>259</v>
      </c>
      <c r="J3373" s="11" t="s">
        <v>261</v>
      </c>
      <c r="K3373" s="11" t="s">
        <v>12658</v>
      </c>
      <c r="L3373" s="11">
        <v>2</v>
      </c>
    </row>
    <row r="3374" spans="1:12">
      <c r="A3374" s="11" t="s">
        <v>6625</v>
      </c>
      <c r="D3374" s="11" t="s">
        <v>260</v>
      </c>
      <c r="E3374" s="19" t="s">
        <v>6875</v>
      </c>
      <c r="F3374" s="10">
        <v>42036</v>
      </c>
      <c r="G3374" s="10">
        <v>45689</v>
      </c>
      <c r="H3374" s="11">
        <v>11</v>
      </c>
      <c r="I3374" s="20" t="s">
        <v>259</v>
      </c>
      <c r="J3374" s="11" t="s">
        <v>261</v>
      </c>
      <c r="K3374" s="11" t="s">
        <v>12658</v>
      </c>
      <c r="L3374" s="11">
        <v>2</v>
      </c>
    </row>
    <row r="3375" spans="1:12">
      <c r="A3375" s="11" t="s">
        <v>6626</v>
      </c>
      <c r="D3375" s="11" t="s">
        <v>260</v>
      </c>
      <c r="E3375" s="19" t="s">
        <v>6876</v>
      </c>
      <c r="F3375" s="10">
        <v>42036</v>
      </c>
      <c r="G3375" s="10">
        <v>45689</v>
      </c>
      <c r="H3375" s="11">
        <v>11</v>
      </c>
      <c r="I3375" s="11" t="s">
        <v>277</v>
      </c>
      <c r="J3375" s="11" t="s">
        <v>261</v>
      </c>
      <c r="K3375" s="11" t="s">
        <v>12658</v>
      </c>
      <c r="L3375" s="11">
        <v>2</v>
      </c>
    </row>
    <row r="3376" spans="1:12">
      <c r="A3376" s="11" t="s">
        <v>6627</v>
      </c>
      <c r="D3376" s="11" t="s">
        <v>260</v>
      </c>
      <c r="E3376" s="19" t="s">
        <v>6877</v>
      </c>
      <c r="F3376" s="10">
        <v>42036</v>
      </c>
      <c r="G3376" s="10">
        <v>45689</v>
      </c>
      <c r="H3376" s="11">
        <v>11</v>
      </c>
      <c r="I3376" s="11" t="s">
        <v>277</v>
      </c>
      <c r="J3376" s="11" t="s">
        <v>261</v>
      </c>
      <c r="K3376" s="11" t="s">
        <v>12658</v>
      </c>
      <c r="L3376" s="11">
        <v>2</v>
      </c>
    </row>
    <row r="3377" spans="1:12">
      <c r="A3377" s="11" t="s">
        <v>6628</v>
      </c>
      <c r="D3377" s="11" t="s">
        <v>260</v>
      </c>
      <c r="E3377" s="19" t="s">
        <v>6878</v>
      </c>
      <c r="F3377" s="10">
        <v>42036</v>
      </c>
      <c r="G3377" s="10">
        <v>45689</v>
      </c>
      <c r="H3377" s="11">
        <v>11</v>
      </c>
      <c r="I3377" s="11" t="s">
        <v>277</v>
      </c>
      <c r="J3377" s="11" t="s">
        <v>261</v>
      </c>
      <c r="K3377" s="11" t="s">
        <v>12658</v>
      </c>
      <c r="L3377" s="11">
        <v>2</v>
      </c>
    </row>
    <row r="3378" spans="1:12">
      <c r="A3378" s="11" t="s">
        <v>6629</v>
      </c>
      <c r="D3378" s="11" t="s">
        <v>260</v>
      </c>
      <c r="E3378" s="19" t="s">
        <v>6879</v>
      </c>
      <c r="F3378" s="10">
        <v>42036</v>
      </c>
      <c r="G3378" s="10">
        <v>45689</v>
      </c>
      <c r="H3378" s="11">
        <v>11</v>
      </c>
      <c r="I3378" s="20" t="s">
        <v>259</v>
      </c>
      <c r="J3378" s="11" t="s">
        <v>261</v>
      </c>
      <c r="K3378" s="11" t="s">
        <v>12658</v>
      </c>
      <c r="L3378" s="11">
        <v>2</v>
      </c>
    </row>
    <row r="3379" spans="1:12">
      <c r="A3379" s="11" t="s">
        <v>6630</v>
      </c>
      <c r="D3379" s="11" t="s">
        <v>260</v>
      </c>
      <c r="E3379" s="19" t="s">
        <v>6880</v>
      </c>
      <c r="F3379" s="10">
        <v>42036</v>
      </c>
      <c r="G3379" s="10">
        <v>45689</v>
      </c>
      <c r="H3379" s="11">
        <v>11</v>
      </c>
      <c r="I3379" s="20" t="s">
        <v>259</v>
      </c>
      <c r="J3379" s="11" t="s">
        <v>261</v>
      </c>
      <c r="K3379" s="11" t="s">
        <v>12658</v>
      </c>
      <c r="L3379" s="11">
        <v>2</v>
      </c>
    </row>
    <row r="3380" spans="1:12">
      <c r="A3380" s="11" t="s">
        <v>6631</v>
      </c>
      <c r="D3380" s="11" t="s">
        <v>260</v>
      </c>
      <c r="E3380" s="19" t="s">
        <v>6881</v>
      </c>
      <c r="F3380" s="10">
        <v>42036</v>
      </c>
      <c r="G3380" s="10">
        <v>45689</v>
      </c>
      <c r="H3380" s="11">
        <v>11</v>
      </c>
      <c r="I3380" s="20" t="s">
        <v>259</v>
      </c>
      <c r="J3380" s="11" t="s">
        <v>261</v>
      </c>
      <c r="K3380" s="11" t="s">
        <v>12658</v>
      </c>
      <c r="L3380" s="11">
        <v>2</v>
      </c>
    </row>
    <row r="3381" spans="1:12">
      <c r="A3381" s="11" t="s">
        <v>6632</v>
      </c>
      <c r="D3381" s="11" t="s">
        <v>260</v>
      </c>
      <c r="E3381" s="19" t="s">
        <v>6882</v>
      </c>
      <c r="F3381" s="10">
        <v>42036</v>
      </c>
      <c r="G3381" s="10">
        <v>45689</v>
      </c>
      <c r="H3381" s="11">
        <v>11</v>
      </c>
      <c r="I3381" s="20" t="s">
        <v>259</v>
      </c>
      <c r="J3381" s="11" t="s">
        <v>261</v>
      </c>
      <c r="K3381" s="11" t="s">
        <v>12658</v>
      </c>
      <c r="L3381" s="11">
        <v>2</v>
      </c>
    </row>
    <row r="3382" spans="1:12">
      <c r="A3382" s="11" t="s">
        <v>6633</v>
      </c>
      <c r="D3382" s="11" t="s">
        <v>260</v>
      </c>
      <c r="E3382" s="19" t="s">
        <v>6883</v>
      </c>
      <c r="F3382" s="10">
        <v>42036</v>
      </c>
      <c r="G3382" s="10">
        <v>45689</v>
      </c>
      <c r="H3382" s="11">
        <v>11</v>
      </c>
      <c r="I3382" s="20" t="s">
        <v>259</v>
      </c>
      <c r="J3382" s="11" t="s">
        <v>261</v>
      </c>
      <c r="K3382" s="11" t="s">
        <v>12658</v>
      </c>
      <c r="L3382" s="11">
        <v>2</v>
      </c>
    </row>
    <row r="3383" spans="1:12">
      <c r="A3383" s="11" t="s">
        <v>6634</v>
      </c>
      <c r="D3383" s="11" t="s">
        <v>260</v>
      </c>
      <c r="E3383" s="19" t="s">
        <v>6884</v>
      </c>
      <c r="F3383" s="10">
        <v>42036</v>
      </c>
      <c r="G3383" s="10">
        <v>45689</v>
      </c>
      <c r="H3383" s="11">
        <v>11</v>
      </c>
      <c r="I3383" s="20" t="s">
        <v>259</v>
      </c>
      <c r="J3383" s="11" t="s">
        <v>261</v>
      </c>
      <c r="K3383" s="11" t="s">
        <v>12658</v>
      </c>
      <c r="L3383" s="11">
        <v>2</v>
      </c>
    </row>
    <row r="3384" spans="1:12">
      <c r="A3384" s="11" t="s">
        <v>6635</v>
      </c>
      <c r="D3384" s="11" t="s">
        <v>260</v>
      </c>
      <c r="E3384" s="19" t="s">
        <v>6885</v>
      </c>
      <c r="F3384" s="10">
        <v>42036</v>
      </c>
      <c r="G3384" s="10">
        <v>45689</v>
      </c>
      <c r="H3384" s="11">
        <v>11</v>
      </c>
      <c r="I3384" s="20" t="s">
        <v>259</v>
      </c>
      <c r="J3384" s="11" t="s">
        <v>261</v>
      </c>
      <c r="K3384" s="11" t="s">
        <v>12658</v>
      </c>
      <c r="L3384" s="11">
        <v>2</v>
      </c>
    </row>
    <row r="3385" spans="1:12">
      <c r="A3385" s="11" t="s">
        <v>6636</v>
      </c>
      <c r="D3385" s="11" t="s">
        <v>260</v>
      </c>
      <c r="E3385" s="19" t="s">
        <v>6886</v>
      </c>
      <c r="F3385" s="10">
        <v>42036</v>
      </c>
      <c r="G3385" s="10">
        <v>45689</v>
      </c>
      <c r="H3385" s="11">
        <v>11</v>
      </c>
      <c r="I3385" s="20" t="s">
        <v>259</v>
      </c>
      <c r="J3385" s="11" t="s">
        <v>261</v>
      </c>
      <c r="K3385" s="11" t="s">
        <v>12658</v>
      </c>
      <c r="L3385" s="11">
        <v>2</v>
      </c>
    </row>
    <row r="3386" spans="1:12">
      <c r="A3386" s="11" t="s">
        <v>6637</v>
      </c>
      <c r="D3386" s="11" t="s">
        <v>260</v>
      </c>
      <c r="E3386" s="19" t="s">
        <v>6887</v>
      </c>
      <c r="F3386" s="10">
        <v>42036</v>
      </c>
      <c r="G3386" s="10">
        <v>45689</v>
      </c>
      <c r="H3386" s="11">
        <v>11</v>
      </c>
      <c r="I3386" s="20" t="s">
        <v>259</v>
      </c>
      <c r="J3386" s="11" t="s">
        <v>261</v>
      </c>
      <c r="K3386" s="11" t="s">
        <v>12658</v>
      </c>
      <c r="L3386" s="11">
        <v>2</v>
      </c>
    </row>
    <row r="3387" spans="1:12">
      <c r="A3387" s="11" t="s">
        <v>6638</v>
      </c>
      <c r="D3387" s="11" t="s">
        <v>260</v>
      </c>
      <c r="E3387" s="19" t="s">
        <v>6888</v>
      </c>
      <c r="F3387" s="10">
        <v>42036</v>
      </c>
      <c r="G3387" s="10">
        <v>45689</v>
      </c>
      <c r="H3387" s="11">
        <v>11</v>
      </c>
      <c r="I3387" s="20" t="s">
        <v>259</v>
      </c>
      <c r="J3387" s="11" t="s">
        <v>261</v>
      </c>
      <c r="K3387" s="11" t="s">
        <v>12658</v>
      </c>
      <c r="L3387" s="11">
        <v>2</v>
      </c>
    </row>
    <row r="3388" spans="1:12">
      <c r="A3388" s="11" t="s">
        <v>6639</v>
      </c>
      <c r="D3388" s="11" t="s">
        <v>260</v>
      </c>
      <c r="E3388" s="19" t="s">
        <v>6889</v>
      </c>
      <c r="F3388" s="10">
        <v>42036</v>
      </c>
      <c r="G3388" s="10">
        <v>45689</v>
      </c>
      <c r="H3388" s="11">
        <v>11</v>
      </c>
      <c r="I3388" s="20" t="s">
        <v>259</v>
      </c>
      <c r="J3388" s="11" t="s">
        <v>261</v>
      </c>
      <c r="K3388" s="11" t="s">
        <v>12658</v>
      </c>
      <c r="L3388" s="11">
        <v>2</v>
      </c>
    </row>
    <row r="3389" spans="1:12">
      <c r="A3389" s="11" t="s">
        <v>6640</v>
      </c>
      <c r="D3389" s="11" t="s">
        <v>260</v>
      </c>
      <c r="E3389" s="19" t="s">
        <v>6890</v>
      </c>
      <c r="F3389" s="10">
        <v>42036</v>
      </c>
      <c r="G3389" s="10">
        <v>45689</v>
      </c>
      <c r="H3389" s="11">
        <v>11</v>
      </c>
      <c r="I3389" s="20" t="s">
        <v>259</v>
      </c>
      <c r="J3389" s="11" t="s">
        <v>261</v>
      </c>
      <c r="K3389" s="11" t="s">
        <v>12658</v>
      </c>
      <c r="L3389" s="11">
        <v>2</v>
      </c>
    </row>
    <row r="3390" spans="1:12">
      <c r="A3390" s="11" t="s">
        <v>6641</v>
      </c>
      <c r="D3390" s="11" t="s">
        <v>260</v>
      </c>
      <c r="E3390" s="19" t="s">
        <v>6891</v>
      </c>
      <c r="F3390" s="10">
        <v>42036</v>
      </c>
      <c r="G3390" s="10">
        <v>45689</v>
      </c>
      <c r="H3390" s="11">
        <v>11</v>
      </c>
      <c r="I3390" s="20" t="s">
        <v>259</v>
      </c>
      <c r="J3390" s="11" t="s">
        <v>261</v>
      </c>
      <c r="K3390" s="11" t="s">
        <v>12658</v>
      </c>
      <c r="L3390" s="11">
        <v>2</v>
      </c>
    </row>
    <row r="3391" spans="1:12">
      <c r="A3391" s="11" t="s">
        <v>6642</v>
      </c>
      <c r="D3391" s="11" t="s">
        <v>260</v>
      </c>
      <c r="E3391" s="19" t="s">
        <v>6892</v>
      </c>
      <c r="F3391" s="10">
        <v>42036</v>
      </c>
      <c r="G3391" s="10">
        <v>45689</v>
      </c>
      <c r="H3391" s="11">
        <v>11</v>
      </c>
      <c r="I3391" s="20" t="s">
        <v>259</v>
      </c>
      <c r="J3391" s="11" t="s">
        <v>261</v>
      </c>
      <c r="K3391" s="11" t="s">
        <v>12658</v>
      </c>
      <c r="L3391" s="11">
        <v>2</v>
      </c>
    </row>
    <row r="3392" spans="1:12">
      <c r="A3392" s="11" t="s">
        <v>6643</v>
      </c>
      <c r="D3392" s="11" t="s">
        <v>260</v>
      </c>
      <c r="E3392" s="19" t="s">
        <v>6893</v>
      </c>
      <c r="F3392" s="10">
        <v>42036</v>
      </c>
      <c r="G3392" s="10">
        <v>45689</v>
      </c>
      <c r="H3392" s="11">
        <v>11</v>
      </c>
      <c r="I3392" s="20" t="s">
        <v>259</v>
      </c>
      <c r="J3392" s="11" t="s">
        <v>261</v>
      </c>
      <c r="K3392" s="11" t="s">
        <v>12658</v>
      </c>
      <c r="L3392" s="11">
        <v>2</v>
      </c>
    </row>
    <row r="3393" spans="1:12">
      <c r="A3393" s="11" t="s">
        <v>6644</v>
      </c>
      <c r="D3393" s="11" t="s">
        <v>260</v>
      </c>
      <c r="E3393" s="19" t="s">
        <v>6894</v>
      </c>
      <c r="F3393" s="10">
        <v>42036</v>
      </c>
      <c r="G3393" s="10">
        <v>45689</v>
      </c>
      <c r="H3393" s="11">
        <v>11</v>
      </c>
      <c r="I3393" s="11" t="s">
        <v>277</v>
      </c>
      <c r="J3393" s="11" t="s">
        <v>261</v>
      </c>
      <c r="K3393" s="11" t="s">
        <v>12658</v>
      </c>
      <c r="L3393" s="11">
        <v>2</v>
      </c>
    </row>
    <row r="3394" spans="1:12">
      <c r="A3394" s="11" t="s">
        <v>6645</v>
      </c>
      <c r="D3394" s="11" t="s">
        <v>260</v>
      </c>
      <c r="E3394" s="19" t="s">
        <v>6895</v>
      </c>
      <c r="F3394" s="10">
        <v>42036</v>
      </c>
      <c r="G3394" s="10">
        <v>45689</v>
      </c>
      <c r="H3394" s="11">
        <v>11</v>
      </c>
      <c r="I3394" s="11" t="s">
        <v>277</v>
      </c>
      <c r="J3394" s="11" t="s">
        <v>261</v>
      </c>
      <c r="K3394" s="11" t="s">
        <v>12658</v>
      </c>
      <c r="L3394" s="11">
        <v>2</v>
      </c>
    </row>
    <row r="3395" spans="1:12">
      <c r="A3395" s="11" t="s">
        <v>6646</v>
      </c>
      <c r="D3395" s="11" t="s">
        <v>260</v>
      </c>
      <c r="E3395" s="19" t="s">
        <v>6896</v>
      </c>
      <c r="F3395" s="10">
        <v>42036</v>
      </c>
      <c r="G3395" s="10">
        <v>45689</v>
      </c>
      <c r="H3395" s="11">
        <v>11</v>
      </c>
      <c r="I3395" s="11" t="s">
        <v>277</v>
      </c>
      <c r="J3395" s="11" t="s">
        <v>261</v>
      </c>
      <c r="K3395" s="11" t="s">
        <v>12658</v>
      </c>
      <c r="L3395" s="11">
        <v>2</v>
      </c>
    </row>
    <row r="3396" spans="1:12">
      <c r="A3396" s="11" t="s">
        <v>6647</v>
      </c>
      <c r="D3396" s="11" t="s">
        <v>260</v>
      </c>
      <c r="E3396" s="19" t="s">
        <v>6897</v>
      </c>
      <c r="F3396" s="10">
        <v>42036</v>
      </c>
      <c r="G3396" s="10">
        <v>45689</v>
      </c>
      <c r="H3396" s="11">
        <v>11</v>
      </c>
      <c r="I3396" s="20" t="s">
        <v>259</v>
      </c>
      <c r="J3396" s="11" t="s">
        <v>261</v>
      </c>
      <c r="K3396" s="11" t="s">
        <v>12658</v>
      </c>
      <c r="L3396" s="11">
        <v>2</v>
      </c>
    </row>
    <row r="3397" spans="1:12">
      <c r="A3397" s="11" t="s">
        <v>6648</v>
      </c>
      <c r="D3397" s="11" t="s">
        <v>260</v>
      </c>
      <c r="E3397" s="19" t="s">
        <v>6898</v>
      </c>
      <c r="F3397" s="10">
        <v>42036</v>
      </c>
      <c r="G3397" s="10">
        <v>45689</v>
      </c>
      <c r="H3397" s="11">
        <v>11</v>
      </c>
      <c r="I3397" s="20" t="s">
        <v>259</v>
      </c>
      <c r="J3397" s="11" t="s">
        <v>261</v>
      </c>
      <c r="K3397" s="11" t="s">
        <v>12658</v>
      </c>
      <c r="L3397" s="11">
        <v>2</v>
      </c>
    </row>
    <row r="3398" spans="1:12">
      <c r="A3398" s="11" t="s">
        <v>6649</v>
      </c>
      <c r="D3398" s="11" t="s">
        <v>260</v>
      </c>
      <c r="E3398" s="19" t="s">
        <v>6899</v>
      </c>
      <c r="F3398" s="10">
        <v>42036</v>
      </c>
      <c r="G3398" s="10">
        <v>45689</v>
      </c>
      <c r="H3398" s="11">
        <v>11</v>
      </c>
      <c r="I3398" s="20" t="s">
        <v>259</v>
      </c>
      <c r="J3398" s="11" t="s">
        <v>261</v>
      </c>
      <c r="K3398" s="11" t="s">
        <v>12658</v>
      </c>
      <c r="L3398" s="11">
        <v>2</v>
      </c>
    </row>
    <row r="3399" spans="1:12">
      <c r="A3399" s="11" t="s">
        <v>6650</v>
      </c>
      <c r="D3399" s="11" t="s">
        <v>260</v>
      </c>
      <c r="E3399" s="19" t="s">
        <v>6900</v>
      </c>
      <c r="F3399" s="10">
        <v>42036</v>
      </c>
      <c r="G3399" s="10">
        <v>45689</v>
      </c>
      <c r="H3399" s="11">
        <v>11</v>
      </c>
      <c r="I3399" s="20" t="s">
        <v>259</v>
      </c>
      <c r="J3399" s="11" t="s">
        <v>261</v>
      </c>
      <c r="K3399" s="11" t="s">
        <v>12658</v>
      </c>
      <c r="L3399" s="11">
        <v>2</v>
      </c>
    </row>
    <row r="3400" spans="1:12">
      <c r="A3400" s="11" t="s">
        <v>6651</v>
      </c>
      <c r="D3400" s="11" t="s">
        <v>260</v>
      </c>
      <c r="E3400" s="19" t="s">
        <v>6901</v>
      </c>
      <c r="F3400" s="10">
        <v>42036</v>
      </c>
      <c r="G3400" s="10">
        <v>45689</v>
      </c>
      <c r="H3400" s="11">
        <v>11</v>
      </c>
      <c r="I3400" s="20" t="s">
        <v>259</v>
      </c>
      <c r="J3400" s="11" t="s">
        <v>261</v>
      </c>
      <c r="K3400" s="11" t="s">
        <v>12658</v>
      </c>
      <c r="L3400" s="11">
        <v>2</v>
      </c>
    </row>
    <row r="3401" spans="1:12">
      <c r="A3401" s="11" t="s">
        <v>6652</v>
      </c>
      <c r="D3401" s="11" t="s">
        <v>260</v>
      </c>
      <c r="E3401" s="19" t="s">
        <v>6902</v>
      </c>
      <c r="F3401" s="10">
        <v>42036</v>
      </c>
      <c r="G3401" s="10">
        <v>45689</v>
      </c>
      <c r="H3401" s="11">
        <v>11</v>
      </c>
      <c r="I3401" s="20" t="s">
        <v>259</v>
      </c>
      <c r="J3401" s="11" t="s">
        <v>261</v>
      </c>
      <c r="K3401" s="11" t="s">
        <v>12658</v>
      </c>
      <c r="L3401" s="11">
        <v>2</v>
      </c>
    </row>
    <row r="3402" spans="1:12">
      <c r="A3402" s="11" t="s">
        <v>6653</v>
      </c>
      <c r="D3402" s="11" t="s">
        <v>260</v>
      </c>
      <c r="E3402" s="19" t="s">
        <v>6903</v>
      </c>
      <c r="F3402" s="10">
        <v>42036</v>
      </c>
      <c r="G3402" s="10">
        <v>45689</v>
      </c>
      <c r="H3402" s="11">
        <v>11</v>
      </c>
      <c r="I3402" s="20" t="s">
        <v>259</v>
      </c>
      <c r="J3402" s="11" t="s">
        <v>261</v>
      </c>
      <c r="K3402" s="11" t="s">
        <v>12658</v>
      </c>
      <c r="L3402" s="11">
        <v>2</v>
      </c>
    </row>
    <row r="3403" spans="1:12">
      <c r="A3403" s="11" t="s">
        <v>6654</v>
      </c>
      <c r="D3403" s="11" t="s">
        <v>260</v>
      </c>
      <c r="E3403" s="19" t="s">
        <v>6904</v>
      </c>
      <c r="F3403" s="10">
        <v>42036</v>
      </c>
      <c r="G3403" s="10">
        <v>45689</v>
      </c>
      <c r="H3403" s="11">
        <v>11</v>
      </c>
      <c r="I3403" s="20" t="s">
        <v>259</v>
      </c>
      <c r="J3403" s="11" t="s">
        <v>261</v>
      </c>
      <c r="K3403" s="11" t="s">
        <v>12658</v>
      </c>
      <c r="L3403" s="11">
        <v>2</v>
      </c>
    </row>
    <row r="3404" spans="1:12">
      <c r="A3404" s="11" t="s">
        <v>6655</v>
      </c>
      <c r="D3404" s="11" t="s">
        <v>260</v>
      </c>
      <c r="E3404" s="19" t="s">
        <v>6905</v>
      </c>
      <c r="F3404" s="10">
        <v>42036</v>
      </c>
      <c r="G3404" s="10">
        <v>45689</v>
      </c>
      <c r="H3404" s="11">
        <v>11</v>
      </c>
      <c r="I3404" s="20" t="s">
        <v>259</v>
      </c>
      <c r="J3404" s="11" t="s">
        <v>261</v>
      </c>
      <c r="K3404" s="11" t="s">
        <v>12658</v>
      </c>
      <c r="L3404" s="11">
        <v>2</v>
      </c>
    </row>
    <row r="3405" spans="1:12">
      <c r="A3405" s="11" t="s">
        <v>6656</v>
      </c>
      <c r="D3405" s="11" t="s">
        <v>260</v>
      </c>
      <c r="E3405" s="19" t="s">
        <v>6906</v>
      </c>
      <c r="F3405" s="10">
        <v>42036</v>
      </c>
      <c r="G3405" s="10">
        <v>45689</v>
      </c>
      <c r="H3405" s="11">
        <v>11</v>
      </c>
      <c r="I3405" s="20" t="s">
        <v>259</v>
      </c>
      <c r="J3405" s="11" t="s">
        <v>261</v>
      </c>
      <c r="K3405" s="11" t="s">
        <v>12658</v>
      </c>
      <c r="L3405" s="11">
        <v>2</v>
      </c>
    </row>
    <row r="3406" spans="1:12">
      <c r="A3406" s="11" t="s">
        <v>6657</v>
      </c>
      <c r="D3406" s="11" t="s">
        <v>260</v>
      </c>
      <c r="E3406" s="19" t="s">
        <v>6907</v>
      </c>
      <c r="F3406" s="10">
        <v>42036</v>
      </c>
      <c r="G3406" s="10">
        <v>45689</v>
      </c>
      <c r="H3406" s="11">
        <v>11</v>
      </c>
      <c r="I3406" s="20" t="s">
        <v>259</v>
      </c>
      <c r="J3406" s="11" t="s">
        <v>261</v>
      </c>
      <c r="K3406" s="11" t="s">
        <v>12658</v>
      </c>
      <c r="L3406" s="11">
        <v>2</v>
      </c>
    </row>
    <row r="3407" spans="1:12">
      <c r="A3407" s="11" t="s">
        <v>6658</v>
      </c>
      <c r="D3407" s="11" t="s">
        <v>260</v>
      </c>
      <c r="E3407" s="19" t="s">
        <v>6908</v>
      </c>
      <c r="F3407" s="10">
        <v>42036</v>
      </c>
      <c r="G3407" s="10">
        <v>45689</v>
      </c>
      <c r="H3407" s="11">
        <v>11</v>
      </c>
      <c r="I3407" s="20" t="s">
        <v>259</v>
      </c>
      <c r="J3407" s="11" t="s">
        <v>261</v>
      </c>
      <c r="K3407" s="11" t="s">
        <v>12658</v>
      </c>
      <c r="L3407" s="11">
        <v>2</v>
      </c>
    </row>
    <row r="3408" spans="1:12">
      <c r="A3408" s="11" t="s">
        <v>6659</v>
      </c>
      <c r="D3408" s="11" t="s">
        <v>260</v>
      </c>
      <c r="E3408" s="19" t="s">
        <v>6909</v>
      </c>
      <c r="F3408" s="10">
        <v>42036</v>
      </c>
      <c r="G3408" s="10">
        <v>45689</v>
      </c>
      <c r="H3408" s="11">
        <v>11</v>
      </c>
      <c r="I3408" s="20" t="s">
        <v>259</v>
      </c>
      <c r="J3408" s="11" t="s">
        <v>261</v>
      </c>
      <c r="K3408" s="11" t="s">
        <v>12658</v>
      </c>
      <c r="L3408" s="11">
        <v>2</v>
      </c>
    </row>
    <row r="3409" spans="1:12">
      <c r="A3409" s="11" t="s">
        <v>6660</v>
      </c>
      <c r="D3409" s="11" t="s">
        <v>260</v>
      </c>
      <c r="E3409" s="19" t="s">
        <v>6910</v>
      </c>
      <c r="F3409" s="10">
        <v>42036</v>
      </c>
      <c r="G3409" s="10">
        <v>45689</v>
      </c>
      <c r="H3409" s="11">
        <v>11</v>
      </c>
      <c r="I3409" s="20" t="s">
        <v>259</v>
      </c>
      <c r="J3409" s="11" t="s">
        <v>261</v>
      </c>
      <c r="K3409" s="11" t="s">
        <v>12658</v>
      </c>
      <c r="L3409" s="11">
        <v>2</v>
      </c>
    </row>
    <row r="3410" spans="1:12">
      <c r="A3410" s="11" t="s">
        <v>6661</v>
      </c>
      <c r="D3410" s="11" t="s">
        <v>260</v>
      </c>
      <c r="E3410" s="19" t="s">
        <v>6911</v>
      </c>
      <c r="F3410" s="10">
        <v>42036</v>
      </c>
      <c r="G3410" s="10">
        <v>45689</v>
      </c>
      <c r="H3410" s="11">
        <v>11</v>
      </c>
      <c r="I3410" s="20" t="s">
        <v>259</v>
      </c>
      <c r="J3410" s="11" t="s">
        <v>261</v>
      </c>
      <c r="K3410" s="11" t="s">
        <v>12658</v>
      </c>
      <c r="L3410" s="11">
        <v>2</v>
      </c>
    </row>
    <row r="3411" spans="1:12">
      <c r="A3411" s="11" t="s">
        <v>6662</v>
      </c>
      <c r="D3411" s="11" t="s">
        <v>260</v>
      </c>
      <c r="E3411" s="19" t="s">
        <v>6912</v>
      </c>
      <c r="F3411" s="10">
        <v>42036</v>
      </c>
      <c r="G3411" s="10">
        <v>45689</v>
      </c>
      <c r="H3411" s="11">
        <v>11</v>
      </c>
      <c r="I3411" s="11" t="s">
        <v>277</v>
      </c>
      <c r="J3411" s="11" t="s">
        <v>261</v>
      </c>
      <c r="K3411" s="11" t="s">
        <v>12658</v>
      </c>
      <c r="L3411" s="11">
        <v>2</v>
      </c>
    </row>
    <row r="3412" spans="1:12">
      <c r="A3412" s="11" t="s">
        <v>6663</v>
      </c>
      <c r="D3412" s="11" t="s">
        <v>260</v>
      </c>
      <c r="E3412" s="19" t="s">
        <v>6913</v>
      </c>
      <c r="F3412" s="10">
        <v>42036</v>
      </c>
      <c r="G3412" s="10">
        <v>45689</v>
      </c>
      <c r="H3412" s="11">
        <v>11</v>
      </c>
      <c r="I3412" s="11" t="s">
        <v>277</v>
      </c>
      <c r="J3412" s="11" t="s">
        <v>261</v>
      </c>
      <c r="K3412" s="11" t="s">
        <v>12658</v>
      </c>
      <c r="L3412" s="11">
        <v>2</v>
      </c>
    </row>
    <row r="3413" spans="1:12">
      <c r="A3413" s="11" t="s">
        <v>6664</v>
      </c>
      <c r="D3413" s="11" t="s">
        <v>260</v>
      </c>
      <c r="E3413" s="19" t="s">
        <v>6914</v>
      </c>
      <c r="F3413" s="10">
        <v>42036</v>
      </c>
      <c r="G3413" s="10">
        <v>45689</v>
      </c>
      <c r="H3413" s="11">
        <v>11</v>
      </c>
      <c r="I3413" s="11" t="s">
        <v>277</v>
      </c>
      <c r="J3413" s="11" t="s">
        <v>261</v>
      </c>
      <c r="K3413" s="11" t="s">
        <v>12658</v>
      </c>
      <c r="L3413" s="11">
        <v>2</v>
      </c>
    </row>
    <row r="3414" spans="1:12">
      <c r="A3414" s="11" t="s">
        <v>6665</v>
      </c>
      <c r="D3414" s="11" t="s">
        <v>260</v>
      </c>
      <c r="E3414" s="19" t="s">
        <v>6915</v>
      </c>
      <c r="F3414" s="10">
        <v>42036</v>
      </c>
      <c r="G3414" s="10">
        <v>45689</v>
      </c>
      <c r="H3414" s="11">
        <v>11</v>
      </c>
      <c r="I3414" s="20" t="s">
        <v>259</v>
      </c>
      <c r="J3414" s="11" t="s">
        <v>261</v>
      </c>
      <c r="K3414" s="11" t="s">
        <v>12658</v>
      </c>
      <c r="L3414" s="11">
        <v>2</v>
      </c>
    </row>
    <row r="3415" spans="1:12">
      <c r="A3415" s="11" t="s">
        <v>6666</v>
      </c>
      <c r="D3415" s="11" t="s">
        <v>260</v>
      </c>
      <c r="E3415" s="19" t="s">
        <v>6916</v>
      </c>
      <c r="F3415" s="10">
        <v>42036</v>
      </c>
      <c r="G3415" s="10">
        <v>45689</v>
      </c>
      <c r="H3415" s="11">
        <v>11</v>
      </c>
      <c r="I3415" s="20" t="s">
        <v>259</v>
      </c>
      <c r="J3415" s="11" t="s">
        <v>261</v>
      </c>
      <c r="K3415" s="11" t="s">
        <v>12658</v>
      </c>
      <c r="L3415" s="11">
        <v>2</v>
      </c>
    </row>
    <row r="3416" spans="1:12">
      <c r="A3416" s="11" t="s">
        <v>6667</v>
      </c>
      <c r="D3416" s="11" t="s">
        <v>260</v>
      </c>
      <c r="E3416" s="19" t="s">
        <v>6917</v>
      </c>
      <c r="F3416" s="10">
        <v>42036</v>
      </c>
      <c r="G3416" s="10">
        <v>45689</v>
      </c>
      <c r="H3416" s="11">
        <v>11</v>
      </c>
      <c r="I3416" s="20" t="s">
        <v>259</v>
      </c>
      <c r="J3416" s="11" t="s">
        <v>261</v>
      </c>
      <c r="K3416" s="11" t="s">
        <v>12658</v>
      </c>
      <c r="L3416" s="11">
        <v>2</v>
      </c>
    </row>
    <row r="3417" spans="1:12">
      <c r="A3417" s="11" t="s">
        <v>6668</v>
      </c>
      <c r="D3417" s="11" t="s">
        <v>260</v>
      </c>
      <c r="E3417" s="19" t="s">
        <v>6918</v>
      </c>
      <c r="F3417" s="10">
        <v>42036</v>
      </c>
      <c r="G3417" s="10">
        <v>45689</v>
      </c>
      <c r="H3417" s="11">
        <v>11</v>
      </c>
      <c r="I3417" s="20" t="s">
        <v>259</v>
      </c>
      <c r="J3417" s="11" t="s">
        <v>261</v>
      </c>
      <c r="K3417" s="11" t="s">
        <v>12658</v>
      </c>
      <c r="L3417" s="11">
        <v>2</v>
      </c>
    </row>
    <row r="3418" spans="1:12">
      <c r="A3418" s="11" t="s">
        <v>6669</v>
      </c>
      <c r="D3418" s="11" t="s">
        <v>260</v>
      </c>
      <c r="E3418" s="19" t="s">
        <v>6919</v>
      </c>
      <c r="F3418" s="10">
        <v>42036</v>
      </c>
      <c r="G3418" s="10">
        <v>45689</v>
      </c>
      <c r="H3418" s="11">
        <v>11</v>
      </c>
      <c r="I3418" s="20" t="s">
        <v>259</v>
      </c>
      <c r="J3418" s="11" t="s">
        <v>261</v>
      </c>
      <c r="K3418" s="11" t="s">
        <v>12658</v>
      </c>
      <c r="L3418" s="11">
        <v>2</v>
      </c>
    </row>
    <row r="3419" spans="1:12">
      <c r="A3419" s="11" t="s">
        <v>6670</v>
      </c>
      <c r="D3419" s="11" t="s">
        <v>260</v>
      </c>
      <c r="E3419" s="19" t="s">
        <v>6920</v>
      </c>
      <c r="F3419" s="10">
        <v>42036</v>
      </c>
      <c r="G3419" s="10">
        <v>45689</v>
      </c>
      <c r="H3419" s="11">
        <v>11</v>
      </c>
      <c r="I3419" s="20" t="s">
        <v>259</v>
      </c>
      <c r="J3419" s="11" t="s">
        <v>261</v>
      </c>
      <c r="K3419" s="11" t="s">
        <v>12658</v>
      </c>
      <c r="L3419" s="11">
        <v>2</v>
      </c>
    </row>
    <row r="3420" spans="1:12">
      <c r="A3420" s="11" t="s">
        <v>6671</v>
      </c>
      <c r="D3420" s="11" t="s">
        <v>260</v>
      </c>
      <c r="E3420" s="19" t="s">
        <v>6921</v>
      </c>
      <c r="F3420" s="10">
        <v>42036</v>
      </c>
      <c r="G3420" s="10">
        <v>45689</v>
      </c>
      <c r="H3420" s="11">
        <v>11</v>
      </c>
      <c r="I3420" s="20" t="s">
        <v>259</v>
      </c>
      <c r="J3420" s="11" t="s">
        <v>261</v>
      </c>
      <c r="K3420" s="11" t="s">
        <v>12658</v>
      </c>
      <c r="L3420" s="11">
        <v>2</v>
      </c>
    </row>
    <row r="3421" spans="1:12">
      <c r="A3421" s="11" t="s">
        <v>6672</v>
      </c>
      <c r="D3421" s="11" t="s">
        <v>260</v>
      </c>
      <c r="E3421" s="19" t="s">
        <v>6922</v>
      </c>
      <c r="F3421" s="10">
        <v>42036</v>
      </c>
      <c r="G3421" s="10">
        <v>45689</v>
      </c>
      <c r="H3421" s="11">
        <v>11</v>
      </c>
      <c r="I3421" s="20" t="s">
        <v>259</v>
      </c>
      <c r="J3421" s="11" t="s">
        <v>261</v>
      </c>
      <c r="K3421" s="11" t="s">
        <v>12658</v>
      </c>
      <c r="L3421" s="11">
        <v>2</v>
      </c>
    </row>
    <row r="3422" spans="1:12">
      <c r="A3422" s="11" t="s">
        <v>6673</v>
      </c>
      <c r="D3422" s="11" t="s">
        <v>260</v>
      </c>
      <c r="E3422" s="19" t="s">
        <v>6923</v>
      </c>
      <c r="F3422" s="10">
        <v>42036</v>
      </c>
      <c r="G3422" s="10">
        <v>45689</v>
      </c>
      <c r="H3422" s="11">
        <v>11</v>
      </c>
      <c r="I3422" s="20" t="s">
        <v>259</v>
      </c>
      <c r="J3422" s="11" t="s">
        <v>261</v>
      </c>
      <c r="K3422" s="11" t="s">
        <v>12658</v>
      </c>
      <c r="L3422" s="11">
        <v>2</v>
      </c>
    </row>
    <row r="3423" spans="1:12">
      <c r="A3423" s="11" t="s">
        <v>6674</v>
      </c>
      <c r="D3423" s="11" t="s">
        <v>260</v>
      </c>
      <c r="E3423" s="19" t="s">
        <v>6924</v>
      </c>
      <c r="F3423" s="10">
        <v>42036</v>
      </c>
      <c r="G3423" s="10">
        <v>45689</v>
      </c>
      <c r="H3423" s="11">
        <v>11</v>
      </c>
      <c r="I3423" s="20" t="s">
        <v>259</v>
      </c>
      <c r="J3423" s="11" t="s">
        <v>261</v>
      </c>
      <c r="K3423" s="11" t="s">
        <v>12658</v>
      </c>
      <c r="L3423" s="11">
        <v>2</v>
      </c>
    </row>
    <row r="3424" spans="1:12">
      <c r="A3424" s="11" t="s">
        <v>6675</v>
      </c>
      <c r="D3424" s="11" t="s">
        <v>260</v>
      </c>
      <c r="E3424" s="19" t="s">
        <v>6925</v>
      </c>
      <c r="F3424" s="10">
        <v>42036</v>
      </c>
      <c r="G3424" s="10">
        <v>45689</v>
      </c>
      <c r="H3424" s="11">
        <v>11</v>
      </c>
      <c r="I3424" s="20" t="s">
        <v>259</v>
      </c>
      <c r="J3424" s="11" t="s">
        <v>261</v>
      </c>
      <c r="K3424" s="11" t="s">
        <v>12658</v>
      </c>
      <c r="L3424" s="11">
        <v>2</v>
      </c>
    </row>
    <row r="3425" spans="1:12">
      <c r="A3425" s="11" t="s">
        <v>6676</v>
      </c>
      <c r="D3425" s="11" t="s">
        <v>260</v>
      </c>
      <c r="E3425" s="19" t="s">
        <v>6926</v>
      </c>
      <c r="F3425" s="10">
        <v>42036</v>
      </c>
      <c r="G3425" s="10">
        <v>45689</v>
      </c>
      <c r="H3425" s="11">
        <v>11</v>
      </c>
      <c r="I3425" s="20" t="s">
        <v>259</v>
      </c>
      <c r="J3425" s="11" t="s">
        <v>261</v>
      </c>
      <c r="K3425" s="11" t="s">
        <v>12658</v>
      </c>
      <c r="L3425" s="11">
        <v>2</v>
      </c>
    </row>
    <row r="3426" spans="1:12">
      <c r="A3426" s="11" t="s">
        <v>6677</v>
      </c>
      <c r="D3426" s="11" t="s">
        <v>260</v>
      </c>
      <c r="E3426" s="19" t="s">
        <v>6927</v>
      </c>
      <c r="F3426" s="10">
        <v>42036</v>
      </c>
      <c r="G3426" s="10">
        <v>45689</v>
      </c>
      <c r="H3426" s="11">
        <v>11</v>
      </c>
      <c r="I3426" s="20" t="s">
        <v>259</v>
      </c>
      <c r="J3426" s="11" t="s">
        <v>261</v>
      </c>
      <c r="K3426" s="11" t="s">
        <v>12658</v>
      </c>
      <c r="L3426" s="11">
        <v>2</v>
      </c>
    </row>
    <row r="3427" spans="1:12">
      <c r="A3427" s="11" t="s">
        <v>6678</v>
      </c>
      <c r="D3427" s="11" t="s">
        <v>260</v>
      </c>
      <c r="E3427" s="19" t="s">
        <v>6928</v>
      </c>
      <c r="F3427" s="10">
        <v>42036</v>
      </c>
      <c r="G3427" s="10">
        <v>45689</v>
      </c>
      <c r="H3427" s="11">
        <v>11</v>
      </c>
      <c r="I3427" s="20" t="s">
        <v>259</v>
      </c>
      <c r="J3427" s="11" t="s">
        <v>261</v>
      </c>
      <c r="K3427" s="11" t="s">
        <v>12658</v>
      </c>
      <c r="L3427" s="11">
        <v>2</v>
      </c>
    </row>
    <row r="3428" spans="1:12">
      <c r="A3428" s="11" t="s">
        <v>6679</v>
      </c>
      <c r="D3428" s="11" t="s">
        <v>260</v>
      </c>
      <c r="E3428" s="19" t="s">
        <v>6929</v>
      </c>
      <c r="F3428" s="10">
        <v>42036</v>
      </c>
      <c r="G3428" s="10">
        <v>45689</v>
      </c>
      <c r="H3428" s="11">
        <v>11</v>
      </c>
      <c r="I3428" s="20" t="s">
        <v>259</v>
      </c>
      <c r="J3428" s="11" t="s">
        <v>261</v>
      </c>
      <c r="K3428" s="11" t="s">
        <v>12658</v>
      </c>
      <c r="L3428" s="11">
        <v>2</v>
      </c>
    </row>
    <row r="3429" spans="1:12">
      <c r="A3429" s="11" t="s">
        <v>6680</v>
      </c>
      <c r="D3429" s="11" t="s">
        <v>260</v>
      </c>
      <c r="E3429" s="19" t="s">
        <v>6930</v>
      </c>
      <c r="F3429" s="10">
        <v>42036</v>
      </c>
      <c r="G3429" s="10">
        <v>45689</v>
      </c>
      <c r="H3429" s="11">
        <v>11</v>
      </c>
      <c r="I3429" s="11" t="s">
        <v>277</v>
      </c>
      <c r="J3429" s="11" t="s">
        <v>261</v>
      </c>
      <c r="K3429" s="11" t="s">
        <v>12658</v>
      </c>
      <c r="L3429" s="11">
        <v>2</v>
      </c>
    </row>
    <row r="3430" spans="1:12">
      <c r="A3430" s="11" t="s">
        <v>6681</v>
      </c>
      <c r="D3430" s="11" t="s">
        <v>260</v>
      </c>
      <c r="E3430" s="19" t="s">
        <v>6931</v>
      </c>
      <c r="F3430" s="10">
        <v>42036</v>
      </c>
      <c r="G3430" s="10">
        <v>45689</v>
      </c>
      <c r="H3430" s="11">
        <v>11</v>
      </c>
      <c r="I3430" s="11" t="s">
        <v>277</v>
      </c>
      <c r="J3430" s="11" t="s">
        <v>261</v>
      </c>
      <c r="K3430" s="11" t="s">
        <v>12658</v>
      </c>
      <c r="L3430" s="11">
        <v>2</v>
      </c>
    </row>
    <row r="3431" spans="1:12">
      <c r="A3431" s="11" t="s">
        <v>6682</v>
      </c>
      <c r="D3431" s="11" t="s">
        <v>260</v>
      </c>
      <c r="E3431" s="19" t="s">
        <v>6932</v>
      </c>
      <c r="F3431" s="10">
        <v>42036</v>
      </c>
      <c r="G3431" s="10">
        <v>45689</v>
      </c>
      <c r="H3431" s="11">
        <v>11</v>
      </c>
      <c r="I3431" s="11" t="s">
        <v>277</v>
      </c>
      <c r="J3431" s="11" t="s">
        <v>261</v>
      </c>
      <c r="K3431" s="11" t="s">
        <v>12658</v>
      </c>
      <c r="L3431" s="11">
        <v>2</v>
      </c>
    </row>
    <row r="3432" spans="1:12">
      <c r="A3432" s="11" t="s">
        <v>6683</v>
      </c>
      <c r="D3432" s="11" t="s">
        <v>260</v>
      </c>
      <c r="E3432" s="19" t="s">
        <v>6933</v>
      </c>
      <c r="F3432" s="10">
        <v>42036</v>
      </c>
      <c r="G3432" s="10">
        <v>45689</v>
      </c>
      <c r="H3432" s="11">
        <v>11</v>
      </c>
      <c r="I3432" s="20" t="s">
        <v>259</v>
      </c>
      <c r="J3432" s="11" t="s">
        <v>261</v>
      </c>
      <c r="K3432" s="11" t="s">
        <v>12658</v>
      </c>
      <c r="L3432" s="11">
        <v>2</v>
      </c>
    </row>
    <row r="3433" spans="1:12">
      <c r="A3433" s="11" t="s">
        <v>6684</v>
      </c>
      <c r="D3433" s="11" t="s">
        <v>260</v>
      </c>
      <c r="E3433" s="19" t="s">
        <v>6934</v>
      </c>
      <c r="F3433" s="10">
        <v>42036</v>
      </c>
      <c r="G3433" s="10">
        <v>45689</v>
      </c>
      <c r="H3433" s="11">
        <v>11</v>
      </c>
      <c r="I3433" s="20" t="s">
        <v>259</v>
      </c>
      <c r="J3433" s="11" t="s">
        <v>261</v>
      </c>
      <c r="K3433" s="11" t="s">
        <v>12658</v>
      </c>
      <c r="L3433" s="11">
        <v>2</v>
      </c>
    </row>
    <row r="3434" spans="1:12">
      <c r="A3434" s="11" t="s">
        <v>6685</v>
      </c>
      <c r="D3434" s="11" t="s">
        <v>260</v>
      </c>
      <c r="E3434" s="19" t="s">
        <v>6935</v>
      </c>
      <c r="F3434" s="10">
        <v>42036</v>
      </c>
      <c r="G3434" s="10">
        <v>45689</v>
      </c>
      <c r="H3434" s="11">
        <v>11</v>
      </c>
      <c r="I3434" s="20" t="s">
        <v>259</v>
      </c>
      <c r="J3434" s="11" t="s">
        <v>261</v>
      </c>
      <c r="K3434" s="11" t="s">
        <v>12658</v>
      </c>
      <c r="L3434" s="11">
        <v>2</v>
      </c>
    </row>
    <row r="3435" spans="1:12">
      <c r="A3435" s="11" t="s">
        <v>6686</v>
      </c>
      <c r="D3435" s="11" t="s">
        <v>260</v>
      </c>
      <c r="E3435" s="19" t="s">
        <v>6936</v>
      </c>
      <c r="F3435" s="10">
        <v>42036</v>
      </c>
      <c r="G3435" s="10">
        <v>45689</v>
      </c>
      <c r="H3435" s="11">
        <v>11</v>
      </c>
      <c r="I3435" s="20" t="s">
        <v>259</v>
      </c>
      <c r="J3435" s="11" t="s">
        <v>261</v>
      </c>
      <c r="K3435" s="11" t="s">
        <v>12658</v>
      </c>
      <c r="L3435" s="11">
        <v>2</v>
      </c>
    </row>
    <row r="3436" spans="1:12">
      <c r="A3436" s="11" t="s">
        <v>6687</v>
      </c>
      <c r="D3436" s="11" t="s">
        <v>260</v>
      </c>
      <c r="E3436" s="19" t="s">
        <v>6937</v>
      </c>
      <c r="F3436" s="10">
        <v>42036</v>
      </c>
      <c r="G3436" s="10">
        <v>45689</v>
      </c>
      <c r="H3436" s="11">
        <v>11</v>
      </c>
      <c r="I3436" s="20" t="s">
        <v>259</v>
      </c>
      <c r="J3436" s="11" t="s">
        <v>261</v>
      </c>
      <c r="K3436" s="11" t="s">
        <v>12658</v>
      </c>
      <c r="L3436" s="11">
        <v>2</v>
      </c>
    </row>
    <row r="3437" spans="1:12">
      <c r="A3437" s="11" t="s">
        <v>6688</v>
      </c>
      <c r="D3437" s="11" t="s">
        <v>260</v>
      </c>
      <c r="E3437" s="19" t="s">
        <v>6938</v>
      </c>
      <c r="F3437" s="10">
        <v>42036</v>
      </c>
      <c r="G3437" s="10">
        <v>45689</v>
      </c>
      <c r="H3437" s="11">
        <v>11</v>
      </c>
      <c r="I3437" s="20" t="s">
        <v>259</v>
      </c>
      <c r="J3437" s="11" t="s">
        <v>261</v>
      </c>
      <c r="K3437" s="11" t="s">
        <v>12658</v>
      </c>
      <c r="L3437" s="11">
        <v>2</v>
      </c>
    </row>
    <row r="3438" spans="1:12">
      <c r="A3438" s="11" t="s">
        <v>6689</v>
      </c>
      <c r="D3438" s="11" t="s">
        <v>260</v>
      </c>
      <c r="E3438" s="19" t="s">
        <v>6939</v>
      </c>
      <c r="F3438" s="10">
        <v>42036</v>
      </c>
      <c r="G3438" s="10">
        <v>45689</v>
      </c>
      <c r="H3438" s="11">
        <v>11</v>
      </c>
      <c r="I3438" s="20" t="s">
        <v>259</v>
      </c>
      <c r="J3438" s="11" t="s">
        <v>261</v>
      </c>
      <c r="K3438" s="11" t="s">
        <v>12658</v>
      </c>
      <c r="L3438" s="11">
        <v>2</v>
      </c>
    </row>
    <row r="3439" spans="1:12">
      <c r="A3439" s="11" t="s">
        <v>6690</v>
      </c>
      <c r="D3439" s="11" t="s">
        <v>260</v>
      </c>
      <c r="E3439" s="19" t="s">
        <v>6940</v>
      </c>
      <c r="F3439" s="10">
        <v>42036</v>
      </c>
      <c r="G3439" s="10">
        <v>45689</v>
      </c>
      <c r="H3439" s="11">
        <v>11</v>
      </c>
      <c r="I3439" s="20" t="s">
        <v>259</v>
      </c>
      <c r="J3439" s="11" t="s">
        <v>261</v>
      </c>
      <c r="K3439" s="11" t="s">
        <v>12658</v>
      </c>
      <c r="L3439" s="11">
        <v>2</v>
      </c>
    </row>
    <row r="3440" spans="1:12">
      <c r="A3440" s="11" t="s">
        <v>6691</v>
      </c>
      <c r="D3440" s="11" t="s">
        <v>260</v>
      </c>
      <c r="E3440" s="19" t="s">
        <v>6941</v>
      </c>
      <c r="F3440" s="10">
        <v>42036</v>
      </c>
      <c r="G3440" s="10">
        <v>45689</v>
      </c>
      <c r="H3440" s="11">
        <v>11</v>
      </c>
      <c r="I3440" s="20" t="s">
        <v>259</v>
      </c>
      <c r="J3440" s="11" t="s">
        <v>261</v>
      </c>
      <c r="K3440" s="11" t="s">
        <v>12658</v>
      </c>
      <c r="L3440" s="11">
        <v>2</v>
      </c>
    </row>
    <row r="3441" spans="1:12">
      <c r="A3441" s="11" t="s">
        <v>6692</v>
      </c>
      <c r="D3441" s="11" t="s">
        <v>260</v>
      </c>
      <c r="E3441" s="19" t="s">
        <v>6942</v>
      </c>
      <c r="F3441" s="10">
        <v>42036</v>
      </c>
      <c r="G3441" s="10">
        <v>45689</v>
      </c>
      <c r="H3441" s="11">
        <v>11</v>
      </c>
      <c r="I3441" s="20" t="s">
        <v>259</v>
      </c>
      <c r="J3441" s="11" t="s">
        <v>261</v>
      </c>
      <c r="K3441" s="11" t="s">
        <v>12658</v>
      </c>
      <c r="L3441" s="11">
        <v>2</v>
      </c>
    </row>
    <row r="3442" spans="1:12">
      <c r="A3442" s="11" t="s">
        <v>6693</v>
      </c>
      <c r="D3442" s="11" t="s">
        <v>260</v>
      </c>
      <c r="E3442" s="19" t="s">
        <v>6943</v>
      </c>
      <c r="F3442" s="10">
        <v>42036</v>
      </c>
      <c r="G3442" s="10">
        <v>45689</v>
      </c>
      <c r="H3442" s="11">
        <v>11</v>
      </c>
      <c r="I3442" s="20" t="s">
        <v>259</v>
      </c>
      <c r="J3442" s="11" t="s">
        <v>261</v>
      </c>
      <c r="K3442" s="11" t="s">
        <v>12658</v>
      </c>
      <c r="L3442" s="11">
        <v>2</v>
      </c>
    </row>
    <row r="3443" spans="1:12">
      <c r="A3443" s="11" t="s">
        <v>6694</v>
      </c>
      <c r="D3443" s="11" t="s">
        <v>260</v>
      </c>
      <c r="E3443" s="19" t="s">
        <v>6944</v>
      </c>
      <c r="F3443" s="10">
        <v>42036</v>
      </c>
      <c r="G3443" s="10">
        <v>45689</v>
      </c>
      <c r="H3443" s="11">
        <v>11</v>
      </c>
      <c r="I3443" s="20" t="s">
        <v>259</v>
      </c>
      <c r="J3443" s="11" t="s">
        <v>261</v>
      </c>
      <c r="K3443" s="11" t="s">
        <v>12658</v>
      </c>
      <c r="L3443" s="11">
        <v>2</v>
      </c>
    </row>
    <row r="3444" spans="1:12">
      <c r="A3444" s="11" t="s">
        <v>6695</v>
      </c>
      <c r="D3444" s="11" t="s">
        <v>260</v>
      </c>
      <c r="E3444" s="19" t="s">
        <v>6945</v>
      </c>
      <c r="F3444" s="10">
        <v>42036</v>
      </c>
      <c r="G3444" s="10">
        <v>45689</v>
      </c>
      <c r="H3444" s="11">
        <v>11</v>
      </c>
      <c r="I3444" s="20" t="s">
        <v>259</v>
      </c>
      <c r="J3444" s="11" t="s">
        <v>261</v>
      </c>
      <c r="K3444" s="11" t="s">
        <v>12658</v>
      </c>
      <c r="L3444" s="11">
        <v>2</v>
      </c>
    </row>
    <row r="3445" spans="1:12">
      <c r="A3445" s="11" t="s">
        <v>6696</v>
      </c>
      <c r="D3445" s="11" t="s">
        <v>260</v>
      </c>
      <c r="E3445" s="19" t="s">
        <v>6946</v>
      </c>
      <c r="F3445" s="10">
        <v>42036</v>
      </c>
      <c r="G3445" s="10">
        <v>45689</v>
      </c>
      <c r="H3445" s="11">
        <v>11</v>
      </c>
      <c r="I3445" s="20" t="s">
        <v>259</v>
      </c>
      <c r="J3445" s="11" t="s">
        <v>261</v>
      </c>
      <c r="K3445" s="11" t="s">
        <v>12658</v>
      </c>
      <c r="L3445" s="11">
        <v>2</v>
      </c>
    </row>
    <row r="3446" spans="1:12">
      <c r="A3446" s="11" t="s">
        <v>6697</v>
      </c>
      <c r="D3446" s="11" t="s">
        <v>260</v>
      </c>
      <c r="E3446" s="19" t="s">
        <v>6947</v>
      </c>
      <c r="F3446" s="10">
        <v>42036</v>
      </c>
      <c r="G3446" s="10">
        <v>45689</v>
      </c>
      <c r="H3446" s="11">
        <v>11</v>
      </c>
      <c r="I3446" s="20" t="s">
        <v>259</v>
      </c>
      <c r="J3446" s="11" t="s">
        <v>261</v>
      </c>
      <c r="K3446" s="11" t="s">
        <v>12658</v>
      </c>
      <c r="L3446" s="11">
        <v>2</v>
      </c>
    </row>
    <row r="3447" spans="1:12">
      <c r="A3447" s="11" t="s">
        <v>6698</v>
      </c>
      <c r="D3447" s="11" t="s">
        <v>260</v>
      </c>
      <c r="E3447" s="19" t="s">
        <v>6948</v>
      </c>
      <c r="F3447" s="10">
        <v>42036</v>
      </c>
      <c r="G3447" s="10">
        <v>45689</v>
      </c>
      <c r="H3447" s="11">
        <v>11</v>
      </c>
      <c r="I3447" s="11" t="s">
        <v>277</v>
      </c>
      <c r="J3447" s="11" t="s">
        <v>261</v>
      </c>
      <c r="K3447" s="11" t="s">
        <v>12658</v>
      </c>
      <c r="L3447" s="11">
        <v>2</v>
      </c>
    </row>
    <row r="3448" spans="1:12">
      <c r="A3448" s="11" t="s">
        <v>6699</v>
      </c>
      <c r="D3448" s="11" t="s">
        <v>260</v>
      </c>
      <c r="E3448" s="19" t="s">
        <v>6949</v>
      </c>
      <c r="F3448" s="10">
        <v>42036</v>
      </c>
      <c r="G3448" s="10">
        <v>45689</v>
      </c>
      <c r="H3448" s="11">
        <v>11</v>
      </c>
      <c r="I3448" s="11" t="s">
        <v>277</v>
      </c>
      <c r="J3448" s="11" t="s">
        <v>261</v>
      </c>
      <c r="K3448" s="11" t="s">
        <v>12658</v>
      </c>
      <c r="L3448" s="11">
        <v>2</v>
      </c>
    </row>
    <row r="3449" spans="1:12">
      <c r="A3449" s="11" t="s">
        <v>6700</v>
      </c>
      <c r="D3449" s="11" t="s">
        <v>260</v>
      </c>
      <c r="E3449" s="19" t="s">
        <v>6950</v>
      </c>
      <c r="F3449" s="10">
        <v>42036</v>
      </c>
      <c r="G3449" s="10">
        <v>45689</v>
      </c>
      <c r="H3449" s="11">
        <v>11</v>
      </c>
      <c r="I3449" s="11" t="s">
        <v>277</v>
      </c>
      <c r="J3449" s="11" t="s">
        <v>261</v>
      </c>
      <c r="K3449" s="11" t="s">
        <v>12658</v>
      </c>
      <c r="L3449" s="11">
        <v>2</v>
      </c>
    </row>
    <row r="3450" spans="1:12">
      <c r="A3450" s="11" t="s">
        <v>6701</v>
      </c>
      <c r="D3450" s="11" t="s">
        <v>260</v>
      </c>
      <c r="E3450" s="19" t="s">
        <v>6951</v>
      </c>
      <c r="F3450" s="10">
        <v>42036</v>
      </c>
      <c r="G3450" s="10">
        <v>45689</v>
      </c>
      <c r="H3450" s="11">
        <v>11</v>
      </c>
      <c r="I3450" s="20" t="s">
        <v>259</v>
      </c>
      <c r="J3450" s="11" t="s">
        <v>261</v>
      </c>
      <c r="K3450" s="11" t="s">
        <v>12658</v>
      </c>
      <c r="L3450" s="11">
        <v>2</v>
      </c>
    </row>
    <row r="3451" spans="1:12">
      <c r="A3451" s="11" t="s">
        <v>6702</v>
      </c>
      <c r="D3451" s="11" t="s">
        <v>260</v>
      </c>
      <c r="E3451" s="19" t="s">
        <v>6952</v>
      </c>
      <c r="F3451" s="10">
        <v>42036</v>
      </c>
      <c r="G3451" s="10">
        <v>45689</v>
      </c>
      <c r="H3451" s="11">
        <v>11</v>
      </c>
      <c r="I3451" s="20" t="s">
        <v>259</v>
      </c>
      <c r="J3451" s="11" t="s">
        <v>261</v>
      </c>
      <c r="K3451" s="11" t="s">
        <v>12658</v>
      </c>
      <c r="L3451" s="11">
        <v>2</v>
      </c>
    </row>
    <row r="3452" spans="1:12">
      <c r="A3452" s="11" t="s">
        <v>6703</v>
      </c>
      <c r="D3452" s="11" t="s">
        <v>260</v>
      </c>
      <c r="E3452" s="19" t="s">
        <v>6953</v>
      </c>
      <c r="F3452" s="10">
        <v>42036</v>
      </c>
      <c r="G3452" s="10">
        <v>45689</v>
      </c>
      <c r="H3452" s="11">
        <v>11</v>
      </c>
      <c r="I3452" s="20" t="s">
        <v>259</v>
      </c>
      <c r="J3452" s="11" t="s">
        <v>261</v>
      </c>
      <c r="K3452" s="11" t="s">
        <v>12658</v>
      </c>
      <c r="L3452" s="11">
        <v>2</v>
      </c>
    </row>
    <row r="3453" spans="1:12">
      <c r="A3453" s="11" t="s">
        <v>6704</v>
      </c>
      <c r="D3453" s="11" t="s">
        <v>260</v>
      </c>
      <c r="E3453" s="19" t="s">
        <v>6954</v>
      </c>
      <c r="F3453" s="10">
        <v>42036</v>
      </c>
      <c r="G3453" s="10">
        <v>45689</v>
      </c>
      <c r="H3453" s="11">
        <v>11</v>
      </c>
      <c r="I3453" s="20" t="s">
        <v>259</v>
      </c>
      <c r="J3453" s="11" t="s">
        <v>261</v>
      </c>
      <c r="K3453" s="11" t="s">
        <v>12658</v>
      </c>
      <c r="L3453" s="11">
        <v>2</v>
      </c>
    </row>
    <row r="3454" spans="1:12">
      <c r="A3454" s="11" t="s">
        <v>6705</v>
      </c>
      <c r="D3454" s="11" t="s">
        <v>260</v>
      </c>
      <c r="E3454" s="19" t="s">
        <v>6955</v>
      </c>
      <c r="F3454" s="10">
        <v>42036</v>
      </c>
      <c r="G3454" s="10">
        <v>45689</v>
      </c>
      <c r="H3454" s="11">
        <v>11</v>
      </c>
      <c r="I3454" s="20" t="s">
        <v>259</v>
      </c>
      <c r="J3454" s="11" t="s">
        <v>261</v>
      </c>
      <c r="K3454" s="11" t="s">
        <v>12658</v>
      </c>
      <c r="L3454" s="11">
        <v>2</v>
      </c>
    </row>
    <row r="3455" spans="1:12">
      <c r="A3455" s="11" t="s">
        <v>6706</v>
      </c>
      <c r="D3455" s="11" t="s">
        <v>260</v>
      </c>
      <c r="E3455" s="19" t="s">
        <v>6956</v>
      </c>
      <c r="F3455" s="10">
        <v>42036</v>
      </c>
      <c r="G3455" s="10">
        <v>45689</v>
      </c>
      <c r="H3455" s="11">
        <v>11</v>
      </c>
      <c r="I3455" s="20" t="s">
        <v>259</v>
      </c>
      <c r="J3455" s="11" t="s">
        <v>261</v>
      </c>
      <c r="K3455" s="11" t="s">
        <v>12658</v>
      </c>
      <c r="L3455" s="11">
        <v>2</v>
      </c>
    </row>
    <row r="3456" spans="1:12">
      <c r="A3456" s="11" t="s">
        <v>6707</v>
      </c>
      <c r="D3456" s="11" t="s">
        <v>260</v>
      </c>
      <c r="E3456" s="19" t="s">
        <v>6957</v>
      </c>
      <c r="F3456" s="10">
        <v>42036</v>
      </c>
      <c r="G3456" s="10">
        <v>45689</v>
      </c>
      <c r="H3456" s="11">
        <v>11</v>
      </c>
      <c r="I3456" s="20" t="s">
        <v>259</v>
      </c>
      <c r="J3456" s="11" t="s">
        <v>261</v>
      </c>
      <c r="K3456" s="11" t="s">
        <v>12658</v>
      </c>
      <c r="L3456" s="11">
        <v>2</v>
      </c>
    </row>
    <row r="3457" spans="1:12">
      <c r="A3457" s="11" t="s">
        <v>6708</v>
      </c>
      <c r="D3457" s="11" t="s">
        <v>260</v>
      </c>
      <c r="E3457" s="19" t="s">
        <v>6958</v>
      </c>
      <c r="F3457" s="10">
        <v>42036</v>
      </c>
      <c r="G3457" s="10">
        <v>45689</v>
      </c>
      <c r="H3457" s="11">
        <v>11</v>
      </c>
      <c r="I3457" s="20" t="s">
        <v>259</v>
      </c>
      <c r="J3457" s="11" t="s">
        <v>261</v>
      </c>
      <c r="K3457" s="11" t="s">
        <v>12658</v>
      </c>
      <c r="L3457" s="11">
        <v>2</v>
      </c>
    </row>
    <row r="3458" spans="1:12">
      <c r="A3458" s="11" t="s">
        <v>6709</v>
      </c>
      <c r="D3458" s="11" t="s">
        <v>260</v>
      </c>
      <c r="E3458" s="19" t="s">
        <v>6959</v>
      </c>
      <c r="F3458" s="10">
        <v>42036</v>
      </c>
      <c r="G3458" s="10">
        <v>45689</v>
      </c>
      <c r="H3458" s="11">
        <v>11</v>
      </c>
      <c r="I3458" s="20" t="s">
        <v>259</v>
      </c>
      <c r="J3458" s="11" t="s">
        <v>261</v>
      </c>
      <c r="K3458" s="11" t="s">
        <v>12658</v>
      </c>
      <c r="L3458" s="11">
        <v>2</v>
      </c>
    </row>
    <row r="3459" spans="1:12">
      <c r="A3459" s="11" t="s">
        <v>6710</v>
      </c>
      <c r="D3459" s="11" t="s">
        <v>260</v>
      </c>
      <c r="E3459" s="19" t="s">
        <v>6960</v>
      </c>
      <c r="F3459" s="10">
        <v>42036</v>
      </c>
      <c r="G3459" s="10">
        <v>45689</v>
      </c>
      <c r="H3459" s="11">
        <v>11</v>
      </c>
      <c r="I3459" s="20" t="s">
        <v>259</v>
      </c>
      <c r="J3459" s="11" t="s">
        <v>261</v>
      </c>
      <c r="K3459" s="11" t="s">
        <v>12658</v>
      </c>
      <c r="L3459" s="11">
        <v>2</v>
      </c>
    </row>
    <row r="3460" spans="1:12">
      <c r="A3460" s="11" t="s">
        <v>6711</v>
      </c>
      <c r="D3460" s="11" t="s">
        <v>260</v>
      </c>
      <c r="E3460" s="19" t="s">
        <v>6961</v>
      </c>
      <c r="F3460" s="10">
        <v>42036</v>
      </c>
      <c r="G3460" s="10">
        <v>45689</v>
      </c>
      <c r="H3460" s="11">
        <v>11</v>
      </c>
      <c r="I3460" s="20" t="s">
        <v>259</v>
      </c>
      <c r="J3460" s="11" t="s">
        <v>261</v>
      </c>
      <c r="K3460" s="11" t="s">
        <v>12658</v>
      </c>
      <c r="L3460" s="11">
        <v>2</v>
      </c>
    </row>
    <row r="3461" spans="1:12">
      <c r="A3461" s="11" t="s">
        <v>6712</v>
      </c>
      <c r="D3461" s="11" t="s">
        <v>260</v>
      </c>
      <c r="E3461" s="19" t="s">
        <v>6962</v>
      </c>
      <c r="F3461" s="10">
        <v>42036</v>
      </c>
      <c r="G3461" s="10">
        <v>45689</v>
      </c>
      <c r="H3461" s="11">
        <v>11</v>
      </c>
      <c r="I3461" s="20" t="s">
        <v>259</v>
      </c>
      <c r="J3461" s="11" t="s">
        <v>261</v>
      </c>
      <c r="K3461" s="11" t="s">
        <v>12658</v>
      </c>
      <c r="L3461" s="11">
        <v>2</v>
      </c>
    </row>
    <row r="3462" spans="1:12">
      <c r="A3462" s="11" t="s">
        <v>6713</v>
      </c>
      <c r="D3462" s="11" t="s">
        <v>260</v>
      </c>
      <c r="E3462" s="19" t="s">
        <v>6963</v>
      </c>
      <c r="F3462" s="10">
        <v>42036</v>
      </c>
      <c r="G3462" s="10">
        <v>45689</v>
      </c>
      <c r="H3462" s="11">
        <v>11</v>
      </c>
      <c r="I3462" s="20" t="s">
        <v>259</v>
      </c>
      <c r="J3462" s="11" t="s">
        <v>261</v>
      </c>
      <c r="K3462" s="11" t="s">
        <v>12658</v>
      </c>
      <c r="L3462" s="11">
        <v>2</v>
      </c>
    </row>
    <row r="3463" spans="1:12">
      <c r="A3463" s="11" t="s">
        <v>6714</v>
      </c>
      <c r="D3463" s="11" t="s">
        <v>260</v>
      </c>
      <c r="E3463" s="19" t="s">
        <v>6964</v>
      </c>
      <c r="F3463" s="10">
        <v>42036</v>
      </c>
      <c r="G3463" s="10">
        <v>45689</v>
      </c>
      <c r="H3463" s="11">
        <v>11</v>
      </c>
      <c r="I3463" s="20" t="s">
        <v>259</v>
      </c>
      <c r="J3463" s="11" t="s">
        <v>261</v>
      </c>
      <c r="K3463" s="11" t="s">
        <v>12658</v>
      </c>
      <c r="L3463" s="11">
        <v>2</v>
      </c>
    </row>
    <row r="3464" spans="1:12">
      <c r="A3464" s="11" t="s">
        <v>6715</v>
      </c>
      <c r="D3464" s="11" t="s">
        <v>260</v>
      </c>
      <c r="E3464" s="19" t="s">
        <v>6965</v>
      </c>
      <c r="F3464" s="10">
        <v>42036</v>
      </c>
      <c r="G3464" s="10">
        <v>45689</v>
      </c>
      <c r="H3464" s="11">
        <v>11</v>
      </c>
      <c r="I3464" s="20" t="s">
        <v>259</v>
      </c>
      <c r="J3464" s="11" t="s">
        <v>261</v>
      </c>
      <c r="K3464" s="11" t="s">
        <v>12658</v>
      </c>
      <c r="L3464" s="11">
        <v>2</v>
      </c>
    </row>
    <row r="3465" spans="1:12">
      <c r="A3465" s="11" t="s">
        <v>6716</v>
      </c>
      <c r="D3465" s="11" t="s">
        <v>260</v>
      </c>
      <c r="E3465" s="19" t="s">
        <v>6966</v>
      </c>
      <c r="F3465" s="10">
        <v>42036</v>
      </c>
      <c r="G3465" s="10">
        <v>45689</v>
      </c>
      <c r="H3465" s="11">
        <v>11</v>
      </c>
      <c r="I3465" s="11" t="s">
        <v>277</v>
      </c>
      <c r="J3465" s="11" t="s">
        <v>261</v>
      </c>
      <c r="K3465" s="11" t="s">
        <v>12658</v>
      </c>
      <c r="L3465" s="11">
        <v>2</v>
      </c>
    </row>
    <row r="3466" spans="1:12">
      <c r="A3466" s="11" t="s">
        <v>6717</v>
      </c>
      <c r="D3466" s="11" t="s">
        <v>260</v>
      </c>
      <c r="E3466" s="19" t="s">
        <v>6967</v>
      </c>
      <c r="F3466" s="10">
        <v>42036</v>
      </c>
      <c r="G3466" s="10">
        <v>45689</v>
      </c>
      <c r="H3466" s="11">
        <v>11</v>
      </c>
      <c r="I3466" s="11" t="s">
        <v>277</v>
      </c>
      <c r="J3466" s="11" t="s">
        <v>261</v>
      </c>
      <c r="K3466" s="11" t="s">
        <v>12658</v>
      </c>
      <c r="L3466" s="11">
        <v>2</v>
      </c>
    </row>
    <row r="3467" spans="1:12">
      <c r="A3467" s="11" t="s">
        <v>6718</v>
      </c>
      <c r="D3467" s="11" t="s">
        <v>260</v>
      </c>
      <c r="E3467" s="19" t="s">
        <v>6968</v>
      </c>
      <c r="F3467" s="10">
        <v>42036</v>
      </c>
      <c r="G3467" s="10">
        <v>45689</v>
      </c>
      <c r="H3467" s="11">
        <v>11</v>
      </c>
      <c r="I3467" s="11" t="s">
        <v>277</v>
      </c>
      <c r="J3467" s="11" t="s">
        <v>261</v>
      </c>
      <c r="K3467" s="11" t="s">
        <v>12658</v>
      </c>
      <c r="L3467" s="11">
        <v>2</v>
      </c>
    </row>
    <row r="3468" spans="1:12">
      <c r="A3468" s="11" t="s">
        <v>6719</v>
      </c>
      <c r="D3468" s="11" t="s">
        <v>260</v>
      </c>
      <c r="E3468" s="19" t="s">
        <v>6969</v>
      </c>
      <c r="F3468" s="10">
        <v>42036</v>
      </c>
      <c r="G3468" s="10">
        <v>45689</v>
      </c>
      <c r="H3468" s="11">
        <v>11</v>
      </c>
      <c r="I3468" s="20" t="s">
        <v>259</v>
      </c>
      <c r="J3468" s="11" t="s">
        <v>261</v>
      </c>
      <c r="K3468" s="11" t="s">
        <v>12658</v>
      </c>
      <c r="L3468" s="11">
        <v>2</v>
      </c>
    </row>
    <row r="3469" spans="1:12">
      <c r="A3469" s="11" t="s">
        <v>6720</v>
      </c>
      <c r="D3469" s="11" t="s">
        <v>260</v>
      </c>
      <c r="E3469" s="19" t="s">
        <v>6970</v>
      </c>
      <c r="F3469" s="10">
        <v>42036</v>
      </c>
      <c r="G3469" s="10">
        <v>45689</v>
      </c>
      <c r="H3469" s="11">
        <v>11</v>
      </c>
      <c r="I3469" s="20" t="s">
        <v>259</v>
      </c>
      <c r="J3469" s="11" t="s">
        <v>261</v>
      </c>
      <c r="K3469" s="11" t="s">
        <v>12658</v>
      </c>
      <c r="L3469" s="11">
        <v>2</v>
      </c>
    </row>
    <row r="3470" spans="1:12">
      <c r="A3470" s="11" t="s">
        <v>6721</v>
      </c>
      <c r="D3470" s="11" t="s">
        <v>260</v>
      </c>
      <c r="E3470" s="19" t="s">
        <v>6971</v>
      </c>
      <c r="F3470" s="10">
        <v>42036</v>
      </c>
      <c r="G3470" s="10">
        <v>45689</v>
      </c>
      <c r="H3470" s="11">
        <v>11</v>
      </c>
      <c r="I3470" s="20" t="s">
        <v>259</v>
      </c>
      <c r="J3470" s="11" t="s">
        <v>261</v>
      </c>
      <c r="K3470" s="11" t="s">
        <v>12658</v>
      </c>
      <c r="L3470" s="11">
        <v>2</v>
      </c>
    </row>
    <row r="3471" spans="1:12">
      <c r="A3471" s="11" t="s">
        <v>6722</v>
      </c>
      <c r="D3471" s="11" t="s">
        <v>260</v>
      </c>
      <c r="E3471" s="19" t="s">
        <v>6972</v>
      </c>
      <c r="F3471" s="10">
        <v>42036</v>
      </c>
      <c r="G3471" s="10">
        <v>45689</v>
      </c>
      <c r="H3471" s="11">
        <v>11</v>
      </c>
      <c r="I3471" s="20" t="s">
        <v>259</v>
      </c>
      <c r="J3471" s="11" t="s">
        <v>261</v>
      </c>
      <c r="K3471" s="11" t="s">
        <v>12658</v>
      </c>
      <c r="L3471" s="11">
        <v>2</v>
      </c>
    </row>
    <row r="3472" spans="1:12">
      <c r="A3472" s="11" t="s">
        <v>6723</v>
      </c>
      <c r="D3472" s="11" t="s">
        <v>260</v>
      </c>
      <c r="E3472" s="19" t="s">
        <v>6973</v>
      </c>
      <c r="F3472" s="10">
        <v>42036</v>
      </c>
      <c r="G3472" s="10">
        <v>45689</v>
      </c>
      <c r="H3472" s="11">
        <v>11</v>
      </c>
      <c r="I3472" s="20" t="s">
        <v>259</v>
      </c>
      <c r="J3472" s="11" t="s">
        <v>261</v>
      </c>
      <c r="K3472" s="11" t="s">
        <v>12658</v>
      </c>
      <c r="L3472" s="11">
        <v>2</v>
      </c>
    </row>
    <row r="3473" spans="1:12">
      <c r="A3473" s="11" t="s">
        <v>6724</v>
      </c>
      <c r="D3473" s="11" t="s">
        <v>260</v>
      </c>
      <c r="E3473" s="19" t="s">
        <v>6974</v>
      </c>
      <c r="F3473" s="10">
        <v>42036</v>
      </c>
      <c r="G3473" s="10">
        <v>45689</v>
      </c>
      <c r="H3473" s="11">
        <v>11</v>
      </c>
      <c r="I3473" s="20" t="s">
        <v>259</v>
      </c>
      <c r="J3473" s="11" t="s">
        <v>261</v>
      </c>
      <c r="K3473" s="11" t="s">
        <v>12658</v>
      </c>
      <c r="L3473" s="11">
        <v>2</v>
      </c>
    </row>
    <row r="3474" spans="1:12">
      <c r="A3474" s="11" t="s">
        <v>6725</v>
      </c>
      <c r="D3474" s="11" t="s">
        <v>260</v>
      </c>
      <c r="E3474" s="19" t="s">
        <v>6975</v>
      </c>
      <c r="F3474" s="10">
        <v>42036</v>
      </c>
      <c r="G3474" s="10">
        <v>45689</v>
      </c>
      <c r="H3474" s="11">
        <v>11</v>
      </c>
      <c r="I3474" s="20" t="s">
        <v>259</v>
      </c>
      <c r="J3474" s="11" t="s">
        <v>261</v>
      </c>
      <c r="K3474" s="11" t="s">
        <v>12658</v>
      </c>
      <c r="L3474" s="11">
        <v>2</v>
      </c>
    </row>
    <row r="3475" spans="1:12">
      <c r="A3475" s="11" t="s">
        <v>6726</v>
      </c>
      <c r="D3475" s="11" t="s">
        <v>260</v>
      </c>
      <c r="E3475" s="19" t="s">
        <v>6976</v>
      </c>
      <c r="F3475" s="10">
        <v>42036</v>
      </c>
      <c r="G3475" s="10">
        <v>45689</v>
      </c>
      <c r="H3475" s="11">
        <v>11</v>
      </c>
      <c r="I3475" s="20" t="s">
        <v>259</v>
      </c>
      <c r="J3475" s="11" t="s">
        <v>261</v>
      </c>
      <c r="K3475" s="11" t="s">
        <v>12658</v>
      </c>
      <c r="L3475" s="11">
        <v>2</v>
      </c>
    </row>
    <row r="3476" spans="1:12">
      <c r="A3476" s="11" t="s">
        <v>6727</v>
      </c>
      <c r="D3476" s="11" t="s">
        <v>260</v>
      </c>
      <c r="E3476" s="19" t="s">
        <v>6977</v>
      </c>
      <c r="F3476" s="10">
        <v>42036</v>
      </c>
      <c r="G3476" s="10">
        <v>45689</v>
      </c>
      <c r="H3476" s="11">
        <v>11</v>
      </c>
      <c r="I3476" s="20" t="s">
        <v>259</v>
      </c>
      <c r="J3476" s="11" t="s">
        <v>261</v>
      </c>
      <c r="K3476" s="11" t="s">
        <v>12658</v>
      </c>
      <c r="L3476" s="11">
        <v>2</v>
      </c>
    </row>
    <row r="3477" spans="1:12">
      <c r="A3477" s="11" t="s">
        <v>6728</v>
      </c>
      <c r="D3477" s="11" t="s">
        <v>260</v>
      </c>
      <c r="E3477" s="19" t="s">
        <v>6978</v>
      </c>
      <c r="F3477" s="10">
        <v>42036</v>
      </c>
      <c r="G3477" s="10">
        <v>45689</v>
      </c>
      <c r="H3477" s="11">
        <v>11</v>
      </c>
      <c r="I3477" s="20" t="s">
        <v>259</v>
      </c>
      <c r="J3477" s="11" t="s">
        <v>261</v>
      </c>
      <c r="K3477" s="11" t="s">
        <v>12658</v>
      </c>
      <c r="L3477" s="11">
        <v>2</v>
      </c>
    </row>
    <row r="3478" spans="1:12">
      <c r="A3478" s="11" t="s">
        <v>6729</v>
      </c>
      <c r="D3478" s="11" t="s">
        <v>260</v>
      </c>
      <c r="E3478" s="19" t="s">
        <v>6979</v>
      </c>
      <c r="F3478" s="10">
        <v>42036</v>
      </c>
      <c r="G3478" s="10">
        <v>45689</v>
      </c>
      <c r="H3478" s="11">
        <v>11</v>
      </c>
      <c r="I3478" s="20" t="s">
        <v>259</v>
      </c>
      <c r="J3478" s="11" t="s">
        <v>261</v>
      </c>
      <c r="K3478" s="11" t="s">
        <v>12658</v>
      </c>
      <c r="L3478" s="11">
        <v>2</v>
      </c>
    </row>
    <row r="3479" spans="1:12">
      <c r="A3479" s="11" t="s">
        <v>6730</v>
      </c>
      <c r="D3479" s="11" t="s">
        <v>260</v>
      </c>
      <c r="E3479" s="19" t="s">
        <v>6980</v>
      </c>
      <c r="F3479" s="10">
        <v>42036</v>
      </c>
      <c r="G3479" s="10">
        <v>45689</v>
      </c>
      <c r="H3479" s="11">
        <v>11</v>
      </c>
      <c r="I3479" s="20" t="s">
        <v>259</v>
      </c>
      <c r="J3479" s="11" t="s">
        <v>261</v>
      </c>
      <c r="K3479" s="11" t="s">
        <v>12658</v>
      </c>
      <c r="L3479" s="11">
        <v>2</v>
      </c>
    </row>
    <row r="3480" spans="1:12">
      <c r="A3480" s="11" t="s">
        <v>6731</v>
      </c>
      <c r="D3480" s="11" t="s">
        <v>260</v>
      </c>
      <c r="E3480" s="19" t="s">
        <v>6981</v>
      </c>
      <c r="F3480" s="10">
        <v>42036</v>
      </c>
      <c r="G3480" s="10">
        <v>45689</v>
      </c>
      <c r="H3480" s="11">
        <v>11</v>
      </c>
      <c r="I3480" s="20" t="s">
        <v>259</v>
      </c>
      <c r="J3480" s="11" t="s">
        <v>261</v>
      </c>
      <c r="K3480" s="11" t="s">
        <v>12658</v>
      </c>
      <c r="L3480" s="11">
        <v>2</v>
      </c>
    </row>
    <row r="3481" spans="1:12">
      <c r="A3481" s="11" t="s">
        <v>6732</v>
      </c>
      <c r="D3481" s="11" t="s">
        <v>260</v>
      </c>
      <c r="E3481" s="19" t="s">
        <v>6982</v>
      </c>
      <c r="F3481" s="10">
        <v>42036</v>
      </c>
      <c r="G3481" s="10">
        <v>45689</v>
      </c>
      <c r="H3481" s="11">
        <v>11</v>
      </c>
      <c r="I3481" s="20" t="s">
        <v>259</v>
      </c>
      <c r="J3481" s="11" t="s">
        <v>261</v>
      </c>
      <c r="K3481" s="11" t="s">
        <v>12658</v>
      </c>
      <c r="L3481" s="11">
        <v>2</v>
      </c>
    </row>
    <row r="3482" spans="1:12">
      <c r="A3482" s="11" t="s">
        <v>6733</v>
      </c>
      <c r="D3482" s="11" t="s">
        <v>260</v>
      </c>
      <c r="E3482" s="19" t="s">
        <v>6983</v>
      </c>
      <c r="F3482" s="10">
        <v>42036</v>
      </c>
      <c r="G3482" s="10">
        <v>45689</v>
      </c>
      <c r="H3482" s="11">
        <v>11</v>
      </c>
      <c r="I3482" s="20" t="s">
        <v>259</v>
      </c>
      <c r="J3482" s="11" t="s">
        <v>261</v>
      </c>
      <c r="K3482" s="11" t="s">
        <v>12658</v>
      </c>
      <c r="L3482" s="11">
        <v>2</v>
      </c>
    </row>
    <row r="3483" spans="1:12">
      <c r="A3483" s="11" t="s">
        <v>6734</v>
      </c>
      <c r="D3483" s="11" t="s">
        <v>260</v>
      </c>
      <c r="E3483" s="19" t="s">
        <v>6984</v>
      </c>
      <c r="F3483" s="10">
        <v>42036</v>
      </c>
      <c r="G3483" s="10">
        <v>45689</v>
      </c>
      <c r="H3483" s="11">
        <v>11</v>
      </c>
      <c r="I3483" s="11" t="s">
        <v>277</v>
      </c>
      <c r="J3483" s="11" t="s">
        <v>261</v>
      </c>
      <c r="K3483" s="11" t="s">
        <v>12658</v>
      </c>
      <c r="L3483" s="11">
        <v>2</v>
      </c>
    </row>
    <row r="3484" spans="1:12">
      <c r="A3484" s="11" t="s">
        <v>6735</v>
      </c>
      <c r="D3484" s="11" t="s">
        <v>260</v>
      </c>
      <c r="E3484" s="19" t="s">
        <v>6985</v>
      </c>
      <c r="F3484" s="10">
        <v>42036</v>
      </c>
      <c r="G3484" s="10">
        <v>45689</v>
      </c>
      <c r="H3484" s="11">
        <v>11</v>
      </c>
      <c r="I3484" s="11" t="s">
        <v>277</v>
      </c>
      <c r="J3484" s="11" t="s">
        <v>261</v>
      </c>
      <c r="K3484" s="11" t="s">
        <v>12658</v>
      </c>
      <c r="L3484" s="11">
        <v>2</v>
      </c>
    </row>
    <row r="3485" spans="1:12">
      <c r="A3485" s="11" t="s">
        <v>6736</v>
      </c>
      <c r="D3485" s="11" t="s">
        <v>260</v>
      </c>
      <c r="E3485" s="19" t="s">
        <v>6986</v>
      </c>
      <c r="F3485" s="10">
        <v>42036</v>
      </c>
      <c r="G3485" s="10">
        <v>45689</v>
      </c>
      <c r="H3485" s="11">
        <v>11</v>
      </c>
      <c r="I3485" s="11" t="s">
        <v>277</v>
      </c>
      <c r="J3485" s="11" t="s">
        <v>261</v>
      </c>
      <c r="K3485" s="11" t="s">
        <v>12658</v>
      </c>
      <c r="L3485" s="11">
        <v>2</v>
      </c>
    </row>
    <row r="3486" spans="1:12">
      <c r="A3486" s="11" t="s">
        <v>6737</v>
      </c>
      <c r="D3486" s="11" t="s">
        <v>260</v>
      </c>
      <c r="E3486" s="19" t="s">
        <v>6987</v>
      </c>
      <c r="F3486" s="10">
        <v>42036</v>
      </c>
      <c r="G3486" s="10">
        <v>45689</v>
      </c>
      <c r="H3486" s="11">
        <v>11</v>
      </c>
      <c r="I3486" s="20" t="s">
        <v>259</v>
      </c>
      <c r="J3486" s="11" t="s">
        <v>261</v>
      </c>
      <c r="K3486" s="11" t="s">
        <v>12658</v>
      </c>
      <c r="L3486" s="11">
        <v>2</v>
      </c>
    </row>
    <row r="3487" spans="1:12">
      <c r="A3487" s="11" t="s">
        <v>6738</v>
      </c>
      <c r="D3487" s="11" t="s">
        <v>260</v>
      </c>
      <c r="E3487" s="19" t="s">
        <v>6988</v>
      </c>
      <c r="F3487" s="10">
        <v>42036</v>
      </c>
      <c r="G3487" s="10">
        <v>45689</v>
      </c>
      <c r="H3487" s="11">
        <v>11</v>
      </c>
      <c r="I3487" s="20" t="s">
        <v>259</v>
      </c>
      <c r="J3487" s="11" t="s">
        <v>261</v>
      </c>
      <c r="K3487" s="11" t="s">
        <v>12658</v>
      </c>
      <c r="L3487" s="11">
        <v>2</v>
      </c>
    </row>
    <row r="3488" spans="1:12">
      <c r="A3488" s="11" t="s">
        <v>6739</v>
      </c>
      <c r="D3488" s="11" t="s">
        <v>260</v>
      </c>
      <c r="E3488" s="19" t="s">
        <v>6989</v>
      </c>
      <c r="F3488" s="10">
        <v>42036</v>
      </c>
      <c r="G3488" s="10">
        <v>45689</v>
      </c>
      <c r="H3488" s="11">
        <v>11</v>
      </c>
      <c r="I3488" s="20" t="s">
        <v>259</v>
      </c>
      <c r="J3488" s="11" t="s">
        <v>261</v>
      </c>
      <c r="K3488" s="11" t="s">
        <v>12658</v>
      </c>
      <c r="L3488" s="11">
        <v>2</v>
      </c>
    </row>
    <row r="3489" spans="1:12">
      <c r="A3489" s="11" t="s">
        <v>6740</v>
      </c>
      <c r="D3489" s="11" t="s">
        <v>260</v>
      </c>
      <c r="E3489" s="19" t="s">
        <v>6990</v>
      </c>
      <c r="F3489" s="10">
        <v>42036</v>
      </c>
      <c r="G3489" s="10">
        <v>45689</v>
      </c>
      <c r="H3489" s="11">
        <v>11</v>
      </c>
      <c r="I3489" s="20" t="s">
        <v>259</v>
      </c>
      <c r="J3489" s="11" t="s">
        <v>261</v>
      </c>
      <c r="K3489" s="11" t="s">
        <v>12658</v>
      </c>
      <c r="L3489" s="11">
        <v>2</v>
      </c>
    </row>
    <row r="3490" spans="1:12">
      <c r="A3490" s="11" t="s">
        <v>6741</v>
      </c>
      <c r="D3490" s="11" t="s">
        <v>260</v>
      </c>
      <c r="E3490" s="19" t="s">
        <v>6991</v>
      </c>
      <c r="F3490" s="10">
        <v>42036</v>
      </c>
      <c r="G3490" s="10">
        <v>45689</v>
      </c>
      <c r="H3490" s="11">
        <v>11</v>
      </c>
      <c r="I3490" s="20" t="s">
        <v>259</v>
      </c>
      <c r="J3490" s="11" t="s">
        <v>261</v>
      </c>
      <c r="K3490" s="11" t="s">
        <v>12658</v>
      </c>
      <c r="L3490" s="11">
        <v>2</v>
      </c>
    </row>
    <row r="3491" spans="1:12">
      <c r="A3491" s="11" t="s">
        <v>6742</v>
      </c>
      <c r="D3491" s="11" t="s">
        <v>260</v>
      </c>
      <c r="E3491" s="19" t="s">
        <v>6992</v>
      </c>
      <c r="F3491" s="10">
        <v>42036</v>
      </c>
      <c r="G3491" s="10">
        <v>45689</v>
      </c>
      <c r="H3491" s="11">
        <v>11</v>
      </c>
      <c r="I3491" s="20" t="s">
        <v>259</v>
      </c>
      <c r="J3491" s="11" t="s">
        <v>261</v>
      </c>
      <c r="K3491" s="11" t="s">
        <v>12658</v>
      </c>
      <c r="L3491" s="11">
        <v>2</v>
      </c>
    </row>
    <row r="3492" spans="1:12">
      <c r="A3492" s="11" t="s">
        <v>6743</v>
      </c>
      <c r="D3492" s="11" t="s">
        <v>260</v>
      </c>
      <c r="E3492" s="19" t="s">
        <v>6993</v>
      </c>
      <c r="F3492" s="10">
        <v>42036</v>
      </c>
      <c r="G3492" s="10">
        <v>45689</v>
      </c>
      <c r="H3492" s="11">
        <v>11</v>
      </c>
      <c r="I3492" s="20" t="s">
        <v>259</v>
      </c>
      <c r="J3492" s="11" t="s">
        <v>261</v>
      </c>
      <c r="K3492" s="11" t="s">
        <v>12658</v>
      </c>
      <c r="L3492" s="11">
        <v>2</v>
      </c>
    </row>
    <row r="3493" spans="1:12">
      <c r="A3493" s="11" t="s">
        <v>6744</v>
      </c>
      <c r="D3493" s="11" t="s">
        <v>260</v>
      </c>
      <c r="E3493" s="19" t="s">
        <v>6994</v>
      </c>
      <c r="F3493" s="10">
        <v>42036</v>
      </c>
      <c r="G3493" s="10">
        <v>45689</v>
      </c>
      <c r="H3493" s="11">
        <v>11</v>
      </c>
      <c r="I3493" s="20" t="s">
        <v>259</v>
      </c>
      <c r="J3493" s="11" t="s">
        <v>261</v>
      </c>
      <c r="K3493" s="11" t="s">
        <v>12658</v>
      </c>
      <c r="L3493" s="11">
        <v>2</v>
      </c>
    </row>
    <row r="3494" spans="1:12">
      <c r="A3494" s="11" t="s">
        <v>6745</v>
      </c>
      <c r="D3494" s="11" t="s">
        <v>260</v>
      </c>
      <c r="E3494" s="19" t="s">
        <v>6995</v>
      </c>
      <c r="F3494" s="10">
        <v>42036</v>
      </c>
      <c r="G3494" s="10">
        <v>45689</v>
      </c>
      <c r="H3494" s="11">
        <v>11</v>
      </c>
      <c r="I3494" s="20" t="s">
        <v>259</v>
      </c>
      <c r="J3494" s="11" t="s">
        <v>261</v>
      </c>
      <c r="K3494" s="11" t="s">
        <v>12658</v>
      </c>
      <c r="L3494" s="11">
        <v>2</v>
      </c>
    </row>
    <row r="3495" spans="1:12">
      <c r="A3495" s="11" t="s">
        <v>6746</v>
      </c>
      <c r="D3495" s="11" t="s">
        <v>260</v>
      </c>
      <c r="E3495" s="19" t="s">
        <v>6996</v>
      </c>
      <c r="F3495" s="10">
        <v>42036</v>
      </c>
      <c r="G3495" s="10">
        <v>45689</v>
      </c>
      <c r="H3495" s="11">
        <v>11</v>
      </c>
      <c r="I3495" s="20" t="s">
        <v>259</v>
      </c>
      <c r="J3495" s="11" t="s">
        <v>261</v>
      </c>
      <c r="K3495" s="11" t="s">
        <v>12658</v>
      </c>
      <c r="L3495" s="11">
        <v>2</v>
      </c>
    </row>
    <row r="3496" spans="1:12">
      <c r="A3496" s="11" t="s">
        <v>6747</v>
      </c>
      <c r="D3496" s="11" t="s">
        <v>260</v>
      </c>
      <c r="E3496" s="19" t="s">
        <v>6997</v>
      </c>
      <c r="F3496" s="10">
        <v>42036</v>
      </c>
      <c r="G3496" s="10">
        <v>45689</v>
      </c>
      <c r="H3496" s="11">
        <v>11</v>
      </c>
      <c r="I3496" s="20" t="s">
        <v>259</v>
      </c>
      <c r="J3496" s="11" t="s">
        <v>261</v>
      </c>
      <c r="K3496" s="11" t="s">
        <v>12658</v>
      </c>
      <c r="L3496" s="11">
        <v>2</v>
      </c>
    </row>
    <row r="3497" spans="1:12">
      <c r="A3497" s="11" t="s">
        <v>6748</v>
      </c>
      <c r="D3497" s="11" t="s">
        <v>260</v>
      </c>
      <c r="E3497" s="19" t="s">
        <v>6998</v>
      </c>
      <c r="F3497" s="10">
        <v>42036</v>
      </c>
      <c r="G3497" s="10">
        <v>45689</v>
      </c>
      <c r="H3497" s="11">
        <v>11</v>
      </c>
      <c r="I3497" s="20" t="s">
        <v>259</v>
      </c>
      <c r="J3497" s="11" t="s">
        <v>261</v>
      </c>
      <c r="K3497" s="11" t="s">
        <v>12658</v>
      </c>
      <c r="L3497" s="11">
        <v>2</v>
      </c>
    </row>
    <row r="3498" spans="1:12">
      <c r="A3498" s="11" t="s">
        <v>6749</v>
      </c>
      <c r="D3498" s="11" t="s">
        <v>260</v>
      </c>
      <c r="E3498" s="19" t="s">
        <v>6999</v>
      </c>
      <c r="F3498" s="10">
        <v>42036</v>
      </c>
      <c r="G3498" s="10">
        <v>45689</v>
      </c>
      <c r="H3498" s="11">
        <v>11</v>
      </c>
      <c r="I3498" s="20" t="s">
        <v>259</v>
      </c>
      <c r="J3498" s="11" t="s">
        <v>261</v>
      </c>
      <c r="K3498" s="11" t="s">
        <v>12658</v>
      </c>
      <c r="L3498" s="11">
        <v>2</v>
      </c>
    </row>
    <row r="3499" spans="1:12">
      <c r="A3499" s="11" t="s">
        <v>6750</v>
      </c>
      <c r="D3499" s="11" t="s">
        <v>260</v>
      </c>
      <c r="E3499" s="19" t="s">
        <v>7000</v>
      </c>
      <c r="F3499" s="10">
        <v>42036</v>
      </c>
      <c r="G3499" s="10">
        <v>45689</v>
      </c>
      <c r="H3499" s="11">
        <v>11</v>
      </c>
      <c r="I3499" s="20" t="s">
        <v>259</v>
      </c>
      <c r="J3499" s="11" t="s">
        <v>261</v>
      </c>
      <c r="K3499" s="11" t="s">
        <v>12658</v>
      </c>
      <c r="L3499" s="11">
        <v>2</v>
      </c>
    </row>
    <row r="3500" spans="1:12">
      <c r="A3500" s="11" t="s">
        <v>6751</v>
      </c>
      <c r="D3500" s="11" t="s">
        <v>260</v>
      </c>
      <c r="E3500" s="19" t="s">
        <v>7001</v>
      </c>
      <c r="F3500" s="10">
        <v>42036</v>
      </c>
      <c r="G3500" s="10">
        <v>45689</v>
      </c>
      <c r="H3500" s="11">
        <v>11</v>
      </c>
      <c r="I3500" s="20" t="s">
        <v>259</v>
      </c>
      <c r="J3500" s="11" t="s">
        <v>261</v>
      </c>
      <c r="K3500" s="11" t="s">
        <v>12658</v>
      </c>
      <c r="L3500" s="11">
        <v>2</v>
      </c>
    </row>
    <row r="3501" spans="1:12">
      <c r="A3501" s="11" t="s">
        <v>6752</v>
      </c>
      <c r="D3501" s="11" t="s">
        <v>260</v>
      </c>
      <c r="E3501" s="19" t="s">
        <v>7002</v>
      </c>
      <c r="F3501" s="10">
        <v>42036</v>
      </c>
      <c r="G3501" s="10">
        <v>45689</v>
      </c>
      <c r="H3501" s="11">
        <v>11</v>
      </c>
      <c r="I3501" s="11" t="s">
        <v>277</v>
      </c>
      <c r="J3501" s="11" t="s">
        <v>261</v>
      </c>
      <c r="K3501" s="11" t="s">
        <v>12658</v>
      </c>
      <c r="L3501" s="11">
        <v>2</v>
      </c>
    </row>
    <row r="3502" spans="1:12">
      <c r="A3502" s="11" t="s">
        <v>6753</v>
      </c>
      <c r="D3502" s="11" t="s">
        <v>260</v>
      </c>
      <c r="E3502" s="19" t="s">
        <v>7003</v>
      </c>
      <c r="F3502" s="10">
        <v>42036</v>
      </c>
      <c r="G3502" s="10">
        <v>45689</v>
      </c>
      <c r="H3502" s="11">
        <v>11</v>
      </c>
      <c r="I3502" s="11" t="s">
        <v>277</v>
      </c>
      <c r="J3502" s="11" t="s">
        <v>261</v>
      </c>
      <c r="K3502" s="11" t="s">
        <v>12658</v>
      </c>
      <c r="L3502" s="11">
        <v>2</v>
      </c>
    </row>
    <row r="3503" spans="1:12">
      <c r="A3503" s="11" t="s">
        <v>6754</v>
      </c>
      <c r="D3503" s="11" t="s">
        <v>260</v>
      </c>
      <c r="E3503" s="19" t="s">
        <v>7004</v>
      </c>
      <c r="F3503" s="10">
        <v>42036</v>
      </c>
      <c r="G3503" s="10">
        <v>45689</v>
      </c>
      <c r="H3503" s="11">
        <v>11</v>
      </c>
      <c r="I3503" s="11" t="s">
        <v>277</v>
      </c>
      <c r="J3503" s="11" t="s">
        <v>261</v>
      </c>
      <c r="K3503" s="11" t="s">
        <v>12658</v>
      </c>
      <c r="L3503" s="11">
        <v>2</v>
      </c>
    </row>
    <row r="3504" spans="1:12">
      <c r="A3504" s="11" t="s">
        <v>6755</v>
      </c>
      <c r="D3504" s="11" t="s">
        <v>260</v>
      </c>
      <c r="E3504" s="19" t="s">
        <v>7005</v>
      </c>
      <c r="F3504" s="10">
        <v>42036</v>
      </c>
      <c r="G3504" s="10">
        <v>45689</v>
      </c>
      <c r="H3504" s="11">
        <v>11</v>
      </c>
      <c r="I3504" s="20" t="s">
        <v>259</v>
      </c>
      <c r="J3504" s="11" t="s">
        <v>261</v>
      </c>
      <c r="K3504" s="11" t="s">
        <v>12658</v>
      </c>
      <c r="L3504" s="11">
        <v>2</v>
      </c>
    </row>
    <row r="3505" spans="1:12">
      <c r="A3505" s="11" t="s">
        <v>6756</v>
      </c>
      <c r="D3505" s="11" t="s">
        <v>260</v>
      </c>
      <c r="E3505" s="19" t="s">
        <v>7006</v>
      </c>
      <c r="F3505" s="10">
        <v>42036</v>
      </c>
      <c r="G3505" s="10">
        <v>45689</v>
      </c>
      <c r="H3505" s="11">
        <v>11</v>
      </c>
      <c r="I3505" s="20" t="s">
        <v>259</v>
      </c>
      <c r="J3505" s="11" t="s">
        <v>261</v>
      </c>
      <c r="K3505" s="11" t="s">
        <v>12658</v>
      </c>
      <c r="L3505" s="11">
        <v>2</v>
      </c>
    </row>
    <row r="3506" spans="1:12">
      <c r="A3506" s="11" t="s">
        <v>6757</v>
      </c>
      <c r="D3506" s="11" t="s">
        <v>260</v>
      </c>
      <c r="E3506" s="19" t="s">
        <v>7007</v>
      </c>
      <c r="F3506" s="10">
        <v>42036</v>
      </c>
      <c r="G3506" s="10">
        <v>45689</v>
      </c>
      <c r="H3506" s="11">
        <v>11</v>
      </c>
      <c r="I3506" s="20" t="s">
        <v>259</v>
      </c>
      <c r="J3506" s="11" t="s">
        <v>261</v>
      </c>
      <c r="K3506" s="11" t="s">
        <v>12658</v>
      </c>
      <c r="L3506" s="11">
        <v>2</v>
      </c>
    </row>
    <row r="3507" spans="1:12">
      <c r="A3507" s="11" t="s">
        <v>6758</v>
      </c>
      <c r="D3507" s="11" t="s">
        <v>260</v>
      </c>
      <c r="E3507" s="19" t="s">
        <v>7008</v>
      </c>
      <c r="F3507" s="10">
        <v>42036</v>
      </c>
      <c r="G3507" s="10">
        <v>45689</v>
      </c>
      <c r="H3507" s="11">
        <v>11</v>
      </c>
      <c r="I3507" s="20" t="s">
        <v>259</v>
      </c>
      <c r="J3507" s="11" t="s">
        <v>261</v>
      </c>
      <c r="K3507" s="11" t="s">
        <v>12658</v>
      </c>
      <c r="L3507" s="11">
        <v>2</v>
      </c>
    </row>
    <row r="3508" spans="1:12">
      <c r="A3508" s="11" t="s">
        <v>6759</v>
      </c>
      <c r="D3508" s="11" t="s">
        <v>260</v>
      </c>
      <c r="E3508" s="19" t="s">
        <v>7009</v>
      </c>
      <c r="F3508" s="10">
        <v>42036</v>
      </c>
      <c r="G3508" s="10">
        <v>45689</v>
      </c>
      <c r="H3508" s="11">
        <v>11</v>
      </c>
      <c r="I3508" s="20" t="s">
        <v>259</v>
      </c>
      <c r="J3508" s="11" t="s">
        <v>261</v>
      </c>
      <c r="K3508" s="11" t="s">
        <v>12658</v>
      </c>
      <c r="L3508" s="11">
        <v>2</v>
      </c>
    </row>
    <row r="3509" spans="1:12">
      <c r="A3509" s="11" t="s">
        <v>6760</v>
      </c>
      <c r="D3509" s="11" t="s">
        <v>260</v>
      </c>
      <c r="E3509" s="19" t="s">
        <v>7010</v>
      </c>
      <c r="F3509" s="10">
        <v>42036</v>
      </c>
      <c r="G3509" s="10">
        <v>45689</v>
      </c>
      <c r="H3509" s="11">
        <v>11</v>
      </c>
      <c r="I3509" s="20" t="s">
        <v>259</v>
      </c>
      <c r="J3509" s="11" t="s">
        <v>261</v>
      </c>
      <c r="K3509" s="11" t="s">
        <v>12658</v>
      </c>
      <c r="L3509" s="11">
        <v>2</v>
      </c>
    </row>
    <row r="3510" spans="1:12">
      <c r="A3510" s="11" t="s">
        <v>6761</v>
      </c>
      <c r="D3510" s="11" t="s">
        <v>260</v>
      </c>
      <c r="E3510" s="19" t="s">
        <v>7011</v>
      </c>
      <c r="F3510" s="10">
        <v>42036</v>
      </c>
      <c r="G3510" s="10">
        <v>45689</v>
      </c>
      <c r="H3510" s="11">
        <v>11</v>
      </c>
      <c r="I3510" s="20" t="s">
        <v>259</v>
      </c>
      <c r="J3510" s="11" t="s">
        <v>261</v>
      </c>
      <c r="K3510" s="11" t="s">
        <v>12658</v>
      </c>
      <c r="L3510" s="11">
        <v>2</v>
      </c>
    </row>
    <row r="3511" spans="1:12">
      <c r="A3511" s="11" t="s">
        <v>6762</v>
      </c>
      <c r="D3511" s="11" t="s">
        <v>260</v>
      </c>
      <c r="E3511" s="19" t="s">
        <v>7012</v>
      </c>
      <c r="F3511" s="10">
        <v>42036</v>
      </c>
      <c r="G3511" s="10">
        <v>45689</v>
      </c>
      <c r="H3511" s="11">
        <v>11</v>
      </c>
      <c r="I3511" s="20" t="s">
        <v>259</v>
      </c>
      <c r="J3511" s="11" t="s">
        <v>261</v>
      </c>
      <c r="K3511" s="11" t="s">
        <v>12658</v>
      </c>
      <c r="L3511" s="11">
        <v>2</v>
      </c>
    </row>
    <row r="3512" spans="1:12">
      <c r="A3512" s="11" t="s">
        <v>7013</v>
      </c>
      <c r="D3512" s="11" t="s">
        <v>260</v>
      </c>
      <c r="E3512" s="19" t="s">
        <v>7263</v>
      </c>
      <c r="F3512" s="10">
        <v>42036</v>
      </c>
      <c r="G3512" s="10">
        <v>45689</v>
      </c>
      <c r="H3512" s="11">
        <v>11</v>
      </c>
      <c r="I3512" s="20" t="s">
        <v>259</v>
      </c>
      <c r="J3512" s="11" t="s">
        <v>261</v>
      </c>
      <c r="K3512" s="11" t="s">
        <v>12658</v>
      </c>
      <c r="L3512" s="11">
        <v>2</v>
      </c>
    </row>
    <row r="3513" spans="1:12">
      <c r="A3513" s="11" t="s">
        <v>7014</v>
      </c>
      <c r="D3513" s="11" t="s">
        <v>260</v>
      </c>
      <c r="E3513" s="19" t="s">
        <v>7264</v>
      </c>
      <c r="F3513" s="10">
        <v>42036</v>
      </c>
      <c r="G3513" s="10">
        <v>45689</v>
      </c>
      <c r="H3513" s="11">
        <v>11</v>
      </c>
      <c r="I3513" s="20" t="s">
        <v>259</v>
      </c>
      <c r="J3513" s="11" t="s">
        <v>261</v>
      </c>
      <c r="K3513" s="11" t="s">
        <v>12658</v>
      </c>
      <c r="L3513" s="11">
        <v>2</v>
      </c>
    </row>
    <row r="3514" spans="1:12">
      <c r="A3514" s="11" t="s">
        <v>7015</v>
      </c>
      <c r="D3514" s="11" t="s">
        <v>260</v>
      </c>
      <c r="E3514" s="19" t="s">
        <v>7265</v>
      </c>
      <c r="F3514" s="10">
        <v>42036</v>
      </c>
      <c r="G3514" s="10">
        <v>45689</v>
      </c>
      <c r="H3514" s="11">
        <v>11</v>
      </c>
      <c r="I3514" s="20" t="s">
        <v>259</v>
      </c>
      <c r="J3514" s="11" t="s">
        <v>261</v>
      </c>
      <c r="K3514" s="11" t="s">
        <v>12658</v>
      </c>
      <c r="L3514" s="11">
        <v>2</v>
      </c>
    </row>
    <row r="3515" spans="1:12">
      <c r="A3515" s="11" t="s">
        <v>7016</v>
      </c>
      <c r="D3515" s="11" t="s">
        <v>260</v>
      </c>
      <c r="E3515" s="19" t="s">
        <v>7266</v>
      </c>
      <c r="F3515" s="10">
        <v>42036</v>
      </c>
      <c r="G3515" s="10">
        <v>45689</v>
      </c>
      <c r="H3515" s="11">
        <v>11</v>
      </c>
      <c r="I3515" s="20" t="s">
        <v>259</v>
      </c>
      <c r="J3515" s="11" t="s">
        <v>261</v>
      </c>
      <c r="K3515" s="11" t="s">
        <v>12658</v>
      </c>
      <c r="L3515" s="11">
        <v>2</v>
      </c>
    </row>
    <row r="3516" spans="1:12">
      <c r="A3516" s="11" t="s">
        <v>7017</v>
      </c>
      <c r="D3516" s="11" t="s">
        <v>260</v>
      </c>
      <c r="E3516" s="19" t="s">
        <v>7267</v>
      </c>
      <c r="F3516" s="10">
        <v>42036</v>
      </c>
      <c r="G3516" s="10">
        <v>45689</v>
      </c>
      <c r="H3516" s="11">
        <v>11</v>
      </c>
      <c r="I3516" s="20" t="s">
        <v>259</v>
      </c>
      <c r="J3516" s="11" t="s">
        <v>261</v>
      </c>
      <c r="K3516" s="11" t="s">
        <v>12658</v>
      </c>
      <c r="L3516" s="11">
        <v>2</v>
      </c>
    </row>
    <row r="3517" spans="1:12">
      <c r="A3517" s="11" t="s">
        <v>7018</v>
      </c>
      <c r="D3517" s="11" t="s">
        <v>260</v>
      </c>
      <c r="E3517" s="19" t="s">
        <v>7268</v>
      </c>
      <c r="F3517" s="10">
        <v>42036</v>
      </c>
      <c r="G3517" s="10">
        <v>45689</v>
      </c>
      <c r="H3517" s="11">
        <v>11</v>
      </c>
      <c r="I3517" s="20" t="s">
        <v>259</v>
      </c>
      <c r="J3517" s="11" t="s">
        <v>261</v>
      </c>
      <c r="K3517" s="11" t="s">
        <v>12658</v>
      </c>
      <c r="L3517" s="11">
        <v>2</v>
      </c>
    </row>
    <row r="3518" spans="1:12">
      <c r="A3518" s="11" t="s">
        <v>7019</v>
      </c>
      <c r="D3518" s="11" t="s">
        <v>260</v>
      </c>
      <c r="E3518" s="19" t="s">
        <v>7269</v>
      </c>
      <c r="F3518" s="10">
        <v>42036</v>
      </c>
      <c r="G3518" s="10">
        <v>45689</v>
      </c>
      <c r="H3518" s="11">
        <v>11</v>
      </c>
      <c r="I3518" s="20" t="s">
        <v>259</v>
      </c>
      <c r="J3518" s="11" t="s">
        <v>261</v>
      </c>
      <c r="K3518" s="11" t="s">
        <v>12658</v>
      </c>
      <c r="L3518" s="11">
        <v>2</v>
      </c>
    </row>
    <row r="3519" spans="1:12">
      <c r="A3519" s="11" t="s">
        <v>7020</v>
      </c>
      <c r="D3519" s="11" t="s">
        <v>260</v>
      </c>
      <c r="E3519" s="19" t="s">
        <v>7270</v>
      </c>
      <c r="F3519" s="10">
        <v>42036</v>
      </c>
      <c r="G3519" s="10">
        <v>45689</v>
      </c>
      <c r="H3519" s="11">
        <v>11</v>
      </c>
      <c r="I3519" s="11" t="s">
        <v>277</v>
      </c>
      <c r="J3519" s="11" t="s">
        <v>261</v>
      </c>
      <c r="K3519" s="11" t="s">
        <v>12658</v>
      </c>
      <c r="L3519" s="11">
        <v>2</v>
      </c>
    </row>
    <row r="3520" spans="1:12">
      <c r="A3520" s="11" t="s">
        <v>7021</v>
      </c>
      <c r="D3520" s="11" t="s">
        <v>260</v>
      </c>
      <c r="E3520" s="19" t="s">
        <v>7271</v>
      </c>
      <c r="F3520" s="10">
        <v>42036</v>
      </c>
      <c r="G3520" s="10">
        <v>45689</v>
      </c>
      <c r="H3520" s="11">
        <v>11</v>
      </c>
      <c r="I3520" s="11" t="s">
        <v>277</v>
      </c>
      <c r="J3520" s="11" t="s">
        <v>261</v>
      </c>
      <c r="K3520" s="11" t="s">
        <v>12658</v>
      </c>
      <c r="L3520" s="11">
        <v>2</v>
      </c>
    </row>
    <row r="3521" spans="1:12">
      <c r="A3521" s="11" t="s">
        <v>7022</v>
      </c>
      <c r="D3521" s="11" t="s">
        <v>260</v>
      </c>
      <c r="E3521" s="19" t="s">
        <v>7272</v>
      </c>
      <c r="F3521" s="10">
        <v>42036</v>
      </c>
      <c r="G3521" s="10">
        <v>45689</v>
      </c>
      <c r="H3521" s="11">
        <v>11</v>
      </c>
      <c r="I3521" s="11" t="s">
        <v>277</v>
      </c>
      <c r="J3521" s="11" t="s">
        <v>261</v>
      </c>
      <c r="K3521" s="11" t="s">
        <v>12658</v>
      </c>
      <c r="L3521" s="11">
        <v>2</v>
      </c>
    </row>
    <row r="3522" spans="1:12">
      <c r="A3522" s="11" t="s">
        <v>7023</v>
      </c>
      <c r="D3522" s="11" t="s">
        <v>260</v>
      </c>
      <c r="E3522" s="19" t="s">
        <v>7273</v>
      </c>
      <c r="F3522" s="10">
        <v>42036</v>
      </c>
      <c r="G3522" s="10">
        <v>45689</v>
      </c>
      <c r="H3522" s="11">
        <v>11</v>
      </c>
      <c r="I3522" s="20" t="s">
        <v>259</v>
      </c>
      <c r="J3522" s="11" t="s">
        <v>261</v>
      </c>
      <c r="K3522" s="11" t="s">
        <v>12658</v>
      </c>
      <c r="L3522" s="11">
        <v>2</v>
      </c>
    </row>
    <row r="3523" spans="1:12">
      <c r="A3523" s="11" t="s">
        <v>7024</v>
      </c>
      <c r="D3523" s="11" t="s">
        <v>260</v>
      </c>
      <c r="E3523" s="19" t="s">
        <v>7274</v>
      </c>
      <c r="F3523" s="10">
        <v>42036</v>
      </c>
      <c r="G3523" s="10">
        <v>45689</v>
      </c>
      <c r="H3523" s="11">
        <v>11</v>
      </c>
      <c r="I3523" s="20" t="s">
        <v>259</v>
      </c>
      <c r="J3523" s="11" t="s">
        <v>261</v>
      </c>
      <c r="K3523" s="11" t="s">
        <v>12658</v>
      </c>
      <c r="L3523" s="11">
        <v>2</v>
      </c>
    </row>
    <row r="3524" spans="1:12">
      <c r="A3524" s="11" t="s">
        <v>7025</v>
      </c>
      <c r="D3524" s="11" t="s">
        <v>260</v>
      </c>
      <c r="E3524" s="19" t="s">
        <v>7275</v>
      </c>
      <c r="F3524" s="10">
        <v>42036</v>
      </c>
      <c r="G3524" s="10">
        <v>45689</v>
      </c>
      <c r="H3524" s="11">
        <v>11</v>
      </c>
      <c r="I3524" s="20" t="s">
        <v>259</v>
      </c>
      <c r="J3524" s="11" t="s">
        <v>261</v>
      </c>
      <c r="K3524" s="11" t="s">
        <v>12658</v>
      </c>
      <c r="L3524" s="11">
        <v>2</v>
      </c>
    </row>
    <row r="3525" spans="1:12">
      <c r="A3525" s="11" t="s">
        <v>7026</v>
      </c>
      <c r="D3525" s="11" t="s">
        <v>260</v>
      </c>
      <c r="E3525" s="19" t="s">
        <v>7276</v>
      </c>
      <c r="F3525" s="10">
        <v>42036</v>
      </c>
      <c r="G3525" s="10">
        <v>45689</v>
      </c>
      <c r="H3525" s="11">
        <v>11</v>
      </c>
      <c r="I3525" s="20" t="s">
        <v>259</v>
      </c>
      <c r="J3525" s="11" t="s">
        <v>261</v>
      </c>
      <c r="K3525" s="11" t="s">
        <v>12658</v>
      </c>
      <c r="L3525" s="11">
        <v>2</v>
      </c>
    </row>
    <row r="3526" spans="1:12">
      <c r="A3526" s="11" t="s">
        <v>7027</v>
      </c>
      <c r="D3526" s="11" t="s">
        <v>260</v>
      </c>
      <c r="E3526" s="19" t="s">
        <v>7277</v>
      </c>
      <c r="F3526" s="10">
        <v>42036</v>
      </c>
      <c r="G3526" s="10">
        <v>45689</v>
      </c>
      <c r="H3526" s="11">
        <v>11</v>
      </c>
      <c r="I3526" s="20" t="s">
        <v>259</v>
      </c>
      <c r="J3526" s="11" t="s">
        <v>261</v>
      </c>
      <c r="K3526" s="11" t="s">
        <v>12658</v>
      </c>
      <c r="L3526" s="11">
        <v>2</v>
      </c>
    </row>
    <row r="3527" spans="1:12">
      <c r="A3527" s="11" t="s">
        <v>7028</v>
      </c>
      <c r="D3527" s="11" t="s">
        <v>260</v>
      </c>
      <c r="E3527" s="19" t="s">
        <v>7278</v>
      </c>
      <c r="F3527" s="10">
        <v>42036</v>
      </c>
      <c r="G3527" s="10">
        <v>45689</v>
      </c>
      <c r="H3527" s="11">
        <v>11</v>
      </c>
      <c r="I3527" s="20" t="s">
        <v>259</v>
      </c>
      <c r="J3527" s="11" t="s">
        <v>261</v>
      </c>
      <c r="K3527" s="11" t="s">
        <v>12658</v>
      </c>
      <c r="L3527" s="11">
        <v>2</v>
      </c>
    </row>
    <row r="3528" spans="1:12">
      <c r="A3528" s="11" t="s">
        <v>7029</v>
      </c>
      <c r="D3528" s="11" t="s">
        <v>260</v>
      </c>
      <c r="E3528" s="19" t="s">
        <v>7279</v>
      </c>
      <c r="F3528" s="10">
        <v>42036</v>
      </c>
      <c r="G3528" s="10">
        <v>45689</v>
      </c>
      <c r="H3528" s="11">
        <v>11</v>
      </c>
      <c r="I3528" s="20" t="s">
        <v>259</v>
      </c>
      <c r="J3528" s="11" t="s">
        <v>261</v>
      </c>
      <c r="K3528" s="11" t="s">
        <v>12658</v>
      </c>
      <c r="L3528" s="11">
        <v>2</v>
      </c>
    </row>
    <row r="3529" spans="1:12">
      <c r="A3529" s="11" t="s">
        <v>7030</v>
      </c>
      <c r="D3529" s="11" t="s">
        <v>260</v>
      </c>
      <c r="E3529" s="19" t="s">
        <v>7280</v>
      </c>
      <c r="F3529" s="10">
        <v>42036</v>
      </c>
      <c r="G3529" s="10">
        <v>45689</v>
      </c>
      <c r="H3529" s="11">
        <v>11</v>
      </c>
      <c r="I3529" s="20" t="s">
        <v>259</v>
      </c>
      <c r="J3529" s="11" t="s">
        <v>261</v>
      </c>
      <c r="K3529" s="11" t="s">
        <v>12658</v>
      </c>
      <c r="L3529" s="11">
        <v>2</v>
      </c>
    </row>
    <row r="3530" spans="1:12">
      <c r="A3530" s="11" t="s">
        <v>7031</v>
      </c>
      <c r="D3530" s="11" t="s">
        <v>260</v>
      </c>
      <c r="E3530" s="19" t="s">
        <v>7281</v>
      </c>
      <c r="F3530" s="10">
        <v>42036</v>
      </c>
      <c r="G3530" s="10">
        <v>45689</v>
      </c>
      <c r="H3530" s="11">
        <v>11</v>
      </c>
      <c r="I3530" s="20" t="s">
        <v>259</v>
      </c>
      <c r="J3530" s="11" t="s">
        <v>261</v>
      </c>
      <c r="K3530" s="11" t="s">
        <v>12658</v>
      </c>
      <c r="L3530" s="11">
        <v>2</v>
      </c>
    </row>
    <row r="3531" spans="1:12">
      <c r="A3531" s="11" t="s">
        <v>7032</v>
      </c>
      <c r="D3531" s="11" t="s">
        <v>260</v>
      </c>
      <c r="E3531" s="19" t="s">
        <v>7282</v>
      </c>
      <c r="F3531" s="10">
        <v>42036</v>
      </c>
      <c r="G3531" s="10">
        <v>45689</v>
      </c>
      <c r="H3531" s="11">
        <v>11</v>
      </c>
      <c r="I3531" s="20" t="s">
        <v>259</v>
      </c>
      <c r="J3531" s="11" t="s">
        <v>261</v>
      </c>
      <c r="K3531" s="11" t="s">
        <v>12658</v>
      </c>
      <c r="L3531" s="11">
        <v>2</v>
      </c>
    </row>
    <row r="3532" spans="1:12">
      <c r="A3532" s="11" t="s">
        <v>7033</v>
      </c>
      <c r="D3532" s="11" t="s">
        <v>260</v>
      </c>
      <c r="E3532" s="19" t="s">
        <v>7283</v>
      </c>
      <c r="F3532" s="10">
        <v>42036</v>
      </c>
      <c r="G3532" s="10">
        <v>45689</v>
      </c>
      <c r="H3532" s="11">
        <v>11</v>
      </c>
      <c r="I3532" s="20" t="s">
        <v>259</v>
      </c>
      <c r="J3532" s="11" t="s">
        <v>261</v>
      </c>
      <c r="K3532" s="11" t="s">
        <v>12658</v>
      </c>
      <c r="L3532" s="11">
        <v>2</v>
      </c>
    </row>
    <row r="3533" spans="1:12">
      <c r="A3533" s="11" t="s">
        <v>7034</v>
      </c>
      <c r="D3533" s="11" t="s">
        <v>260</v>
      </c>
      <c r="E3533" s="19" t="s">
        <v>7284</v>
      </c>
      <c r="F3533" s="10">
        <v>42036</v>
      </c>
      <c r="G3533" s="10">
        <v>45689</v>
      </c>
      <c r="H3533" s="11">
        <v>11</v>
      </c>
      <c r="I3533" s="20" t="s">
        <v>259</v>
      </c>
      <c r="J3533" s="11" t="s">
        <v>261</v>
      </c>
      <c r="K3533" s="11" t="s">
        <v>12658</v>
      </c>
      <c r="L3533" s="11">
        <v>2</v>
      </c>
    </row>
    <row r="3534" spans="1:12">
      <c r="A3534" s="11" t="s">
        <v>7035</v>
      </c>
      <c r="D3534" s="11" t="s">
        <v>260</v>
      </c>
      <c r="E3534" s="19" t="s">
        <v>7285</v>
      </c>
      <c r="F3534" s="10">
        <v>42036</v>
      </c>
      <c r="G3534" s="10">
        <v>45689</v>
      </c>
      <c r="H3534" s="11">
        <v>11</v>
      </c>
      <c r="I3534" s="20" t="s">
        <v>259</v>
      </c>
      <c r="J3534" s="11" t="s">
        <v>261</v>
      </c>
      <c r="K3534" s="11" t="s">
        <v>12658</v>
      </c>
      <c r="L3534" s="11">
        <v>2</v>
      </c>
    </row>
    <row r="3535" spans="1:12">
      <c r="A3535" s="11" t="s">
        <v>7036</v>
      </c>
      <c r="D3535" s="11" t="s">
        <v>260</v>
      </c>
      <c r="E3535" s="19" t="s">
        <v>7286</v>
      </c>
      <c r="F3535" s="10">
        <v>42036</v>
      </c>
      <c r="G3535" s="10">
        <v>45689</v>
      </c>
      <c r="H3535" s="11">
        <v>11</v>
      </c>
      <c r="I3535" s="20" t="s">
        <v>259</v>
      </c>
      <c r="J3535" s="11" t="s">
        <v>261</v>
      </c>
      <c r="K3535" s="11" t="s">
        <v>12658</v>
      </c>
      <c r="L3535" s="11">
        <v>2</v>
      </c>
    </row>
    <row r="3536" spans="1:12">
      <c r="A3536" s="11" t="s">
        <v>7037</v>
      </c>
      <c r="D3536" s="11" t="s">
        <v>260</v>
      </c>
      <c r="E3536" s="19" t="s">
        <v>7287</v>
      </c>
      <c r="F3536" s="10">
        <v>42036</v>
      </c>
      <c r="G3536" s="10">
        <v>45689</v>
      </c>
      <c r="H3536" s="11">
        <v>11</v>
      </c>
      <c r="I3536" s="20" t="s">
        <v>259</v>
      </c>
      <c r="J3536" s="11" t="s">
        <v>261</v>
      </c>
      <c r="K3536" s="11" t="s">
        <v>12658</v>
      </c>
      <c r="L3536" s="11">
        <v>2</v>
      </c>
    </row>
    <row r="3537" spans="1:12">
      <c r="A3537" s="11" t="s">
        <v>7038</v>
      </c>
      <c r="D3537" s="11" t="s">
        <v>260</v>
      </c>
      <c r="E3537" s="19" t="s">
        <v>7288</v>
      </c>
      <c r="F3537" s="10">
        <v>42036</v>
      </c>
      <c r="G3537" s="10">
        <v>45689</v>
      </c>
      <c r="H3537" s="11">
        <v>11</v>
      </c>
      <c r="I3537" s="11" t="s">
        <v>277</v>
      </c>
      <c r="J3537" s="11" t="s">
        <v>261</v>
      </c>
      <c r="K3537" s="11" t="s">
        <v>12658</v>
      </c>
      <c r="L3537" s="11">
        <v>2</v>
      </c>
    </row>
    <row r="3538" spans="1:12">
      <c r="A3538" s="11" t="s">
        <v>7039</v>
      </c>
      <c r="D3538" s="11" t="s">
        <v>260</v>
      </c>
      <c r="E3538" s="19" t="s">
        <v>7289</v>
      </c>
      <c r="F3538" s="10">
        <v>42036</v>
      </c>
      <c r="G3538" s="10">
        <v>45689</v>
      </c>
      <c r="H3538" s="11">
        <v>11</v>
      </c>
      <c r="I3538" s="11" t="s">
        <v>277</v>
      </c>
      <c r="J3538" s="11" t="s">
        <v>261</v>
      </c>
      <c r="K3538" s="11" t="s">
        <v>12658</v>
      </c>
      <c r="L3538" s="11">
        <v>2</v>
      </c>
    </row>
    <row r="3539" spans="1:12">
      <c r="A3539" s="11" t="s">
        <v>7040</v>
      </c>
      <c r="D3539" s="11" t="s">
        <v>260</v>
      </c>
      <c r="E3539" s="19" t="s">
        <v>7290</v>
      </c>
      <c r="F3539" s="10">
        <v>42036</v>
      </c>
      <c r="G3539" s="10">
        <v>45689</v>
      </c>
      <c r="H3539" s="11">
        <v>11</v>
      </c>
      <c r="I3539" s="11" t="s">
        <v>277</v>
      </c>
      <c r="J3539" s="11" t="s">
        <v>261</v>
      </c>
      <c r="K3539" s="11" t="s">
        <v>12658</v>
      </c>
      <c r="L3539" s="11">
        <v>2</v>
      </c>
    </row>
    <row r="3540" spans="1:12">
      <c r="A3540" s="11" t="s">
        <v>7041</v>
      </c>
      <c r="D3540" s="11" t="s">
        <v>260</v>
      </c>
      <c r="E3540" s="19" t="s">
        <v>7291</v>
      </c>
      <c r="F3540" s="10">
        <v>42036</v>
      </c>
      <c r="G3540" s="10">
        <v>45689</v>
      </c>
      <c r="H3540" s="11">
        <v>11</v>
      </c>
      <c r="I3540" s="20" t="s">
        <v>259</v>
      </c>
      <c r="J3540" s="11" t="s">
        <v>261</v>
      </c>
      <c r="K3540" s="11" t="s">
        <v>12658</v>
      </c>
      <c r="L3540" s="11">
        <v>2</v>
      </c>
    </row>
    <row r="3541" spans="1:12">
      <c r="A3541" s="11" t="s">
        <v>7042</v>
      </c>
      <c r="D3541" s="11" t="s">
        <v>260</v>
      </c>
      <c r="E3541" s="19" t="s">
        <v>7292</v>
      </c>
      <c r="F3541" s="10">
        <v>42036</v>
      </c>
      <c r="G3541" s="10">
        <v>45689</v>
      </c>
      <c r="H3541" s="11">
        <v>11</v>
      </c>
      <c r="I3541" s="20" t="s">
        <v>259</v>
      </c>
      <c r="J3541" s="11" t="s">
        <v>261</v>
      </c>
      <c r="K3541" s="11" t="s">
        <v>12658</v>
      </c>
      <c r="L3541" s="11">
        <v>2</v>
      </c>
    </row>
    <row r="3542" spans="1:12">
      <c r="A3542" s="11" t="s">
        <v>7043</v>
      </c>
      <c r="D3542" s="11" t="s">
        <v>260</v>
      </c>
      <c r="E3542" s="19" t="s">
        <v>7293</v>
      </c>
      <c r="F3542" s="10">
        <v>42036</v>
      </c>
      <c r="G3542" s="10">
        <v>45689</v>
      </c>
      <c r="H3542" s="11">
        <v>11</v>
      </c>
      <c r="I3542" s="20" t="s">
        <v>259</v>
      </c>
      <c r="J3542" s="11" t="s">
        <v>261</v>
      </c>
      <c r="K3542" s="11" t="s">
        <v>12658</v>
      </c>
      <c r="L3542" s="11">
        <v>2</v>
      </c>
    </row>
    <row r="3543" spans="1:12">
      <c r="A3543" s="11" t="s">
        <v>7044</v>
      </c>
      <c r="D3543" s="11" t="s">
        <v>260</v>
      </c>
      <c r="E3543" s="19" t="s">
        <v>7294</v>
      </c>
      <c r="F3543" s="10">
        <v>42036</v>
      </c>
      <c r="G3543" s="10">
        <v>45689</v>
      </c>
      <c r="H3543" s="11">
        <v>11</v>
      </c>
      <c r="I3543" s="20" t="s">
        <v>259</v>
      </c>
      <c r="J3543" s="11" t="s">
        <v>261</v>
      </c>
      <c r="K3543" s="11" t="s">
        <v>12658</v>
      </c>
      <c r="L3543" s="11">
        <v>2</v>
      </c>
    </row>
    <row r="3544" spans="1:12">
      <c r="A3544" s="11" t="s">
        <v>7045</v>
      </c>
      <c r="D3544" s="11" t="s">
        <v>260</v>
      </c>
      <c r="E3544" s="19" t="s">
        <v>7295</v>
      </c>
      <c r="F3544" s="10">
        <v>42036</v>
      </c>
      <c r="G3544" s="10">
        <v>45689</v>
      </c>
      <c r="H3544" s="11">
        <v>11</v>
      </c>
      <c r="I3544" s="20" t="s">
        <v>259</v>
      </c>
      <c r="J3544" s="11" t="s">
        <v>261</v>
      </c>
      <c r="K3544" s="11" t="s">
        <v>12658</v>
      </c>
      <c r="L3544" s="11">
        <v>2</v>
      </c>
    </row>
    <row r="3545" spans="1:12">
      <c r="A3545" s="11" t="s">
        <v>7046</v>
      </c>
      <c r="D3545" s="11" t="s">
        <v>260</v>
      </c>
      <c r="E3545" s="19" t="s">
        <v>7296</v>
      </c>
      <c r="F3545" s="10">
        <v>42036</v>
      </c>
      <c r="G3545" s="10">
        <v>45689</v>
      </c>
      <c r="H3545" s="11">
        <v>11</v>
      </c>
      <c r="I3545" s="20" t="s">
        <v>259</v>
      </c>
      <c r="J3545" s="11" t="s">
        <v>261</v>
      </c>
      <c r="K3545" s="11" t="s">
        <v>12658</v>
      </c>
      <c r="L3545" s="11">
        <v>2</v>
      </c>
    </row>
    <row r="3546" spans="1:12">
      <c r="A3546" s="11" t="s">
        <v>7047</v>
      </c>
      <c r="D3546" s="11" t="s">
        <v>260</v>
      </c>
      <c r="E3546" s="19" t="s">
        <v>7297</v>
      </c>
      <c r="F3546" s="10">
        <v>42036</v>
      </c>
      <c r="G3546" s="10">
        <v>45689</v>
      </c>
      <c r="H3546" s="11">
        <v>11</v>
      </c>
      <c r="I3546" s="20" t="s">
        <v>259</v>
      </c>
      <c r="J3546" s="11" t="s">
        <v>261</v>
      </c>
      <c r="K3546" s="11" t="s">
        <v>12658</v>
      </c>
      <c r="L3546" s="11">
        <v>2</v>
      </c>
    </row>
    <row r="3547" spans="1:12">
      <c r="A3547" s="11" t="s">
        <v>7048</v>
      </c>
      <c r="D3547" s="11" t="s">
        <v>260</v>
      </c>
      <c r="E3547" s="19" t="s">
        <v>7298</v>
      </c>
      <c r="F3547" s="10">
        <v>42036</v>
      </c>
      <c r="G3547" s="10">
        <v>45689</v>
      </c>
      <c r="H3547" s="11">
        <v>11</v>
      </c>
      <c r="I3547" s="20" t="s">
        <v>259</v>
      </c>
      <c r="J3547" s="11" t="s">
        <v>261</v>
      </c>
      <c r="K3547" s="11" t="s">
        <v>12658</v>
      </c>
      <c r="L3547" s="11">
        <v>2</v>
      </c>
    </row>
    <row r="3548" spans="1:12">
      <c r="A3548" s="11" t="s">
        <v>7049</v>
      </c>
      <c r="D3548" s="11" t="s">
        <v>260</v>
      </c>
      <c r="E3548" s="19" t="s">
        <v>7299</v>
      </c>
      <c r="F3548" s="10">
        <v>42036</v>
      </c>
      <c r="G3548" s="10">
        <v>45689</v>
      </c>
      <c r="H3548" s="11">
        <v>11</v>
      </c>
      <c r="I3548" s="20" t="s">
        <v>259</v>
      </c>
      <c r="J3548" s="11" t="s">
        <v>261</v>
      </c>
      <c r="K3548" s="11" t="s">
        <v>12658</v>
      </c>
      <c r="L3548" s="11">
        <v>2</v>
      </c>
    </row>
    <row r="3549" spans="1:12">
      <c r="A3549" s="11" t="s">
        <v>7050</v>
      </c>
      <c r="D3549" s="11" t="s">
        <v>260</v>
      </c>
      <c r="E3549" s="19" t="s">
        <v>7300</v>
      </c>
      <c r="F3549" s="10">
        <v>42036</v>
      </c>
      <c r="G3549" s="10">
        <v>45689</v>
      </c>
      <c r="H3549" s="11">
        <v>11</v>
      </c>
      <c r="I3549" s="20" t="s">
        <v>259</v>
      </c>
      <c r="J3549" s="11" t="s">
        <v>261</v>
      </c>
      <c r="K3549" s="11" t="s">
        <v>12658</v>
      </c>
      <c r="L3549" s="11">
        <v>2</v>
      </c>
    </row>
    <row r="3550" spans="1:12">
      <c r="A3550" s="11" t="s">
        <v>7051</v>
      </c>
      <c r="D3550" s="11" t="s">
        <v>260</v>
      </c>
      <c r="E3550" s="19" t="s">
        <v>7301</v>
      </c>
      <c r="F3550" s="10">
        <v>42036</v>
      </c>
      <c r="G3550" s="10">
        <v>45689</v>
      </c>
      <c r="H3550" s="11">
        <v>11</v>
      </c>
      <c r="I3550" s="20" t="s">
        <v>259</v>
      </c>
      <c r="J3550" s="11" t="s">
        <v>261</v>
      </c>
      <c r="K3550" s="11" t="s">
        <v>12658</v>
      </c>
      <c r="L3550" s="11">
        <v>2</v>
      </c>
    </row>
    <row r="3551" spans="1:12">
      <c r="A3551" s="11" t="s">
        <v>7052</v>
      </c>
      <c r="D3551" s="11" t="s">
        <v>260</v>
      </c>
      <c r="E3551" s="19" t="s">
        <v>7302</v>
      </c>
      <c r="F3551" s="10">
        <v>42036</v>
      </c>
      <c r="G3551" s="10">
        <v>45689</v>
      </c>
      <c r="H3551" s="11">
        <v>11</v>
      </c>
      <c r="I3551" s="20" t="s">
        <v>259</v>
      </c>
      <c r="J3551" s="11" t="s">
        <v>261</v>
      </c>
      <c r="K3551" s="11" t="s">
        <v>12658</v>
      </c>
      <c r="L3551" s="11">
        <v>2</v>
      </c>
    </row>
    <row r="3552" spans="1:12">
      <c r="A3552" s="11" t="s">
        <v>7053</v>
      </c>
      <c r="D3552" s="11" t="s">
        <v>260</v>
      </c>
      <c r="E3552" s="19" t="s">
        <v>7303</v>
      </c>
      <c r="F3552" s="10">
        <v>42036</v>
      </c>
      <c r="G3552" s="10">
        <v>45689</v>
      </c>
      <c r="H3552" s="11">
        <v>11</v>
      </c>
      <c r="I3552" s="20" t="s">
        <v>259</v>
      </c>
      <c r="J3552" s="11" t="s">
        <v>261</v>
      </c>
      <c r="K3552" s="11" t="s">
        <v>12658</v>
      </c>
      <c r="L3552" s="11">
        <v>2</v>
      </c>
    </row>
    <row r="3553" spans="1:12">
      <c r="A3553" s="11" t="s">
        <v>7054</v>
      </c>
      <c r="D3553" s="11" t="s">
        <v>260</v>
      </c>
      <c r="E3553" s="19" t="s">
        <v>7304</v>
      </c>
      <c r="F3553" s="10">
        <v>42036</v>
      </c>
      <c r="G3553" s="10">
        <v>45689</v>
      </c>
      <c r="H3553" s="11">
        <v>11</v>
      </c>
      <c r="I3553" s="20" t="s">
        <v>259</v>
      </c>
      <c r="J3553" s="11" t="s">
        <v>261</v>
      </c>
      <c r="K3553" s="11" t="s">
        <v>12658</v>
      </c>
      <c r="L3553" s="11">
        <v>2</v>
      </c>
    </row>
    <row r="3554" spans="1:12">
      <c r="A3554" s="11" t="s">
        <v>7055</v>
      </c>
      <c r="D3554" s="11" t="s">
        <v>260</v>
      </c>
      <c r="E3554" s="19" t="s">
        <v>7305</v>
      </c>
      <c r="F3554" s="10">
        <v>42036</v>
      </c>
      <c r="G3554" s="10">
        <v>45689</v>
      </c>
      <c r="H3554" s="11">
        <v>11</v>
      </c>
      <c r="I3554" s="20" t="s">
        <v>259</v>
      </c>
      <c r="J3554" s="11" t="s">
        <v>261</v>
      </c>
      <c r="K3554" s="11" t="s">
        <v>12658</v>
      </c>
      <c r="L3554" s="11">
        <v>2</v>
      </c>
    </row>
    <row r="3555" spans="1:12">
      <c r="A3555" s="11" t="s">
        <v>7056</v>
      </c>
      <c r="D3555" s="11" t="s">
        <v>260</v>
      </c>
      <c r="E3555" s="19" t="s">
        <v>7306</v>
      </c>
      <c r="F3555" s="10">
        <v>42036</v>
      </c>
      <c r="G3555" s="10">
        <v>45689</v>
      </c>
      <c r="H3555" s="11">
        <v>11</v>
      </c>
      <c r="I3555" s="11" t="s">
        <v>277</v>
      </c>
      <c r="J3555" s="11" t="s">
        <v>261</v>
      </c>
      <c r="K3555" s="11" t="s">
        <v>12658</v>
      </c>
      <c r="L3555" s="11">
        <v>2</v>
      </c>
    </row>
    <row r="3556" spans="1:12">
      <c r="A3556" s="11" t="s">
        <v>7057</v>
      </c>
      <c r="D3556" s="11" t="s">
        <v>260</v>
      </c>
      <c r="E3556" s="19" t="s">
        <v>7307</v>
      </c>
      <c r="F3556" s="10">
        <v>42036</v>
      </c>
      <c r="G3556" s="10">
        <v>45689</v>
      </c>
      <c r="H3556" s="11">
        <v>11</v>
      </c>
      <c r="I3556" s="11" t="s">
        <v>277</v>
      </c>
      <c r="J3556" s="11" t="s">
        <v>261</v>
      </c>
      <c r="K3556" s="11" t="s">
        <v>12658</v>
      </c>
      <c r="L3556" s="11">
        <v>2</v>
      </c>
    </row>
    <row r="3557" spans="1:12">
      <c r="A3557" s="11" t="s">
        <v>7058</v>
      </c>
      <c r="D3557" s="11" t="s">
        <v>260</v>
      </c>
      <c r="E3557" s="19" t="s">
        <v>7308</v>
      </c>
      <c r="F3557" s="10">
        <v>42036</v>
      </c>
      <c r="G3557" s="10">
        <v>45689</v>
      </c>
      <c r="H3557" s="11">
        <v>11</v>
      </c>
      <c r="I3557" s="11" t="s">
        <v>277</v>
      </c>
      <c r="J3557" s="11" t="s">
        <v>261</v>
      </c>
      <c r="K3557" s="11" t="s">
        <v>12658</v>
      </c>
      <c r="L3557" s="11">
        <v>2</v>
      </c>
    </row>
    <row r="3558" spans="1:12">
      <c r="A3558" s="11" t="s">
        <v>7059</v>
      </c>
      <c r="D3558" s="11" t="s">
        <v>260</v>
      </c>
      <c r="E3558" s="19" t="s">
        <v>7309</v>
      </c>
      <c r="F3558" s="10">
        <v>42036</v>
      </c>
      <c r="G3558" s="10">
        <v>45689</v>
      </c>
      <c r="H3558" s="11">
        <v>11</v>
      </c>
      <c r="I3558" s="20" t="s">
        <v>259</v>
      </c>
      <c r="J3558" s="11" t="s">
        <v>261</v>
      </c>
      <c r="K3558" s="11" t="s">
        <v>12658</v>
      </c>
      <c r="L3558" s="11">
        <v>2</v>
      </c>
    </row>
    <row r="3559" spans="1:12">
      <c r="A3559" s="11" t="s">
        <v>7060</v>
      </c>
      <c r="D3559" s="11" t="s">
        <v>260</v>
      </c>
      <c r="E3559" s="19" t="s">
        <v>7310</v>
      </c>
      <c r="F3559" s="10">
        <v>42036</v>
      </c>
      <c r="G3559" s="10">
        <v>45689</v>
      </c>
      <c r="H3559" s="11">
        <v>11</v>
      </c>
      <c r="I3559" s="20" t="s">
        <v>259</v>
      </c>
      <c r="J3559" s="11" t="s">
        <v>261</v>
      </c>
      <c r="K3559" s="11" t="s">
        <v>12658</v>
      </c>
      <c r="L3559" s="11">
        <v>2</v>
      </c>
    </row>
    <row r="3560" spans="1:12">
      <c r="A3560" s="11" t="s">
        <v>7061</v>
      </c>
      <c r="D3560" s="11" t="s">
        <v>260</v>
      </c>
      <c r="E3560" s="19" t="s">
        <v>7311</v>
      </c>
      <c r="F3560" s="10">
        <v>42036</v>
      </c>
      <c r="G3560" s="10">
        <v>45689</v>
      </c>
      <c r="H3560" s="11">
        <v>11</v>
      </c>
      <c r="I3560" s="20" t="s">
        <v>259</v>
      </c>
      <c r="J3560" s="11" t="s">
        <v>261</v>
      </c>
      <c r="K3560" s="11" t="s">
        <v>12658</v>
      </c>
      <c r="L3560" s="11">
        <v>2</v>
      </c>
    </row>
    <row r="3561" spans="1:12">
      <c r="A3561" s="11" t="s">
        <v>7062</v>
      </c>
      <c r="D3561" s="11" t="s">
        <v>260</v>
      </c>
      <c r="E3561" s="19" t="s">
        <v>7312</v>
      </c>
      <c r="F3561" s="10">
        <v>42036</v>
      </c>
      <c r="G3561" s="10">
        <v>45689</v>
      </c>
      <c r="H3561" s="11">
        <v>11</v>
      </c>
      <c r="I3561" s="20" t="s">
        <v>259</v>
      </c>
      <c r="J3561" s="11" t="s">
        <v>261</v>
      </c>
      <c r="K3561" s="11" t="s">
        <v>12658</v>
      </c>
      <c r="L3561" s="11">
        <v>2</v>
      </c>
    </row>
    <row r="3562" spans="1:12">
      <c r="A3562" s="11" t="s">
        <v>7063</v>
      </c>
      <c r="D3562" s="11" t="s">
        <v>260</v>
      </c>
      <c r="E3562" s="19" t="s">
        <v>7313</v>
      </c>
      <c r="F3562" s="10">
        <v>42036</v>
      </c>
      <c r="G3562" s="10">
        <v>45689</v>
      </c>
      <c r="H3562" s="11">
        <v>11</v>
      </c>
      <c r="I3562" s="20" t="s">
        <v>259</v>
      </c>
      <c r="J3562" s="11" t="s">
        <v>261</v>
      </c>
      <c r="K3562" s="11" t="s">
        <v>12658</v>
      </c>
      <c r="L3562" s="11">
        <v>2</v>
      </c>
    </row>
    <row r="3563" spans="1:12">
      <c r="A3563" s="11" t="s">
        <v>7064</v>
      </c>
      <c r="D3563" s="11" t="s">
        <v>260</v>
      </c>
      <c r="E3563" s="19" t="s">
        <v>7314</v>
      </c>
      <c r="F3563" s="10">
        <v>42036</v>
      </c>
      <c r="G3563" s="10">
        <v>45689</v>
      </c>
      <c r="H3563" s="11">
        <v>11</v>
      </c>
      <c r="I3563" s="20" t="s">
        <v>259</v>
      </c>
      <c r="J3563" s="11" t="s">
        <v>261</v>
      </c>
      <c r="K3563" s="11" t="s">
        <v>12658</v>
      </c>
      <c r="L3563" s="11">
        <v>2</v>
      </c>
    </row>
    <row r="3564" spans="1:12">
      <c r="A3564" s="11" t="s">
        <v>7065</v>
      </c>
      <c r="D3564" s="11" t="s">
        <v>260</v>
      </c>
      <c r="E3564" s="19" t="s">
        <v>7315</v>
      </c>
      <c r="F3564" s="10">
        <v>42036</v>
      </c>
      <c r="G3564" s="10">
        <v>45689</v>
      </c>
      <c r="H3564" s="11">
        <v>11</v>
      </c>
      <c r="I3564" s="20" t="s">
        <v>259</v>
      </c>
      <c r="J3564" s="11" t="s">
        <v>261</v>
      </c>
      <c r="K3564" s="11" t="s">
        <v>12658</v>
      </c>
      <c r="L3564" s="11">
        <v>2</v>
      </c>
    </row>
    <row r="3565" spans="1:12">
      <c r="A3565" s="11" t="s">
        <v>7066</v>
      </c>
      <c r="D3565" s="11" t="s">
        <v>260</v>
      </c>
      <c r="E3565" s="19" t="s">
        <v>7316</v>
      </c>
      <c r="F3565" s="10">
        <v>42036</v>
      </c>
      <c r="G3565" s="10">
        <v>45689</v>
      </c>
      <c r="H3565" s="11">
        <v>11</v>
      </c>
      <c r="I3565" s="20" t="s">
        <v>259</v>
      </c>
      <c r="J3565" s="11" t="s">
        <v>261</v>
      </c>
      <c r="K3565" s="11" t="s">
        <v>12658</v>
      </c>
      <c r="L3565" s="11">
        <v>2</v>
      </c>
    </row>
    <row r="3566" spans="1:12">
      <c r="A3566" s="11" t="s">
        <v>7067</v>
      </c>
      <c r="D3566" s="11" t="s">
        <v>260</v>
      </c>
      <c r="E3566" s="19" t="s">
        <v>7317</v>
      </c>
      <c r="F3566" s="10">
        <v>42036</v>
      </c>
      <c r="G3566" s="10">
        <v>45689</v>
      </c>
      <c r="H3566" s="11">
        <v>11</v>
      </c>
      <c r="I3566" s="20" t="s">
        <v>259</v>
      </c>
      <c r="J3566" s="11" t="s">
        <v>261</v>
      </c>
      <c r="K3566" s="11" t="s">
        <v>12658</v>
      </c>
      <c r="L3566" s="11">
        <v>2</v>
      </c>
    </row>
    <row r="3567" spans="1:12">
      <c r="A3567" s="11" t="s">
        <v>7068</v>
      </c>
      <c r="D3567" s="11" t="s">
        <v>260</v>
      </c>
      <c r="E3567" s="19" t="s">
        <v>7318</v>
      </c>
      <c r="F3567" s="10">
        <v>42036</v>
      </c>
      <c r="G3567" s="10">
        <v>45689</v>
      </c>
      <c r="H3567" s="11">
        <v>11</v>
      </c>
      <c r="I3567" s="20" t="s">
        <v>259</v>
      </c>
      <c r="J3567" s="11" t="s">
        <v>261</v>
      </c>
      <c r="K3567" s="11" t="s">
        <v>12658</v>
      </c>
      <c r="L3567" s="11">
        <v>2</v>
      </c>
    </row>
    <row r="3568" spans="1:12">
      <c r="A3568" s="11" t="s">
        <v>7069</v>
      </c>
      <c r="D3568" s="11" t="s">
        <v>260</v>
      </c>
      <c r="E3568" s="19" t="s">
        <v>7319</v>
      </c>
      <c r="F3568" s="10">
        <v>42036</v>
      </c>
      <c r="G3568" s="10">
        <v>45689</v>
      </c>
      <c r="H3568" s="11">
        <v>11</v>
      </c>
      <c r="I3568" s="20" t="s">
        <v>259</v>
      </c>
      <c r="J3568" s="11" t="s">
        <v>261</v>
      </c>
      <c r="K3568" s="11" t="s">
        <v>12658</v>
      </c>
      <c r="L3568" s="11">
        <v>2</v>
      </c>
    </row>
    <row r="3569" spans="1:12">
      <c r="A3569" s="11" t="s">
        <v>7070</v>
      </c>
      <c r="D3569" s="11" t="s">
        <v>260</v>
      </c>
      <c r="E3569" s="19" t="s">
        <v>7320</v>
      </c>
      <c r="F3569" s="10">
        <v>42036</v>
      </c>
      <c r="G3569" s="10">
        <v>45689</v>
      </c>
      <c r="H3569" s="11">
        <v>11</v>
      </c>
      <c r="I3569" s="20" t="s">
        <v>259</v>
      </c>
      <c r="J3569" s="11" t="s">
        <v>261</v>
      </c>
      <c r="K3569" s="11" t="s">
        <v>12658</v>
      </c>
      <c r="L3569" s="11">
        <v>2</v>
      </c>
    </row>
    <row r="3570" spans="1:12">
      <c r="A3570" s="11" t="s">
        <v>7071</v>
      </c>
      <c r="D3570" s="11" t="s">
        <v>260</v>
      </c>
      <c r="E3570" s="19" t="s">
        <v>7321</v>
      </c>
      <c r="F3570" s="10">
        <v>42036</v>
      </c>
      <c r="G3570" s="10">
        <v>45689</v>
      </c>
      <c r="H3570" s="11">
        <v>11</v>
      </c>
      <c r="I3570" s="20" t="s">
        <v>259</v>
      </c>
      <c r="J3570" s="11" t="s">
        <v>261</v>
      </c>
      <c r="K3570" s="11" t="s">
        <v>12658</v>
      </c>
      <c r="L3570" s="11">
        <v>2</v>
      </c>
    </row>
    <row r="3571" spans="1:12">
      <c r="A3571" s="11" t="s">
        <v>7072</v>
      </c>
      <c r="D3571" s="11" t="s">
        <v>260</v>
      </c>
      <c r="E3571" s="19" t="s">
        <v>7322</v>
      </c>
      <c r="F3571" s="10">
        <v>42036</v>
      </c>
      <c r="G3571" s="10">
        <v>45689</v>
      </c>
      <c r="H3571" s="11">
        <v>11</v>
      </c>
      <c r="I3571" s="20" t="s">
        <v>259</v>
      </c>
      <c r="J3571" s="11" t="s">
        <v>261</v>
      </c>
      <c r="K3571" s="11" t="s">
        <v>12658</v>
      </c>
      <c r="L3571" s="11">
        <v>2</v>
      </c>
    </row>
    <row r="3572" spans="1:12">
      <c r="A3572" s="11" t="s">
        <v>7073</v>
      </c>
      <c r="D3572" s="11" t="s">
        <v>260</v>
      </c>
      <c r="E3572" s="19" t="s">
        <v>7323</v>
      </c>
      <c r="F3572" s="10">
        <v>42036</v>
      </c>
      <c r="G3572" s="10">
        <v>45689</v>
      </c>
      <c r="H3572" s="11">
        <v>11</v>
      </c>
      <c r="I3572" s="20" t="s">
        <v>259</v>
      </c>
      <c r="J3572" s="11" t="s">
        <v>261</v>
      </c>
      <c r="K3572" s="11" t="s">
        <v>12658</v>
      </c>
      <c r="L3572" s="11">
        <v>2</v>
      </c>
    </row>
    <row r="3573" spans="1:12">
      <c r="A3573" s="11" t="s">
        <v>7074</v>
      </c>
      <c r="D3573" s="11" t="s">
        <v>260</v>
      </c>
      <c r="E3573" s="19" t="s">
        <v>7324</v>
      </c>
      <c r="F3573" s="10">
        <v>42036</v>
      </c>
      <c r="G3573" s="10">
        <v>45689</v>
      </c>
      <c r="H3573" s="11">
        <v>11</v>
      </c>
      <c r="I3573" s="11" t="s">
        <v>277</v>
      </c>
      <c r="J3573" s="11" t="s">
        <v>261</v>
      </c>
      <c r="K3573" s="11" t="s">
        <v>12658</v>
      </c>
      <c r="L3573" s="11">
        <v>2</v>
      </c>
    </row>
    <row r="3574" spans="1:12">
      <c r="A3574" s="11" t="s">
        <v>7075</v>
      </c>
      <c r="D3574" s="11" t="s">
        <v>260</v>
      </c>
      <c r="E3574" s="19" t="s">
        <v>7325</v>
      </c>
      <c r="F3574" s="10">
        <v>42036</v>
      </c>
      <c r="G3574" s="10">
        <v>45689</v>
      </c>
      <c r="H3574" s="11">
        <v>11</v>
      </c>
      <c r="I3574" s="11" t="s">
        <v>277</v>
      </c>
      <c r="J3574" s="11" t="s">
        <v>261</v>
      </c>
      <c r="K3574" s="11" t="s">
        <v>12658</v>
      </c>
      <c r="L3574" s="11">
        <v>2</v>
      </c>
    </row>
    <row r="3575" spans="1:12">
      <c r="A3575" s="11" t="s">
        <v>7076</v>
      </c>
      <c r="D3575" s="11" t="s">
        <v>260</v>
      </c>
      <c r="E3575" s="19" t="s">
        <v>7326</v>
      </c>
      <c r="F3575" s="10">
        <v>42036</v>
      </c>
      <c r="G3575" s="10">
        <v>45689</v>
      </c>
      <c r="H3575" s="11">
        <v>11</v>
      </c>
      <c r="I3575" s="11" t="s">
        <v>277</v>
      </c>
      <c r="J3575" s="11" t="s">
        <v>261</v>
      </c>
      <c r="K3575" s="11" t="s">
        <v>12658</v>
      </c>
      <c r="L3575" s="11">
        <v>2</v>
      </c>
    </row>
    <row r="3576" spans="1:12">
      <c r="A3576" s="11" t="s">
        <v>7077</v>
      </c>
      <c r="D3576" s="11" t="s">
        <v>260</v>
      </c>
      <c r="E3576" s="19" t="s">
        <v>7327</v>
      </c>
      <c r="F3576" s="10">
        <v>42036</v>
      </c>
      <c r="G3576" s="10">
        <v>45689</v>
      </c>
      <c r="H3576" s="11">
        <v>11</v>
      </c>
      <c r="I3576" s="20" t="s">
        <v>259</v>
      </c>
      <c r="J3576" s="11" t="s">
        <v>261</v>
      </c>
      <c r="K3576" s="11" t="s">
        <v>12658</v>
      </c>
      <c r="L3576" s="11">
        <v>2</v>
      </c>
    </row>
    <row r="3577" spans="1:12">
      <c r="A3577" s="11" t="s">
        <v>7078</v>
      </c>
      <c r="D3577" s="11" t="s">
        <v>260</v>
      </c>
      <c r="E3577" s="19" t="s">
        <v>7328</v>
      </c>
      <c r="F3577" s="10">
        <v>42036</v>
      </c>
      <c r="G3577" s="10">
        <v>45689</v>
      </c>
      <c r="H3577" s="11">
        <v>11</v>
      </c>
      <c r="I3577" s="20" t="s">
        <v>259</v>
      </c>
      <c r="J3577" s="11" t="s">
        <v>261</v>
      </c>
      <c r="K3577" s="11" t="s">
        <v>12658</v>
      </c>
      <c r="L3577" s="11">
        <v>2</v>
      </c>
    </row>
    <row r="3578" spans="1:12">
      <c r="A3578" s="11" t="s">
        <v>7079</v>
      </c>
      <c r="D3578" s="11" t="s">
        <v>260</v>
      </c>
      <c r="E3578" s="19" t="s">
        <v>7329</v>
      </c>
      <c r="F3578" s="10">
        <v>42036</v>
      </c>
      <c r="G3578" s="10">
        <v>45689</v>
      </c>
      <c r="H3578" s="11">
        <v>11</v>
      </c>
      <c r="I3578" s="20" t="s">
        <v>259</v>
      </c>
      <c r="J3578" s="11" t="s">
        <v>261</v>
      </c>
      <c r="K3578" s="11" t="s">
        <v>12658</v>
      </c>
      <c r="L3578" s="11">
        <v>2</v>
      </c>
    </row>
    <row r="3579" spans="1:12">
      <c r="A3579" s="11" t="s">
        <v>7080</v>
      </c>
      <c r="D3579" s="11" t="s">
        <v>260</v>
      </c>
      <c r="E3579" s="19" t="s">
        <v>7330</v>
      </c>
      <c r="F3579" s="10">
        <v>42036</v>
      </c>
      <c r="G3579" s="10">
        <v>45689</v>
      </c>
      <c r="H3579" s="11">
        <v>11</v>
      </c>
      <c r="I3579" s="20" t="s">
        <v>259</v>
      </c>
      <c r="J3579" s="11" t="s">
        <v>261</v>
      </c>
      <c r="K3579" s="11" t="s">
        <v>12658</v>
      </c>
      <c r="L3579" s="11">
        <v>2</v>
      </c>
    </row>
    <row r="3580" spans="1:12">
      <c r="A3580" s="11" t="s">
        <v>7081</v>
      </c>
      <c r="D3580" s="11" t="s">
        <v>260</v>
      </c>
      <c r="E3580" s="19" t="s">
        <v>7331</v>
      </c>
      <c r="F3580" s="10">
        <v>42036</v>
      </c>
      <c r="G3580" s="10">
        <v>45689</v>
      </c>
      <c r="H3580" s="11">
        <v>11</v>
      </c>
      <c r="I3580" s="20" t="s">
        <v>259</v>
      </c>
      <c r="J3580" s="11" t="s">
        <v>261</v>
      </c>
      <c r="K3580" s="11" t="s">
        <v>12658</v>
      </c>
      <c r="L3580" s="11">
        <v>2</v>
      </c>
    </row>
    <row r="3581" spans="1:12">
      <c r="A3581" s="11" t="s">
        <v>7082</v>
      </c>
      <c r="D3581" s="11" t="s">
        <v>260</v>
      </c>
      <c r="E3581" s="19" t="s">
        <v>7332</v>
      </c>
      <c r="F3581" s="10">
        <v>42036</v>
      </c>
      <c r="G3581" s="10">
        <v>45689</v>
      </c>
      <c r="H3581" s="11">
        <v>11</v>
      </c>
      <c r="I3581" s="20" t="s">
        <v>259</v>
      </c>
      <c r="J3581" s="11" t="s">
        <v>261</v>
      </c>
      <c r="K3581" s="11" t="s">
        <v>12658</v>
      </c>
      <c r="L3581" s="11">
        <v>2</v>
      </c>
    </row>
    <row r="3582" spans="1:12">
      <c r="A3582" s="11" t="s">
        <v>7083</v>
      </c>
      <c r="D3582" s="11" t="s">
        <v>260</v>
      </c>
      <c r="E3582" s="19" t="s">
        <v>7333</v>
      </c>
      <c r="F3582" s="10">
        <v>42036</v>
      </c>
      <c r="G3582" s="10">
        <v>45689</v>
      </c>
      <c r="H3582" s="11">
        <v>11</v>
      </c>
      <c r="I3582" s="20" t="s">
        <v>259</v>
      </c>
      <c r="J3582" s="11" t="s">
        <v>261</v>
      </c>
      <c r="K3582" s="11" t="s">
        <v>12658</v>
      </c>
      <c r="L3582" s="11">
        <v>2</v>
      </c>
    </row>
    <row r="3583" spans="1:12">
      <c r="A3583" s="11" t="s">
        <v>7084</v>
      </c>
      <c r="D3583" s="11" t="s">
        <v>260</v>
      </c>
      <c r="E3583" s="19" t="s">
        <v>7334</v>
      </c>
      <c r="F3583" s="10">
        <v>42036</v>
      </c>
      <c r="G3583" s="10">
        <v>45689</v>
      </c>
      <c r="H3583" s="11">
        <v>11</v>
      </c>
      <c r="I3583" s="20" t="s">
        <v>259</v>
      </c>
      <c r="J3583" s="11" t="s">
        <v>261</v>
      </c>
      <c r="K3583" s="11" t="s">
        <v>12658</v>
      </c>
      <c r="L3583" s="11">
        <v>2</v>
      </c>
    </row>
    <row r="3584" spans="1:12">
      <c r="A3584" s="11" t="s">
        <v>7085</v>
      </c>
      <c r="D3584" s="11" t="s">
        <v>260</v>
      </c>
      <c r="E3584" s="19" t="s">
        <v>7335</v>
      </c>
      <c r="F3584" s="10">
        <v>42036</v>
      </c>
      <c r="G3584" s="10">
        <v>45689</v>
      </c>
      <c r="H3584" s="11">
        <v>11</v>
      </c>
      <c r="I3584" s="20" t="s">
        <v>259</v>
      </c>
      <c r="J3584" s="11" t="s">
        <v>261</v>
      </c>
      <c r="K3584" s="11" t="s">
        <v>12658</v>
      </c>
      <c r="L3584" s="11">
        <v>2</v>
      </c>
    </row>
    <row r="3585" spans="1:12">
      <c r="A3585" s="11" t="s">
        <v>7086</v>
      </c>
      <c r="D3585" s="11" t="s">
        <v>260</v>
      </c>
      <c r="E3585" s="19" t="s">
        <v>7336</v>
      </c>
      <c r="F3585" s="10">
        <v>42036</v>
      </c>
      <c r="G3585" s="10">
        <v>45689</v>
      </c>
      <c r="H3585" s="11">
        <v>11</v>
      </c>
      <c r="I3585" s="20" t="s">
        <v>259</v>
      </c>
      <c r="J3585" s="11" t="s">
        <v>261</v>
      </c>
      <c r="K3585" s="11" t="s">
        <v>12658</v>
      </c>
      <c r="L3585" s="11">
        <v>2</v>
      </c>
    </row>
    <row r="3586" spans="1:12">
      <c r="A3586" s="11" t="s">
        <v>7087</v>
      </c>
      <c r="D3586" s="11" t="s">
        <v>260</v>
      </c>
      <c r="E3586" s="19" t="s">
        <v>7337</v>
      </c>
      <c r="F3586" s="10">
        <v>42036</v>
      </c>
      <c r="G3586" s="10">
        <v>45689</v>
      </c>
      <c r="H3586" s="11">
        <v>11</v>
      </c>
      <c r="I3586" s="20" t="s">
        <v>259</v>
      </c>
      <c r="J3586" s="11" t="s">
        <v>261</v>
      </c>
      <c r="K3586" s="11" t="s">
        <v>12658</v>
      </c>
      <c r="L3586" s="11">
        <v>2</v>
      </c>
    </row>
    <row r="3587" spans="1:12">
      <c r="A3587" s="11" t="s">
        <v>7088</v>
      </c>
      <c r="D3587" s="11" t="s">
        <v>260</v>
      </c>
      <c r="E3587" s="19" t="s">
        <v>7338</v>
      </c>
      <c r="F3587" s="10">
        <v>42036</v>
      </c>
      <c r="G3587" s="10">
        <v>45689</v>
      </c>
      <c r="H3587" s="11">
        <v>11</v>
      </c>
      <c r="I3587" s="20" t="s">
        <v>259</v>
      </c>
      <c r="J3587" s="11" t="s">
        <v>261</v>
      </c>
      <c r="K3587" s="11" t="s">
        <v>12658</v>
      </c>
      <c r="L3587" s="11">
        <v>2</v>
      </c>
    </row>
    <row r="3588" spans="1:12">
      <c r="A3588" s="11" t="s">
        <v>7089</v>
      </c>
      <c r="D3588" s="11" t="s">
        <v>260</v>
      </c>
      <c r="E3588" s="19" t="s">
        <v>7339</v>
      </c>
      <c r="F3588" s="10">
        <v>42036</v>
      </c>
      <c r="G3588" s="10">
        <v>45689</v>
      </c>
      <c r="H3588" s="11">
        <v>11</v>
      </c>
      <c r="I3588" s="20" t="s">
        <v>259</v>
      </c>
      <c r="J3588" s="11" t="s">
        <v>261</v>
      </c>
      <c r="K3588" s="11" t="s">
        <v>12658</v>
      </c>
      <c r="L3588" s="11">
        <v>2</v>
      </c>
    </row>
    <row r="3589" spans="1:12">
      <c r="A3589" s="11" t="s">
        <v>7090</v>
      </c>
      <c r="D3589" s="11" t="s">
        <v>260</v>
      </c>
      <c r="E3589" s="19" t="s">
        <v>7340</v>
      </c>
      <c r="F3589" s="10">
        <v>42036</v>
      </c>
      <c r="G3589" s="10">
        <v>45689</v>
      </c>
      <c r="H3589" s="11">
        <v>11</v>
      </c>
      <c r="I3589" s="20" t="s">
        <v>259</v>
      </c>
      <c r="J3589" s="11" t="s">
        <v>261</v>
      </c>
      <c r="K3589" s="11" t="s">
        <v>12658</v>
      </c>
      <c r="L3589" s="11">
        <v>2</v>
      </c>
    </row>
    <row r="3590" spans="1:12">
      <c r="A3590" s="11" t="s">
        <v>7091</v>
      </c>
      <c r="D3590" s="11" t="s">
        <v>260</v>
      </c>
      <c r="E3590" s="19" t="s">
        <v>7341</v>
      </c>
      <c r="F3590" s="10">
        <v>42036</v>
      </c>
      <c r="G3590" s="10">
        <v>45689</v>
      </c>
      <c r="H3590" s="11">
        <v>11</v>
      </c>
      <c r="I3590" s="20" t="s">
        <v>259</v>
      </c>
      <c r="J3590" s="11" t="s">
        <v>261</v>
      </c>
      <c r="K3590" s="11" t="s">
        <v>12658</v>
      </c>
      <c r="L3590" s="11">
        <v>2</v>
      </c>
    </row>
    <row r="3591" spans="1:12">
      <c r="A3591" s="11" t="s">
        <v>7092</v>
      </c>
      <c r="D3591" s="11" t="s">
        <v>260</v>
      </c>
      <c r="E3591" s="19" t="s">
        <v>7342</v>
      </c>
      <c r="F3591" s="10">
        <v>42036</v>
      </c>
      <c r="G3591" s="10">
        <v>45689</v>
      </c>
      <c r="H3591" s="11">
        <v>11</v>
      </c>
      <c r="I3591" s="11" t="s">
        <v>277</v>
      </c>
      <c r="J3591" s="11" t="s">
        <v>261</v>
      </c>
      <c r="K3591" s="11" t="s">
        <v>12658</v>
      </c>
      <c r="L3591" s="11">
        <v>2</v>
      </c>
    </row>
    <row r="3592" spans="1:12">
      <c r="A3592" s="11" t="s">
        <v>7093</v>
      </c>
      <c r="D3592" s="11" t="s">
        <v>260</v>
      </c>
      <c r="E3592" s="19" t="s">
        <v>7343</v>
      </c>
      <c r="F3592" s="10">
        <v>42036</v>
      </c>
      <c r="G3592" s="10">
        <v>45689</v>
      </c>
      <c r="H3592" s="11">
        <v>11</v>
      </c>
      <c r="I3592" s="11" t="s">
        <v>277</v>
      </c>
      <c r="J3592" s="11" t="s">
        <v>261</v>
      </c>
      <c r="K3592" s="11" t="s">
        <v>12658</v>
      </c>
      <c r="L3592" s="11">
        <v>2</v>
      </c>
    </row>
    <row r="3593" spans="1:12">
      <c r="A3593" s="11" t="s">
        <v>7094</v>
      </c>
      <c r="D3593" s="11" t="s">
        <v>260</v>
      </c>
      <c r="E3593" s="19" t="s">
        <v>7344</v>
      </c>
      <c r="F3593" s="10">
        <v>42036</v>
      </c>
      <c r="G3593" s="10">
        <v>45689</v>
      </c>
      <c r="H3593" s="11">
        <v>11</v>
      </c>
      <c r="I3593" s="11" t="s">
        <v>277</v>
      </c>
      <c r="J3593" s="11" t="s">
        <v>261</v>
      </c>
      <c r="K3593" s="11" t="s">
        <v>12658</v>
      </c>
      <c r="L3593" s="11">
        <v>2</v>
      </c>
    </row>
    <row r="3594" spans="1:12">
      <c r="A3594" s="11" t="s">
        <v>7095</v>
      </c>
      <c r="D3594" s="11" t="s">
        <v>260</v>
      </c>
      <c r="E3594" s="19" t="s">
        <v>7345</v>
      </c>
      <c r="F3594" s="10">
        <v>42036</v>
      </c>
      <c r="G3594" s="10">
        <v>45689</v>
      </c>
      <c r="H3594" s="11">
        <v>11</v>
      </c>
      <c r="I3594" s="20" t="s">
        <v>259</v>
      </c>
      <c r="J3594" s="11" t="s">
        <v>261</v>
      </c>
      <c r="K3594" s="11" t="s">
        <v>12658</v>
      </c>
      <c r="L3594" s="11">
        <v>2</v>
      </c>
    </row>
    <row r="3595" spans="1:12">
      <c r="A3595" s="11" t="s">
        <v>7096</v>
      </c>
      <c r="D3595" s="11" t="s">
        <v>260</v>
      </c>
      <c r="E3595" s="19" t="s">
        <v>7346</v>
      </c>
      <c r="F3595" s="10">
        <v>42036</v>
      </c>
      <c r="G3595" s="10">
        <v>45689</v>
      </c>
      <c r="H3595" s="11">
        <v>11</v>
      </c>
      <c r="I3595" s="20" t="s">
        <v>259</v>
      </c>
      <c r="J3595" s="11" t="s">
        <v>261</v>
      </c>
      <c r="K3595" s="11" t="s">
        <v>12658</v>
      </c>
      <c r="L3595" s="11">
        <v>2</v>
      </c>
    </row>
    <row r="3596" spans="1:12">
      <c r="A3596" s="11" t="s">
        <v>7097</v>
      </c>
      <c r="D3596" s="11" t="s">
        <v>260</v>
      </c>
      <c r="E3596" s="19" t="s">
        <v>7347</v>
      </c>
      <c r="F3596" s="10">
        <v>42036</v>
      </c>
      <c r="G3596" s="10">
        <v>45689</v>
      </c>
      <c r="H3596" s="11">
        <v>11</v>
      </c>
      <c r="I3596" s="20" t="s">
        <v>259</v>
      </c>
      <c r="J3596" s="11" t="s">
        <v>261</v>
      </c>
      <c r="K3596" s="11" t="s">
        <v>12658</v>
      </c>
      <c r="L3596" s="11">
        <v>2</v>
      </c>
    </row>
    <row r="3597" spans="1:12">
      <c r="A3597" s="11" t="s">
        <v>7098</v>
      </c>
      <c r="D3597" s="11" t="s">
        <v>260</v>
      </c>
      <c r="E3597" s="19" t="s">
        <v>7348</v>
      </c>
      <c r="F3597" s="10">
        <v>42036</v>
      </c>
      <c r="G3597" s="10">
        <v>45689</v>
      </c>
      <c r="H3597" s="11">
        <v>11</v>
      </c>
      <c r="I3597" s="20" t="s">
        <v>259</v>
      </c>
      <c r="J3597" s="11" t="s">
        <v>261</v>
      </c>
      <c r="K3597" s="11" t="s">
        <v>12658</v>
      </c>
      <c r="L3597" s="11">
        <v>2</v>
      </c>
    </row>
    <row r="3598" spans="1:12">
      <c r="A3598" s="11" t="s">
        <v>7099</v>
      </c>
      <c r="D3598" s="11" t="s">
        <v>260</v>
      </c>
      <c r="E3598" s="19" t="s">
        <v>7349</v>
      </c>
      <c r="F3598" s="10">
        <v>42036</v>
      </c>
      <c r="G3598" s="10">
        <v>45689</v>
      </c>
      <c r="H3598" s="11">
        <v>11</v>
      </c>
      <c r="I3598" s="20" t="s">
        <v>259</v>
      </c>
      <c r="J3598" s="11" t="s">
        <v>261</v>
      </c>
      <c r="K3598" s="11" t="s">
        <v>12658</v>
      </c>
      <c r="L3598" s="11">
        <v>2</v>
      </c>
    </row>
    <row r="3599" spans="1:12">
      <c r="A3599" s="11" t="s">
        <v>7100</v>
      </c>
      <c r="D3599" s="11" t="s">
        <v>260</v>
      </c>
      <c r="E3599" s="19" t="s">
        <v>7350</v>
      </c>
      <c r="F3599" s="10">
        <v>42036</v>
      </c>
      <c r="G3599" s="10">
        <v>45689</v>
      </c>
      <c r="H3599" s="11">
        <v>11</v>
      </c>
      <c r="I3599" s="20" t="s">
        <v>259</v>
      </c>
      <c r="J3599" s="11" t="s">
        <v>261</v>
      </c>
      <c r="K3599" s="11" t="s">
        <v>12658</v>
      </c>
      <c r="L3599" s="11">
        <v>2</v>
      </c>
    </row>
    <row r="3600" spans="1:12">
      <c r="A3600" s="11" t="s">
        <v>7101</v>
      </c>
      <c r="D3600" s="11" t="s">
        <v>260</v>
      </c>
      <c r="E3600" s="19" t="s">
        <v>7351</v>
      </c>
      <c r="F3600" s="10">
        <v>42036</v>
      </c>
      <c r="G3600" s="10">
        <v>45689</v>
      </c>
      <c r="H3600" s="11">
        <v>11</v>
      </c>
      <c r="I3600" s="20" t="s">
        <v>259</v>
      </c>
      <c r="J3600" s="11" t="s">
        <v>261</v>
      </c>
      <c r="K3600" s="11" t="s">
        <v>12658</v>
      </c>
      <c r="L3600" s="11">
        <v>2</v>
      </c>
    </row>
    <row r="3601" spans="1:12">
      <c r="A3601" s="11" t="s">
        <v>7102</v>
      </c>
      <c r="D3601" s="11" t="s">
        <v>260</v>
      </c>
      <c r="E3601" s="19" t="s">
        <v>7352</v>
      </c>
      <c r="F3601" s="10">
        <v>42036</v>
      </c>
      <c r="G3601" s="10">
        <v>45689</v>
      </c>
      <c r="H3601" s="11">
        <v>11</v>
      </c>
      <c r="I3601" s="20" t="s">
        <v>259</v>
      </c>
      <c r="J3601" s="11" t="s">
        <v>261</v>
      </c>
      <c r="K3601" s="11" t="s">
        <v>12658</v>
      </c>
      <c r="L3601" s="11">
        <v>2</v>
      </c>
    </row>
    <row r="3602" spans="1:12">
      <c r="A3602" s="11" t="s">
        <v>7103</v>
      </c>
      <c r="D3602" s="11" t="s">
        <v>260</v>
      </c>
      <c r="E3602" s="19" t="s">
        <v>7353</v>
      </c>
      <c r="F3602" s="10">
        <v>42036</v>
      </c>
      <c r="G3602" s="10">
        <v>45689</v>
      </c>
      <c r="H3602" s="11">
        <v>11</v>
      </c>
      <c r="I3602" s="20" t="s">
        <v>259</v>
      </c>
      <c r="J3602" s="11" t="s">
        <v>261</v>
      </c>
      <c r="K3602" s="11" t="s">
        <v>12658</v>
      </c>
      <c r="L3602" s="11">
        <v>2</v>
      </c>
    </row>
    <row r="3603" spans="1:12">
      <c r="A3603" s="11" t="s">
        <v>7104</v>
      </c>
      <c r="D3603" s="11" t="s">
        <v>260</v>
      </c>
      <c r="E3603" s="19" t="s">
        <v>7354</v>
      </c>
      <c r="F3603" s="10">
        <v>42036</v>
      </c>
      <c r="G3603" s="10">
        <v>45689</v>
      </c>
      <c r="H3603" s="11">
        <v>11</v>
      </c>
      <c r="I3603" s="20" t="s">
        <v>259</v>
      </c>
      <c r="J3603" s="11" t="s">
        <v>261</v>
      </c>
      <c r="K3603" s="11" t="s">
        <v>12658</v>
      </c>
      <c r="L3603" s="11">
        <v>2</v>
      </c>
    </row>
    <row r="3604" spans="1:12">
      <c r="A3604" s="11" t="s">
        <v>7105</v>
      </c>
      <c r="D3604" s="11" t="s">
        <v>260</v>
      </c>
      <c r="E3604" s="19" t="s">
        <v>7355</v>
      </c>
      <c r="F3604" s="10">
        <v>42036</v>
      </c>
      <c r="G3604" s="10">
        <v>45689</v>
      </c>
      <c r="H3604" s="11">
        <v>11</v>
      </c>
      <c r="I3604" s="20" t="s">
        <v>259</v>
      </c>
      <c r="J3604" s="11" t="s">
        <v>261</v>
      </c>
      <c r="K3604" s="11" t="s">
        <v>12658</v>
      </c>
      <c r="L3604" s="11">
        <v>2</v>
      </c>
    </row>
    <row r="3605" spans="1:12">
      <c r="A3605" s="11" t="s">
        <v>7106</v>
      </c>
      <c r="D3605" s="11" t="s">
        <v>260</v>
      </c>
      <c r="E3605" s="19" t="s">
        <v>7356</v>
      </c>
      <c r="F3605" s="10">
        <v>42036</v>
      </c>
      <c r="G3605" s="10">
        <v>45689</v>
      </c>
      <c r="H3605" s="11">
        <v>11</v>
      </c>
      <c r="I3605" s="20" t="s">
        <v>259</v>
      </c>
      <c r="J3605" s="11" t="s">
        <v>261</v>
      </c>
      <c r="K3605" s="11" t="s">
        <v>12658</v>
      </c>
      <c r="L3605" s="11">
        <v>2</v>
      </c>
    </row>
    <row r="3606" spans="1:12">
      <c r="A3606" s="11" t="s">
        <v>7107</v>
      </c>
      <c r="D3606" s="11" t="s">
        <v>260</v>
      </c>
      <c r="E3606" s="19" t="s">
        <v>7357</v>
      </c>
      <c r="F3606" s="10">
        <v>42036</v>
      </c>
      <c r="G3606" s="10">
        <v>45689</v>
      </c>
      <c r="H3606" s="11">
        <v>11</v>
      </c>
      <c r="I3606" s="20" t="s">
        <v>259</v>
      </c>
      <c r="J3606" s="11" t="s">
        <v>261</v>
      </c>
      <c r="K3606" s="11" t="s">
        <v>12658</v>
      </c>
      <c r="L3606" s="11">
        <v>2</v>
      </c>
    </row>
    <row r="3607" spans="1:12">
      <c r="A3607" s="11" t="s">
        <v>7108</v>
      </c>
      <c r="D3607" s="11" t="s">
        <v>260</v>
      </c>
      <c r="E3607" s="19" t="s">
        <v>7358</v>
      </c>
      <c r="F3607" s="10">
        <v>42036</v>
      </c>
      <c r="G3607" s="10">
        <v>45689</v>
      </c>
      <c r="H3607" s="11">
        <v>11</v>
      </c>
      <c r="I3607" s="20" t="s">
        <v>259</v>
      </c>
      <c r="J3607" s="11" t="s">
        <v>261</v>
      </c>
      <c r="K3607" s="11" t="s">
        <v>12658</v>
      </c>
      <c r="L3607" s="11">
        <v>2</v>
      </c>
    </row>
    <row r="3608" spans="1:12">
      <c r="A3608" s="11" t="s">
        <v>7109</v>
      </c>
      <c r="D3608" s="11" t="s">
        <v>260</v>
      </c>
      <c r="E3608" s="19" t="s">
        <v>7359</v>
      </c>
      <c r="F3608" s="10">
        <v>42036</v>
      </c>
      <c r="G3608" s="10">
        <v>45689</v>
      </c>
      <c r="H3608" s="11">
        <v>11</v>
      </c>
      <c r="I3608" s="20" t="s">
        <v>259</v>
      </c>
      <c r="J3608" s="11" t="s">
        <v>261</v>
      </c>
      <c r="K3608" s="11" t="s">
        <v>12658</v>
      </c>
      <c r="L3608" s="11">
        <v>2</v>
      </c>
    </row>
    <row r="3609" spans="1:12">
      <c r="A3609" s="11" t="s">
        <v>7110</v>
      </c>
      <c r="D3609" s="11" t="s">
        <v>260</v>
      </c>
      <c r="E3609" s="19" t="s">
        <v>7360</v>
      </c>
      <c r="F3609" s="10">
        <v>42036</v>
      </c>
      <c r="G3609" s="10">
        <v>45689</v>
      </c>
      <c r="H3609" s="11">
        <v>11</v>
      </c>
      <c r="I3609" s="11" t="s">
        <v>277</v>
      </c>
      <c r="J3609" s="11" t="s">
        <v>261</v>
      </c>
      <c r="K3609" s="11" t="s">
        <v>12658</v>
      </c>
      <c r="L3609" s="11">
        <v>2</v>
      </c>
    </row>
    <row r="3610" spans="1:12">
      <c r="A3610" s="11" t="s">
        <v>7111</v>
      </c>
      <c r="D3610" s="11" t="s">
        <v>260</v>
      </c>
      <c r="E3610" s="19" t="s">
        <v>7361</v>
      </c>
      <c r="F3610" s="10">
        <v>42036</v>
      </c>
      <c r="G3610" s="10">
        <v>45689</v>
      </c>
      <c r="H3610" s="11">
        <v>11</v>
      </c>
      <c r="I3610" s="11" t="s">
        <v>277</v>
      </c>
      <c r="J3610" s="11" t="s">
        <v>261</v>
      </c>
      <c r="K3610" s="11" t="s">
        <v>12658</v>
      </c>
      <c r="L3610" s="11">
        <v>2</v>
      </c>
    </row>
    <row r="3611" spans="1:12">
      <c r="A3611" s="11" t="s">
        <v>7112</v>
      </c>
      <c r="D3611" s="11" t="s">
        <v>260</v>
      </c>
      <c r="E3611" s="19" t="s">
        <v>7362</v>
      </c>
      <c r="F3611" s="10">
        <v>42036</v>
      </c>
      <c r="G3611" s="10">
        <v>45689</v>
      </c>
      <c r="H3611" s="11">
        <v>11</v>
      </c>
      <c r="I3611" s="11" t="s">
        <v>277</v>
      </c>
      <c r="J3611" s="11" t="s">
        <v>261</v>
      </c>
      <c r="K3611" s="11" t="s">
        <v>12658</v>
      </c>
      <c r="L3611" s="11">
        <v>2</v>
      </c>
    </row>
    <row r="3612" spans="1:12">
      <c r="A3612" s="11" t="s">
        <v>7113</v>
      </c>
      <c r="D3612" s="11" t="s">
        <v>260</v>
      </c>
      <c r="E3612" s="19" t="s">
        <v>7363</v>
      </c>
      <c r="F3612" s="10">
        <v>42036</v>
      </c>
      <c r="G3612" s="10">
        <v>45689</v>
      </c>
      <c r="H3612" s="11">
        <v>11</v>
      </c>
      <c r="I3612" s="20" t="s">
        <v>259</v>
      </c>
      <c r="J3612" s="11" t="s">
        <v>261</v>
      </c>
      <c r="K3612" s="11" t="s">
        <v>12658</v>
      </c>
      <c r="L3612" s="11">
        <v>2</v>
      </c>
    </row>
    <row r="3613" spans="1:12">
      <c r="A3613" s="11" t="s">
        <v>7114</v>
      </c>
      <c r="D3613" s="11" t="s">
        <v>260</v>
      </c>
      <c r="E3613" s="19" t="s">
        <v>7364</v>
      </c>
      <c r="F3613" s="10">
        <v>42036</v>
      </c>
      <c r="G3613" s="10">
        <v>45689</v>
      </c>
      <c r="H3613" s="11">
        <v>11</v>
      </c>
      <c r="I3613" s="20" t="s">
        <v>259</v>
      </c>
      <c r="J3613" s="11" t="s">
        <v>261</v>
      </c>
      <c r="K3613" s="11" t="s">
        <v>12658</v>
      </c>
      <c r="L3613" s="11">
        <v>2</v>
      </c>
    </row>
    <row r="3614" spans="1:12">
      <c r="A3614" s="11" t="s">
        <v>7115</v>
      </c>
      <c r="D3614" s="11" t="s">
        <v>260</v>
      </c>
      <c r="E3614" s="19" t="s">
        <v>7365</v>
      </c>
      <c r="F3614" s="10">
        <v>42036</v>
      </c>
      <c r="G3614" s="10">
        <v>45689</v>
      </c>
      <c r="H3614" s="11">
        <v>11</v>
      </c>
      <c r="I3614" s="20" t="s">
        <v>259</v>
      </c>
      <c r="J3614" s="11" t="s">
        <v>261</v>
      </c>
      <c r="K3614" s="11" t="s">
        <v>12658</v>
      </c>
      <c r="L3614" s="11">
        <v>2</v>
      </c>
    </row>
    <row r="3615" spans="1:12">
      <c r="A3615" s="11" t="s">
        <v>7116</v>
      </c>
      <c r="D3615" s="11" t="s">
        <v>260</v>
      </c>
      <c r="E3615" s="19" t="s">
        <v>7366</v>
      </c>
      <c r="F3615" s="10">
        <v>42036</v>
      </c>
      <c r="G3615" s="10">
        <v>45689</v>
      </c>
      <c r="H3615" s="11">
        <v>11</v>
      </c>
      <c r="I3615" s="20" t="s">
        <v>259</v>
      </c>
      <c r="J3615" s="11" t="s">
        <v>261</v>
      </c>
      <c r="K3615" s="11" t="s">
        <v>12658</v>
      </c>
      <c r="L3615" s="11">
        <v>2</v>
      </c>
    </row>
    <row r="3616" spans="1:12">
      <c r="A3616" s="11" t="s">
        <v>7117</v>
      </c>
      <c r="D3616" s="11" t="s">
        <v>260</v>
      </c>
      <c r="E3616" s="19" t="s">
        <v>7367</v>
      </c>
      <c r="F3616" s="10">
        <v>42036</v>
      </c>
      <c r="G3616" s="10">
        <v>45689</v>
      </c>
      <c r="H3616" s="11">
        <v>11</v>
      </c>
      <c r="I3616" s="20" t="s">
        <v>259</v>
      </c>
      <c r="J3616" s="11" t="s">
        <v>261</v>
      </c>
      <c r="K3616" s="11" t="s">
        <v>12658</v>
      </c>
      <c r="L3616" s="11">
        <v>2</v>
      </c>
    </row>
    <row r="3617" spans="1:12">
      <c r="A3617" s="11" t="s">
        <v>7118</v>
      </c>
      <c r="D3617" s="11" t="s">
        <v>260</v>
      </c>
      <c r="E3617" s="19" t="s">
        <v>7368</v>
      </c>
      <c r="F3617" s="10">
        <v>42036</v>
      </c>
      <c r="G3617" s="10">
        <v>45689</v>
      </c>
      <c r="H3617" s="11">
        <v>11</v>
      </c>
      <c r="I3617" s="20" t="s">
        <v>259</v>
      </c>
      <c r="J3617" s="11" t="s">
        <v>261</v>
      </c>
      <c r="K3617" s="11" t="s">
        <v>12658</v>
      </c>
      <c r="L3617" s="11">
        <v>2</v>
      </c>
    </row>
    <row r="3618" spans="1:12">
      <c r="A3618" s="11" t="s">
        <v>7119</v>
      </c>
      <c r="D3618" s="11" t="s">
        <v>260</v>
      </c>
      <c r="E3618" s="19" t="s">
        <v>7369</v>
      </c>
      <c r="F3618" s="10">
        <v>42036</v>
      </c>
      <c r="G3618" s="10">
        <v>45689</v>
      </c>
      <c r="H3618" s="11">
        <v>11</v>
      </c>
      <c r="I3618" s="20" t="s">
        <v>259</v>
      </c>
      <c r="J3618" s="11" t="s">
        <v>261</v>
      </c>
      <c r="K3618" s="11" t="s">
        <v>12658</v>
      </c>
      <c r="L3618" s="11">
        <v>2</v>
      </c>
    </row>
    <row r="3619" spans="1:12">
      <c r="A3619" s="11" t="s">
        <v>7120</v>
      </c>
      <c r="D3619" s="11" t="s">
        <v>260</v>
      </c>
      <c r="E3619" s="19" t="s">
        <v>7370</v>
      </c>
      <c r="F3619" s="10">
        <v>42036</v>
      </c>
      <c r="G3619" s="10">
        <v>45689</v>
      </c>
      <c r="H3619" s="11">
        <v>11</v>
      </c>
      <c r="I3619" s="20" t="s">
        <v>259</v>
      </c>
      <c r="J3619" s="11" t="s">
        <v>261</v>
      </c>
      <c r="K3619" s="11" t="s">
        <v>12658</v>
      </c>
      <c r="L3619" s="11">
        <v>2</v>
      </c>
    </row>
    <row r="3620" spans="1:12">
      <c r="A3620" s="11" t="s">
        <v>7121</v>
      </c>
      <c r="D3620" s="11" t="s">
        <v>260</v>
      </c>
      <c r="E3620" s="19" t="s">
        <v>7371</v>
      </c>
      <c r="F3620" s="10">
        <v>42036</v>
      </c>
      <c r="G3620" s="10">
        <v>45689</v>
      </c>
      <c r="H3620" s="11">
        <v>11</v>
      </c>
      <c r="I3620" s="20" t="s">
        <v>259</v>
      </c>
      <c r="J3620" s="11" t="s">
        <v>261</v>
      </c>
      <c r="K3620" s="11" t="s">
        <v>12658</v>
      </c>
      <c r="L3620" s="11">
        <v>2</v>
      </c>
    </row>
    <row r="3621" spans="1:12">
      <c r="A3621" s="11" t="s">
        <v>7122</v>
      </c>
      <c r="D3621" s="11" t="s">
        <v>260</v>
      </c>
      <c r="E3621" s="19" t="s">
        <v>7372</v>
      </c>
      <c r="F3621" s="10">
        <v>42036</v>
      </c>
      <c r="G3621" s="10">
        <v>45689</v>
      </c>
      <c r="H3621" s="11">
        <v>11</v>
      </c>
      <c r="I3621" s="20" t="s">
        <v>259</v>
      </c>
      <c r="J3621" s="11" t="s">
        <v>261</v>
      </c>
      <c r="K3621" s="11" t="s">
        <v>12658</v>
      </c>
      <c r="L3621" s="11">
        <v>2</v>
      </c>
    </row>
    <row r="3622" spans="1:12">
      <c r="A3622" s="11" t="s">
        <v>7123</v>
      </c>
      <c r="D3622" s="11" t="s">
        <v>260</v>
      </c>
      <c r="E3622" s="19" t="s">
        <v>7373</v>
      </c>
      <c r="F3622" s="10">
        <v>42036</v>
      </c>
      <c r="G3622" s="10">
        <v>45689</v>
      </c>
      <c r="H3622" s="11">
        <v>11</v>
      </c>
      <c r="I3622" s="20" t="s">
        <v>259</v>
      </c>
      <c r="J3622" s="11" t="s">
        <v>261</v>
      </c>
      <c r="K3622" s="11" t="s">
        <v>12658</v>
      </c>
      <c r="L3622" s="11">
        <v>2</v>
      </c>
    </row>
    <row r="3623" spans="1:12">
      <c r="A3623" s="11" t="s">
        <v>7124</v>
      </c>
      <c r="D3623" s="11" t="s">
        <v>260</v>
      </c>
      <c r="E3623" s="19" t="s">
        <v>7374</v>
      </c>
      <c r="F3623" s="10">
        <v>42036</v>
      </c>
      <c r="G3623" s="10">
        <v>45689</v>
      </c>
      <c r="H3623" s="11">
        <v>11</v>
      </c>
      <c r="I3623" s="20" t="s">
        <v>259</v>
      </c>
      <c r="J3623" s="11" t="s">
        <v>261</v>
      </c>
      <c r="K3623" s="11" t="s">
        <v>12658</v>
      </c>
      <c r="L3623" s="11">
        <v>2</v>
      </c>
    </row>
    <row r="3624" spans="1:12">
      <c r="A3624" s="11" t="s">
        <v>7125</v>
      </c>
      <c r="D3624" s="11" t="s">
        <v>260</v>
      </c>
      <c r="E3624" s="19" t="s">
        <v>7375</v>
      </c>
      <c r="F3624" s="10">
        <v>42036</v>
      </c>
      <c r="G3624" s="10">
        <v>45689</v>
      </c>
      <c r="H3624" s="11">
        <v>11</v>
      </c>
      <c r="I3624" s="20" t="s">
        <v>259</v>
      </c>
      <c r="J3624" s="11" t="s">
        <v>261</v>
      </c>
      <c r="K3624" s="11" t="s">
        <v>12658</v>
      </c>
      <c r="L3624" s="11">
        <v>2</v>
      </c>
    </row>
    <row r="3625" spans="1:12">
      <c r="A3625" s="11" t="s">
        <v>7126</v>
      </c>
      <c r="D3625" s="11" t="s">
        <v>260</v>
      </c>
      <c r="E3625" s="19" t="s">
        <v>7376</v>
      </c>
      <c r="F3625" s="10">
        <v>42036</v>
      </c>
      <c r="G3625" s="10">
        <v>45689</v>
      </c>
      <c r="H3625" s="11">
        <v>11</v>
      </c>
      <c r="I3625" s="20" t="s">
        <v>259</v>
      </c>
      <c r="J3625" s="11" t="s">
        <v>261</v>
      </c>
      <c r="K3625" s="11" t="s">
        <v>12658</v>
      </c>
      <c r="L3625" s="11">
        <v>2</v>
      </c>
    </row>
    <row r="3626" spans="1:12">
      <c r="A3626" s="11" t="s">
        <v>7127</v>
      </c>
      <c r="D3626" s="11" t="s">
        <v>260</v>
      </c>
      <c r="E3626" s="19" t="s">
        <v>7377</v>
      </c>
      <c r="F3626" s="10">
        <v>42036</v>
      </c>
      <c r="G3626" s="10">
        <v>45689</v>
      </c>
      <c r="H3626" s="11">
        <v>11</v>
      </c>
      <c r="I3626" s="20" t="s">
        <v>259</v>
      </c>
      <c r="J3626" s="11" t="s">
        <v>261</v>
      </c>
      <c r="K3626" s="11" t="s">
        <v>12658</v>
      </c>
      <c r="L3626" s="11">
        <v>2</v>
      </c>
    </row>
    <row r="3627" spans="1:12">
      <c r="A3627" s="11" t="s">
        <v>7128</v>
      </c>
      <c r="D3627" s="11" t="s">
        <v>260</v>
      </c>
      <c r="E3627" s="19" t="s">
        <v>7378</v>
      </c>
      <c r="F3627" s="10">
        <v>42036</v>
      </c>
      <c r="G3627" s="10">
        <v>45689</v>
      </c>
      <c r="H3627" s="11">
        <v>11</v>
      </c>
      <c r="I3627" s="11" t="s">
        <v>277</v>
      </c>
      <c r="J3627" s="11" t="s">
        <v>261</v>
      </c>
      <c r="K3627" s="11" t="s">
        <v>12658</v>
      </c>
      <c r="L3627" s="11">
        <v>2</v>
      </c>
    </row>
    <row r="3628" spans="1:12">
      <c r="A3628" s="11" t="s">
        <v>7129</v>
      </c>
      <c r="D3628" s="11" t="s">
        <v>260</v>
      </c>
      <c r="E3628" s="19" t="s">
        <v>7379</v>
      </c>
      <c r="F3628" s="10">
        <v>42036</v>
      </c>
      <c r="G3628" s="10">
        <v>45689</v>
      </c>
      <c r="H3628" s="11">
        <v>11</v>
      </c>
      <c r="I3628" s="11" t="s">
        <v>277</v>
      </c>
      <c r="J3628" s="11" t="s">
        <v>261</v>
      </c>
      <c r="K3628" s="11" t="s">
        <v>12658</v>
      </c>
      <c r="L3628" s="11">
        <v>2</v>
      </c>
    </row>
    <row r="3629" spans="1:12">
      <c r="A3629" s="11" t="s">
        <v>7130</v>
      </c>
      <c r="D3629" s="11" t="s">
        <v>260</v>
      </c>
      <c r="E3629" s="19" t="s">
        <v>7380</v>
      </c>
      <c r="F3629" s="10">
        <v>42036</v>
      </c>
      <c r="G3629" s="10">
        <v>45689</v>
      </c>
      <c r="H3629" s="11">
        <v>11</v>
      </c>
      <c r="I3629" s="11" t="s">
        <v>277</v>
      </c>
      <c r="J3629" s="11" t="s">
        <v>261</v>
      </c>
      <c r="K3629" s="11" t="s">
        <v>12658</v>
      </c>
      <c r="L3629" s="11">
        <v>2</v>
      </c>
    </row>
    <row r="3630" spans="1:12">
      <c r="A3630" s="11" t="s">
        <v>7131</v>
      </c>
      <c r="D3630" s="11" t="s">
        <v>260</v>
      </c>
      <c r="E3630" s="19" t="s">
        <v>7381</v>
      </c>
      <c r="F3630" s="10">
        <v>42036</v>
      </c>
      <c r="G3630" s="10">
        <v>45689</v>
      </c>
      <c r="H3630" s="11">
        <v>11</v>
      </c>
      <c r="I3630" s="20" t="s">
        <v>259</v>
      </c>
      <c r="J3630" s="11" t="s">
        <v>261</v>
      </c>
      <c r="K3630" s="11" t="s">
        <v>12658</v>
      </c>
      <c r="L3630" s="11">
        <v>2</v>
      </c>
    </row>
    <row r="3631" spans="1:12">
      <c r="A3631" s="11" t="s">
        <v>7132</v>
      </c>
      <c r="D3631" s="11" t="s">
        <v>260</v>
      </c>
      <c r="E3631" s="19" t="s">
        <v>7382</v>
      </c>
      <c r="F3631" s="10">
        <v>42036</v>
      </c>
      <c r="G3631" s="10">
        <v>45689</v>
      </c>
      <c r="H3631" s="11">
        <v>11</v>
      </c>
      <c r="I3631" s="20" t="s">
        <v>259</v>
      </c>
      <c r="J3631" s="11" t="s">
        <v>261</v>
      </c>
      <c r="K3631" s="11" t="s">
        <v>12658</v>
      </c>
      <c r="L3631" s="11">
        <v>2</v>
      </c>
    </row>
    <row r="3632" spans="1:12">
      <c r="A3632" s="11" t="s">
        <v>7133</v>
      </c>
      <c r="D3632" s="11" t="s">
        <v>260</v>
      </c>
      <c r="E3632" s="19" t="s">
        <v>7383</v>
      </c>
      <c r="F3632" s="10">
        <v>42036</v>
      </c>
      <c r="G3632" s="10">
        <v>45689</v>
      </c>
      <c r="H3632" s="11">
        <v>11</v>
      </c>
      <c r="I3632" s="20" t="s">
        <v>259</v>
      </c>
      <c r="J3632" s="11" t="s">
        <v>261</v>
      </c>
      <c r="K3632" s="11" t="s">
        <v>12658</v>
      </c>
      <c r="L3632" s="11">
        <v>2</v>
      </c>
    </row>
    <row r="3633" spans="1:12">
      <c r="A3633" s="11" t="s">
        <v>7134</v>
      </c>
      <c r="D3633" s="11" t="s">
        <v>260</v>
      </c>
      <c r="E3633" s="19" t="s">
        <v>7384</v>
      </c>
      <c r="F3633" s="10">
        <v>42036</v>
      </c>
      <c r="G3633" s="10">
        <v>45689</v>
      </c>
      <c r="H3633" s="11">
        <v>11</v>
      </c>
      <c r="I3633" s="20" t="s">
        <v>259</v>
      </c>
      <c r="J3633" s="11" t="s">
        <v>261</v>
      </c>
      <c r="K3633" s="11" t="s">
        <v>12658</v>
      </c>
      <c r="L3633" s="11">
        <v>2</v>
      </c>
    </row>
    <row r="3634" spans="1:12">
      <c r="A3634" s="11" t="s">
        <v>7135</v>
      </c>
      <c r="D3634" s="11" t="s">
        <v>260</v>
      </c>
      <c r="E3634" s="19" t="s">
        <v>7385</v>
      </c>
      <c r="F3634" s="10">
        <v>42036</v>
      </c>
      <c r="G3634" s="10">
        <v>45689</v>
      </c>
      <c r="H3634" s="11">
        <v>11</v>
      </c>
      <c r="I3634" s="20" t="s">
        <v>259</v>
      </c>
      <c r="J3634" s="11" t="s">
        <v>261</v>
      </c>
      <c r="K3634" s="11" t="s">
        <v>12658</v>
      </c>
      <c r="L3634" s="11">
        <v>2</v>
      </c>
    </row>
    <row r="3635" spans="1:12">
      <c r="A3635" s="11" t="s">
        <v>7136</v>
      </c>
      <c r="D3635" s="11" t="s">
        <v>260</v>
      </c>
      <c r="E3635" s="19" t="s">
        <v>7386</v>
      </c>
      <c r="F3635" s="10">
        <v>42036</v>
      </c>
      <c r="G3635" s="10">
        <v>45689</v>
      </c>
      <c r="H3635" s="11">
        <v>11</v>
      </c>
      <c r="I3635" s="20" t="s">
        <v>259</v>
      </c>
      <c r="J3635" s="11" t="s">
        <v>261</v>
      </c>
      <c r="K3635" s="11" t="s">
        <v>12658</v>
      </c>
      <c r="L3635" s="11">
        <v>2</v>
      </c>
    </row>
    <row r="3636" spans="1:12">
      <c r="A3636" s="11" t="s">
        <v>7137</v>
      </c>
      <c r="D3636" s="11" t="s">
        <v>260</v>
      </c>
      <c r="E3636" s="19" t="s">
        <v>7387</v>
      </c>
      <c r="F3636" s="10">
        <v>42036</v>
      </c>
      <c r="G3636" s="10">
        <v>45689</v>
      </c>
      <c r="H3636" s="11">
        <v>11</v>
      </c>
      <c r="I3636" s="20" t="s">
        <v>259</v>
      </c>
      <c r="J3636" s="11" t="s">
        <v>261</v>
      </c>
      <c r="K3636" s="11" t="s">
        <v>12658</v>
      </c>
      <c r="L3636" s="11">
        <v>2</v>
      </c>
    </row>
    <row r="3637" spans="1:12">
      <c r="A3637" s="11" t="s">
        <v>7138</v>
      </c>
      <c r="D3637" s="11" t="s">
        <v>260</v>
      </c>
      <c r="E3637" s="19" t="s">
        <v>7388</v>
      </c>
      <c r="F3637" s="10">
        <v>42036</v>
      </c>
      <c r="G3637" s="10">
        <v>45689</v>
      </c>
      <c r="H3637" s="11">
        <v>11</v>
      </c>
      <c r="I3637" s="20" t="s">
        <v>259</v>
      </c>
      <c r="J3637" s="11" t="s">
        <v>261</v>
      </c>
      <c r="K3637" s="11" t="s">
        <v>12658</v>
      </c>
      <c r="L3637" s="11">
        <v>2</v>
      </c>
    </row>
    <row r="3638" spans="1:12">
      <c r="A3638" s="11" t="s">
        <v>7139</v>
      </c>
      <c r="D3638" s="11" t="s">
        <v>260</v>
      </c>
      <c r="E3638" s="19" t="s">
        <v>7389</v>
      </c>
      <c r="F3638" s="10">
        <v>42036</v>
      </c>
      <c r="G3638" s="10">
        <v>45689</v>
      </c>
      <c r="H3638" s="11">
        <v>11</v>
      </c>
      <c r="I3638" s="20" t="s">
        <v>259</v>
      </c>
      <c r="J3638" s="11" t="s">
        <v>261</v>
      </c>
      <c r="K3638" s="11" t="s">
        <v>12658</v>
      </c>
      <c r="L3638" s="11">
        <v>2</v>
      </c>
    </row>
    <row r="3639" spans="1:12">
      <c r="A3639" s="11" t="s">
        <v>7140</v>
      </c>
      <c r="D3639" s="11" t="s">
        <v>260</v>
      </c>
      <c r="E3639" s="19" t="s">
        <v>7390</v>
      </c>
      <c r="F3639" s="10">
        <v>42036</v>
      </c>
      <c r="G3639" s="10">
        <v>45689</v>
      </c>
      <c r="H3639" s="11">
        <v>11</v>
      </c>
      <c r="I3639" s="20" t="s">
        <v>259</v>
      </c>
      <c r="J3639" s="11" t="s">
        <v>261</v>
      </c>
      <c r="K3639" s="11" t="s">
        <v>12658</v>
      </c>
      <c r="L3639" s="11">
        <v>2</v>
      </c>
    </row>
    <row r="3640" spans="1:12">
      <c r="A3640" s="11" t="s">
        <v>7141</v>
      </c>
      <c r="D3640" s="11" t="s">
        <v>260</v>
      </c>
      <c r="E3640" s="19" t="s">
        <v>7391</v>
      </c>
      <c r="F3640" s="10">
        <v>42036</v>
      </c>
      <c r="G3640" s="10">
        <v>45689</v>
      </c>
      <c r="H3640" s="11">
        <v>11</v>
      </c>
      <c r="I3640" s="20" t="s">
        <v>259</v>
      </c>
      <c r="J3640" s="11" t="s">
        <v>261</v>
      </c>
      <c r="K3640" s="11" t="s">
        <v>12658</v>
      </c>
      <c r="L3640" s="11">
        <v>2</v>
      </c>
    </row>
    <row r="3641" spans="1:12">
      <c r="A3641" s="11" t="s">
        <v>7142</v>
      </c>
      <c r="D3641" s="11" t="s">
        <v>260</v>
      </c>
      <c r="E3641" s="19" t="s">
        <v>7392</v>
      </c>
      <c r="F3641" s="10">
        <v>42036</v>
      </c>
      <c r="G3641" s="10">
        <v>45689</v>
      </c>
      <c r="H3641" s="11">
        <v>11</v>
      </c>
      <c r="I3641" s="20" t="s">
        <v>259</v>
      </c>
      <c r="J3641" s="11" t="s">
        <v>261</v>
      </c>
      <c r="K3641" s="11" t="s">
        <v>12658</v>
      </c>
      <c r="L3641" s="11">
        <v>2</v>
      </c>
    </row>
    <row r="3642" spans="1:12">
      <c r="A3642" s="11" t="s">
        <v>7143</v>
      </c>
      <c r="D3642" s="11" t="s">
        <v>260</v>
      </c>
      <c r="E3642" s="19" t="s">
        <v>7393</v>
      </c>
      <c r="F3642" s="10">
        <v>42036</v>
      </c>
      <c r="G3642" s="10">
        <v>45689</v>
      </c>
      <c r="H3642" s="11">
        <v>11</v>
      </c>
      <c r="I3642" s="20" t="s">
        <v>259</v>
      </c>
      <c r="J3642" s="11" t="s">
        <v>261</v>
      </c>
      <c r="K3642" s="11" t="s">
        <v>12658</v>
      </c>
      <c r="L3642" s="11">
        <v>2</v>
      </c>
    </row>
    <row r="3643" spans="1:12">
      <c r="A3643" s="11" t="s">
        <v>7144</v>
      </c>
      <c r="D3643" s="11" t="s">
        <v>260</v>
      </c>
      <c r="E3643" s="19" t="s">
        <v>7394</v>
      </c>
      <c r="F3643" s="10">
        <v>42036</v>
      </c>
      <c r="G3643" s="10">
        <v>45689</v>
      </c>
      <c r="H3643" s="11">
        <v>11</v>
      </c>
      <c r="I3643" s="20" t="s">
        <v>259</v>
      </c>
      <c r="J3643" s="11" t="s">
        <v>261</v>
      </c>
      <c r="K3643" s="11" t="s">
        <v>12658</v>
      </c>
      <c r="L3643" s="11">
        <v>2</v>
      </c>
    </row>
    <row r="3644" spans="1:12">
      <c r="A3644" s="11" t="s">
        <v>7145</v>
      </c>
      <c r="D3644" s="11" t="s">
        <v>260</v>
      </c>
      <c r="E3644" s="19" t="s">
        <v>7395</v>
      </c>
      <c r="F3644" s="10">
        <v>42036</v>
      </c>
      <c r="G3644" s="10">
        <v>45689</v>
      </c>
      <c r="H3644" s="11">
        <v>11</v>
      </c>
      <c r="I3644" s="20" t="s">
        <v>259</v>
      </c>
      <c r="J3644" s="11" t="s">
        <v>261</v>
      </c>
      <c r="K3644" s="11" t="s">
        <v>12658</v>
      </c>
      <c r="L3644" s="11">
        <v>2</v>
      </c>
    </row>
    <row r="3645" spans="1:12">
      <c r="A3645" s="11" t="s">
        <v>7146</v>
      </c>
      <c r="D3645" s="11" t="s">
        <v>260</v>
      </c>
      <c r="E3645" s="19" t="s">
        <v>7396</v>
      </c>
      <c r="F3645" s="10">
        <v>42036</v>
      </c>
      <c r="G3645" s="10">
        <v>45689</v>
      </c>
      <c r="H3645" s="11">
        <v>11</v>
      </c>
      <c r="I3645" s="11" t="s">
        <v>277</v>
      </c>
      <c r="J3645" s="11" t="s">
        <v>261</v>
      </c>
      <c r="K3645" s="11" t="s">
        <v>12658</v>
      </c>
      <c r="L3645" s="11">
        <v>2</v>
      </c>
    </row>
    <row r="3646" spans="1:12">
      <c r="A3646" s="11" t="s">
        <v>7147</v>
      </c>
      <c r="D3646" s="11" t="s">
        <v>260</v>
      </c>
      <c r="E3646" s="19" t="s">
        <v>7397</v>
      </c>
      <c r="F3646" s="10">
        <v>42036</v>
      </c>
      <c r="G3646" s="10">
        <v>45689</v>
      </c>
      <c r="H3646" s="11">
        <v>11</v>
      </c>
      <c r="I3646" s="11" t="s">
        <v>277</v>
      </c>
      <c r="J3646" s="11" t="s">
        <v>261</v>
      </c>
      <c r="K3646" s="11" t="s">
        <v>12658</v>
      </c>
      <c r="L3646" s="11">
        <v>2</v>
      </c>
    </row>
    <row r="3647" spans="1:12">
      <c r="A3647" s="11" t="s">
        <v>7148</v>
      </c>
      <c r="D3647" s="11" t="s">
        <v>260</v>
      </c>
      <c r="E3647" s="19" t="s">
        <v>7398</v>
      </c>
      <c r="F3647" s="10">
        <v>42036</v>
      </c>
      <c r="G3647" s="10">
        <v>45689</v>
      </c>
      <c r="H3647" s="11">
        <v>11</v>
      </c>
      <c r="I3647" s="11" t="s">
        <v>277</v>
      </c>
      <c r="J3647" s="11" t="s">
        <v>261</v>
      </c>
      <c r="K3647" s="11" t="s">
        <v>12658</v>
      </c>
      <c r="L3647" s="11">
        <v>2</v>
      </c>
    </row>
    <row r="3648" spans="1:12">
      <c r="A3648" s="11" t="s">
        <v>7149</v>
      </c>
      <c r="D3648" s="11" t="s">
        <v>260</v>
      </c>
      <c r="E3648" s="19" t="s">
        <v>7399</v>
      </c>
      <c r="F3648" s="10">
        <v>42036</v>
      </c>
      <c r="G3648" s="10">
        <v>45689</v>
      </c>
      <c r="H3648" s="11">
        <v>11</v>
      </c>
      <c r="I3648" s="20" t="s">
        <v>259</v>
      </c>
      <c r="J3648" s="11" t="s">
        <v>261</v>
      </c>
      <c r="K3648" s="11" t="s">
        <v>12658</v>
      </c>
      <c r="L3648" s="11">
        <v>2</v>
      </c>
    </row>
    <row r="3649" spans="1:12">
      <c r="A3649" s="11" t="s">
        <v>7150</v>
      </c>
      <c r="D3649" s="11" t="s">
        <v>260</v>
      </c>
      <c r="E3649" s="19" t="s">
        <v>7400</v>
      </c>
      <c r="F3649" s="10">
        <v>42036</v>
      </c>
      <c r="G3649" s="10">
        <v>45689</v>
      </c>
      <c r="H3649" s="11">
        <v>11</v>
      </c>
      <c r="I3649" s="20" t="s">
        <v>259</v>
      </c>
      <c r="J3649" s="11" t="s">
        <v>261</v>
      </c>
      <c r="K3649" s="11" t="s">
        <v>12658</v>
      </c>
      <c r="L3649" s="11">
        <v>2</v>
      </c>
    </row>
    <row r="3650" spans="1:12">
      <c r="A3650" s="11" t="s">
        <v>7151</v>
      </c>
      <c r="D3650" s="11" t="s">
        <v>260</v>
      </c>
      <c r="E3650" s="19" t="s">
        <v>7401</v>
      </c>
      <c r="F3650" s="10">
        <v>42036</v>
      </c>
      <c r="G3650" s="10">
        <v>45689</v>
      </c>
      <c r="H3650" s="11">
        <v>11</v>
      </c>
      <c r="I3650" s="20" t="s">
        <v>259</v>
      </c>
      <c r="J3650" s="11" t="s">
        <v>261</v>
      </c>
      <c r="K3650" s="11" t="s">
        <v>12658</v>
      </c>
      <c r="L3650" s="11">
        <v>2</v>
      </c>
    </row>
    <row r="3651" spans="1:12">
      <c r="A3651" s="11" t="s">
        <v>7152</v>
      </c>
      <c r="D3651" s="11" t="s">
        <v>260</v>
      </c>
      <c r="E3651" s="19" t="s">
        <v>7402</v>
      </c>
      <c r="F3651" s="10">
        <v>42036</v>
      </c>
      <c r="G3651" s="10">
        <v>45689</v>
      </c>
      <c r="H3651" s="11">
        <v>11</v>
      </c>
      <c r="I3651" s="20" t="s">
        <v>259</v>
      </c>
      <c r="J3651" s="11" t="s">
        <v>261</v>
      </c>
      <c r="K3651" s="11" t="s">
        <v>12658</v>
      </c>
      <c r="L3651" s="11">
        <v>2</v>
      </c>
    </row>
    <row r="3652" spans="1:12">
      <c r="A3652" s="11" t="s">
        <v>7153</v>
      </c>
      <c r="D3652" s="11" t="s">
        <v>260</v>
      </c>
      <c r="E3652" s="19" t="s">
        <v>7403</v>
      </c>
      <c r="F3652" s="10">
        <v>42036</v>
      </c>
      <c r="G3652" s="10">
        <v>45689</v>
      </c>
      <c r="H3652" s="11">
        <v>11</v>
      </c>
      <c r="I3652" s="20" t="s">
        <v>259</v>
      </c>
      <c r="J3652" s="11" t="s">
        <v>261</v>
      </c>
      <c r="K3652" s="11" t="s">
        <v>12658</v>
      </c>
      <c r="L3652" s="11">
        <v>2</v>
      </c>
    </row>
    <row r="3653" spans="1:12">
      <c r="A3653" s="11" t="s">
        <v>7154</v>
      </c>
      <c r="D3653" s="11" t="s">
        <v>260</v>
      </c>
      <c r="E3653" s="19" t="s">
        <v>7404</v>
      </c>
      <c r="F3653" s="10">
        <v>42036</v>
      </c>
      <c r="G3653" s="10">
        <v>45689</v>
      </c>
      <c r="H3653" s="11">
        <v>11</v>
      </c>
      <c r="I3653" s="20" t="s">
        <v>259</v>
      </c>
      <c r="J3653" s="11" t="s">
        <v>261</v>
      </c>
      <c r="K3653" s="11" t="s">
        <v>12658</v>
      </c>
      <c r="L3653" s="11">
        <v>2</v>
      </c>
    </row>
    <row r="3654" spans="1:12">
      <c r="A3654" s="11" t="s">
        <v>7155</v>
      </c>
      <c r="D3654" s="11" t="s">
        <v>260</v>
      </c>
      <c r="E3654" s="19" t="s">
        <v>7405</v>
      </c>
      <c r="F3654" s="10">
        <v>42036</v>
      </c>
      <c r="G3654" s="10">
        <v>45689</v>
      </c>
      <c r="H3654" s="11">
        <v>11</v>
      </c>
      <c r="I3654" s="20" t="s">
        <v>259</v>
      </c>
      <c r="J3654" s="11" t="s">
        <v>261</v>
      </c>
      <c r="K3654" s="11" t="s">
        <v>12658</v>
      </c>
      <c r="L3654" s="11">
        <v>2</v>
      </c>
    </row>
    <row r="3655" spans="1:12">
      <c r="A3655" s="11" t="s">
        <v>7156</v>
      </c>
      <c r="D3655" s="11" t="s">
        <v>260</v>
      </c>
      <c r="E3655" s="19" t="s">
        <v>7406</v>
      </c>
      <c r="F3655" s="10">
        <v>42036</v>
      </c>
      <c r="G3655" s="10">
        <v>45689</v>
      </c>
      <c r="H3655" s="11">
        <v>11</v>
      </c>
      <c r="I3655" s="20" t="s">
        <v>259</v>
      </c>
      <c r="J3655" s="11" t="s">
        <v>261</v>
      </c>
      <c r="K3655" s="11" t="s">
        <v>12658</v>
      </c>
      <c r="L3655" s="11">
        <v>2</v>
      </c>
    </row>
    <row r="3656" spans="1:12">
      <c r="A3656" s="11" t="s">
        <v>7157</v>
      </c>
      <c r="D3656" s="11" t="s">
        <v>260</v>
      </c>
      <c r="E3656" s="19" t="s">
        <v>7407</v>
      </c>
      <c r="F3656" s="10">
        <v>42036</v>
      </c>
      <c r="G3656" s="10">
        <v>45689</v>
      </c>
      <c r="H3656" s="11">
        <v>11</v>
      </c>
      <c r="I3656" s="20" t="s">
        <v>259</v>
      </c>
      <c r="J3656" s="11" t="s">
        <v>261</v>
      </c>
      <c r="K3656" s="11" t="s">
        <v>12658</v>
      </c>
      <c r="L3656" s="11">
        <v>2</v>
      </c>
    </row>
    <row r="3657" spans="1:12">
      <c r="A3657" s="11" t="s">
        <v>7158</v>
      </c>
      <c r="D3657" s="11" t="s">
        <v>260</v>
      </c>
      <c r="E3657" s="19" t="s">
        <v>7408</v>
      </c>
      <c r="F3657" s="10">
        <v>42036</v>
      </c>
      <c r="G3657" s="10">
        <v>45689</v>
      </c>
      <c r="H3657" s="11">
        <v>11</v>
      </c>
      <c r="I3657" s="20" t="s">
        <v>259</v>
      </c>
      <c r="J3657" s="11" t="s">
        <v>261</v>
      </c>
      <c r="K3657" s="11" t="s">
        <v>12658</v>
      </c>
      <c r="L3657" s="11">
        <v>2</v>
      </c>
    </row>
    <row r="3658" spans="1:12">
      <c r="A3658" s="11" t="s">
        <v>7159</v>
      </c>
      <c r="D3658" s="11" t="s">
        <v>260</v>
      </c>
      <c r="E3658" s="19" t="s">
        <v>7409</v>
      </c>
      <c r="F3658" s="10">
        <v>42036</v>
      </c>
      <c r="G3658" s="10">
        <v>45689</v>
      </c>
      <c r="H3658" s="11">
        <v>11</v>
      </c>
      <c r="I3658" s="20" t="s">
        <v>259</v>
      </c>
      <c r="J3658" s="11" t="s">
        <v>261</v>
      </c>
      <c r="K3658" s="11" t="s">
        <v>12658</v>
      </c>
      <c r="L3658" s="11">
        <v>2</v>
      </c>
    </row>
    <row r="3659" spans="1:12">
      <c r="A3659" s="11" t="s">
        <v>7160</v>
      </c>
      <c r="D3659" s="11" t="s">
        <v>260</v>
      </c>
      <c r="E3659" s="19" t="s">
        <v>7410</v>
      </c>
      <c r="F3659" s="10">
        <v>42036</v>
      </c>
      <c r="G3659" s="10">
        <v>45689</v>
      </c>
      <c r="H3659" s="11">
        <v>11</v>
      </c>
      <c r="I3659" s="20" t="s">
        <v>259</v>
      </c>
      <c r="J3659" s="11" t="s">
        <v>261</v>
      </c>
      <c r="K3659" s="11" t="s">
        <v>12658</v>
      </c>
      <c r="L3659" s="11">
        <v>2</v>
      </c>
    </row>
    <row r="3660" spans="1:12">
      <c r="A3660" s="11" t="s">
        <v>7161</v>
      </c>
      <c r="D3660" s="11" t="s">
        <v>260</v>
      </c>
      <c r="E3660" s="19" t="s">
        <v>7411</v>
      </c>
      <c r="F3660" s="10">
        <v>42036</v>
      </c>
      <c r="G3660" s="10">
        <v>45689</v>
      </c>
      <c r="H3660" s="11">
        <v>11</v>
      </c>
      <c r="I3660" s="20" t="s">
        <v>259</v>
      </c>
      <c r="J3660" s="11" t="s">
        <v>261</v>
      </c>
      <c r="K3660" s="11" t="s">
        <v>12658</v>
      </c>
      <c r="L3660" s="11">
        <v>2</v>
      </c>
    </row>
    <row r="3661" spans="1:12">
      <c r="A3661" s="11" t="s">
        <v>7162</v>
      </c>
      <c r="D3661" s="11" t="s">
        <v>260</v>
      </c>
      <c r="E3661" s="19" t="s">
        <v>7412</v>
      </c>
      <c r="F3661" s="10">
        <v>42036</v>
      </c>
      <c r="G3661" s="10">
        <v>45689</v>
      </c>
      <c r="H3661" s="11">
        <v>11</v>
      </c>
      <c r="I3661" s="20" t="s">
        <v>259</v>
      </c>
      <c r="J3661" s="11" t="s">
        <v>261</v>
      </c>
      <c r="K3661" s="11" t="s">
        <v>12658</v>
      </c>
      <c r="L3661" s="11">
        <v>2</v>
      </c>
    </row>
    <row r="3662" spans="1:12">
      <c r="A3662" s="11" t="s">
        <v>7163</v>
      </c>
      <c r="D3662" s="11" t="s">
        <v>260</v>
      </c>
      <c r="E3662" s="19" t="s">
        <v>7413</v>
      </c>
      <c r="F3662" s="10">
        <v>42036</v>
      </c>
      <c r="G3662" s="10">
        <v>45689</v>
      </c>
      <c r="H3662" s="11">
        <v>11</v>
      </c>
      <c r="I3662" s="20" t="s">
        <v>259</v>
      </c>
      <c r="J3662" s="11" t="s">
        <v>261</v>
      </c>
      <c r="K3662" s="11" t="s">
        <v>12658</v>
      </c>
      <c r="L3662" s="11">
        <v>2</v>
      </c>
    </row>
    <row r="3663" spans="1:12">
      <c r="A3663" s="11" t="s">
        <v>7164</v>
      </c>
      <c r="D3663" s="11" t="s">
        <v>260</v>
      </c>
      <c r="E3663" s="19" t="s">
        <v>7414</v>
      </c>
      <c r="F3663" s="10">
        <v>42036</v>
      </c>
      <c r="G3663" s="10">
        <v>45689</v>
      </c>
      <c r="H3663" s="11">
        <v>11</v>
      </c>
      <c r="I3663" s="11" t="s">
        <v>277</v>
      </c>
      <c r="J3663" s="11" t="s">
        <v>261</v>
      </c>
      <c r="K3663" s="11" t="s">
        <v>12658</v>
      </c>
      <c r="L3663" s="11">
        <v>2</v>
      </c>
    </row>
    <row r="3664" spans="1:12">
      <c r="A3664" s="11" t="s">
        <v>7165</v>
      </c>
      <c r="D3664" s="11" t="s">
        <v>260</v>
      </c>
      <c r="E3664" s="19" t="s">
        <v>7415</v>
      </c>
      <c r="F3664" s="10">
        <v>42036</v>
      </c>
      <c r="G3664" s="10">
        <v>45689</v>
      </c>
      <c r="H3664" s="11">
        <v>11</v>
      </c>
      <c r="I3664" s="11" t="s">
        <v>277</v>
      </c>
      <c r="J3664" s="11" t="s">
        <v>261</v>
      </c>
      <c r="K3664" s="11" t="s">
        <v>12658</v>
      </c>
      <c r="L3664" s="11">
        <v>2</v>
      </c>
    </row>
    <row r="3665" spans="1:12">
      <c r="A3665" s="11" t="s">
        <v>7166</v>
      </c>
      <c r="D3665" s="11" t="s">
        <v>260</v>
      </c>
      <c r="E3665" s="19" t="s">
        <v>7416</v>
      </c>
      <c r="F3665" s="10">
        <v>42036</v>
      </c>
      <c r="G3665" s="10">
        <v>45689</v>
      </c>
      <c r="H3665" s="11">
        <v>11</v>
      </c>
      <c r="I3665" s="11" t="s">
        <v>277</v>
      </c>
      <c r="J3665" s="11" t="s">
        <v>261</v>
      </c>
      <c r="K3665" s="11" t="s">
        <v>12658</v>
      </c>
      <c r="L3665" s="11">
        <v>2</v>
      </c>
    </row>
    <row r="3666" spans="1:12">
      <c r="A3666" s="11" t="s">
        <v>7167</v>
      </c>
      <c r="D3666" s="11" t="s">
        <v>260</v>
      </c>
      <c r="E3666" s="19" t="s">
        <v>7417</v>
      </c>
      <c r="F3666" s="10">
        <v>42036</v>
      </c>
      <c r="G3666" s="10">
        <v>45689</v>
      </c>
      <c r="H3666" s="11">
        <v>11</v>
      </c>
      <c r="I3666" s="20" t="s">
        <v>259</v>
      </c>
      <c r="J3666" s="11" t="s">
        <v>261</v>
      </c>
      <c r="K3666" s="11" t="s">
        <v>12658</v>
      </c>
      <c r="L3666" s="11">
        <v>2</v>
      </c>
    </row>
    <row r="3667" spans="1:12">
      <c r="A3667" s="11" t="s">
        <v>7168</v>
      </c>
      <c r="D3667" s="11" t="s">
        <v>260</v>
      </c>
      <c r="E3667" s="19" t="s">
        <v>7418</v>
      </c>
      <c r="F3667" s="10">
        <v>42036</v>
      </c>
      <c r="G3667" s="10">
        <v>45689</v>
      </c>
      <c r="H3667" s="11">
        <v>11</v>
      </c>
      <c r="I3667" s="20" t="s">
        <v>259</v>
      </c>
      <c r="J3667" s="11" t="s">
        <v>261</v>
      </c>
      <c r="K3667" s="11" t="s">
        <v>12658</v>
      </c>
      <c r="L3667" s="11">
        <v>2</v>
      </c>
    </row>
    <row r="3668" spans="1:12">
      <c r="A3668" s="11" t="s">
        <v>7169</v>
      </c>
      <c r="D3668" s="11" t="s">
        <v>260</v>
      </c>
      <c r="E3668" s="19" t="s">
        <v>7419</v>
      </c>
      <c r="F3668" s="10">
        <v>42036</v>
      </c>
      <c r="G3668" s="10">
        <v>45689</v>
      </c>
      <c r="H3668" s="11">
        <v>11</v>
      </c>
      <c r="I3668" s="20" t="s">
        <v>259</v>
      </c>
      <c r="J3668" s="11" t="s">
        <v>261</v>
      </c>
      <c r="K3668" s="11" t="s">
        <v>12658</v>
      </c>
      <c r="L3668" s="11">
        <v>2</v>
      </c>
    </row>
    <row r="3669" spans="1:12">
      <c r="A3669" s="11" t="s">
        <v>7170</v>
      </c>
      <c r="D3669" s="11" t="s">
        <v>260</v>
      </c>
      <c r="E3669" s="19" t="s">
        <v>7420</v>
      </c>
      <c r="F3669" s="10">
        <v>42036</v>
      </c>
      <c r="G3669" s="10">
        <v>45689</v>
      </c>
      <c r="H3669" s="11">
        <v>11</v>
      </c>
      <c r="I3669" s="20" t="s">
        <v>259</v>
      </c>
      <c r="J3669" s="11" t="s">
        <v>261</v>
      </c>
      <c r="K3669" s="11" t="s">
        <v>12658</v>
      </c>
      <c r="L3669" s="11">
        <v>2</v>
      </c>
    </row>
    <row r="3670" spans="1:12">
      <c r="A3670" s="11" t="s">
        <v>7171</v>
      </c>
      <c r="D3670" s="11" t="s">
        <v>260</v>
      </c>
      <c r="E3670" s="19" t="s">
        <v>7421</v>
      </c>
      <c r="F3670" s="10">
        <v>42036</v>
      </c>
      <c r="G3670" s="10">
        <v>45689</v>
      </c>
      <c r="H3670" s="11">
        <v>11</v>
      </c>
      <c r="I3670" s="20" t="s">
        <v>259</v>
      </c>
      <c r="J3670" s="11" t="s">
        <v>261</v>
      </c>
      <c r="K3670" s="11" t="s">
        <v>12658</v>
      </c>
      <c r="L3670" s="11">
        <v>2</v>
      </c>
    </row>
    <row r="3671" spans="1:12">
      <c r="A3671" s="11" t="s">
        <v>7172</v>
      </c>
      <c r="D3671" s="11" t="s">
        <v>260</v>
      </c>
      <c r="E3671" s="19" t="s">
        <v>7422</v>
      </c>
      <c r="F3671" s="10">
        <v>42036</v>
      </c>
      <c r="G3671" s="10">
        <v>45689</v>
      </c>
      <c r="H3671" s="11">
        <v>11</v>
      </c>
      <c r="I3671" s="20" t="s">
        <v>259</v>
      </c>
      <c r="J3671" s="11" t="s">
        <v>261</v>
      </c>
      <c r="K3671" s="11" t="s">
        <v>12658</v>
      </c>
      <c r="L3671" s="11">
        <v>2</v>
      </c>
    </row>
    <row r="3672" spans="1:12">
      <c r="A3672" s="11" t="s">
        <v>7173</v>
      </c>
      <c r="D3672" s="11" t="s">
        <v>260</v>
      </c>
      <c r="E3672" s="19" t="s">
        <v>7423</v>
      </c>
      <c r="F3672" s="10">
        <v>42036</v>
      </c>
      <c r="G3672" s="10">
        <v>45689</v>
      </c>
      <c r="H3672" s="11">
        <v>11</v>
      </c>
      <c r="I3672" s="20" t="s">
        <v>259</v>
      </c>
      <c r="J3672" s="11" t="s">
        <v>261</v>
      </c>
      <c r="K3672" s="11" t="s">
        <v>12658</v>
      </c>
      <c r="L3672" s="11">
        <v>2</v>
      </c>
    </row>
    <row r="3673" spans="1:12">
      <c r="A3673" s="11" t="s">
        <v>7174</v>
      </c>
      <c r="D3673" s="11" t="s">
        <v>260</v>
      </c>
      <c r="E3673" s="19" t="s">
        <v>7424</v>
      </c>
      <c r="F3673" s="10">
        <v>42036</v>
      </c>
      <c r="G3673" s="10">
        <v>45689</v>
      </c>
      <c r="H3673" s="11">
        <v>11</v>
      </c>
      <c r="I3673" s="20" t="s">
        <v>259</v>
      </c>
      <c r="J3673" s="11" t="s">
        <v>261</v>
      </c>
      <c r="K3673" s="11" t="s">
        <v>12658</v>
      </c>
      <c r="L3673" s="11">
        <v>2</v>
      </c>
    </row>
    <row r="3674" spans="1:12">
      <c r="A3674" s="11" t="s">
        <v>7175</v>
      </c>
      <c r="D3674" s="11" t="s">
        <v>260</v>
      </c>
      <c r="E3674" s="19" t="s">
        <v>7425</v>
      </c>
      <c r="F3674" s="10">
        <v>42036</v>
      </c>
      <c r="G3674" s="10">
        <v>45689</v>
      </c>
      <c r="H3674" s="11">
        <v>11</v>
      </c>
      <c r="I3674" s="20" t="s">
        <v>259</v>
      </c>
      <c r="J3674" s="11" t="s">
        <v>261</v>
      </c>
      <c r="K3674" s="11" t="s">
        <v>12658</v>
      </c>
      <c r="L3674" s="11">
        <v>2</v>
      </c>
    </row>
    <row r="3675" spans="1:12">
      <c r="A3675" s="11" t="s">
        <v>7176</v>
      </c>
      <c r="D3675" s="11" t="s">
        <v>260</v>
      </c>
      <c r="E3675" s="19" t="s">
        <v>7426</v>
      </c>
      <c r="F3675" s="10">
        <v>42036</v>
      </c>
      <c r="G3675" s="10">
        <v>45689</v>
      </c>
      <c r="H3675" s="11">
        <v>11</v>
      </c>
      <c r="I3675" s="20" t="s">
        <v>259</v>
      </c>
      <c r="J3675" s="11" t="s">
        <v>261</v>
      </c>
      <c r="K3675" s="11" t="s">
        <v>12658</v>
      </c>
      <c r="L3675" s="11">
        <v>2</v>
      </c>
    </row>
    <row r="3676" spans="1:12">
      <c r="A3676" s="11" t="s">
        <v>7177</v>
      </c>
      <c r="D3676" s="11" t="s">
        <v>260</v>
      </c>
      <c r="E3676" s="19" t="s">
        <v>7427</v>
      </c>
      <c r="F3676" s="10">
        <v>42036</v>
      </c>
      <c r="G3676" s="10">
        <v>45689</v>
      </c>
      <c r="H3676" s="11">
        <v>11</v>
      </c>
      <c r="I3676" s="20" t="s">
        <v>259</v>
      </c>
      <c r="J3676" s="11" t="s">
        <v>261</v>
      </c>
      <c r="K3676" s="11" t="s">
        <v>12658</v>
      </c>
      <c r="L3676" s="11">
        <v>2</v>
      </c>
    </row>
    <row r="3677" spans="1:12">
      <c r="A3677" s="11" t="s">
        <v>7178</v>
      </c>
      <c r="D3677" s="11" t="s">
        <v>260</v>
      </c>
      <c r="E3677" s="19" t="s">
        <v>7428</v>
      </c>
      <c r="F3677" s="10">
        <v>42036</v>
      </c>
      <c r="G3677" s="10">
        <v>45689</v>
      </c>
      <c r="H3677" s="11">
        <v>11</v>
      </c>
      <c r="I3677" s="20" t="s">
        <v>259</v>
      </c>
      <c r="J3677" s="11" t="s">
        <v>261</v>
      </c>
      <c r="K3677" s="11" t="s">
        <v>12658</v>
      </c>
      <c r="L3677" s="11">
        <v>2</v>
      </c>
    </row>
    <row r="3678" spans="1:12">
      <c r="A3678" s="11" t="s">
        <v>7179</v>
      </c>
      <c r="D3678" s="11" t="s">
        <v>260</v>
      </c>
      <c r="E3678" s="19" t="s">
        <v>7429</v>
      </c>
      <c r="F3678" s="10">
        <v>42036</v>
      </c>
      <c r="G3678" s="10">
        <v>45689</v>
      </c>
      <c r="H3678" s="11">
        <v>11</v>
      </c>
      <c r="I3678" s="20" t="s">
        <v>259</v>
      </c>
      <c r="J3678" s="11" t="s">
        <v>261</v>
      </c>
      <c r="K3678" s="11" t="s">
        <v>12658</v>
      </c>
      <c r="L3678" s="11">
        <v>2</v>
      </c>
    </row>
    <row r="3679" spans="1:12">
      <c r="A3679" s="11" t="s">
        <v>7180</v>
      </c>
      <c r="D3679" s="11" t="s">
        <v>260</v>
      </c>
      <c r="E3679" s="19" t="s">
        <v>7430</v>
      </c>
      <c r="F3679" s="10">
        <v>42036</v>
      </c>
      <c r="G3679" s="10">
        <v>45689</v>
      </c>
      <c r="H3679" s="11">
        <v>11</v>
      </c>
      <c r="I3679" s="20" t="s">
        <v>259</v>
      </c>
      <c r="J3679" s="11" t="s">
        <v>261</v>
      </c>
      <c r="K3679" s="11" t="s">
        <v>12658</v>
      </c>
      <c r="L3679" s="11">
        <v>2</v>
      </c>
    </row>
    <row r="3680" spans="1:12">
      <c r="A3680" s="11" t="s">
        <v>7181</v>
      </c>
      <c r="D3680" s="11" t="s">
        <v>260</v>
      </c>
      <c r="E3680" s="19" t="s">
        <v>7431</v>
      </c>
      <c r="F3680" s="10">
        <v>42036</v>
      </c>
      <c r="G3680" s="10">
        <v>45689</v>
      </c>
      <c r="H3680" s="11">
        <v>11</v>
      </c>
      <c r="I3680" s="20" t="s">
        <v>259</v>
      </c>
      <c r="J3680" s="11" t="s">
        <v>261</v>
      </c>
      <c r="K3680" s="11" t="s">
        <v>12658</v>
      </c>
      <c r="L3680" s="11">
        <v>2</v>
      </c>
    </row>
    <row r="3681" spans="1:12">
      <c r="A3681" s="11" t="s">
        <v>7182</v>
      </c>
      <c r="D3681" s="11" t="s">
        <v>260</v>
      </c>
      <c r="E3681" s="19" t="s">
        <v>7432</v>
      </c>
      <c r="F3681" s="10">
        <v>42036</v>
      </c>
      <c r="G3681" s="10">
        <v>45689</v>
      </c>
      <c r="H3681" s="11">
        <v>11</v>
      </c>
      <c r="I3681" s="11" t="s">
        <v>277</v>
      </c>
      <c r="J3681" s="11" t="s">
        <v>261</v>
      </c>
      <c r="K3681" s="11" t="s">
        <v>12658</v>
      </c>
      <c r="L3681" s="11">
        <v>2</v>
      </c>
    </row>
    <row r="3682" spans="1:12">
      <c r="A3682" s="11" t="s">
        <v>7183</v>
      </c>
      <c r="D3682" s="11" t="s">
        <v>260</v>
      </c>
      <c r="E3682" s="19" t="s">
        <v>7433</v>
      </c>
      <c r="F3682" s="10">
        <v>42036</v>
      </c>
      <c r="G3682" s="10">
        <v>45689</v>
      </c>
      <c r="H3682" s="11">
        <v>11</v>
      </c>
      <c r="I3682" s="11" t="s">
        <v>277</v>
      </c>
      <c r="J3682" s="11" t="s">
        <v>261</v>
      </c>
      <c r="K3682" s="11" t="s">
        <v>12658</v>
      </c>
      <c r="L3682" s="11">
        <v>2</v>
      </c>
    </row>
    <row r="3683" spans="1:12">
      <c r="A3683" s="11" t="s">
        <v>7184</v>
      </c>
      <c r="D3683" s="11" t="s">
        <v>260</v>
      </c>
      <c r="E3683" s="19" t="s">
        <v>7434</v>
      </c>
      <c r="F3683" s="10">
        <v>42036</v>
      </c>
      <c r="G3683" s="10">
        <v>45689</v>
      </c>
      <c r="H3683" s="11">
        <v>11</v>
      </c>
      <c r="I3683" s="11" t="s">
        <v>277</v>
      </c>
      <c r="J3683" s="11" t="s">
        <v>261</v>
      </c>
      <c r="K3683" s="11" t="s">
        <v>12658</v>
      </c>
      <c r="L3683" s="11">
        <v>2</v>
      </c>
    </row>
    <row r="3684" spans="1:12">
      <c r="A3684" s="11" t="s">
        <v>7185</v>
      </c>
      <c r="D3684" s="11" t="s">
        <v>260</v>
      </c>
      <c r="E3684" s="19" t="s">
        <v>7435</v>
      </c>
      <c r="F3684" s="10">
        <v>42036</v>
      </c>
      <c r="G3684" s="10">
        <v>45689</v>
      </c>
      <c r="H3684" s="11">
        <v>11</v>
      </c>
      <c r="I3684" s="20" t="s">
        <v>259</v>
      </c>
      <c r="J3684" s="11" t="s">
        <v>261</v>
      </c>
      <c r="K3684" s="11" t="s">
        <v>12658</v>
      </c>
      <c r="L3684" s="11">
        <v>2</v>
      </c>
    </row>
    <row r="3685" spans="1:12">
      <c r="A3685" s="11" t="s">
        <v>7186</v>
      </c>
      <c r="D3685" s="11" t="s">
        <v>260</v>
      </c>
      <c r="E3685" s="19" t="s">
        <v>7436</v>
      </c>
      <c r="F3685" s="10">
        <v>42036</v>
      </c>
      <c r="G3685" s="10">
        <v>45689</v>
      </c>
      <c r="H3685" s="11">
        <v>11</v>
      </c>
      <c r="I3685" s="20" t="s">
        <v>259</v>
      </c>
      <c r="J3685" s="11" t="s">
        <v>261</v>
      </c>
      <c r="K3685" s="11" t="s">
        <v>12658</v>
      </c>
      <c r="L3685" s="11">
        <v>2</v>
      </c>
    </row>
    <row r="3686" spans="1:12">
      <c r="A3686" s="11" t="s">
        <v>7187</v>
      </c>
      <c r="D3686" s="11" t="s">
        <v>260</v>
      </c>
      <c r="E3686" s="19" t="s">
        <v>7437</v>
      </c>
      <c r="F3686" s="10">
        <v>42036</v>
      </c>
      <c r="G3686" s="10">
        <v>45689</v>
      </c>
      <c r="H3686" s="11">
        <v>11</v>
      </c>
      <c r="I3686" s="20" t="s">
        <v>259</v>
      </c>
      <c r="J3686" s="11" t="s">
        <v>261</v>
      </c>
      <c r="K3686" s="11" t="s">
        <v>12658</v>
      </c>
      <c r="L3686" s="11">
        <v>2</v>
      </c>
    </row>
    <row r="3687" spans="1:12">
      <c r="A3687" s="11" t="s">
        <v>7188</v>
      </c>
      <c r="D3687" s="11" t="s">
        <v>260</v>
      </c>
      <c r="E3687" s="19" t="s">
        <v>7438</v>
      </c>
      <c r="F3687" s="10">
        <v>42036</v>
      </c>
      <c r="G3687" s="10">
        <v>45689</v>
      </c>
      <c r="H3687" s="11">
        <v>11</v>
      </c>
      <c r="I3687" s="20" t="s">
        <v>259</v>
      </c>
      <c r="J3687" s="11" t="s">
        <v>261</v>
      </c>
      <c r="K3687" s="11" t="s">
        <v>12658</v>
      </c>
      <c r="L3687" s="11">
        <v>2</v>
      </c>
    </row>
    <row r="3688" spans="1:12">
      <c r="A3688" s="11" t="s">
        <v>7189</v>
      </c>
      <c r="D3688" s="11" t="s">
        <v>260</v>
      </c>
      <c r="E3688" s="19" t="s">
        <v>7439</v>
      </c>
      <c r="F3688" s="10">
        <v>42036</v>
      </c>
      <c r="G3688" s="10">
        <v>45689</v>
      </c>
      <c r="H3688" s="11">
        <v>11</v>
      </c>
      <c r="I3688" s="20" t="s">
        <v>259</v>
      </c>
      <c r="J3688" s="11" t="s">
        <v>261</v>
      </c>
      <c r="K3688" s="11" t="s">
        <v>12658</v>
      </c>
      <c r="L3688" s="11">
        <v>2</v>
      </c>
    </row>
    <row r="3689" spans="1:12">
      <c r="A3689" s="11" t="s">
        <v>7190</v>
      </c>
      <c r="D3689" s="11" t="s">
        <v>260</v>
      </c>
      <c r="E3689" s="19" t="s">
        <v>7440</v>
      </c>
      <c r="F3689" s="10">
        <v>42036</v>
      </c>
      <c r="G3689" s="10">
        <v>45689</v>
      </c>
      <c r="H3689" s="11">
        <v>11</v>
      </c>
      <c r="I3689" s="20" t="s">
        <v>259</v>
      </c>
      <c r="J3689" s="11" t="s">
        <v>261</v>
      </c>
      <c r="K3689" s="11" t="s">
        <v>12658</v>
      </c>
      <c r="L3689" s="11">
        <v>2</v>
      </c>
    </row>
    <row r="3690" spans="1:12">
      <c r="A3690" s="11" t="s">
        <v>7191</v>
      </c>
      <c r="D3690" s="11" t="s">
        <v>260</v>
      </c>
      <c r="E3690" s="19" t="s">
        <v>7441</v>
      </c>
      <c r="F3690" s="10">
        <v>42036</v>
      </c>
      <c r="G3690" s="10">
        <v>45689</v>
      </c>
      <c r="H3690" s="11">
        <v>11</v>
      </c>
      <c r="I3690" s="20" t="s">
        <v>259</v>
      </c>
      <c r="J3690" s="11" t="s">
        <v>261</v>
      </c>
      <c r="K3690" s="11" t="s">
        <v>12658</v>
      </c>
      <c r="L3690" s="11">
        <v>2</v>
      </c>
    </row>
    <row r="3691" spans="1:12">
      <c r="A3691" s="11" t="s">
        <v>7192</v>
      </c>
      <c r="D3691" s="11" t="s">
        <v>260</v>
      </c>
      <c r="E3691" s="19" t="s">
        <v>7442</v>
      </c>
      <c r="F3691" s="10">
        <v>42036</v>
      </c>
      <c r="G3691" s="10">
        <v>45689</v>
      </c>
      <c r="H3691" s="11">
        <v>11</v>
      </c>
      <c r="I3691" s="20" t="s">
        <v>259</v>
      </c>
      <c r="J3691" s="11" t="s">
        <v>261</v>
      </c>
      <c r="K3691" s="11" t="s">
        <v>12658</v>
      </c>
      <c r="L3691" s="11">
        <v>2</v>
      </c>
    </row>
    <row r="3692" spans="1:12">
      <c r="A3692" s="11" t="s">
        <v>7193</v>
      </c>
      <c r="D3692" s="11" t="s">
        <v>260</v>
      </c>
      <c r="E3692" s="19" t="s">
        <v>7443</v>
      </c>
      <c r="F3692" s="10">
        <v>42036</v>
      </c>
      <c r="G3692" s="10">
        <v>45689</v>
      </c>
      <c r="H3692" s="11">
        <v>11</v>
      </c>
      <c r="I3692" s="20" t="s">
        <v>259</v>
      </c>
      <c r="J3692" s="11" t="s">
        <v>261</v>
      </c>
      <c r="K3692" s="11" t="s">
        <v>12658</v>
      </c>
      <c r="L3692" s="11">
        <v>2</v>
      </c>
    </row>
    <row r="3693" spans="1:12">
      <c r="A3693" s="11" t="s">
        <v>7194</v>
      </c>
      <c r="D3693" s="11" t="s">
        <v>260</v>
      </c>
      <c r="E3693" s="19" t="s">
        <v>7444</v>
      </c>
      <c r="F3693" s="10">
        <v>42036</v>
      </c>
      <c r="G3693" s="10">
        <v>45689</v>
      </c>
      <c r="H3693" s="11">
        <v>11</v>
      </c>
      <c r="I3693" s="20" t="s">
        <v>259</v>
      </c>
      <c r="J3693" s="11" t="s">
        <v>261</v>
      </c>
      <c r="K3693" s="11" t="s">
        <v>12658</v>
      </c>
      <c r="L3693" s="11">
        <v>2</v>
      </c>
    </row>
    <row r="3694" spans="1:12">
      <c r="A3694" s="11" t="s">
        <v>7195</v>
      </c>
      <c r="D3694" s="11" t="s">
        <v>260</v>
      </c>
      <c r="E3694" s="19" t="s">
        <v>7445</v>
      </c>
      <c r="F3694" s="10">
        <v>42036</v>
      </c>
      <c r="G3694" s="10">
        <v>45689</v>
      </c>
      <c r="H3694" s="11">
        <v>11</v>
      </c>
      <c r="I3694" s="20" t="s">
        <v>259</v>
      </c>
      <c r="J3694" s="11" t="s">
        <v>261</v>
      </c>
      <c r="K3694" s="11" t="s">
        <v>12658</v>
      </c>
      <c r="L3694" s="11">
        <v>2</v>
      </c>
    </row>
    <row r="3695" spans="1:12">
      <c r="A3695" s="11" t="s">
        <v>7196</v>
      </c>
      <c r="D3695" s="11" t="s">
        <v>260</v>
      </c>
      <c r="E3695" s="19" t="s">
        <v>7446</v>
      </c>
      <c r="F3695" s="10">
        <v>42036</v>
      </c>
      <c r="G3695" s="10">
        <v>45689</v>
      </c>
      <c r="H3695" s="11">
        <v>11</v>
      </c>
      <c r="I3695" s="20" t="s">
        <v>259</v>
      </c>
      <c r="J3695" s="11" t="s">
        <v>261</v>
      </c>
      <c r="K3695" s="11" t="s">
        <v>12658</v>
      </c>
      <c r="L3695" s="11">
        <v>2</v>
      </c>
    </row>
    <row r="3696" spans="1:12">
      <c r="A3696" s="11" t="s">
        <v>7197</v>
      </c>
      <c r="D3696" s="11" t="s">
        <v>260</v>
      </c>
      <c r="E3696" s="19" t="s">
        <v>7447</v>
      </c>
      <c r="F3696" s="10">
        <v>42036</v>
      </c>
      <c r="G3696" s="10">
        <v>45689</v>
      </c>
      <c r="H3696" s="11">
        <v>11</v>
      </c>
      <c r="I3696" s="20" t="s">
        <v>259</v>
      </c>
      <c r="J3696" s="11" t="s">
        <v>261</v>
      </c>
      <c r="K3696" s="11" t="s">
        <v>12658</v>
      </c>
      <c r="L3696" s="11">
        <v>2</v>
      </c>
    </row>
    <row r="3697" spans="1:12">
      <c r="A3697" s="11" t="s">
        <v>7198</v>
      </c>
      <c r="D3697" s="11" t="s">
        <v>260</v>
      </c>
      <c r="E3697" s="19" t="s">
        <v>7448</v>
      </c>
      <c r="F3697" s="10">
        <v>42036</v>
      </c>
      <c r="G3697" s="10">
        <v>45689</v>
      </c>
      <c r="H3697" s="11">
        <v>11</v>
      </c>
      <c r="I3697" s="20" t="s">
        <v>259</v>
      </c>
      <c r="J3697" s="11" t="s">
        <v>261</v>
      </c>
      <c r="K3697" s="11" t="s">
        <v>12658</v>
      </c>
      <c r="L3697" s="11">
        <v>2</v>
      </c>
    </row>
    <row r="3698" spans="1:12">
      <c r="A3698" s="11" t="s">
        <v>7199</v>
      </c>
      <c r="D3698" s="11" t="s">
        <v>260</v>
      </c>
      <c r="E3698" s="19" t="s">
        <v>7449</v>
      </c>
      <c r="F3698" s="10">
        <v>42036</v>
      </c>
      <c r="G3698" s="10">
        <v>45689</v>
      </c>
      <c r="H3698" s="11">
        <v>11</v>
      </c>
      <c r="I3698" s="20" t="s">
        <v>259</v>
      </c>
      <c r="J3698" s="11" t="s">
        <v>261</v>
      </c>
      <c r="K3698" s="11" t="s">
        <v>12658</v>
      </c>
      <c r="L3698" s="11">
        <v>2</v>
      </c>
    </row>
    <row r="3699" spans="1:12">
      <c r="A3699" s="11" t="s">
        <v>7200</v>
      </c>
      <c r="D3699" s="11" t="s">
        <v>260</v>
      </c>
      <c r="E3699" s="19" t="s">
        <v>7450</v>
      </c>
      <c r="F3699" s="10">
        <v>42036</v>
      </c>
      <c r="G3699" s="10">
        <v>45689</v>
      </c>
      <c r="H3699" s="11">
        <v>11</v>
      </c>
      <c r="I3699" s="11" t="s">
        <v>277</v>
      </c>
      <c r="J3699" s="11" t="s">
        <v>261</v>
      </c>
      <c r="K3699" s="11" t="s">
        <v>12658</v>
      </c>
      <c r="L3699" s="11">
        <v>2</v>
      </c>
    </row>
    <row r="3700" spans="1:12">
      <c r="A3700" s="11" t="s">
        <v>7201</v>
      </c>
      <c r="D3700" s="11" t="s">
        <v>260</v>
      </c>
      <c r="E3700" s="19" t="s">
        <v>7451</v>
      </c>
      <c r="F3700" s="10">
        <v>42036</v>
      </c>
      <c r="G3700" s="10">
        <v>45689</v>
      </c>
      <c r="H3700" s="11">
        <v>11</v>
      </c>
      <c r="I3700" s="11" t="s">
        <v>277</v>
      </c>
      <c r="J3700" s="11" t="s">
        <v>261</v>
      </c>
      <c r="K3700" s="11" t="s">
        <v>12658</v>
      </c>
      <c r="L3700" s="11">
        <v>2</v>
      </c>
    </row>
    <row r="3701" spans="1:12">
      <c r="A3701" s="11" t="s">
        <v>7202</v>
      </c>
      <c r="D3701" s="11" t="s">
        <v>260</v>
      </c>
      <c r="E3701" s="19" t="s">
        <v>7452</v>
      </c>
      <c r="F3701" s="10">
        <v>42036</v>
      </c>
      <c r="G3701" s="10">
        <v>45689</v>
      </c>
      <c r="H3701" s="11">
        <v>11</v>
      </c>
      <c r="I3701" s="11" t="s">
        <v>277</v>
      </c>
      <c r="J3701" s="11" t="s">
        <v>261</v>
      </c>
      <c r="K3701" s="11" t="s">
        <v>12658</v>
      </c>
      <c r="L3701" s="11">
        <v>2</v>
      </c>
    </row>
    <row r="3702" spans="1:12">
      <c r="A3702" s="11" t="s">
        <v>7203</v>
      </c>
      <c r="D3702" s="11" t="s">
        <v>260</v>
      </c>
      <c r="E3702" s="19" t="s">
        <v>7453</v>
      </c>
      <c r="F3702" s="10">
        <v>42036</v>
      </c>
      <c r="G3702" s="10">
        <v>45689</v>
      </c>
      <c r="H3702" s="11">
        <v>11</v>
      </c>
      <c r="I3702" s="20" t="s">
        <v>259</v>
      </c>
      <c r="J3702" s="11" t="s">
        <v>261</v>
      </c>
      <c r="K3702" s="11" t="s">
        <v>12658</v>
      </c>
      <c r="L3702" s="11">
        <v>2</v>
      </c>
    </row>
    <row r="3703" spans="1:12">
      <c r="A3703" s="11" t="s">
        <v>7204</v>
      </c>
      <c r="D3703" s="11" t="s">
        <v>260</v>
      </c>
      <c r="E3703" s="19" t="s">
        <v>7454</v>
      </c>
      <c r="F3703" s="10">
        <v>42036</v>
      </c>
      <c r="G3703" s="10">
        <v>45689</v>
      </c>
      <c r="H3703" s="11">
        <v>11</v>
      </c>
      <c r="I3703" s="20" t="s">
        <v>259</v>
      </c>
      <c r="J3703" s="11" t="s">
        <v>261</v>
      </c>
      <c r="K3703" s="11" t="s">
        <v>12658</v>
      </c>
      <c r="L3703" s="11">
        <v>2</v>
      </c>
    </row>
    <row r="3704" spans="1:12">
      <c r="A3704" s="11" t="s">
        <v>7205</v>
      </c>
      <c r="D3704" s="11" t="s">
        <v>260</v>
      </c>
      <c r="E3704" s="19" t="s">
        <v>7455</v>
      </c>
      <c r="F3704" s="10">
        <v>42036</v>
      </c>
      <c r="G3704" s="10">
        <v>45689</v>
      </c>
      <c r="H3704" s="11">
        <v>11</v>
      </c>
      <c r="I3704" s="20" t="s">
        <v>259</v>
      </c>
      <c r="J3704" s="11" t="s">
        <v>261</v>
      </c>
      <c r="K3704" s="11" t="s">
        <v>12658</v>
      </c>
      <c r="L3704" s="11">
        <v>2</v>
      </c>
    </row>
    <row r="3705" spans="1:12">
      <c r="A3705" s="11" t="s">
        <v>7206</v>
      </c>
      <c r="D3705" s="11" t="s">
        <v>260</v>
      </c>
      <c r="E3705" s="19" t="s">
        <v>7456</v>
      </c>
      <c r="F3705" s="10">
        <v>42036</v>
      </c>
      <c r="G3705" s="10">
        <v>45689</v>
      </c>
      <c r="H3705" s="11">
        <v>11</v>
      </c>
      <c r="I3705" s="20" t="s">
        <v>259</v>
      </c>
      <c r="J3705" s="11" t="s">
        <v>261</v>
      </c>
      <c r="K3705" s="11" t="s">
        <v>12658</v>
      </c>
      <c r="L3705" s="11">
        <v>2</v>
      </c>
    </row>
    <row r="3706" spans="1:12">
      <c r="A3706" s="11" t="s">
        <v>7207</v>
      </c>
      <c r="D3706" s="11" t="s">
        <v>260</v>
      </c>
      <c r="E3706" s="19" t="s">
        <v>7457</v>
      </c>
      <c r="F3706" s="10">
        <v>42036</v>
      </c>
      <c r="G3706" s="10">
        <v>45689</v>
      </c>
      <c r="H3706" s="11">
        <v>11</v>
      </c>
      <c r="I3706" s="20" t="s">
        <v>259</v>
      </c>
      <c r="J3706" s="11" t="s">
        <v>261</v>
      </c>
      <c r="K3706" s="11" t="s">
        <v>12658</v>
      </c>
      <c r="L3706" s="11">
        <v>2</v>
      </c>
    </row>
    <row r="3707" spans="1:12">
      <c r="A3707" s="11" t="s">
        <v>7208</v>
      </c>
      <c r="D3707" s="11" t="s">
        <v>260</v>
      </c>
      <c r="E3707" s="19" t="s">
        <v>7458</v>
      </c>
      <c r="F3707" s="10">
        <v>42036</v>
      </c>
      <c r="G3707" s="10">
        <v>45689</v>
      </c>
      <c r="H3707" s="11">
        <v>11</v>
      </c>
      <c r="I3707" s="20" t="s">
        <v>259</v>
      </c>
      <c r="J3707" s="11" t="s">
        <v>261</v>
      </c>
      <c r="K3707" s="11" t="s">
        <v>12658</v>
      </c>
      <c r="L3707" s="11">
        <v>2</v>
      </c>
    </row>
    <row r="3708" spans="1:12">
      <c r="A3708" s="11" t="s">
        <v>7209</v>
      </c>
      <c r="D3708" s="11" t="s">
        <v>260</v>
      </c>
      <c r="E3708" s="19" t="s">
        <v>7459</v>
      </c>
      <c r="F3708" s="10">
        <v>42036</v>
      </c>
      <c r="G3708" s="10">
        <v>45689</v>
      </c>
      <c r="H3708" s="11">
        <v>11</v>
      </c>
      <c r="I3708" s="20" t="s">
        <v>259</v>
      </c>
      <c r="J3708" s="11" t="s">
        <v>261</v>
      </c>
      <c r="K3708" s="11" t="s">
        <v>12658</v>
      </c>
      <c r="L3708" s="11">
        <v>2</v>
      </c>
    </row>
    <row r="3709" spans="1:12">
      <c r="A3709" s="11" t="s">
        <v>7210</v>
      </c>
      <c r="D3709" s="11" t="s">
        <v>260</v>
      </c>
      <c r="E3709" s="19" t="s">
        <v>7460</v>
      </c>
      <c r="F3709" s="10">
        <v>42036</v>
      </c>
      <c r="G3709" s="10">
        <v>45689</v>
      </c>
      <c r="H3709" s="11">
        <v>11</v>
      </c>
      <c r="I3709" s="20" t="s">
        <v>259</v>
      </c>
      <c r="J3709" s="11" t="s">
        <v>261</v>
      </c>
      <c r="K3709" s="11" t="s">
        <v>12658</v>
      </c>
      <c r="L3709" s="11">
        <v>2</v>
      </c>
    </row>
    <row r="3710" spans="1:12">
      <c r="A3710" s="11" t="s">
        <v>7211</v>
      </c>
      <c r="D3710" s="11" t="s">
        <v>260</v>
      </c>
      <c r="E3710" s="19" t="s">
        <v>7461</v>
      </c>
      <c r="F3710" s="10">
        <v>42036</v>
      </c>
      <c r="G3710" s="10">
        <v>45689</v>
      </c>
      <c r="H3710" s="11">
        <v>11</v>
      </c>
      <c r="I3710" s="20" t="s">
        <v>259</v>
      </c>
      <c r="J3710" s="11" t="s">
        <v>261</v>
      </c>
      <c r="K3710" s="11" t="s">
        <v>12658</v>
      </c>
      <c r="L3710" s="11">
        <v>2</v>
      </c>
    </row>
    <row r="3711" spans="1:12">
      <c r="A3711" s="11" t="s">
        <v>7212</v>
      </c>
      <c r="D3711" s="11" t="s">
        <v>260</v>
      </c>
      <c r="E3711" s="19" t="s">
        <v>7462</v>
      </c>
      <c r="F3711" s="10">
        <v>42036</v>
      </c>
      <c r="G3711" s="10">
        <v>45689</v>
      </c>
      <c r="H3711" s="11">
        <v>11</v>
      </c>
      <c r="I3711" s="20" t="s">
        <v>259</v>
      </c>
      <c r="J3711" s="11" t="s">
        <v>261</v>
      </c>
      <c r="K3711" s="11" t="s">
        <v>12658</v>
      </c>
      <c r="L3711" s="11">
        <v>2</v>
      </c>
    </row>
    <row r="3712" spans="1:12">
      <c r="A3712" s="11" t="s">
        <v>7213</v>
      </c>
      <c r="D3712" s="11" t="s">
        <v>260</v>
      </c>
      <c r="E3712" s="19" t="s">
        <v>7463</v>
      </c>
      <c r="F3712" s="10">
        <v>42036</v>
      </c>
      <c r="G3712" s="10">
        <v>45689</v>
      </c>
      <c r="H3712" s="11">
        <v>11</v>
      </c>
      <c r="I3712" s="20" t="s">
        <v>259</v>
      </c>
      <c r="J3712" s="11" t="s">
        <v>261</v>
      </c>
      <c r="K3712" s="11" t="s">
        <v>12658</v>
      </c>
      <c r="L3712" s="11">
        <v>2</v>
      </c>
    </row>
    <row r="3713" spans="1:12">
      <c r="A3713" s="11" t="s">
        <v>7214</v>
      </c>
      <c r="D3713" s="11" t="s">
        <v>260</v>
      </c>
      <c r="E3713" s="19" t="s">
        <v>7464</v>
      </c>
      <c r="F3713" s="10">
        <v>42036</v>
      </c>
      <c r="G3713" s="10">
        <v>45689</v>
      </c>
      <c r="H3713" s="11">
        <v>11</v>
      </c>
      <c r="I3713" s="20" t="s">
        <v>259</v>
      </c>
      <c r="J3713" s="11" t="s">
        <v>261</v>
      </c>
      <c r="K3713" s="11" t="s">
        <v>12658</v>
      </c>
      <c r="L3713" s="11">
        <v>2</v>
      </c>
    </row>
    <row r="3714" spans="1:12">
      <c r="A3714" s="11" t="s">
        <v>7215</v>
      </c>
      <c r="D3714" s="11" t="s">
        <v>260</v>
      </c>
      <c r="E3714" s="19" t="s">
        <v>7465</v>
      </c>
      <c r="F3714" s="10">
        <v>42036</v>
      </c>
      <c r="G3714" s="10">
        <v>45689</v>
      </c>
      <c r="H3714" s="11">
        <v>11</v>
      </c>
      <c r="I3714" s="20" t="s">
        <v>259</v>
      </c>
      <c r="J3714" s="11" t="s">
        <v>261</v>
      </c>
      <c r="K3714" s="11" t="s">
        <v>12658</v>
      </c>
      <c r="L3714" s="11">
        <v>2</v>
      </c>
    </row>
    <row r="3715" spans="1:12">
      <c r="A3715" s="11" t="s">
        <v>7216</v>
      </c>
      <c r="D3715" s="11" t="s">
        <v>260</v>
      </c>
      <c r="E3715" s="19" t="s">
        <v>7466</v>
      </c>
      <c r="F3715" s="10">
        <v>42036</v>
      </c>
      <c r="G3715" s="10">
        <v>45689</v>
      </c>
      <c r="H3715" s="11">
        <v>11</v>
      </c>
      <c r="I3715" s="20" t="s">
        <v>259</v>
      </c>
      <c r="J3715" s="11" t="s">
        <v>261</v>
      </c>
      <c r="K3715" s="11" t="s">
        <v>12658</v>
      </c>
      <c r="L3715" s="11">
        <v>2</v>
      </c>
    </row>
    <row r="3716" spans="1:12">
      <c r="A3716" s="11" t="s">
        <v>7217</v>
      </c>
      <c r="D3716" s="11" t="s">
        <v>260</v>
      </c>
      <c r="E3716" s="19" t="s">
        <v>7467</v>
      </c>
      <c r="F3716" s="10">
        <v>42036</v>
      </c>
      <c r="G3716" s="10">
        <v>45689</v>
      </c>
      <c r="H3716" s="11">
        <v>11</v>
      </c>
      <c r="I3716" s="20" t="s">
        <v>259</v>
      </c>
      <c r="J3716" s="11" t="s">
        <v>261</v>
      </c>
      <c r="K3716" s="11" t="s">
        <v>12658</v>
      </c>
      <c r="L3716" s="11">
        <v>2</v>
      </c>
    </row>
    <row r="3717" spans="1:12">
      <c r="A3717" s="11" t="s">
        <v>7218</v>
      </c>
      <c r="D3717" s="11" t="s">
        <v>260</v>
      </c>
      <c r="E3717" s="19" t="s">
        <v>7468</v>
      </c>
      <c r="F3717" s="10">
        <v>42036</v>
      </c>
      <c r="G3717" s="10">
        <v>45689</v>
      </c>
      <c r="H3717" s="11">
        <v>11</v>
      </c>
      <c r="I3717" s="11" t="s">
        <v>277</v>
      </c>
      <c r="J3717" s="11" t="s">
        <v>261</v>
      </c>
      <c r="K3717" s="11" t="s">
        <v>12658</v>
      </c>
      <c r="L3717" s="11">
        <v>2</v>
      </c>
    </row>
    <row r="3718" spans="1:12">
      <c r="A3718" s="11" t="s">
        <v>7219</v>
      </c>
      <c r="D3718" s="11" t="s">
        <v>260</v>
      </c>
      <c r="E3718" s="19" t="s">
        <v>7469</v>
      </c>
      <c r="F3718" s="10">
        <v>42036</v>
      </c>
      <c r="G3718" s="10">
        <v>45689</v>
      </c>
      <c r="H3718" s="11">
        <v>11</v>
      </c>
      <c r="I3718" s="11" t="s">
        <v>277</v>
      </c>
      <c r="J3718" s="11" t="s">
        <v>261</v>
      </c>
      <c r="K3718" s="11" t="s">
        <v>12658</v>
      </c>
      <c r="L3718" s="11">
        <v>2</v>
      </c>
    </row>
    <row r="3719" spans="1:12">
      <c r="A3719" s="11" t="s">
        <v>7220</v>
      </c>
      <c r="D3719" s="11" t="s">
        <v>260</v>
      </c>
      <c r="E3719" s="19" t="s">
        <v>7470</v>
      </c>
      <c r="F3719" s="10">
        <v>42036</v>
      </c>
      <c r="G3719" s="10">
        <v>45689</v>
      </c>
      <c r="H3719" s="11">
        <v>11</v>
      </c>
      <c r="I3719" s="11" t="s">
        <v>277</v>
      </c>
      <c r="J3719" s="11" t="s">
        <v>261</v>
      </c>
      <c r="K3719" s="11" t="s">
        <v>12658</v>
      </c>
      <c r="L3719" s="11">
        <v>2</v>
      </c>
    </row>
    <row r="3720" spans="1:12">
      <c r="A3720" s="11" t="s">
        <v>7221</v>
      </c>
      <c r="D3720" s="11" t="s">
        <v>260</v>
      </c>
      <c r="E3720" s="19" t="s">
        <v>7471</v>
      </c>
      <c r="F3720" s="10">
        <v>42036</v>
      </c>
      <c r="G3720" s="10">
        <v>45689</v>
      </c>
      <c r="H3720" s="11">
        <v>11</v>
      </c>
      <c r="I3720" s="20" t="s">
        <v>259</v>
      </c>
      <c r="J3720" s="11" t="s">
        <v>261</v>
      </c>
      <c r="K3720" s="11" t="s">
        <v>12658</v>
      </c>
      <c r="L3720" s="11">
        <v>2</v>
      </c>
    </row>
    <row r="3721" spans="1:12">
      <c r="A3721" s="11" t="s">
        <v>7222</v>
      </c>
      <c r="D3721" s="11" t="s">
        <v>260</v>
      </c>
      <c r="E3721" s="19" t="s">
        <v>7472</v>
      </c>
      <c r="F3721" s="10">
        <v>42036</v>
      </c>
      <c r="G3721" s="10">
        <v>45689</v>
      </c>
      <c r="H3721" s="11">
        <v>11</v>
      </c>
      <c r="I3721" s="20" t="s">
        <v>259</v>
      </c>
      <c r="J3721" s="11" t="s">
        <v>261</v>
      </c>
      <c r="K3721" s="11" t="s">
        <v>12658</v>
      </c>
      <c r="L3721" s="11">
        <v>2</v>
      </c>
    </row>
    <row r="3722" spans="1:12">
      <c r="A3722" s="11" t="s">
        <v>7223</v>
      </c>
      <c r="D3722" s="11" t="s">
        <v>260</v>
      </c>
      <c r="E3722" s="19" t="s">
        <v>7473</v>
      </c>
      <c r="F3722" s="10">
        <v>42036</v>
      </c>
      <c r="G3722" s="10">
        <v>45689</v>
      </c>
      <c r="H3722" s="11">
        <v>11</v>
      </c>
      <c r="I3722" s="20" t="s">
        <v>259</v>
      </c>
      <c r="J3722" s="11" t="s">
        <v>261</v>
      </c>
      <c r="K3722" s="11" t="s">
        <v>12658</v>
      </c>
      <c r="L3722" s="11">
        <v>2</v>
      </c>
    </row>
    <row r="3723" spans="1:12">
      <c r="A3723" s="11" t="s">
        <v>7224</v>
      </c>
      <c r="D3723" s="11" t="s">
        <v>260</v>
      </c>
      <c r="E3723" s="19" t="s">
        <v>7474</v>
      </c>
      <c r="F3723" s="10">
        <v>42036</v>
      </c>
      <c r="G3723" s="10">
        <v>45689</v>
      </c>
      <c r="H3723" s="11">
        <v>11</v>
      </c>
      <c r="I3723" s="20" t="s">
        <v>259</v>
      </c>
      <c r="J3723" s="11" t="s">
        <v>261</v>
      </c>
      <c r="K3723" s="11" t="s">
        <v>12658</v>
      </c>
      <c r="L3723" s="11">
        <v>2</v>
      </c>
    </row>
    <row r="3724" spans="1:12">
      <c r="A3724" s="11" t="s">
        <v>7225</v>
      </c>
      <c r="D3724" s="11" t="s">
        <v>260</v>
      </c>
      <c r="E3724" s="19" t="s">
        <v>7475</v>
      </c>
      <c r="F3724" s="10">
        <v>42036</v>
      </c>
      <c r="G3724" s="10">
        <v>45689</v>
      </c>
      <c r="H3724" s="11">
        <v>11</v>
      </c>
      <c r="I3724" s="20" t="s">
        <v>259</v>
      </c>
      <c r="J3724" s="11" t="s">
        <v>261</v>
      </c>
      <c r="K3724" s="11" t="s">
        <v>12658</v>
      </c>
      <c r="L3724" s="11">
        <v>2</v>
      </c>
    </row>
    <row r="3725" spans="1:12">
      <c r="A3725" s="11" t="s">
        <v>7226</v>
      </c>
      <c r="D3725" s="11" t="s">
        <v>260</v>
      </c>
      <c r="E3725" s="19" t="s">
        <v>7476</v>
      </c>
      <c r="F3725" s="10">
        <v>42036</v>
      </c>
      <c r="G3725" s="10">
        <v>45689</v>
      </c>
      <c r="H3725" s="11">
        <v>11</v>
      </c>
      <c r="I3725" s="20" t="s">
        <v>259</v>
      </c>
      <c r="J3725" s="11" t="s">
        <v>261</v>
      </c>
      <c r="K3725" s="11" t="s">
        <v>12658</v>
      </c>
      <c r="L3725" s="11">
        <v>2</v>
      </c>
    </row>
    <row r="3726" spans="1:12">
      <c r="A3726" s="11" t="s">
        <v>7227</v>
      </c>
      <c r="D3726" s="11" t="s">
        <v>260</v>
      </c>
      <c r="E3726" s="19" t="s">
        <v>7477</v>
      </c>
      <c r="F3726" s="10">
        <v>42036</v>
      </c>
      <c r="G3726" s="10">
        <v>45689</v>
      </c>
      <c r="H3726" s="11">
        <v>11</v>
      </c>
      <c r="I3726" s="20" t="s">
        <v>259</v>
      </c>
      <c r="J3726" s="11" t="s">
        <v>261</v>
      </c>
      <c r="K3726" s="11" t="s">
        <v>12658</v>
      </c>
      <c r="L3726" s="11">
        <v>2</v>
      </c>
    </row>
    <row r="3727" spans="1:12">
      <c r="A3727" s="11" t="s">
        <v>7228</v>
      </c>
      <c r="D3727" s="11" t="s">
        <v>260</v>
      </c>
      <c r="E3727" s="19" t="s">
        <v>7478</v>
      </c>
      <c r="F3727" s="10">
        <v>42036</v>
      </c>
      <c r="G3727" s="10">
        <v>45689</v>
      </c>
      <c r="H3727" s="11">
        <v>11</v>
      </c>
      <c r="I3727" s="20" t="s">
        <v>259</v>
      </c>
      <c r="J3727" s="11" t="s">
        <v>261</v>
      </c>
      <c r="K3727" s="11" t="s">
        <v>12658</v>
      </c>
      <c r="L3727" s="11">
        <v>2</v>
      </c>
    </row>
    <row r="3728" spans="1:12">
      <c r="A3728" s="11" t="s">
        <v>7229</v>
      </c>
      <c r="D3728" s="11" t="s">
        <v>260</v>
      </c>
      <c r="E3728" s="19" t="s">
        <v>7479</v>
      </c>
      <c r="F3728" s="10">
        <v>42036</v>
      </c>
      <c r="G3728" s="10">
        <v>45689</v>
      </c>
      <c r="H3728" s="11">
        <v>11</v>
      </c>
      <c r="I3728" s="20" t="s">
        <v>259</v>
      </c>
      <c r="J3728" s="11" t="s">
        <v>261</v>
      </c>
      <c r="K3728" s="11" t="s">
        <v>12658</v>
      </c>
      <c r="L3728" s="11">
        <v>2</v>
      </c>
    </row>
    <row r="3729" spans="1:12">
      <c r="A3729" s="11" t="s">
        <v>7230</v>
      </c>
      <c r="D3729" s="11" t="s">
        <v>260</v>
      </c>
      <c r="E3729" s="19" t="s">
        <v>7480</v>
      </c>
      <c r="F3729" s="10">
        <v>42036</v>
      </c>
      <c r="G3729" s="10">
        <v>45689</v>
      </c>
      <c r="H3729" s="11">
        <v>11</v>
      </c>
      <c r="I3729" s="20" t="s">
        <v>259</v>
      </c>
      <c r="J3729" s="11" t="s">
        <v>261</v>
      </c>
      <c r="K3729" s="11" t="s">
        <v>12658</v>
      </c>
      <c r="L3729" s="11">
        <v>2</v>
      </c>
    </row>
    <row r="3730" spans="1:12">
      <c r="A3730" s="11" t="s">
        <v>7231</v>
      </c>
      <c r="D3730" s="11" t="s">
        <v>260</v>
      </c>
      <c r="E3730" s="19" t="s">
        <v>7481</v>
      </c>
      <c r="F3730" s="10">
        <v>42036</v>
      </c>
      <c r="G3730" s="10">
        <v>45689</v>
      </c>
      <c r="H3730" s="11">
        <v>11</v>
      </c>
      <c r="I3730" s="20" t="s">
        <v>259</v>
      </c>
      <c r="J3730" s="11" t="s">
        <v>261</v>
      </c>
      <c r="K3730" s="11" t="s">
        <v>12658</v>
      </c>
      <c r="L3730" s="11">
        <v>2</v>
      </c>
    </row>
    <row r="3731" spans="1:12">
      <c r="A3731" s="11" t="s">
        <v>7232</v>
      </c>
      <c r="D3731" s="11" t="s">
        <v>260</v>
      </c>
      <c r="E3731" s="19" t="s">
        <v>7482</v>
      </c>
      <c r="F3731" s="10">
        <v>42036</v>
      </c>
      <c r="G3731" s="10">
        <v>45689</v>
      </c>
      <c r="H3731" s="11">
        <v>11</v>
      </c>
      <c r="I3731" s="20" t="s">
        <v>259</v>
      </c>
      <c r="J3731" s="11" t="s">
        <v>261</v>
      </c>
      <c r="K3731" s="11" t="s">
        <v>12658</v>
      </c>
      <c r="L3731" s="11">
        <v>2</v>
      </c>
    </row>
    <row r="3732" spans="1:12">
      <c r="A3732" s="11" t="s">
        <v>7233</v>
      </c>
      <c r="D3732" s="11" t="s">
        <v>260</v>
      </c>
      <c r="E3732" s="19" t="s">
        <v>7483</v>
      </c>
      <c r="F3732" s="10">
        <v>42036</v>
      </c>
      <c r="G3732" s="10">
        <v>45689</v>
      </c>
      <c r="H3732" s="11">
        <v>11</v>
      </c>
      <c r="I3732" s="20" t="s">
        <v>259</v>
      </c>
      <c r="J3732" s="11" t="s">
        <v>261</v>
      </c>
      <c r="K3732" s="11" t="s">
        <v>12658</v>
      </c>
      <c r="L3732" s="11">
        <v>2</v>
      </c>
    </row>
    <row r="3733" spans="1:12">
      <c r="A3733" s="11" t="s">
        <v>7234</v>
      </c>
      <c r="D3733" s="11" t="s">
        <v>260</v>
      </c>
      <c r="E3733" s="19" t="s">
        <v>7484</v>
      </c>
      <c r="F3733" s="10">
        <v>42036</v>
      </c>
      <c r="G3733" s="10">
        <v>45689</v>
      </c>
      <c r="H3733" s="11">
        <v>11</v>
      </c>
      <c r="I3733" s="20" t="s">
        <v>259</v>
      </c>
      <c r="J3733" s="11" t="s">
        <v>261</v>
      </c>
      <c r="K3733" s="11" t="s">
        <v>12658</v>
      </c>
      <c r="L3733" s="11">
        <v>2</v>
      </c>
    </row>
    <row r="3734" spans="1:12">
      <c r="A3734" s="11" t="s">
        <v>7235</v>
      </c>
      <c r="D3734" s="11" t="s">
        <v>260</v>
      </c>
      <c r="E3734" s="19" t="s">
        <v>7485</v>
      </c>
      <c r="F3734" s="10">
        <v>42036</v>
      </c>
      <c r="G3734" s="10">
        <v>45689</v>
      </c>
      <c r="H3734" s="11">
        <v>11</v>
      </c>
      <c r="I3734" s="20" t="s">
        <v>259</v>
      </c>
      <c r="J3734" s="11" t="s">
        <v>261</v>
      </c>
      <c r="K3734" s="11" t="s">
        <v>12658</v>
      </c>
      <c r="L3734" s="11">
        <v>2</v>
      </c>
    </row>
    <row r="3735" spans="1:12">
      <c r="A3735" s="11" t="s">
        <v>7236</v>
      </c>
      <c r="D3735" s="11" t="s">
        <v>260</v>
      </c>
      <c r="E3735" s="19" t="s">
        <v>7486</v>
      </c>
      <c r="F3735" s="10">
        <v>42036</v>
      </c>
      <c r="G3735" s="10">
        <v>45689</v>
      </c>
      <c r="H3735" s="11">
        <v>11</v>
      </c>
      <c r="I3735" s="11" t="s">
        <v>277</v>
      </c>
      <c r="J3735" s="11" t="s">
        <v>261</v>
      </c>
      <c r="K3735" s="11" t="s">
        <v>12658</v>
      </c>
      <c r="L3735" s="11">
        <v>2</v>
      </c>
    </row>
    <row r="3736" spans="1:12">
      <c r="A3736" s="11" t="s">
        <v>7237</v>
      </c>
      <c r="D3736" s="11" t="s">
        <v>260</v>
      </c>
      <c r="E3736" s="19" t="s">
        <v>7487</v>
      </c>
      <c r="F3736" s="10">
        <v>42036</v>
      </c>
      <c r="G3736" s="10">
        <v>45689</v>
      </c>
      <c r="H3736" s="11">
        <v>11</v>
      </c>
      <c r="I3736" s="11" t="s">
        <v>277</v>
      </c>
      <c r="J3736" s="11" t="s">
        <v>261</v>
      </c>
      <c r="K3736" s="11" t="s">
        <v>12658</v>
      </c>
      <c r="L3736" s="11">
        <v>2</v>
      </c>
    </row>
    <row r="3737" spans="1:12">
      <c r="A3737" s="11" t="s">
        <v>7238</v>
      </c>
      <c r="D3737" s="11" t="s">
        <v>260</v>
      </c>
      <c r="E3737" s="19" t="s">
        <v>7488</v>
      </c>
      <c r="F3737" s="10">
        <v>42036</v>
      </c>
      <c r="G3737" s="10">
        <v>45689</v>
      </c>
      <c r="H3737" s="11">
        <v>11</v>
      </c>
      <c r="I3737" s="11" t="s">
        <v>277</v>
      </c>
      <c r="J3737" s="11" t="s">
        <v>261</v>
      </c>
      <c r="K3737" s="11" t="s">
        <v>12658</v>
      </c>
      <c r="L3737" s="11">
        <v>2</v>
      </c>
    </row>
    <row r="3738" spans="1:12">
      <c r="A3738" s="11" t="s">
        <v>7239</v>
      </c>
      <c r="D3738" s="11" t="s">
        <v>260</v>
      </c>
      <c r="E3738" s="19" t="s">
        <v>7489</v>
      </c>
      <c r="F3738" s="10">
        <v>42036</v>
      </c>
      <c r="G3738" s="10">
        <v>45689</v>
      </c>
      <c r="H3738" s="11">
        <v>11</v>
      </c>
      <c r="I3738" s="20" t="s">
        <v>259</v>
      </c>
      <c r="J3738" s="11" t="s">
        <v>261</v>
      </c>
      <c r="K3738" s="11" t="s">
        <v>12658</v>
      </c>
      <c r="L3738" s="11">
        <v>2</v>
      </c>
    </row>
    <row r="3739" spans="1:12">
      <c r="A3739" s="11" t="s">
        <v>7240</v>
      </c>
      <c r="D3739" s="11" t="s">
        <v>260</v>
      </c>
      <c r="E3739" s="19" t="s">
        <v>7490</v>
      </c>
      <c r="F3739" s="10">
        <v>42036</v>
      </c>
      <c r="G3739" s="10">
        <v>45689</v>
      </c>
      <c r="H3739" s="11">
        <v>11</v>
      </c>
      <c r="I3739" s="20" t="s">
        <v>259</v>
      </c>
      <c r="J3739" s="11" t="s">
        <v>261</v>
      </c>
      <c r="K3739" s="11" t="s">
        <v>12658</v>
      </c>
      <c r="L3739" s="11">
        <v>2</v>
      </c>
    </row>
    <row r="3740" spans="1:12">
      <c r="A3740" s="11" t="s">
        <v>7241</v>
      </c>
      <c r="D3740" s="11" t="s">
        <v>260</v>
      </c>
      <c r="E3740" s="19" t="s">
        <v>7491</v>
      </c>
      <c r="F3740" s="10">
        <v>42036</v>
      </c>
      <c r="G3740" s="10">
        <v>45689</v>
      </c>
      <c r="H3740" s="11">
        <v>11</v>
      </c>
      <c r="I3740" s="20" t="s">
        <v>259</v>
      </c>
      <c r="J3740" s="11" t="s">
        <v>261</v>
      </c>
      <c r="K3740" s="11" t="s">
        <v>12658</v>
      </c>
      <c r="L3740" s="11">
        <v>2</v>
      </c>
    </row>
    <row r="3741" spans="1:12">
      <c r="A3741" s="11" t="s">
        <v>7242</v>
      </c>
      <c r="D3741" s="11" t="s">
        <v>260</v>
      </c>
      <c r="E3741" s="19" t="s">
        <v>7492</v>
      </c>
      <c r="F3741" s="10">
        <v>42036</v>
      </c>
      <c r="G3741" s="10">
        <v>45689</v>
      </c>
      <c r="H3741" s="11">
        <v>11</v>
      </c>
      <c r="I3741" s="20" t="s">
        <v>259</v>
      </c>
      <c r="J3741" s="11" t="s">
        <v>261</v>
      </c>
      <c r="K3741" s="11" t="s">
        <v>12658</v>
      </c>
      <c r="L3741" s="11">
        <v>2</v>
      </c>
    </row>
    <row r="3742" spans="1:12">
      <c r="A3742" s="11" t="s">
        <v>7243</v>
      </c>
      <c r="D3742" s="11" t="s">
        <v>260</v>
      </c>
      <c r="E3742" s="19" t="s">
        <v>7493</v>
      </c>
      <c r="F3742" s="10">
        <v>42036</v>
      </c>
      <c r="G3742" s="10">
        <v>45689</v>
      </c>
      <c r="H3742" s="11">
        <v>11</v>
      </c>
      <c r="I3742" s="20" t="s">
        <v>259</v>
      </c>
      <c r="J3742" s="11" t="s">
        <v>261</v>
      </c>
      <c r="K3742" s="11" t="s">
        <v>12658</v>
      </c>
      <c r="L3742" s="11">
        <v>2</v>
      </c>
    </row>
    <row r="3743" spans="1:12">
      <c r="A3743" s="11" t="s">
        <v>7244</v>
      </c>
      <c r="D3743" s="11" t="s">
        <v>260</v>
      </c>
      <c r="E3743" s="19" t="s">
        <v>7494</v>
      </c>
      <c r="F3743" s="10">
        <v>42036</v>
      </c>
      <c r="G3743" s="10">
        <v>45689</v>
      </c>
      <c r="H3743" s="11">
        <v>11</v>
      </c>
      <c r="I3743" s="20" t="s">
        <v>259</v>
      </c>
      <c r="J3743" s="11" t="s">
        <v>261</v>
      </c>
      <c r="K3743" s="11" t="s">
        <v>12658</v>
      </c>
      <c r="L3743" s="11">
        <v>2</v>
      </c>
    </row>
    <row r="3744" spans="1:12">
      <c r="A3744" s="11" t="s">
        <v>7245</v>
      </c>
      <c r="D3744" s="11" t="s">
        <v>260</v>
      </c>
      <c r="E3744" s="19" t="s">
        <v>7495</v>
      </c>
      <c r="F3744" s="10">
        <v>42036</v>
      </c>
      <c r="G3744" s="10">
        <v>45689</v>
      </c>
      <c r="H3744" s="11">
        <v>11</v>
      </c>
      <c r="I3744" s="20" t="s">
        <v>259</v>
      </c>
      <c r="J3744" s="11" t="s">
        <v>261</v>
      </c>
      <c r="K3744" s="11" t="s">
        <v>12658</v>
      </c>
      <c r="L3744" s="11">
        <v>2</v>
      </c>
    </row>
    <row r="3745" spans="1:12">
      <c r="A3745" s="11" t="s">
        <v>7246</v>
      </c>
      <c r="D3745" s="11" t="s">
        <v>260</v>
      </c>
      <c r="E3745" s="19" t="s">
        <v>7496</v>
      </c>
      <c r="F3745" s="10">
        <v>42036</v>
      </c>
      <c r="G3745" s="10">
        <v>45689</v>
      </c>
      <c r="H3745" s="11">
        <v>11</v>
      </c>
      <c r="I3745" s="20" t="s">
        <v>259</v>
      </c>
      <c r="J3745" s="11" t="s">
        <v>261</v>
      </c>
      <c r="K3745" s="11" t="s">
        <v>12658</v>
      </c>
      <c r="L3745" s="11">
        <v>2</v>
      </c>
    </row>
    <row r="3746" spans="1:12">
      <c r="A3746" s="11" t="s">
        <v>7247</v>
      </c>
      <c r="D3746" s="11" t="s">
        <v>260</v>
      </c>
      <c r="E3746" s="19" t="s">
        <v>7497</v>
      </c>
      <c r="F3746" s="10">
        <v>42036</v>
      </c>
      <c r="G3746" s="10">
        <v>45689</v>
      </c>
      <c r="H3746" s="11">
        <v>11</v>
      </c>
      <c r="I3746" s="20" t="s">
        <v>259</v>
      </c>
      <c r="J3746" s="11" t="s">
        <v>261</v>
      </c>
      <c r="K3746" s="11" t="s">
        <v>12658</v>
      </c>
      <c r="L3746" s="11">
        <v>2</v>
      </c>
    </row>
    <row r="3747" spans="1:12">
      <c r="A3747" s="11" t="s">
        <v>7248</v>
      </c>
      <c r="D3747" s="11" t="s">
        <v>260</v>
      </c>
      <c r="E3747" s="19" t="s">
        <v>7498</v>
      </c>
      <c r="F3747" s="10">
        <v>42036</v>
      </c>
      <c r="G3747" s="10">
        <v>45689</v>
      </c>
      <c r="H3747" s="11">
        <v>11</v>
      </c>
      <c r="I3747" s="20" t="s">
        <v>259</v>
      </c>
      <c r="J3747" s="11" t="s">
        <v>261</v>
      </c>
      <c r="K3747" s="11" t="s">
        <v>12658</v>
      </c>
      <c r="L3747" s="11">
        <v>2</v>
      </c>
    </row>
    <row r="3748" spans="1:12">
      <c r="A3748" s="11" t="s">
        <v>7249</v>
      </c>
      <c r="D3748" s="11" t="s">
        <v>260</v>
      </c>
      <c r="E3748" s="19" t="s">
        <v>7499</v>
      </c>
      <c r="F3748" s="10">
        <v>42036</v>
      </c>
      <c r="G3748" s="10">
        <v>45689</v>
      </c>
      <c r="H3748" s="11">
        <v>11</v>
      </c>
      <c r="I3748" s="20" t="s">
        <v>259</v>
      </c>
      <c r="J3748" s="11" t="s">
        <v>261</v>
      </c>
      <c r="K3748" s="11" t="s">
        <v>12658</v>
      </c>
      <c r="L3748" s="11">
        <v>2</v>
      </c>
    </row>
    <row r="3749" spans="1:12">
      <c r="A3749" s="11" t="s">
        <v>7250</v>
      </c>
      <c r="D3749" s="11" t="s">
        <v>260</v>
      </c>
      <c r="E3749" s="19" t="s">
        <v>7500</v>
      </c>
      <c r="F3749" s="10">
        <v>42036</v>
      </c>
      <c r="G3749" s="10">
        <v>45689</v>
      </c>
      <c r="H3749" s="11">
        <v>11</v>
      </c>
      <c r="I3749" s="20" t="s">
        <v>259</v>
      </c>
      <c r="J3749" s="11" t="s">
        <v>261</v>
      </c>
      <c r="K3749" s="11" t="s">
        <v>12658</v>
      </c>
      <c r="L3749" s="11">
        <v>2</v>
      </c>
    </row>
    <row r="3750" spans="1:12">
      <c r="A3750" s="11" t="s">
        <v>7251</v>
      </c>
      <c r="D3750" s="11" t="s">
        <v>260</v>
      </c>
      <c r="E3750" s="19" t="s">
        <v>7501</v>
      </c>
      <c r="F3750" s="10">
        <v>42036</v>
      </c>
      <c r="G3750" s="10">
        <v>45689</v>
      </c>
      <c r="H3750" s="11">
        <v>11</v>
      </c>
      <c r="I3750" s="20" t="s">
        <v>259</v>
      </c>
      <c r="J3750" s="11" t="s">
        <v>261</v>
      </c>
      <c r="K3750" s="11" t="s">
        <v>12658</v>
      </c>
      <c r="L3750" s="11">
        <v>2</v>
      </c>
    </row>
    <row r="3751" spans="1:12">
      <c r="A3751" s="11" t="s">
        <v>7252</v>
      </c>
      <c r="D3751" s="11" t="s">
        <v>260</v>
      </c>
      <c r="E3751" s="19" t="s">
        <v>7502</v>
      </c>
      <c r="F3751" s="10">
        <v>42036</v>
      </c>
      <c r="G3751" s="10">
        <v>45689</v>
      </c>
      <c r="H3751" s="11">
        <v>11</v>
      </c>
      <c r="I3751" s="20" t="s">
        <v>259</v>
      </c>
      <c r="J3751" s="11" t="s">
        <v>261</v>
      </c>
      <c r="K3751" s="11" t="s">
        <v>12658</v>
      </c>
      <c r="L3751" s="11">
        <v>2</v>
      </c>
    </row>
    <row r="3752" spans="1:12">
      <c r="A3752" s="11" t="s">
        <v>7253</v>
      </c>
      <c r="D3752" s="11" t="s">
        <v>260</v>
      </c>
      <c r="E3752" s="19" t="s">
        <v>7503</v>
      </c>
      <c r="F3752" s="10">
        <v>42036</v>
      </c>
      <c r="G3752" s="10">
        <v>45689</v>
      </c>
      <c r="H3752" s="11">
        <v>11</v>
      </c>
      <c r="I3752" s="20" t="s">
        <v>259</v>
      </c>
      <c r="J3752" s="11" t="s">
        <v>261</v>
      </c>
      <c r="K3752" s="11" t="s">
        <v>12658</v>
      </c>
      <c r="L3752" s="11">
        <v>2</v>
      </c>
    </row>
    <row r="3753" spans="1:12">
      <c r="A3753" s="11" t="s">
        <v>7254</v>
      </c>
      <c r="D3753" s="11" t="s">
        <v>260</v>
      </c>
      <c r="E3753" s="19" t="s">
        <v>7504</v>
      </c>
      <c r="F3753" s="10">
        <v>42036</v>
      </c>
      <c r="G3753" s="10">
        <v>45689</v>
      </c>
      <c r="H3753" s="11">
        <v>11</v>
      </c>
      <c r="I3753" s="11" t="s">
        <v>277</v>
      </c>
      <c r="J3753" s="11" t="s">
        <v>261</v>
      </c>
      <c r="K3753" s="11" t="s">
        <v>12658</v>
      </c>
      <c r="L3753" s="11">
        <v>2</v>
      </c>
    </row>
    <row r="3754" spans="1:12">
      <c r="A3754" s="11" t="s">
        <v>7255</v>
      </c>
      <c r="D3754" s="11" t="s">
        <v>260</v>
      </c>
      <c r="E3754" s="19" t="s">
        <v>7505</v>
      </c>
      <c r="F3754" s="10">
        <v>42036</v>
      </c>
      <c r="G3754" s="10">
        <v>45689</v>
      </c>
      <c r="H3754" s="11">
        <v>11</v>
      </c>
      <c r="I3754" s="11" t="s">
        <v>277</v>
      </c>
      <c r="J3754" s="11" t="s">
        <v>261</v>
      </c>
      <c r="K3754" s="11" t="s">
        <v>12658</v>
      </c>
      <c r="L3754" s="11">
        <v>2</v>
      </c>
    </row>
    <row r="3755" spans="1:12">
      <c r="A3755" s="11" t="s">
        <v>7256</v>
      </c>
      <c r="D3755" s="11" t="s">
        <v>260</v>
      </c>
      <c r="E3755" s="19" t="s">
        <v>7506</v>
      </c>
      <c r="F3755" s="10">
        <v>42036</v>
      </c>
      <c r="G3755" s="10">
        <v>45689</v>
      </c>
      <c r="H3755" s="11">
        <v>11</v>
      </c>
      <c r="I3755" s="11" t="s">
        <v>277</v>
      </c>
      <c r="J3755" s="11" t="s">
        <v>261</v>
      </c>
      <c r="K3755" s="11" t="s">
        <v>12658</v>
      </c>
      <c r="L3755" s="11">
        <v>2</v>
      </c>
    </row>
    <row r="3756" spans="1:12">
      <c r="A3756" s="11" t="s">
        <v>7257</v>
      </c>
      <c r="D3756" s="11" t="s">
        <v>260</v>
      </c>
      <c r="E3756" s="19" t="s">
        <v>7507</v>
      </c>
      <c r="F3756" s="10">
        <v>42036</v>
      </c>
      <c r="G3756" s="10">
        <v>45689</v>
      </c>
      <c r="H3756" s="11">
        <v>11</v>
      </c>
      <c r="I3756" s="20" t="s">
        <v>259</v>
      </c>
      <c r="J3756" s="11" t="s">
        <v>261</v>
      </c>
      <c r="K3756" s="11" t="s">
        <v>12658</v>
      </c>
      <c r="L3756" s="11">
        <v>2</v>
      </c>
    </row>
    <row r="3757" spans="1:12">
      <c r="A3757" s="11" t="s">
        <v>7258</v>
      </c>
      <c r="D3757" s="11" t="s">
        <v>260</v>
      </c>
      <c r="E3757" s="19" t="s">
        <v>7508</v>
      </c>
      <c r="F3757" s="10">
        <v>42036</v>
      </c>
      <c r="G3757" s="10">
        <v>45689</v>
      </c>
      <c r="H3757" s="11">
        <v>11</v>
      </c>
      <c r="I3757" s="20" t="s">
        <v>259</v>
      </c>
      <c r="J3757" s="11" t="s">
        <v>261</v>
      </c>
      <c r="K3757" s="11" t="s">
        <v>12658</v>
      </c>
      <c r="L3757" s="11">
        <v>2</v>
      </c>
    </row>
    <row r="3758" spans="1:12">
      <c r="A3758" s="11" t="s">
        <v>7259</v>
      </c>
      <c r="D3758" s="11" t="s">
        <v>260</v>
      </c>
      <c r="E3758" s="19" t="s">
        <v>7509</v>
      </c>
      <c r="F3758" s="10">
        <v>42036</v>
      </c>
      <c r="G3758" s="10">
        <v>45689</v>
      </c>
      <c r="H3758" s="11">
        <v>11</v>
      </c>
      <c r="I3758" s="20" t="s">
        <v>259</v>
      </c>
      <c r="J3758" s="11" t="s">
        <v>261</v>
      </c>
      <c r="K3758" s="11" t="s">
        <v>12658</v>
      </c>
      <c r="L3758" s="11">
        <v>2</v>
      </c>
    </row>
    <row r="3759" spans="1:12">
      <c r="A3759" s="11" t="s">
        <v>7260</v>
      </c>
      <c r="D3759" s="11" t="s">
        <v>260</v>
      </c>
      <c r="E3759" s="19" t="s">
        <v>7510</v>
      </c>
      <c r="F3759" s="10">
        <v>42036</v>
      </c>
      <c r="G3759" s="10">
        <v>45689</v>
      </c>
      <c r="H3759" s="11">
        <v>11</v>
      </c>
      <c r="I3759" s="20" t="s">
        <v>259</v>
      </c>
      <c r="J3759" s="11" t="s">
        <v>261</v>
      </c>
      <c r="K3759" s="11" t="s">
        <v>12658</v>
      </c>
      <c r="L3759" s="11">
        <v>2</v>
      </c>
    </row>
    <row r="3760" spans="1:12">
      <c r="A3760" s="11" t="s">
        <v>7261</v>
      </c>
      <c r="D3760" s="11" t="s">
        <v>260</v>
      </c>
      <c r="E3760" s="19" t="s">
        <v>7511</v>
      </c>
      <c r="F3760" s="10">
        <v>42036</v>
      </c>
      <c r="G3760" s="10">
        <v>45689</v>
      </c>
      <c r="H3760" s="11">
        <v>11</v>
      </c>
      <c r="I3760" s="20" t="s">
        <v>259</v>
      </c>
      <c r="J3760" s="11" t="s">
        <v>261</v>
      </c>
      <c r="K3760" s="11" t="s">
        <v>12658</v>
      </c>
      <c r="L3760" s="11">
        <v>2</v>
      </c>
    </row>
    <row r="3761" spans="1:12">
      <c r="A3761" s="11" t="s">
        <v>7262</v>
      </c>
      <c r="D3761" s="11" t="s">
        <v>260</v>
      </c>
      <c r="E3761" s="19" t="s">
        <v>7512</v>
      </c>
      <c r="F3761" s="10">
        <v>42036</v>
      </c>
      <c r="G3761" s="10">
        <v>45689</v>
      </c>
      <c r="H3761" s="11">
        <v>11</v>
      </c>
      <c r="I3761" s="20" t="s">
        <v>259</v>
      </c>
      <c r="J3761" s="11" t="s">
        <v>261</v>
      </c>
      <c r="K3761" s="11" t="s">
        <v>12658</v>
      </c>
      <c r="L3761" s="11">
        <v>2</v>
      </c>
    </row>
    <row r="3762" spans="1:12">
      <c r="A3762" s="11" t="s">
        <v>7513</v>
      </c>
      <c r="D3762" s="11" t="s">
        <v>260</v>
      </c>
      <c r="E3762" s="19" t="s">
        <v>7763</v>
      </c>
      <c r="F3762" s="10">
        <v>42036</v>
      </c>
      <c r="G3762" s="10">
        <v>45689</v>
      </c>
      <c r="H3762" s="11">
        <v>11</v>
      </c>
      <c r="I3762" s="20" t="s">
        <v>259</v>
      </c>
      <c r="J3762" s="11" t="s">
        <v>261</v>
      </c>
      <c r="K3762" s="11" t="s">
        <v>12658</v>
      </c>
      <c r="L3762" s="11">
        <v>2</v>
      </c>
    </row>
    <row r="3763" spans="1:12">
      <c r="A3763" s="11" t="s">
        <v>7514</v>
      </c>
      <c r="D3763" s="11" t="s">
        <v>260</v>
      </c>
      <c r="E3763" s="19" t="s">
        <v>7764</v>
      </c>
      <c r="F3763" s="10">
        <v>42036</v>
      </c>
      <c r="G3763" s="10">
        <v>45689</v>
      </c>
      <c r="H3763" s="11">
        <v>11</v>
      </c>
      <c r="I3763" s="20" t="s">
        <v>259</v>
      </c>
      <c r="J3763" s="11" t="s">
        <v>261</v>
      </c>
      <c r="K3763" s="11" t="s">
        <v>12658</v>
      </c>
      <c r="L3763" s="11">
        <v>2</v>
      </c>
    </row>
    <row r="3764" spans="1:12">
      <c r="A3764" s="11" t="s">
        <v>7515</v>
      </c>
      <c r="D3764" s="11" t="s">
        <v>260</v>
      </c>
      <c r="E3764" s="19" t="s">
        <v>7765</v>
      </c>
      <c r="F3764" s="10">
        <v>42036</v>
      </c>
      <c r="G3764" s="10">
        <v>45689</v>
      </c>
      <c r="H3764" s="11">
        <v>11</v>
      </c>
      <c r="I3764" s="20" t="s">
        <v>259</v>
      </c>
      <c r="J3764" s="11" t="s">
        <v>261</v>
      </c>
      <c r="K3764" s="11" t="s">
        <v>12658</v>
      </c>
      <c r="L3764" s="11">
        <v>2</v>
      </c>
    </row>
    <row r="3765" spans="1:12">
      <c r="A3765" s="11" t="s">
        <v>7516</v>
      </c>
      <c r="D3765" s="11" t="s">
        <v>260</v>
      </c>
      <c r="E3765" s="19" t="s">
        <v>7766</v>
      </c>
      <c r="F3765" s="10">
        <v>42036</v>
      </c>
      <c r="G3765" s="10">
        <v>45689</v>
      </c>
      <c r="H3765" s="11">
        <v>11</v>
      </c>
      <c r="I3765" s="20" t="s">
        <v>259</v>
      </c>
      <c r="J3765" s="11" t="s">
        <v>261</v>
      </c>
      <c r="K3765" s="11" t="s">
        <v>12658</v>
      </c>
      <c r="L3765" s="11">
        <v>2</v>
      </c>
    </row>
    <row r="3766" spans="1:12">
      <c r="A3766" s="11" t="s">
        <v>7517</v>
      </c>
      <c r="D3766" s="11" t="s">
        <v>260</v>
      </c>
      <c r="E3766" s="19" t="s">
        <v>7767</v>
      </c>
      <c r="F3766" s="10">
        <v>42036</v>
      </c>
      <c r="G3766" s="10">
        <v>45689</v>
      </c>
      <c r="H3766" s="11">
        <v>11</v>
      </c>
      <c r="I3766" s="20" t="s">
        <v>259</v>
      </c>
      <c r="J3766" s="11" t="s">
        <v>261</v>
      </c>
      <c r="K3766" s="11" t="s">
        <v>12658</v>
      </c>
      <c r="L3766" s="11">
        <v>2</v>
      </c>
    </row>
    <row r="3767" spans="1:12">
      <c r="A3767" s="11" t="s">
        <v>7518</v>
      </c>
      <c r="D3767" s="11" t="s">
        <v>260</v>
      </c>
      <c r="E3767" s="19" t="s">
        <v>7768</v>
      </c>
      <c r="F3767" s="10">
        <v>42036</v>
      </c>
      <c r="G3767" s="10">
        <v>45689</v>
      </c>
      <c r="H3767" s="11">
        <v>11</v>
      </c>
      <c r="I3767" s="20" t="s">
        <v>259</v>
      </c>
      <c r="J3767" s="11" t="s">
        <v>261</v>
      </c>
      <c r="K3767" s="11" t="s">
        <v>12658</v>
      </c>
      <c r="L3767" s="11">
        <v>2</v>
      </c>
    </row>
    <row r="3768" spans="1:12">
      <c r="A3768" s="11" t="s">
        <v>7519</v>
      </c>
      <c r="D3768" s="11" t="s">
        <v>260</v>
      </c>
      <c r="E3768" s="19" t="s">
        <v>7769</v>
      </c>
      <c r="F3768" s="10">
        <v>42036</v>
      </c>
      <c r="G3768" s="10">
        <v>45689</v>
      </c>
      <c r="H3768" s="11">
        <v>11</v>
      </c>
      <c r="I3768" s="20" t="s">
        <v>259</v>
      </c>
      <c r="J3768" s="11" t="s">
        <v>261</v>
      </c>
      <c r="K3768" s="11" t="s">
        <v>12658</v>
      </c>
      <c r="L3768" s="11">
        <v>2</v>
      </c>
    </row>
    <row r="3769" spans="1:12">
      <c r="A3769" s="11" t="s">
        <v>7520</v>
      </c>
      <c r="D3769" s="11" t="s">
        <v>260</v>
      </c>
      <c r="E3769" s="19" t="s">
        <v>7770</v>
      </c>
      <c r="F3769" s="10">
        <v>42036</v>
      </c>
      <c r="G3769" s="10">
        <v>45689</v>
      </c>
      <c r="H3769" s="11">
        <v>11</v>
      </c>
      <c r="I3769" s="20" t="s">
        <v>259</v>
      </c>
      <c r="J3769" s="11" t="s">
        <v>261</v>
      </c>
      <c r="K3769" s="11" t="s">
        <v>12658</v>
      </c>
      <c r="L3769" s="11">
        <v>2</v>
      </c>
    </row>
    <row r="3770" spans="1:12">
      <c r="A3770" s="11" t="s">
        <v>7521</v>
      </c>
      <c r="D3770" s="11" t="s">
        <v>260</v>
      </c>
      <c r="E3770" s="19" t="s">
        <v>7771</v>
      </c>
      <c r="F3770" s="10">
        <v>42036</v>
      </c>
      <c r="G3770" s="10">
        <v>45689</v>
      </c>
      <c r="H3770" s="11">
        <v>11</v>
      </c>
      <c r="I3770" s="20" t="s">
        <v>259</v>
      </c>
      <c r="J3770" s="11" t="s">
        <v>261</v>
      </c>
      <c r="K3770" s="11" t="s">
        <v>12658</v>
      </c>
      <c r="L3770" s="11">
        <v>2</v>
      </c>
    </row>
    <row r="3771" spans="1:12">
      <c r="A3771" s="11" t="s">
        <v>7522</v>
      </c>
      <c r="D3771" s="11" t="s">
        <v>260</v>
      </c>
      <c r="E3771" s="19" t="s">
        <v>7772</v>
      </c>
      <c r="F3771" s="10">
        <v>42036</v>
      </c>
      <c r="G3771" s="10">
        <v>45689</v>
      </c>
      <c r="H3771" s="11">
        <v>11</v>
      </c>
      <c r="I3771" s="11" t="s">
        <v>277</v>
      </c>
      <c r="J3771" s="11" t="s">
        <v>261</v>
      </c>
      <c r="K3771" s="11" t="s">
        <v>12658</v>
      </c>
      <c r="L3771" s="11">
        <v>2</v>
      </c>
    </row>
    <row r="3772" spans="1:12">
      <c r="A3772" s="11" t="s">
        <v>7523</v>
      </c>
      <c r="D3772" s="11" t="s">
        <v>260</v>
      </c>
      <c r="E3772" s="19" t="s">
        <v>7773</v>
      </c>
      <c r="F3772" s="10">
        <v>42036</v>
      </c>
      <c r="G3772" s="10">
        <v>45689</v>
      </c>
      <c r="H3772" s="11">
        <v>11</v>
      </c>
      <c r="I3772" s="11" t="s">
        <v>277</v>
      </c>
      <c r="J3772" s="11" t="s">
        <v>261</v>
      </c>
      <c r="K3772" s="11" t="s">
        <v>12658</v>
      </c>
      <c r="L3772" s="11">
        <v>2</v>
      </c>
    </row>
    <row r="3773" spans="1:12">
      <c r="A3773" s="11" t="s">
        <v>7524</v>
      </c>
      <c r="D3773" s="11" t="s">
        <v>260</v>
      </c>
      <c r="E3773" s="19" t="s">
        <v>7774</v>
      </c>
      <c r="F3773" s="10">
        <v>42036</v>
      </c>
      <c r="G3773" s="10">
        <v>45689</v>
      </c>
      <c r="H3773" s="11">
        <v>11</v>
      </c>
      <c r="I3773" s="11" t="s">
        <v>277</v>
      </c>
      <c r="J3773" s="11" t="s">
        <v>261</v>
      </c>
      <c r="K3773" s="11" t="s">
        <v>12658</v>
      </c>
      <c r="L3773" s="11">
        <v>2</v>
      </c>
    </row>
    <row r="3774" spans="1:12">
      <c r="A3774" s="11" t="s">
        <v>7525</v>
      </c>
      <c r="D3774" s="11" t="s">
        <v>260</v>
      </c>
      <c r="E3774" s="19" t="s">
        <v>7775</v>
      </c>
      <c r="F3774" s="10">
        <v>42036</v>
      </c>
      <c r="G3774" s="10">
        <v>45689</v>
      </c>
      <c r="H3774" s="11">
        <v>11</v>
      </c>
      <c r="I3774" s="20" t="s">
        <v>259</v>
      </c>
      <c r="J3774" s="11" t="s">
        <v>261</v>
      </c>
      <c r="K3774" s="11" t="s">
        <v>12658</v>
      </c>
      <c r="L3774" s="11">
        <v>2</v>
      </c>
    </row>
    <row r="3775" spans="1:12">
      <c r="A3775" s="11" t="s">
        <v>7526</v>
      </c>
      <c r="D3775" s="11" t="s">
        <v>260</v>
      </c>
      <c r="E3775" s="19" t="s">
        <v>7776</v>
      </c>
      <c r="F3775" s="10">
        <v>42036</v>
      </c>
      <c r="G3775" s="10">
        <v>45689</v>
      </c>
      <c r="H3775" s="11">
        <v>11</v>
      </c>
      <c r="I3775" s="20" t="s">
        <v>259</v>
      </c>
      <c r="J3775" s="11" t="s">
        <v>261</v>
      </c>
      <c r="K3775" s="11" t="s">
        <v>12658</v>
      </c>
      <c r="L3775" s="11">
        <v>2</v>
      </c>
    </row>
    <row r="3776" spans="1:12">
      <c r="A3776" s="11" t="s">
        <v>7527</v>
      </c>
      <c r="D3776" s="11" t="s">
        <v>260</v>
      </c>
      <c r="E3776" s="19" t="s">
        <v>7777</v>
      </c>
      <c r="F3776" s="10">
        <v>42036</v>
      </c>
      <c r="G3776" s="10">
        <v>45689</v>
      </c>
      <c r="H3776" s="11">
        <v>11</v>
      </c>
      <c r="I3776" s="20" t="s">
        <v>259</v>
      </c>
      <c r="J3776" s="11" t="s">
        <v>261</v>
      </c>
      <c r="K3776" s="11" t="s">
        <v>12658</v>
      </c>
      <c r="L3776" s="11">
        <v>2</v>
      </c>
    </row>
    <row r="3777" spans="1:12">
      <c r="A3777" s="11" t="s">
        <v>7528</v>
      </c>
      <c r="D3777" s="11" t="s">
        <v>260</v>
      </c>
      <c r="E3777" s="19" t="s">
        <v>7778</v>
      </c>
      <c r="F3777" s="10">
        <v>42036</v>
      </c>
      <c r="G3777" s="10">
        <v>45689</v>
      </c>
      <c r="H3777" s="11">
        <v>11</v>
      </c>
      <c r="I3777" s="20" t="s">
        <v>259</v>
      </c>
      <c r="J3777" s="11" t="s">
        <v>261</v>
      </c>
      <c r="K3777" s="11" t="s">
        <v>12658</v>
      </c>
      <c r="L3777" s="11">
        <v>2</v>
      </c>
    </row>
    <row r="3778" spans="1:12">
      <c r="A3778" s="11" t="s">
        <v>7529</v>
      </c>
      <c r="D3778" s="11" t="s">
        <v>260</v>
      </c>
      <c r="E3778" s="19" t="s">
        <v>7779</v>
      </c>
      <c r="F3778" s="10">
        <v>42036</v>
      </c>
      <c r="G3778" s="10">
        <v>45689</v>
      </c>
      <c r="H3778" s="11">
        <v>11</v>
      </c>
      <c r="I3778" s="20" t="s">
        <v>259</v>
      </c>
      <c r="J3778" s="11" t="s">
        <v>261</v>
      </c>
      <c r="K3778" s="11" t="s">
        <v>12658</v>
      </c>
      <c r="L3778" s="11">
        <v>2</v>
      </c>
    </row>
    <row r="3779" spans="1:12">
      <c r="A3779" s="11" t="s">
        <v>7530</v>
      </c>
      <c r="D3779" s="11" t="s">
        <v>260</v>
      </c>
      <c r="E3779" s="19" t="s">
        <v>7780</v>
      </c>
      <c r="F3779" s="10">
        <v>42036</v>
      </c>
      <c r="G3779" s="10">
        <v>45689</v>
      </c>
      <c r="H3779" s="11">
        <v>11</v>
      </c>
      <c r="I3779" s="20" t="s">
        <v>259</v>
      </c>
      <c r="J3779" s="11" t="s">
        <v>261</v>
      </c>
      <c r="K3779" s="11" t="s">
        <v>12658</v>
      </c>
      <c r="L3779" s="11">
        <v>2</v>
      </c>
    </row>
    <row r="3780" spans="1:12">
      <c r="A3780" s="11" t="s">
        <v>7531</v>
      </c>
      <c r="D3780" s="11" t="s">
        <v>260</v>
      </c>
      <c r="E3780" s="19" t="s">
        <v>7781</v>
      </c>
      <c r="F3780" s="10">
        <v>42036</v>
      </c>
      <c r="G3780" s="10">
        <v>45689</v>
      </c>
      <c r="H3780" s="11">
        <v>11</v>
      </c>
      <c r="I3780" s="20" t="s">
        <v>259</v>
      </c>
      <c r="J3780" s="11" t="s">
        <v>261</v>
      </c>
      <c r="K3780" s="11" t="s">
        <v>12658</v>
      </c>
      <c r="L3780" s="11">
        <v>2</v>
      </c>
    </row>
    <row r="3781" spans="1:12">
      <c r="A3781" s="11" t="s">
        <v>7532</v>
      </c>
      <c r="D3781" s="11" t="s">
        <v>260</v>
      </c>
      <c r="E3781" s="19" t="s">
        <v>7782</v>
      </c>
      <c r="F3781" s="10">
        <v>42036</v>
      </c>
      <c r="G3781" s="10">
        <v>45689</v>
      </c>
      <c r="H3781" s="11">
        <v>11</v>
      </c>
      <c r="I3781" s="20" t="s">
        <v>259</v>
      </c>
      <c r="J3781" s="11" t="s">
        <v>261</v>
      </c>
      <c r="K3781" s="11" t="s">
        <v>12658</v>
      </c>
      <c r="L3781" s="11">
        <v>2</v>
      </c>
    </row>
    <row r="3782" spans="1:12">
      <c r="A3782" s="11" t="s">
        <v>7533</v>
      </c>
      <c r="D3782" s="11" t="s">
        <v>260</v>
      </c>
      <c r="E3782" s="19" t="s">
        <v>7783</v>
      </c>
      <c r="F3782" s="10">
        <v>42036</v>
      </c>
      <c r="G3782" s="10">
        <v>45689</v>
      </c>
      <c r="H3782" s="11">
        <v>11</v>
      </c>
      <c r="I3782" s="20" t="s">
        <v>259</v>
      </c>
      <c r="J3782" s="11" t="s">
        <v>261</v>
      </c>
      <c r="K3782" s="11" t="s">
        <v>12658</v>
      </c>
      <c r="L3782" s="11">
        <v>2</v>
      </c>
    </row>
    <row r="3783" spans="1:12">
      <c r="A3783" s="11" t="s">
        <v>7534</v>
      </c>
      <c r="D3783" s="11" t="s">
        <v>260</v>
      </c>
      <c r="E3783" s="19" t="s">
        <v>7784</v>
      </c>
      <c r="F3783" s="10">
        <v>42036</v>
      </c>
      <c r="G3783" s="10">
        <v>45689</v>
      </c>
      <c r="H3783" s="11">
        <v>11</v>
      </c>
      <c r="I3783" s="20" t="s">
        <v>259</v>
      </c>
      <c r="J3783" s="11" t="s">
        <v>261</v>
      </c>
      <c r="K3783" s="11" t="s">
        <v>12658</v>
      </c>
      <c r="L3783" s="11">
        <v>2</v>
      </c>
    </row>
    <row r="3784" spans="1:12">
      <c r="A3784" s="11" t="s">
        <v>7535</v>
      </c>
      <c r="D3784" s="11" t="s">
        <v>260</v>
      </c>
      <c r="E3784" s="19" t="s">
        <v>7785</v>
      </c>
      <c r="F3784" s="10">
        <v>42036</v>
      </c>
      <c r="G3784" s="10">
        <v>45689</v>
      </c>
      <c r="H3784" s="11">
        <v>11</v>
      </c>
      <c r="I3784" s="20" t="s">
        <v>259</v>
      </c>
      <c r="J3784" s="11" t="s">
        <v>261</v>
      </c>
      <c r="K3784" s="11" t="s">
        <v>12658</v>
      </c>
      <c r="L3784" s="11">
        <v>2</v>
      </c>
    </row>
    <row r="3785" spans="1:12">
      <c r="A3785" s="11" t="s">
        <v>7536</v>
      </c>
      <c r="D3785" s="11" t="s">
        <v>260</v>
      </c>
      <c r="E3785" s="19" t="s">
        <v>7786</v>
      </c>
      <c r="F3785" s="10">
        <v>42036</v>
      </c>
      <c r="G3785" s="10">
        <v>45689</v>
      </c>
      <c r="H3785" s="11">
        <v>11</v>
      </c>
      <c r="I3785" s="20" t="s">
        <v>259</v>
      </c>
      <c r="J3785" s="11" t="s">
        <v>261</v>
      </c>
      <c r="K3785" s="11" t="s">
        <v>12658</v>
      </c>
      <c r="L3785" s="11">
        <v>2</v>
      </c>
    </row>
    <row r="3786" spans="1:12">
      <c r="A3786" s="11" t="s">
        <v>7537</v>
      </c>
      <c r="D3786" s="11" t="s">
        <v>260</v>
      </c>
      <c r="E3786" s="19" t="s">
        <v>7787</v>
      </c>
      <c r="F3786" s="10">
        <v>42036</v>
      </c>
      <c r="G3786" s="10">
        <v>45689</v>
      </c>
      <c r="H3786" s="11">
        <v>11</v>
      </c>
      <c r="I3786" s="20" t="s">
        <v>259</v>
      </c>
      <c r="J3786" s="11" t="s">
        <v>261</v>
      </c>
      <c r="K3786" s="11" t="s">
        <v>12658</v>
      </c>
      <c r="L3786" s="11">
        <v>2</v>
      </c>
    </row>
    <row r="3787" spans="1:12">
      <c r="A3787" s="11" t="s">
        <v>7538</v>
      </c>
      <c r="D3787" s="11" t="s">
        <v>260</v>
      </c>
      <c r="E3787" s="19" t="s">
        <v>7788</v>
      </c>
      <c r="F3787" s="10">
        <v>42036</v>
      </c>
      <c r="G3787" s="10">
        <v>45689</v>
      </c>
      <c r="H3787" s="11">
        <v>11</v>
      </c>
      <c r="I3787" s="20" t="s">
        <v>259</v>
      </c>
      <c r="J3787" s="11" t="s">
        <v>261</v>
      </c>
      <c r="K3787" s="11" t="s">
        <v>12658</v>
      </c>
      <c r="L3787" s="11">
        <v>2</v>
      </c>
    </row>
    <row r="3788" spans="1:12">
      <c r="A3788" s="11" t="s">
        <v>7539</v>
      </c>
      <c r="D3788" s="11" t="s">
        <v>260</v>
      </c>
      <c r="E3788" s="19" t="s">
        <v>7789</v>
      </c>
      <c r="F3788" s="10">
        <v>42036</v>
      </c>
      <c r="G3788" s="10">
        <v>45689</v>
      </c>
      <c r="H3788" s="11">
        <v>11</v>
      </c>
      <c r="I3788" s="20" t="s">
        <v>259</v>
      </c>
      <c r="J3788" s="11" t="s">
        <v>261</v>
      </c>
      <c r="K3788" s="11" t="s">
        <v>12658</v>
      </c>
      <c r="L3788" s="11">
        <v>2</v>
      </c>
    </row>
    <row r="3789" spans="1:12">
      <c r="A3789" s="11" t="s">
        <v>7540</v>
      </c>
      <c r="D3789" s="11" t="s">
        <v>260</v>
      </c>
      <c r="E3789" s="19" t="s">
        <v>7790</v>
      </c>
      <c r="F3789" s="10">
        <v>42036</v>
      </c>
      <c r="G3789" s="10">
        <v>45689</v>
      </c>
      <c r="H3789" s="11">
        <v>11</v>
      </c>
      <c r="I3789" s="11" t="s">
        <v>277</v>
      </c>
      <c r="J3789" s="11" t="s">
        <v>261</v>
      </c>
      <c r="K3789" s="11" t="s">
        <v>12658</v>
      </c>
      <c r="L3789" s="11">
        <v>2</v>
      </c>
    </row>
    <row r="3790" spans="1:12">
      <c r="A3790" s="11" t="s">
        <v>7541</v>
      </c>
      <c r="D3790" s="11" t="s">
        <v>260</v>
      </c>
      <c r="E3790" s="19" t="s">
        <v>7791</v>
      </c>
      <c r="F3790" s="10">
        <v>42036</v>
      </c>
      <c r="G3790" s="10">
        <v>45689</v>
      </c>
      <c r="H3790" s="11">
        <v>11</v>
      </c>
      <c r="I3790" s="11" t="s">
        <v>277</v>
      </c>
      <c r="J3790" s="11" t="s">
        <v>261</v>
      </c>
      <c r="K3790" s="11" t="s">
        <v>12658</v>
      </c>
      <c r="L3790" s="11">
        <v>2</v>
      </c>
    </row>
    <row r="3791" spans="1:12">
      <c r="A3791" s="11" t="s">
        <v>7542</v>
      </c>
      <c r="D3791" s="11" t="s">
        <v>260</v>
      </c>
      <c r="E3791" s="19" t="s">
        <v>7792</v>
      </c>
      <c r="F3791" s="10">
        <v>42036</v>
      </c>
      <c r="G3791" s="10">
        <v>45689</v>
      </c>
      <c r="H3791" s="11">
        <v>11</v>
      </c>
      <c r="I3791" s="11" t="s">
        <v>277</v>
      </c>
      <c r="J3791" s="11" t="s">
        <v>261</v>
      </c>
      <c r="K3791" s="11" t="s">
        <v>12658</v>
      </c>
      <c r="L3791" s="11">
        <v>2</v>
      </c>
    </row>
    <row r="3792" spans="1:12">
      <c r="A3792" s="11" t="s">
        <v>7543</v>
      </c>
      <c r="D3792" s="11" t="s">
        <v>260</v>
      </c>
      <c r="E3792" s="19" t="s">
        <v>7793</v>
      </c>
      <c r="F3792" s="10">
        <v>42036</v>
      </c>
      <c r="G3792" s="10">
        <v>45689</v>
      </c>
      <c r="H3792" s="11">
        <v>11</v>
      </c>
      <c r="I3792" s="20" t="s">
        <v>259</v>
      </c>
      <c r="J3792" s="11" t="s">
        <v>261</v>
      </c>
      <c r="K3792" s="11" t="s">
        <v>12658</v>
      </c>
      <c r="L3792" s="11">
        <v>2</v>
      </c>
    </row>
    <row r="3793" spans="1:12">
      <c r="A3793" s="11" t="s">
        <v>7544</v>
      </c>
      <c r="D3793" s="11" t="s">
        <v>260</v>
      </c>
      <c r="E3793" s="19" t="s">
        <v>7794</v>
      </c>
      <c r="F3793" s="10">
        <v>42036</v>
      </c>
      <c r="G3793" s="10">
        <v>45689</v>
      </c>
      <c r="H3793" s="11">
        <v>11</v>
      </c>
      <c r="I3793" s="20" t="s">
        <v>259</v>
      </c>
      <c r="J3793" s="11" t="s">
        <v>261</v>
      </c>
      <c r="K3793" s="11" t="s">
        <v>12658</v>
      </c>
      <c r="L3793" s="11">
        <v>2</v>
      </c>
    </row>
    <row r="3794" spans="1:12">
      <c r="A3794" s="11" t="s">
        <v>7545</v>
      </c>
      <c r="D3794" s="11" t="s">
        <v>260</v>
      </c>
      <c r="E3794" s="19" t="s">
        <v>7795</v>
      </c>
      <c r="F3794" s="10">
        <v>42036</v>
      </c>
      <c r="G3794" s="10">
        <v>45689</v>
      </c>
      <c r="H3794" s="11">
        <v>11</v>
      </c>
      <c r="I3794" s="20" t="s">
        <v>259</v>
      </c>
      <c r="J3794" s="11" t="s">
        <v>261</v>
      </c>
      <c r="K3794" s="11" t="s">
        <v>12658</v>
      </c>
      <c r="L3794" s="11">
        <v>2</v>
      </c>
    </row>
    <row r="3795" spans="1:12">
      <c r="A3795" s="11" t="s">
        <v>7546</v>
      </c>
      <c r="D3795" s="11" t="s">
        <v>260</v>
      </c>
      <c r="E3795" s="19" t="s">
        <v>7796</v>
      </c>
      <c r="F3795" s="10">
        <v>42036</v>
      </c>
      <c r="G3795" s="10">
        <v>45689</v>
      </c>
      <c r="H3795" s="11">
        <v>11</v>
      </c>
      <c r="I3795" s="20" t="s">
        <v>259</v>
      </c>
      <c r="J3795" s="11" t="s">
        <v>261</v>
      </c>
      <c r="K3795" s="11" t="s">
        <v>12658</v>
      </c>
      <c r="L3795" s="11">
        <v>2</v>
      </c>
    </row>
    <row r="3796" spans="1:12">
      <c r="A3796" s="11" t="s">
        <v>7547</v>
      </c>
      <c r="D3796" s="11" t="s">
        <v>260</v>
      </c>
      <c r="E3796" s="19" t="s">
        <v>7797</v>
      </c>
      <c r="F3796" s="10">
        <v>42036</v>
      </c>
      <c r="G3796" s="10">
        <v>45689</v>
      </c>
      <c r="H3796" s="11">
        <v>11</v>
      </c>
      <c r="I3796" s="20" t="s">
        <v>259</v>
      </c>
      <c r="J3796" s="11" t="s">
        <v>261</v>
      </c>
      <c r="K3796" s="11" t="s">
        <v>12658</v>
      </c>
      <c r="L3796" s="11">
        <v>2</v>
      </c>
    </row>
    <row r="3797" spans="1:12">
      <c r="A3797" s="11" t="s">
        <v>7548</v>
      </c>
      <c r="D3797" s="11" t="s">
        <v>260</v>
      </c>
      <c r="E3797" s="19" t="s">
        <v>7798</v>
      </c>
      <c r="F3797" s="10">
        <v>42036</v>
      </c>
      <c r="G3797" s="10">
        <v>45689</v>
      </c>
      <c r="H3797" s="11">
        <v>11</v>
      </c>
      <c r="I3797" s="20" t="s">
        <v>259</v>
      </c>
      <c r="J3797" s="11" t="s">
        <v>261</v>
      </c>
      <c r="K3797" s="11" t="s">
        <v>12658</v>
      </c>
      <c r="L3797" s="11">
        <v>2</v>
      </c>
    </row>
    <row r="3798" spans="1:12">
      <c r="A3798" s="11" t="s">
        <v>7549</v>
      </c>
      <c r="D3798" s="11" t="s">
        <v>260</v>
      </c>
      <c r="E3798" s="19" t="s">
        <v>7799</v>
      </c>
      <c r="F3798" s="10">
        <v>42036</v>
      </c>
      <c r="G3798" s="10">
        <v>45689</v>
      </c>
      <c r="H3798" s="11">
        <v>11</v>
      </c>
      <c r="I3798" s="20" t="s">
        <v>259</v>
      </c>
      <c r="J3798" s="11" t="s">
        <v>261</v>
      </c>
      <c r="K3798" s="11" t="s">
        <v>12658</v>
      </c>
      <c r="L3798" s="11">
        <v>2</v>
      </c>
    </row>
    <row r="3799" spans="1:12">
      <c r="A3799" s="11" t="s">
        <v>7550</v>
      </c>
      <c r="D3799" s="11" t="s">
        <v>260</v>
      </c>
      <c r="E3799" s="19" t="s">
        <v>7800</v>
      </c>
      <c r="F3799" s="10">
        <v>42036</v>
      </c>
      <c r="G3799" s="10">
        <v>45689</v>
      </c>
      <c r="H3799" s="11">
        <v>11</v>
      </c>
      <c r="I3799" s="20" t="s">
        <v>259</v>
      </c>
      <c r="J3799" s="11" t="s">
        <v>261</v>
      </c>
      <c r="K3799" s="11" t="s">
        <v>12658</v>
      </c>
      <c r="L3799" s="11">
        <v>2</v>
      </c>
    </row>
    <row r="3800" spans="1:12">
      <c r="A3800" s="11" t="s">
        <v>7551</v>
      </c>
      <c r="D3800" s="11" t="s">
        <v>260</v>
      </c>
      <c r="E3800" s="19" t="s">
        <v>7801</v>
      </c>
      <c r="F3800" s="10">
        <v>42036</v>
      </c>
      <c r="G3800" s="10">
        <v>45689</v>
      </c>
      <c r="H3800" s="11">
        <v>11</v>
      </c>
      <c r="I3800" s="20" t="s">
        <v>259</v>
      </c>
      <c r="J3800" s="11" t="s">
        <v>261</v>
      </c>
      <c r="K3800" s="11" t="s">
        <v>12658</v>
      </c>
      <c r="L3800" s="11">
        <v>2</v>
      </c>
    </row>
    <row r="3801" spans="1:12">
      <c r="A3801" s="11" t="s">
        <v>7552</v>
      </c>
      <c r="D3801" s="11" t="s">
        <v>260</v>
      </c>
      <c r="E3801" s="19" t="s">
        <v>7802</v>
      </c>
      <c r="F3801" s="10">
        <v>42036</v>
      </c>
      <c r="G3801" s="10">
        <v>45689</v>
      </c>
      <c r="H3801" s="11">
        <v>11</v>
      </c>
      <c r="I3801" s="20" t="s">
        <v>259</v>
      </c>
      <c r="J3801" s="11" t="s">
        <v>261</v>
      </c>
      <c r="K3801" s="11" t="s">
        <v>12658</v>
      </c>
      <c r="L3801" s="11">
        <v>2</v>
      </c>
    </row>
    <row r="3802" spans="1:12">
      <c r="A3802" s="11" t="s">
        <v>7553</v>
      </c>
      <c r="D3802" s="11" t="s">
        <v>260</v>
      </c>
      <c r="E3802" s="19" t="s">
        <v>7803</v>
      </c>
      <c r="F3802" s="10">
        <v>42036</v>
      </c>
      <c r="G3802" s="10">
        <v>45689</v>
      </c>
      <c r="H3802" s="11">
        <v>11</v>
      </c>
      <c r="I3802" s="20" t="s">
        <v>259</v>
      </c>
      <c r="J3802" s="11" t="s">
        <v>261</v>
      </c>
      <c r="K3802" s="11" t="s">
        <v>12658</v>
      </c>
      <c r="L3802" s="11">
        <v>2</v>
      </c>
    </row>
    <row r="3803" spans="1:12">
      <c r="A3803" s="11" t="s">
        <v>7554</v>
      </c>
      <c r="D3803" s="11" t="s">
        <v>260</v>
      </c>
      <c r="E3803" s="19" t="s">
        <v>7804</v>
      </c>
      <c r="F3803" s="10">
        <v>42036</v>
      </c>
      <c r="G3803" s="10">
        <v>45689</v>
      </c>
      <c r="H3803" s="11">
        <v>11</v>
      </c>
      <c r="I3803" s="20" t="s">
        <v>259</v>
      </c>
      <c r="J3803" s="11" t="s">
        <v>261</v>
      </c>
      <c r="K3803" s="11" t="s">
        <v>12658</v>
      </c>
      <c r="L3803" s="11">
        <v>2</v>
      </c>
    </row>
    <row r="3804" spans="1:12">
      <c r="A3804" s="11" t="s">
        <v>7555</v>
      </c>
      <c r="D3804" s="11" t="s">
        <v>260</v>
      </c>
      <c r="E3804" s="19" t="s">
        <v>7805</v>
      </c>
      <c r="F3804" s="10">
        <v>42036</v>
      </c>
      <c r="G3804" s="10">
        <v>45689</v>
      </c>
      <c r="H3804" s="11">
        <v>11</v>
      </c>
      <c r="I3804" s="20" t="s">
        <v>259</v>
      </c>
      <c r="J3804" s="11" t="s">
        <v>261</v>
      </c>
      <c r="K3804" s="11" t="s">
        <v>12658</v>
      </c>
      <c r="L3804" s="11">
        <v>2</v>
      </c>
    </row>
    <row r="3805" spans="1:12">
      <c r="A3805" s="11" t="s">
        <v>7556</v>
      </c>
      <c r="D3805" s="11" t="s">
        <v>260</v>
      </c>
      <c r="E3805" s="19" t="s">
        <v>7806</v>
      </c>
      <c r="F3805" s="10">
        <v>42036</v>
      </c>
      <c r="G3805" s="10">
        <v>45689</v>
      </c>
      <c r="H3805" s="11">
        <v>11</v>
      </c>
      <c r="I3805" s="20" t="s">
        <v>259</v>
      </c>
      <c r="J3805" s="11" t="s">
        <v>261</v>
      </c>
      <c r="K3805" s="11" t="s">
        <v>12658</v>
      </c>
      <c r="L3805" s="11">
        <v>2</v>
      </c>
    </row>
    <row r="3806" spans="1:12">
      <c r="A3806" s="11" t="s">
        <v>7557</v>
      </c>
      <c r="D3806" s="11" t="s">
        <v>260</v>
      </c>
      <c r="E3806" s="19" t="s">
        <v>7807</v>
      </c>
      <c r="F3806" s="10">
        <v>42036</v>
      </c>
      <c r="G3806" s="10">
        <v>45689</v>
      </c>
      <c r="H3806" s="11">
        <v>11</v>
      </c>
      <c r="I3806" s="20" t="s">
        <v>259</v>
      </c>
      <c r="J3806" s="11" t="s">
        <v>261</v>
      </c>
      <c r="K3806" s="11" t="s">
        <v>12658</v>
      </c>
      <c r="L3806" s="11">
        <v>2</v>
      </c>
    </row>
    <row r="3807" spans="1:12">
      <c r="A3807" s="11" t="s">
        <v>7558</v>
      </c>
      <c r="D3807" s="11" t="s">
        <v>260</v>
      </c>
      <c r="E3807" s="19" t="s">
        <v>7808</v>
      </c>
      <c r="F3807" s="10">
        <v>42036</v>
      </c>
      <c r="G3807" s="10">
        <v>45689</v>
      </c>
      <c r="H3807" s="11">
        <v>11</v>
      </c>
      <c r="I3807" s="11" t="s">
        <v>277</v>
      </c>
      <c r="J3807" s="11" t="s">
        <v>261</v>
      </c>
      <c r="K3807" s="11" t="s">
        <v>12658</v>
      </c>
      <c r="L3807" s="11">
        <v>2</v>
      </c>
    </row>
    <row r="3808" spans="1:12">
      <c r="A3808" s="11" t="s">
        <v>7559</v>
      </c>
      <c r="D3808" s="11" t="s">
        <v>260</v>
      </c>
      <c r="E3808" s="19" t="s">
        <v>7809</v>
      </c>
      <c r="F3808" s="10">
        <v>42036</v>
      </c>
      <c r="G3808" s="10">
        <v>45689</v>
      </c>
      <c r="H3808" s="11">
        <v>11</v>
      </c>
      <c r="I3808" s="11" t="s">
        <v>277</v>
      </c>
      <c r="J3808" s="11" t="s">
        <v>261</v>
      </c>
      <c r="K3808" s="11" t="s">
        <v>12658</v>
      </c>
      <c r="L3808" s="11">
        <v>2</v>
      </c>
    </row>
    <row r="3809" spans="1:12">
      <c r="A3809" s="11" t="s">
        <v>7560</v>
      </c>
      <c r="D3809" s="11" t="s">
        <v>260</v>
      </c>
      <c r="E3809" s="19" t="s">
        <v>7810</v>
      </c>
      <c r="F3809" s="10">
        <v>42036</v>
      </c>
      <c r="G3809" s="10">
        <v>45689</v>
      </c>
      <c r="H3809" s="11">
        <v>11</v>
      </c>
      <c r="I3809" s="11" t="s">
        <v>277</v>
      </c>
      <c r="J3809" s="11" t="s">
        <v>261</v>
      </c>
      <c r="K3809" s="11" t="s">
        <v>12658</v>
      </c>
      <c r="L3809" s="11">
        <v>2</v>
      </c>
    </row>
    <row r="3810" spans="1:12">
      <c r="A3810" s="11" t="s">
        <v>7561</v>
      </c>
      <c r="D3810" s="11" t="s">
        <v>260</v>
      </c>
      <c r="E3810" s="19" t="s">
        <v>7811</v>
      </c>
      <c r="F3810" s="10">
        <v>42036</v>
      </c>
      <c r="G3810" s="10">
        <v>45689</v>
      </c>
      <c r="H3810" s="11">
        <v>11</v>
      </c>
      <c r="I3810" s="20" t="s">
        <v>259</v>
      </c>
      <c r="J3810" s="11" t="s">
        <v>261</v>
      </c>
      <c r="K3810" s="11" t="s">
        <v>12658</v>
      </c>
      <c r="L3810" s="11">
        <v>2</v>
      </c>
    </row>
    <row r="3811" spans="1:12">
      <c r="A3811" s="11" t="s">
        <v>7562</v>
      </c>
      <c r="D3811" s="11" t="s">
        <v>260</v>
      </c>
      <c r="E3811" s="19" t="s">
        <v>7812</v>
      </c>
      <c r="F3811" s="10">
        <v>42036</v>
      </c>
      <c r="G3811" s="10">
        <v>45689</v>
      </c>
      <c r="H3811" s="11">
        <v>11</v>
      </c>
      <c r="I3811" s="20" t="s">
        <v>259</v>
      </c>
      <c r="J3811" s="11" t="s">
        <v>261</v>
      </c>
      <c r="K3811" s="11" t="s">
        <v>12658</v>
      </c>
      <c r="L3811" s="11">
        <v>2</v>
      </c>
    </row>
    <row r="3812" spans="1:12">
      <c r="A3812" s="11" t="s">
        <v>7563</v>
      </c>
      <c r="D3812" s="11" t="s">
        <v>260</v>
      </c>
      <c r="E3812" s="19" t="s">
        <v>7813</v>
      </c>
      <c r="F3812" s="10">
        <v>42036</v>
      </c>
      <c r="G3812" s="10">
        <v>45689</v>
      </c>
      <c r="H3812" s="11">
        <v>11</v>
      </c>
      <c r="I3812" s="20" t="s">
        <v>259</v>
      </c>
      <c r="J3812" s="11" t="s">
        <v>261</v>
      </c>
      <c r="K3812" s="11" t="s">
        <v>12658</v>
      </c>
      <c r="L3812" s="11">
        <v>2</v>
      </c>
    </row>
    <row r="3813" spans="1:12">
      <c r="A3813" s="11" t="s">
        <v>7564</v>
      </c>
      <c r="D3813" s="11" t="s">
        <v>260</v>
      </c>
      <c r="E3813" s="19" t="s">
        <v>7814</v>
      </c>
      <c r="F3813" s="10">
        <v>42036</v>
      </c>
      <c r="G3813" s="10">
        <v>45689</v>
      </c>
      <c r="H3813" s="11">
        <v>11</v>
      </c>
      <c r="I3813" s="20" t="s">
        <v>259</v>
      </c>
      <c r="J3813" s="11" t="s">
        <v>261</v>
      </c>
      <c r="K3813" s="11" t="s">
        <v>12658</v>
      </c>
      <c r="L3813" s="11">
        <v>2</v>
      </c>
    </row>
    <row r="3814" spans="1:12">
      <c r="A3814" s="11" t="s">
        <v>7565</v>
      </c>
      <c r="D3814" s="11" t="s">
        <v>260</v>
      </c>
      <c r="E3814" s="19" t="s">
        <v>7815</v>
      </c>
      <c r="F3814" s="10">
        <v>42036</v>
      </c>
      <c r="G3814" s="10">
        <v>45689</v>
      </c>
      <c r="H3814" s="11">
        <v>11</v>
      </c>
      <c r="I3814" s="20" t="s">
        <v>259</v>
      </c>
      <c r="J3814" s="11" t="s">
        <v>261</v>
      </c>
      <c r="K3814" s="11" t="s">
        <v>12658</v>
      </c>
      <c r="L3814" s="11">
        <v>2</v>
      </c>
    </row>
    <row r="3815" spans="1:12">
      <c r="A3815" s="11" t="s">
        <v>7566</v>
      </c>
      <c r="D3815" s="11" t="s">
        <v>260</v>
      </c>
      <c r="E3815" s="19" t="s">
        <v>7816</v>
      </c>
      <c r="F3815" s="10">
        <v>42036</v>
      </c>
      <c r="G3815" s="10">
        <v>45689</v>
      </c>
      <c r="H3815" s="11">
        <v>11</v>
      </c>
      <c r="I3815" s="20" t="s">
        <v>259</v>
      </c>
      <c r="J3815" s="11" t="s">
        <v>261</v>
      </c>
      <c r="K3815" s="11" t="s">
        <v>12658</v>
      </c>
      <c r="L3815" s="11">
        <v>2</v>
      </c>
    </row>
    <row r="3816" spans="1:12">
      <c r="A3816" s="11" t="s">
        <v>7567</v>
      </c>
      <c r="D3816" s="11" t="s">
        <v>260</v>
      </c>
      <c r="E3816" s="19" t="s">
        <v>7817</v>
      </c>
      <c r="F3816" s="10">
        <v>42036</v>
      </c>
      <c r="G3816" s="10">
        <v>45689</v>
      </c>
      <c r="H3816" s="11">
        <v>11</v>
      </c>
      <c r="I3816" s="20" t="s">
        <v>259</v>
      </c>
      <c r="J3816" s="11" t="s">
        <v>261</v>
      </c>
      <c r="K3816" s="11" t="s">
        <v>12658</v>
      </c>
      <c r="L3816" s="11">
        <v>2</v>
      </c>
    </row>
    <row r="3817" spans="1:12">
      <c r="A3817" s="11" t="s">
        <v>7568</v>
      </c>
      <c r="D3817" s="11" t="s">
        <v>260</v>
      </c>
      <c r="E3817" s="19" t="s">
        <v>7818</v>
      </c>
      <c r="F3817" s="10">
        <v>42036</v>
      </c>
      <c r="G3817" s="10">
        <v>45689</v>
      </c>
      <c r="H3817" s="11">
        <v>11</v>
      </c>
      <c r="I3817" s="20" t="s">
        <v>259</v>
      </c>
      <c r="J3817" s="11" t="s">
        <v>261</v>
      </c>
      <c r="K3817" s="11" t="s">
        <v>12658</v>
      </c>
      <c r="L3817" s="11">
        <v>2</v>
      </c>
    </row>
    <row r="3818" spans="1:12">
      <c r="A3818" s="11" t="s">
        <v>7569</v>
      </c>
      <c r="D3818" s="11" t="s">
        <v>260</v>
      </c>
      <c r="E3818" s="19" t="s">
        <v>7819</v>
      </c>
      <c r="F3818" s="10">
        <v>42036</v>
      </c>
      <c r="G3818" s="10">
        <v>45689</v>
      </c>
      <c r="H3818" s="11">
        <v>11</v>
      </c>
      <c r="I3818" s="20" t="s">
        <v>259</v>
      </c>
      <c r="J3818" s="11" t="s">
        <v>261</v>
      </c>
      <c r="K3818" s="11" t="s">
        <v>12658</v>
      </c>
      <c r="L3818" s="11">
        <v>2</v>
      </c>
    </row>
    <row r="3819" spans="1:12">
      <c r="A3819" s="11" t="s">
        <v>7570</v>
      </c>
      <c r="D3819" s="11" t="s">
        <v>260</v>
      </c>
      <c r="E3819" s="19" t="s">
        <v>7820</v>
      </c>
      <c r="F3819" s="10">
        <v>42036</v>
      </c>
      <c r="G3819" s="10">
        <v>45689</v>
      </c>
      <c r="H3819" s="11">
        <v>11</v>
      </c>
      <c r="I3819" s="20" t="s">
        <v>259</v>
      </c>
      <c r="J3819" s="11" t="s">
        <v>261</v>
      </c>
      <c r="K3819" s="11" t="s">
        <v>12658</v>
      </c>
      <c r="L3819" s="11">
        <v>2</v>
      </c>
    </row>
    <row r="3820" spans="1:12">
      <c r="A3820" s="11" t="s">
        <v>7571</v>
      </c>
      <c r="D3820" s="11" t="s">
        <v>260</v>
      </c>
      <c r="E3820" s="19" t="s">
        <v>7821</v>
      </c>
      <c r="F3820" s="10">
        <v>42036</v>
      </c>
      <c r="G3820" s="10">
        <v>45689</v>
      </c>
      <c r="H3820" s="11">
        <v>11</v>
      </c>
      <c r="I3820" s="20" t="s">
        <v>259</v>
      </c>
      <c r="J3820" s="11" t="s">
        <v>261</v>
      </c>
      <c r="K3820" s="11" t="s">
        <v>12658</v>
      </c>
      <c r="L3820" s="11">
        <v>2</v>
      </c>
    </row>
    <row r="3821" spans="1:12">
      <c r="A3821" s="11" t="s">
        <v>7572</v>
      </c>
      <c r="D3821" s="11" t="s">
        <v>260</v>
      </c>
      <c r="E3821" s="19" t="s">
        <v>7822</v>
      </c>
      <c r="F3821" s="10">
        <v>42036</v>
      </c>
      <c r="G3821" s="10">
        <v>45689</v>
      </c>
      <c r="H3821" s="11">
        <v>11</v>
      </c>
      <c r="I3821" s="20" t="s">
        <v>259</v>
      </c>
      <c r="J3821" s="11" t="s">
        <v>261</v>
      </c>
      <c r="K3821" s="11" t="s">
        <v>12658</v>
      </c>
      <c r="L3821" s="11">
        <v>2</v>
      </c>
    </row>
    <row r="3822" spans="1:12">
      <c r="A3822" s="11" t="s">
        <v>7573</v>
      </c>
      <c r="D3822" s="11" t="s">
        <v>260</v>
      </c>
      <c r="E3822" s="19" t="s">
        <v>7823</v>
      </c>
      <c r="F3822" s="10">
        <v>42036</v>
      </c>
      <c r="G3822" s="10">
        <v>45689</v>
      </c>
      <c r="H3822" s="11">
        <v>11</v>
      </c>
      <c r="I3822" s="20" t="s">
        <v>259</v>
      </c>
      <c r="J3822" s="11" t="s">
        <v>261</v>
      </c>
      <c r="K3822" s="11" t="s">
        <v>12658</v>
      </c>
      <c r="L3822" s="11">
        <v>2</v>
      </c>
    </row>
    <row r="3823" spans="1:12">
      <c r="A3823" s="11" t="s">
        <v>7574</v>
      </c>
      <c r="D3823" s="11" t="s">
        <v>260</v>
      </c>
      <c r="E3823" s="19" t="s">
        <v>7824</v>
      </c>
      <c r="F3823" s="10">
        <v>42036</v>
      </c>
      <c r="G3823" s="10">
        <v>45689</v>
      </c>
      <c r="H3823" s="11">
        <v>11</v>
      </c>
      <c r="I3823" s="20" t="s">
        <v>259</v>
      </c>
      <c r="J3823" s="11" t="s">
        <v>261</v>
      </c>
      <c r="K3823" s="11" t="s">
        <v>12658</v>
      </c>
      <c r="L3823" s="11">
        <v>2</v>
      </c>
    </row>
    <row r="3824" spans="1:12">
      <c r="A3824" s="11" t="s">
        <v>7575</v>
      </c>
      <c r="D3824" s="11" t="s">
        <v>260</v>
      </c>
      <c r="E3824" s="19" t="s">
        <v>7825</v>
      </c>
      <c r="F3824" s="10">
        <v>42036</v>
      </c>
      <c r="G3824" s="10">
        <v>45689</v>
      </c>
      <c r="H3824" s="11">
        <v>11</v>
      </c>
      <c r="I3824" s="20" t="s">
        <v>259</v>
      </c>
      <c r="J3824" s="11" t="s">
        <v>261</v>
      </c>
      <c r="K3824" s="11" t="s">
        <v>12658</v>
      </c>
      <c r="L3824" s="11">
        <v>2</v>
      </c>
    </row>
    <row r="3825" spans="1:12">
      <c r="A3825" s="11" t="s">
        <v>7576</v>
      </c>
      <c r="D3825" s="11" t="s">
        <v>260</v>
      </c>
      <c r="E3825" s="19" t="s">
        <v>7826</v>
      </c>
      <c r="F3825" s="10">
        <v>42036</v>
      </c>
      <c r="G3825" s="10">
        <v>45689</v>
      </c>
      <c r="H3825" s="11">
        <v>11</v>
      </c>
      <c r="I3825" s="11" t="s">
        <v>277</v>
      </c>
      <c r="J3825" s="11" t="s">
        <v>261</v>
      </c>
      <c r="K3825" s="11" t="s">
        <v>12658</v>
      </c>
      <c r="L3825" s="11">
        <v>2</v>
      </c>
    </row>
    <row r="3826" spans="1:12">
      <c r="A3826" s="11" t="s">
        <v>7577</v>
      </c>
      <c r="D3826" s="11" t="s">
        <v>260</v>
      </c>
      <c r="E3826" s="19" t="s">
        <v>7827</v>
      </c>
      <c r="F3826" s="10">
        <v>42036</v>
      </c>
      <c r="G3826" s="10">
        <v>45689</v>
      </c>
      <c r="H3826" s="11">
        <v>11</v>
      </c>
      <c r="I3826" s="11" t="s">
        <v>277</v>
      </c>
      <c r="J3826" s="11" t="s">
        <v>261</v>
      </c>
      <c r="K3826" s="11" t="s">
        <v>12658</v>
      </c>
      <c r="L3826" s="11">
        <v>2</v>
      </c>
    </row>
    <row r="3827" spans="1:12">
      <c r="A3827" s="11" t="s">
        <v>7578</v>
      </c>
      <c r="D3827" s="11" t="s">
        <v>260</v>
      </c>
      <c r="E3827" s="19" t="s">
        <v>7828</v>
      </c>
      <c r="F3827" s="10">
        <v>42036</v>
      </c>
      <c r="G3827" s="10">
        <v>45689</v>
      </c>
      <c r="H3827" s="11">
        <v>11</v>
      </c>
      <c r="I3827" s="11" t="s">
        <v>277</v>
      </c>
      <c r="J3827" s="11" t="s">
        <v>261</v>
      </c>
      <c r="K3827" s="11" t="s">
        <v>12658</v>
      </c>
      <c r="L3827" s="11">
        <v>2</v>
      </c>
    </row>
    <row r="3828" spans="1:12">
      <c r="A3828" s="11" t="s">
        <v>7579</v>
      </c>
      <c r="D3828" s="11" t="s">
        <v>260</v>
      </c>
      <c r="E3828" s="19" t="s">
        <v>7829</v>
      </c>
      <c r="F3828" s="10">
        <v>42036</v>
      </c>
      <c r="G3828" s="10">
        <v>45689</v>
      </c>
      <c r="H3828" s="11">
        <v>11</v>
      </c>
      <c r="I3828" s="20" t="s">
        <v>259</v>
      </c>
      <c r="J3828" s="11" t="s">
        <v>261</v>
      </c>
      <c r="K3828" s="11" t="s">
        <v>12658</v>
      </c>
      <c r="L3828" s="11">
        <v>2</v>
      </c>
    </row>
    <row r="3829" spans="1:12">
      <c r="A3829" s="11" t="s">
        <v>7580</v>
      </c>
      <c r="D3829" s="11" t="s">
        <v>260</v>
      </c>
      <c r="E3829" s="19" t="s">
        <v>7830</v>
      </c>
      <c r="F3829" s="10">
        <v>42036</v>
      </c>
      <c r="G3829" s="10">
        <v>45689</v>
      </c>
      <c r="H3829" s="11">
        <v>11</v>
      </c>
      <c r="I3829" s="20" t="s">
        <v>259</v>
      </c>
      <c r="J3829" s="11" t="s">
        <v>261</v>
      </c>
      <c r="K3829" s="11" t="s">
        <v>12658</v>
      </c>
      <c r="L3829" s="11">
        <v>2</v>
      </c>
    </row>
    <row r="3830" spans="1:12">
      <c r="A3830" s="11" t="s">
        <v>7581</v>
      </c>
      <c r="D3830" s="11" t="s">
        <v>260</v>
      </c>
      <c r="E3830" s="19" t="s">
        <v>7831</v>
      </c>
      <c r="F3830" s="10">
        <v>42036</v>
      </c>
      <c r="G3830" s="10">
        <v>45689</v>
      </c>
      <c r="H3830" s="11">
        <v>11</v>
      </c>
      <c r="I3830" s="20" t="s">
        <v>259</v>
      </c>
      <c r="J3830" s="11" t="s">
        <v>261</v>
      </c>
      <c r="K3830" s="11" t="s">
        <v>12658</v>
      </c>
      <c r="L3830" s="11">
        <v>2</v>
      </c>
    </row>
    <row r="3831" spans="1:12">
      <c r="A3831" s="11" t="s">
        <v>7582</v>
      </c>
      <c r="D3831" s="11" t="s">
        <v>260</v>
      </c>
      <c r="E3831" s="19" t="s">
        <v>7832</v>
      </c>
      <c r="F3831" s="10">
        <v>42036</v>
      </c>
      <c r="G3831" s="10">
        <v>45689</v>
      </c>
      <c r="H3831" s="11">
        <v>11</v>
      </c>
      <c r="I3831" s="20" t="s">
        <v>259</v>
      </c>
      <c r="J3831" s="11" t="s">
        <v>261</v>
      </c>
      <c r="K3831" s="11" t="s">
        <v>12658</v>
      </c>
      <c r="L3831" s="11">
        <v>2</v>
      </c>
    </row>
    <row r="3832" spans="1:12">
      <c r="A3832" s="11" t="s">
        <v>7583</v>
      </c>
      <c r="D3832" s="11" t="s">
        <v>260</v>
      </c>
      <c r="E3832" s="19" t="s">
        <v>7833</v>
      </c>
      <c r="F3832" s="10">
        <v>42036</v>
      </c>
      <c r="G3832" s="10">
        <v>45689</v>
      </c>
      <c r="H3832" s="11">
        <v>11</v>
      </c>
      <c r="I3832" s="20" t="s">
        <v>259</v>
      </c>
      <c r="J3832" s="11" t="s">
        <v>261</v>
      </c>
      <c r="K3832" s="11" t="s">
        <v>12658</v>
      </c>
      <c r="L3832" s="11">
        <v>2</v>
      </c>
    </row>
    <row r="3833" spans="1:12">
      <c r="A3833" s="11" t="s">
        <v>7584</v>
      </c>
      <c r="D3833" s="11" t="s">
        <v>260</v>
      </c>
      <c r="E3833" s="19" t="s">
        <v>7834</v>
      </c>
      <c r="F3833" s="10">
        <v>42036</v>
      </c>
      <c r="G3833" s="10">
        <v>45689</v>
      </c>
      <c r="H3833" s="11">
        <v>11</v>
      </c>
      <c r="I3833" s="20" t="s">
        <v>259</v>
      </c>
      <c r="J3833" s="11" t="s">
        <v>261</v>
      </c>
      <c r="K3833" s="11" t="s">
        <v>12658</v>
      </c>
      <c r="L3833" s="11">
        <v>2</v>
      </c>
    </row>
    <row r="3834" spans="1:12">
      <c r="A3834" s="11" t="s">
        <v>7585</v>
      </c>
      <c r="D3834" s="11" t="s">
        <v>260</v>
      </c>
      <c r="E3834" s="19" t="s">
        <v>7835</v>
      </c>
      <c r="F3834" s="10">
        <v>42036</v>
      </c>
      <c r="G3834" s="10">
        <v>45689</v>
      </c>
      <c r="H3834" s="11">
        <v>11</v>
      </c>
      <c r="I3834" s="20" t="s">
        <v>259</v>
      </c>
      <c r="J3834" s="11" t="s">
        <v>261</v>
      </c>
      <c r="K3834" s="11" t="s">
        <v>12658</v>
      </c>
      <c r="L3834" s="11">
        <v>2</v>
      </c>
    </row>
    <row r="3835" spans="1:12">
      <c r="A3835" s="11" t="s">
        <v>7586</v>
      </c>
      <c r="D3835" s="11" t="s">
        <v>260</v>
      </c>
      <c r="E3835" s="19" t="s">
        <v>7836</v>
      </c>
      <c r="F3835" s="10">
        <v>42036</v>
      </c>
      <c r="G3835" s="10">
        <v>45689</v>
      </c>
      <c r="H3835" s="11">
        <v>11</v>
      </c>
      <c r="I3835" s="20" t="s">
        <v>259</v>
      </c>
      <c r="J3835" s="11" t="s">
        <v>261</v>
      </c>
      <c r="K3835" s="11" t="s">
        <v>12658</v>
      </c>
      <c r="L3835" s="11">
        <v>2</v>
      </c>
    </row>
    <row r="3836" spans="1:12">
      <c r="A3836" s="11" t="s">
        <v>7587</v>
      </c>
      <c r="D3836" s="11" t="s">
        <v>260</v>
      </c>
      <c r="E3836" s="19" t="s">
        <v>7837</v>
      </c>
      <c r="F3836" s="10">
        <v>42036</v>
      </c>
      <c r="G3836" s="10">
        <v>45689</v>
      </c>
      <c r="H3836" s="11">
        <v>11</v>
      </c>
      <c r="I3836" s="20" t="s">
        <v>259</v>
      </c>
      <c r="J3836" s="11" t="s">
        <v>261</v>
      </c>
      <c r="K3836" s="11" t="s">
        <v>12658</v>
      </c>
      <c r="L3836" s="11">
        <v>2</v>
      </c>
    </row>
    <row r="3837" spans="1:12">
      <c r="A3837" s="11" t="s">
        <v>7588</v>
      </c>
      <c r="D3837" s="11" t="s">
        <v>260</v>
      </c>
      <c r="E3837" s="19" t="s">
        <v>7838</v>
      </c>
      <c r="F3837" s="10">
        <v>42036</v>
      </c>
      <c r="G3837" s="10">
        <v>45689</v>
      </c>
      <c r="H3837" s="11">
        <v>11</v>
      </c>
      <c r="I3837" s="20" t="s">
        <v>259</v>
      </c>
      <c r="J3837" s="11" t="s">
        <v>261</v>
      </c>
      <c r="K3837" s="11" t="s">
        <v>12658</v>
      </c>
      <c r="L3837" s="11">
        <v>2</v>
      </c>
    </row>
    <row r="3838" spans="1:12">
      <c r="A3838" s="11" t="s">
        <v>7589</v>
      </c>
      <c r="D3838" s="11" t="s">
        <v>260</v>
      </c>
      <c r="E3838" s="19" t="s">
        <v>7839</v>
      </c>
      <c r="F3838" s="10">
        <v>42036</v>
      </c>
      <c r="G3838" s="10">
        <v>45689</v>
      </c>
      <c r="H3838" s="11">
        <v>11</v>
      </c>
      <c r="I3838" s="20" t="s">
        <v>259</v>
      </c>
      <c r="J3838" s="11" t="s">
        <v>261</v>
      </c>
      <c r="K3838" s="11" t="s">
        <v>12658</v>
      </c>
      <c r="L3838" s="11">
        <v>2</v>
      </c>
    </row>
    <row r="3839" spans="1:12">
      <c r="A3839" s="11" t="s">
        <v>7590</v>
      </c>
      <c r="D3839" s="11" t="s">
        <v>260</v>
      </c>
      <c r="E3839" s="19" t="s">
        <v>7840</v>
      </c>
      <c r="F3839" s="10">
        <v>42036</v>
      </c>
      <c r="G3839" s="10">
        <v>45689</v>
      </c>
      <c r="H3839" s="11">
        <v>11</v>
      </c>
      <c r="I3839" s="20" t="s">
        <v>259</v>
      </c>
      <c r="J3839" s="11" t="s">
        <v>261</v>
      </c>
      <c r="K3839" s="11" t="s">
        <v>12658</v>
      </c>
      <c r="L3839" s="11">
        <v>2</v>
      </c>
    </row>
    <row r="3840" spans="1:12">
      <c r="A3840" s="11" t="s">
        <v>7591</v>
      </c>
      <c r="D3840" s="11" t="s">
        <v>260</v>
      </c>
      <c r="E3840" s="19" t="s">
        <v>7841</v>
      </c>
      <c r="F3840" s="10">
        <v>42036</v>
      </c>
      <c r="G3840" s="10">
        <v>45689</v>
      </c>
      <c r="H3840" s="11">
        <v>11</v>
      </c>
      <c r="I3840" s="20" t="s">
        <v>259</v>
      </c>
      <c r="J3840" s="11" t="s">
        <v>261</v>
      </c>
      <c r="K3840" s="11" t="s">
        <v>12658</v>
      </c>
      <c r="L3840" s="11">
        <v>2</v>
      </c>
    </row>
    <row r="3841" spans="1:12">
      <c r="A3841" s="11" t="s">
        <v>7592</v>
      </c>
      <c r="D3841" s="11" t="s">
        <v>260</v>
      </c>
      <c r="E3841" s="19" t="s">
        <v>7842</v>
      </c>
      <c r="F3841" s="10">
        <v>42036</v>
      </c>
      <c r="G3841" s="10">
        <v>45689</v>
      </c>
      <c r="H3841" s="11">
        <v>11</v>
      </c>
      <c r="I3841" s="20" t="s">
        <v>259</v>
      </c>
      <c r="J3841" s="11" t="s">
        <v>261</v>
      </c>
      <c r="K3841" s="11" t="s">
        <v>12658</v>
      </c>
      <c r="L3841" s="11">
        <v>2</v>
      </c>
    </row>
    <row r="3842" spans="1:12">
      <c r="A3842" s="11" t="s">
        <v>7593</v>
      </c>
      <c r="D3842" s="11" t="s">
        <v>260</v>
      </c>
      <c r="E3842" s="19" t="s">
        <v>7843</v>
      </c>
      <c r="F3842" s="10">
        <v>42036</v>
      </c>
      <c r="G3842" s="10">
        <v>45689</v>
      </c>
      <c r="H3842" s="11">
        <v>11</v>
      </c>
      <c r="I3842" s="20" t="s">
        <v>259</v>
      </c>
      <c r="J3842" s="11" t="s">
        <v>261</v>
      </c>
      <c r="K3842" s="11" t="s">
        <v>12658</v>
      </c>
      <c r="L3842" s="11">
        <v>2</v>
      </c>
    </row>
    <row r="3843" spans="1:12">
      <c r="A3843" s="11" t="s">
        <v>7594</v>
      </c>
      <c r="D3843" s="11" t="s">
        <v>260</v>
      </c>
      <c r="E3843" s="19" t="s">
        <v>7844</v>
      </c>
      <c r="F3843" s="10">
        <v>42036</v>
      </c>
      <c r="G3843" s="10">
        <v>45689</v>
      </c>
      <c r="H3843" s="11">
        <v>11</v>
      </c>
      <c r="I3843" s="11" t="s">
        <v>277</v>
      </c>
      <c r="J3843" s="11" t="s">
        <v>261</v>
      </c>
      <c r="K3843" s="11" t="s">
        <v>12658</v>
      </c>
      <c r="L3843" s="11">
        <v>2</v>
      </c>
    </row>
    <row r="3844" spans="1:12">
      <c r="A3844" s="11" t="s">
        <v>7595</v>
      </c>
      <c r="D3844" s="11" t="s">
        <v>260</v>
      </c>
      <c r="E3844" s="19" t="s">
        <v>7845</v>
      </c>
      <c r="F3844" s="10">
        <v>42036</v>
      </c>
      <c r="G3844" s="10">
        <v>45689</v>
      </c>
      <c r="H3844" s="11">
        <v>11</v>
      </c>
      <c r="I3844" s="11" t="s">
        <v>277</v>
      </c>
      <c r="J3844" s="11" t="s">
        <v>261</v>
      </c>
      <c r="K3844" s="11" t="s">
        <v>12658</v>
      </c>
      <c r="L3844" s="11">
        <v>2</v>
      </c>
    </row>
    <row r="3845" spans="1:12">
      <c r="A3845" s="11" t="s">
        <v>7596</v>
      </c>
      <c r="D3845" s="11" t="s">
        <v>260</v>
      </c>
      <c r="E3845" s="19" t="s">
        <v>7846</v>
      </c>
      <c r="F3845" s="10">
        <v>42036</v>
      </c>
      <c r="G3845" s="10">
        <v>45689</v>
      </c>
      <c r="H3845" s="11">
        <v>11</v>
      </c>
      <c r="I3845" s="11" t="s">
        <v>277</v>
      </c>
      <c r="J3845" s="11" t="s">
        <v>261</v>
      </c>
      <c r="K3845" s="11" t="s">
        <v>12658</v>
      </c>
      <c r="L3845" s="11">
        <v>2</v>
      </c>
    </row>
    <row r="3846" spans="1:12">
      <c r="A3846" s="11" t="s">
        <v>7597</v>
      </c>
      <c r="D3846" s="11" t="s">
        <v>260</v>
      </c>
      <c r="E3846" s="19" t="s">
        <v>7847</v>
      </c>
      <c r="F3846" s="10">
        <v>42036</v>
      </c>
      <c r="G3846" s="10">
        <v>45689</v>
      </c>
      <c r="H3846" s="11">
        <v>11</v>
      </c>
      <c r="I3846" s="20" t="s">
        <v>259</v>
      </c>
      <c r="J3846" s="11" t="s">
        <v>261</v>
      </c>
      <c r="K3846" s="11" t="s">
        <v>12658</v>
      </c>
      <c r="L3846" s="11">
        <v>2</v>
      </c>
    </row>
    <row r="3847" spans="1:12">
      <c r="A3847" s="11" t="s">
        <v>7598</v>
      </c>
      <c r="D3847" s="11" t="s">
        <v>260</v>
      </c>
      <c r="E3847" s="19" t="s">
        <v>7848</v>
      </c>
      <c r="F3847" s="10">
        <v>42036</v>
      </c>
      <c r="G3847" s="10">
        <v>45689</v>
      </c>
      <c r="H3847" s="11">
        <v>11</v>
      </c>
      <c r="I3847" s="20" t="s">
        <v>259</v>
      </c>
      <c r="J3847" s="11" t="s">
        <v>261</v>
      </c>
      <c r="K3847" s="11" t="s">
        <v>12658</v>
      </c>
      <c r="L3847" s="11">
        <v>2</v>
      </c>
    </row>
    <row r="3848" spans="1:12">
      <c r="A3848" s="11" t="s">
        <v>7599</v>
      </c>
      <c r="D3848" s="11" t="s">
        <v>260</v>
      </c>
      <c r="E3848" s="19" t="s">
        <v>7849</v>
      </c>
      <c r="F3848" s="10">
        <v>42036</v>
      </c>
      <c r="G3848" s="10">
        <v>45689</v>
      </c>
      <c r="H3848" s="11">
        <v>11</v>
      </c>
      <c r="I3848" s="20" t="s">
        <v>259</v>
      </c>
      <c r="J3848" s="11" t="s">
        <v>261</v>
      </c>
      <c r="K3848" s="11" t="s">
        <v>12658</v>
      </c>
      <c r="L3848" s="11">
        <v>2</v>
      </c>
    </row>
    <row r="3849" spans="1:12">
      <c r="A3849" s="11" t="s">
        <v>7600</v>
      </c>
      <c r="D3849" s="11" t="s">
        <v>260</v>
      </c>
      <c r="E3849" s="19" t="s">
        <v>7850</v>
      </c>
      <c r="F3849" s="10">
        <v>42036</v>
      </c>
      <c r="G3849" s="10">
        <v>45689</v>
      </c>
      <c r="H3849" s="11">
        <v>11</v>
      </c>
      <c r="I3849" s="20" t="s">
        <v>259</v>
      </c>
      <c r="J3849" s="11" t="s">
        <v>261</v>
      </c>
      <c r="K3849" s="11" t="s">
        <v>12658</v>
      </c>
      <c r="L3849" s="11">
        <v>2</v>
      </c>
    </row>
    <row r="3850" spans="1:12">
      <c r="A3850" s="11" t="s">
        <v>7601</v>
      </c>
      <c r="D3850" s="11" t="s">
        <v>260</v>
      </c>
      <c r="E3850" s="19" t="s">
        <v>7851</v>
      </c>
      <c r="F3850" s="10">
        <v>42036</v>
      </c>
      <c r="G3850" s="10">
        <v>45689</v>
      </c>
      <c r="H3850" s="11">
        <v>11</v>
      </c>
      <c r="I3850" s="20" t="s">
        <v>259</v>
      </c>
      <c r="J3850" s="11" t="s">
        <v>261</v>
      </c>
      <c r="K3850" s="11" t="s">
        <v>12658</v>
      </c>
      <c r="L3850" s="11">
        <v>2</v>
      </c>
    </row>
    <row r="3851" spans="1:12">
      <c r="A3851" s="11" t="s">
        <v>7602</v>
      </c>
      <c r="D3851" s="11" t="s">
        <v>260</v>
      </c>
      <c r="E3851" s="19" t="s">
        <v>7852</v>
      </c>
      <c r="F3851" s="10">
        <v>42036</v>
      </c>
      <c r="G3851" s="10">
        <v>45689</v>
      </c>
      <c r="H3851" s="11">
        <v>11</v>
      </c>
      <c r="I3851" s="20" t="s">
        <v>259</v>
      </c>
      <c r="J3851" s="11" t="s">
        <v>261</v>
      </c>
      <c r="K3851" s="11" t="s">
        <v>12658</v>
      </c>
      <c r="L3851" s="11">
        <v>2</v>
      </c>
    </row>
    <row r="3852" spans="1:12">
      <c r="A3852" s="11" t="s">
        <v>7603</v>
      </c>
      <c r="D3852" s="11" t="s">
        <v>260</v>
      </c>
      <c r="E3852" s="19" t="s">
        <v>7853</v>
      </c>
      <c r="F3852" s="10">
        <v>42036</v>
      </c>
      <c r="G3852" s="10">
        <v>45689</v>
      </c>
      <c r="H3852" s="11">
        <v>11</v>
      </c>
      <c r="I3852" s="20" t="s">
        <v>259</v>
      </c>
      <c r="J3852" s="11" t="s">
        <v>261</v>
      </c>
      <c r="K3852" s="11" t="s">
        <v>12658</v>
      </c>
      <c r="L3852" s="11">
        <v>2</v>
      </c>
    </row>
    <row r="3853" spans="1:12">
      <c r="A3853" s="11" t="s">
        <v>7604</v>
      </c>
      <c r="D3853" s="11" t="s">
        <v>260</v>
      </c>
      <c r="E3853" s="19" t="s">
        <v>7854</v>
      </c>
      <c r="F3853" s="10">
        <v>42036</v>
      </c>
      <c r="G3853" s="10">
        <v>45689</v>
      </c>
      <c r="H3853" s="11">
        <v>11</v>
      </c>
      <c r="I3853" s="20" t="s">
        <v>259</v>
      </c>
      <c r="J3853" s="11" t="s">
        <v>261</v>
      </c>
      <c r="K3853" s="11" t="s">
        <v>12658</v>
      </c>
      <c r="L3853" s="11">
        <v>2</v>
      </c>
    </row>
    <row r="3854" spans="1:12">
      <c r="A3854" s="11" t="s">
        <v>7605</v>
      </c>
      <c r="D3854" s="11" t="s">
        <v>260</v>
      </c>
      <c r="E3854" s="19" t="s">
        <v>7855</v>
      </c>
      <c r="F3854" s="10">
        <v>42036</v>
      </c>
      <c r="G3854" s="10">
        <v>45689</v>
      </c>
      <c r="H3854" s="11">
        <v>11</v>
      </c>
      <c r="I3854" s="20" t="s">
        <v>259</v>
      </c>
      <c r="J3854" s="11" t="s">
        <v>261</v>
      </c>
      <c r="K3854" s="11" t="s">
        <v>12658</v>
      </c>
      <c r="L3854" s="11">
        <v>2</v>
      </c>
    </row>
    <row r="3855" spans="1:12">
      <c r="A3855" s="11" t="s">
        <v>7606</v>
      </c>
      <c r="D3855" s="11" t="s">
        <v>260</v>
      </c>
      <c r="E3855" s="19" t="s">
        <v>7856</v>
      </c>
      <c r="F3855" s="10">
        <v>42036</v>
      </c>
      <c r="G3855" s="10">
        <v>45689</v>
      </c>
      <c r="H3855" s="11">
        <v>11</v>
      </c>
      <c r="I3855" s="20" t="s">
        <v>259</v>
      </c>
      <c r="J3855" s="11" t="s">
        <v>261</v>
      </c>
      <c r="K3855" s="11" t="s">
        <v>12658</v>
      </c>
      <c r="L3855" s="11">
        <v>2</v>
      </c>
    </row>
    <row r="3856" spans="1:12">
      <c r="A3856" s="11" t="s">
        <v>7607</v>
      </c>
      <c r="D3856" s="11" t="s">
        <v>260</v>
      </c>
      <c r="E3856" s="19" t="s">
        <v>7857</v>
      </c>
      <c r="F3856" s="10">
        <v>42036</v>
      </c>
      <c r="G3856" s="10">
        <v>45689</v>
      </c>
      <c r="H3856" s="11">
        <v>11</v>
      </c>
      <c r="I3856" s="20" t="s">
        <v>259</v>
      </c>
      <c r="J3856" s="11" t="s">
        <v>261</v>
      </c>
      <c r="K3856" s="11" t="s">
        <v>12658</v>
      </c>
      <c r="L3856" s="11">
        <v>2</v>
      </c>
    </row>
    <row r="3857" spans="1:12">
      <c r="A3857" s="11" t="s">
        <v>7608</v>
      </c>
      <c r="D3857" s="11" t="s">
        <v>260</v>
      </c>
      <c r="E3857" s="19" t="s">
        <v>7858</v>
      </c>
      <c r="F3857" s="10">
        <v>42036</v>
      </c>
      <c r="G3857" s="10">
        <v>45689</v>
      </c>
      <c r="H3857" s="11">
        <v>11</v>
      </c>
      <c r="I3857" s="20" t="s">
        <v>259</v>
      </c>
      <c r="J3857" s="11" t="s">
        <v>261</v>
      </c>
      <c r="K3857" s="11" t="s">
        <v>12658</v>
      </c>
      <c r="L3857" s="11">
        <v>2</v>
      </c>
    </row>
    <row r="3858" spans="1:12">
      <c r="A3858" s="11" t="s">
        <v>7609</v>
      </c>
      <c r="D3858" s="11" t="s">
        <v>260</v>
      </c>
      <c r="E3858" s="19" t="s">
        <v>7859</v>
      </c>
      <c r="F3858" s="10">
        <v>42036</v>
      </c>
      <c r="G3858" s="10">
        <v>45689</v>
      </c>
      <c r="H3858" s="11">
        <v>11</v>
      </c>
      <c r="I3858" s="20" t="s">
        <v>259</v>
      </c>
      <c r="J3858" s="11" t="s">
        <v>261</v>
      </c>
      <c r="K3858" s="11" t="s">
        <v>12658</v>
      </c>
      <c r="L3858" s="11">
        <v>2</v>
      </c>
    </row>
    <row r="3859" spans="1:12">
      <c r="A3859" s="11" t="s">
        <v>7610</v>
      </c>
      <c r="D3859" s="11" t="s">
        <v>260</v>
      </c>
      <c r="E3859" s="19" t="s">
        <v>7860</v>
      </c>
      <c r="F3859" s="10">
        <v>42036</v>
      </c>
      <c r="G3859" s="10">
        <v>45689</v>
      </c>
      <c r="H3859" s="11">
        <v>11</v>
      </c>
      <c r="I3859" s="20" t="s">
        <v>259</v>
      </c>
      <c r="J3859" s="11" t="s">
        <v>261</v>
      </c>
      <c r="K3859" s="11" t="s">
        <v>12658</v>
      </c>
      <c r="L3859" s="11">
        <v>2</v>
      </c>
    </row>
    <row r="3860" spans="1:12">
      <c r="A3860" s="11" t="s">
        <v>7611</v>
      </c>
      <c r="D3860" s="11" t="s">
        <v>260</v>
      </c>
      <c r="E3860" s="19" t="s">
        <v>7861</v>
      </c>
      <c r="F3860" s="10">
        <v>42036</v>
      </c>
      <c r="G3860" s="10">
        <v>45689</v>
      </c>
      <c r="H3860" s="11">
        <v>11</v>
      </c>
      <c r="I3860" s="20" t="s">
        <v>259</v>
      </c>
      <c r="J3860" s="11" t="s">
        <v>261</v>
      </c>
      <c r="K3860" s="11" t="s">
        <v>12658</v>
      </c>
      <c r="L3860" s="11">
        <v>2</v>
      </c>
    </row>
    <row r="3861" spans="1:12">
      <c r="A3861" s="11" t="s">
        <v>7612</v>
      </c>
      <c r="D3861" s="11" t="s">
        <v>260</v>
      </c>
      <c r="E3861" s="19" t="s">
        <v>7862</v>
      </c>
      <c r="F3861" s="10">
        <v>42036</v>
      </c>
      <c r="G3861" s="10">
        <v>45689</v>
      </c>
      <c r="H3861" s="11">
        <v>11</v>
      </c>
      <c r="I3861" s="11" t="s">
        <v>277</v>
      </c>
      <c r="J3861" s="11" t="s">
        <v>261</v>
      </c>
      <c r="K3861" s="11" t="s">
        <v>12658</v>
      </c>
      <c r="L3861" s="11">
        <v>2</v>
      </c>
    </row>
    <row r="3862" spans="1:12">
      <c r="A3862" s="11" t="s">
        <v>7613</v>
      </c>
      <c r="D3862" s="11" t="s">
        <v>260</v>
      </c>
      <c r="E3862" s="19" t="s">
        <v>7863</v>
      </c>
      <c r="F3862" s="10">
        <v>42036</v>
      </c>
      <c r="G3862" s="10">
        <v>45689</v>
      </c>
      <c r="H3862" s="11">
        <v>11</v>
      </c>
      <c r="I3862" s="11" t="s">
        <v>277</v>
      </c>
      <c r="J3862" s="11" t="s">
        <v>261</v>
      </c>
      <c r="K3862" s="11" t="s">
        <v>12658</v>
      </c>
      <c r="L3862" s="11">
        <v>2</v>
      </c>
    </row>
    <row r="3863" spans="1:12">
      <c r="A3863" s="11" t="s">
        <v>7614</v>
      </c>
      <c r="D3863" s="11" t="s">
        <v>260</v>
      </c>
      <c r="E3863" s="19" t="s">
        <v>7864</v>
      </c>
      <c r="F3863" s="10">
        <v>42036</v>
      </c>
      <c r="G3863" s="10">
        <v>45689</v>
      </c>
      <c r="H3863" s="11">
        <v>11</v>
      </c>
      <c r="I3863" s="11" t="s">
        <v>277</v>
      </c>
      <c r="J3863" s="11" t="s">
        <v>261</v>
      </c>
      <c r="K3863" s="11" t="s">
        <v>12658</v>
      </c>
      <c r="L3863" s="11">
        <v>2</v>
      </c>
    </row>
    <row r="3864" spans="1:12">
      <c r="A3864" s="11" t="s">
        <v>7615</v>
      </c>
      <c r="D3864" s="11" t="s">
        <v>260</v>
      </c>
      <c r="E3864" s="19" t="s">
        <v>7865</v>
      </c>
      <c r="F3864" s="10">
        <v>42036</v>
      </c>
      <c r="G3864" s="10">
        <v>45689</v>
      </c>
      <c r="H3864" s="11">
        <v>11</v>
      </c>
      <c r="I3864" s="20" t="s">
        <v>259</v>
      </c>
      <c r="J3864" s="11" t="s">
        <v>261</v>
      </c>
      <c r="K3864" s="11" t="s">
        <v>12658</v>
      </c>
      <c r="L3864" s="11">
        <v>2</v>
      </c>
    </row>
    <row r="3865" spans="1:12">
      <c r="A3865" s="11" t="s">
        <v>7616</v>
      </c>
      <c r="D3865" s="11" t="s">
        <v>260</v>
      </c>
      <c r="E3865" s="19" t="s">
        <v>7866</v>
      </c>
      <c r="F3865" s="10">
        <v>42036</v>
      </c>
      <c r="G3865" s="10">
        <v>45689</v>
      </c>
      <c r="H3865" s="11">
        <v>11</v>
      </c>
      <c r="I3865" s="20" t="s">
        <v>259</v>
      </c>
      <c r="J3865" s="11" t="s">
        <v>261</v>
      </c>
      <c r="K3865" s="11" t="s">
        <v>12658</v>
      </c>
      <c r="L3865" s="11">
        <v>2</v>
      </c>
    </row>
    <row r="3866" spans="1:12">
      <c r="A3866" s="11" t="s">
        <v>7617</v>
      </c>
      <c r="D3866" s="11" t="s">
        <v>260</v>
      </c>
      <c r="E3866" s="19" t="s">
        <v>7867</v>
      </c>
      <c r="F3866" s="10">
        <v>42036</v>
      </c>
      <c r="G3866" s="10">
        <v>45689</v>
      </c>
      <c r="H3866" s="11">
        <v>11</v>
      </c>
      <c r="I3866" s="20" t="s">
        <v>259</v>
      </c>
      <c r="J3866" s="11" t="s">
        <v>261</v>
      </c>
      <c r="K3866" s="11" t="s">
        <v>12658</v>
      </c>
      <c r="L3866" s="11">
        <v>2</v>
      </c>
    </row>
    <row r="3867" spans="1:12">
      <c r="A3867" s="11" t="s">
        <v>7618</v>
      </c>
      <c r="D3867" s="11" t="s">
        <v>260</v>
      </c>
      <c r="E3867" s="19" t="s">
        <v>7868</v>
      </c>
      <c r="F3867" s="10">
        <v>42036</v>
      </c>
      <c r="G3867" s="10">
        <v>45689</v>
      </c>
      <c r="H3867" s="11">
        <v>11</v>
      </c>
      <c r="I3867" s="20" t="s">
        <v>259</v>
      </c>
      <c r="J3867" s="11" t="s">
        <v>261</v>
      </c>
      <c r="K3867" s="11" t="s">
        <v>12658</v>
      </c>
      <c r="L3867" s="11">
        <v>2</v>
      </c>
    </row>
    <row r="3868" spans="1:12">
      <c r="A3868" s="11" t="s">
        <v>7619</v>
      </c>
      <c r="D3868" s="11" t="s">
        <v>260</v>
      </c>
      <c r="E3868" s="19" t="s">
        <v>7869</v>
      </c>
      <c r="F3868" s="10">
        <v>42036</v>
      </c>
      <c r="G3868" s="10">
        <v>45689</v>
      </c>
      <c r="H3868" s="11">
        <v>11</v>
      </c>
      <c r="I3868" s="20" t="s">
        <v>259</v>
      </c>
      <c r="J3868" s="11" t="s">
        <v>261</v>
      </c>
      <c r="K3868" s="11" t="s">
        <v>12658</v>
      </c>
      <c r="L3868" s="11">
        <v>2</v>
      </c>
    </row>
    <row r="3869" spans="1:12">
      <c r="A3869" s="11" t="s">
        <v>7620</v>
      </c>
      <c r="D3869" s="11" t="s">
        <v>260</v>
      </c>
      <c r="E3869" s="19" t="s">
        <v>7870</v>
      </c>
      <c r="F3869" s="10">
        <v>42036</v>
      </c>
      <c r="G3869" s="10">
        <v>45689</v>
      </c>
      <c r="H3869" s="11">
        <v>11</v>
      </c>
      <c r="I3869" s="20" t="s">
        <v>259</v>
      </c>
      <c r="J3869" s="11" t="s">
        <v>261</v>
      </c>
      <c r="K3869" s="11" t="s">
        <v>12658</v>
      </c>
      <c r="L3869" s="11">
        <v>2</v>
      </c>
    </row>
    <row r="3870" spans="1:12">
      <c r="A3870" s="11" t="s">
        <v>7621</v>
      </c>
      <c r="D3870" s="11" t="s">
        <v>260</v>
      </c>
      <c r="E3870" s="19" t="s">
        <v>7871</v>
      </c>
      <c r="F3870" s="10">
        <v>42036</v>
      </c>
      <c r="G3870" s="10">
        <v>45689</v>
      </c>
      <c r="H3870" s="11">
        <v>11</v>
      </c>
      <c r="I3870" s="20" t="s">
        <v>259</v>
      </c>
      <c r="J3870" s="11" t="s">
        <v>261</v>
      </c>
      <c r="K3870" s="11" t="s">
        <v>12658</v>
      </c>
      <c r="L3870" s="11">
        <v>2</v>
      </c>
    </row>
    <row r="3871" spans="1:12">
      <c r="A3871" s="11" t="s">
        <v>7622</v>
      </c>
      <c r="D3871" s="11" t="s">
        <v>260</v>
      </c>
      <c r="E3871" s="19" t="s">
        <v>7872</v>
      </c>
      <c r="F3871" s="10">
        <v>42036</v>
      </c>
      <c r="G3871" s="10">
        <v>45689</v>
      </c>
      <c r="H3871" s="11">
        <v>11</v>
      </c>
      <c r="I3871" s="20" t="s">
        <v>259</v>
      </c>
      <c r="J3871" s="11" t="s">
        <v>261</v>
      </c>
      <c r="K3871" s="11" t="s">
        <v>12658</v>
      </c>
      <c r="L3871" s="11">
        <v>2</v>
      </c>
    </row>
    <row r="3872" spans="1:12">
      <c r="A3872" s="11" t="s">
        <v>7623</v>
      </c>
      <c r="D3872" s="11" t="s">
        <v>260</v>
      </c>
      <c r="E3872" s="19" t="s">
        <v>7873</v>
      </c>
      <c r="F3872" s="10">
        <v>42036</v>
      </c>
      <c r="G3872" s="10">
        <v>45689</v>
      </c>
      <c r="H3872" s="11">
        <v>11</v>
      </c>
      <c r="I3872" s="20" t="s">
        <v>259</v>
      </c>
      <c r="J3872" s="11" t="s">
        <v>261</v>
      </c>
      <c r="K3872" s="11" t="s">
        <v>12658</v>
      </c>
      <c r="L3872" s="11">
        <v>2</v>
      </c>
    </row>
    <row r="3873" spans="1:12">
      <c r="A3873" s="11" t="s">
        <v>7624</v>
      </c>
      <c r="D3873" s="11" t="s">
        <v>260</v>
      </c>
      <c r="E3873" s="19" t="s">
        <v>7874</v>
      </c>
      <c r="F3873" s="10">
        <v>42036</v>
      </c>
      <c r="G3873" s="10">
        <v>45689</v>
      </c>
      <c r="H3873" s="11">
        <v>11</v>
      </c>
      <c r="I3873" s="20" t="s">
        <v>259</v>
      </c>
      <c r="J3873" s="11" t="s">
        <v>261</v>
      </c>
      <c r="K3873" s="11" t="s">
        <v>12658</v>
      </c>
      <c r="L3873" s="11">
        <v>2</v>
      </c>
    </row>
    <row r="3874" spans="1:12">
      <c r="A3874" s="11" t="s">
        <v>7625</v>
      </c>
      <c r="D3874" s="11" t="s">
        <v>260</v>
      </c>
      <c r="E3874" s="19" t="s">
        <v>7875</v>
      </c>
      <c r="F3874" s="10">
        <v>42036</v>
      </c>
      <c r="G3874" s="10">
        <v>45689</v>
      </c>
      <c r="H3874" s="11">
        <v>11</v>
      </c>
      <c r="I3874" s="20" t="s">
        <v>259</v>
      </c>
      <c r="J3874" s="11" t="s">
        <v>261</v>
      </c>
      <c r="K3874" s="11" t="s">
        <v>12658</v>
      </c>
      <c r="L3874" s="11">
        <v>2</v>
      </c>
    </row>
    <row r="3875" spans="1:12">
      <c r="A3875" s="11" t="s">
        <v>7626</v>
      </c>
      <c r="D3875" s="11" t="s">
        <v>260</v>
      </c>
      <c r="E3875" s="19" t="s">
        <v>7876</v>
      </c>
      <c r="F3875" s="10">
        <v>42036</v>
      </c>
      <c r="G3875" s="10">
        <v>45689</v>
      </c>
      <c r="H3875" s="11">
        <v>11</v>
      </c>
      <c r="I3875" s="20" t="s">
        <v>259</v>
      </c>
      <c r="J3875" s="11" t="s">
        <v>261</v>
      </c>
      <c r="K3875" s="11" t="s">
        <v>12658</v>
      </c>
      <c r="L3875" s="11">
        <v>2</v>
      </c>
    </row>
    <row r="3876" spans="1:12">
      <c r="A3876" s="11" t="s">
        <v>7627</v>
      </c>
      <c r="D3876" s="11" t="s">
        <v>260</v>
      </c>
      <c r="E3876" s="19" t="s">
        <v>7877</v>
      </c>
      <c r="F3876" s="10">
        <v>42036</v>
      </c>
      <c r="G3876" s="10">
        <v>45689</v>
      </c>
      <c r="H3876" s="11">
        <v>11</v>
      </c>
      <c r="I3876" s="20" t="s">
        <v>259</v>
      </c>
      <c r="J3876" s="11" t="s">
        <v>261</v>
      </c>
      <c r="K3876" s="11" t="s">
        <v>12658</v>
      </c>
      <c r="L3876" s="11">
        <v>2</v>
      </c>
    </row>
    <row r="3877" spans="1:12">
      <c r="A3877" s="11" t="s">
        <v>7628</v>
      </c>
      <c r="D3877" s="11" t="s">
        <v>260</v>
      </c>
      <c r="E3877" s="19" t="s">
        <v>7878</v>
      </c>
      <c r="F3877" s="10">
        <v>42036</v>
      </c>
      <c r="G3877" s="10">
        <v>45689</v>
      </c>
      <c r="H3877" s="11">
        <v>11</v>
      </c>
      <c r="I3877" s="20" t="s">
        <v>259</v>
      </c>
      <c r="J3877" s="11" t="s">
        <v>261</v>
      </c>
      <c r="K3877" s="11" t="s">
        <v>12658</v>
      </c>
      <c r="L3877" s="11">
        <v>2</v>
      </c>
    </row>
    <row r="3878" spans="1:12">
      <c r="A3878" s="11" t="s">
        <v>7629</v>
      </c>
      <c r="D3878" s="11" t="s">
        <v>260</v>
      </c>
      <c r="E3878" s="19" t="s">
        <v>7879</v>
      </c>
      <c r="F3878" s="10">
        <v>42036</v>
      </c>
      <c r="G3878" s="10">
        <v>45689</v>
      </c>
      <c r="H3878" s="11">
        <v>11</v>
      </c>
      <c r="I3878" s="20" t="s">
        <v>259</v>
      </c>
      <c r="J3878" s="11" t="s">
        <v>261</v>
      </c>
      <c r="K3878" s="11" t="s">
        <v>12658</v>
      </c>
      <c r="L3878" s="11">
        <v>2</v>
      </c>
    </row>
    <row r="3879" spans="1:12">
      <c r="A3879" s="11" t="s">
        <v>7630</v>
      </c>
      <c r="D3879" s="11" t="s">
        <v>260</v>
      </c>
      <c r="E3879" s="19" t="s">
        <v>7880</v>
      </c>
      <c r="F3879" s="10">
        <v>42036</v>
      </c>
      <c r="G3879" s="10">
        <v>45689</v>
      </c>
      <c r="H3879" s="11">
        <v>11</v>
      </c>
      <c r="I3879" s="11" t="s">
        <v>277</v>
      </c>
      <c r="J3879" s="11" t="s">
        <v>261</v>
      </c>
      <c r="K3879" s="11" t="s">
        <v>12658</v>
      </c>
      <c r="L3879" s="11">
        <v>2</v>
      </c>
    </row>
    <row r="3880" spans="1:12">
      <c r="A3880" s="11" t="s">
        <v>7631</v>
      </c>
      <c r="D3880" s="11" t="s">
        <v>260</v>
      </c>
      <c r="E3880" s="19" t="s">
        <v>7881</v>
      </c>
      <c r="F3880" s="10">
        <v>42036</v>
      </c>
      <c r="G3880" s="10">
        <v>45689</v>
      </c>
      <c r="H3880" s="11">
        <v>11</v>
      </c>
      <c r="I3880" s="11" t="s">
        <v>277</v>
      </c>
      <c r="J3880" s="11" t="s">
        <v>261</v>
      </c>
      <c r="K3880" s="11" t="s">
        <v>12658</v>
      </c>
      <c r="L3880" s="11">
        <v>2</v>
      </c>
    </row>
    <row r="3881" spans="1:12">
      <c r="A3881" s="11" t="s">
        <v>7632</v>
      </c>
      <c r="D3881" s="11" t="s">
        <v>260</v>
      </c>
      <c r="E3881" s="19" t="s">
        <v>7882</v>
      </c>
      <c r="F3881" s="10">
        <v>42036</v>
      </c>
      <c r="G3881" s="10">
        <v>45689</v>
      </c>
      <c r="H3881" s="11">
        <v>11</v>
      </c>
      <c r="I3881" s="11" t="s">
        <v>277</v>
      </c>
      <c r="J3881" s="11" t="s">
        <v>261</v>
      </c>
      <c r="K3881" s="11" t="s">
        <v>12658</v>
      </c>
      <c r="L3881" s="11">
        <v>2</v>
      </c>
    </row>
    <row r="3882" spans="1:12">
      <c r="A3882" s="11" t="s">
        <v>7633</v>
      </c>
      <c r="D3882" s="11" t="s">
        <v>260</v>
      </c>
      <c r="E3882" s="19" t="s">
        <v>7883</v>
      </c>
      <c r="F3882" s="10">
        <v>42036</v>
      </c>
      <c r="G3882" s="10">
        <v>45689</v>
      </c>
      <c r="H3882" s="11">
        <v>11</v>
      </c>
      <c r="I3882" s="20" t="s">
        <v>259</v>
      </c>
      <c r="J3882" s="11" t="s">
        <v>261</v>
      </c>
      <c r="K3882" s="11" t="s">
        <v>12658</v>
      </c>
      <c r="L3882" s="11">
        <v>2</v>
      </c>
    </row>
    <row r="3883" spans="1:12">
      <c r="A3883" s="11" t="s">
        <v>7634</v>
      </c>
      <c r="D3883" s="11" t="s">
        <v>260</v>
      </c>
      <c r="E3883" s="19" t="s">
        <v>7884</v>
      </c>
      <c r="F3883" s="10">
        <v>42036</v>
      </c>
      <c r="G3883" s="10">
        <v>45689</v>
      </c>
      <c r="H3883" s="11">
        <v>11</v>
      </c>
      <c r="I3883" s="20" t="s">
        <v>259</v>
      </c>
      <c r="J3883" s="11" t="s">
        <v>261</v>
      </c>
      <c r="K3883" s="11" t="s">
        <v>12658</v>
      </c>
      <c r="L3883" s="11">
        <v>2</v>
      </c>
    </row>
    <row r="3884" spans="1:12">
      <c r="A3884" s="11" t="s">
        <v>7635</v>
      </c>
      <c r="D3884" s="11" t="s">
        <v>260</v>
      </c>
      <c r="E3884" s="19" t="s">
        <v>7885</v>
      </c>
      <c r="F3884" s="10">
        <v>42036</v>
      </c>
      <c r="G3884" s="10">
        <v>45689</v>
      </c>
      <c r="H3884" s="11">
        <v>11</v>
      </c>
      <c r="I3884" s="20" t="s">
        <v>259</v>
      </c>
      <c r="J3884" s="11" t="s">
        <v>261</v>
      </c>
      <c r="K3884" s="11" t="s">
        <v>12658</v>
      </c>
      <c r="L3884" s="11">
        <v>2</v>
      </c>
    </row>
    <row r="3885" spans="1:12">
      <c r="A3885" s="11" t="s">
        <v>7636</v>
      </c>
      <c r="D3885" s="11" t="s">
        <v>260</v>
      </c>
      <c r="E3885" s="19" t="s">
        <v>7886</v>
      </c>
      <c r="F3885" s="10">
        <v>42036</v>
      </c>
      <c r="G3885" s="10">
        <v>45689</v>
      </c>
      <c r="H3885" s="11">
        <v>11</v>
      </c>
      <c r="I3885" s="20" t="s">
        <v>259</v>
      </c>
      <c r="J3885" s="11" t="s">
        <v>261</v>
      </c>
      <c r="K3885" s="11" t="s">
        <v>12658</v>
      </c>
      <c r="L3885" s="11">
        <v>2</v>
      </c>
    </row>
    <row r="3886" spans="1:12">
      <c r="A3886" s="11" t="s">
        <v>7637</v>
      </c>
      <c r="D3886" s="11" t="s">
        <v>260</v>
      </c>
      <c r="E3886" s="19" t="s">
        <v>7887</v>
      </c>
      <c r="F3886" s="10">
        <v>42036</v>
      </c>
      <c r="G3886" s="10">
        <v>45689</v>
      </c>
      <c r="H3886" s="11">
        <v>11</v>
      </c>
      <c r="I3886" s="20" t="s">
        <v>259</v>
      </c>
      <c r="J3886" s="11" t="s">
        <v>261</v>
      </c>
      <c r="K3886" s="11" t="s">
        <v>12658</v>
      </c>
      <c r="L3886" s="11">
        <v>2</v>
      </c>
    </row>
    <row r="3887" spans="1:12">
      <c r="A3887" s="11" t="s">
        <v>7638</v>
      </c>
      <c r="D3887" s="11" t="s">
        <v>260</v>
      </c>
      <c r="E3887" s="19" t="s">
        <v>7888</v>
      </c>
      <c r="F3887" s="10">
        <v>42036</v>
      </c>
      <c r="G3887" s="10">
        <v>45689</v>
      </c>
      <c r="H3887" s="11">
        <v>11</v>
      </c>
      <c r="I3887" s="20" t="s">
        <v>259</v>
      </c>
      <c r="J3887" s="11" t="s">
        <v>261</v>
      </c>
      <c r="K3887" s="11" t="s">
        <v>12658</v>
      </c>
      <c r="L3887" s="11">
        <v>2</v>
      </c>
    </row>
    <row r="3888" spans="1:12">
      <c r="A3888" s="11" t="s">
        <v>7639</v>
      </c>
      <c r="D3888" s="11" t="s">
        <v>260</v>
      </c>
      <c r="E3888" s="19" t="s">
        <v>7889</v>
      </c>
      <c r="F3888" s="10">
        <v>42036</v>
      </c>
      <c r="G3888" s="10">
        <v>45689</v>
      </c>
      <c r="H3888" s="11">
        <v>11</v>
      </c>
      <c r="I3888" s="20" t="s">
        <v>259</v>
      </c>
      <c r="J3888" s="11" t="s">
        <v>261</v>
      </c>
      <c r="K3888" s="11" t="s">
        <v>12658</v>
      </c>
      <c r="L3888" s="11">
        <v>2</v>
      </c>
    </row>
    <row r="3889" spans="1:12">
      <c r="A3889" s="11" t="s">
        <v>7640</v>
      </c>
      <c r="D3889" s="11" t="s">
        <v>260</v>
      </c>
      <c r="E3889" s="19" t="s">
        <v>7890</v>
      </c>
      <c r="F3889" s="10">
        <v>42036</v>
      </c>
      <c r="G3889" s="10">
        <v>45689</v>
      </c>
      <c r="H3889" s="11">
        <v>11</v>
      </c>
      <c r="I3889" s="20" t="s">
        <v>259</v>
      </c>
      <c r="J3889" s="11" t="s">
        <v>261</v>
      </c>
      <c r="K3889" s="11" t="s">
        <v>12658</v>
      </c>
      <c r="L3889" s="11">
        <v>2</v>
      </c>
    </row>
    <row r="3890" spans="1:12">
      <c r="A3890" s="11" t="s">
        <v>7641</v>
      </c>
      <c r="D3890" s="11" t="s">
        <v>260</v>
      </c>
      <c r="E3890" s="19" t="s">
        <v>7891</v>
      </c>
      <c r="F3890" s="10">
        <v>42036</v>
      </c>
      <c r="G3890" s="10">
        <v>45689</v>
      </c>
      <c r="H3890" s="11">
        <v>11</v>
      </c>
      <c r="I3890" s="20" t="s">
        <v>259</v>
      </c>
      <c r="J3890" s="11" t="s">
        <v>261</v>
      </c>
      <c r="K3890" s="11" t="s">
        <v>12658</v>
      </c>
      <c r="L3890" s="11">
        <v>2</v>
      </c>
    </row>
    <row r="3891" spans="1:12">
      <c r="A3891" s="11" t="s">
        <v>7642</v>
      </c>
      <c r="D3891" s="11" t="s">
        <v>260</v>
      </c>
      <c r="E3891" s="19" t="s">
        <v>7892</v>
      </c>
      <c r="F3891" s="10">
        <v>42036</v>
      </c>
      <c r="G3891" s="10">
        <v>45689</v>
      </c>
      <c r="H3891" s="11">
        <v>11</v>
      </c>
      <c r="I3891" s="20" t="s">
        <v>259</v>
      </c>
      <c r="J3891" s="11" t="s">
        <v>261</v>
      </c>
      <c r="K3891" s="11" t="s">
        <v>12658</v>
      </c>
      <c r="L3891" s="11">
        <v>2</v>
      </c>
    </row>
    <row r="3892" spans="1:12">
      <c r="A3892" s="11" t="s">
        <v>7643</v>
      </c>
      <c r="D3892" s="11" t="s">
        <v>260</v>
      </c>
      <c r="E3892" s="19" t="s">
        <v>7893</v>
      </c>
      <c r="F3892" s="10">
        <v>42036</v>
      </c>
      <c r="G3892" s="10">
        <v>45689</v>
      </c>
      <c r="H3892" s="11">
        <v>11</v>
      </c>
      <c r="I3892" s="20" t="s">
        <v>259</v>
      </c>
      <c r="J3892" s="11" t="s">
        <v>261</v>
      </c>
      <c r="K3892" s="11" t="s">
        <v>12658</v>
      </c>
      <c r="L3892" s="11">
        <v>2</v>
      </c>
    </row>
    <row r="3893" spans="1:12">
      <c r="A3893" s="11" t="s">
        <v>7644</v>
      </c>
      <c r="D3893" s="11" t="s">
        <v>260</v>
      </c>
      <c r="E3893" s="19" t="s">
        <v>7894</v>
      </c>
      <c r="F3893" s="10">
        <v>42036</v>
      </c>
      <c r="G3893" s="10">
        <v>45689</v>
      </c>
      <c r="H3893" s="11">
        <v>11</v>
      </c>
      <c r="I3893" s="20" t="s">
        <v>259</v>
      </c>
      <c r="J3893" s="11" t="s">
        <v>261</v>
      </c>
      <c r="K3893" s="11" t="s">
        <v>12658</v>
      </c>
      <c r="L3893" s="11">
        <v>2</v>
      </c>
    </row>
    <row r="3894" spans="1:12">
      <c r="A3894" s="11" t="s">
        <v>7645</v>
      </c>
      <c r="D3894" s="11" t="s">
        <v>260</v>
      </c>
      <c r="E3894" s="19" t="s">
        <v>7895</v>
      </c>
      <c r="F3894" s="10">
        <v>42036</v>
      </c>
      <c r="G3894" s="10">
        <v>45689</v>
      </c>
      <c r="H3894" s="11">
        <v>11</v>
      </c>
      <c r="I3894" s="20" t="s">
        <v>259</v>
      </c>
      <c r="J3894" s="11" t="s">
        <v>261</v>
      </c>
      <c r="K3894" s="11" t="s">
        <v>12658</v>
      </c>
      <c r="L3894" s="11">
        <v>2</v>
      </c>
    </row>
    <row r="3895" spans="1:12">
      <c r="A3895" s="11" t="s">
        <v>7646</v>
      </c>
      <c r="D3895" s="11" t="s">
        <v>260</v>
      </c>
      <c r="E3895" s="19" t="s">
        <v>7896</v>
      </c>
      <c r="F3895" s="10">
        <v>42036</v>
      </c>
      <c r="G3895" s="10">
        <v>45689</v>
      </c>
      <c r="H3895" s="11">
        <v>11</v>
      </c>
      <c r="I3895" s="20" t="s">
        <v>259</v>
      </c>
      <c r="J3895" s="11" t="s">
        <v>261</v>
      </c>
      <c r="K3895" s="11" t="s">
        <v>12658</v>
      </c>
      <c r="L3895" s="11">
        <v>2</v>
      </c>
    </row>
    <row r="3896" spans="1:12">
      <c r="A3896" s="11" t="s">
        <v>7647</v>
      </c>
      <c r="D3896" s="11" t="s">
        <v>260</v>
      </c>
      <c r="E3896" s="19" t="s">
        <v>7897</v>
      </c>
      <c r="F3896" s="10">
        <v>42036</v>
      </c>
      <c r="G3896" s="10">
        <v>45689</v>
      </c>
      <c r="H3896" s="11">
        <v>11</v>
      </c>
      <c r="I3896" s="20" t="s">
        <v>259</v>
      </c>
      <c r="J3896" s="11" t="s">
        <v>261</v>
      </c>
      <c r="K3896" s="11" t="s">
        <v>12658</v>
      </c>
      <c r="L3896" s="11">
        <v>2</v>
      </c>
    </row>
    <row r="3897" spans="1:12">
      <c r="A3897" s="11" t="s">
        <v>7648</v>
      </c>
      <c r="D3897" s="11" t="s">
        <v>260</v>
      </c>
      <c r="E3897" s="19" t="s">
        <v>7898</v>
      </c>
      <c r="F3897" s="10">
        <v>42036</v>
      </c>
      <c r="G3897" s="10">
        <v>45689</v>
      </c>
      <c r="H3897" s="11">
        <v>11</v>
      </c>
      <c r="I3897" s="11" t="s">
        <v>277</v>
      </c>
      <c r="J3897" s="11" t="s">
        <v>261</v>
      </c>
      <c r="K3897" s="11" t="s">
        <v>12658</v>
      </c>
      <c r="L3897" s="11">
        <v>2</v>
      </c>
    </row>
    <row r="3898" spans="1:12">
      <c r="A3898" s="11" t="s">
        <v>7649</v>
      </c>
      <c r="D3898" s="11" t="s">
        <v>260</v>
      </c>
      <c r="E3898" s="19" t="s">
        <v>7899</v>
      </c>
      <c r="F3898" s="10">
        <v>42036</v>
      </c>
      <c r="G3898" s="10">
        <v>45689</v>
      </c>
      <c r="H3898" s="11">
        <v>11</v>
      </c>
      <c r="I3898" s="11" t="s">
        <v>277</v>
      </c>
      <c r="J3898" s="11" t="s">
        <v>261</v>
      </c>
      <c r="K3898" s="11" t="s">
        <v>12658</v>
      </c>
      <c r="L3898" s="11">
        <v>2</v>
      </c>
    </row>
    <row r="3899" spans="1:12">
      <c r="A3899" s="11" t="s">
        <v>7650</v>
      </c>
      <c r="D3899" s="11" t="s">
        <v>260</v>
      </c>
      <c r="E3899" s="19" t="s">
        <v>7900</v>
      </c>
      <c r="F3899" s="10">
        <v>42036</v>
      </c>
      <c r="G3899" s="10">
        <v>45689</v>
      </c>
      <c r="H3899" s="11">
        <v>11</v>
      </c>
      <c r="I3899" s="11" t="s">
        <v>277</v>
      </c>
      <c r="J3899" s="11" t="s">
        <v>261</v>
      </c>
      <c r="K3899" s="11" t="s">
        <v>12658</v>
      </c>
      <c r="L3899" s="11">
        <v>2</v>
      </c>
    </row>
    <row r="3900" spans="1:12">
      <c r="A3900" s="11" t="s">
        <v>7651</v>
      </c>
      <c r="D3900" s="11" t="s">
        <v>260</v>
      </c>
      <c r="E3900" s="19" t="s">
        <v>7901</v>
      </c>
      <c r="F3900" s="10">
        <v>42036</v>
      </c>
      <c r="G3900" s="10">
        <v>45689</v>
      </c>
      <c r="H3900" s="11">
        <v>11</v>
      </c>
      <c r="I3900" s="20" t="s">
        <v>259</v>
      </c>
      <c r="J3900" s="11" t="s">
        <v>261</v>
      </c>
      <c r="K3900" s="11" t="s">
        <v>12658</v>
      </c>
      <c r="L3900" s="11">
        <v>2</v>
      </c>
    </row>
    <row r="3901" spans="1:12">
      <c r="A3901" s="11" t="s">
        <v>7652</v>
      </c>
      <c r="D3901" s="11" t="s">
        <v>260</v>
      </c>
      <c r="E3901" s="19" t="s">
        <v>7902</v>
      </c>
      <c r="F3901" s="10">
        <v>42036</v>
      </c>
      <c r="G3901" s="10">
        <v>45689</v>
      </c>
      <c r="H3901" s="11">
        <v>11</v>
      </c>
      <c r="I3901" s="20" t="s">
        <v>259</v>
      </c>
      <c r="J3901" s="11" t="s">
        <v>261</v>
      </c>
      <c r="K3901" s="11" t="s">
        <v>12658</v>
      </c>
      <c r="L3901" s="11">
        <v>2</v>
      </c>
    </row>
    <row r="3902" spans="1:12">
      <c r="A3902" s="11" t="s">
        <v>7653</v>
      </c>
      <c r="D3902" s="11" t="s">
        <v>260</v>
      </c>
      <c r="E3902" s="19" t="s">
        <v>7903</v>
      </c>
      <c r="F3902" s="10">
        <v>42036</v>
      </c>
      <c r="G3902" s="10">
        <v>45689</v>
      </c>
      <c r="H3902" s="11">
        <v>11</v>
      </c>
      <c r="I3902" s="20" t="s">
        <v>259</v>
      </c>
      <c r="J3902" s="11" t="s">
        <v>261</v>
      </c>
      <c r="K3902" s="11" t="s">
        <v>12658</v>
      </c>
      <c r="L3902" s="11">
        <v>2</v>
      </c>
    </row>
    <row r="3903" spans="1:12">
      <c r="A3903" s="11" t="s">
        <v>7654</v>
      </c>
      <c r="D3903" s="11" t="s">
        <v>260</v>
      </c>
      <c r="E3903" s="19" t="s">
        <v>7904</v>
      </c>
      <c r="F3903" s="10">
        <v>42036</v>
      </c>
      <c r="G3903" s="10">
        <v>45689</v>
      </c>
      <c r="H3903" s="11">
        <v>11</v>
      </c>
      <c r="I3903" s="20" t="s">
        <v>259</v>
      </c>
      <c r="J3903" s="11" t="s">
        <v>261</v>
      </c>
      <c r="K3903" s="11" t="s">
        <v>12658</v>
      </c>
      <c r="L3903" s="11">
        <v>2</v>
      </c>
    </row>
    <row r="3904" spans="1:12">
      <c r="A3904" s="11" t="s">
        <v>7655</v>
      </c>
      <c r="D3904" s="11" t="s">
        <v>260</v>
      </c>
      <c r="E3904" s="19" t="s">
        <v>7905</v>
      </c>
      <c r="F3904" s="10">
        <v>42036</v>
      </c>
      <c r="G3904" s="10">
        <v>45689</v>
      </c>
      <c r="H3904" s="11">
        <v>11</v>
      </c>
      <c r="I3904" s="20" t="s">
        <v>259</v>
      </c>
      <c r="J3904" s="11" t="s">
        <v>261</v>
      </c>
      <c r="K3904" s="11" t="s">
        <v>12658</v>
      </c>
      <c r="L3904" s="11">
        <v>2</v>
      </c>
    </row>
    <row r="3905" spans="1:12">
      <c r="A3905" s="11" t="s">
        <v>7656</v>
      </c>
      <c r="D3905" s="11" t="s">
        <v>260</v>
      </c>
      <c r="E3905" s="19" t="s">
        <v>7906</v>
      </c>
      <c r="F3905" s="10">
        <v>42036</v>
      </c>
      <c r="G3905" s="10">
        <v>45689</v>
      </c>
      <c r="H3905" s="11">
        <v>11</v>
      </c>
      <c r="I3905" s="20" t="s">
        <v>259</v>
      </c>
      <c r="J3905" s="11" t="s">
        <v>261</v>
      </c>
      <c r="K3905" s="11" t="s">
        <v>12658</v>
      </c>
      <c r="L3905" s="11">
        <v>2</v>
      </c>
    </row>
    <row r="3906" spans="1:12">
      <c r="A3906" s="11" t="s">
        <v>7657</v>
      </c>
      <c r="D3906" s="11" t="s">
        <v>260</v>
      </c>
      <c r="E3906" s="19" t="s">
        <v>7907</v>
      </c>
      <c r="F3906" s="10">
        <v>42036</v>
      </c>
      <c r="G3906" s="10">
        <v>45689</v>
      </c>
      <c r="H3906" s="11">
        <v>11</v>
      </c>
      <c r="I3906" s="20" t="s">
        <v>259</v>
      </c>
      <c r="J3906" s="11" t="s">
        <v>261</v>
      </c>
      <c r="K3906" s="11" t="s">
        <v>12658</v>
      </c>
      <c r="L3906" s="11">
        <v>2</v>
      </c>
    </row>
    <row r="3907" spans="1:12">
      <c r="A3907" s="11" t="s">
        <v>7658</v>
      </c>
      <c r="D3907" s="11" t="s">
        <v>260</v>
      </c>
      <c r="E3907" s="19" t="s">
        <v>7908</v>
      </c>
      <c r="F3907" s="10">
        <v>42036</v>
      </c>
      <c r="G3907" s="10">
        <v>45689</v>
      </c>
      <c r="H3907" s="11">
        <v>11</v>
      </c>
      <c r="I3907" s="20" t="s">
        <v>259</v>
      </c>
      <c r="J3907" s="11" t="s">
        <v>261</v>
      </c>
      <c r="K3907" s="11" t="s">
        <v>12658</v>
      </c>
      <c r="L3907" s="11">
        <v>2</v>
      </c>
    </row>
    <row r="3908" spans="1:12">
      <c r="A3908" s="11" t="s">
        <v>7659</v>
      </c>
      <c r="D3908" s="11" t="s">
        <v>260</v>
      </c>
      <c r="E3908" s="19" t="s">
        <v>7909</v>
      </c>
      <c r="F3908" s="10">
        <v>42036</v>
      </c>
      <c r="G3908" s="10">
        <v>45689</v>
      </c>
      <c r="H3908" s="11">
        <v>11</v>
      </c>
      <c r="I3908" s="20" t="s">
        <v>259</v>
      </c>
      <c r="J3908" s="11" t="s">
        <v>261</v>
      </c>
      <c r="K3908" s="11" t="s">
        <v>12658</v>
      </c>
      <c r="L3908" s="11">
        <v>2</v>
      </c>
    </row>
    <row r="3909" spans="1:12">
      <c r="A3909" s="11" t="s">
        <v>7660</v>
      </c>
      <c r="D3909" s="11" t="s">
        <v>260</v>
      </c>
      <c r="E3909" s="19" t="s">
        <v>7910</v>
      </c>
      <c r="F3909" s="10">
        <v>42036</v>
      </c>
      <c r="G3909" s="10">
        <v>45689</v>
      </c>
      <c r="H3909" s="11">
        <v>11</v>
      </c>
      <c r="I3909" s="20" t="s">
        <v>259</v>
      </c>
      <c r="J3909" s="11" t="s">
        <v>261</v>
      </c>
      <c r="K3909" s="11" t="s">
        <v>12658</v>
      </c>
      <c r="L3909" s="11">
        <v>2</v>
      </c>
    </row>
    <row r="3910" spans="1:12">
      <c r="A3910" s="11" t="s">
        <v>7661</v>
      </c>
      <c r="D3910" s="11" t="s">
        <v>260</v>
      </c>
      <c r="E3910" s="19" t="s">
        <v>7911</v>
      </c>
      <c r="F3910" s="10">
        <v>42036</v>
      </c>
      <c r="G3910" s="10">
        <v>45689</v>
      </c>
      <c r="H3910" s="11">
        <v>11</v>
      </c>
      <c r="I3910" s="20" t="s">
        <v>259</v>
      </c>
      <c r="J3910" s="11" t="s">
        <v>261</v>
      </c>
      <c r="K3910" s="11" t="s">
        <v>12658</v>
      </c>
      <c r="L3910" s="11">
        <v>2</v>
      </c>
    </row>
    <row r="3911" spans="1:12">
      <c r="A3911" s="11" t="s">
        <v>7662</v>
      </c>
      <c r="D3911" s="11" t="s">
        <v>260</v>
      </c>
      <c r="E3911" s="19" t="s">
        <v>7912</v>
      </c>
      <c r="F3911" s="10">
        <v>42036</v>
      </c>
      <c r="G3911" s="10">
        <v>45689</v>
      </c>
      <c r="H3911" s="11">
        <v>11</v>
      </c>
      <c r="I3911" s="20" t="s">
        <v>259</v>
      </c>
      <c r="J3911" s="11" t="s">
        <v>261</v>
      </c>
      <c r="K3911" s="11" t="s">
        <v>12658</v>
      </c>
      <c r="L3911" s="11">
        <v>2</v>
      </c>
    </row>
    <row r="3912" spans="1:12">
      <c r="A3912" s="11" t="s">
        <v>7663</v>
      </c>
      <c r="D3912" s="11" t="s">
        <v>260</v>
      </c>
      <c r="E3912" s="19" t="s">
        <v>7913</v>
      </c>
      <c r="F3912" s="10">
        <v>42036</v>
      </c>
      <c r="G3912" s="10">
        <v>45689</v>
      </c>
      <c r="H3912" s="11">
        <v>11</v>
      </c>
      <c r="I3912" s="20" t="s">
        <v>259</v>
      </c>
      <c r="J3912" s="11" t="s">
        <v>261</v>
      </c>
      <c r="K3912" s="11" t="s">
        <v>12658</v>
      </c>
      <c r="L3912" s="11">
        <v>2</v>
      </c>
    </row>
    <row r="3913" spans="1:12">
      <c r="A3913" s="11" t="s">
        <v>7664</v>
      </c>
      <c r="D3913" s="11" t="s">
        <v>260</v>
      </c>
      <c r="E3913" s="19" t="s">
        <v>7914</v>
      </c>
      <c r="F3913" s="10">
        <v>42036</v>
      </c>
      <c r="G3913" s="10">
        <v>45689</v>
      </c>
      <c r="H3913" s="11">
        <v>11</v>
      </c>
      <c r="I3913" s="20" t="s">
        <v>259</v>
      </c>
      <c r="J3913" s="11" t="s">
        <v>261</v>
      </c>
      <c r="K3913" s="11" t="s">
        <v>12658</v>
      </c>
      <c r="L3913" s="11">
        <v>2</v>
      </c>
    </row>
    <row r="3914" spans="1:12">
      <c r="A3914" s="11" t="s">
        <v>7665</v>
      </c>
      <c r="D3914" s="11" t="s">
        <v>260</v>
      </c>
      <c r="E3914" s="19" t="s">
        <v>7915</v>
      </c>
      <c r="F3914" s="10">
        <v>42036</v>
      </c>
      <c r="G3914" s="10">
        <v>45689</v>
      </c>
      <c r="H3914" s="11">
        <v>11</v>
      </c>
      <c r="I3914" s="20" t="s">
        <v>259</v>
      </c>
      <c r="J3914" s="11" t="s">
        <v>261</v>
      </c>
      <c r="K3914" s="11" t="s">
        <v>12658</v>
      </c>
      <c r="L3914" s="11">
        <v>2</v>
      </c>
    </row>
    <row r="3915" spans="1:12">
      <c r="A3915" s="11" t="s">
        <v>7666</v>
      </c>
      <c r="D3915" s="11" t="s">
        <v>260</v>
      </c>
      <c r="E3915" s="19" t="s">
        <v>7916</v>
      </c>
      <c r="F3915" s="10">
        <v>42036</v>
      </c>
      <c r="G3915" s="10">
        <v>45689</v>
      </c>
      <c r="H3915" s="11">
        <v>11</v>
      </c>
      <c r="I3915" s="11" t="s">
        <v>277</v>
      </c>
      <c r="J3915" s="11" t="s">
        <v>261</v>
      </c>
      <c r="K3915" s="11" t="s">
        <v>12658</v>
      </c>
      <c r="L3915" s="11">
        <v>2</v>
      </c>
    </row>
    <row r="3916" spans="1:12">
      <c r="A3916" s="11" t="s">
        <v>7667</v>
      </c>
      <c r="D3916" s="11" t="s">
        <v>260</v>
      </c>
      <c r="E3916" s="19" t="s">
        <v>7917</v>
      </c>
      <c r="F3916" s="10">
        <v>42036</v>
      </c>
      <c r="G3916" s="10">
        <v>45689</v>
      </c>
      <c r="H3916" s="11">
        <v>11</v>
      </c>
      <c r="I3916" s="11" t="s">
        <v>277</v>
      </c>
      <c r="J3916" s="11" t="s">
        <v>261</v>
      </c>
      <c r="K3916" s="11" t="s">
        <v>12658</v>
      </c>
      <c r="L3916" s="11">
        <v>2</v>
      </c>
    </row>
    <row r="3917" spans="1:12">
      <c r="A3917" s="11" t="s">
        <v>7668</v>
      </c>
      <c r="D3917" s="11" t="s">
        <v>260</v>
      </c>
      <c r="E3917" s="19" t="s">
        <v>7918</v>
      </c>
      <c r="F3917" s="10">
        <v>42036</v>
      </c>
      <c r="G3917" s="10">
        <v>45689</v>
      </c>
      <c r="H3917" s="11">
        <v>11</v>
      </c>
      <c r="I3917" s="11" t="s">
        <v>277</v>
      </c>
      <c r="J3917" s="11" t="s">
        <v>261</v>
      </c>
      <c r="K3917" s="11" t="s">
        <v>12658</v>
      </c>
      <c r="L3917" s="11">
        <v>2</v>
      </c>
    </row>
    <row r="3918" spans="1:12">
      <c r="A3918" s="11" t="s">
        <v>7669</v>
      </c>
      <c r="D3918" s="11" t="s">
        <v>260</v>
      </c>
      <c r="E3918" s="19" t="s">
        <v>7919</v>
      </c>
      <c r="F3918" s="10">
        <v>42036</v>
      </c>
      <c r="G3918" s="10">
        <v>45689</v>
      </c>
      <c r="H3918" s="11">
        <v>11</v>
      </c>
      <c r="I3918" s="20" t="s">
        <v>259</v>
      </c>
      <c r="J3918" s="11" t="s">
        <v>261</v>
      </c>
      <c r="K3918" s="11" t="s">
        <v>12658</v>
      </c>
      <c r="L3918" s="11">
        <v>2</v>
      </c>
    </row>
    <row r="3919" spans="1:12">
      <c r="A3919" s="11" t="s">
        <v>7670</v>
      </c>
      <c r="D3919" s="11" t="s">
        <v>260</v>
      </c>
      <c r="E3919" s="19" t="s">
        <v>7920</v>
      </c>
      <c r="F3919" s="10">
        <v>42036</v>
      </c>
      <c r="G3919" s="10">
        <v>45689</v>
      </c>
      <c r="H3919" s="11">
        <v>11</v>
      </c>
      <c r="I3919" s="20" t="s">
        <v>259</v>
      </c>
      <c r="J3919" s="11" t="s">
        <v>261</v>
      </c>
      <c r="K3919" s="11" t="s">
        <v>12658</v>
      </c>
      <c r="L3919" s="11">
        <v>2</v>
      </c>
    </row>
    <row r="3920" spans="1:12">
      <c r="A3920" s="11" t="s">
        <v>7671</v>
      </c>
      <c r="D3920" s="11" t="s">
        <v>260</v>
      </c>
      <c r="E3920" s="19" t="s">
        <v>7921</v>
      </c>
      <c r="F3920" s="10">
        <v>42036</v>
      </c>
      <c r="G3920" s="10">
        <v>45689</v>
      </c>
      <c r="H3920" s="11">
        <v>11</v>
      </c>
      <c r="I3920" s="20" t="s">
        <v>259</v>
      </c>
      <c r="J3920" s="11" t="s">
        <v>261</v>
      </c>
      <c r="K3920" s="11" t="s">
        <v>12658</v>
      </c>
      <c r="L3920" s="11">
        <v>2</v>
      </c>
    </row>
    <row r="3921" spans="1:12">
      <c r="A3921" s="11" t="s">
        <v>7672</v>
      </c>
      <c r="D3921" s="11" t="s">
        <v>260</v>
      </c>
      <c r="E3921" s="19" t="s">
        <v>7922</v>
      </c>
      <c r="F3921" s="10">
        <v>42036</v>
      </c>
      <c r="G3921" s="10">
        <v>45689</v>
      </c>
      <c r="H3921" s="11">
        <v>11</v>
      </c>
      <c r="I3921" s="20" t="s">
        <v>259</v>
      </c>
      <c r="J3921" s="11" t="s">
        <v>261</v>
      </c>
      <c r="K3921" s="11" t="s">
        <v>12658</v>
      </c>
      <c r="L3921" s="11">
        <v>2</v>
      </c>
    </row>
    <row r="3922" spans="1:12">
      <c r="A3922" s="11" t="s">
        <v>7673</v>
      </c>
      <c r="D3922" s="11" t="s">
        <v>260</v>
      </c>
      <c r="E3922" s="19" t="s">
        <v>7923</v>
      </c>
      <c r="F3922" s="10">
        <v>42036</v>
      </c>
      <c r="G3922" s="10">
        <v>45689</v>
      </c>
      <c r="H3922" s="11">
        <v>11</v>
      </c>
      <c r="I3922" s="20" t="s">
        <v>259</v>
      </c>
      <c r="J3922" s="11" t="s">
        <v>261</v>
      </c>
      <c r="K3922" s="11" t="s">
        <v>12658</v>
      </c>
      <c r="L3922" s="11">
        <v>2</v>
      </c>
    </row>
    <row r="3923" spans="1:12">
      <c r="A3923" s="11" t="s">
        <v>7674</v>
      </c>
      <c r="D3923" s="11" t="s">
        <v>260</v>
      </c>
      <c r="E3923" s="19" t="s">
        <v>7924</v>
      </c>
      <c r="F3923" s="10">
        <v>42036</v>
      </c>
      <c r="G3923" s="10">
        <v>45689</v>
      </c>
      <c r="H3923" s="11">
        <v>11</v>
      </c>
      <c r="I3923" s="20" t="s">
        <v>259</v>
      </c>
      <c r="J3923" s="11" t="s">
        <v>261</v>
      </c>
      <c r="K3923" s="11" t="s">
        <v>12658</v>
      </c>
      <c r="L3923" s="11">
        <v>2</v>
      </c>
    </row>
    <row r="3924" spans="1:12">
      <c r="A3924" s="11" t="s">
        <v>7675</v>
      </c>
      <c r="D3924" s="11" t="s">
        <v>260</v>
      </c>
      <c r="E3924" s="19" t="s">
        <v>7925</v>
      </c>
      <c r="F3924" s="10">
        <v>42036</v>
      </c>
      <c r="G3924" s="10">
        <v>45689</v>
      </c>
      <c r="H3924" s="11">
        <v>11</v>
      </c>
      <c r="I3924" s="20" t="s">
        <v>259</v>
      </c>
      <c r="J3924" s="11" t="s">
        <v>261</v>
      </c>
      <c r="K3924" s="11" t="s">
        <v>12658</v>
      </c>
      <c r="L3924" s="11">
        <v>2</v>
      </c>
    </row>
    <row r="3925" spans="1:12">
      <c r="A3925" s="11" t="s">
        <v>7676</v>
      </c>
      <c r="D3925" s="11" t="s">
        <v>260</v>
      </c>
      <c r="E3925" s="19" t="s">
        <v>7926</v>
      </c>
      <c r="F3925" s="10">
        <v>42036</v>
      </c>
      <c r="G3925" s="10">
        <v>45689</v>
      </c>
      <c r="H3925" s="11">
        <v>11</v>
      </c>
      <c r="I3925" s="20" t="s">
        <v>259</v>
      </c>
      <c r="J3925" s="11" t="s">
        <v>261</v>
      </c>
      <c r="K3925" s="11" t="s">
        <v>12658</v>
      </c>
      <c r="L3925" s="11">
        <v>2</v>
      </c>
    </row>
    <row r="3926" spans="1:12">
      <c r="A3926" s="11" t="s">
        <v>7677</v>
      </c>
      <c r="D3926" s="11" t="s">
        <v>260</v>
      </c>
      <c r="E3926" s="19" t="s">
        <v>7927</v>
      </c>
      <c r="F3926" s="10">
        <v>42036</v>
      </c>
      <c r="G3926" s="10">
        <v>45689</v>
      </c>
      <c r="H3926" s="11">
        <v>11</v>
      </c>
      <c r="I3926" s="20" t="s">
        <v>259</v>
      </c>
      <c r="J3926" s="11" t="s">
        <v>261</v>
      </c>
      <c r="K3926" s="11" t="s">
        <v>12658</v>
      </c>
      <c r="L3926" s="11">
        <v>2</v>
      </c>
    </row>
    <row r="3927" spans="1:12">
      <c r="A3927" s="11" t="s">
        <v>7678</v>
      </c>
      <c r="D3927" s="11" t="s">
        <v>260</v>
      </c>
      <c r="E3927" s="19" t="s">
        <v>7928</v>
      </c>
      <c r="F3927" s="10">
        <v>42036</v>
      </c>
      <c r="G3927" s="10">
        <v>45689</v>
      </c>
      <c r="H3927" s="11">
        <v>11</v>
      </c>
      <c r="I3927" s="20" t="s">
        <v>259</v>
      </c>
      <c r="J3927" s="11" t="s">
        <v>261</v>
      </c>
      <c r="K3927" s="11" t="s">
        <v>12658</v>
      </c>
      <c r="L3927" s="11">
        <v>2</v>
      </c>
    </row>
    <row r="3928" spans="1:12">
      <c r="A3928" s="11" t="s">
        <v>7679</v>
      </c>
      <c r="D3928" s="11" t="s">
        <v>260</v>
      </c>
      <c r="E3928" s="19" t="s">
        <v>7929</v>
      </c>
      <c r="F3928" s="10">
        <v>42036</v>
      </c>
      <c r="G3928" s="10">
        <v>45689</v>
      </c>
      <c r="H3928" s="11">
        <v>11</v>
      </c>
      <c r="I3928" s="20" t="s">
        <v>259</v>
      </c>
      <c r="J3928" s="11" t="s">
        <v>261</v>
      </c>
      <c r="K3928" s="11" t="s">
        <v>12658</v>
      </c>
      <c r="L3928" s="11">
        <v>2</v>
      </c>
    </row>
    <row r="3929" spans="1:12">
      <c r="A3929" s="11" t="s">
        <v>7680</v>
      </c>
      <c r="D3929" s="11" t="s">
        <v>260</v>
      </c>
      <c r="E3929" s="19" t="s">
        <v>7930</v>
      </c>
      <c r="F3929" s="10">
        <v>42036</v>
      </c>
      <c r="G3929" s="10">
        <v>45689</v>
      </c>
      <c r="H3929" s="11">
        <v>11</v>
      </c>
      <c r="I3929" s="20" t="s">
        <v>259</v>
      </c>
      <c r="J3929" s="11" t="s">
        <v>261</v>
      </c>
      <c r="K3929" s="11" t="s">
        <v>12658</v>
      </c>
      <c r="L3929" s="11">
        <v>2</v>
      </c>
    </row>
    <row r="3930" spans="1:12">
      <c r="A3930" s="11" t="s">
        <v>7681</v>
      </c>
      <c r="D3930" s="11" t="s">
        <v>260</v>
      </c>
      <c r="E3930" s="19" t="s">
        <v>7931</v>
      </c>
      <c r="F3930" s="10">
        <v>42036</v>
      </c>
      <c r="G3930" s="10">
        <v>45689</v>
      </c>
      <c r="H3930" s="11">
        <v>11</v>
      </c>
      <c r="I3930" s="20" t="s">
        <v>259</v>
      </c>
      <c r="J3930" s="11" t="s">
        <v>261</v>
      </c>
      <c r="K3930" s="11" t="s">
        <v>12658</v>
      </c>
      <c r="L3930" s="11">
        <v>2</v>
      </c>
    </row>
    <row r="3931" spans="1:12">
      <c r="A3931" s="11" t="s">
        <v>7682</v>
      </c>
      <c r="D3931" s="11" t="s">
        <v>260</v>
      </c>
      <c r="E3931" s="19" t="s">
        <v>7932</v>
      </c>
      <c r="F3931" s="10">
        <v>42036</v>
      </c>
      <c r="G3931" s="10">
        <v>45689</v>
      </c>
      <c r="H3931" s="11">
        <v>11</v>
      </c>
      <c r="I3931" s="20" t="s">
        <v>259</v>
      </c>
      <c r="J3931" s="11" t="s">
        <v>261</v>
      </c>
      <c r="K3931" s="11" t="s">
        <v>12658</v>
      </c>
      <c r="L3931" s="11">
        <v>2</v>
      </c>
    </row>
    <row r="3932" spans="1:12">
      <c r="A3932" s="11" t="s">
        <v>7683</v>
      </c>
      <c r="D3932" s="11" t="s">
        <v>260</v>
      </c>
      <c r="E3932" s="19" t="s">
        <v>7933</v>
      </c>
      <c r="F3932" s="10">
        <v>42036</v>
      </c>
      <c r="G3932" s="10">
        <v>45689</v>
      </c>
      <c r="H3932" s="11">
        <v>11</v>
      </c>
      <c r="I3932" s="20" t="s">
        <v>259</v>
      </c>
      <c r="J3932" s="11" t="s">
        <v>261</v>
      </c>
      <c r="K3932" s="11" t="s">
        <v>12658</v>
      </c>
      <c r="L3932" s="11">
        <v>2</v>
      </c>
    </row>
    <row r="3933" spans="1:12">
      <c r="A3933" s="11" t="s">
        <v>7684</v>
      </c>
      <c r="D3933" s="11" t="s">
        <v>260</v>
      </c>
      <c r="E3933" s="19" t="s">
        <v>7934</v>
      </c>
      <c r="F3933" s="10">
        <v>42036</v>
      </c>
      <c r="G3933" s="10">
        <v>45689</v>
      </c>
      <c r="H3933" s="11">
        <v>11</v>
      </c>
      <c r="I3933" s="11" t="s">
        <v>277</v>
      </c>
      <c r="J3933" s="11" t="s">
        <v>261</v>
      </c>
      <c r="K3933" s="11" t="s">
        <v>12658</v>
      </c>
      <c r="L3933" s="11">
        <v>2</v>
      </c>
    </row>
    <row r="3934" spans="1:12">
      <c r="A3934" s="11" t="s">
        <v>7685</v>
      </c>
      <c r="D3934" s="11" t="s">
        <v>260</v>
      </c>
      <c r="E3934" s="19" t="s">
        <v>7935</v>
      </c>
      <c r="F3934" s="10">
        <v>42036</v>
      </c>
      <c r="G3934" s="10">
        <v>45689</v>
      </c>
      <c r="H3934" s="11">
        <v>11</v>
      </c>
      <c r="I3934" s="11" t="s">
        <v>277</v>
      </c>
      <c r="J3934" s="11" t="s">
        <v>261</v>
      </c>
      <c r="K3934" s="11" t="s">
        <v>12658</v>
      </c>
      <c r="L3934" s="11">
        <v>2</v>
      </c>
    </row>
    <row r="3935" spans="1:12">
      <c r="A3935" s="11" t="s">
        <v>7686</v>
      </c>
      <c r="D3935" s="11" t="s">
        <v>260</v>
      </c>
      <c r="E3935" s="19" t="s">
        <v>7936</v>
      </c>
      <c r="F3935" s="10">
        <v>42036</v>
      </c>
      <c r="G3935" s="10">
        <v>45689</v>
      </c>
      <c r="H3935" s="11">
        <v>11</v>
      </c>
      <c r="I3935" s="11" t="s">
        <v>277</v>
      </c>
      <c r="J3935" s="11" t="s">
        <v>261</v>
      </c>
      <c r="K3935" s="11" t="s">
        <v>12658</v>
      </c>
      <c r="L3935" s="11">
        <v>2</v>
      </c>
    </row>
    <row r="3936" spans="1:12">
      <c r="A3936" s="11" t="s">
        <v>7687</v>
      </c>
      <c r="D3936" s="11" t="s">
        <v>260</v>
      </c>
      <c r="E3936" s="19" t="s">
        <v>7937</v>
      </c>
      <c r="F3936" s="10">
        <v>42036</v>
      </c>
      <c r="G3936" s="10">
        <v>45689</v>
      </c>
      <c r="H3936" s="11">
        <v>11</v>
      </c>
      <c r="I3936" s="20" t="s">
        <v>259</v>
      </c>
      <c r="J3936" s="11" t="s">
        <v>261</v>
      </c>
      <c r="K3936" s="11" t="s">
        <v>12658</v>
      </c>
      <c r="L3936" s="11">
        <v>2</v>
      </c>
    </row>
    <row r="3937" spans="1:12">
      <c r="A3937" s="11" t="s">
        <v>7688</v>
      </c>
      <c r="D3937" s="11" t="s">
        <v>260</v>
      </c>
      <c r="E3937" s="19" t="s">
        <v>7938</v>
      </c>
      <c r="F3937" s="10">
        <v>42036</v>
      </c>
      <c r="G3937" s="10">
        <v>45689</v>
      </c>
      <c r="H3937" s="11">
        <v>11</v>
      </c>
      <c r="I3937" s="20" t="s">
        <v>259</v>
      </c>
      <c r="J3937" s="11" t="s">
        <v>261</v>
      </c>
      <c r="K3937" s="11" t="s">
        <v>12658</v>
      </c>
      <c r="L3937" s="11">
        <v>2</v>
      </c>
    </row>
    <row r="3938" spans="1:12">
      <c r="A3938" s="11" t="s">
        <v>7689</v>
      </c>
      <c r="D3938" s="11" t="s">
        <v>260</v>
      </c>
      <c r="E3938" s="19" t="s">
        <v>7939</v>
      </c>
      <c r="F3938" s="10">
        <v>42036</v>
      </c>
      <c r="G3938" s="10">
        <v>45689</v>
      </c>
      <c r="H3938" s="11">
        <v>11</v>
      </c>
      <c r="I3938" s="20" t="s">
        <v>259</v>
      </c>
      <c r="J3938" s="11" t="s">
        <v>261</v>
      </c>
      <c r="K3938" s="11" t="s">
        <v>12658</v>
      </c>
      <c r="L3938" s="11">
        <v>2</v>
      </c>
    </row>
    <row r="3939" spans="1:12">
      <c r="A3939" s="11" t="s">
        <v>7690</v>
      </c>
      <c r="D3939" s="11" t="s">
        <v>260</v>
      </c>
      <c r="E3939" s="19" t="s">
        <v>7940</v>
      </c>
      <c r="F3939" s="10">
        <v>42036</v>
      </c>
      <c r="G3939" s="10">
        <v>45689</v>
      </c>
      <c r="H3939" s="11">
        <v>11</v>
      </c>
      <c r="I3939" s="20" t="s">
        <v>259</v>
      </c>
      <c r="J3939" s="11" t="s">
        <v>261</v>
      </c>
      <c r="K3939" s="11" t="s">
        <v>12658</v>
      </c>
      <c r="L3939" s="11">
        <v>2</v>
      </c>
    </row>
    <row r="3940" spans="1:12">
      <c r="A3940" s="11" t="s">
        <v>7691</v>
      </c>
      <c r="D3940" s="11" t="s">
        <v>260</v>
      </c>
      <c r="E3940" s="19" t="s">
        <v>7941</v>
      </c>
      <c r="F3940" s="10">
        <v>42036</v>
      </c>
      <c r="G3940" s="10">
        <v>45689</v>
      </c>
      <c r="H3940" s="11">
        <v>11</v>
      </c>
      <c r="I3940" s="20" t="s">
        <v>259</v>
      </c>
      <c r="J3940" s="11" t="s">
        <v>261</v>
      </c>
      <c r="K3940" s="11" t="s">
        <v>12658</v>
      </c>
      <c r="L3940" s="11">
        <v>2</v>
      </c>
    </row>
    <row r="3941" spans="1:12">
      <c r="A3941" s="11" t="s">
        <v>7692</v>
      </c>
      <c r="D3941" s="11" t="s">
        <v>260</v>
      </c>
      <c r="E3941" s="19" t="s">
        <v>7942</v>
      </c>
      <c r="F3941" s="10">
        <v>42036</v>
      </c>
      <c r="G3941" s="10">
        <v>45689</v>
      </c>
      <c r="H3941" s="11">
        <v>11</v>
      </c>
      <c r="I3941" s="20" t="s">
        <v>259</v>
      </c>
      <c r="J3941" s="11" t="s">
        <v>261</v>
      </c>
      <c r="K3941" s="11" t="s">
        <v>12658</v>
      </c>
      <c r="L3941" s="11">
        <v>2</v>
      </c>
    </row>
    <row r="3942" spans="1:12">
      <c r="A3942" s="11" t="s">
        <v>7693</v>
      </c>
      <c r="D3942" s="11" t="s">
        <v>260</v>
      </c>
      <c r="E3942" s="19" t="s">
        <v>7943</v>
      </c>
      <c r="F3942" s="10">
        <v>42036</v>
      </c>
      <c r="G3942" s="10">
        <v>45689</v>
      </c>
      <c r="H3942" s="11">
        <v>11</v>
      </c>
      <c r="I3942" s="20" t="s">
        <v>259</v>
      </c>
      <c r="J3942" s="11" t="s">
        <v>261</v>
      </c>
      <c r="K3942" s="11" t="s">
        <v>12658</v>
      </c>
      <c r="L3942" s="11">
        <v>2</v>
      </c>
    </row>
    <row r="3943" spans="1:12">
      <c r="A3943" s="11" t="s">
        <v>7694</v>
      </c>
      <c r="D3943" s="11" t="s">
        <v>260</v>
      </c>
      <c r="E3943" s="19" t="s">
        <v>7944</v>
      </c>
      <c r="F3943" s="10">
        <v>42036</v>
      </c>
      <c r="G3943" s="10">
        <v>45689</v>
      </c>
      <c r="H3943" s="11">
        <v>11</v>
      </c>
      <c r="I3943" s="20" t="s">
        <v>259</v>
      </c>
      <c r="J3943" s="11" t="s">
        <v>261</v>
      </c>
      <c r="K3943" s="11" t="s">
        <v>12658</v>
      </c>
      <c r="L3943" s="11">
        <v>2</v>
      </c>
    </row>
    <row r="3944" spans="1:12">
      <c r="A3944" s="11" t="s">
        <v>7695</v>
      </c>
      <c r="D3944" s="11" t="s">
        <v>260</v>
      </c>
      <c r="E3944" s="19" t="s">
        <v>7945</v>
      </c>
      <c r="F3944" s="10">
        <v>42036</v>
      </c>
      <c r="G3944" s="10">
        <v>45689</v>
      </c>
      <c r="H3944" s="11">
        <v>11</v>
      </c>
      <c r="I3944" s="20" t="s">
        <v>259</v>
      </c>
      <c r="J3944" s="11" t="s">
        <v>261</v>
      </c>
      <c r="K3944" s="11" t="s">
        <v>12658</v>
      </c>
      <c r="L3944" s="11">
        <v>2</v>
      </c>
    </row>
    <row r="3945" spans="1:12">
      <c r="A3945" s="11" t="s">
        <v>7696</v>
      </c>
      <c r="D3945" s="11" t="s">
        <v>260</v>
      </c>
      <c r="E3945" s="19" t="s">
        <v>7946</v>
      </c>
      <c r="F3945" s="10">
        <v>42036</v>
      </c>
      <c r="G3945" s="10">
        <v>45689</v>
      </c>
      <c r="H3945" s="11">
        <v>11</v>
      </c>
      <c r="I3945" s="20" t="s">
        <v>259</v>
      </c>
      <c r="J3945" s="11" t="s">
        <v>261</v>
      </c>
      <c r="K3945" s="11" t="s">
        <v>12658</v>
      </c>
      <c r="L3945" s="11">
        <v>2</v>
      </c>
    </row>
    <row r="3946" spans="1:12">
      <c r="A3946" s="11" t="s">
        <v>7697</v>
      </c>
      <c r="D3946" s="11" t="s">
        <v>260</v>
      </c>
      <c r="E3946" s="19" t="s">
        <v>7947</v>
      </c>
      <c r="F3946" s="10">
        <v>42036</v>
      </c>
      <c r="G3946" s="10">
        <v>45689</v>
      </c>
      <c r="H3946" s="11">
        <v>11</v>
      </c>
      <c r="I3946" s="20" t="s">
        <v>259</v>
      </c>
      <c r="J3946" s="11" t="s">
        <v>261</v>
      </c>
      <c r="K3946" s="11" t="s">
        <v>12658</v>
      </c>
      <c r="L3946" s="11">
        <v>2</v>
      </c>
    </row>
    <row r="3947" spans="1:12">
      <c r="A3947" s="11" t="s">
        <v>7698</v>
      </c>
      <c r="D3947" s="11" t="s">
        <v>260</v>
      </c>
      <c r="E3947" s="19" t="s">
        <v>7948</v>
      </c>
      <c r="F3947" s="10">
        <v>42036</v>
      </c>
      <c r="G3947" s="10">
        <v>45689</v>
      </c>
      <c r="H3947" s="11">
        <v>11</v>
      </c>
      <c r="I3947" s="20" t="s">
        <v>259</v>
      </c>
      <c r="J3947" s="11" t="s">
        <v>261</v>
      </c>
      <c r="K3947" s="11" t="s">
        <v>12658</v>
      </c>
      <c r="L3947" s="11">
        <v>2</v>
      </c>
    </row>
    <row r="3948" spans="1:12">
      <c r="A3948" s="11" t="s">
        <v>7699</v>
      </c>
      <c r="D3948" s="11" t="s">
        <v>260</v>
      </c>
      <c r="E3948" s="19" t="s">
        <v>7949</v>
      </c>
      <c r="F3948" s="10">
        <v>42036</v>
      </c>
      <c r="G3948" s="10">
        <v>45689</v>
      </c>
      <c r="H3948" s="11">
        <v>11</v>
      </c>
      <c r="I3948" s="20" t="s">
        <v>259</v>
      </c>
      <c r="J3948" s="11" t="s">
        <v>261</v>
      </c>
      <c r="K3948" s="11" t="s">
        <v>12658</v>
      </c>
      <c r="L3948" s="11">
        <v>2</v>
      </c>
    </row>
    <row r="3949" spans="1:12">
      <c r="A3949" s="11" t="s">
        <v>7700</v>
      </c>
      <c r="D3949" s="11" t="s">
        <v>260</v>
      </c>
      <c r="E3949" s="19" t="s">
        <v>7950</v>
      </c>
      <c r="F3949" s="10">
        <v>42036</v>
      </c>
      <c r="G3949" s="10">
        <v>45689</v>
      </c>
      <c r="H3949" s="11">
        <v>11</v>
      </c>
      <c r="I3949" s="20" t="s">
        <v>259</v>
      </c>
      <c r="J3949" s="11" t="s">
        <v>261</v>
      </c>
      <c r="K3949" s="11" t="s">
        <v>12658</v>
      </c>
      <c r="L3949" s="11">
        <v>2</v>
      </c>
    </row>
    <row r="3950" spans="1:12">
      <c r="A3950" s="11" t="s">
        <v>7701</v>
      </c>
      <c r="D3950" s="11" t="s">
        <v>260</v>
      </c>
      <c r="E3950" s="19" t="s">
        <v>7951</v>
      </c>
      <c r="F3950" s="10">
        <v>42036</v>
      </c>
      <c r="G3950" s="10">
        <v>45689</v>
      </c>
      <c r="H3950" s="11">
        <v>11</v>
      </c>
      <c r="I3950" s="20" t="s">
        <v>259</v>
      </c>
      <c r="J3950" s="11" t="s">
        <v>261</v>
      </c>
      <c r="K3950" s="11" t="s">
        <v>12658</v>
      </c>
      <c r="L3950" s="11">
        <v>2</v>
      </c>
    </row>
    <row r="3951" spans="1:12">
      <c r="A3951" s="11" t="s">
        <v>7702</v>
      </c>
      <c r="D3951" s="11" t="s">
        <v>260</v>
      </c>
      <c r="E3951" s="19" t="s">
        <v>7952</v>
      </c>
      <c r="F3951" s="10">
        <v>42036</v>
      </c>
      <c r="G3951" s="10">
        <v>45689</v>
      </c>
      <c r="H3951" s="11">
        <v>11</v>
      </c>
      <c r="I3951" s="11" t="s">
        <v>277</v>
      </c>
      <c r="J3951" s="11" t="s">
        <v>261</v>
      </c>
      <c r="K3951" s="11" t="s">
        <v>12658</v>
      </c>
      <c r="L3951" s="11">
        <v>2</v>
      </c>
    </row>
    <row r="3952" spans="1:12">
      <c r="A3952" s="11" t="s">
        <v>7703</v>
      </c>
      <c r="D3952" s="11" t="s">
        <v>260</v>
      </c>
      <c r="E3952" s="19" t="s">
        <v>7953</v>
      </c>
      <c r="F3952" s="10">
        <v>42036</v>
      </c>
      <c r="G3952" s="10">
        <v>45689</v>
      </c>
      <c r="H3952" s="11">
        <v>11</v>
      </c>
      <c r="I3952" s="11" t="s">
        <v>277</v>
      </c>
      <c r="J3952" s="11" t="s">
        <v>261</v>
      </c>
      <c r="K3952" s="11" t="s">
        <v>12658</v>
      </c>
      <c r="L3952" s="11">
        <v>2</v>
      </c>
    </row>
    <row r="3953" spans="1:12">
      <c r="A3953" s="11" t="s">
        <v>7704</v>
      </c>
      <c r="D3953" s="11" t="s">
        <v>260</v>
      </c>
      <c r="E3953" s="19" t="s">
        <v>7954</v>
      </c>
      <c r="F3953" s="10">
        <v>42036</v>
      </c>
      <c r="G3953" s="10">
        <v>45689</v>
      </c>
      <c r="H3953" s="11">
        <v>11</v>
      </c>
      <c r="I3953" s="11" t="s">
        <v>277</v>
      </c>
      <c r="J3953" s="11" t="s">
        <v>261</v>
      </c>
      <c r="K3953" s="11" t="s">
        <v>12658</v>
      </c>
      <c r="L3953" s="11">
        <v>2</v>
      </c>
    </row>
    <row r="3954" spans="1:12">
      <c r="A3954" s="11" t="s">
        <v>7705</v>
      </c>
      <c r="D3954" s="11" t="s">
        <v>260</v>
      </c>
      <c r="E3954" s="19" t="s">
        <v>7955</v>
      </c>
      <c r="F3954" s="10">
        <v>42036</v>
      </c>
      <c r="G3954" s="10">
        <v>45689</v>
      </c>
      <c r="H3954" s="11">
        <v>11</v>
      </c>
      <c r="I3954" s="20" t="s">
        <v>259</v>
      </c>
      <c r="J3954" s="11" t="s">
        <v>261</v>
      </c>
      <c r="K3954" s="11" t="s">
        <v>12658</v>
      </c>
      <c r="L3954" s="11">
        <v>2</v>
      </c>
    </row>
    <row r="3955" spans="1:12">
      <c r="A3955" s="11" t="s">
        <v>7706</v>
      </c>
      <c r="D3955" s="11" t="s">
        <v>260</v>
      </c>
      <c r="E3955" s="19" t="s">
        <v>7956</v>
      </c>
      <c r="F3955" s="10">
        <v>42036</v>
      </c>
      <c r="G3955" s="10">
        <v>45689</v>
      </c>
      <c r="H3955" s="11">
        <v>11</v>
      </c>
      <c r="I3955" s="20" t="s">
        <v>259</v>
      </c>
      <c r="J3955" s="11" t="s">
        <v>261</v>
      </c>
      <c r="K3955" s="11" t="s">
        <v>12658</v>
      </c>
      <c r="L3955" s="11">
        <v>2</v>
      </c>
    </row>
    <row r="3956" spans="1:12">
      <c r="A3956" s="11" t="s">
        <v>7707</v>
      </c>
      <c r="D3956" s="11" t="s">
        <v>260</v>
      </c>
      <c r="E3956" s="19" t="s">
        <v>7957</v>
      </c>
      <c r="F3956" s="10">
        <v>42036</v>
      </c>
      <c r="G3956" s="10">
        <v>45689</v>
      </c>
      <c r="H3956" s="11">
        <v>11</v>
      </c>
      <c r="I3956" s="20" t="s">
        <v>259</v>
      </c>
      <c r="J3956" s="11" t="s">
        <v>261</v>
      </c>
      <c r="K3956" s="11" t="s">
        <v>12658</v>
      </c>
      <c r="L3956" s="11">
        <v>2</v>
      </c>
    </row>
    <row r="3957" spans="1:12">
      <c r="A3957" s="11" t="s">
        <v>7708</v>
      </c>
      <c r="D3957" s="11" t="s">
        <v>260</v>
      </c>
      <c r="E3957" s="19" t="s">
        <v>7958</v>
      </c>
      <c r="F3957" s="10">
        <v>42036</v>
      </c>
      <c r="G3957" s="10">
        <v>45689</v>
      </c>
      <c r="H3957" s="11">
        <v>11</v>
      </c>
      <c r="I3957" s="20" t="s">
        <v>259</v>
      </c>
      <c r="J3957" s="11" t="s">
        <v>261</v>
      </c>
      <c r="K3957" s="11" t="s">
        <v>12658</v>
      </c>
      <c r="L3957" s="11">
        <v>2</v>
      </c>
    </row>
    <row r="3958" spans="1:12">
      <c r="A3958" s="11" t="s">
        <v>7709</v>
      </c>
      <c r="D3958" s="11" t="s">
        <v>260</v>
      </c>
      <c r="E3958" s="19" t="s">
        <v>7959</v>
      </c>
      <c r="F3958" s="10">
        <v>42036</v>
      </c>
      <c r="G3958" s="10">
        <v>45689</v>
      </c>
      <c r="H3958" s="11">
        <v>11</v>
      </c>
      <c r="I3958" s="20" t="s">
        <v>259</v>
      </c>
      <c r="J3958" s="11" t="s">
        <v>261</v>
      </c>
      <c r="K3958" s="11" t="s">
        <v>12658</v>
      </c>
      <c r="L3958" s="11">
        <v>2</v>
      </c>
    </row>
    <row r="3959" spans="1:12">
      <c r="A3959" s="11" t="s">
        <v>7710</v>
      </c>
      <c r="D3959" s="11" t="s">
        <v>260</v>
      </c>
      <c r="E3959" s="19" t="s">
        <v>7960</v>
      </c>
      <c r="F3959" s="10">
        <v>42036</v>
      </c>
      <c r="G3959" s="10">
        <v>45689</v>
      </c>
      <c r="H3959" s="11">
        <v>11</v>
      </c>
      <c r="I3959" s="20" t="s">
        <v>259</v>
      </c>
      <c r="J3959" s="11" t="s">
        <v>261</v>
      </c>
      <c r="K3959" s="11" t="s">
        <v>12658</v>
      </c>
      <c r="L3959" s="11">
        <v>2</v>
      </c>
    </row>
    <row r="3960" spans="1:12">
      <c r="A3960" s="11" t="s">
        <v>7711</v>
      </c>
      <c r="D3960" s="11" t="s">
        <v>260</v>
      </c>
      <c r="E3960" s="19" t="s">
        <v>7961</v>
      </c>
      <c r="F3960" s="10">
        <v>42036</v>
      </c>
      <c r="G3960" s="10">
        <v>45689</v>
      </c>
      <c r="H3960" s="11">
        <v>11</v>
      </c>
      <c r="I3960" s="20" t="s">
        <v>259</v>
      </c>
      <c r="J3960" s="11" t="s">
        <v>261</v>
      </c>
      <c r="K3960" s="11" t="s">
        <v>12658</v>
      </c>
      <c r="L3960" s="11">
        <v>2</v>
      </c>
    </row>
    <row r="3961" spans="1:12">
      <c r="A3961" s="11" t="s">
        <v>7712</v>
      </c>
      <c r="D3961" s="11" t="s">
        <v>260</v>
      </c>
      <c r="E3961" s="19" t="s">
        <v>7962</v>
      </c>
      <c r="F3961" s="10">
        <v>42036</v>
      </c>
      <c r="G3961" s="10">
        <v>45689</v>
      </c>
      <c r="H3961" s="11">
        <v>11</v>
      </c>
      <c r="I3961" s="20" t="s">
        <v>259</v>
      </c>
      <c r="J3961" s="11" t="s">
        <v>261</v>
      </c>
      <c r="K3961" s="11" t="s">
        <v>12658</v>
      </c>
      <c r="L3961" s="11">
        <v>2</v>
      </c>
    </row>
    <row r="3962" spans="1:12">
      <c r="A3962" s="11" t="s">
        <v>7713</v>
      </c>
      <c r="D3962" s="11" t="s">
        <v>260</v>
      </c>
      <c r="E3962" s="19" t="s">
        <v>7963</v>
      </c>
      <c r="F3962" s="10">
        <v>42036</v>
      </c>
      <c r="G3962" s="10">
        <v>45689</v>
      </c>
      <c r="H3962" s="11">
        <v>11</v>
      </c>
      <c r="I3962" s="20" t="s">
        <v>259</v>
      </c>
      <c r="J3962" s="11" t="s">
        <v>261</v>
      </c>
      <c r="K3962" s="11" t="s">
        <v>12658</v>
      </c>
      <c r="L3962" s="11">
        <v>2</v>
      </c>
    </row>
    <row r="3963" spans="1:12">
      <c r="A3963" s="11" t="s">
        <v>7714</v>
      </c>
      <c r="D3963" s="11" t="s">
        <v>260</v>
      </c>
      <c r="E3963" s="19" t="s">
        <v>7964</v>
      </c>
      <c r="F3963" s="10">
        <v>42036</v>
      </c>
      <c r="G3963" s="10">
        <v>45689</v>
      </c>
      <c r="H3963" s="11">
        <v>11</v>
      </c>
      <c r="I3963" s="20" t="s">
        <v>259</v>
      </c>
      <c r="J3963" s="11" t="s">
        <v>261</v>
      </c>
      <c r="K3963" s="11" t="s">
        <v>12658</v>
      </c>
      <c r="L3963" s="11">
        <v>2</v>
      </c>
    </row>
    <row r="3964" spans="1:12">
      <c r="A3964" s="11" t="s">
        <v>7715</v>
      </c>
      <c r="D3964" s="11" t="s">
        <v>260</v>
      </c>
      <c r="E3964" s="19" t="s">
        <v>7965</v>
      </c>
      <c r="F3964" s="10">
        <v>42036</v>
      </c>
      <c r="G3964" s="10">
        <v>45689</v>
      </c>
      <c r="H3964" s="11">
        <v>11</v>
      </c>
      <c r="I3964" s="20" t="s">
        <v>259</v>
      </c>
      <c r="J3964" s="11" t="s">
        <v>261</v>
      </c>
      <c r="K3964" s="11" t="s">
        <v>12658</v>
      </c>
      <c r="L3964" s="11">
        <v>2</v>
      </c>
    </row>
    <row r="3965" spans="1:12">
      <c r="A3965" s="11" t="s">
        <v>7716</v>
      </c>
      <c r="D3965" s="11" t="s">
        <v>260</v>
      </c>
      <c r="E3965" s="19" t="s">
        <v>7966</v>
      </c>
      <c r="F3965" s="10">
        <v>42036</v>
      </c>
      <c r="G3965" s="10">
        <v>45689</v>
      </c>
      <c r="H3965" s="11">
        <v>11</v>
      </c>
      <c r="I3965" s="20" t="s">
        <v>259</v>
      </c>
      <c r="J3965" s="11" t="s">
        <v>261</v>
      </c>
      <c r="K3965" s="11" t="s">
        <v>12658</v>
      </c>
      <c r="L3965" s="11">
        <v>2</v>
      </c>
    </row>
    <row r="3966" spans="1:12">
      <c r="A3966" s="11" t="s">
        <v>7717</v>
      </c>
      <c r="D3966" s="11" t="s">
        <v>260</v>
      </c>
      <c r="E3966" s="19" t="s">
        <v>7967</v>
      </c>
      <c r="F3966" s="10">
        <v>42036</v>
      </c>
      <c r="G3966" s="10">
        <v>45689</v>
      </c>
      <c r="H3966" s="11">
        <v>11</v>
      </c>
      <c r="I3966" s="20" t="s">
        <v>259</v>
      </c>
      <c r="J3966" s="11" t="s">
        <v>261</v>
      </c>
      <c r="K3966" s="11" t="s">
        <v>12658</v>
      </c>
      <c r="L3966" s="11">
        <v>2</v>
      </c>
    </row>
    <row r="3967" spans="1:12">
      <c r="A3967" s="11" t="s">
        <v>7718</v>
      </c>
      <c r="D3967" s="11" t="s">
        <v>260</v>
      </c>
      <c r="E3967" s="19" t="s">
        <v>7968</v>
      </c>
      <c r="F3967" s="10">
        <v>42036</v>
      </c>
      <c r="G3967" s="10">
        <v>45689</v>
      </c>
      <c r="H3967" s="11">
        <v>11</v>
      </c>
      <c r="I3967" s="20" t="s">
        <v>259</v>
      </c>
      <c r="J3967" s="11" t="s">
        <v>261</v>
      </c>
      <c r="K3967" s="11" t="s">
        <v>12658</v>
      </c>
      <c r="L3967" s="11">
        <v>2</v>
      </c>
    </row>
    <row r="3968" spans="1:12">
      <c r="A3968" s="11" t="s">
        <v>7719</v>
      </c>
      <c r="D3968" s="11" t="s">
        <v>260</v>
      </c>
      <c r="E3968" s="19" t="s">
        <v>7969</v>
      </c>
      <c r="F3968" s="10">
        <v>42036</v>
      </c>
      <c r="G3968" s="10">
        <v>45689</v>
      </c>
      <c r="H3968" s="11">
        <v>11</v>
      </c>
      <c r="I3968" s="20" t="s">
        <v>259</v>
      </c>
      <c r="J3968" s="11" t="s">
        <v>261</v>
      </c>
      <c r="K3968" s="11" t="s">
        <v>12658</v>
      </c>
      <c r="L3968" s="11">
        <v>2</v>
      </c>
    </row>
    <row r="3969" spans="1:12">
      <c r="A3969" s="11" t="s">
        <v>7720</v>
      </c>
      <c r="D3969" s="11" t="s">
        <v>260</v>
      </c>
      <c r="E3969" s="19" t="s">
        <v>7970</v>
      </c>
      <c r="F3969" s="10">
        <v>42036</v>
      </c>
      <c r="G3969" s="10">
        <v>45689</v>
      </c>
      <c r="H3969" s="11">
        <v>11</v>
      </c>
      <c r="I3969" s="11" t="s">
        <v>277</v>
      </c>
      <c r="J3969" s="11" t="s">
        <v>261</v>
      </c>
      <c r="K3969" s="11" t="s">
        <v>12658</v>
      </c>
      <c r="L3969" s="11">
        <v>2</v>
      </c>
    </row>
    <row r="3970" spans="1:12">
      <c r="A3970" s="11" t="s">
        <v>7721</v>
      </c>
      <c r="D3970" s="11" t="s">
        <v>260</v>
      </c>
      <c r="E3970" s="19" t="s">
        <v>7971</v>
      </c>
      <c r="F3970" s="10">
        <v>42036</v>
      </c>
      <c r="G3970" s="10">
        <v>45689</v>
      </c>
      <c r="H3970" s="11">
        <v>11</v>
      </c>
      <c r="I3970" s="11" t="s">
        <v>277</v>
      </c>
      <c r="J3970" s="11" t="s">
        <v>261</v>
      </c>
      <c r="K3970" s="11" t="s">
        <v>12658</v>
      </c>
      <c r="L3970" s="11">
        <v>2</v>
      </c>
    </row>
    <row r="3971" spans="1:12">
      <c r="A3971" s="11" t="s">
        <v>7722</v>
      </c>
      <c r="D3971" s="11" t="s">
        <v>260</v>
      </c>
      <c r="E3971" s="19" t="s">
        <v>7972</v>
      </c>
      <c r="F3971" s="10">
        <v>42036</v>
      </c>
      <c r="G3971" s="10">
        <v>45689</v>
      </c>
      <c r="H3971" s="11">
        <v>11</v>
      </c>
      <c r="I3971" s="11" t="s">
        <v>277</v>
      </c>
      <c r="J3971" s="11" t="s">
        <v>261</v>
      </c>
      <c r="K3971" s="11" t="s">
        <v>12658</v>
      </c>
      <c r="L3971" s="11">
        <v>2</v>
      </c>
    </row>
    <row r="3972" spans="1:12">
      <c r="A3972" s="11" t="s">
        <v>7723</v>
      </c>
      <c r="D3972" s="11" t="s">
        <v>260</v>
      </c>
      <c r="E3972" s="19" t="s">
        <v>7973</v>
      </c>
      <c r="F3972" s="10">
        <v>42036</v>
      </c>
      <c r="G3972" s="10">
        <v>45689</v>
      </c>
      <c r="H3972" s="11">
        <v>11</v>
      </c>
      <c r="I3972" s="20" t="s">
        <v>259</v>
      </c>
      <c r="J3972" s="11" t="s">
        <v>261</v>
      </c>
      <c r="K3972" s="11" t="s">
        <v>12658</v>
      </c>
      <c r="L3972" s="11">
        <v>2</v>
      </c>
    </row>
    <row r="3973" spans="1:12">
      <c r="A3973" s="11" t="s">
        <v>7724</v>
      </c>
      <c r="D3973" s="11" t="s">
        <v>260</v>
      </c>
      <c r="E3973" s="19" t="s">
        <v>7974</v>
      </c>
      <c r="F3973" s="10">
        <v>42036</v>
      </c>
      <c r="G3973" s="10">
        <v>45689</v>
      </c>
      <c r="H3973" s="11">
        <v>11</v>
      </c>
      <c r="I3973" s="20" t="s">
        <v>259</v>
      </c>
      <c r="J3973" s="11" t="s">
        <v>261</v>
      </c>
      <c r="K3973" s="11" t="s">
        <v>12658</v>
      </c>
      <c r="L3973" s="11">
        <v>2</v>
      </c>
    </row>
    <row r="3974" spans="1:12">
      <c r="A3974" s="11" t="s">
        <v>7725</v>
      </c>
      <c r="D3974" s="11" t="s">
        <v>260</v>
      </c>
      <c r="E3974" s="19" t="s">
        <v>7975</v>
      </c>
      <c r="F3974" s="10">
        <v>42036</v>
      </c>
      <c r="G3974" s="10">
        <v>45689</v>
      </c>
      <c r="H3974" s="11">
        <v>11</v>
      </c>
      <c r="I3974" s="20" t="s">
        <v>259</v>
      </c>
      <c r="J3974" s="11" t="s">
        <v>261</v>
      </c>
      <c r="K3974" s="11" t="s">
        <v>12658</v>
      </c>
      <c r="L3974" s="11">
        <v>2</v>
      </c>
    </row>
    <row r="3975" spans="1:12">
      <c r="A3975" s="11" t="s">
        <v>7726</v>
      </c>
      <c r="D3975" s="11" t="s">
        <v>260</v>
      </c>
      <c r="E3975" s="19" t="s">
        <v>7976</v>
      </c>
      <c r="F3975" s="10">
        <v>42036</v>
      </c>
      <c r="G3975" s="10">
        <v>45689</v>
      </c>
      <c r="H3975" s="11">
        <v>11</v>
      </c>
      <c r="I3975" s="20" t="s">
        <v>259</v>
      </c>
      <c r="J3975" s="11" t="s">
        <v>261</v>
      </c>
      <c r="K3975" s="11" t="s">
        <v>12658</v>
      </c>
      <c r="L3975" s="11">
        <v>2</v>
      </c>
    </row>
    <row r="3976" spans="1:12">
      <c r="A3976" s="11" t="s">
        <v>7727</v>
      </c>
      <c r="D3976" s="11" t="s">
        <v>260</v>
      </c>
      <c r="E3976" s="19" t="s">
        <v>7977</v>
      </c>
      <c r="F3976" s="10">
        <v>42036</v>
      </c>
      <c r="G3976" s="10">
        <v>45689</v>
      </c>
      <c r="H3976" s="11">
        <v>11</v>
      </c>
      <c r="I3976" s="20" t="s">
        <v>259</v>
      </c>
      <c r="J3976" s="11" t="s">
        <v>261</v>
      </c>
      <c r="K3976" s="11" t="s">
        <v>12658</v>
      </c>
      <c r="L3976" s="11">
        <v>2</v>
      </c>
    </row>
    <row r="3977" spans="1:12">
      <c r="A3977" s="11" t="s">
        <v>7728</v>
      </c>
      <c r="D3977" s="11" t="s">
        <v>260</v>
      </c>
      <c r="E3977" s="19" t="s">
        <v>7978</v>
      </c>
      <c r="F3977" s="10">
        <v>42036</v>
      </c>
      <c r="G3977" s="10">
        <v>45689</v>
      </c>
      <c r="H3977" s="11">
        <v>11</v>
      </c>
      <c r="I3977" s="20" t="s">
        <v>259</v>
      </c>
      <c r="J3977" s="11" t="s">
        <v>261</v>
      </c>
      <c r="K3977" s="11" t="s">
        <v>12658</v>
      </c>
      <c r="L3977" s="11">
        <v>2</v>
      </c>
    </row>
    <row r="3978" spans="1:12">
      <c r="A3978" s="11" t="s">
        <v>7729</v>
      </c>
      <c r="D3978" s="11" t="s">
        <v>260</v>
      </c>
      <c r="E3978" s="19" t="s">
        <v>7979</v>
      </c>
      <c r="F3978" s="10">
        <v>42036</v>
      </c>
      <c r="G3978" s="10">
        <v>45689</v>
      </c>
      <c r="H3978" s="11">
        <v>11</v>
      </c>
      <c r="I3978" s="20" t="s">
        <v>259</v>
      </c>
      <c r="J3978" s="11" t="s">
        <v>261</v>
      </c>
      <c r="K3978" s="11" t="s">
        <v>12658</v>
      </c>
      <c r="L3978" s="11">
        <v>2</v>
      </c>
    </row>
    <row r="3979" spans="1:12">
      <c r="A3979" s="11" t="s">
        <v>7730</v>
      </c>
      <c r="D3979" s="11" t="s">
        <v>260</v>
      </c>
      <c r="E3979" s="19" t="s">
        <v>7980</v>
      </c>
      <c r="F3979" s="10">
        <v>42036</v>
      </c>
      <c r="G3979" s="10">
        <v>45689</v>
      </c>
      <c r="H3979" s="11">
        <v>11</v>
      </c>
      <c r="I3979" s="20" t="s">
        <v>259</v>
      </c>
      <c r="J3979" s="11" t="s">
        <v>261</v>
      </c>
      <c r="K3979" s="11" t="s">
        <v>12658</v>
      </c>
      <c r="L3979" s="11">
        <v>2</v>
      </c>
    </row>
    <row r="3980" spans="1:12">
      <c r="A3980" s="11" t="s">
        <v>7731</v>
      </c>
      <c r="D3980" s="11" t="s">
        <v>260</v>
      </c>
      <c r="E3980" s="19" t="s">
        <v>7981</v>
      </c>
      <c r="F3980" s="10">
        <v>42036</v>
      </c>
      <c r="G3980" s="10">
        <v>45689</v>
      </c>
      <c r="H3980" s="11">
        <v>11</v>
      </c>
      <c r="I3980" s="20" t="s">
        <v>259</v>
      </c>
      <c r="J3980" s="11" t="s">
        <v>261</v>
      </c>
      <c r="K3980" s="11" t="s">
        <v>12658</v>
      </c>
      <c r="L3980" s="11">
        <v>2</v>
      </c>
    </row>
    <row r="3981" spans="1:12">
      <c r="A3981" s="11" t="s">
        <v>7732</v>
      </c>
      <c r="D3981" s="11" t="s">
        <v>260</v>
      </c>
      <c r="E3981" s="19" t="s">
        <v>7982</v>
      </c>
      <c r="F3981" s="10">
        <v>42036</v>
      </c>
      <c r="G3981" s="10">
        <v>45689</v>
      </c>
      <c r="H3981" s="11">
        <v>11</v>
      </c>
      <c r="I3981" s="20" t="s">
        <v>259</v>
      </c>
      <c r="J3981" s="11" t="s">
        <v>261</v>
      </c>
      <c r="K3981" s="11" t="s">
        <v>12658</v>
      </c>
      <c r="L3981" s="11">
        <v>2</v>
      </c>
    </row>
    <row r="3982" spans="1:12">
      <c r="A3982" s="11" t="s">
        <v>7733</v>
      </c>
      <c r="D3982" s="11" t="s">
        <v>260</v>
      </c>
      <c r="E3982" s="19" t="s">
        <v>7983</v>
      </c>
      <c r="F3982" s="10">
        <v>42036</v>
      </c>
      <c r="G3982" s="10">
        <v>45689</v>
      </c>
      <c r="H3982" s="11">
        <v>11</v>
      </c>
      <c r="I3982" s="20" t="s">
        <v>259</v>
      </c>
      <c r="J3982" s="11" t="s">
        <v>261</v>
      </c>
      <c r="K3982" s="11" t="s">
        <v>12658</v>
      </c>
      <c r="L3982" s="11">
        <v>2</v>
      </c>
    </row>
    <row r="3983" spans="1:12">
      <c r="A3983" s="11" t="s">
        <v>7734</v>
      </c>
      <c r="D3983" s="11" t="s">
        <v>260</v>
      </c>
      <c r="E3983" s="19" t="s">
        <v>7984</v>
      </c>
      <c r="F3983" s="10">
        <v>42036</v>
      </c>
      <c r="G3983" s="10">
        <v>45689</v>
      </c>
      <c r="H3983" s="11">
        <v>11</v>
      </c>
      <c r="I3983" s="20" t="s">
        <v>259</v>
      </c>
      <c r="J3983" s="11" t="s">
        <v>261</v>
      </c>
      <c r="K3983" s="11" t="s">
        <v>12658</v>
      </c>
      <c r="L3983" s="11">
        <v>2</v>
      </c>
    </row>
    <row r="3984" spans="1:12">
      <c r="A3984" s="11" t="s">
        <v>7735</v>
      </c>
      <c r="D3984" s="11" t="s">
        <v>260</v>
      </c>
      <c r="E3984" s="19" t="s">
        <v>7985</v>
      </c>
      <c r="F3984" s="10">
        <v>42036</v>
      </c>
      <c r="G3984" s="10">
        <v>45689</v>
      </c>
      <c r="H3984" s="11">
        <v>11</v>
      </c>
      <c r="I3984" s="20" t="s">
        <v>259</v>
      </c>
      <c r="J3984" s="11" t="s">
        <v>261</v>
      </c>
      <c r="K3984" s="11" t="s">
        <v>12658</v>
      </c>
      <c r="L3984" s="11">
        <v>2</v>
      </c>
    </row>
    <row r="3985" spans="1:12">
      <c r="A3985" s="11" t="s">
        <v>7736</v>
      </c>
      <c r="D3985" s="11" t="s">
        <v>260</v>
      </c>
      <c r="E3985" s="19" t="s">
        <v>7986</v>
      </c>
      <c r="F3985" s="10">
        <v>42036</v>
      </c>
      <c r="G3985" s="10">
        <v>45689</v>
      </c>
      <c r="H3985" s="11">
        <v>11</v>
      </c>
      <c r="I3985" s="20" t="s">
        <v>259</v>
      </c>
      <c r="J3985" s="11" t="s">
        <v>261</v>
      </c>
      <c r="K3985" s="11" t="s">
        <v>12658</v>
      </c>
      <c r="L3985" s="11">
        <v>2</v>
      </c>
    </row>
    <row r="3986" spans="1:12">
      <c r="A3986" s="11" t="s">
        <v>7737</v>
      </c>
      <c r="D3986" s="11" t="s">
        <v>260</v>
      </c>
      <c r="E3986" s="19" t="s">
        <v>7987</v>
      </c>
      <c r="F3986" s="10">
        <v>42036</v>
      </c>
      <c r="G3986" s="10">
        <v>45689</v>
      </c>
      <c r="H3986" s="11">
        <v>11</v>
      </c>
      <c r="I3986" s="20" t="s">
        <v>259</v>
      </c>
      <c r="J3986" s="11" t="s">
        <v>261</v>
      </c>
      <c r="K3986" s="11" t="s">
        <v>12658</v>
      </c>
      <c r="L3986" s="11">
        <v>2</v>
      </c>
    </row>
    <row r="3987" spans="1:12">
      <c r="A3987" s="11" t="s">
        <v>7738</v>
      </c>
      <c r="D3987" s="11" t="s">
        <v>260</v>
      </c>
      <c r="E3987" s="19" t="s">
        <v>7988</v>
      </c>
      <c r="F3987" s="10">
        <v>42036</v>
      </c>
      <c r="G3987" s="10">
        <v>45689</v>
      </c>
      <c r="H3987" s="11">
        <v>11</v>
      </c>
      <c r="I3987" s="11" t="s">
        <v>277</v>
      </c>
      <c r="J3987" s="11" t="s">
        <v>261</v>
      </c>
      <c r="K3987" s="11" t="s">
        <v>12658</v>
      </c>
      <c r="L3987" s="11">
        <v>2</v>
      </c>
    </row>
    <row r="3988" spans="1:12">
      <c r="A3988" s="11" t="s">
        <v>7739</v>
      </c>
      <c r="D3988" s="11" t="s">
        <v>260</v>
      </c>
      <c r="E3988" s="19" t="s">
        <v>7989</v>
      </c>
      <c r="F3988" s="10">
        <v>42036</v>
      </c>
      <c r="G3988" s="10">
        <v>45689</v>
      </c>
      <c r="H3988" s="11">
        <v>11</v>
      </c>
      <c r="I3988" s="11" t="s">
        <v>277</v>
      </c>
      <c r="J3988" s="11" t="s">
        <v>261</v>
      </c>
      <c r="K3988" s="11" t="s">
        <v>12658</v>
      </c>
      <c r="L3988" s="11">
        <v>2</v>
      </c>
    </row>
    <row r="3989" spans="1:12">
      <c r="A3989" s="11" t="s">
        <v>7740</v>
      </c>
      <c r="D3989" s="11" t="s">
        <v>260</v>
      </c>
      <c r="E3989" s="19" t="s">
        <v>7990</v>
      </c>
      <c r="F3989" s="10">
        <v>42036</v>
      </c>
      <c r="G3989" s="10">
        <v>45689</v>
      </c>
      <c r="H3989" s="11">
        <v>11</v>
      </c>
      <c r="I3989" s="11" t="s">
        <v>277</v>
      </c>
      <c r="J3989" s="11" t="s">
        <v>261</v>
      </c>
      <c r="K3989" s="11" t="s">
        <v>12658</v>
      </c>
      <c r="L3989" s="11">
        <v>2</v>
      </c>
    </row>
    <row r="3990" spans="1:12">
      <c r="A3990" s="11" t="s">
        <v>7741</v>
      </c>
      <c r="D3990" s="11" t="s">
        <v>260</v>
      </c>
      <c r="E3990" s="19" t="s">
        <v>7991</v>
      </c>
      <c r="F3990" s="10">
        <v>42036</v>
      </c>
      <c r="G3990" s="10">
        <v>45689</v>
      </c>
      <c r="H3990" s="11">
        <v>11</v>
      </c>
      <c r="I3990" s="20" t="s">
        <v>259</v>
      </c>
      <c r="J3990" s="11" t="s">
        <v>261</v>
      </c>
      <c r="K3990" s="11" t="s">
        <v>12658</v>
      </c>
      <c r="L3990" s="11">
        <v>2</v>
      </c>
    </row>
    <row r="3991" spans="1:12">
      <c r="A3991" s="11" t="s">
        <v>7742</v>
      </c>
      <c r="D3991" s="11" t="s">
        <v>260</v>
      </c>
      <c r="E3991" s="19" t="s">
        <v>7992</v>
      </c>
      <c r="F3991" s="10">
        <v>42036</v>
      </c>
      <c r="G3991" s="10">
        <v>45689</v>
      </c>
      <c r="H3991" s="11">
        <v>11</v>
      </c>
      <c r="I3991" s="20" t="s">
        <v>259</v>
      </c>
      <c r="J3991" s="11" t="s">
        <v>261</v>
      </c>
      <c r="K3991" s="11" t="s">
        <v>12658</v>
      </c>
      <c r="L3991" s="11">
        <v>2</v>
      </c>
    </row>
    <row r="3992" spans="1:12">
      <c r="A3992" s="11" t="s">
        <v>7743</v>
      </c>
      <c r="D3992" s="11" t="s">
        <v>260</v>
      </c>
      <c r="E3992" s="19" t="s">
        <v>7993</v>
      </c>
      <c r="F3992" s="10">
        <v>42036</v>
      </c>
      <c r="G3992" s="10">
        <v>45689</v>
      </c>
      <c r="H3992" s="11">
        <v>11</v>
      </c>
      <c r="I3992" s="20" t="s">
        <v>259</v>
      </c>
      <c r="J3992" s="11" t="s">
        <v>261</v>
      </c>
      <c r="K3992" s="11" t="s">
        <v>12658</v>
      </c>
      <c r="L3992" s="11">
        <v>2</v>
      </c>
    </row>
    <row r="3993" spans="1:12">
      <c r="A3993" s="11" t="s">
        <v>7744</v>
      </c>
      <c r="D3993" s="11" t="s">
        <v>260</v>
      </c>
      <c r="E3993" s="19" t="s">
        <v>7994</v>
      </c>
      <c r="F3993" s="10">
        <v>42036</v>
      </c>
      <c r="G3993" s="10">
        <v>45689</v>
      </c>
      <c r="H3993" s="11">
        <v>11</v>
      </c>
      <c r="I3993" s="20" t="s">
        <v>259</v>
      </c>
      <c r="J3993" s="11" t="s">
        <v>261</v>
      </c>
      <c r="K3993" s="11" t="s">
        <v>12658</v>
      </c>
      <c r="L3993" s="11">
        <v>2</v>
      </c>
    </row>
    <row r="3994" spans="1:12">
      <c r="A3994" s="11" t="s">
        <v>7745</v>
      </c>
      <c r="D3994" s="11" t="s">
        <v>260</v>
      </c>
      <c r="E3994" s="19" t="s">
        <v>7995</v>
      </c>
      <c r="F3994" s="10">
        <v>42036</v>
      </c>
      <c r="G3994" s="10">
        <v>45689</v>
      </c>
      <c r="H3994" s="11">
        <v>11</v>
      </c>
      <c r="I3994" s="20" t="s">
        <v>259</v>
      </c>
      <c r="J3994" s="11" t="s">
        <v>261</v>
      </c>
      <c r="K3994" s="11" t="s">
        <v>12658</v>
      </c>
      <c r="L3994" s="11">
        <v>2</v>
      </c>
    </row>
    <row r="3995" spans="1:12">
      <c r="A3995" s="11" t="s">
        <v>7746</v>
      </c>
      <c r="D3995" s="11" t="s">
        <v>260</v>
      </c>
      <c r="E3995" s="19" t="s">
        <v>7996</v>
      </c>
      <c r="F3995" s="10">
        <v>42036</v>
      </c>
      <c r="G3995" s="10">
        <v>45689</v>
      </c>
      <c r="H3995" s="11">
        <v>11</v>
      </c>
      <c r="I3995" s="20" t="s">
        <v>259</v>
      </c>
      <c r="J3995" s="11" t="s">
        <v>261</v>
      </c>
      <c r="K3995" s="11" t="s">
        <v>12658</v>
      </c>
      <c r="L3995" s="11">
        <v>2</v>
      </c>
    </row>
    <row r="3996" spans="1:12">
      <c r="A3996" s="11" t="s">
        <v>7747</v>
      </c>
      <c r="D3996" s="11" t="s">
        <v>260</v>
      </c>
      <c r="E3996" s="19" t="s">
        <v>7997</v>
      </c>
      <c r="F3996" s="10">
        <v>42036</v>
      </c>
      <c r="G3996" s="10">
        <v>45689</v>
      </c>
      <c r="H3996" s="11">
        <v>11</v>
      </c>
      <c r="I3996" s="20" t="s">
        <v>259</v>
      </c>
      <c r="J3996" s="11" t="s">
        <v>261</v>
      </c>
      <c r="K3996" s="11" t="s">
        <v>12658</v>
      </c>
      <c r="L3996" s="11">
        <v>2</v>
      </c>
    </row>
    <row r="3997" spans="1:12">
      <c r="A3997" s="11" t="s">
        <v>7748</v>
      </c>
      <c r="D3997" s="11" t="s">
        <v>260</v>
      </c>
      <c r="E3997" s="19" t="s">
        <v>7998</v>
      </c>
      <c r="F3997" s="10">
        <v>42036</v>
      </c>
      <c r="G3997" s="10">
        <v>45689</v>
      </c>
      <c r="H3997" s="11">
        <v>11</v>
      </c>
      <c r="I3997" s="20" t="s">
        <v>259</v>
      </c>
      <c r="J3997" s="11" t="s">
        <v>261</v>
      </c>
      <c r="K3997" s="11" t="s">
        <v>12658</v>
      </c>
      <c r="L3997" s="11">
        <v>2</v>
      </c>
    </row>
    <row r="3998" spans="1:12">
      <c r="A3998" s="11" t="s">
        <v>7749</v>
      </c>
      <c r="D3998" s="11" t="s">
        <v>260</v>
      </c>
      <c r="E3998" s="19" t="s">
        <v>7999</v>
      </c>
      <c r="F3998" s="10">
        <v>42036</v>
      </c>
      <c r="G3998" s="10">
        <v>45689</v>
      </c>
      <c r="H3998" s="11">
        <v>11</v>
      </c>
      <c r="I3998" s="20" t="s">
        <v>259</v>
      </c>
      <c r="J3998" s="11" t="s">
        <v>261</v>
      </c>
      <c r="K3998" s="11" t="s">
        <v>12658</v>
      </c>
      <c r="L3998" s="11">
        <v>2</v>
      </c>
    </row>
    <row r="3999" spans="1:12">
      <c r="A3999" s="11" t="s">
        <v>7750</v>
      </c>
      <c r="D3999" s="11" t="s">
        <v>260</v>
      </c>
      <c r="E3999" s="19" t="s">
        <v>8000</v>
      </c>
      <c r="F3999" s="10">
        <v>42036</v>
      </c>
      <c r="G3999" s="10">
        <v>45689</v>
      </c>
      <c r="H3999" s="11">
        <v>11</v>
      </c>
      <c r="I3999" s="20" t="s">
        <v>259</v>
      </c>
      <c r="J3999" s="11" t="s">
        <v>261</v>
      </c>
      <c r="K3999" s="11" t="s">
        <v>12658</v>
      </c>
      <c r="L3999" s="11">
        <v>2</v>
      </c>
    </row>
    <row r="4000" spans="1:12">
      <c r="A4000" s="11" t="s">
        <v>7751</v>
      </c>
      <c r="D4000" s="11" t="s">
        <v>260</v>
      </c>
      <c r="E4000" s="19" t="s">
        <v>8001</v>
      </c>
      <c r="F4000" s="10">
        <v>42036</v>
      </c>
      <c r="G4000" s="10">
        <v>45689</v>
      </c>
      <c r="H4000" s="11">
        <v>11</v>
      </c>
      <c r="I4000" s="20" t="s">
        <v>259</v>
      </c>
      <c r="J4000" s="11" t="s">
        <v>261</v>
      </c>
      <c r="K4000" s="11" t="s">
        <v>12658</v>
      </c>
      <c r="L4000" s="11">
        <v>2</v>
      </c>
    </row>
    <row r="4001" spans="1:12">
      <c r="A4001" s="11" t="s">
        <v>7752</v>
      </c>
      <c r="D4001" s="11" t="s">
        <v>260</v>
      </c>
      <c r="E4001" s="19" t="s">
        <v>8002</v>
      </c>
      <c r="F4001" s="10">
        <v>42036</v>
      </c>
      <c r="G4001" s="10">
        <v>45689</v>
      </c>
      <c r="H4001" s="11">
        <v>11</v>
      </c>
      <c r="I4001" s="20" t="s">
        <v>259</v>
      </c>
      <c r="J4001" s="11" t="s">
        <v>261</v>
      </c>
      <c r="K4001" s="11" t="s">
        <v>12658</v>
      </c>
      <c r="L4001" s="11">
        <v>2</v>
      </c>
    </row>
    <row r="4002" spans="1:12">
      <c r="A4002" s="11" t="s">
        <v>7753</v>
      </c>
      <c r="D4002" s="11" t="s">
        <v>260</v>
      </c>
      <c r="E4002" s="19" t="s">
        <v>8003</v>
      </c>
      <c r="F4002" s="10">
        <v>42036</v>
      </c>
      <c r="G4002" s="10">
        <v>45689</v>
      </c>
      <c r="H4002" s="11">
        <v>11</v>
      </c>
      <c r="I4002" s="20" t="s">
        <v>259</v>
      </c>
      <c r="J4002" s="11" t="s">
        <v>261</v>
      </c>
      <c r="K4002" s="11" t="s">
        <v>12658</v>
      </c>
      <c r="L4002" s="11">
        <v>2</v>
      </c>
    </row>
    <row r="4003" spans="1:12">
      <c r="A4003" s="11" t="s">
        <v>7754</v>
      </c>
      <c r="D4003" s="11" t="s">
        <v>260</v>
      </c>
      <c r="E4003" s="19" t="s">
        <v>8004</v>
      </c>
      <c r="F4003" s="10">
        <v>42036</v>
      </c>
      <c r="G4003" s="10">
        <v>45689</v>
      </c>
      <c r="H4003" s="11">
        <v>11</v>
      </c>
      <c r="I4003" s="20" t="s">
        <v>259</v>
      </c>
      <c r="J4003" s="11" t="s">
        <v>261</v>
      </c>
      <c r="K4003" s="11" t="s">
        <v>12658</v>
      </c>
      <c r="L4003" s="11">
        <v>2</v>
      </c>
    </row>
    <row r="4004" spans="1:12">
      <c r="A4004" s="11" t="s">
        <v>7755</v>
      </c>
      <c r="D4004" s="11" t="s">
        <v>260</v>
      </c>
      <c r="E4004" s="19" t="s">
        <v>8005</v>
      </c>
      <c r="F4004" s="10">
        <v>42036</v>
      </c>
      <c r="G4004" s="10">
        <v>45689</v>
      </c>
      <c r="H4004" s="11">
        <v>11</v>
      </c>
      <c r="I4004" s="20" t="s">
        <v>259</v>
      </c>
      <c r="J4004" s="11" t="s">
        <v>261</v>
      </c>
      <c r="K4004" s="11" t="s">
        <v>12658</v>
      </c>
      <c r="L4004" s="11">
        <v>2</v>
      </c>
    </row>
    <row r="4005" spans="1:12">
      <c r="A4005" s="11" t="s">
        <v>7756</v>
      </c>
      <c r="D4005" s="11" t="s">
        <v>260</v>
      </c>
      <c r="E4005" s="19" t="s">
        <v>8006</v>
      </c>
      <c r="F4005" s="10">
        <v>42036</v>
      </c>
      <c r="G4005" s="10">
        <v>45689</v>
      </c>
      <c r="H4005" s="11">
        <v>11</v>
      </c>
      <c r="I4005" s="11" t="s">
        <v>277</v>
      </c>
      <c r="J4005" s="11" t="s">
        <v>261</v>
      </c>
      <c r="K4005" s="11" t="s">
        <v>12658</v>
      </c>
      <c r="L4005" s="11">
        <v>2</v>
      </c>
    </row>
    <row r="4006" spans="1:12">
      <c r="A4006" s="11" t="s">
        <v>7757</v>
      </c>
      <c r="D4006" s="11" t="s">
        <v>260</v>
      </c>
      <c r="E4006" s="19" t="s">
        <v>8007</v>
      </c>
      <c r="F4006" s="10">
        <v>42036</v>
      </c>
      <c r="G4006" s="10">
        <v>45689</v>
      </c>
      <c r="H4006" s="11">
        <v>11</v>
      </c>
      <c r="I4006" s="11" t="s">
        <v>277</v>
      </c>
      <c r="J4006" s="11" t="s">
        <v>261</v>
      </c>
      <c r="K4006" s="11" t="s">
        <v>12658</v>
      </c>
      <c r="L4006" s="11">
        <v>2</v>
      </c>
    </row>
    <row r="4007" spans="1:12">
      <c r="A4007" s="11" t="s">
        <v>7758</v>
      </c>
      <c r="D4007" s="11" t="s">
        <v>260</v>
      </c>
      <c r="E4007" s="19" t="s">
        <v>8008</v>
      </c>
      <c r="F4007" s="10">
        <v>42036</v>
      </c>
      <c r="G4007" s="10">
        <v>45689</v>
      </c>
      <c r="H4007" s="11">
        <v>11</v>
      </c>
      <c r="I4007" s="11" t="s">
        <v>277</v>
      </c>
      <c r="J4007" s="11" t="s">
        <v>261</v>
      </c>
      <c r="K4007" s="11" t="s">
        <v>12658</v>
      </c>
      <c r="L4007" s="11">
        <v>2</v>
      </c>
    </row>
    <row r="4008" spans="1:12">
      <c r="A4008" s="11" t="s">
        <v>7759</v>
      </c>
      <c r="D4008" s="11" t="s">
        <v>260</v>
      </c>
      <c r="E4008" s="19" t="s">
        <v>8009</v>
      </c>
      <c r="F4008" s="10">
        <v>42036</v>
      </c>
      <c r="G4008" s="10">
        <v>45689</v>
      </c>
      <c r="H4008" s="11">
        <v>11</v>
      </c>
      <c r="I4008" s="20" t="s">
        <v>259</v>
      </c>
      <c r="J4008" s="11" t="s">
        <v>261</v>
      </c>
      <c r="K4008" s="11" t="s">
        <v>12658</v>
      </c>
      <c r="L4008" s="11">
        <v>2</v>
      </c>
    </row>
    <row r="4009" spans="1:12">
      <c r="A4009" s="11" t="s">
        <v>7760</v>
      </c>
      <c r="D4009" s="11" t="s">
        <v>260</v>
      </c>
      <c r="E4009" s="19" t="s">
        <v>8010</v>
      </c>
      <c r="F4009" s="10">
        <v>42036</v>
      </c>
      <c r="G4009" s="10">
        <v>45689</v>
      </c>
      <c r="H4009" s="11">
        <v>11</v>
      </c>
      <c r="I4009" s="20" t="s">
        <v>259</v>
      </c>
      <c r="J4009" s="11" t="s">
        <v>261</v>
      </c>
      <c r="K4009" s="11" t="s">
        <v>12658</v>
      </c>
      <c r="L4009" s="11">
        <v>2</v>
      </c>
    </row>
    <row r="4010" spans="1:12">
      <c r="A4010" s="11" t="s">
        <v>7761</v>
      </c>
      <c r="D4010" s="11" t="s">
        <v>260</v>
      </c>
      <c r="E4010" s="19" t="s">
        <v>8011</v>
      </c>
      <c r="F4010" s="10">
        <v>42036</v>
      </c>
      <c r="G4010" s="10">
        <v>45689</v>
      </c>
      <c r="H4010" s="11">
        <v>11</v>
      </c>
      <c r="I4010" s="20" t="s">
        <v>259</v>
      </c>
      <c r="J4010" s="11" t="s">
        <v>261</v>
      </c>
      <c r="K4010" s="11" t="s">
        <v>12658</v>
      </c>
      <c r="L4010" s="11">
        <v>2</v>
      </c>
    </row>
    <row r="4011" spans="1:12">
      <c r="A4011" s="11" t="s">
        <v>7762</v>
      </c>
      <c r="D4011" s="11" t="s">
        <v>260</v>
      </c>
      <c r="E4011" s="19" t="s">
        <v>8012</v>
      </c>
      <c r="F4011" s="10">
        <v>42036</v>
      </c>
      <c r="G4011" s="10">
        <v>45689</v>
      </c>
      <c r="H4011" s="11">
        <v>11</v>
      </c>
      <c r="I4011" s="20" t="s">
        <v>259</v>
      </c>
      <c r="J4011" s="11" t="s">
        <v>261</v>
      </c>
      <c r="K4011" s="11" t="s">
        <v>12658</v>
      </c>
      <c r="L4011" s="11">
        <v>2</v>
      </c>
    </row>
    <row r="4012" spans="1:12">
      <c r="A4012" s="11" t="s">
        <v>8013</v>
      </c>
      <c r="D4012" s="11" t="s">
        <v>260</v>
      </c>
      <c r="E4012" s="19" t="s">
        <v>8263</v>
      </c>
      <c r="F4012" s="10">
        <v>42036</v>
      </c>
      <c r="G4012" s="10">
        <v>45689</v>
      </c>
      <c r="H4012" s="11">
        <v>11</v>
      </c>
      <c r="I4012" s="20" t="s">
        <v>259</v>
      </c>
      <c r="J4012" s="11" t="s">
        <v>261</v>
      </c>
      <c r="K4012" s="11" t="s">
        <v>12658</v>
      </c>
      <c r="L4012" s="11">
        <v>2</v>
      </c>
    </row>
    <row r="4013" spans="1:12">
      <c r="A4013" s="11" t="s">
        <v>8014</v>
      </c>
      <c r="D4013" s="11" t="s">
        <v>260</v>
      </c>
      <c r="E4013" s="19" t="s">
        <v>8264</v>
      </c>
      <c r="F4013" s="10">
        <v>42036</v>
      </c>
      <c r="G4013" s="10">
        <v>45689</v>
      </c>
      <c r="H4013" s="11">
        <v>11</v>
      </c>
      <c r="I4013" s="20" t="s">
        <v>259</v>
      </c>
      <c r="J4013" s="11" t="s">
        <v>261</v>
      </c>
      <c r="K4013" s="11" t="s">
        <v>12658</v>
      </c>
      <c r="L4013" s="11">
        <v>2</v>
      </c>
    </row>
    <row r="4014" spans="1:12">
      <c r="A4014" s="11" t="s">
        <v>8015</v>
      </c>
      <c r="D4014" s="11" t="s">
        <v>260</v>
      </c>
      <c r="E4014" s="19" t="s">
        <v>8265</v>
      </c>
      <c r="F4014" s="10">
        <v>42036</v>
      </c>
      <c r="G4014" s="10">
        <v>45689</v>
      </c>
      <c r="H4014" s="11">
        <v>11</v>
      </c>
      <c r="I4014" s="20" t="s">
        <v>259</v>
      </c>
      <c r="J4014" s="11" t="s">
        <v>261</v>
      </c>
      <c r="K4014" s="11" t="s">
        <v>12658</v>
      </c>
      <c r="L4014" s="11">
        <v>2</v>
      </c>
    </row>
    <row r="4015" spans="1:12">
      <c r="A4015" s="11" t="s">
        <v>8016</v>
      </c>
      <c r="D4015" s="11" t="s">
        <v>260</v>
      </c>
      <c r="E4015" s="19" t="s">
        <v>8266</v>
      </c>
      <c r="F4015" s="10">
        <v>42036</v>
      </c>
      <c r="G4015" s="10">
        <v>45689</v>
      </c>
      <c r="H4015" s="11">
        <v>11</v>
      </c>
      <c r="I4015" s="20" t="s">
        <v>259</v>
      </c>
      <c r="J4015" s="11" t="s">
        <v>261</v>
      </c>
      <c r="K4015" s="11" t="s">
        <v>12658</v>
      </c>
      <c r="L4015" s="11">
        <v>2</v>
      </c>
    </row>
    <row r="4016" spans="1:12">
      <c r="A4016" s="11" t="s">
        <v>8017</v>
      </c>
      <c r="D4016" s="11" t="s">
        <v>260</v>
      </c>
      <c r="E4016" s="19" t="s">
        <v>8267</v>
      </c>
      <c r="F4016" s="10">
        <v>42036</v>
      </c>
      <c r="G4016" s="10">
        <v>45689</v>
      </c>
      <c r="H4016" s="11">
        <v>11</v>
      </c>
      <c r="I4016" s="20" t="s">
        <v>259</v>
      </c>
      <c r="J4016" s="11" t="s">
        <v>261</v>
      </c>
      <c r="K4016" s="11" t="s">
        <v>12658</v>
      </c>
      <c r="L4016" s="11">
        <v>2</v>
      </c>
    </row>
    <row r="4017" spans="1:12">
      <c r="A4017" s="11" t="s">
        <v>8018</v>
      </c>
      <c r="D4017" s="11" t="s">
        <v>260</v>
      </c>
      <c r="E4017" s="19" t="s">
        <v>8268</v>
      </c>
      <c r="F4017" s="10">
        <v>42036</v>
      </c>
      <c r="G4017" s="10">
        <v>45689</v>
      </c>
      <c r="H4017" s="11">
        <v>11</v>
      </c>
      <c r="I4017" s="20" t="s">
        <v>259</v>
      </c>
      <c r="J4017" s="11" t="s">
        <v>261</v>
      </c>
      <c r="K4017" s="11" t="s">
        <v>12658</v>
      </c>
      <c r="L4017" s="11">
        <v>2</v>
      </c>
    </row>
    <row r="4018" spans="1:12">
      <c r="A4018" s="11" t="s">
        <v>8019</v>
      </c>
      <c r="D4018" s="11" t="s">
        <v>260</v>
      </c>
      <c r="E4018" s="19" t="s">
        <v>8269</v>
      </c>
      <c r="F4018" s="10">
        <v>42036</v>
      </c>
      <c r="G4018" s="10">
        <v>45689</v>
      </c>
      <c r="H4018" s="11">
        <v>11</v>
      </c>
      <c r="I4018" s="20" t="s">
        <v>259</v>
      </c>
      <c r="J4018" s="11" t="s">
        <v>261</v>
      </c>
      <c r="K4018" s="11" t="s">
        <v>12658</v>
      </c>
      <c r="L4018" s="11">
        <v>2</v>
      </c>
    </row>
    <row r="4019" spans="1:12">
      <c r="A4019" s="11" t="s">
        <v>8020</v>
      </c>
      <c r="D4019" s="11" t="s">
        <v>260</v>
      </c>
      <c r="E4019" s="19" t="s">
        <v>8270</v>
      </c>
      <c r="F4019" s="10">
        <v>42036</v>
      </c>
      <c r="G4019" s="10">
        <v>45689</v>
      </c>
      <c r="H4019" s="11">
        <v>11</v>
      </c>
      <c r="I4019" s="20" t="s">
        <v>259</v>
      </c>
      <c r="J4019" s="11" t="s">
        <v>261</v>
      </c>
      <c r="K4019" s="11" t="s">
        <v>12658</v>
      </c>
      <c r="L4019" s="11">
        <v>2</v>
      </c>
    </row>
    <row r="4020" spans="1:12">
      <c r="A4020" s="11" t="s">
        <v>8021</v>
      </c>
      <c r="D4020" s="11" t="s">
        <v>260</v>
      </c>
      <c r="E4020" s="19" t="s">
        <v>8271</v>
      </c>
      <c r="F4020" s="10">
        <v>42036</v>
      </c>
      <c r="G4020" s="10">
        <v>45689</v>
      </c>
      <c r="H4020" s="11">
        <v>11</v>
      </c>
      <c r="I4020" s="20" t="s">
        <v>259</v>
      </c>
      <c r="J4020" s="11" t="s">
        <v>261</v>
      </c>
      <c r="K4020" s="11" t="s">
        <v>12658</v>
      </c>
      <c r="L4020" s="11">
        <v>2</v>
      </c>
    </row>
    <row r="4021" spans="1:12">
      <c r="A4021" s="11" t="s">
        <v>8022</v>
      </c>
      <c r="D4021" s="11" t="s">
        <v>260</v>
      </c>
      <c r="E4021" s="19" t="s">
        <v>8272</v>
      </c>
      <c r="F4021" s="10">
        <v>42036</v>
      </c>
      <c r="G4021" s="10">
        <v>45689</v>
      </c>
      <c r="H4021" s="11">
        <v>11</v>
      </c>
      <c r="I4021" s="20" t="s">
        <v>259</v>
      </c>
      <c r="J4021" s="11" t="s">
        <v>261</v>
      </c>
      <c r="K4021" s="11" t="s">
        <v>12658</v>
      </c>
      <c r="L4021" s="11">
        <v>2</v>
      </c>
    </row>
    <row r="4022" spans="1:12">
      <c r="A4022" s="11" t="s">
        <v>8023</v>
      </c>
      <c r="D4022" s="11" t="s">
        <v>260</v>
      </c>
      <c r="E4022" s="19" t="s">
        <v>8273</v>
      </c>
      <c r="F4022" s="10">
        <v>42036</v>
      </c>
      <c r="G4022" s="10">
        <v>45689</v>
      </c>
      <c r="H4022" s="11">
        <v>11</v>
      </c>
      <c r="I4022" s="20" t="s">
        <v>259</v>
      </c>
      <c r="J4022" s="11" t="s">
        <v>261</v>
      </c>
      <c r="K4022" s="11" t="s">
        <v>12658</v>
      </c>
      <c r="L4022" s="11">
        <v>2</v>
      </c>
    </row>
    <row r="4023" spans="1:12">
      <c r="A4023" s="11" t="s">
        <v>8024</v>
      </c>
      <c r="D4023" s="11" t="s">
        <v>260</v>
      </c>
      <c r="E4023" s="19" t="s">
        <v>8274</v>
      </c>
      <c r="F4023" s="10">
        <v>42036</v>
      </c>
      <c r="G4023" s="10">
        <v>45689</v>
      </c>
      <c r="H4023" s="11">
        <v>11</v>
      </c>
      <c r="I4023" s="11" t="s">
        <v>277</v>
      </c>
      <c r="J4023" s="11" t="s">
        <v>261</v>
      </c>
      <c r="K4023" s="11" t="s">
        <v>12658</v>
      </c>
      <c r="L4023" s="11">
        <v>2</v>
      </c>
    </row>
    <row r="4024" spans="1:12">
      <c r="A4024" s="11" t="s">
        <v>8025</v>
      </c>
      <c r="D4024" s="11" t="s">
        <v>260</v>
      </c>
      <c r="E4024" s="19" t="s">
        <v>8275</v>
      </c>
      <c r="F4024" s="10">
        <v>42036</v>
      </c>
      <c r="G4024" s="10">
        <v>45689</v>
      </c>
      <c r="H4024" s="11">
        <v>11</v>
      </c>
      <c r="I4024" s="11" t="s">
        <v>277</v>
      </c>
      <c r="J4024" s="11" t="s">
        <v>261</v>
      </c>
      <c r="K4024" s="11" t="s">
        <v>12658</v>
      </c>
      <c r="L4024" s="11">
        <v>2</v>
      </c>
    </row>
    <row r="4025" spans="1:12">
      <c r="A4025" s="11" t="s">
        <v>8026</v>
      </c>
      <c r="D4025" s="11" t="s">
        <v>260</v>
      </c>
      <c r="E4025" s="19" t="s">
        <v>8276</v>
      </c>
      <c r="F4025" s="10">
        <v>42036</v>
      </c>
      <c r="G4025" s="10">
        <v>45689</v>
      </c>
      <c r="H4025" s="11">
        <v>11</v>
      </c>
      <c r="I4025" s="11" t="s">
        <v>277</v>
      </c>
      <c r="J4025" s="11" t="s">
        <v>261</v>
      </c>
      <c r="K4025" s="11" t="s">
        <v>12658</v>
      </c>
      <c r="L4025" s="11">
        <v>2</v>
      </c>
    </row>
    <row r="4026" spans="1:12">
      <c r="A4026" s="11" t="s">
        <v>8027</v>
      </c>
      <c r="D4026" s="11" t="s">
        <v>260</v>
      </c>
      <c r="E4026" s="19" t="s">
        <v>8277</v>
      </c>
      <c r="F4026" s="10">
        <v>42036</v>
      </c>
      <c r="G4026" s="10">
        <v>45689</v>
      </c>
      <c r="H4026" s="11">
        <v>11</v>
      </c>
      <c r="I4026" s="20" t="s">
        <v>259</v>
      </c>
      <c r="J4026" s="11" t="s">
        <v>261</v>
      </c>
      <c r="K4026" s="11" t="s">
        <v>12658</v>
      </c>
      <c r="L4026" s="11">
        <v>2</v>
      </c>
    </row>
    <row r="4027" spans="1:12">
      <c r="A4027" s="11" t="s">
        <v>8028</v>
      </c>
      <c r="D4027" s="11" t="s">
        <v>260</v>
      </c>
      <c r="E4027" s="19" t="s">
        <v>8278</v>
      </c>
      <c r="F4027" s="10">
        <v>42036</v>
      </c>
      <c r="G4027" s="10">
        <v>45689</v>
      </c>
      <c r="H4027" s="11">
        <v>11</v>
      </c>
      <c r="I4027" s="20" t="s">
        <v>259</v>
      </c>
      <c r="J4027" s="11" t="s">
        <v>261</v>
      </c>
      <c r="K4027" s="11" t="s">
        <v>12658</v>
      </c>
      <c r="L4027" s="11">
        <v>2</v>
      </c>
    </row>
    <row r="4028" spans="1:12">
      <c r="A4028" s="11" t="s">
        <v>8029</v>
      </c>
      <c r="D4028" s="11" t="s">
        <v>260</v>
      </c>
      <c r="E4028" s="19" t="s">
        <v>8279</v>
      </c>
      <c r="F4028" s="10">
        <v>42036</v>
      </c>
      <c r="G4028" s="10">
        <v>45689</v>
      </c>
      <c r="H4028" s="11">
        <v>11</v>
      </c>
      <c r="I4028" s="20" t="s">
        <v>259</v>
      </c>
      <c r="J4028" s="11" t="s">
        <v>261</v>
      </c>
      <c r="K4028" s="11" t="s">
        <v>12658</v>
      </c>
      <c r="L4028" s="11">
        <v>2</v>
      </c>
    </row>
    <row r="4029" spans="1:12">
      <c r="A4029" s="11" t="s">
        <v>8030</v>
      </c>
      <c r="D4029" s="11" t="s">
        <v>260</v>
      </c>
      <c r="E4029" s="19" t="s">
        <v>8280</v>
      </c>
      <c r="F4029" s="10">
        <v>42036</v>
      </c>
      <c r="G4029" s="10">
        <v>45689</v>
      </c>
      <c r="H4029" s="11">
        <v>11</v>
      </c>
      <c r="I4029" s="20" t="s">
        <v>259</v>
      </c>
      <c r="J4029" s="11" t="s">
        <v>261</v>
      </c>
      <c r="K4029" s="11" t="s">
        <v>12658</v>
      </c>
      <c r="L4029" s="11">
        <v>2</v>
      </c>
    </row>
    <row r="4030" spans="1:12">
      <c r="A4030" s="11" t="s">
        <v>8031</v>
      </c>
      <c r="D4030" s="11" t="s">
        <v>260</v>
      </c>
      <c r="E4030" s="19" t="s">
        <v>8281</v>
      </c>
      <c r="F4030" s="10">
        <v>42036</v>
      </c>
      <c r="G4030" s="10">
        <v>45689</v>
      </c>
      <c r="H4030" s="11">
        <v>11</v>
      </c>
      <c r="I4030" s="20" t="s">
        <v>259</v>
      </c>
      <c r="J4030" s="11" t="s">
        <v>261</v>
      </c>
      <c r="K4030" s="11" t="s">
        <v>12658</v>
      </c>
      <c r="L4030" s="11">
        <v>2</v>
      </c>
    </row>
    <row r="4031" spans="1:12">
      <c r="A4031" s="11" t="s">
        <v>8032</v>
      </c>
      <c r="D4031" s="11" t="s">
        <v>260</v>
      </c>
      <c r="E4031" s="19" t="s">
        <v>8282</v>
      </c>
      <c r="F4031" s="10">
        <v>42036</v>
      </c>
      <c r="G4031" s="10">
        <v>45689</v>
      </c>
      <c r="H4031" s="11">
        <v>11</v>
      </c>
      <c r="I4031" s="20" t="s">
        <v>259</v>
      </c>
      <c r="J4031" s="11" t="s">
        <v>261</v>
      </c>
      <c r="K4031" s="11" t="s">
        <v>12658</v>
      </c>
      <c r="L4031" s="11">
        <v>2</v>
      </c>
    </row>
    <row r="4032" spans="1:12">
      <c r="A4032" s="11" t="s">
        <v>8033</v>
      </c>
      <c r="D4032" s="11" t="s">
        <v>260</v>
      </c>
      <c r="E4032" s="19" t="s">
        <v>8283</v>
      </c>
      <c r="F4032" s="10">
        <v>42036</v>
      </c>
      <c r="G4032" s="10">
        <v>45689</v>
      </c>
      <c r="H4032" s="11">
        <v>11</v>
      </c>
      <c r="I4032" s="20" t="s">
        <v>259</v>
      </c>
      <c r="J4032" s="11" t="s">
        <v>261</v>
      </c>
      <c r="K4032" s="11" t="s">
        <v>12658</v>
      </c>
      <c r="L4032" s="11">
        <v>2</v>
      </c>
    </row>
    <row r="4033" spans="1:12">
      <c r="A4033" s="11" t="s">
        <v>8034</v>
      </c>
      <c r="D4033" s="11" t="s">
        <v>260</v>
      </c>
      <c r="E4033" s="19" t="s">
        <v>8284</v>
      </c>
      <c r="F4033" s="10">
        <v>42036</v>
      </c>
      <c r="G4033" s="10">
        <v>45689</v>
      </c>
      <c r="H4033" s="11">
        <v>11</v>
      </c>
      <c r="I4033" s="20" t="s">
        <v>259</v>
      </c>
      <c r="J4033" s="11" t="s">
        <v>261</v>
      </c>
      <c r="K4033" s="11" t="s">
        <v>12658</v>
      </c>
      <c r="L4033" s="11">
        <v>2</v>
      </c>
    </row>
    <row r="4034" spans="1:12">
      <c r="A4034" s="11" t="s">
        <v>8035</v>
      </c>
      <c r="D4034" s="11" t="s">
        <v>260</v>
      </c>
      <c r="E4034" s="19" t="s">
        <v>8285</v>
      </c>
      <c r="F4034" s="10">
        <v>42036</v>
      </c>
      <c r="G4034" s="10">
        <v>45689</v>
      </c>
      <c r="H4034" s="11">
        <v>11</v>
      </c>
      <c r="I4034" s="20" t="s">
        <v>259</v>
      </c>
      <c r="J4034" s="11" t="s">
        <v>261</v>
      </c>
      <c r="K4034" s="11" t="s">
        <v>12658</v>
      </c>
      <c r="L4034" s="11">
        <v>2</v>
      </c>
    </row>
    <row r="4035" spans="1:12">
      <c r="A4035" s="11" t="s">
        <v>8036</v>
      </c>
      <c r="D4035" s="11" t="s">
        <v>260</v>
      </c>
      <c r="E4035" s="19" t="s">
        <v>8286</v>
      </c>
      <c r="F4035" s="10">
        <v>42036</v>
      </c>
      <c r="G4035" s="10">
        <v>45689</v>
      </c>
      <c r="H4035" s="11">
        <v>11</v>
      </c>
      <c r="I4035" s="20" t="s">
        <v>259</v>
      </c>
      <c r="J4035" s="11" t="s">
        <v>261</v>
      </c>
      <c r="K4035" s="11" t="s">
        <v>12658</v>
      </c>
      <c r="L4035" s="11">
        <v>2</v>
      </c>
    </row>
    <row r="4036" spans="1:12">
      <c r="A4036" s="11" t="s">
        <v>8037</v>
      </c>
      <c r="D4036" s="11" t="s">
        <v>260</v>
      </c>
      <c r="E4036" s="19" t="s">
        <v>8287</v>
      </c>
      <c r="F4036" s="10">
        <v>42036</v>
      </c>
      <c r="G4036" s="10">
        <v>45689</v>
      </c>
      <c r="H4036" s="11">
        <v>11</v>
      </c>
      <c r="I4036" s="20" t="s">
        <v>259</v>
      </c>
      <c r="J4036" s="11" t="s">
        <v>261</v>
      </c>
      <c r="K4036" s="11" t="s">
        <v>12658</v>
      </c>
      <c r="L4036" s="11">
        <v>2</v>
      </c>
    </row>
    <row r="4037" spans="1:12">
      <c r="A4037" s="11" t="s">
        <v>8038</v>
      </c>
      <c r="D4037" s="11" t="s">
        <v>260</v>
      </c>
      <c r="E4037" s="19" t="s">
        <v>8288</v>
      </c>
      <c r="F4037" s="10">
        <v>42036</v>
      </c>
      <c r="G4037" s="10">
        <v>45689</v>
      </c>
      <c r="H4037" s="11">
        <v>11</v>
      </c>
      <c r="I4037" s="20" t="s">
        <v>259</v>
      </c>
      <c r="J4037" s="11" t="s">
        <v>261</v>
      </c>
      <c r="K4037" s="11" t="s">
        <v>12658</v>
      </c>
      <c r="L4037" s="11">
        <v>2</v>
      </c>
    </row>
    <row r="4038" spans="1:12">
      <c r="A4038" s="11" t="s">
        <v>8039</v>
      </c>
      <c r="D4038" s="11" t="s">
        <v>260</v>
      </c>
      <c r="E4038" s="19" t="s">
        <v>8289</v>
      </c>
      <c r="F4038" s="10">
        <v>42036</v>
      </c>
      <c r="G4038" s="10">
        <v>45689</v>
      </c>
      <c r="H4038" s="11">
        <v>11</v>
      </c>
      <c r="I4038" s="20" t="s">
        <v>259</v>
      </c>
      <c r="J4038" s="11" t="s">
        <v>261</v>
      </c>
      <c r="K4038" s="11" t="s">
        <v>12658</v>
      </c>
      <c r="L4038" s="11">
        <v>2</v>
      </c>
    </row>
    <row r="4039" spans="1:12">
      <c r="A4039" s="11" t="s">
        <v>8040</v>
      </c>
      <c r="D4039" s="11" t="s">
        <v>260</v>
      </c>
      <c r="E4039" s="19" t="s">
        <v>8290</v>
      </c>
      <c r="F4039" s="10">
        <v>42036</v>
      </c>
      <c r="G4039" s="10">
        <v>45689</v>
      </c>
      <c r="H4039" s="11">
        <v>11</v>
      </c>
      <c r="I4039" s="20" t="s">
        <v>259</v>
      </c>
      <c r="J4039" s="11" t="s">
        <v>261</v>
      </c>
      <c r="K4039" s="11" t="s">
        <v>12658</v>
      </c>
      <c r="L4039" s="11">
        <v>2</v>
      </c>
    </row>
    <row r="4040" spans="1:12">
      <c r="A4040" s="11" t="s">
        <v>8041</v>
      </c>
      <c r="D4040" s="11" t="s">
        <v>260</v>
      </c>
      <c r="E4040" s="19" t="s">
        <v>8291</v>
      </c>
      <c r="F4040" s="10">
        <v>42036</v>
      </c>
      <c r="G4040" s="10">
        <v>45689</v>
      </c>
      <c r="H4040" s="11">
        <v>11</v>
      </c>
      <c r="I4040" s="20" t="s">
        <v>259</v>
      </c>
      <c r="J4040" s="11" t="s">
        <v>261</v>
      </c>
      <c r="K4040" s="11" t="s">
        <v>12658</v>
      </c>
      <c r="L4040" s="11">
        <v>2</v>
      </c>
    </row>
    <row r="4041" spans="1:12">
      <c r="A4041" s="11" t="s">
        <v>8042</v>
      </c>
      <c r="D4041" s="11" t="s">
        <v>260</v>
      </c>
      <c r="E4041" s="19" t="s">
        <v>8292</v>
      </c>
      <c r="F4041" s="10">
        <v>42036</v>
      </c>
      <c r="G4041" s="10">
        <v>45689</v>
      </c>
      <c r="H4041" s="11">
        <v>11</v>
      </c>
      <c r="I4041" s="11" t="s">
        <v>277</v>
      </c>
      <c r="J4041" s="11" t="s">
        <v>261</v>
      </c>
      <c r="K4041" s="11" t="s">
        <v>12658</v>
      </c>
      <c r="L4041" s="11">
        <v>2</v>
      </c>
    </row>
    <row r="4042" spans="1:12">
      <c r="A4042" s="11" t="s">
        <v>8043</v>
      </c>
      <c r="D4042" s="11" t="s">
        <v>260</v>
      </c>
      <c r="E4042" s="19" t="s">
        <v>8293</v>
      </c>
      <c r="F4042" s="10">
        <v>42036</v>
      </c>
      <c r="G4042" s="10">
        <v>45689</v>
      </c>
      <c r="H4042" s="11">
        <v>11</v>
      </c>
      <c r="I4042" s="11" t="s">
        <v>277</v>
      </c>
      <c r="J4042" s="11" t="s">
        <v>261</v>
      </c>
      <c r="K4042" s="11" t="s">
        <v>12658</v>
      </c>
      <c r="L4042" s="11">
        <v>2</v>
      </c>
    </row>
    <row r="4043" spans="1:12">
      <c r="A4043" s="11" t="s">
        <v>8044</v>
      </c>
      <c r="D4043" s="11" t="s">
        <v>260</v>
      </c>
      <c r="E4043" s="19" t="s">
        <v>8294</v>
      </c>
      <c r="F4043" s="10">
        <v>42036</v>
      </c>
      <c r="G4043" s="10">
        <v>45689</v>
      </c>
      <c r="H4043" s="11">
        <v>11</v>
      </c>
      <c r="I4043" s="11" t="s">
        <v>277</v>
      </c>
      <c r="J4043" s="11" t="s">
        <v>261</v>
      </c>
      <c r="K4043" s="11" t="s">
        <v>12658</v>
      </c>
      <c r="L4043" s="11">
        <v>2</v>
      </c>
    </row>
    <row r="4044" spans="1:12">
      <c r="A4044" s="11" t="s">
        <v>8045</v>
      </c>
      <c r="D4044" s="11" t="s">
        <v>260</v>
      </c>
      <c r="E4044" s="19" t="s">
        <v>8295</v>
      </c>
      <c r="F4044" s="10">
        <v>42036</v>
      </c>
      <c r="G4044" s="10">
        <v>45689</v>
      </c>
      <c r="H4044" s="11">
        <v>11</v>
      </c>
      <c r="I4044" s="20" t="s">
        <v>259</v>
      </c>
      <c r="J4044" s="11" t="s">
        <v>261</v>
      </c>
      <c r="K4044" s="11" t="s">
        <v>12658</v>
      </c>
      <c r="L4044" s="11">
        <v>2</v>
      </c>
    </row>
    <row r="4045" spans="1:12">
      <c r="A4045" s="11" t="s">
        <v>8046</v>
      </c>
      <c r="D4045" s="11" t="s">
        <v>260</v>
      </c>
      <c r="E4045" s="19" t="s">
        <v>8296</v>
      </c>
      <c r="F4045" s="10">
        <v>42036</v>
      </c>
      <c r="G4045" s="10">
        <v>45689</v>
      </c>
      <c r="H4045" s="11">
        <v>11</v>
      </c>
      <c r="I4045" s="20" t="s">
        <v>259</v>
      </c>
      <c r="J4045" s="11" t="s">
        <v>261</v>
      </c>
      <c r="K4045" s="11" t="s">
        <v>12658</v>
      </c>
      <c r="L4045" s="11">
        <v>2</v>
      </c>
    </row>
    <row r="4046" spans="1:12">
      <c r="A4046" s="11" t="s">
        <v>8047</v>
      </c>
      <c r="D4046" s="11" t="s">
        <v>260</v>
      </c>
      <c r="E4046" s="19" t="s">
        <v>8297</v>
      </c>
      <c r="F4046" s="10">
        <v>42036</v>
      </c>
      <c r="G4046" s="10">
        <v>45689</v>
      </c>
      <c r="H4046" s="11">
        <v>11</v>
      </c>
      <c r="I4046" s="20" t="s">
        <v>259</v>
      </c>
      <c r="J4046" s="11" t="s">
        <v>261</v>
      </c>
      <c r="K4046" s="11" t="s">
        <v>12658</v>
      </c>
      <c r="L4046" s="11">
        <v>2</v>
      </c>
    </row>
    <row r="4047" spans="1:12">
      <c r="A4047" s="11" t="s">
        <v>8048</v>
      </c>
      <c r="D4047" s="11" t="s">
        <v>260</v>
      </c>
      <c r="E4047" s="19" t="s">
        <v>8298</v>
      </c>
      <c r="F4047" s="10">
        <v>42036</v>
      </c>
      <c r="G4047" s="10">
        <v>45689</v>
      </c>
      <c r="H4047" s="11">
        <v>11</v>
      </c>
      <c r="I4047" s="20" t="s">
        <v>259</v>
      </c>
      <c r="J4047" s="11" t="s">
        <v>261</v>
      </c>
      <c r="K4047" s="11" t="s">
        <v>12658</v>
      </c>
      <c r="L4047" s="11">
        <v>2</v>
      </c>
    </row>
    <row r="4048" spans="1:12">
      <c r="A4048" s="11" t="s">
        <v>8049</v>
      </c>
      <c r="D4048" s="11" t="s">
        <v>260</v>
      </c>
      <c r="E4048" s="19" t="s">
        <v>8299</v>
      </c>
      <c r="F4048" s="10">
        <v>42036</v>
      </c>
      <c r="G4048" s="10">
        <v>45689</v>
      </c>
      <c r="H4048" s="11">
        <v>11</v>
      </c>
      <c r="I4048" s="20" t="s">
        <v>259</v>
      </c>
      <c r="J4048" s="11" t="s">
        <v>261</v>
      </c>
      <c r="K4048" s="11" t="s">
        <v>12658</v>
      </c>
      <c r="L4048" s="11">
        <v>2</v>
      </c>
    </row>
    <row r="4049" spans="1:12">
      <c r="A4049" s="11" t="s">
        <v>8050</v>
      </c>
      <c r="D4049" s="11" t="s">
        <v>260</v>
      </c>
      <c r="E4049" s="19" t="s">
        <v>8300</v>
      </c>
      <c r="F4049" s="10">
        <v>42036</v>
      </c>
      <c r="G4049" s="10">
        <v>45689</v>
      </c>
      <c r="H4049" s="11">
        <v>11</v>
      </c>
      <c r="I4049" s="20" t="s">
        <v>259</v>
      </c>
      <c r="J4049" s="11" t="s">
        <v>261</v>
      </c>
      <c r="K4049" s="11" t="s">
        <v>12658</v>
      </c>
      <c r="L4049" s="11">
        <v>2</v>
      </c>
    </row>
    <row r="4050" spans="1:12">
      <c r="A4050" s="11" t="s">
        <v>8051</v>
      </c>
      <c r="D4050" s="11" t="s">
        <v>260</v>
      </c>
      <c r="E4050" s="19" t="s">
        <v>8301</v>
      </c>
      <c r="F4050" s="10">
        <v>42036</v>
      </c>
      <c r="G4050" s="10">
        <v>45689</v>
      </c>
      <c r="H4050" s="11">
        <v>11</v>
      </c>
      <c r="I4050" s="20" t="s">
        <v>259</v>
      </c>
      <c r="J4050" s="11" t="s">
        <v>261</v>
      </c>
      <c r="K4050" s="11" t="s">
        <v>12658</v>
      </c>
      <c r="L4050" s="11">
        <v>2</v>
      </c>
    </row>
    <row r="4051" spans="1:12">
      <c r="A4051" s="11" t="s">
        <v>8052</v>
      </c>
      <c r="D4051" s="11" t="s">
        <v>260</v>
      </c>
      <c r="E4051" s="19" t="s">
        <v>8302</v>
      </c>
      <c r="F4051" s="10">
        <v>42036</v>
      </c>
      <c r="G4051" s="10">
        <v>45689</v>
      </c>
      <c r="H4051" s="11">
        <v>11</v>
      </c>
      <c r="I4051" s="20" t="s">
        <v>259</v>
      </c>
      <c r="J4051" s="11" t="s">
        <v>261</v>
      </c>
      <c r="K4051" s="11" t="s">
        <v>12658</v>
      </c>
      <c r="L4051" s="11">
        <v>2</v>
      </c>
    </row>
    <row r="4052" spans="1:12">
      <c r="A4052" s="11" t="s">
        <v>8053</v>
      </c>
      <c r="D4052" s="11" t="s">
        <v>260</v>
      </c>
      <c r="E4052" s="19" t="s">
        <v>8303</v>
      </c>
      <c r="F4052" s="10">
        <v>42036</v>
      </c>
      <c r="G4052" s="10">
        <v>45689</v>
      </c>
      <c r="H4052" s="11">
        <v>11</v>
      </c>
      <c r="I4052" s="20" t="s">
        <v>259</v>
      </c>
      <c r="J4052" s="11" t="s">
        <v>261</v>
      </c>
      <c r="K4052" s="11" t="s">
        <v>12658</v>
      </c>
      <c r="L4052" s="11">
        <v>2</v>
      </c>
    </row>
    <row r="4053" spans="1:12">
      <c r="A4053" s="11" t="s">
        <v>8054</v>
      </c>
      <c r="D4053" s="11" t="s">
        <v>260</v>
      </c>
      <c r="E4053" s="19" t="s">
        <v>8304</v>
      </c>
      <c r="F4053" s="10">
        <v>42036</v>
      </c>
      <c r="G4053" s="10">
        <v>45689</v>
      </c>
      <c r="H4053" s="11">
        <v>11</v>
      </c>
      <c r="I4053" s="20" t="s">
        <v>259</v>
      </c>
      <c r="J4053" s="11" t="s">
        <v>261</v>
      </c>
      <c r="K4053" s="11" t="s">
        <v>12658</v>
      </c>
      <c r="L4053" s="11">
        <v>2</v>
      </c>
    </row>
    <row r="4054" spans="1:12">
      <c r="A4054" s="11" t="s">
        <v>8055</v>
      </c>
      <c r="D4054" s="11" t="s">
        <v>260</v>
      </c>
      <c r="E4054" s="19" t="s">
        <v>8305</v>
      </c>
      <c r="F4054" s="10">
        <v>42036</v>
      </c>
      <c r="G4054" s="10">
        <v>45689</v>
      </c>
      <c r="H4054" s="11">
        <v>11</v>
      </c>
      <c r="I4054" s="20" t="s">
        <v>259</v>
      </c>
      <c r="J4054" s="11" t="s">
        <v>261</v>
      </c>
      <c r="K4054" s="11" t="s">
        <v>12658</v>
      </c>
      <c r="L4054" s="11">
        <v>2</v>
      </c>
    </row>
    <row r="4055" spans="1:12">
      <c r="A4055" s="11" t="s">
        <v>8056</v>
      </c>
      <c r="D4055" s="11" t="s">
        <v>260</v>
      </c>
      <c r="E4055" s="19" t="s">
        <v>8306</v>
      </c>
      <c r="F4055" s="10">
        <v>42036</v>
      </c>
      <c r="G4055" s="10">
        <v>45689</v>
      </c>
      <c r="H4055" s="11">
        <v>11</v>
      </c>
      <c r="I4055" s="20" t="s">
        <v>259</v>
      </c>
      <c r="J4055" s="11" t="s">
        <v>261</v>
      </c>
      <c r="K4055" s="11" t="s">
        <v>12658</v>
      </c>
      <c r="L4055" s="11">
        <v>2</v>
      </c>
    </row>
    <row r="4056" spans="1:12">
      <c r="A4056" s="11" t="s">
        <v>8057</v>
      </c>
      <c r="D4056" s="11" t="s">
        <v>260</v>
      </c>
      <c r="E4056" s="19" t="s">
        <v>8307</v>
      </c>
      <c r="F4056" s="10">
        <v>42036</v>
      </c>
      <c r="G4056" s="10">
        <v>45689</v>
      </c>
      <c r="H4056" s="11">
        <v>11</v>
      </c>
      <c r="I4056" s="20" t="s">
        <v>259</v>
      </c>
      <c r="J4056" s="11" t="s">
        <v>261</v>
      </c>
      <c r="K4056" s="11" t="s">
        <v>12658</v>
      </c>
      <c r="L4056" s="11">
        <v>2</v>
      </c>
    </row>
    <row r="4057" spans="1:12">
      <c r="A4057" s="11" t="s">
        <v>8058</v>
      </c>
      <c r="D4057" s="11" t="s">
        <v>260</v>
      </c>
      <c r="E4057" s="19" t="s">
        <v>8308</v>
      </c>
      <c r="F4057" s="10">
        <v>42036</v>
      </c>
      <c r="G4057" s="10">
        <v>45689</v>
      </c>
      <c r="H4057" s="11">
        <v>11</v>
      </c>
      <c r="I4057" s="20" t="s">
        <v>259</v>
      </c>
      <c r="J4057" s="11" t="s">
        <v>261</v>
      </c>
      <c r="K4057" s="11" t="s">
        <v>12658</v>
      </c>
      <c r="L4057" s="11">
        <v>2</v>
      </c>
    </row>
    <row r="4058" spans="1:12">
      <c r="A4058" s="11" t="s">
        <v>8059</v>
      </c>
      <c r="D4058" s="11" t="s">
        <v>260</v>
      </c>
      <c r="E4058" s="19" t="s">
        <v>8309</v>
      </c>
      <c r="F4058" s="10">
        <v>42036</v>
      </c>
      <c r="G4058" s="10">
        <v>45689</v>
      </c>
      <c r="H4058" s="11">
        <v>11</v>
      </c>
      <c r="I4058" s="20" t="s">
        <v>259</v>
      </c>
      <c r="J4058" s="11" t="s">
        <v>261</v>
      </c>
      <c r="K4058" s="11" t="s">
        <v>12658</v>
      </c>
      <c r="L4058" s="11">
        <v>2</v>
      </c>
    </row>
    <row r="4059" spans="1:12">
      <c r="A4059" s="11" t="s">
        <v>8060</v>
      </c>
      <c r="D4059" s="11" t="s">
        <v>260</v>
      </c>
      <c r="E4059" s="19" t="s">
        <v>8310</v>
      </c>
      <c r="F4059" s="10">
        <v>42036</v>
      </c>
      <c r="G4059" s="10">
        <v>45689</v>
      </c>
      <c r="H4059" s="11">
        <v>11</v>
      </c>
      <c r="I4059" s="11" t="s">
        <v>277</v>
      </c>
      <c r="J4059" s="11" t="s">
        <v>261</v>
      </c>
      <c r="K4059" s="11" t="s">
        <v>12658</v>
      </c>
      <c r="L4059" s="11">
        <v>2</v>
      </c>
    </row>
    <row r="4060" spans="1:12">
      <c r="A4060" s="11" t="s">
        <v>8061</v>
      </c>
      <c r="D4060" s="11" t="s">
        <v>260</v>
      </c>
      <c r="E4060" s="19" t="s">
        <v>8311</v>
      </c>
      <c r="F4060" s="10">
        <v>42036</v>
      </c>
      <c r="G4060" s="10">
        <v>45689</v>
      </c>
      <c r="H4060" s="11">
        <v>11</v>
      </c>
      <c r="I4060" s="11" t="s">
        <v>277</v>
      </c>
      <c r="J4060" s="11" t="s">
        <v>261</v>
      </c>
      <c r="K4060" s="11" t="s">
        <v>12658</v>
      </c>
      <c r="L4060" s="11">
        <v>2</v>
      </c>
    </row>
    <row r="4061" spans="1:12">
      <c r="A4061" s="11" t="s">
        <v>8062</v>
      </c>
      <c r="D4061" s="11" t="s">
        <v>260</v>
      </c>
      <c r="E4061" s="19" t="s">
        <v>8312</v>
      </c>
      <c r="F4061" s="10">
        <v>42036</v>
      </c>
      <c r="G4061" s="10">
        <v>45689</v>
      </c>
      <c r="H4061" s="11">
        <v>11</v>
      </c>
      <c r="I4061" s="11" t="s">
        <v>277</v>
      </c>
      <c r="J4061" s="11" t="s">
        <v>261</v>
      </c>
      <c r="K4061" s="11" t="s">
        <v>12658</v>
      </c>
      <c r="L4061" s="11">
        <v>2</v>
      </c>
    </row>
    <row r="4062" spans="1:12">
      <c r="A4062" s="11" t="s">
        <v>8063</v>
      </c>
      <c r="D4062" s="11" t="s">
        <v>260</v>
      </c>
      <c r="E4062" s="19" t="s">
        <v>8313</v>
      </c>
      <c r="F4062" s="10">
        <v>42036</v>
      </c>
      <c r="G4062" s="10">
        <v>45689</v>
      </c>
      <c r="H4062" s="11">
        <v>11</v>
      </c>
      <c r="I4062" s="20" t="s">
        <v>259</v>
      </c>
      <c r="J4062" s="11" t="s">
        <v>261</v>
      </c>
      <c r="K4062" s="11" t="s">
        <v>12658</v>
      </c>
      <c r="L4062" s="11">
        <v>2</v>
      </c>
    </row>
    <row r="4063" spans="1:12">
      <c r="A4063" s="11" t="s">
        <v>8064</v>
      </c>
      <c r="D4063" s="11" t="s">
        <v>260</v>
      </c>
      <c r="E4063" s="19" t="s">
        <v>8314</v>
      </c>
      <c r="F4063" s="10">
        <v>42036</v>
      </c>
      <c r="G4063" s="10">
        <v>45689</v>
      </c>
      <c r="H4063" s="11">
        <v>11</v>
      </c>
      <c r="I4063" s="20" t="s">
        <v>259</v>
      </c>
      <c r="J4063" s="11" t="s">
        <v>261</v>
      </c>
      <c r="K4063" s="11" t="s">
        <v>12658</v>
      </c>
      <c r="L4063" s="11">
        <v>2</v>
      </c>
    </row>
    <row r="4064" spans="1:12">
      <c r="A4064" s="11" t="s">
        <v>8065</v>
      </c>
      <c r="D4064" s="11" t="s">
        <v>260</v>
      </c>
      <c r="E4064" s="19" t="s">
        <v>8315</v>
      </c>
      <c r="F4064" s="10">
        <v>42036</v>
      </c>
      <c r="G4064" s="10">
        <v>45689</v>
      </c>
      <c r="H4064" s="11">
        <v>11</v>
      </c>
      <c r="I4064" s="20" t="s">
        <v>259</v>
      </c>
      <c r="J4064" s="11" t="s">
        <v>261</v>
      </c>
      <c r="K4064" s="11" t="s">
        <v>12658</v>
      </c>
      <c r="L4064" s="11">
        <v>2</v>
      </c>
    </row>
    <row r="4065" spans="1:12">
      <c r="A4065" s="11" t="s">
        <v>8066</v>
      </c>
      <c r="D4065" s="11" t="s">
        <v>260</v>
      </c>
      <c r="E4065" s="19" t="s">
        <v>8316</v>
      </c>
      <c r="F4065" s="10">
        <v>42036</v>
      </c>
      <c r="G4065" s="10">
        <v>45689</v>
      </c>
      <c r="H4065" s="11">
        <v>11</v>
      </c>
      <c r="I4065" s="20" t="s">
        <v>259</v>
      </c>
      <c r="J4065" s="11" t="s">
        <v>261</v>
      </c>
      <c r="K4065" s="11" t="s">
        <v>12658</v>
      </c>
      <c r="L4065" s="11">
        <v>2</v>
      </c>
    </row>
    <row r="4066" spans="1:12">
      <c r="A4066" s="11" t="s">
        <v>8067</v>
      </c>
      <c r="D4066" s="11" t="s">
        <v>260</v>
      </c>
      <c r="E4066" s="19" t="s">
        <v>8317</v>
      </c>
      <c r="F4066" s="10">
        <v>42036</v>
      </c>
      <c r="G4066" s="10">
        <v>45689</v>
      </c>
      <c r="H4066" s="11">
        <v>11</v>
      </c>
      <c r="I4066" s="20" t="s">
        <v>259</v>
      </c>
      <c r="J4066" s="11" t="s">
        <v>261</v>
      </c>
      <c r="K4066" s="11" t="s">
        <v>12658</v>
      </c>
      <c r="L4066" s="11">
        <v>2</v>
      </c>
    </row>
    <row r="4067" spans="1:12">
      <c r="A4067" s="11" t="s">
        <v>8068</v>
      </c>
      <c r="D4067" s="11" t="s">
        <v>260</v>
      </c>
      <c r="E4067" s="19" t="s">
        <v>8318</v>
      </c>
      <c r="F4067" s="10">
        <v>42036</v>
      </c>
      <c r="G4067" s="10">
        <v>45689</v>
      </c>
      <c r="H4067" s="11">
        <v>11</v>
      </c>
      <c r="I4067" s="20" t="s">
        <v>259</v>
      </c>
      <c r="J4067" s="11" t="s">
        <v>261</v>
      </c>
      <c r="K4067" s="11" t="s">
        <v>12658</v>
      </c>
      <c r="L4067" s="11">
        <v>2</v>
      </c>
    </row>
    <row r="4068" spans="1:12">
      <c r="A4068" s="11" t="s">
        <v>8069</v>
      </c>
      <c r="D4068" s="11" t="s">
        <v>260</v>
      </c>
      <c r="E4068" s="19" t="s">
        <v>8319</v>
      </c>
      <c r="F4068" s="10">
        <v>42036</v>
      </c>
      <c r="G4068" s="10">
        <v>45689</v>
      </c>
      <c r="H4068" s="11">
        <v>11</v>
      </c>
      <c r="I4068" s="20" t="s">
        <v>259</v>
      </c>
      <c r="J4068" s="11" t="s">
        <v>261</v>
      </c>
      <c r="K4068" s="11" t="s">
        <v>12658</v>
      </c>
      <c r="L4068" s="11">
        <v>2</v>
      </c>
    </row>
    <row r="4069" spans="1:12">
      <c r="A4069" s="11" t="s">
        <v>8070</v>
      </c>
      <c r="D4069" s="11" t="s">
        <v>260</v>
      </c>
      <c r="E4069" s="19" t="s">
        <v>8320</v>
      </c>
      <c r="F4069" s="10">
        <v>42036</v>
      </c>
      <c r="G4069" s="10">
        <v>45689</v>
      </c>
      <c r="H4069" s="11">
        <v>11</v>
      </c>
      <c r="I4069" s="20" t="s">
        <v>259</v>
      </c>
      <c r="J4069" s="11" t="s">
        <v>261</v>
      </c>
      <c r="K4069" s="11" t="s">
        <v>12658</v>
      </c>
      <c r="L4069" s="11">
        <v>2</v>
      </c>
    </row>
    <row r="4070" spans="1:12">
      <c r="A4070" s="11" t="s">
        <v>8071</v>
      </c>
      <c r="D4070" s="11" t="s">
        <v>260</v>
      </c>
      <c r="E4070" s="19" t="s">
        <v>8321</v>
      </c>
      <c r="F4070" s="10">
        <v>42036</v>
      </c>
      <c r="G4070" s="10">
        <v>45689</v>
      </c>
      <c r="H4070" s="11">
        <v>11</v>
      </c>
      <c r="I4070" s="20" t="s">
        <v>259</v>
      </c>
      <c r="J4070" s="11" t="s">
        <v>261</v>
      </c>
      <c r="K4070" s="11" t="s">
        <v>12658</v>
      </c>
      <c r="L4070" s="11">
        <v>2</v>
      </c>
    </row>
    <row r="4071" spans="1:12">
      <c r="A4071" s="11" t="s">
        <v>8072</v>
      </c>
      <c r="D4071" s="11" t="s">
        <v>260</v>
      </c>
      <c r="E4071" s="19" t="s">
        <v>8322</v>
      </c>
      <c r="F4071" s="10">
        <v>42036</v>
      </c>
      <c r="G4071" s="10">
        <v>45689</v>
      </c>
      <c r="H4071" s="11">
        <v>11</v>
      </c>
      <c r="I4071" s="20" t="s">
        <v>259</v>
      </c>
      <c r="J4071" s="11" t="s">
        <v>261</v>
      </c>
      <c r="K4071" s="11" t="s">
        <v>12658</v>
      </c>
      <c r="L4071" s="11">
        <v>2</v>
      </c>
    </row>
    <row r="4072" spans="1:12">
      <c r="A4072" s="11" t="s">
        <v>8073</v>
      </c>
      <c r="D4072" s="11" t="s">
        <v>260</v>
      </c>
      <c r="E4072" s="19" t="s">
        <v>8323</v>
      </c>
      <c r="F4072" s="10">
        <v>42036</v>
      </c>
      <c r="G4072" s="10">
        <v>45689</v>
      </c>
      <c r="H4072" s="11">
        <v>11</v>
      </c>
      <c r="I4072" s="20" t="s">
        <v>259</v>
      </c>
      <c r="J4072" s="11" t="s">
        <v>261</v>
      </c>
      <c r="K4072" s="11" t="s">
        <v>12658</v>
      </c>
      <c r="L4072" s="11">
        <v>2</v>
      </c>
    </row>
    <row r="4073" spans="1:12">
      <c r="A4073" s="11" t="s">
        <v>8074</v>
      </c>
      <c r="D4073" s="11" t="s">
        <v>260</v>
      </c>
      <c r="E4073" s="19" t="s">
        <v>8324</v>
      </c>
      <c r="F4073" s="10">
        <v>42036</v>
      </c>
      <c r="G4073" s="10">
        <v>45689</v>
      </c>
      <c r="H4073" s="11">
        <v>11</v>
      </c>
      <c r="I4073" s="20" t="s">
        <v>259</v>
      </c>
      <c r="J4073" s="11" t="s">
        <v>261</v>
      </c>
      <c r="K4073" s="11" t="s">
        <v>12658</v>
      </c>
      <c r="L4073" s="11">
        <v>2</v>
      </c>
    </row>
    <row r="4074" spans="1:12">
      <c r="A4074" s="11" t="s">
        <v>8075</v>
      </c>
      <c r="D4074" s="11" t="s">
        <v>260</v>
      </c>
      <c r="E4074" s="19" t="s">
        <v>8325</v>
      </c>
      <c r="F4074" s="10">
        <v>42036</v>
      </c>
      <c r="G4074" s="10">
        <v>45689</v>
      </c>
      <c r="H4074" s="11">
        <v>11</v>
      </c>
      <c r="I4074" s="20" t="s">
        <v>259</v>
      </c>
      <c r="J4074" s="11" t="s">
        <v>261</v>
      </c>
      <c r="K4074" s="11" t="s">
        <v>12658</v>
      </c>
      <c r="L4074" s="11">
        <v>2</v>
      </c>
    </row>
    <row r="4075" spans="1:12">
      <c r="A4075" s="11" t="s">
        <v>8076</v>
      </c>
      <c r="D4075" s="11" t="s">
        <v>260</v>
      </c>
      <c r="E4075" s="19" t="s">
        <v>8326</v>
      </c>
      <c r="F4075" s="10">
        <v>42036</v>
      </c>
      <c r="G4075" s="10">
        <v>45689</v>
      </c>
      <c r="H4075" s="11">
        <v>11</v>
      </c>
      <c r="I4075" s="20" t="s">
        <v>259</v>
      </c>
      <c r="J4075" s="11" t="s">
        <v>261</v>
      </c>
      <c r="K4075" s="11" t="s">
        <v>12658</v>
      </c>
      <c r="L4075" s="11">
        <v>2</v>
      </c>
    </row>
    <row r="4076" spans="1:12">
      <c r="A4076" s="11" t="s">
        <v>8077</v>
      </c>
      <c r="D4076" s="11" t="s">
        <v>260</v>
      </c>
      <c r="E4076" s="19" t="s">
        <v>8327</v>
      </c>
      <c r="F4076" s="10">
        <v>42036</v>
      </c>
      <c r="G4076" s="10">
        <v>45689</v>
      </c>
      <c r="H4076" s="11">
        <v>11</v>
      </c>
      <c r="I4076" s="20" t="s">
        <v>259</v>
      </c>
      <c r="J4076" s="11" t="s">
        <v>261</v>
      </c>
      <c r="K4076" s="11" t="s">
        <v>12658</v>
      </c>
      <c r="L4076" s="11">
        <v>2</v>
      </c>
    </row>
    <row r="4077" spans="1:12">
      <c r="A4077" s="11" t="s">
        <v>8078</v>
      </c>
      <c r="D4077" s="11" t="s">
        <v>260</v>
      </c>
      <c r="E4077" s="19" t="s">
        <v>8328</v>
      </c>
      <c r="F4077" s="10">
        <v>42036</v>
      </c>
      <c r="G4077" s="10">
        <v>45689</v>
      </c>
      <c r="H4077" s="11">
        <v>11</v>
      </c>
      <c r="I4077" s="11" t="s">
        <v>277</v>
      </c>
      <c r="J4077" s="11" t="s">
        <v>261</v>
      </c>
      <c r="K4077" s="11" t="s">
        <v>12658</v>
      </c>
      <c r="L4077" s="11">
        <v>2</v>
      </c>
    </row>
    <row r="4078" spans="1:12">
      <c r="A4078" s="11" t="s">
        <v>8079</v>
      </c>
      <c r="D4078" s="11" t="s">
        <v>260</v>
      </c>
      <c r="E4078" s="19" t="s">
        <v>8329</v>
      </c>
      <c r="F4078" s="10">
        <v>42036</v>
      </c>
      <c r="G4078" s="10">
        <v>45689</v>
      </c>
      <c r="H4078" s="11">
        <v>11</v>
      </c>
      <c r="I4078" s="11" t="s">
        <v>277</v>
      </c>
      <c r="J4078" s="11" t="s">
        <v>261</v>
      </c>
      <c r="K4078" s="11" t="s">
        <v>12658</v>
      </c>
      <c r="L4078" s="11">
        <v>2</v>
      </c>
    </row>
    <row r="4079" spans="1:12">
      <c r="A4079" s="11" t="s">
        <v>8080</v>
      </c>
      <c r="D4079" s="11" t="s">
        <v>260</v>
      </c>
      <c r="E4079" s="19" t="s">
        <v>8330</v>
      </c>
      <c r="F4079" s="10">
        <v>42036</v>
      </c>
      <c r="G4079" s="10">
        <v>45689</v>
      </c>
      <c r="H4079" s="11">
        <v>11</v>
      </c>
      <c r="I4079" s="11" t="s">
        <v>277</v>
      </c>
      <c r="J4079" s="11" t="s">
        <v>261</v>
      </c>
      <c r="K4079" s="11" t="s">
        <v>12658</v>
      </c>
      <c r="L4079" s="11">
        <v>2</v>
      </c>
    </row>
    <row r="4080" spans="1:12">
      <c r="A4080" s="11" t="s">
        <v>8081</v>
      </c>
      <c r="D4080" s="11" t="s">
        <v>260</v>
      </c>
      <c r="E4080" s="19" t="s">
        <v>8331</v>
      </c>
      <c r="F4080" s="10">
        <v>42036</v>
      </c>
      <c r="G4080" s="10">
        <v>45689</v>
      </c>
      <c r="H4080" s="11">
        <v>11</v>
      </c>
      <c r="I4080" s="20" t="s">
        <v>259</v>
      </c>
      <c r="J4080" s="11" t="s">
        <v>261</v>
      </c>
      <c r="K4080" s="11" t="s">
        <v>12658</v>
      </c>
      <c r="L4080" s="11">
        <v>2</v>
      </c>
    </row>
    <row r="4081" spans="1:12">
      <c r="A4081" s="11" t="s">
        <v>8082</v>
      </c>
      <c r="D4081" s="11" t="s">
        <v>260</v>
      </c>
      <c r="E4081" s="19" t="s">
        <v>8332</v>
      </c>
      <c r="F4081" s="10">
        <v>42036</v>
      </c>
      <c r="G4081" s="10">
        <v>45689</v>
      </c>
      <c r="H4081" s="11">
        <v>11</v>
      </c>
      <c r="I4081" s="20" t="s">
        <v>259</v>
      </c>
      <c r="J4081" s="11" t="s">
        <v>261</v>
      </c>
      <c r="K4081" s="11" t="s">
        <v>12658</v>
      </c>
      <c r="L4081" s="11">
        <v>2</v>
      </c>
    </row>
    <row r="4082" spans="1:12">
      <c r="A4082" s="11" t="s">
        <v>8083</v>
      </c>
      <c r="D4082" s="11" t="s">
        <v>260</v>
      </c>
      <c r="E4082" s="19" t="s">
        <v>8333</v>
      </c>
      <c r="F4082" s="10">
        <v>42036</v>
      </c>
      <c r="G4082" s="10">
        <v>45689</v>
      </c>
      <c r="H4082" s="11">
        <v>11</v>
      </c>
      <c r="I4082" s="20" t="s">
        <v>259</v>
      </c>
      <c r="J4082" s="11" t="s">
        <v>261</v>
      </c>
      <c r="K4082" s="11" t="s">
        <v>12658</v>
      </c>
      <c r="L4082" s="11">
        <v>2</v>
      </c>
    </row>
    <row r="4083" spans="1:12">
      <c r="A4083" s="11" t="s">
        <v>8084</v>
      </c>
      <c r="D4083" s="11" t="s">
        <v>260</v>
      </c>
      <c r="E4083" s="19" t="s">
        <v>8334</v>
      </c>
      <c r="F4083" s="10">
        <v>42036</v>
      </c>
      <c r="G4083" s="10">
        <v>45689</v>
      </c>
      <c r="H4083" s="11">
        <v>11</v>
      </c>
      <c r="I4083" s="20" t="s">
        <v>259</v>
      </c>
      <c r="J4083" s="11" t="s">
        <v>261</v>
      </c>
      <c r="K4083" s="11" t="s">
        <v>12658</v>
      </c>
      <c r="L4083" s="11">
        <v>2</v>
      </c>
    </row>
    <row r="4084" spans="1:12">
      <c r="A4084" s="11" t="s">
        <v>8085</v>
      </c>
      <c r="D4084" s="11" t="s">
        <v>260</v>
      </c>
      <c r="E4084" s="19" t="s">
        <v>8335</v>
      </c>
      <c r="F4084" s="10">
        <v>42036</v>
      </c>
      <c r="G4084" s="10">
        <v>45689</v>
      </c>
      <c r="H4084" s="11">
        <v>11</v>
      </c>
      <c r="I4084" s="20" t="s">
        <v>259</v>
      </c>
      <c r="J4084" s="11" t="s">
        <v>261</v>
      </c>
      <c r="K4084" s="11" t="s">
        <v>12658</v>
      </c>
      <c r="L4084" s="11">
        <v>2</v>
      </c>
    </row>
    <row r="4085" spans="1:12">
      <c r="A4085" s="11" t="s">
        <v>8086</v>
      </c>
      <c r="D4085" s="11" t="s">
        <v>260</v>
      </c>
      <c r="E4085" s="19" t="s">
        <v>8336</v>
      </c>
      <c r="F4085" s="10">
        <v>42036</v>
      </c>
      <c r="G4085" s="10">
        <v>45689</v>
      </c>
      <c r="H4085" s="11">
        <v>11</v>
      </c>
      <c r="I4085" s="20" t="s">
        <v>259</v>
      </c>
      <c r="J4085" s="11" t="s">
        <v>261</v>
      </c>
      <c r="K4085" s="11" t="s">
        <v>12658</v>
      </c>
      <c r="L4085" s="11">
        <v>2</v>
      </c>
    </row>
    <row r="4086" spans="1:12">
      <c r="A4086" s="11" t="s">
        <v>8087</v>
      </c>
      <c r="D4086" s="11" t="s">
        <v>260</v>
      </c>
      <c r="E4086" s="19" t="s">
        <v>8337</v>
      </c>
      <c r="F4086" s="10">
        <v>42036</v>
      </c>
      <c r="G4086" s="10">
        <v>45689</v>
      </c>
      <c r="H4086" s="11">
        <v>11</v>
      </c>
      <c r="I4086" s="20" t="s">
        <v>259</v>
      </c>
      <c r="J4086" s="11" t="s">
        <v>261</v>
      </c>
      <c r="K4086" s="11" t="s">
        <v>12658</v>
      </c>
      <c r="L4086" s="11">
        <v>2</v>
      </c>
    </row>
    <row r="4087" spans="1:12">
      <c r="A4087" s="11" t="s">
        <v>8088</v>
      </c>
      <c r="D4087" s="11" t="s">
        <v>260</v>
      </c>
      <c r="E4087" s="19" t="s">
        <v>8338</v>
      </c>
      <c r="F4087" s="10">
        <v>42036</v>
      </c>
      <c r="G4087" s="10">
        <v>45689</v>
      </c>
      <c r="H4087" s="11">
        <v>11</v>
      </c>
      <c r="I4087" s="20" t="s">
        <v>259</v>
      </c>
      <c r="J4087" s="11" t="s">
        <v>261</v>
      </c>
      <c r="K4087" s="11" t="s">
        <v>12658</v>
      </c>
      <c r="L4087" s="11">
        <v>2</v>
      </c>
    </row>
    <row r="4088" spans="1:12">
      <c r="A4088" s="11" t="s">
        <v>8089</v>
      </c>
      <c r="D4088" s="11" t="s">
        <v>260</v>
      </c>
      <c r="E4088" s="19" t="s">
        <v>8339</v>
      </c>
      <c r="F4088" s="10">
        <v>42036</v>
      </c>
      <c r="G4088" s="10">
        <v>45689</v>
      </c>
      <c r="H4088" s="11">
        <v>11</v>
      </c>
      <c r="I4088" s="20" t="s">
        <v>259</v>
      </c>
      <c r="J4088" s="11" t="s">
        <v>261</v>
      </c>
      <c r="K4088" s="11" t="s">
        <v>12658</v>
      </c>
      <c r="L4088" s="11">
        <v>2</v>
      </c>
    </row>
    <row r="4089" spans="1:12">
      <c r="A4089" s="11" t="s">
        <v>8090</v>
      </c>
      <c r="D4089" s="11" t="s">
        <v>260</v>
      </c>
      <c r="E4089" s="19" t="s">
        <v>8340</v>
      </c>
      <c r="F4089" s="10">
        <v>42036</v>
      </c>
      <c r="G4089" s="10">
        <v>45689</v>
      </c>
      <c r="H4089" s="11">
        <v>11</v>
      </c>
      <c r="I4089" s="20" t="s">
        <v>259</v>
      </c>
      <c r="J4089" s="11" t="s">
        <v>261</v>
      </c>
      <c r="K4089" s="11" t="s">
        <v>12658</v>
      </c>
      <c r="L4089" s="11">
        <v>2</v>
      </c>
    </row>
    <row r="4090" spans="1:12">
      <c r="A4090" s="11" t="s">
        <v>8091</v>
      </c>
      <c r="D4090" s="11" t="s">
        <v>260</v>
      </c>
      <c r="E4090" s="19" t="s">
        <v>8341</v>
      </c>
      <c r="F4090" s="10">
        <v>42036</v>
      </c>
      <c r="G4090" s="10">
        <v>45689</v>
      </c>
      <c r="H4090" s="11">
        <v>11</v>
      </c>
      <c r="I4090" s="20" t="s">
        <v>259</v>
      </c>
      <c r="J4090" s="11" t="s">
        <v>261</v>
      </c>
      <c r="K4090" s="11" t="s">
        <v>12658</v>
      </c>
      <c r="L4090" s="11">
        <v>2</v>
      </c>
    </row>
    <row r="4091" spans="1:12">
      <c r="A4091" s="11" t="s">
        <v>8092</v>
      </c>
      <c r="D4091" s="11" t="s">
        <v>260</v>
      </c>
      <c r="E4091" s="19" t="s">
        <v>8342</v>
      </c>
      <c r="F4091" s="10">
        <v>42036</v>
      </c>
      <c r="G4091" s="10">
        <v>45689</v>
      </c>
      <c r="H4091" s="11">
        <v>11</v>
      </c>
      <c r="I4091" s="20" t="s">
        <v>259</v>
      </c>
      <c r="J4091" s="11" t="s">
        <v>261</v>
      </c>
      <c r="K4091" s="11" t="s">
        <v>12658</v>
      </c>
      <c r="L4091" s="11">
        <v>2</v>
      </c>
    </row>
    <row r="4092" spans="1:12">
      <c r="A4092" s="11" t="s">
        <v>8093</v>
      </c>
      <c r="D4092" s="11" t="s">
        <v>260</v>
      </c>
      <c r="E4092" s="19" t="s">
        <v>8343</v>
      </c>
      <c r="F4092" s="10">
        <v>42036</v>
      </c>
      <c r="G4092" s="10">
        <v>45689</v>
      </c>
      <c r="H4092" s="11">
        <v>11</v>
      </c>
      <c r="I4092" s="20" t="s">
        <v>259</v>
      </c>
      <c r="J4092" s="11" t="s">
        <v>261</v>
      </c>
      <c r="K4092" s="11" t="s">
        <v>12658</v>
      </c>
      <c r="L4092" s="11">
        <v>2</v>
      </c>
    </row>
    <row r="4093" spans="1:12">
      <c r="A4093" s="11" t="s">
        <v>8094</v>
      </c>
      <c r="D4093" s="11" t="s">
        <v>260</v>
      </c>
      <c r="E4093" s="19" t="s">
        <v>8344</v>
      </c>
      <c r="F4093" s="10">
        <v>42036</v>
      </c>
      <c r="G4093" s="10">
        <v>45689</v>
      </c>
      <c r="H4093" s="11">
        <v>11</v>
      </c>
      <c r="I4093" s="20" t="s">
        <v>259</v>
      </c>
      <c r="J4093" s="11" t="s">
        <v>261</v>
      </c>
      <c r="K4093" s="11" t="s">
        <v>12658</v>
      </c>
      <c r="L4093" s="11">
        <v>2</v>
      </c>
    </row>
    <row r="4094" spans="1:12">
      <c r="A4094" s="11" t="s">
        <v>8095</v>
      </c>
      <c r="D4094" s="11" t="s">
        <v>260</v>
      </c>
      <c r="E4094" s="19" t="s">
        <v>8345</v>
      </c>
      <c r="F4094" s="10">
        <v>42036</v>
      </c>
      <c r="G4094" s="10">
        <v>45689</v>
      </c>
      <c r="H4094" s="11">
        <v>11</v>
      </c>
      <c r="I4094" s="20" t="s">
        <v>259</v>
      </c>
      <c r="J4094" s="11" t="s">
        <v>261</v>
      </c>
      <c r="K4094" s="11" t="s">
        <v>12658</v>
      </c>
      <c r="L4094" s="11">
        <v>2</v>
      </c>
    </row>
    <row r="4095" spans="1:12">
      <c r="A4095" s="11" t="s">
        <v>8096</v>
      </c>
      <c r="D4095" s="11" t="s">
        <v>260</v>
      </c>
      <c r="E4095" s="19" t="s">
        <v>8346</v>
      </c>
      <c r="F4095" s="10">
        <v>42036</v>
      </c>
      <c r="G4095" s="10">
        <v>45689</v>
      </c>
      <c r="H4095" s="11">
        <v>11</v>
      </c>
      <c r="I4095" s="11" t="s">
        <v>277</v>
      </c>
      <c r="J4095" s="11" t="s">
        <v>261</v>
      </c>
      <c r="K4095" s="11" t="s">
        <v>12658</v>
      </c>
      <c r="L4095" s="11">
        <v>2</v>
      </c>
    </row>
    <row r="4096" spans="1:12">
      <c r="A4096" s="11" t="s">
        <v>8097</v>
      </c>
      <c r="D4096" s="11" t="s">
        <v>260</v>
      </c>
      <c r="E4096" s="19" t="s">
        <v>8347</v>
      </c>
      <c r="F4096" s="10">
        <v>42036</v>
      </c>
      <c r="G4096" s="10">
        <v>45689</v>
      </c>
      <c r="H4096" s="11">
        <v>11</v>
      </c>
      <c r="I4096" s="11" t="s">
        <v>277</v>
      </c>
      <c r="J4096" s="11" t="s">
        <v>261</v>
      </c>
      <c r="K4096" s="11" t="s">
        <v>12658</v>
      </c>
      <c r="L4096" s="11">
        <v>2</v>
      </c>
    </row>
    <row r="4097" spans="1:12">
      <c r="A4097" s="11" t="s">
        <v>8098</v>
      </c>
      <c r="D4097" s="11" t="s">
        <v>260</v>
      </c>
      <c r="E4097" s="19" t="s">
        <v>8348</v>
      </c>
      <c r="F4097" s="10">
        <v>42036</v>
      </c>
      <c r="G4097" s="10">
        <v>45689</v>
      </c>
      <c r="H4097" s="11">
        <v>11</v>
      </c>
      <c r="I4097" s="11" t="s">
        <v>277</v>
      </c>
      <c r="J4097" s="11" t="s">
        <v>261</v>
      </c>
      <c r="K4097" s="11" t="s">
        <v>12658</v>
      </c>
      <c r="L4097" s="11">
        <v>2</v>
      </c>
    </row>
    <row r="4098" spans="1:12">
      <c r="A4098" s="11" t="s">
        <v>8099</v>
      </c>
      <c r="D4098" s="11" t="s">
        <v>260</v>
      </c>
      <c r="E4098" s="19" t="s">
        <v>8349</v>
      </c>
      <c r="F4098" s="10">
        <v>42036</v>
      </c>
      <c r="G4098" s="10">
        <v>45689</v>
      </c>
      <c r="H4098" s="11">
        <v>11</v>
      </c>
      <c r="I4098" s="20" t="s">
        <v>259</v>
      </c>
      <c r="J4098" s="11" t="s">
        <v>261</v>
      </c>
      <c r="K4098" s="11" t="s">
        <v>12658</v>
      </c>
      <c r="L4098" s="11">
        <v>2</v>
      </c>
    </row>
    <row r="4099" spans="1:12">
      <c r="A4099" s="11" t="s">
        <v>8100</v>
      </c>
      <c r="D4099" s="11" t="s">
        <v>260</v>
      </c>
      <c r="E4099" s="19" t="s">
        <v>8350</v>
      </c>
      <c r="F4099" s="10">
        <v>42036</v>
      </c>
      <c r="G4099" s="10">
        <v>45689</v>
      </c>
      <c r="H4099" s="11">
        <v>11</v>
      </c>
      <c r="I4099" s="20" t="s">
        <v>259</v>
      </c>
      <c r="J4099" s="11" t="s">
        <v>261</v>
      </c>
      <c r="K4099" s="11" t="s">
        <v>12658</v>
      </c>
      <c r="L4099" s="11">
        <v>2</v>
      </c>
    </row>
    <row r="4100" spans="1:12">
      <c r="A4100" s="11" t="s">
        <v>8101</v>
      </c>
      <c r="D4100" s="11" t="s">
        <v>260</v>
      </c>
      <c r="E4100" s="19" t="s">
        <v>8351</v>
      </c>
      <c r="F4100" s="10">
        <v>42036</v>
      </c>
      <c r="G4100" s="10">
        <v>45689</v>
      </c>
      <c r="H4100" s="11">
        <v>11</v>
      </c>
      <c r="I4100" s="20" t="s">
        <v>259</v>
      </c>
      <c r="J4100" s="11" t="s">
        <v>261</v>
      </c>
      <c r="K4100" s="11" t="s">
        <v>12658</v>
      </c>
      <c r="L4100" s="11">
        <v>2</v>
      </c>
    </row>
    <row r="4101" spans="1:12">
      <c r="A4101" s="11" t="s">
        <v>8102</v>
      </c>
      <c r="D4101" s="11" t="s">
        <v>260</v>
      </c>
      <c r="E4101" s="19" t="s">
        <v>8352</v>
      </c>
      <c r="F4101" s="10">
        <v>42036</v>
      </c>
      <c r="G4101" s="10">
        <v>45689</v>
      </c>
      <c r="H4101" s="11">
        <v>11</v>
      </c>
      <c r="I4101" s="20" t="s">
        <v>259</v>
      </c>
      <c r="J4101" s="11" t="s">
        <v>261</v>
      </c>
      <c r="K4101" s="11" t="s">
        <v>12658</v>
      </c>
      <c r="L4101" s="11">
        <v>2</v>
      </c>
    </row>
    <row r="4102" spans="1:12">
      <c r="A4102" s="11" t="s">
        <v>8103</v>
      </c>
      <c r="D4102" s="11" t="s">
        <v>260</v>
      </c>
      <c r="E4102" s="19" t="s">
        <v>8353</v>
      </c>
      <c r="F4102" s="10">
        <v>42036</v>
      </c>
      <c r="G4102" s="10">
        <v>45689</v>
      </c>
      <c r="H4102" s="11">
        <v>11</v>
      </c>
      <c r="I4102" s="20" t="s">
        <v>259</v>
      </c>
      <c r="J4102" s="11" t="s">
        <v>261</v>
      </c>
      <c r="K4102" s="11" t="s">
        <v>12658</v>
      </c>
      <c r="L4102" s="11">
        <v>2</v>
      </c>
    </row>
    <row r="4103" spans="1:12">
      <c r="A4103" s="11" t="s">
        <v>8104</v>
      </c>
      <c r="D4103" s="11" t="s">
        <v>260</v>
      </c>
      <c r="E4103" s="19" t="s">
        <v>8354</v>
      </c>
      <c r="F4103" s="10">
        <v>42036</v>
      </c>
      <c r="G4103" s="10">
        <v>45689</v>
      </c>
      <c r="H4103" s="11">
        <v>11</v>
      </c>
      <c r="I4103" s="20" t="s">
        <v>259</v>
      </c>
      <c r="J4103" s="11" t="s">
        <v>261</v>
      </c>
      <c r="K4103" s="11" t="s">
        <v>12658</v>
      </c>
      <c r="L4103" s="11">
        <v>2</v>
      </c>
    </row>
    <row r="4104" spans="1:12">
      <c r="A4104" s="11" t="s">
        <v>8105</v>
      </c>
      <c r="D4104" s="11" t="s">
        <v>260</v>
      </c>
      <c r="E4104" s="19" t="s">
        <v>8355</v>
      </c>
      <c r="F4104" s="10">
        <v>42036</v>
      </c>
      <c r="G4104" s="10">
        <v>45689</v>
      </c>
      <c r="H4104" s="11">
        <v>11</v>
      </c>
      <c r="I4104" s="20" t="s">
        <v>259</v>
      </c>
      <c r="J4104" s="11" t="s">
        <v>261</v>
      </c>
      <c r="K4104" s="11" t="s">
        <v>12658</v>
      </c>
      <c r="L4104" s="11">
        <v>2</v>
      </c>
    </row>
    <row r="4105" spans="1:12">
      <c r="A4105" s="11" t="s">
        <v>8106</v>
      </c>
      <c r="D4105" s="11" t="s">
        <v>260</v>
      </c>
      <c r="E4105" s="19" t="s">
        <v>8356</v>
      </c>
      <c r="F4105" s="10">
        <v>42036</v>
      </c>
      <c r="G4105" s="10">
        <v>45689</v>
      </c>
      <c r="H4105" s="11">
        <v>11</v>
      </c>
      <c r="I4105" s="20" t="s">
        <v>259</v>
      </c>
      <c r="J4105" s="11" t="s">
        <v>261</v>
      </c>
      <c r="K4105" s="11" t="s">
        <v>12658</v>
      </c>
      <c r="L4105" s="11">
        <v>2</v>
      </c>
    </row>
    <row r="4106" spans="1:12">
      <c r="A4106" s="11" t="s">
        <v>8107</v>
      </c>
      <c r="D4106" s="11" t="s">
        <v>260</v>
      </c>
      <c r="E4106" s="19" t="s">
        <v>8357</v>
      </c>
      <c r="F4106" s="10">
        <v>42036</v>
      </c>
      <c r="G4106" s="10">
        <v>45689</v>
      </c>
      <c r="H4106" s="11">
        <v>11</v>
      </c>
      <c r="I4106" s="20" t="s">
        <v>259</v>
      </c>
      <c r="J4106" s="11" t="s">
        <v>261</v>
      </c>
      <c r="K4106" s="11" t="s">
        <v>12658</v>
      </c>
      <c r="L4106" s="11">
        <v>2</v>
      </c>
    </row>
    <row r="4107" spans="1:12">
      <c r="A4107" s="11" t="s">
        <v>8108</v>
      </c>
      <c r="D4107" s="11" t="s">
        <v>260</v>
      </c>
      <c r="E4107" s="19" t="s">
        <v>8358</v>
      </c>
      <c r="F4107" s="10">
        <v>42036</v>
      </c>
      <c r="G4107" s="10">
        <v>45689</v>
      </c>
      <c r="H4107" s="11">
        <v>11</v>
      </c>
      <c r="I4107" s="20" t="s">
        <v>259</v>
      </c>
      <c r="J4107" s="11" t="s">
        <v>261</v>
      </c>
      <c r="K4107" s="11" t="s">
        <v>12658</v>
      </c>
      <c r="L4107" s="11">
        <v>2</v>
      </c>
    </row>
    <row r="4108" spans="1:12">
      <c r="A4108" s="11" t="s">
        <v>8109</v>
      </c>
      <c r="D4108" s="11" t="s">
        <v>260</v>
      </c>
      <c r="E4108" s="19" t="s">
        <v>8359</v>
      </c>
      <c r="F4108" s="10">
        <v>42036</v>
      </c>
      <c r="G4108" s="10">
        <v>45689</v>
      </c>
      <c r="H4108" s="11">
        <v>11</v>
      </c>
      <c r="I4108" s="20" t="s">
        <v>259</v>
      </c>
      <c r="J4108" s="11" t="s">
        <v>261</v>
      </c>
      <c r="K4108" s="11" t="s">
        <v>12658</v>
      </c>
      <c r="L4108" s="11">
        <v>2</v>
      </c>
    </row>
    <row r="4109" spans="1:12">
      <c r="A4109" s="11" t="s">
        <v>8110</v>
      </c>
      <c r="D4109" s="11" t="s">
        <v>260</v>
      </c>
      <c r="E4109" s="19" t="s">
        <v>8360</v>
      </c>
      <c r="F4109" s="10">
        <v>42036</v>
      </c>
      <c r="G4109" s="10">
        <v>45689</v>
      </c>
      <c r="H4109" s="11">
        <v>11</v>
      </c>
      <c r="I4109" s="20" t="s">
        <v>259</v>
      </c>
      <c r="J4109" s="11" t="s">
        <v>261</v>
      </c>
      <c r="K4109" s="11" t="s">
        <v>12658</v>
      </c>
      <c r="L4109" s="11">
        <v>2</v>
      </c>
    </row>
    <row r="4110" spans="1:12">
      <c r="A4110" s="11" t="s">
        <v>8111</v>
      </c>
      <c r="D4110" s="11" t="s">
        <v>260</v>
      </c>
      <c r="E4110" s="19" t="s">
        <v>8361</v>
      </c>
      <c r="F4110" s="10">
        <v>42036</v>
      </c>
      <c r="G4110" s="10">
        <v>45689</v>
      </c>
      <c r="H4110" s="11">
        <v>11</v>
      </c>
      <c r="I4110" s="20" t="s">
        <v>259</v>
      </c>
      <c r="J4110" s="11" t="s">
        <v>261</v>
      </c>
      <c r="K4110" s="11" t="s">
        <v>12658</v>
      </c>
      <c r="L4110" s="11">
        <v>2</v>
      </c>
    </row>
    <row r="4111" spans="1:12">
      <c r="A4111" s="11" t="s">
        <v>8112</v>
      </c>
      <c r="D4111" s="11" t="s">
        <v>260</v>
      </c>
      <c r="E4111" s="19" t="s">
        <v>8362</v>
      </c>
      <c r="F4111" s="10">
        <v>42036</v>
      </c>
      <c r="G4111" s="10">
        <v>45689</v>
      </c>
      <c r="H4111" s="11">
        <v>11</v>
      </c>
      <c r="I4111" s="20" t="s">
        <v>259</v>
      </c>
      <c r="J4111" s="11" t="s">
        <v>261</v>
      </c>
      <c r="K4111" s="11" t="s">
        <v>12658</v>
      </c>
      <c r="L4111" s="11">
        <v>2</v>
      </c>
    </row>
    <row r="4112" spans="1:12">
      <c r="A4112" s="11" t="s">
        <v>8113</v>
      </c>
      <c r="D4112" s="11" t="s">
        <v>260</v>
      </c>
      <c r="E4112" s="19" t="s">
        <v>8363</v>
      </c>
      <c r="F4112" s="10">
        <v>42036</v>
      </c>
      <c r="G4112" s="10">
        <v>45689</v>
      </c>
      <c r="H4112" s="11">
        <v>11</v>
      </c>
      <c r="I4112" s="20" t="s">
        <v>259</v>
      </c>
      <c r="J4112" s="11" t="s">
        <v>261</v>
      </c>
      <c r="K4112" s="11" t="s">
        <v>12658</v>
      </c>
      <c r="L4112" s="11">
        <v>2</v>
      </c>
    </row>
    <row r="4113" spans="1:12">
      <c r="A4113" s="11" t="s">
        <v>8114</v>
      </c>
      <c r="D4113" s="11" t="s">
        <v>260</v>
      </c>
      <c r="E4113" s="19" t="s">
        <v>8364</v>
      </c>
      <c r="F4113" s="10">
        <v>42036</v>
      </c>
      <c r="G4113" s="10">
        <v>45689</v>
      </c>
      <c r="H4113" s="11">
        <v>11</v>
      </c>
      <c r="I4113" s="11" t="s">
        <v>277</v>
      </c>
      <c r="J4113" s="11" t="s">
        <v>261</v>
      </c>
      <c r="K4113" s="11" t="s">
        <v>12658</v>
      </c>
      <c r="L4113" s="11">
        <v>2</v>
      </c>
    </row>
    <row r="4114" spans="1:12">
      <c r="A4114" s="11" t="s">
        <v>8115</v>
      </c>
      <c r="D4114" s="11" t="s">
        <v>260</v>
      </c>
      <c r="E4114" s="19" t="s">
        <v>8365</v>
      </c>
      <c r="F4114" s="10">
        <v>42036</v>
      </c>
      <c r="G4114" s="10">
        <v>45689</v>
      </c>
      <c r="H4114" s="11">
        <v>11</v>
      </c>
      <c r="I4114" s="11" t="s">
        <v>277</v>
      </c>
      <c r="J4114" s="11" t="s">
        <v>261</v>
      </c>
      <c r="K4114" s="11" t="s">
        <v>12658</v>
      </c>
      <c r="L4114" s="11">
        <v>2</v>
      </c>
    </row>
    <row r="4115" spans="1:12">
      <c r="A4115" s="11" t="s">
        <v>8116</v>
      </c>
      <c r="D4115" s="11" t="s">
        <v>260</v>
      </c>
      <c r="E4115" s="19" t="s">
        <v>8366</v>
      </c>
      <c r="F4115" s="10">
        <v>42036</v>
      </c>
      <c r="G4115" s="10">
        <v>45689</v>
      </c>
      <c r="H4115" s="11">
        <v>11</v>
      </c>
      <c r="I4115" s="11" t="s">
        <v>277</v>
      </c>
      <c r="J4115" s="11" t="s">
        <v>261</v>
      </c>
      <c r="K4115" s="11" t="s">
        <v>12658</v>
      </c>
      <c r="L4115" s="11">
        <v>2</v>
      </c>
    </row>
    <row r="4116" spans="1:12">
      <c r="A4116" s="11" t="s">
        <v>8117</v>
      </c>
      <c r="D4116" s="11" t="s">
        <v>260</v>
      </c>
      <c r="E4116" s="19" t="s">
        <v>8367</v>
      </c>
      <c r="F4116" s="10">
        <v>42036</v>
      </c>
      <c r="G4116" s="10">
        <v>45689</v>
      </c>
      <c r="H4116" s="11">
        <v>11</v>
      </c>
      <c r="I4116" s="20" t="s">
        <v>259</v>
      </c>
      <c r="J4116" s="11" t="s">
        <v>261</v>
      </c>
      <c r="K4116" s="11" t="s">
        <v>12658</v>
      </c>
      <c r="L4116" s="11">
        <v>2</v>
      </c>
    </row>
    <row r="4117" spans="1:12">
      <c r="A4117" s="11" t="s">
        <v>8118</v>
      </c>
      <c r="D4117" s="11" t="s">
        <v>260</v>
      </c>
      <c r="E4117" s="19" t="s">
        <v>8368</v>
      </c>
      <c r="F4117" s="10">
        <v>42036</v>
      </c>
      <c r="G4117" s="10">
        <v>45689</v>
      </c>
      <c r="H4117" s="11">
        <v>11</v>
      </c>
      <c r="I4117" s="20" t="s">
        <v>259</v>
      </c>
      <c r="J4117" s="11" t="s">
        <v>261</v>
      </c>
      <c r="K4117" s="11" t="s">
        <v>12658</v>
      </c>
      <c r="L4117" s="11">
        <v>2</v>
      </c>
    </row>
    <row r="4118" spans="1:12">
      <c r="A4118" s="11" t="s">
        <v>8119</v>
      </c>
      <c r="D4118" s="11" t="s">
        <v>260</v>
      </c>
      <c r="E4118" s="19" t="s">
        <v>8369</v>
      </c>
      <c r="F4118" s="10">
        <v>42036</v>
      </c>
      <c r="G4118" s="10">
        <v>45689</v>
      </c>
      <c r="H4118" s="11">
        <v>11</v>
      </c>
      <c r="I4118" s="20" t="s">
        <v>259</v>
      </c>
      <c r="J4118" s="11" t="s">
        <v>261</v>
      </c>
      <c r="K4118" s="11" t="s">
        <v>12658</v>
      </c>
      <c r="L4118" s="11">
        <v>2</v>
      </c>
    </row>
    <row r="4119" spans="1:12">
      <c r="A4119" s="11" t="s">
        <v>8120</v>
      </c>
      <c r="D4119" s="11" t="s">
        <v>260</v>
      </c>
      <c r="E4119" s="19" t="s">
        <v>8370</v>
      </c>
      <c r="F4119" s="10">
        <v>42036</v>
      </c>
      <c r="G4119" s="10">
        <v>45689</v>
      </c>
      <c r="H4119" s="11">
        <v>11</v>
      </c>
      <c r="I4119" s="20" t="s">
        <v>259</v>
      </c>
      <c r="J4119" s="11" t="s">
        <v>261</v>
      </c>
      <c r="K4119" s="11" t="s">
        <v>12658</v>
      </c>
      <c r="L4119" s="11">
        <v>2</v>
      </c>
    </row>
    <row r="4120" spans="1:12">
      <c r="A4120" s="11" t="s">
        <v>8121</v>
      </c>
      <c r="D4120" s="11" t="s">
        <v>260</v>
      </c>
      <c r="E4120" s="19" t="s">
        <v>8371</v>
      </c>
      <c r="F4120" s="10">
        <v>42036</v>
      </c>
      <c r="G4120" s="10">
        <v>45689</v>
      </c>
      <c r="H4120" s="11">
        <v>11</v>
      </c>
      <c r="I4120" s="20" t="s">
        <v>259</v>
      </c>
      <c r="J4120" s="11" t="s">
        <v>261</v>
      </c>
      <c r="K4120" s="11" t="s">
        <v>12658</v>
      </c>
      <c r="L4120" s="11">
        <v>2</v>
      </c>
    </row>
    <row r="4121" spans="1:12">
      <c r="A4121" s="11" t="s">
        <v>8122</v>
      </c>
      <c r="D4121" s="11" t="s">
        <v>260</v>
      </c>
      <c r="E4121" s="19" t="s">
        <v>8372</v>
      </c>
      <c r="F4121" s="10">
        <v>42036</v>
      </c>
      <c r="G4121" s="10">
        <v>45689</v>
      </c>
      <c r="H4121" s="11">
        <v>11</v>
      </c>
      <c r="I4121" s="20" t="s">
        <v>259</v>
      </c>
      <c r="J4121" s="11" t="s">
        <v>261</v>
      </c>
      <c r="K4121" s="11" t="s">
        <v>12658</v>
      </c>
      <c r="L4121" s="11">
        <v>2</v>
      </c>
    </row>
    <row r="4122" spans="1:12">
      <c r="A4122" s="11" t="s">
        <v>8123</v>
      </c>
      <c r="D4122" s="11" t="s">
        <v>260</v>
      </c>
      <c r="E4122" s="19" t="s">
        <v>8373</v>
      </c>
      <c r="F4122" s="10">
        <v>42036</v>
      </c>
      <c r="G4122" s="10">
        <v>45689</v>
      </c>
      <c r="H4122" s="11">
        <v>11</v>
      </c>
      <c r="I4122" s="20" t="s">
        <v>259</v>
      </c>
      <c r="J4122" s="11" t="s">
        <v>261</v>
      </c>
      <c r="K4122" s="11" t="s">
        <v>12658</v>
      </c>
      <c r="L4122" s="11">
        <v>2</v>
      </c>
    </row>
    <row r="4123" spans="1:12">
      <c r="A4123" s="11" t="s">
        <v>8124</v>
      </c>
      <c r="D4123" s="11" t="s">
        <v>260</v>
      </c>
      <c r="E4123" s="19" t="s">
        <v>8374</v>
      </c>
      <c r="F4123" s="10">
        <v>42036</v>
      </c>
      <c r="G4123" s="10">
        <v>45689</v>
      </c>
      <c r="H4123" s="11">
        <v>11</v>
      </c>
      <c r="I4123" s="20" t="s">
        <v>259</v>
      </c>
      <c r="J4123" s="11" t="s">
        <v>261</v>
      </c>
      <c r="K4123" s="11" t="s">
        <v>12658</v>
      </c>
      <c r="L4123" s="11">
        <v>2</v>
      </c>
    </row>
    <row r="4124" spans="1:12">
      <c r="A4124" s="11" t="s">
        <v>8125</v>
      </c>
      <c r="D4124" s="11" t="s">
        <v>260</v>
      </c>
      <c r="E4124" s="19" t="s">
        <v>8375</v>
      </c>
      <c r="F4124" s="10">
        <v>42036</v>
      </c>
      <c r="G4124" s="10">
        <v>45689</v>
      </c>
      <c r="H4124" s="11">
        <v>11</v>
      </c>
      <c r="I4124" s="20" t="s">
        <v>259</v>
      </c>
      <c r="J4124" s="11" t="s">
        <v>261</v>
      </c>
      <c r="K4124" s="11" t="s">
        <v>12658</v>
      </c>
      <c r="L4124" s="11">
        <v>2</v>
      </c>
    </row>
    <row r="4125" spans="1:12">
      <c r="A4125" s="11" t="s">
        <v>8126</v>
      </c>
      <c r="D4125" s="11" t="s">
        <v>260</v>
      </c>
      <c r="E4125" s="19" t="s">
        <v>8376</v>
      </c>
      <c r="F4125" s="10">
        <v>42036</v>
      </c>
      <c r="G4125" s="10">
        <v>45689</v>
      </c>
      <c r="H4125" s="11">
        <v>11</v>
      </c>
      <c r="I4125" s="20" t="s">
        <v>259</v>
      </c>
      <c r="J4125" s="11" t="s">
        <v>261</v>
      </c>
      <c r="K4125" s="11" t="s">
        <v>12658</v>
      </c>
      <c r="L4125" s="11">
        <v>2</v>
      </c>
    </row>
    <row r="4126" spans="1:12">
      <c r="A4126" s="11" t="s">
        <v>8127</v>
      </c>
      <c r="D4126" s="11" t="s">
        <v>260</v>
      </c>
      <c r="E4126" s="19" t="s">
        <v>8377</v>
      </c>
      <c r="F4126" s="10">
        <v>42036</v>
      </c>
      <c r="G4126" s="10">
        <v>45689</v>
      </c>
      <c r="H4126" s="11">
        <v>11</v>
      </c>
      <c r="I4126" s="20" t="s">
        <v>259</v>
      </c>
      <c r="J4126" s="11" t="s">
        <v>261</v>
      </c>
      <c r="K4126" s="11" t="s">
        <v>12658</v>
      </c>
      <c r="L4126" s="11">
        <v>2</v>
      </c>
    </row>
    <row r="4127" spans="1:12">
      <c r="A4127" s="11" t="s">
        <v>8128</v>
      </c>
      <c r="D4127" s="11" t="s">
        <v>260</v>
      </c>
      <c r="E4127" s="19" t="s">
        <v>8378</v>
      </c>
      <c r="F4127" s="10">
        <v>42036</v>
      </c>
      <c r="G4127" s="10">
        <v>45689</v>
      </c>
      <c r="H4127" s="11">
        <v>11</v>
      </c>
      <c r="I4127" s="20" t="s">
        <v>259</v>
      </c>
      <c r="J4127" s="11" t="s">
        <v>261</v>
      </c>
      <c r="K4127" s="11" t="s">
        <v>12658</v>
      </c>
      <c r="L4127" s="11">
        <v>2</v>
      </c>
    </row>
    <row r="4128" spans="1:12">
      <c r="A4128" s="11" t="s">
        <v>8129</v>
      </c>
      <c r="D4128" s="11" t="s">
        <v>260</v>
      </c>
      <c r="E4128" s="19" t="s">
        <v>8379</v>
      </c>
      <c r="F4128" s="10">
        <v>42036</v>
      </c>
      <c r="G4128" s="10">
        <v>45689</v>
      </c>
      <c r="H4128" s="11">
        <v>11</v>
      </c>
      <c r="I4128" s="20" t="s">
        <v>259</v>
      </c>
      <c r="J4128" s="11" t="s">
        <v>261</v>
      </c>
      <c r="K4128" s="11" t="s">
        <v>12658</v>
      </c>
      <c r="L4128" s="11">
        <v>2</v>
      </c>
    </row>
    <row r="4129" spans="1:12">
      <c r="A4129" s="11" t="s">
        <v>8130</v>
      </c>
      <c r="D4129" s="11" t="s">
        <v>260</v>
      </c>
      <c r="E4129" s="19" t="s">
        <v>8380</v>
      </c>
      <c r="F4129" s="10">
        <v>42036</v>
      </c>
      <c r="G4129" s="10">
        <v>45689</v>
      </c>
      <c r="H4129" s="11">
        <v>11</v>
      </c>
      <c r="I4129" s="20" t="s">
        <v>259</v>
      </c>
      <c r="J4129" s="11" t="s">
        <v>261</v>
      </c>
      <c r="K4129" s="11" t="s">
        <v>12658</v>
      </c>
      <c r="L4129" s="11">
        <v>2</v>
      </c>
    </row>
    <row r="4130" spans="1:12">
      <c r="A4130" s="11" t="s">
        <v>8131</v>
      </c>
      <c r="D4130" s="11" t="s">
        <v>260</v>
      </c>
      <c r="E4130" s="19" t="s">
        <v>8381</v>
      </c>
      <c r="F4130" s="10">
        <v>42036</v>
      </c>
      <c r="G4130" s="10">
        <v>45689</v>
      </c>
      <c r="H4130" s="11">
        <v>11</v>
      </c>
      <c r="I4130" s="20" t="s">
        <v>259</v>
      </c>
      <c r="J4130" s="11" t="s">
        <v>261</v>
      </c>
      <c r="K4130" s="11" t="s">
        <v>12658</v>
      </c>
      <c r="L4130" s="11">
        <v>2</v>
      </c>
    </row>
    <row r="4131" spans="1:12">
      <c r="A4131" s="11" t="s">
        <v>8132</v>
      </c>
      <c r="D4131" s="11" t="s">
        <v>260</v>
      </c>
      <c r="E4131" s="19" t="s">
        <v>8382</v>
      </c>
      <c r="F4131" s="10">
        <v>42036</v>
      </c>
      <c r="G4131" s="10">
        <v>45689</v>
      </c>
      <c r="H4131" s="11">
        <v>11</v>
      </c>
      <c r="I4131" s="11" t="s">
        <v>277</v>
      </c>
      <c r="J4131" s="11" t="s">
        <v>261</v>
      </c>
      <c r="K4131" s="11" t="s">
        <v>12658</v>
      </c>
      <c r="L4131" s="11">
        <v>2</v>
      </c>
    </row>
    <row r="4132" spans="1:12">
      <c r="A4132" s="11" t="s">
        <v>8133</v>
      </c>
      <c r="D4132" s="11" t="s">
        <v>260</v>
      </c>
      <c r="E4132" s="19" t="s">
        <v>8383</v>
      </c>
      <c r="F4132" s="10">
        <v>42036</v>
      </c>
      <c r="G4132" s="10">
        <v>45689</v>
      </c>
      <c r="H4132" s="11">
        <v>11</v>
      </c>
      <c r="I4132" s="11" t="s">
        <v>277</v>
      </c>
      <c r="J4132" s="11" t="s">
        <v>261</v>
      </c>
      <c r="K4132" s="11" t="s">
        <v>12658</v>
      </c>
      <c r="L4132" s="11">
        <v>2</v>
      </c>
    </row>
    <row r="4133" spans="1:12">
      <c r="A4133" s="11" t="s">
        <v>8134</v>
      </c>
      <c r="D4133" s="11" t="s">
        <v>260</v>
      </c>
      <c r="E4133" s="19" t="s">
        <v>8384</v>
      </c>
      <c r="F4133" s="10">
        <v>42036</v>
      </c>
      <c r="G4133" s="10">
        <v>45689</v>
      </c>
      <c r="H4133" s="11">
        <v>11</v>
      </c>
      <c r="I4133" s="11" t="s">
        <v>277</v>
      </c>
      <c r="J4133" s="11" t="s">
        <v>261</v>
      </c>
      <c r="K4133" s="11" t="s">
        <v>12658</v>
      </c>
      <c r="L4133" s="11">
        <v>2</v>
      </c>
    </row>
    <row r="4134" spans="1:12">
      <c r="A4134" s="11" t="s">
        <v>8135</v>
      </c>
      <c r="D4134" s="11" t="s">
        <v>260</v>
      </c>
      <c r="E4134" s="19" t="s">
        <v>8385</v>
      </c>
      <c r="F4134" s="10">
        <v>42036</v>
      </c>
      <c r="G4134" s="10">
        <v>45689</v>
      </c>
      <c r="H4134" s="11">
        <v>11</v>
      </c>
      <c r="I4134" s="20" t="s">
        <v>259</v>
      </c>
      <c r="J4134" s="11" t="s">
        <v>261</v>
      </c>
      <c r="K4134" s="11" t="s">
        <v>12658</v>
      </c>
      <c r="L4134" s="11">
        <v>2</v>
      </c>
    </row>
    <row r="4135" spans="1:12">
      <c r="A4135" s="11" t="s">
        <v>8136</v>
      </c>
      <c r="D4135" s="11" t="s">
        <v>260</v>
      </c>
      <c r="E4135" s="19" t="s">
        <v>8386</v>
      </c>
      <c r="F4135" s="10">
        <v>42036</v>
      </c>
      <c r="G4135" s="10">
        <v>45689</v>
      </c>
      <c r="H4135" s="11">
        <v>11</v>
      </c>
      <c r="I4135" s="20" t="s">
        <v>259</v>
      </c>
      <c r="J4135" s="11" t="s">
        <v>261</v>
      </c>
      <c r="K4135" s="11" t="s">
        <v>12658</v>
      </c>
      <c r="L4135" s="11">
        <v>2</v>
      </c>
    </row>
    <row r="4136" spans="1:12">
      <c r="A4136" s="11" t="s">
        <v>8137</v>
      </c>
      <c r="D4136" s="11" t="s">
        <v>260</v>
      </c>
      <c r="E4136" s="19" t="s">
        <v>8387</v>
      </c>
      <c r="F4136" s="10">
        <v>42036</v>
      </c>
      <c r="G4136" s="10">
        <v>45689</v>
      </c>
      <c r="H4136" s="11">
        <v>11</v>
      </c>
      <c r="I4136" s="20" t="s">
        <v>259</v>
      </c>
      <c r="J4136" s="11" t="s">
        <v>261</v>
      </c>
      <c r="K4136" s="11" t="s">
        <v>12658</v>
      </c>
      <c r="L4136" s="11">
        <v>2</v>
      </c>
    </row>
    <row r="4137" spans="1:12">
      <c r="A4137" s="11" t="s">
        <v>8138</v>
      </c>
      <c r="D4137" s="11" t="s">
        <v>260</v>
      </c>
      <c r="E4137" s="19" t="s">
        <v>8388</v>
      </c>
      <c r="F4137" s="10">
        <v>42036</v>
      </c>
      <c r="G4137" s="10">
        <v>45689</v>
      </c>
      <c r="H4137" s="11">
        <v>11</v>
      </c>
      <c r="I4137" s="20" t="s">
        <v>259</v>
      </c>
      <c r="J4137" s="11" t="s">
        <v>261</v>
      </c>
      <c r="K4137" s="11" t="s">
        <v>12658</v>
      </c>
      <c r="L4137" s="11">
        <v>2</v>
      </c>
    </row>
    <row r="4138" spans="1:12">
      <c r="A4138" s="11" t="s">
        <v>8139</v>
      </c>
      <c r="D4138" s="11" t="s">
        <v>260</v>
      </c>
      <c r="E4138" s="19" t="s">
        <v>8389</v>
      </c>
      <c r="F4138" s="10">
        <v>42036</v>
      </c>
      <c r="G4138" s="10">
        <v>45689</v>
      </c>
      <c r="H4138" s="11">
        <v>11</v>
      </c>
      <c r="I4138" s="20" t="s">
        <v>259</v>
      </c>
      <c r="J4138" s="11" t="s">
        <v>261</v>
      </c>
      <c r="K4138" s="11" t="s">
        <v>12658</v>
      </c>
      <c r="L4138" s="11">
        <v>2</v>
      </c>
    </row>
    <row r="4139" spans="1:12">
      <c r="A4139" s="11" t="s">
        <v>8140</v>
      </c>
      <c r="D4139" s="11" t="s">
        <v>260</v>
      </c>
      <c r="E4139" s="19" t="s">
        <v>8390</v>
      </c>
      <c r="F4139" s="10">
        <v>42036</v>
      </c>
      <c r="G4139" s="10">
        <v>45689</v>
      </c>
      <c r="H4139" s="11">
        <v>11</v>
      </c>
      <c r="I4139" s="20" t="s">
        <v>259</v>
      </c>
      <c r="J4139" s="11" t="s">
        <v>261</v>
      </c>
      <c r="K4139" s="11" t="s">
        <v>12658</v>
      </c>
      <c r="L4139" s="11">
        <v>2</v>
      </c>
    </row>
    <row r="4140" spans="1:12">
      <c r="A4140" s="11" t="s">
        <v>8141</v>
      </c>
      <c r="D4140" s="11" t="s">
        <v>260</v>
      </c>
      <c r="E4140" s="19" t="s">
        <v>8391</v>
      </c>
      <c r="F4140" s="10">
        <v>42036</v>
      </c>
      <c r="G4140" s="10">
        <v>45689</v>
      </c>
      <c r="H4140" s="11">
        <v>11</v>
      </c>
      <c r="I4140" s="20" t="s">
        <v>259</v>
      </c>
      <c r="J4140" s="11" t="s">
        <v>261</v>
      </c>
      <c r="K4140" s="11" t="s">
        <v>12658</v>
      </c>
      <c r="L4140" s="11">
        <v>2</v>
      </c>
    </row>
    <row r="4141" spans="1:12">
      <c r="A4141" s="11" t="s">
        <v>8142</v>
      </c>
      <c r="D4141" s="11" t="s">
        <v>260</v>
      </c>
      <c r="E4141" s="19" t="s">
        <v>8392</v>
      </c>
      <c r="F4141" s="10">
        <v>42036</v>
      </c>
      <c r="G4141" s="10">
        <v>45689</v>
      </c>
      <c r="H4141" s="11">
        <v>11</v>
      </c>
      <c r="I4141" s="20" t="s">
        <v>259</v>
      </c>
      <c r="J4141" s="11" t="s">
        <v>261</v>
      </c>
      <c r="K4141" s="11" t="s">
        <v>12658</v>
      </c>
      <c r="L4141" s="11">
        <v>2</v>
      </c>
    </row>
    <row r="4142" spans="1:12">
      <c r="A4142" s="11" t="s">
        <v>8143</v>
      </c>
      <c r="D4142" s="11" t="s">
        <v>260</v>
      </c>
      <c r="E4142" s="19" t="s">
        <v>8393</v>
      </c>
      <c r="F4142" s="10">
        <v>42036</v>
      </c>
      <c r="G4142" s="10">
        <v>45689</v>
      </c>
      <c r="H4142" s="11">
        <v>11</v>
      </c>
      <c r="I4142" s="20" t="s">
        <v>259</v>
      </c>
      <c r="J4142" s="11" t="s">
        <v>261</v>
      </c>
      <c r="K4142" s="11" t="s">
        <v>12658</v>
      </c>
      <c r="L4142" s="11">
        <v>2</v>
      </c>
    </row>
    <row r="4143" spans="1:12">
      <c r="A4143" s="11" t="s">
        <v>8144</v>
      </c>
      <c r="D4143" s="11" t="s">
        <v>260</v>
      </c>
      <c r="E4143" s="19" t="s">
        <v>8394</v>
      </c>
      <c r="F4143" s="10">
        <v>42036</v>
      </c>
      <c r="G4143" s="10">
        <v>45689</v>
      </c>
      <c r="H4143" s="11">
        <v>11</v>
      </c>
      <c r="I4143" s="20" t="s">
        <v>259</v>
      </c>
      <c r="J4143" s="11" t="s">
        <v>261</v>
      </c>
      <c r="K4143" s="11" t="s">
        <v>12658</v>
      </c>
      <c r="L4143" s="11">
        <v>2</v>
      </c>
    </row>
    <row r="4144" spans="1:12">
      <c r="A4144" s="11" t="s">
        <v>8145</v>
      </c>
      <c r="D4144" s="11" t="s">
        <v>260</v>
      </c>
      <c r="E4144" s="19" t="s">
        <v>8395</v>
      </c>
      <c r="F4144" s="10">
        <v>42036</v>
      </c>
      <c r="G4144" s="10">
        <v>45689</v>
      </c>
      <c r="H4144" s="11">
        <v>11</v>
      </c>
      <c r="I4144" s="20" t="s">
        <v>259</v>
      </c>
      <c r="J4144" s="11" t="s">
        <v>261</v>
      </c>
      <c r="K4144" s="11" t="s">
        <v>12658</v>
      </c>
      <c r="L4144" s="11">
        <v>2</v>
      </c>
    </row>
    <row r="4145" spans="1:12">
      <c r="A4145" s="11" t="s">
        <v>8146</v>
      </c>
      <c r="D4145" s="11" t="s">
        <v>260</v>
      </c>
      <c r="E4145" s="19" t="s">
        <v>8396</v>
      </c>
      <c r="F4145" s="10">
        <v>42036</v>
      </c>
      <c r="G4145" s="10">
        <v>45689</v>
      </c>
      <c r="H4145" s="11">
        <v>11</v>
      </c>
      <c r="I4145" s="20" t="s">
        <v>259</v>
      </c>
      <c r="J4145" s="11" t="s">
        <v>261</v>
      </c>
      <c r="K4145" s="11" t="s">
        <v>12658</v>
      </c>
      <c r="L4145" s="11">
        <v>2</v>
      </c>
    </row>
    <row r="4146" spans="1:12">
      <c r="A4146" s="11" t="s">
        <v>8147</v>
      </c>
      <c r="D4146" s="11" t="s">
        <v>260</v>
      </c>
      <c r="E4146" s="19" t="s">
        <v>8397</v>
      </c>
      <c r="F4146" s="10">
        <v>42036</v>
      </c>
      <c r="G4146" s="10">
        <v>45689</v>
      </c>
      <c r="H4146" s="11">
        <v>11</v>
      </c>
      <c r="I4146" s="20" t="s">
        <v>259</v>
      </c>
      <c r="J4146" s="11" t="s">
        <v>261</v>
      </c>
      <c r="K4146" s="11" t="s">
        <v>12658</v>
      </c>
      <c r="L4146" s="11">
        <v>2</v>
      </c>
    </row>
    <row r="4147" spans="1:12">
      <c r="A4147" s="11" t="s">
        <v>8148</v>
      </c>
      <c r="D4147" s="11" t="s">
        <v>260</v>
      </c>
      <c r="E4147" s="19" t="s">
        <v>8398</v>
      </c>
      <c r="F4147" s="10">
        <v>42036</v>
      </c>
      <c r="G4147" s="10">
        <v>45689</v>
      </c>
      <c r="H4147" s="11">
        <v>11</v>
      </c>
      <c r="I4147" s="20" t="s">
        <v>259</v>
      </c>
      <c r="J4147" s="11" t="s">
        <v>261</v>
      </c>
      <c r="K4147" s="11" t="s">
        <v>12658</v>
      </c>
      <c r="L4147" s="11">
        <v>2</v>
      </c>
    </row>
    <row r="4148" spans="1:12">
      <c r="A4148" s="11" t="s">
        <v>8149</v>
      </c>
      <c r="D4148" s="11" t="s">
        <v>260</v>
      </c>
      <c r="E4148" s="19" t="s">
        <v>8399</v>
      </c>
      <c r="F4148" s="10">
        <v>42036</v>
      </c>
      <c r="G4148" s="10">
        <v>45689</v>
      </c>
      <c r="H4148" s="11">
        <v>11</v>
      </c>
      <c r="I4148" s="20" t="s">
        <v>259</v>
      </c>
      <c r="J4148" s="11" t="s">
        <v>261</v>
      </c>
      <c r="K4148" s="11" t="s">
        <v>12658</v>
      </c>
      <c r="L4148" s="11">
        <v>2</v>
      </c>
    </row>
    <row r="4149" spans="1:12">
      <c r="A4149" s="11" t="s">
        <v>8150</v>
      </c>
      <c r="D4149" s="11" t="s">
        <v>260</v>
      </c>
      <c r="E4149" s="19" t="s">
        <v>8400</v>
      </c>
      <c r="F4149" s="10">
        <v>42036</v>
      </c>
      <c r="G4149" s="10">
        <v>45689</v>
      </c>
      <c r="H4149" s="11">
        <v>11</v>
      </c>
      <c r="I4149" s="11" t="s">
        <v>277</v>
      </c>
      <c r="J4149" s="11" t="s">
        <v>261</v>
      </c>
      <c r="K4149" s="11" t="s">
        <v>12658</v>
      </c>
      <c r="L4149" s="11">
        <v>2</v>
      </c>
    </row>
    <row r="4150" spans="1:12">
      <c r="A4150" s="11" t="s">
        <v>8151</v>
      </c>
      <c r="D4150" s="11" t="s">
        <v>260</v>
      </c>
      <c r="E4150" s="19" t="s">
        <v>8401</v>
      </c>
      <c r="F4150" s="10">
        <v>42036</v>
      </c>
      <c r="G4150" s="10">
        <v>45689</v>
      </c>
      <c r="H4150" s="11">
        <v>11</v>
      </c>
      <c r="I4150" s="11" t="s">
        <v>277</v>
      </c>
      <c r="J4150" s="11" t="s">
        <v>261</v>
      </c>
      <c r="K4150" s="11" t="s">
        <v>12658</v>
      </c>
      <c r="L4150" s="11">
        <v>2</v>
      </c>
    </row>
    <row r="4151" spans="1:12">
      <c r="A4151" s="11" t="s">
        <v>8152</v>
      </c>
      <c r="D4151" s="11" t="s">
        <v>260</v>
      </c>
      <c r="E4151" s="19" t="s">
        <v>8402</v>
      </c>
      <c r="F4151" s="10">
        <v>42036</v>
      </c>
      <c r="G4151" s="10">
        <v>45689</v>
      </c>
      <c r="H4151" s="11">
        <v>11</v>
      </c>
      <c r="I4151" s="11" t="s">
        <v>277</v>
      </c>
      <c r="J4151" s="11" t="s">
        <v>261</v>
      </c>
      <c r="K4151" s="11" t="s">
        <v>12658</v>
      </c>
      <c r="L4151" s="11">
        <v>2</v>
      </c>
    </row>
    <row r="4152" spans="1:12">
      <c r="A4152" s="11" t="s">
        <v>8153</v>
      </c>
      <c r="D4152" s="11" t="s">
        <v>260</v>
      </c>
      <c r="E4152" s="19" t="s">
        <v>8403</v>
      </c>
      <c r="F4152" s="10">
        <v>42036</v>
      </c>
      <c r="G4152" s="10">
        <v>45689</v>
      </c>
      <c r="H4152" s="11">
        <v>11</v>
      </c>
      <c r="I4152" s="20" t="s">
        <v>259</v>
      </c>
      <c r="J4152" s="11" t="s">
        <v>261</v>
      </c>
      <c r="K4152" s="11" t="s">
        <v>12658</v>
      </c>
      <c r="L4152" s="11">
        <v>2</v>
      </c>
    </row>
    <row r="4153" spans="1:12">
      <c r="A4153" s="11" t="s">
        <v>8154</v>
      </c>
      <c r="D4153" s="11" t="s">
        <v>260</v>
      </c>
      <c r="E4153" s="19" t="s">
        <v>8404</v>
      </c>
      <c r="F4153" s="10">
        <v>42036</v>
      </c>
      <c r="G4153" s="10">
        <v>45689</v>
      </c>
      <c r="H4153" s="11">
        <v>11</v>
      </c>
      <c r="I4153" s="20" t="s">
        <v>259</v>
      </c>
      <c r="J4153" s="11" t="s">
        <v>261</v>
      </c>
      <c r="K4153" s="11" t="s">
        <v>12658</v>
      </c>
      <c r="L4153" s="11">
        <v>2</v>
      </c>
    </row>
    <row r="4154" spans="1:12">
      <c r="A4154" s="11" t="s">
        <v>8155</v>
      </c>
      <c r="D4154" s="11" t="s">
        <v>260</v>
      </c>
      <c r="E4154" s="19" t="s">
        <v>8405</v>
      </c>
      <c r="F4154" s="10">
        <v>42036</v>
      </c>
      <c r="G4154" s="10">
        <v>45689</v>
      </c>
      <c r="H4154" s="11">
        <v>11</v>
      </c>
      <c r="I4154" s="20" t="s">
        <v>259</v>
      </c>
      <c r="J4154" s="11" t="s">
        <v>261</v>
      </c>
      <c r="K4154" s="11" t="s">
        <v>12658</v>
      </c>
      <c r="L4154" s="11">
        <v>2</v>
      </c>
    </row>
    <row r="4155" spans="1:12">
      <c r="A4155" s="11" t="s">
        <v>8156</v>
      </c>
      <c r="D4155" s="11" t="s">
        <v>260</v>
      </c>
      <c r="E4155" s="19" t="s">
        <v>8406</v>
      </c>
      <c r="F4155" s="10">
        <v>42036</v>
      </c>
      <c r="G4155" s="10">
        <v>45689</v>
      </c>
      <c r="H4155" s="11">
        <v>11</v>
      </c>
      <c r="I4155" s="20" t="s">
        <v>259</v>
      </c>
      <c r="J4155" s="11" t="s">
        <v>261</v>
      </c>
      <c r="K4155" s="11" t="s">
        <v>12658</v>
      </c>
      <c r="L4155" s="11">
        <v>2</v>
      </c>
    </row>
    <row r="4156" spans="1:12">
      <c r="A4156" s="11" t="s">
        <v>8157</v>
      </c>
      <c r="D4156" s="11" t="s">
        <v>260</v>
      </c>
      <c r="E4156" s="19" t="s">
        <v>8407</v>
      </c>
      <c r="F4156" s="10">
        <v>42036</v>
      </c>
      <c r="G4156" s="10">
        <v>45689</v>
      </c>
      <c r="H4156" s="11">
        <v>11</v>
      </c>
      <c r="I4156" s="20" t="s">
        <v>259</v>
      </c>
      <c r="J4156" s="11" t="s">
        <v>261</v>
      </c>
      <c r="K4156" s="11" t="s">
        <v>12658</v>
      </c>
      <c r="L4156" s="11">
        <v>2</v>
      </c>
    </row>
    <row r="4157" spans="1:12">
      <c r="A4157" s="11" t="s">
        <v>8158</v>
      </c>
      <c r="D4157" s="11" t="s">
        <v>260</v>
      </c>
      <c r="E4157" s="19" t="s">
        <v>8408</v>
      </c>
      <c r="F4157" s="10">
        <v>42036</v>
      </c>
      <c r="G4157" s="10">
        <v>45689</v>
      </c>
      <c r="H4157" s="11">
        <v>11</v>
      </c>
      <c r="I4157" s="20" t="s">
        <v>259</v>
      </c>
      <c r="J4157" s="11" t="s">
        <v>261</v>
      </c>
      <c r="K4157" s="11" t="s">
        <v>12658</v>
      </c>
      <c r="L4157" s="11">
        <v>2</v>
      </c>
    </row>
    <row r="4158" spans="1:12">
      <c r="A4158" s="11" t="s">
        <v>8159</v>
      </c>
      <c r="D4158" s="11" t="s">
        <v>260</v>
      </c>
      <c r="E4158" s="19" t="s">
        <v>8409</v>
      </c>
      <c r="F4158" s="10">
        <v>42036</v>
      </c>
      <c r="G4158" s="10">
        <v>45689</v>
      </c>
      <c r="H4158" s="11">
        <v>11</v>
      </c>
      <c r="I4158" s="20" t="s">
        <v>259</v>
      </c>
      <c r="J4158" s="11" t="s">
        <v>261</v>
      </c>
      <c r="K4158" s="11" t="s">
        <v>12658</v>
      </c>
      <c r="L4158" s="11">
        <v>2</v>
      </c>
    </row>
    <row r="4159" spans="1:12">
      <c r="A4159" s="11" t="s">
        <v>8160</v>
      </c>
      <c r="D4159" s="11" t="s">
        <v>260</v>
      </c>
      <c r="E4159" s="19" t="s">
        <v>8410</v>
      </c>
      <c r="F4159" s="10">
        <v>42036</v>
      </c>
      <c r="G4159" s="10">
        <v>45689</v>
      </c>
      <c r="H4159" s="11">
        <v>11</v>
      </c>
      <c r="I4159" s="20" t="s">
        <v>259</v>
      </c>
      <c r="J4159" s="11" t="s">
        <v>261</v>
      </c>
      <c r="K4159" s="11" t="s">
        <v>12658</v>
      </c>
      <c r="L4159" s="11">
        <v>2</v>
      </c>
    </row>
    <row r="4160" spans="1:12">
      <c r="A4160" s="11" t="s">
        <v>8161</v>
      </c>
      <c r="D4160" s="11" t="s">
        <v>260</v>
      </c>
      <c r="E4160" s="19" t="s">
        <v>8411</v>
      </c>
      <c r="F4160" s="10">
        <v>42036</v>
      </c>
      <c r="G4160" s="10">
        <v>45689</v>
      </c>
      <c r="H4160" s="11">
        <v>11</v>
      </c>
      <c r="I4160" s="20" t="s">
        <v>259</v>
      </c>
      <c r="J4160" s="11" t="s">
        <v>261</v>
      </c>
      <c r="K4160" s="11" t="s">
        <v>12658</v>
      </c>
      <c r="L4160" s="11">
        <v>2</v>
      </c>
    </row>
    <row r="4161" spans="1:12">
      <c r="A4161" s="11" t="s">
        <v>8162</v>
      </c>
      <c r="D4161" s="11" t="s">
        <v>260</v>
      </c>
      <c r="E4161" s="19" t="s">
        <v>8412</v>
      </c>
      <c r="F4161" s="10">
        <v>42036</v>
      </c>
      <c r="G4161" s="10">
        <v>45689</v>
      </c>
      <c r="H4161" s="11">
        <v>11</v>
      </c>
      <c r="I4161" s="20" t="s">
        <v>259</v>
      </c>
      <c r="J4161" s="11" t="s">
        <v>261</v>
      </c>
      <c r="K4161" s="11" t="s">
        <v>12658</v>
      </c>
      <c r="L4161" s="11">
        <v>2</v>
      </c>
    </row>
    <row r="4162" spans="1:12">
      <c r="A4162" s="11" t="s">
        <v>8163</v>
      </c>
      <c r="D4162" s="11" t="s">
        <v>260</v>
      </c>
      <c r="E4162" s="19" t="s">
        <v>8413</v>
      </c>
      <c r="F4162" s="10">
        <v>42036</v>
      </c>
      <c r="G4162" s="10">
        <v>45689</v>
      </c>
      <c r="H4162" s="11">
        <v>11</v>
      </c>
      <c r="I4162" s="20" t="s">
        <v>259</v>
      </c>
      <c r="J4162" s="11" t="s">
        <v>261</v>
      </c>
      <c r="K4162" s="11" t="s">
        <v>12658</v>
      </c>
      <c r="L4162" s="11">
        <v>2</v>
      </c>
    </row>
    <row r="4163" spans="1:12">
      <c r="A4163" s="11" t="s">
        <v>8164</v>
      </c>
      <c r="D4163" s="11" t="s">
        <v>260</v>
      </c>
      <c r="E4163" s="19" t="s">
        <v>8414</v>
      </c>
      <c r="F4163" s="10">
        <v>42036</v>
      </c>
      <c r="G4163" s="10">
        <v>45689</v>
      </c>
      <c r="H4163" s="11">
        <v>11</v>
      </c>
      <c r="I4163" s="20" t="s">
        <v>259</v>
      </c>
      <c r="J4163" s="11" t="s">
        <v>261</v>
      </c>
      <c r="K4163" s="11" t="s">
        <v>12658</v>
      </c>
      <c r="L4163" s="11">
        <v>2</v>
      </c>
    </row>
    <row r="4164" spans="1:12">
      <c r="A4164" s="11" t="s">
        <v>8165</v>
      </c>
      <c r="D4164" s="11" t="s">
        <v>260</v>
      </c>
      <c r="E4164" s="19" t="s">
        <v>8415</v>
      </c>
      <c r="F4164" s="10">
        <v>42036</v>
      </c>
      <c r="G4164" s="10">
        <v>45689</v>
      </c>
      <c r="H4164" s="11">
        <v>11</v>
      </c>
      <c r="I4164" s="20" t="s">
        <v>259</v>
      </c>
      <c r="J4164" s="11" t="s">
        <v>261</v>
      </c>
      <c r="K4164" s="11" t="s">
        <v>12658</v>
      </c>
      <c r="L4164" s="11">
        <v>2</v>
      </c>
    </row>
    <row r="4165" spans="1:12">
      <c r="A4165" s="11" t="s">
        <v>8166</v>
      </c>
      <c r="D4165" s="11" t="s">
        <v>260</v>
      </c>
      <c r="E4165" s="19" t="s">
        <v>8416</v>
      </c>
      <c r="F4165" s="10">
        <v>42036</v>
      </c>
      <c r="G4165" s="10">
        <v>45689</v>
      </c>
      <c r="H4165" s="11">
        <v>11</v>
      </c>
      <c r="I4165" s="20" t="s">
        <v>259</v>
      </c>
      <c r="J4165" s="11" t="s">
        <v>261</v>
      </c>
      <c r="K4165" s="11" t="s">
        <v>12658</v>
      </c>
      <c r="L4165" s="11">
        <v>2</v>
      </c>
    </row>
    <row r="4166" spans="1:12">
      <c r="A4166" s="11" t="s">
        <v>8167</v>
      </c>
      <c r="D4166" s="11" t="s">
        <v>260</v>
      </c>
      <c r="E4166" s="19" t="s">
        <v>8417</v>
      </c>
      <c r="F4166" s="10">
        <v>42036</v>
      </c>
      <c r="G4166" s="10">
        <v>45689</v>
      </c>
      <c r="H4166" s="11">
        <v>11</v>
      </c>
      <c r="I4166" s="20" t="s">
        <v>259</v>
      </c>
      <c r="J4166" s="11" t="s">
        <v>261</v>
      </c>
      <c r="K4166" s="11" t="s">
        <v>12658</v>
      </c>
      <c r="L4166" s="11">
        <v>2</v>
      </c>
    </row>
    <row r="4167" spans="1:12">
      <c r="A4167" s="11" t="s">
        <v>8168</v>
      </c>
      <c r="D4167" s="11" t="s">
        <v>260</v>
      </c>
      <c r="E4167" s="19" t="s">
        <v>8418</v>
      </c>
      <c r="F4167" s="10">
        <v>42036</v>
      </c>
      <c r="G4167" s="10">
        <v>45689</v>
      </c>
      <c r="H4167" s="11">
        <v>11</v>
      </c>
      <c r="I4167" s="11" t="s">
        <v>277</v>
      </c>
      <c r="J4167" s="11" t="s">
        <v>261</v>
      </c>
      <c r="K4167" s="11" t="s">
        <v>12658</v>
      </c>
      <c r="L4167" s="11">
        <v>2</v>
      </c>
    </row>
    <row r="4168" spans="1:12">
      <c r="A4168" s="11" t="s">
        <v>8169</v>
      </c>
      <c r="D4168" s="11" t="s">
        <v>260</v>
      </c>
      <c r="E4168" s="19" t="s">
        <v>8419</v>
      </c>
      <c r="F4168" s="10">
        <v>42036</v>
      </c>
      <c r="G4168" s="10">
        <v>45689</v>
      </c>
      <c r="H4168" s="11">
        <v>11</v>
      </c>
      <c r="I4168" s="11" t="s">
        <v>277</v>
      </c>
      <c r="J4168" s="11" t="s">
        <v>261</v>
      </c>
      <c r="K4168" s="11" t="s">
        <v>12658</v>
      </c>
      <c r="L4168" s="11">
        <v>2</v>
      </c>
    </row>
    <row r="4169" spans="1:12">
      <c r="A4169" s="11" t="s">
        <v>8170</v>
      </c>
      <c r="D4169" s="11" t="s">
        <v>260</v>
      </c>
      <c r="E4169" s="19" t="s">
        <v>8420</v>
      </c>
      <c r="F4169" s="10">
        <v>42036</v>
      </c>
      <c r="G4169" s="10">
        <v>45689</v>
      </c>
      <c r="H4169" s="11">
        <v>11</v>
      </c>
      <c r="I4169" s="11" t="s">
        <v>277</v>
      </c>
      <c r="J4169" s="11" t="s">
        <v>261</v>
      </c>
      <c r="K4169" s="11" t="s">
        <v>12658</v>
      </c>
      <c r="L4169" s="11">
        <v>2</v>
      </c>
    </row>
    <row r="4170" spans="1:12">
      <c r="A4170" s="11" t="s">
        <v>8171</v>
      </c>
      <c r="D4170" s="11" t="s">
        <v>260</v>
      </c>
      <c r="E4170" s="19" t="s">
        <v>8421</v>
      </c>
      <c r="F4170" s="10">
        <v>42036</v>
      </c>
      <c r="G4170" s="10">
        <v>45689</v>
      </c>
      <c r="H4170" s="11">
        <v>11</v>
      </c>
      <c r="I4170" s="20" t="s">
        <v>259</v>
      </c>
      <c r="J4170" s="11" t="s">
        <v>261</v>
      </c>
      <c r="K4170" s="11" t="s">
        <v>12658</v>
      </c>
      <c r="L4170" s="11">
        <v>2</v>
      </c>
    </row>
    <row r="4171" spans="1:12">
      <c r="A4171" s="11" t="s">
        <v>8172</v>
      </c>
      <c r="D4171" s="11" t="s">
        <v>260</v>
      </c>
      <c r="E4171" s="19" t="s">
        <v>8422</v>
      </c>
      <c r="F4171" s="10">
        <v>42036</v>
      </c>
      <c r="G4171" s="10">
        <v>45689</v>
      </c>
      <c r="H4171" s="11">
        <v>11</v>
      </c>
      <c r="I4171" s="20" t="s">
        <v>259</v>
      </c>
      <c r="J4171" s="11" t="s">
        <v>261</v>
      </c>
      <c r="K4171" s="11" t="s">
        <v>12658</v>
      </c>
      <c r="L4171" s="11">
        <v>2</v>
      </c>
    </row>
    <row r="4172" spans="1:12">
      <c r="A4172" s="11" t="s">
        <v>8173</v>
      </c>
      <c r="D4172" s="11" t="s">
        <v>260</v>
      </c>
      <c r="E4172" s="19" t="s">
        <v>8423</v>
      </c>
      <c r="F4172" s="10">
        <v>42036</v>
      </c>
      <c r="G4172" s="10">
        <v>45689</v>
      </c>
      <c r="H4172" s="11">
        <v>11</v>
      </c>
      <c r="I4172" s="20" t="s">
        <v>259</v>
      </c>
      <c r="J4172" s="11" t="s">
        <v>261</v>
      </c>
      <c r="K4172" s="11" t="s">
        <v>12658</v>
      </c>
      <c r="L4172" s="11">
        <v>2</v>
      </c>
    </row>
    <row r="4173" spans="1:12">
      <c r="A4173" s="11" t="s">
        <v>8174</v>
      </c>
      <c r="D4173" s="11" t="s">
        <v>260</v>
      </c>
      <c r="E4173" s="19" t="s">
        <v>8424</v>
      </c>
      <c r="F4173" s="10">
        <v>42036</v>
      </c>
      <c r="G4173" s="10">
        <v>45689</v>
      </c>
      <c r="H4173" s="11">
        <v>11</v>
      </c>
      <c r="I4173" s="20" t="s">
        <v>259</v>
      </c>
      <c r="J4173" s="11" t="s">
        <v>261</v>
      </c>
      <c r="K4173" s="11" t="s">
        <v>12658</v>
      </c>
      <c r="L4173" s="11">
        <v>2</v>
      </c>
    </row>
    <row r="4174" spans="1:12">
      <c r="A4174" s="11" t="s">
        <v>8175</v>
      </c>
      <c r="D4174" s="11" t="s">
        <v>260</v>
      </c>
      <c r="E4174" s="19" t="s">
        <v>8425</v>
      </c>
      <c r="F4174" s="10">
        <v>42036</v>
      </c>
      <c r="G4174" s="10">
        <v>45689</v>
      </c>
      <c r="H4174" s="11">
        <v>11</v>
      </c>
      <c r="I4174" s="20" t="s">
        <v>259</v>
      </c>
      <c r="J4174" s="11" t="s">
        <v>261</v>
      </c>
      <c r="K4174" s="11" t="s">
        <v>12658</v>
      </c>
      <c r="L4174" s="11">
        <v>2</v>
      </c>
    </row>
    <row r="4175" spans="1:12">
      <c r="A4175" s="11" t="s">
        <v>8176</v>
      </c>
      <c r="D4175" s="11" t="s">
        <v>260</v>
      </c>
      <c r="E4175" s="19" t="s">
        <v>8426</v>
      </c>
      <c r="F4175" s="10">
        <v>42036</v>
      </c>
      <c r="G4175" s="10">
        <v>45689</v>
      </c>
      <c r="H4175" s="11">
        <v>11</v>
      </c>
      <c r="I4175" s="20" t="s">
        <v>259</v>
      </c>
      <c r="J4175" s="11" t="s">
        <v>261</v>
      </c>
      <c r="K4175" s="11" t="s">
        <v>12658</v>
      </c>
      <c r="L4175" s="11">
        <v>2</v>
      </c>
    </row>
    <row r="4176" spans="1:12">
      <c r="A4176" s="11" t="s">
        <v>8177</v>
      </c>
      <c r="D4176" s="11" t="s">
        <v>260</v>
      </c>
      <c r="E4176" s="19" t="s">
        <v>8427</v>
      </c>
      <c r="F4176" s="10">
        <v>42036</v>
      </c>
      <c r="G4176" s="10">
        <v>45689</v>
      </c>
      <c r="H4176" s="11">
        <v>11</v>
      </c>
      <c r="I4176" s="20" t="s">
        <v>259</v>
      </c>
      <c r="J4176" s="11" t="s">
        <v>261</v>
      </c>
      <c r="K4176" s="11" t="s">
        <v>12658</v>
      </c>
      <c r="L4176" s="11">
        <v>2</v>
      </c>
    </row>
    <row r="4177" spans="1:12">
      <c r="A4177" s="11" t="s">
        <v>8178</v>
      </c>
      <c r="D4177" s="11" t="s">
        <v>260</v>
      </c>
      <c r="E4177" s="19" t="s">
        <v>8428</v>
      </c>
      <c r="F4177" s="10">
        <v>42036</v>
      </c>
      <c r="G4177" s="10">
        <v>45689</v>
      </c>
      <c r="H4177" s="11">
        <v>11</v>
      </c>
      <c r="I4177" s="20" t="s">
        <v>259</v>
      </c>
      <c r="J4177" s="11" t="s">
        <v>261</v>
      </c>
      <c r="K4177" s="11" t="s">
        <v>12658</v>
      </c>
      <c r="L4177" s="11">
        <v>2</v>
      </c>
    </row>
    <row r="4178" spans="1:12">
      <c r="A4178" s="11" t="s">
        <v>8179</v>
      </c>
      <c r="D4178" s="11" t="s">
        <v>260</v>
      </c>
      <c r="E4178" s="19" t="s">
        <v>8429</v>
      </c>
      <c r="F4178" s="10">
        <v>42036</v>
      </c>
      <c r="G4178" s="10">
        <v>45689</v>
      </c>
      <c r="H4178" s="11">
        <v>11</v>
      </c>
      <c r="I4178" s="20" t="s">
        <v>259</v>
      </c>
      <c r="J4178" s="11" t="s">
        <v>261</v>
      </c>
      <c r="K4178" s="11" t="s">
        <v>12658</v>
      </c>
      <c r="L4178" s="11">
        <v>2</v>
      </c>
    </row>
    <row r="4179" spans="1:12">
      <c r="A4179" s="11" t="s">
        <v>8180</v>
      </c>
      <c r="D4179" s="11" t="s">
        <v>260</v>
      </c>
      <c r="E4179" s="19" t="s">
        <v>8430</v>
      </c>
      <c r="F4179" s="10">
        <v>42036</v>
      </c>
      <c r="G4179" s="10">
        <v>45689</v>
      </c>
      <c r="H4179" s="11">
        <v>11</v>
      </c>
      <c r="I4179" s="20" t="s">
        <v>259</v>
      </c>
      <c r="J4179" s="11" t="s">
        <v>261</v>
      </c>
      <c r="K4179" s="11" t="s">
        <v>12658</v>
      </c>
      <c r="L4179" s="11">
        <v>2</v>
      </c>
    </row>
    <row r="4180" spans="1:12">
      <c r="A4180" s="11" t="s">
        <v>8181</v>
      </c>
      <c r="D4180" s="11" t="s">
        <v>260</v>
      </c>
      <c r="E4180" s="19" t="s">
        <v>8431</v>
      </c>
      <c r="F4180" s="10">
        <v>42036</v>
      </c>
      <c r="G4180" s="10">
        <v>45689</v>
      </c>
      <c r="H4180" s="11">
        <v>11</v>
      </c>
      <c r="I4180" s="20" t="s">
        <v>259</v>
      </c>
      <c r="J4180" s="11" t="s">
        <v>261</v>
      </c>
      <c r="K4180" s="11" t="s">
        <v>12658</v>
      </c>
      <c r="L4180" s="11">
        <v>2</v>
      </c>
    </row>
    <row r="4181" spans="1:12">
      <c r="A4181" s="11" t="s">
        <v>8182</v>
      </c>
      <c r="D4181" s="11" t="s">
        <v>260</v>
      </c>
      <c r="E4181" s="19" t="s">
        <v>8432</v>
      </c>
      <c r="F4181" s="10">
        <v>42036</v>
      </c>
      <c r="G4181" s="10">
        <v>45689</v>
      </c>
      <c r="H4181" s="11">
        <v>11</v>
      </c>
      <c r="I4181" s="20" t="s">
        <v>259</v>
      </c>
      <c r="J4181" s="11" t="s">
        <v>261</v>
      </c>
      <c r="K4181" s="11" t="s">
        <v>12658</v>
      </c>
      <c r="L4181" s="11">
        <v>2</v>
      </c>
    </row>
    <row r="4182" spans="1:12">
      <c r="A4182" s="11" t="s">
        <v>8183</v>
      </c>
      <c r="D4182" s="11" t="s">
        <v>260</v>
      </c>
      <c r="E4182" s="19" t="s">
        <v>8433</v>
      </c>
      <c r="F4182" s="10">
        <v>42036</v>
      </c>
      <c r="G4182" s="10">
        <v>45689</v>
      </c>
      <c r="H4182" s="11">
        <v>11</v>
      </c>
      <c r="I4182" s="20" t="s">
        <v>259</v>
      </c>
      <c r="J4182" s="11" t="s">
        <v>261</v>
      </c>
      <c r="K4182" s="11" t="s">
        <v>12658</v>
      </c>
      <c r="L4182" s="11">
        <v>2</v>
      </c>
    </row>
    <row r="4183" spans="1:12">
      <c r="A4183" s="11" t="s">
        <v>8184</v>
      </c>
      <c r="D4183" s="11" t="s">
        <v>260</v>
      </c>
      <c r="E4183" s="19" t="s">
        <v>8434</v>
      </c>
      <c r="F4183" s="10">
        <v>42036</v>
      </c>
      <c r="G4183" s="10">
        <v>45689</v>
      </c>
      <c r="H4183" s="11">
        <v>11</v>
      </c>
      <c r="I4183" s="20" t="s">
        <v>259</v>
      </c>
      <c r="J4183" s="11" t="s">
        <v>261</v>
      </c>
      <c r="K4183" s="11" t="s">
        <v>12658</v>
      </c>
      <c r="L4183" s="11">
        <v>2</v>
      </c>
    </row>
    <row r="4184" spans="1:12">
      <c r="A4184" s="11" t="s">
        <v>8185</v>
      </c>
      <c r="D4184" s="11" t="s">
        <v>260</v>
      </c>
      <c r="E4184" s="19" t="s">
        <v>8435</v>
      </c>
      <c r="F4184" s="10">
        <v>42036</v>
      </c>
      <c r="G4184" s="10">
        <v>45689</v>
      </c>
      <c r="H4184" s="11">
        <v>11</v>
      </c>
      <c r="I4184" s="20" t="s">
        <v>259</v>
      </c>
      <c r="J4184" s="11" t="s">
        <v>261</v>
      </c>
      <c r="K4184" s="11" t="s">
        <v>12658</v>
      </c>
      <c r="L4184" s="11">
        <v>2</v>
      </c>
    </row>
    <row r="4185" spans="1:12">
      <c r="A4185" s="11" t="s">
        <v>8186</v>
      </c>
      <c r="D4185" s="11" t="s">
        <v>260</v>
      </c>
      <c r="E4185" s="19" t="s">
        <v>8436</v>
      </c>
      <c r="F4185" s="10">
        <v>42036</v>
      </c>
      <c r="G4185" s="10">
        <v>45689</v>
      </c>
      <c r="H4185" s="11">
        <v>11</v>
      </c>
      <c r="I4185" s="11" t="s">
        <v>277</v>
      </c>
      <c r="J4185" s="11" t="s">
        <v>261</v>
      </c>
      <c r="K4185" s="11" t="s">
        <v>12658</v>
      </c>
      <c r="L4185" s="11">
        <v>2</v>
      </c>
    </row>
    <row r="4186" spans="1:12">
      <c r="A4186" s="11" t="s">
        <v>8187</v>
      </c>
      <c r="D4186" s="11" t="s">
        <v>260</v>
      </c>
      <c r="E4186" s="19" t="s">
        <v>8437</v>
      </c>
      <c r="F4186" s="10">
        <v>42036</v>
      </c>
      <c r="G4186" s="10">
        <v>45689</v>
      </c>
      <c r="H4186" s="11">
        <v>11</v>
      </c>
      <c r="I4186" s="11" t="s">
        <v>277</v>
      </c>
      <c r="J4186" s="11" t="s">
        <v>261</v>
      </c>
      <c r="K4186" s="11" t="s">
        <v>12658</v>
      </c>
      <c r="L4186" s="11">
        <v>2</v>
      </c>
    </row>
    <row r="4187" spans="1:12">
      <c r="A4187" s="11" t="s">
        <v>8188</v>
      </c>
      <c r="D4187" s="11" t="s">
        <v>260</v>
      </c>
      <c r="E4187" s="19" t="s">
        <v>8438</v>
      </c>
      <c r="F4187" s="10">
        <v>42036</v>
      </c>
      <c r="G4187" s="10">
        <v>45689</v>
      </c>
      <c r="H4187" s="11">
        <v>11</v>
      </c>
      <c r="I4187" s="11" t="s">
        <v>277</v>
      </c>
      <c r="J4187" s="11" t="s">
        <v>261</v>
      </c>
      <c r="K4187" s="11" t="s">
        <v>12658</v>
      </c>
      <c r="L4187" s="11">
        <v>2</v>
      </c>
    </row>
    <row r="4188" spans="1:12">
      <c r="A4188" s="11" t="s">
        <v>8189</v>
      </c>
      <c r="D4188" s="11" t="s">
        <v>260</v>
      </c>
      <c r="E4188" s="19" t="s">
        <v>8439</v>
      </c>
      <c r="F4188" s="10">
        <v>42036</v>
      </c>
      <c r="G4188" s="10">
        <v>45689</v>
      </c>
      <c r="H4188" s="11">
        <v>11</v>
      </c>
      <c r="I4188" s="20" t="s">
        <v>259</v>
      </c>
      <c r="J4188" s="11" t="s">
        <v>261</v>
      </c>
      <c r="K4188" s="11" t="s">
        <v>12658</v>
      </c>
      <c r="L4188" s="11">
        <v>2</v>
      </c>
    </row>
    <row r="4189" spans="1:12">
      <c r="A4189" s="11" t="s">
        <v>8190</v>
      </c>
      <c r="D4189" s="11" t="s">
        <v>260</v>
      </c>
      <c r="E4189" s="19" t="s">
        <v>8440</v>
      </c>
      <c r="F4189" s="10">
        <v>42036</v>
      </c>
      <c r="G4189" s="10">
        <v>45689</v>
      </c>
      <c r="H4189" s="11">
        <v>11</v>
      </c>
      <c r="I4189" s="20" t="s">
        <v>259</v>
      </c>
      <c r="J4189" s="11" t="s">
        <v>261</v>
      </c>
      <c r="K4189" s="11" t="s">
        <v>12658</v>
      </c>
      <c r="L4189" s="11">
        <v>2</v>
      </c>
    </row>
    <row r="4190" spans="1:12">
      <c r="A4190" s="11" t="s">
        <v>8191</v>
      </c>
      <c r="D4190" s="11" t="s">
        <v>260</v>
      </c>
      <c r="E4190" s="19" t="s">
        <v>8441</v>
      </c>
      <c r="F4190" s="10">
        <v>42036</v>
      </c>
      <c r="G4190" s="10">
        <v>45689</v>
      </c>
      <c r="H4190" s="11">
        <v>11</v>
      </c>
      <c r="I4190" s="20" t="s">
        <v>259</v>
      </c>
      <c r="J4190" s="11" t="s">
        <v>261</v>
      </c>
      <c r="K4190" s="11" t="s">
        <v>12658</v>
      </c>
      <c r="L4190" s="11">
        <v>2</v>
      </c>
    </row>
    <row r="4191" spans="1:12">
      <c r="A4191" s="11" t="s">
        <v>8192</v>
      </c>
      <c r="D4191" s="11" t="s">
        <v>260</v>
      </c>
      <c r="E4191" s="19" t="s">
        <v>8442</v>
      </c>
      <c r="F4191" s="10">
        <v>42036</v>
      </c>
      <c r="G4191" s="10">
        <v>45689</v>
      </c>
      <c r="H4191" s="11">
        <v>11</v>
      </c>
      <c r="I4191" s="20" t="s">
        <v>259</v>
      </c>
      <c r="J4191" s="11" t="s">
        <v>261</v>
      </c>
      <c r="K4191" s="11" t="s">
        <v>12658</v>
      </c>
      <c r="L4191" s="11">
        <v>2</v>
      </c>
    </row>
    <row r="4192" spans="1:12">
      <c r="A4192" s="11" t="s">
        <v>8193</v>
      </c>
      <c r="D4192" s="11" t="s">
        <v>260</v>
      </c>
      <c r="E4192" s="19" t="s">
        <v>8443</v>
      </c>
      <c r="F4192" s="10">
        <v>42036</v>
      </c>
      <c r="G4192" s="10">
        <v>45689</v>
      </c>
      <c r="H4192" s="11">
        <v>11</v>
      </c>
      <c r="I4192" s="20" t="s">
        <v>259</v>
      </c>
      <c r="J4192" s="11" t="s">
        <v>261</v>
      </c>
      <c r="K4192" s="11" t="s">
        <v>12658</v>
      </c>
      <c r="L4192" s="11">
        <v>2</v>
      </c>
    </row>
    <row r="4193" spans="1:12">
      <c r="A4193" s="11" t="s">
        <v>8194</v>
      </c>
      <c r="D4193" s="11" t="s">
        <v>260</v>
      </c>
      <c r="E4193" s="19" t="s">
        <v>8444</v>
      </c>
      <c r="F4193" s="10">
        <v>42036</v>
      </c>
      <c r="G4193" s="10">
        <v>45689</v>
      </c>
      <c r="H4193" s="11">
        <v>11</v>
      </c>
      <c r="I4193" s="20" t="s">
        <v>259</v>
      </c>
      <c r="J4193" s="11" t="s">
        <v>261</v>
      </c>
      <c r="K4193" s="11" t="s">
        <v>12658</v>
      </c>
      <c r="L4193" s="11">
        <v>2</v>
      </c>
    </row>
    <row r="4194" spans="1:12">
      <c r="A4194" s="11" t="s">
        <v>8195</v>
      </c>
      <c r="D4194" s="11" t="s">
        <v>260</v>
      </c>
      <c r="E4194" s="19" t="s">
        <v>8445</v>
      </c>
      <c r="F4194" s="10">
        <v>42036</v>
      </c>
      <c r="G4194" s="10">
        <v>45689</v>
      </c>
      <c r="H4194" s="11">
        <v>11</v>
      </c>
      <c r="I4194" s="20" t="s">
        <v>259</v>
      </c>
      <c r="J4194" s="11" t="s">
        <v>261</v>
      </c>
      <c r="K4194" s="11" t="s">
        <v>12658</v>
      </c>
      <c r="L4194" s="11">
        <v>2</v>
      </c>
    </row>
    <row r="4195" spans="1:12">
      <c r="A4195" s="11" t="s">
        <v>8196</v>
      </c>
      <c r="D4195" s="11" t="s">
        <v>260</v>
      </c>
      <c r="E4195" s="19" t="s">
        <v>8446</v>
      </c>
      <c r="F4195" s="10">
        <v>42036</v>
      </c>
      <c r="G4195" s="10">
        <v>45689</v>
      </c>
      <c r="H4195" s="11">
        <v>11</v>
      </c>
      <c r="I4195" s="20" t="s">
        <v>259</v>
      </c>
      <c r="J4195" s="11" t="s">
        <v>261</v>
      </c>
      <c r="K4195" s="11" t="s">
        <v>12658</v>
      </c>
      <c r="L4195" s="11">
        <v>2</v>
      </c>
    </row>
    <row r="4196" spans="1:12">
      <c r="A4196" s="11" t="s">
        <v>8197</v>
      </c>
      <c r="D4196" s="11" t="s">
        <v>260</v>
      </c>
      <c r="E4196" s="19" t="s">
        <v>8447</v>
      </c>
      <c r="F4196" s="10">
        <v>42036</v>
      </c>
      <c r="G4196" s="10">
        <v>45689</v>
      </c>
      <c r="H4196" s="11">
        <v>11</v>
      </c>
      <c r="I4196" s="20" t="s">
        <v>259</v>
      </c>
      <c r="J4196" s="11" t="s">
        <v>261</v>
      </c>
      <c r="K4196" s="11" t="s">
        <v>12658</v>
      </c>
      <c r="L4196" s="11">
        <v>2</v>
      </c>
    </row>
    <row r="4197" spans="1:12">
      <c r="A4197" s="11" t="s">
        <v>8198</v>
      </c>
      <c r="D4197" s="11" t="s">
        <v>260</v>
      </c>
      <c r="E4197" s="19" t="s">
        <v>8448</v>
      </c>
      <c r="F4197" s="10">
        <v>42036</v>
      </c>
      <c r="G4197" s="10">
        <v>45689</v>
      </c>
      <c r="H4197" s="11">
        <v>11</v>
      </c>
      <c r="I4197" s="20" t="s">
        <v>259</v>
      </c>
      <c r="J4197" s="11" t="s">
        <v>261</v>
      </c>
      <c r="K4197" s="11" t="s">
        <v>12658</v>
      </c>
      <c r="L4197" s="11">
        <v>2</v>
      </c>
    </row>
    <row r="4198" spans="1:12">
      <c r="A4198" s="11" t="s">
        <v>8199</v>
      </c>
      <c r="D4198" s="11" t="s">
        <v>260</v>
      </c>
      <c r="E4198" s="19" t="s">
        <v>8449</v>
      </c>
      <c r="F4198" s="10">
        <v>42036</v>
      </c>
      <c r="G4198" s="10">
        <v>45689</v>
      </c>
      <c r="H4198" s="11">
        <v>11</v>
      </c>
      <c r="I4198" s="20" t="s">
        <v>259</v>
      </c>
      <c r="J4198" s="11" t="s">
        <v>261</v>
      </c>
      <c r="K4198" s="11" t="s">
        <v>12658</v>
      </c>
      <c r="L4198" s="11">
        <v>2</v>
      </c>
    </row>
    <row r="4199" spans="1:12">
      <c r="A4199" s="11" t="s">
        <v>8200</v>
      </c>
      <c r="D4199" s="11" t="s">
        <v>260</v>
      </c>
      <c r="E4199" s="19" t="s">
        <v>8450</v>
      </c>
      <c r="F4199" s="10">
        <v>42036</v>
      </c>
      <c r="G4199" s="10">
        <v>45689</v>
      </c>
      <c r="H4199" s="11">
        <v>11</v>
      </c>
      <c r="I4199" s="20" t="s">
        <v>259</v>
      </c>
      <c r="J4199" s="11" t="s">
        <v>261</v>
      </c>
      <c r="K4199" s="11" t="s">
        <v>12658</v>
      </c>
      <c r="L4199" s="11">
        <v>2</v>
      </c>
    </row>
    <row r="4200" spans="1:12">
      <c r="A4200" s="11" t="s">
        <v>8201</v>
      </c>
      <c r="D4200" s="11" t="s">
        <v>260</v>
      </c>
      <c r="E4200" s="19" t="s">
        <v>8451</v>
      </c>
      <c r="F4200" s="10">
        <v>42036</v>
      </c>
      <c r="G4200" s="10">
        <v>45689</v>
      </c>
      <c r="H4200" s="11">
        <v>11</v>
      </c>
      <c r="I4200" s="20" t="s">
        <v>259</v>
      </c>
      <c r="J4200" s="11" t="s">
        <v>261</v>
      </c>
      <c r="K4200" s="11" t="s">
        <v>12658</v>
      </c>
      <c r="L4200" s="11">
        <v>2</v>
      </c>
    </row>
    <row r="4201" spans="1:12">
      <c r="A4201" s="11" t="s">
        <v>8202</v>
      </c>
      <c r="D4201" s="11" t="s">
        <v>260</v>
      </c>
      <c r="E4201" s="19" t="s">
        <v>8452</v>
      </c>
      <c r="F4201" s="10">
        <v>42036</v>
      </c>
      <c r="G4201" s="10">
        <v>45689</v>
      </c>
      <c r="H4201" s="11">
        <v>11</v>
      </c>
      <c r="I4201" s="20" t="s">
        <v>259</v>
      </c>
      <c r="J4201" s="11" t="s">
        <v>261</v>
      </c>
      <c r="K4201" s="11" t="s">
        <v>12658</v>
      </c>
      <c r="L4201" s="11">
        <v>2</v>
      </c>
    </row>
    <row r="4202" spans="1:12">
      <c r="A4202" s="11" t="s">
        <v>8203</v>
      </c>
      <c r="D4202" s="11" t="s">
        <v>260</v>
      </c>
      <c r="E4202" s="19" t="s">
        <v>8453</v>
      </c>
      <c r="F4202" s="10">
        <v>42036</v>
      </c>
      <c r="G4202" s="10">
        <v>45689</v>
      </c>
      <c r="H4202" s="11">
        <v>11</v>
      </c>
      <c r="I4202" s="20" t="s">
        <v>259</v>
      </c>
      <c r="J4202" s="11" t="s">
        <v>261</v>
      </c>
      <c r="K4202" s="11" t="s">
        <v>12658</v>
      </c>
      <c r="L4202" s="11">
        <v>2</v>
      </c>
    </row>
    <row r="4203" spans="1:12">
      <c r="A4203" s="11" t="s">
        <v>8204</v>
      </c>
      <c r="D4203" s="11" t="s">
        <v>260</v>
      </c>
      <c r="E4203" s="19" t="s">
        <v>8454</v>
      </c>
      <c r="F4203" s="10">
        <v>42036</v>
      </c>
      <c r="G4203" s="10">
        <v>45689</v>
      </c>
      <c r="H4203" s="11">
        <v>11</v>
      </c>
      <c r="I4203" s="11" t="s">
        <v>277</v>
      </c>
      <c r="J4203" s="11" t="s">
        <v>261</v>
      </c>
      <c r="K4203" s="11" t="s">
        <v>12658</v>
      </c>
      <c r="L4203" s="11">
        <v>2</v>
      </c>
    </row>
    <row r="4204" spans="1:12">
      <c r="A4204" s="11" t="s">
        <v>8205</v>
      </c>
      <c r="D4204" s="11" t="s">
        <v>260</v>
      </c>
      <c r="E4204" s="19" t="s">
        <v>8455</v>
      </c>
      <c r="F4204" s="10">
        <v>42036</v>
      </c>
      <c r="G4204" s="10">
        <v>45689</v>
      </c>
      <c r="H4204" s="11">
        <v>11</v>
      </c>
      <c r="I4204" s="11" t="s">
        <v>277</v>
      </c>
      <c r="J4204" s="11" t="s">
        <v>261</v>
      </c>
      <c r="K4204" s="11" t="s">
        <v>12658</v>
      </c>
      <c r="L4204" s="11">
        <v>2</v>
      </c>
    </row>
    <row r="4205" spans="1:12">
      <c r="A4205" s="11" t="s">
        <v>8206</v>
      </c>
      <c r="D4205" s="11" t="s">
        <v>260</v>
      </c>
      <c r="E4205" s="19" t="s">
        <v>8456</v>
      </c>
      <c r="F4205" s="10">
        <v>42036</v>
      </c>
      <c r="G4205" s="10">
        <v>45689</v>
      </c>
      <c r="H4205" s="11">
        <v>11</v>
      </c>
      <c r="I4205" s="11" t="s">
        <v>277</v>
      </c>
      <c r="J4205" s="11" t="s">
        <v>261</v>
      </c>
      <c r="K4205" s="11" t="s">
        <v>12658</v>
      </c>
      <c r="L4205" s="11">
        <v>2</v>
      </c>
    </row>
    <row r="4206" spans="1:12">
      <c r="A4206" s="11" t="s">
        <v>8207</v>
      </c>
      <c r="D4206" s="11" t="s">
        <v>260</v>
      </c>
      <c r="E4206" s="19" t="s">
        <v>8457</v>
      </c>
      <c r="F4206" s="10">
        <v>42036</v>
      </c>
      <c r="G4206" s="10">
        <v>45689</v>
      </c>
      <c r="H4206" s="11">
        <v>11</v>
      </c>
      <c r="I4206" s="20" t="s">
        <v>259</v>
      </c>
      <c r="J4206" s="11" t="s">
        <v>261</v>
      </c>
      <c r="K4206" s="11" t="s">
        <v>12658</v>
      </c>
      <c r="L4206" s="11">
        <v>2</v>
      </c>
    </row>
    <row r="4207" spans="1:12">
      <c r="A4207" s="11" t="s">
        <v>8208</v>
      </c>
      <c r="D4207" s="11" t="s">
        <v>260</v>
      </c>
      <c r="E4207" s="19" t="s">
        <v>8458</v>
      </c>
      <c r="F4207" s="10">
        <v>42036</v>
      </c>
      <c r="G4207" s="10">
        <v>45689</v>
      </c>
      <c r="H4207" s="11">
        <v>11</v>
      </c>
      <c r="I4207" s="20" t="s">
        <v>259</v>
      </c>
      <c r="J4207" s="11" t="s">
        <v>261</v>
      </c>
      <c r="K4207" s="11" t="s">
        <v>12658</v>
      </c>
      <c r="L4207" s="11">
        <v>2</v>
      </c>
    </row>
    <row r="4208" spans="1:12">
      <c r="A4208" s="11" t="s">
        <v>8209</v>
      </c>
      <c r="D4208" s="11" t="s">
        <v>260</v>
      </c>
      <c r="E4208" s="19" t="s">
        <v>8459</v>
      </c>
      <c r="F4208" s="10">
        <v>42036</v>
      </c>
      <c r="G4208" s="10">
        <v>45689</v>
      </c>
      <c r="H4208" s="11">
        <v>11</v>
      </c>
      <c r="I4208" s="20" t="s">
        <v>259</v>
      </c>
      <c r="J4208" s="11" t="s">
        <v>261</v>
      </c>
      <c r="K4208" s="11" t="s">
        <v>12658</v>
      </c>
      <c r="L4208" s="11">
        <v>2</v>
      </c>
    </row>
    <row r="4209" spans="1:12">
      <c r="A4209" s="11" t="s">
        <v>8210</v>
      </c>
      <c r="D4209" s="11" t="s">
        <v>260</v>
      </c>
      <c r="E4209" s="19" t="s">
        <v>8460</v>
      </c>
      <c r="F4209" s="10">
        <v>42036</v>
      </c>
      <c r="G4209" s="10">
        <v>45689</v>
      </c>
      <c r="H4209" s="11">
        <v>11</v>
      </c>
      <c r="I4209" s="20" t="s">
        <v>259</v>
      </c>
      <c r="J4209" s="11" t="s">
        <v>261</v>
      </c>
      <c r="K4209" s="11" t="s">
        <v>12658</v>
      </c>
      <c r="L4209" s="11">
        <v>2</v>
      </c>
    </row>
    <row r="4210" spans="1:12">
      <c r="A4210" s="11" t="s">
        <v>8211</v>
      </c>
      <c r="D4210" s="11" t="s">
        <v>260</v>
      </c>
      <c r="E4210" s="19" t="s">
        <v>8461</v>
      </c>
      <c r="F4210" s="10">
        <v>42036</v>
      </c>
      <c r="G4210" s="10">
        <v>45689</v>
      </c>
      <c r="H4210" s="11">
        <v>11</v>
      </c>
      <c r="I4210" s="20" t="s">
        <v>259</v>
      </c>
      <c r="J4210" s="11" t="s">
        <v>261</v>
      </c>
      <c r="K4210" s="11" t="s">
        <v>12658</v>
      </c>
      <c r="L4210" s="11">
        <v>2</v>
      </c>
    </row>
    <row r="4211" spans="1:12">
      <c r="A4211" s="11" t="s">
        <v>8212</v>
      </c>
      <c r="D4211" s="11" t="s">
        <v>260</v>
      </c>
      <c r="E4211" s="19" t="s">
        <v>8462</v>
      </c>
      <c r="F4211" s="10">
        <v>42036</v>
      </c>
      <c r="G4211" s="10">
        <v>45689</v>
      </c>
      <c r="H4211" s="11">
        <v>11</v>
      </c>
      <c r="I4211" s="20" t="s">
        <v>259</v>
      </c>
      <c r="J4211" s="11" t="s">
        <v>261</v>
      </c>
      <c r="K4211" s="11" t="s">
        <v>12658</v>
      </c>
      <c r="L4211" s="11">
        <v>2</v>
      </c>
    </row>
    <row r="4212" spans="1:12">
      <c r="A4212" s="11" t="s">
        <v>8213</v>
      </c>
      <c r="D4212" s="11" t="s">
        <v>260</v>
      </c>
      <c r="E4212" s="19" t="s">
        <v>8463</v>
      </c>
      <c r="F4212" s="10">
        <v>42036</v>
      </c>
      <c r="G4212" s="10">
        <v>45689</v>
      </c>
      <c r="H4212" s="11">
        <v>11</v>
      </c>
      <c r="I4212" s="20" t="s">
        <v>259</v>
      </c>
      <c r="J4212" s="11" t="s">
        <v>261</v>
      </c>
      <c r="K4212" s="11" t="s">
        <v>12658</v>
      </c>
      <c r="L4212" s="11">
        <v>2</v>
      </c>
    </row>
    <row r="4213" spans="1:12">
      <c r="A4213" s="11" t="s">
        <v>8214</v>
      </c>
      <c r="D4213" s="11" t="s">
        <v>260</v>
      </c>
      <c r="E4213" s="19" t="s">
        <v>8464</v>
      </c>
      <c r="F4213" s="10">
        <v>42036</v>
      </c>
      <c r="G4213" s="10">
        <v>45689</v>
      </c>
      <c r="H4213" s="11">
        <v>11</v>
      </c>
      <c r="I4213" s="20" t="s">
        <v>259</v>
      </c>
      <c r="J4213" s="11" t="s">
        <v>261</v>
      </c>
      <c r="K4213" s="11" t="s">
        <v>12658</v>
      </c>
      <c r="L4213" s="11">
        <v>2</v>
      </c>
    </row>
    <row r="4214" spans="1:12">
      <c r="A4214" s="11" t="s">
        <v>8215</v>
      </c>
      <c r="D4214" s="11" t="s">
        <v>260</v>
      </c>
      <c r="E4214" s="19" t="s">
        <v>8465</v>
      </c>
      <c r="F4214" s="10">
        <v>42036</v>
      </c>
      <c r="G4214" s="10">
        <v>45689</v>
      </c>
      <c r="H4214" s="11">
        <v>11</v>
      </c>
      <c r="I4214" s="20" t="s">
        <v>259</v>
      </c>
      <c r="J4214" s="11" t="s">
        <v>261</v>
      </c>
      <c r="K4214" s="11" t="s">
        <v>12658</v>
      </c>
      <c r="L4214" s="11">
        <v>2</v>
      </c>
    </row>
    <row r="4215" spans="1:12">
      <c r="A4215" s="11" t="s">
        <v>8216</v>
      </c>
      <c r="D4215" s="11" t="s">
        <v>260</v>
      </c>
      <c r="E4215" s="19" t="s">
        <v>8466</v>
      </c>
      <c r="F4215" s="10">
        <v>42036</v>
      </c>
      <c r="G4215" s="10">
        <v>45689</v>
      </c>
      <c r="H4215" s="11">
        <v>11</v>
      </c>
      <c r="I4215" s="20" t="s">
        <v>259</v>
      </c>
      <c r="J4215" s="11" t="s">
        <v>261</v>
      </c>
      <c r="K4215" s="11" t="s">
        <v>12658</v>
      </c>
      <c r="L4215" s="11">
        <v>2</v>
      </c>
    </row>
    <row r="4216" spans="1:12">
      <c r="A4216" s="11" t="s">
        <v>8217</v>
      </c>
      <c r="D4216" s="11" t="s">
        <v>260</v>
      </c>
      <c r="E4216" s="19" t="s">
        <v>8467</v>
      </c>
      <c r="F4216" s="10">
        <v>42036</v>
      </c>
      <c r="G4216" s="10">
        <v>45689</v>
      </c>
      <c r="H4216" s="11">
        <v>11</v>
      </c>
      <c r="I4216" s="20" t="s">
        <v>259</v>
      </c>
      <c r="J4216" s="11" t="s">
        <v>261</v>
      </c>
      <c r="K4216" s="11" t="s">
        <v>12658</v>
      </c>
      <c r="L4216" s="11">
        <v>2</v>
      </c>
    </row>
    <row r="4217" spans="1:12">
      <c r="A4217" s="11" t="s">
        <v>8218</v>
      </c>
      <c r="D4217" s="11" t="s">
        <v>260</v>
      </c>
      <c r="E4217" s="19" t="s">
        <v>8468</v>
      </c>
      <c r="F4217" s="10">
        <v>42036</v>
      </c>
      <c r="G4217" s="10">
        <v>45689</v>
      </c>
      <c r="H4217" s="11">
        <v>11</v>
      </c>
      <c r="I4217" s="20" t="s">
        <v>259</v>
      </c>
      <c r="J4217" s="11" t="s">
        <v>261</v>
      </c>
      <c r="K4217" s="11" t="s">
        <v>12658</v>
      </c>
      <c r="L4217" s="11">
        <v>2</v>
      </c>
    </row>
    <row r="4218" spans="1:12">
      <c r="A4218" s="11" t="s">
        <v>8219</v>
      </c>
      <c r="D4218" s="11" t="s">
        <v>260</v>
      </c>
      <c r="E4218" s="19" t="s">
        <v>8469</v>
      </c>
      <c r="F4218" s="10">
        <v>42036</v>
      </c>
      <c r="G4218" s="10">
        <v>45689</v>
      </c>
      <c r="H4218" s="11">
        <v>11</v>
      </c>
      <c r="I4218" s="20" t="s">
        <v>259</v>
      </c>
      <c r="J4218" s="11" t="s">
        <v>261</v>
      </c>
      <c r="K4218" s="11" t="s">
        <v>12658</v>
      </c>
      <c r="L4218" s="11">
        <v>2</v>
      </c>
    </row>
    <row r="4219" spans="1:12">
      <c r="A4219" s="11" t="s">
        <v>8220</v>
      </c>
      <c r="D4219" s="11" t="s">
        <v>260</v>
      </c>
      <c r="E4219" s="19" t="s">
        <v>8470</v>
      </c>
      <c r="F4219" s="10">
        <v>42036</v>
      </c>
      <c r="G4219" s="10">
        <v>45689</v>
      </c>
      <c r="H4219" s="11">
        <v>11</v>
      </c>
      <c r="I4219" s="20" t="s">
        <v>259</v>
      </c>
      <c r="J4219" s="11" t="s">
        <v>261</v>
      </c>
      <c r="K4219" s="11" t="s">
        <v>12658</v>
      </c>
      <c r="L4219" s="11">
        <v>2</v>
      </c>
    </row>
    <row r="4220" spans="1:12">
      <c r="A4220" s="11" t="s">
        <v>8221</v>
      </c>
      <c r="D4220" s="11" t="s">
        <v>260</v>
      </c>
      <c r="E4220" s="19" t="s">
        <v>8471</v>
      </c>
      <c r="F4220" s="10">
        <v>42036</v>
      </c>
      <c r="G4220" s="10">
        <v>45689</v>
      </c>
      <c r="H4220" s="11">
        <v>11</v>
      </c>
      <c r="I4220" s="20" t="s">
        <v>259</v>
      </c>
      <c r="J4220" s="11" t="s">
        <v>261</v>
      </c>
      <c r="K4220" s="11" t="s">
        <v>12658</v>
      </c>
      <c r="L4220" s="11">
        <v>2</v>
      </c>
    </row>
    <row r="4221" spans="1:12">
      <c r="A4221" s="11" t="s">
        <v>8222</v>
      </c>
      <c r="D4221" s="11" t="s">
        <v>260</v>
      </c>
      <c r="E4221" s="19" t="s">
        <v>8472</v>
      </c>
      <c r="F4221" s="10">
        <v>42036</v>
      </c>
      <c r="G4221" s="10">
        <v>45689</v>
      </c>
      <c r="H4221" s="11">
        <v>11</v>
      </c>
      <c r="I4221" s="11" t="s">
        <v>277</v>
      </c>
      <c r="J4221" s="11" t="s">
        <v>261</v>
      </c>
      <c r="K4221" s="11" t="s">
        <v>12658</v>
      </c>
      <c r="L4221" s="11">
        <v>2</v>
      </c>
    </row>
    <row r="4222" spans="1:12">
      <c r="A4222" s="11" t="s">
        <v>8223</v>
      </c>
      <c r="D4222" s="11" t="s">
        <v>260</v>
      </c>
      <c r="E4222" s="19" t="s">
        <v>8473</v>
      </c>
      <c r="F4222" s="10">
        <v>42036</v>
      </c>
      <c r="G4222" s="10">
        <v>45689</v>
      </c>
      <c r="H4222" s="11">
        <v>11</v>
      </c>
      <c r="I4222" s="11" t="s">
        <v>277</v>
      </c>
      <c r="J4222" s="11" t="s">
        <v>261</v>
      </c>
      <c r="K4222" s="11" t="s">
        <v>12658</v>
      </c>
      <c r="L4222" s="11">
        <v>2</v>
      </c>
    </row>
    <row r="4223" spans="1:12">
      <c r="A4223" s="11" t="s">
        <v>8224</v>
      </c>
      <c r="D4223" s="11" t="s">
        <v>260</v>
      </c>
      <c r="E4223" s="19" t="s">
        <v>8474</v>
      </c>
      <c r="F4223" s="10">
        <v>42036</v>
      </c>
      <c r="G4223" s="10">
        <v>45689</v>
      </c>
      <c r="H4223" s="11">
        <v>11</v>
      </c>
      <c r="I4223" s="11" t="s">
        <v>277</v>
      </c>
      <c r="J4223" s="11" t="s">
        <v>261</v>
      </c>
      <c r="K4223" s="11" t="s">
        <v>12658</v>
      </c>
      <c r="L4223" s="11">
        <v>2</v>
      </c>
    </row>
    <row r="4224" spans="1:12">
      <c r="A4224" s="11" t="s">
        <v>8225</v>
      </c>
      <c r="D4224" s="11" t="s">
        <v>260</v>
      </c>
      <c r="E4224" s="19" t="s">
        <v>8475</v>
      </c>
      <c r="F4224" s="10">
        <v>42036</v>
      </c>
      <c r="G4224" s="10">
        <v>45689</v>
      </c>
      <c r="H4224" s="11">
        <v>11</v>
      </c>
      <c r="I4224" s="20" t="s">
        <v>259</v>
      </c>
      <c r="J4224" s="11" t="s">
        <v>261</v>
      </c>
      <c r="K4224" s="11" t="s">
        <v>12658</v>
      </c>
      <c r="L4224" s="11">
        <v>2</v>
      </c>
    </row>
    <row r="4225" spans="1:12">
      <c r="A4225" s="11" t="s">
        <v>8226</v>
      </c>
      <c r="D4225" s="11" t="s">
        <v>260</v>
      </c>
      <c r="E4225" s="19" t="s">
        <v>8476</v>
      </c>
      <c r="F4225" s="10">
        <v>42036</v>
      </c>
      <c r="G4225" s="10">
        <v>45689</v>
      </c>
      <c r="H4225" s="11">
        <v>11</v>
      </c>
      <c r="I4225" s="20" t="s">
        <v>259</v>
      </c>
      <c r="J4225" s="11" t="s">
        <v>261</v>
      </c>
      <c r="K4225" s="11" t="s">
        <v>12658</v>
      </c>
      <c r="L4225" s="11">
        <v>2</v>
      </c>
    </row>
    <row r="4226" spans="1:12">
      <c r="A4226" s="11" t="s">
        <v>8227</v>
      </c>
      <c r="D4226" s="11" t="s">
        <v>260</v>
      </c>
      <c r="E4226" s="19" t="s">
        <v>8477</v>
      </c>
      <c r="F4226" s="10">
        <v>42036</v>
      </c>
      <c r="G4226" s="10">
        <v>45689</v>
      </c>
      <c r="H4226" s="11">
        <v>11</v>
      </c>
      <c r="I4226" s="20" t="s">
        <v>259</v>
      </c>
      <c r="J4226" s="11" t="s">
        <v>261</v>
      </c>
      <c r="K4226" s="11" t="s">
        <v>12658</v>
      </c>
      <c r="L4226" s="11">
        <v>2</v>
      </c>
    </row>
    <row r="4227" spans="1:12">
      <c r="A4227" s="11" t="s">
        <v>8228</v>
      </c>
      <c r="D4227" s="11" t="s">
        <v>260</v>
      </c>
      <c r="E4227" s="19" t="s">
        <v>8478</v>
      </c>
      <c r="F4227" s="10">
        <v>42036</v>
      </c>
      <c r="G4227" s="10">
        <v>45689</v>
      </c>
      <c r="H4227" s="11">
        <v>11</v>
      </c>
      <c r="I4227" s="20" t="s">
        <v>259</v>
      </c>
      <c r="J4227" s="11" t="s">
        <v>261</v>
      </c>
      <c r="K4227" s="11" t="s">
        <v>12658</v>
      </c>
      <c r="L4227" s="11">
        <v>2</v>
      </c>
    </row>
    <row r="4228" spans="1:12">
      <c r="A4228" s="11" t="s">
        <v>8229</v>
      </c>
      <c r="D4228" s="11" t="s">
        <v>260</v>
      </c>
      <c r="E4228" s="19" t="s">
        <v>8479</v>
      </c>
      <c r="F4228" s="10">
        <v>42036</v>
      </c>
      <c r="G4228" s="10">
        <v>45689</v>
      </c>
      <c r="H4228" s="11">
        <v>11</v>
      </c>
      <c r="I4228" s="20" t="s">
        <v>259</v>
      </c>
      <c r="J4228" s="11" t="s">
        <v>261</v>
      </c>
      <c r="K4228" s="11" t="s">
        <v>12658</v>
      </c>
      <c r="L4228" s="11">
        <v>2</v>
      </c>
    </row>
    <row r="4229" spans="1:12">
      <c r="A4229" s="11" t="s">
        <v>8230</v>
      </c>
      <c r="D4229" s="11" t="s">
        <v>260</v>
      </c>
      <c r="E4229" s="19" t="s">
        <v>8480</v>
      </c>
      <c r="F4229" s="10">
        <v>42036</v>
      </c>
      <c r="G4229" s="10">
        <v>45689</v>
      </c>
      <c r="H4229" s="11">
        <v>11</v>
      </c>
      <c r="I4229" s="20" t="s">
        <v>259</v>
      </c>
      <c r="J4229" s="11" t="s">
        <v>261</v>
      </c>
      <c r="K4229" s="11" t="s">
        <v>12658</v>
      </c>
      <c r="L4229" s="11">
        <v>2</v>
      </c>
    </row>
    <row r="4230" spans="1:12">
      <c r="A4230" s="11" t="s">
        <v>8231</v>
      </c>
      <c r="D4230" s="11" t="s">
        <v>260</v>
      </c>
      <c r="E4230" s="19" t="s">
        <v>8481</v>
      </c>
      <c r="F4230" s="10">
        <v>42036</v>
      </c>
      <c r="G4230" s="10">
        <v>45689</v>
      </c>
      <c r="H4230" s="11">
        <v>11</v>
      </c>
      <c r="I4230" s="20" t="s">
        <v>259</v>
      </c>
      <c r="J4230" s="11" t="s">
        <v>261</v>
      </c>
      <c r="K4230" s="11" t="s">
        <v>12658</v>
      </c>
      <c r="L4230" s="11">
        <v>2</v>
      </c>
    </row>
    <row r="4231" spans="1:12">
      <c r="A4231" s="11" t="s">
        <v>8232</v>
      </c>
      <c r="D4231" s="11" t="s">
        <v>260</v>
      </c>
      <c r="E4231" s="19" t="s">
        <v>8482</v>
      </c>
      <c r="F4231" s="10">
        <v>42036</v>
      </c>
      <c r="G4231" s="10">
        <v>45689</v>
      </c>
      <c r="H4231" s="11">
        <v>11</v>
      </c>
      <c r="I4231" s="20" t="s">
        <v>259</v>
      </c>
      <c r="J4231" s="11" t="s">
        <v>261</v>
      </c>
      <c r="K4231" s="11" t="s">
        <v>12658</v>
      </c>
      <c r="L4231" s="11">
        <v>2</v>
      </c>
    </row>
    <row r="4232" spans="1:12">
      <c r="A4232" s="11" t="s">
        <v>8233</v>
      </c>
      <c r="D4232" s="11" t="s">
        <v>260</v>
      </c>
      <c r="E4232" s="19" t="s">
        <v>8483</v>
      </c>
      <c r="F4232" s="10">
        <v>42036</v>
      </c>
      <c r="G4232" s="10">
        <v>45689</v>
      </c>
      <c r="H4232" s="11">
        <v>11</v>
      </c>
      <c r="I4232" s="20" t="s">
        <v>259</v>
      </c>
      <c r="J4232" s="11" t="s">
        <v>261</v>
      </c>
      <c r="K4232" s="11" t="s">
        <v>12658</v>
      </c>
      <c r="L4232" s="11">
        <v>2</v>
      </c>
    </row>
    <row r="4233" spans="1:12">
      <c r="A4233" s="11" t="s">
        <v>8234</v>
      </c>
      <c r="D4233" s="11" t="s">
        <v>260</v>
      </c>
      <c r="E4233" s="19" t="s">
        <v>8484</v>
      </c>
      <c r="F4233" s="10">
        <v>42036</v>
      </c>
      <c r="G4233" s="10">
        <v>45689</v>
      </c>
      <c r="H4233" s="11">
        <v>11</v>
      </c>
      <c r="I4233" s="20" t="s">
        <v>259</v>
      </c>
      <c r="J4233" s="11" t="s">
        <v>261</v>
      </c>
      <c r="K4233" s="11" t="s">
        <v>12658</v>
      </c>
      <c r="L4233" s="11">
        <v>2</v>
      </c>
    </row>
    <row r="4234" spans="1:12">
      <c r="A4234" s="11" t="s">
        <v>8235</v>
      </c>
      <c r="D4234" s="11" t="s">
        <v>260</v>
      </c>
      <c r="E4234" s="19" t="s">
        <v>8485</v>
      </c>
      <c r="F4234" s="10">
        <v>42036</v>
      </c>
      <c r="G4234" s="10">
        <v>45689</v>
      </c>
      <c r="H4234" s="11">
        <v>11</v>
      </c>
      <c r="I4234" s="20" t="s">
        <v>259</v>
      </c>
      <c r="J4234" s="11" t="s">
        <v>261</v>
      </c>
      <c r="K4234" s="11" t="s">
        <v>12658</v>
      </c>
      <c r="L4234" s="11">
        <v>2</v>
      </c>
    </row>
    <row r="4235" spans="1:12">
      <c r="A4235" s="11" t="s">
        <v>8236</v>
      </c>
      <c r="D4235" s="11" t="s">
        <v>260</v>
      </c>
      <c r="E4235" s="19" t="s">
        <v>8486</v>
      </c>
      <c r="F4235" s="10">
        <v>42036</v>
      </c>
      <c r="G4235" s="10">
        <v>45689</v>
      </c>
      <c r="H4235" s="11">
        <v>11</v>
      </c>
      <c r="I4235" s="20" t="s">
        <v>259</v>
      </c>
      <c r="J4235" s="11" t="s">
        <v>261</v>
      </c>
      <c r="K4235" s="11" t="s">
        <v>12658</v>
      </c>
      <c r="L4235" s="11">
        <v>2</v>
      </c>
    </row>
    <row r="4236" spans="1:12">
      <c r="A4236" s="11" t="s">
        <v>8237</v>
      </c>
      <c r="D4236" s="11" t="s">
        <v>260</v>
      </c>
      <c r="E4236" s="19" t="s">
        <v>8487</v>
      </c>
      <c r="F4236" s="10">
        <v>42036</v>
      </c>
      <c r="G4236" s="10">
        <v>45689</v>
      </c>
      <c r="H4236" s="11">
        <v>11</v>
      </c>
      <c r="I4236" s="20" t="s">
        <v>259</v>
      </c>
      <c r="J4236" s="11" t="s">
        <v>261</v>
      </c>
      <c r="K4236" s="11" t="s">
        <v>12658</v>
      </c>
      <c r="L4236" s="11">
        <v>2</v>
      </c>
    </row>
    <row r="4237" spans="1:12">
      <c r="A4237" s="11" t="s">
        <v>8238</v>
      </c>
      <c r="D4237" s="11" t="s">
        <v>260</v>
      </c>
      <c r="E4237" s="19" t="s">
        <v>8488</v>
      </c>
      <c r="F4237" s="10">
        <v>42036</v>
      </c>
      <c r="G4237" s="10">
        <v>45689</v>
      </c>
      <c r="H4237" s="11">
        <v>11</v>
      </c>
      <c r="I4237" s="20" t="s">
        <v>259</v>
      </c>
      <c r="J4237" s="11" t="s">
        <v>261</v>
      </c>
      <c r="K4237" s="11" t="s">
        <v>12658</v>
      </c>
      <c r="L4237" s="11">
        <v>2</v>
      </c>
    </row>
    <row r="4238" spans="1:12">
      <c r="A4238" s="11" t="s">
        <v>8239</v>
      </c>
      <c r="D4238" s="11" t="s">
        <v>260</v>
      </c>
      <c r="E4238" s="19" t="s">
        <v>8489</v>
      </c>
      <c r="F4238" s="10">
        <v>42036</v>
      </c>
      <c r="G4238" s="10">
        <v>45689</v>
      </c>
      <c r="H4238" s="11">
        <v>11</v>
      </c>
      <c r="I4238" s="20" t="s">
        <v>259</v>
      </c>
      <c r="J4238" s="11" t="s">
        <v>261</v>
      </c>
      <c r="K4238" s="11" t="s">
        <v>12658</v>
      </c>
      <c r="L4238" s="11">
        <v>2</v>
      </c>
    </row>
    <row r="4239" spans="1:12">
      <c r="A4239" s="11" t="s">
        <v>8240</v>
      </c>
      <c r="D4239" s="11" t="s">
        <v>260</v>
      </c>
      <c r="E4239" s="19" t="s">
        <v>8490</v>
      </c>
      <c r="F4239" s="10">
        <v>42036</v>
      </c>
      <c r="G4239" s="10">
        <v>45689</v>
      </c>
      <c r="H4239" s="11">
        <v>11</v>
      </c>
      <c r="I4239" s="11" t="s">
        <v>277</v>
      </c>
      <c r="J4239" s="11" t="s">
        <v>261</v>
      </c>
      <c r="K4239" s="11" t="s">
        <v>12658</v>
      </c>
      <c r="L4239" s="11">
        <v>2</v>
      </c>
    </row>
    <row r="4240" spans="1:12">
      <c r="A4240" s="11" t="s">
        <v>8241</v>
      </c>
      <c r="D4240" s="11" t="s">
        <v>260</v>
      </c>
      <c r="E4240" s="19" t="s">
        <v>8491</v>
      </c>
      <c r="F4240" s="10">
        <v>42036</v>
      </c>
      <c r="G4240" s="10">
        <v>45689</v>
      </c>
      <c r="H4240" s="11">
        <v>11</v>
      </c>
      <c r="I4240" s="11" t="s">
        <v>277</v>
      </c>
      <c r="J4240" s="11" t="s">
        <v>261</v>
      </c>
      <c r="K4240" s="11" t="s">
        <v>12658</v>
      </c>
      <c r="L4240" s="11">
        <v>2</v>
      </c>
    </row>
    <row r="4241" spans="1:12">
      <c r="A4241" s="11" t="s">
        <v>8242</v>
      </c>
      <c r="D4241" s="11" t="s">
        <v>260</v>
      </c>
      <c r="E4241" s="19" t="s">
        <v>8492</v>
      </c>
      <c r="F4241" s="10">
        <v>42036</v>
      </c>
      <c r="G4241" s="10">
        <v>45689</v>
      </c>
      <c r="H4241" s="11">
        <v>11</v>
      </c>
      <c r="I4241" s="11" t="s">
        <v>277</v>
      </c>
      <c r="J4241" s="11" t="s">
        <v>261</v>
      </c>
      <c r="K4241" s="11" t="s">
        <v>12658</v>
      </c>
      <c r="L4241" s="11">
        <v>2</v>
      </c>
    </row>
    <row r="4242" spans="1:12">
      <c r="A4242" s="11" t="s">
        <v>8243</v>
      </c>
      <c r="D4242" s="11" t="s">
        <v>260</v>
      </c>
      <c r="E4242" s="19" t="s">
        <v>8493</v>
      </c>
      <c r="F4242" s="10">
        <v>42036</v>
      </c>
      <c r="G4242" s="10">
        <v>45689</v>
      </c>
      <c r="H4242" s="11">
        <v>11</v>
      </c>
      <c r="I4242" s="20" t="s">
        <v>259</v>
      </c>
      <c r="J4242" s="11" t="s">
        <v>261</v>
      </c>
      <c r="K4242" s="11" t="s">
        <v>12658</v>
      </c>
      <c r="L4242" s="11">
        <v>2</v>
      </c>
    </row>
    <row r="4243" spans="1:12">
      <c r="A4243" s="11" t="s">
        <v>8244</v>
      </c>
      <c r="D4243" s="11" t="s">
        <v>260</v>
      </c>
      <c r="E4243" s="19" t="s">
        <v>8494</v>
      </c>
      <c r="F4243" s="10">
        <v>42036</v>
      </c>
      <c r="G4243" s="10">
        <v>45689</v>
      </c>
      <c r="H4243" s="11">
        <v>11</v>
      </c>
      <c r="I4243" s="20" t="s">
        <v>259</v>
      </c>
      <c r="J4243" s="11" t="s">
        <v>261</v>
      </c>
      <c r="K4243" s="11" t="s">
        <v>12658</v>
      </c>
      <c r="L4243" s="11">
        <v>2</v>
      </c>
    </row>
    <row r="4244" spans="1:12">
      <c r="A4244" s="11" t="s">
        <v>8245</v>
      </c>
      <c r="D4244" s="11" t="s">
        <v>260</v>
      </c>
      <c r="E4244" s="19" t="s">
        <v>8495</v>
      </c>
      <c r="F4244" s="10">
        <v>42036</v>
      </c>
      <c r="G4244" s="10">
        <v>45689</v>
      </c>
      <c r="H4244" s="11">
        <v>11</v>
      </c>
      <c r="I4244" s="20" t="s">
        <v>259</v>
      </c>
      <c r="J4244" s="11" t="s">
        <v>261</v>
      </c>
      <c r="K4244" s="11" t="s">
        <v>12658</v>
      </c>
      <c r="L4244" s="11">
        <v>2</v>
      </c>
    </row>
    <row r="4245" spans="1:12">
      <c r="A4245" s="11" t="s">
        <v>8246</v>
      </c>
      <c r="D4245" s="11" t="s">
        <v>260</v>
      </c>
      <c r="E4245" s="19" t="s">
        <v>8496</v>
      </c>
      <c r="F4245" s="10">
        <v>42036</v>
      </c>
      <c r="G4245" s="10">
        <v>45689</v>
      </c>
      <c r="H4245" s="11">
        <v>11</v>
      </c>
      <c r="I4245" s="20" t="s">
        <v>259</v>
      </c>
      <c r="J4245" s="11" t="s">
        <v>261</v>
      </c>
      <c r="K4245" s="11" t="s">
        <v>12658</v>
      </c>
      <c r="L4245" s="11">
        <v>2</v>
      </c>
    </row>
    <row r="4246" spans="1:12">
      <c r="A4246" s="11" t="s">
        <v>8247</v>
      </c>
      <c r="D4246" s="11" t="s">
        <v>260</v>
      </c>
      <c r="E4246" s="19" t="s">
        <v>8497</v>
      </c>
      <c r="F4246" s="10">
        <v>42036</v>
      </c>
      <c r="G4246" s="10">
        <v>45689</v>
      </c>
      <c r="H4246" s="11">
        <v>11</v>
      </c>
      <c r="I4246" s="20" t="s">
        <v>259</v>
      </c>
      <c r="J4246" s="11" t="s">
        <v>261</v>
      </c>
      <c r="K4246" s="11" t="s">
        <v>12658</v>
      </c>
      <c r="L4246" s="11">
        <v>2</v>
      </c>
    </row>
    <row r="4247" spans="1:12">
      <c r="A4247" s="11" t="s">
        <v>8248</v>
      </c>
      <c r="D4247" s="11" t="s">
        <v>260</v>
      </c>
      <c r="E4247" s="19" t="s">
        <v>8498</v>
      </c>
      <c r="F4247" s="10">
        <v>42036</v>
      </c>
      <c r="G4247" s="10">
        <v>45689</v>
      </c>
      <c r="H4247" s="11">
        <v>11</v>
      </c>
      <c r="I4247" s="20" t="s">
        <v>259</v>
      </c>
      <c r="J4247" s="11" t="s">
        <v>261</v>
      </c>
      <c r="K4247" s="11" t="s">
        <v>12658</v>
      </c>
      <c r="L4247" s="11">
        <v>2</v>
      </c>
    </row>
    <row r="4248" spans="1:12">
      <c r="A4248" s="11" t="s">
        <v>8249</v>
      </c>
      <c r="D4248" s="11" t="s">
        <v>260</v>
      </c>
      <c r="E4248" s="19" t="s">
        <v>8499</v>
      </c>
      <c r="F4248" s="10">
        <v>42036</v>
      </c>
      <c r="G4248" s="10">
        <v>45689</v>
      </c>
      <c r="H4248" s="11">
        <v>11</v>
      </c>
      <c r="I4248" s="20" t="s">
        <v>259</v>
      </c>
      <c r="J4248" s="11" t="s">
        <v>261</v>
      </c>
      <c r="K4248" s="11" t="s">
        <v>12658</v>
      </c>
      <c r="L4248" s="11">
        <v>2</v>
      </c>
    </row>
    <row r="4249" spans="1:12">
      <c r="A4249" s="11" t="s">
        <v>8250</v>
      </c>
      <c r="D4249" s="11" t="s">
        <v>260</v>
      </c>
      <c r="E4249" s="19" t="s">
        <v>8500</v>
      </c>
      <c r="F4249" s="10">
        <v>42036</v>
      </c>
      <c r="G4249" s="10">
        <v>45689</v>
      </c>
      <c r="H4249" s="11">
        <v>11</v>
      </c>
      <c r="I4249" s="20" t="s">
        <v>259</v>
      </c>
      <c r="J4249" s="11" t="s">
        <v>261</v>
      </c>
      <c r="K4249" s="11" t="s">
        <v>12658</v>
      </c>
      <c r="L4249" s="11">
        <v>2</v>
      </c>
    </row>
    <row r="4250" spans="1:12">
      <c r="A4250" s="11" t="s">
        <v>8251</v>
      </c>
      <c r="D4250" s="11" t="s">
        <v>260</v>
      </c>
      <c r="E4250" s="19" t="s">
        <v>8501</v>
      </c>
      <c r="F4250" s="10">
        <v>42036</v>
      </c>
      <c r="G4250" s="10">
        <v>45689</v>
      </c>
      <c r="H4250" s="11">
        <v>11</v>
      </c>
      <c r="I4250" s="20" t="s">
        <v>259</v>
      </c>
      <c r="J4250" s="11" t="s">
        <v>261</v>
      </c>
      <c r="K4250" s="11" t="s">
        <v>12658</v>
      </c>
      <c r="L4250" s="11">
        <v>2</v>
      </c>
    </row>
    <row r="4251" spans="1:12">
      <c r="A4251" s="11" t="s">
        <v>8252</v>
      </c>
      <c r="D4251" s="11" t="s">
        <v>260</v>
      </c>
      <c r="E4251" s="19" t="s">
        <v>8502</v>
      </c>
      <c r="F4251" s="10">
        <v>42036</v>
      </c>
      <c r="G4251" s="10">
        <v>45689</v>
      </c>
      <c r="H4251" s="11">
        <v>11</v>
      </c>
      <c r="I4251" s="20" t="s">
        <v>259</v>
      </c>
      <c r="J4251" s="11" t="s">
        <v>261</v>
      </c>
      <c r="K4251" s="11" t="s">
        <v>12658</v>
      </c>
      <c r="L4251" s="11">
        <v>2</v>
      </c>
    </row>
    <row r="4252" spans="1:12">
      <c r="A4252" s="11" t="s">
        <v>8253</v>
      </c>
      <c r="D4252" s="11" t="s">
        <v>260</v>
      </c>
      <c r="E4252" s="19" t="s">
        <v>8503</v>
      </c>
      <c r="F4252" s="10">
        <v>42036</v>
      </c>
      <c r="G4252" s="10">
        <v>45689</v>
      </c>
      <c r="H4252" s="11">
        <v>11</v>
      </c>
      <c r="I4252" s="20" t="s">
        <v>259</v>
      </c>
      <c r="J4252" s="11" t="s">
        <v>261</v>
      </c>
      <c r="K4252" s="11" t="s">
        <v>12658</v>
      </c>
      <c r="L4252" s="11">
        <v>2</v>
      </c>
    </row>
    <row r="4253" spans="1:12">
      <c r="A4253" s="11" t="s">
        <v>8254</v>
      </c>
      <c r="D4253" s="11" t="s">
        <v>260</v>
      </c>
      <c r="E4253" s="19" t="s">
        <v>8504</v>
      </c>
      <c r="F4253" s="10">
        <v>42036</v>
      </c>
      <c r="G4253" s="10">
        <v>45689</v>
      </c>
      <c r="H4253" s="11">
        <v>11</v>
      </c>
      <c r="I4253" s="20" t="s">
        <v>259</v>
      </c>
      <c r="J4253" s="11" t="s">
        <v>261</v>
      </c>
      <c r="K4253" s="11" t="s">
        <v>12658</v>
      </c>
      <c r="L4253" s="11">
        <v>2</v>
      </c>
    </row>
    <row r="4254" spans="1:12">
      <c r="A4254" s="11" t="s">
        <v>8255</v>
      </c>
      <c r="D4254" s="11" t="s">
        <v>260</v>
      </c>
      <c r="E4254" s="19" t="s">
        <v>8505</v>
      </c>
      <c r="F4254" s="10">
        <v>42036</v>
      </c>
      <c r="G4254" s="10">
        <v>45689</v>
      </c>
      <c r="H4254" s="11">
        <v>11</v>
      </c>
      <c r="I4254" s="20" t="s">
        <v>259</v>
      </c>
      <c r="J4254" s="11" t="s">
        <v>261</v>
      </c>
      <c r="K4254" s="11" t="s">
        <v>12658</v>
      </c>
      <c r="L4254" s="11">
        <v>2</v>
      </c>
    </row>
    <row r="4255" spans="1:12">
      <c r="A4255" s="11" t="s">
        <v>8256</v>
      </c>
      <c r="D4255" s="11" t="s">
        <v>260</v>
      </c>
      <c r="E4255" s="19" t="s">
        <v>8506</v>
      </c>
      <c r="F4255" s="10">
        <v>42036</v>
      </c>
      <c r="G4255" s="10">
        <v>45689</v>
      </c>
      <c r="H4255" s="11">
        <v>11</v>
      </c>
      <c r="I4255" s="20" t="s">
        <v>259</v>
      </c>
      <c r="J4255" s="11" t="s">
        <v>261</v>
      </c>
      <c r="K4255" s="11" t="s">
        <v>12658</v>
      </c>
      <c r="L4255" s="11">
        <v>2</v>
      </c>
    </row>
    <row r="4256" spans="1:12">
      <c r="A4256" s="11" t="s">
        <v>8257</v>
      </c>
      <c r="D4256" s="11" t="s">
        <v>260</v>
      </c>
      <c r="E4256" s="19" t="s">
        <v>8507</v>
      </c>
      <c r="F4256" s="10">
        <v>42036</v>
      </c>
      <c r="G4256" s="10">
        <v>45689</v>
      </c>
      <c r="H4256" s="11">
        <v>11</v>
      </c>
      <c r="I4256" s="20" t="s">
        <v>259</v>
      </c>
      <c r="J4256" s="11" t="s">
        <v>261</v>
      </c>
      <c r="K4256" s="11" t="s">
        <v>12658</v>
      </c>
      <c r="L4256" s="11">
        <v>2</v>
      </c>
    </row>
    <row r="4257" spans="1:12">
      <c r="A4257" s="11" t="s">
        <v>8258</v>
      </c>
      <c r="D4257" s="11" t="s">
        <v>260</v>
      </c>
      <c r="E4257" s="19" t="s">
        <v>8508</v>
      </c>
      <c r="F4257" s="10">
        <v>42036</v>
      </c>
      <c r="G4257" s="10">
        <v>45689</v>
      </c>
      <c r="H4257" s="11">
        <v>11</v>
      </c>
      <c r="I4257" s="11" t="s">
        <v>277</v>
      </c>
      <c r="J4257" s="11" t="s">
        <v>261</v>
      </c>
      <c r="K4257" s="11" t="s">
        <v>12658</v>
      </c>
      <c r="L4257" s="11">
        <v>2</v>
      </c>
    </row>
    <row r="4258" spans="1:12">
      <c r="A4258" s="11" t="s">
        <v>8259</v>
      </c>
      <c r="D4258" s="11" t="s">
        <v>260</v>
      </c>
      <c r="E4258" s="19" t="s">
        <v>8509</v>
      </c>
      <c r="F4258" s="10">
        <v>42036</v>
      </c>
      <c r="G4258" s="10">
        <v>45689</v>
      </c>
      <c r="H4258" s="11">
        <v>11</v>
      </c>
      <c r="I4258" s="11" t="s">
        <v>277</v>
      </c>
      <c r="J4258" s="11" t="s">
        <v>261</v>
      </c>
      <c r="K4258" s="11" t="s">
        <v>12658</v>
      </c>
      <c r="L4258" s="11">
        <v>2</v>
      </c>
    </row>
    <row r="4259" spans="1:12">
      <c r="A4259" s="11" t="s">
        <v>8260</v>
      </c>
      <c r="D4259" s="11" t="s">
        <v>260</v>
      </c>
      <c r="E4259" s="19" t="s">
        <v>8510</v>
      </c>
      <c r="F4259" s="10">
        <v>42036</v>
      </c>
      <c r="G4259" s="10">
        <v>45689</v>
      </c>
      <c r="H4259" s="11">
        <v>11</v>
      </c>
      <c r="I4259" s="11" t="s">
        <v>277</v>
      </c>
      <c r="J4259" s="11" t="s">
        <v>261</v>
      </c>
      <c r="K4259" s="11" t="s">
        <v>12658</v>
      </c>
      <c r="L4259" s="11">
        <v>2</v>
      </c>
    </row>
    <row r="4260" spans="1:12">
      <c r="A4260" s="11" t="s">
        <v>8261</v>
      </c>
      <c r="D4260" s="11" t="s">
        <v>260</v>
      </c>
      <c r="E4260" s="19" t="s">
        <v>8511</v>
      </c>
      <c r="F4260" s="10">
        <v>42036</v>
      </c>
      <c r="G4260" s="10">
        <v>45689</v>
      </c>
      <c r="H4260" s="11">
        <v>11</v>
      </c>
      <c r="I4260" s="20" t="s">
        <v>259</v>
      </c>
      <c r="J4260" s="11" t="s">
        <v>261</v>
      </c>
      <c r="K4260" s="11" t="s">
        <v>12658</v>
      </c>
      <c r="L4260" s="11">
        <v>2</v>
      </c>
    </row>
    <row r="4261" spans="1:12">
      <c r="A4261" s="11" t="s">
        <v>8262</v>
      </c>
      <c r="D4261" s="11" t="s">
        <v>260</v>
      </c>
      <c r="E4261" s="19" t="s">
        <v>8512</v>
      </c>
      <c r="F4261" s="10">
        <v>42036</v>
      </c>
      <c r="G4261" s="10">
        <v>45689</v>
      </c>
      <c r="H4261" s="11">
        <v>11</v>
      </c>
      <c r="I4261" s="20" t="s">
        <v>259</v>
      </c>
      <c r="J4261" s="11" t="s">
        <v>261</v>
      </c>
      <c r="K4261" s="11" t="s">
        <v>12658</v>
      </c>
      <c r="L4261" s="11">
        <v>2</v>
      </c>
    </row>
    <row r="4262" spans="1:12">
      <c r="A4262" s="11" t="s">
        <v>8513</v>
      </c>
      <c r="D4262" s="11" t="s">
        <v>260</v>
      </c>
      <c r="E4262" s="19" t="s">
        <v>8763</v>
      </c>
      <c r="F4262" s="10">
        <v>42036</v>
      </c>
      <c r="G4262" s="10">
        <v>45689</v>
      </c>
      <c r="H4262" s="11">
        <v>11</v>
      </c>
      <c r="I4262" s="20" t="s">
        <v>259</v>
      </c>
      <c r="J4262" s="11" t="s">
        <v>261</v>
      </c>
      <c r="K4262" s="11" t="s">
        <v>12658</v>
      </c>
      <c r="L4262" s="11">
        <v>2</v>
      </c>
    </row>
    <row r="4263" spans="1:12">
      <c r="A4263" s="11" t="s">
        <v>8514</v>
      </c>
      <c r="D4263" s="11" t="s">
        <v>260</v>
      </c>
      <c r="E4263" s="19" t="s">
        <v>8764</v>
      </c>
      <c r="F4263" s="10">
        <v>42036</v>
      </c>
      <c r="G4263" s="10">
        <v>45689</v>
      </c>
      <c r="H4263" s="11">
        <v>11</v>
      </c>
      <c r="I4263" s="20" t="s">
        <v>259</v>
      </c>
      <c r="J4263" s="11" t="s">
        <v>261</v>
      </c>
      <c r="K4263" s="11" t="s">
        <v>12658</v>
      </c>
      <c r="L4263" s="11">
        <v>2</v>
      </c>
    </row>
    <row r="4264" spans="1:12">
      <c r="A4264" s="11" t="s">
        <v>8515</v>
      </c>
      <c r="D4264" s="11" t="s">
        <v>260</v>
      </c>
      <c r="E4264" s="19" t="s">
        <v>8765</v>
      </c>
      <c r="F4264" s="10">
        <v>42036</v>
      </c>
      <c r="G4264" s="10">
        <v>45689</v>
      </c>
      <c r="H4264" s="11">
        <v>11</v>
      </c>
      <c r="I4264" s="20" t="s">
        <v>259</v>
      </c>
      <c r="J4264" s="11" t="s">
        <v>261</v>
      </c>
      <c r="K4264" s="11" t="s">
        <v>12658</v>
      </c>
      <c r="L4264" s="11">
        <v>2</v>
      </c>
    </row>
    <row r="4265" spans="1:12">
      <c r="A4265" s="11" t="s">
        <v>8516</v>
      </c>
      <c r="D4265" s="11" t="s">
        <v>260</v>
      </c>
      <c r="E4265" s="19" t="s">
        <v>8766</v>
      </c>
      <c r="F4265" s="10">
        <v>42036</v>
      </c>
      <c r="G4265" s="10">
        <v>45689</v>
      </c>
      <c r="H4265" s="11">
        <v>11</v>
      </c>
      <c r="I4265" s="20" t="s">
        <v>259</v>
      </c>
      <c r="J4265" s="11" t="s">
        <v>261</v>
      </c>
      <c r="K4265" s="11" t="s">
        <v>12658</v>
      </c>
      <c r="L4265" s="11">
        <v>2</v>
      </c>
    </row>
    <row r="4266" spans="1:12">
      <c r="A4266" s="11" t="s">
        <v>8517</v>
      </c>
      <c r="D4266" s="11" t="s">
        <v>260</v>
      </c>
      <c r="E4266" s="19" t="s">
        <v>8767</v>
      </c>
      <c r="F4266" s="10">
        <v>42036</v>
      </c>
      <c r="G4266" s="10">
        <v>45689</v>
      </c>
      <c r="H4266" s="11">
        <v>11</v>
      </c>
      <c r="I4266" s="20" t="s">
        <v>259</v>
      </c>
      <c r="J4266" s="11" t="s">
        <v>261</v>
      </c>
      <c r="K4266" s="11" t="s">
        <v>12658</v>
      </c>
      <c r="L4266" s="11">
        <v>2</v>
      </c>
    </row>
    <row r="4267" spans="1:12">
      <c r="A4267" s="11" t="s">
        <v>8518</v>
      </c>
      <c r="D4267" s="11" t="s">
        <v>260</v>
      </c>
      <c r="E4267" s="19" t="s">
        <v>8768</v>
      </c>
      <c r="F4267" s="10">
        <v>42036</v>
      </c>
      <c r="G4267" s="10">
        <v>45689</v>
      </c>
      <c r="H4267" s="11">
        <v>11</v>
      </c>
      <c r="I4267" s="20" t="s">
        <v>259</v>
      </c>
      <c r="J4267" s="11" t="s">
        <v>261</v>
      </c>
      <c r="K4267" s="11" t="s">
        <v>12658</v>
      </c>
      <c r="L4267" s="11">
        <v>2</v>
      </c>
    </row>
    <row r="4268" spans="1:12">
      <c r="A4268" s="11" t="s">
        <v>8519</v>
      </c>
      <c r="D4268" s="11" t="s">
        <v>260</v>
      </c>
      <c r="E4268" s="19" t="s">
        <v>8769</v>
      </c>
      <c r="F4268" s="10">
        <v>42036</v>
      </c>
      <c r="G4268" s="10">
        <v>45689</v>
      </c>
      <c r="H4268" s="11">
        <v>11</v>
      </c>
      <c r="I4268" s="20" t="s">
        <v>259</v>
      </c>
      <c r="J4268" s="11" t="s">
        <v>261</v>
      </c>
      <c r="K4268" s="11" t="s">
        <v>12658</v>
      </c>
      <c r="L4268" s="11">
        <v>2</v>
      </c>
    </row>
    <row r="4269" spans="1:12">
      <c r="A4269" s="11" t="s">
        <v>8520</v>
      </c>
      <c r="D4269" s="11" t="s">
        <v>260</v>
      </c>
      <c r="E4269" s="19" t="s">
        <v>8770</v>
      </c>
      <c r="F4269" s="10">
        <v>42036</v>
      </c>
      <c r="G4269" s="10">
        <v>45689</v>
      </c>
      <c r="H4269" s="11">
        <v>11</v>
      </c>
      <c r="I4269" s="20" t="s">
        <v>259</v>
      </c>
      <c r="J4269" s="11" t="s">
        <v>261</v>
      </c>
      <c r="K4269" s="11" t="s">
        <v>12658</v>
      </c>
      <c r="L4269" s="11">
        <v>2</v>
      </c>
    </row>
    <row r="4270" spans="1:12">
      <c r="A4270" s="11" t="s">
        <v>8521</v>
      </c>
      <c r="D4270" s="11" t="s">
        <v>260</v>
      </c>
      <c r="E4270" s="19" t="s">
        <v>8771</v>
      </c>
      <c r="F4270" s="10">
        <v>42036</v>
      </c>
      <c r="G4270" s="10">
        <v>45689</v>
      </c>
      <c r="H4270" s="11">
        <v>11</v>
      </c>
      <c r="I4270" s="20" t="s">
        <v>259</v>
      </c>
      <c r="J4270" s="11" t="s">
        <v>261</v>
      </c>
      <c r="K4270" s="11" t="s">
        <v>12658</v>
      </c>
      <c r="L4270" s="11">
        <v>2</v>
      </c>
    </row>
    <row r="4271" spans="1:12">
      <c r="A4271" s="11" t="s">
        <v>8522</v>
      </c>
      <c r="D4271" s="11" t="s">
        <v>260</v>
      </c>
      <c r="E4271" s="19" t="s">
        <v>8772</v>
      </c>
      <c r="F4271" s="10">
        <v>42036</v>
      </c>
      <c r="G4271" s="10">
        <v>45689</v>
      </c>
      <c r="H4271" s="11">
        <v>11</v>
      </c>
      <c r="I4271" s="20" t="s">
        <v>259</v>
      </c>
      <c r="J4271" s="11" t="s">
        <v>261</v>
      </c>
      <c r="K4271" s="11" t="s">
        <v>12658</v>
      </c>
      <c r="L4271" s="11">
        <v>2</v>
      </c>
    </row>
    <row r="4272" spans="1:12">
      <c r="A4272" s="11" t="s">
        <v>8523</v>
      </c>
      <c r="D4272" s="11" t="s">
        <v>260</v>
      </c>
      <c r="E4272" s="19" t="s">
        <v>8773</v>
      </c>
      <c r="F4272" s="10">
        <v>42036</v>
      </c>
      <c r="G4272" s="10">
        <v>45689</v>
      </c>
      <c r="H4272" s="11">
        <v>11</v>
      </c>
      <c r="I4272" s="20" t="s">
        <v>259</v>
      </c>
      <c r="J4272" s="11" t="s">
        <v>261</v>
      </c>
      <c r="K4272" s="11" t="s">
        <v>12658</v>
      </c>
      <c r="L4272" s="11">
        <v>2</v>
      </c>
    </row>
    <row r="4273" spans="1:12">
      <c r="A4273" s="11" t="s">
        <v>8524</v>
      </c>
      <c r="D4273" s="11" t="s">
        <v>260</v>
      </c>
      <c r="E4273" s="19" t="s">
        <v>8774</v>
      </c>
      <c r="F4273" s="10">
        <v>42036</v>
      </c>
      <c r="G4273" s="10">
        <v>45689</v>
      </c>
      <c r="H4273" s="11">
        <v>11</v>
      </c>
      <c r="I4273" s="20" t="s">
        <v>259</v>
      </c>
      <c r="J4273" s="11" t="s">
        <v>261</v>
      </c>
      <c r="K4273" s="11" t="s">
        <v>12658</v>
      </c>
      <c r="L4273" s="11">
        <v>2</v>
      </c>
    </row>
    <row r="4274" spans="1:12">
      <c r="A4274" s="11" t="s">
        <v>8525</v>
      </c>
      <c r="D4274" s="11" t="s">
        <v>260</v>
      </c>
      <c r="E4274" s="19" t="s">
        <v>8775</v>
      </c>
      <c r="F4274" s="10">
        <v>42036</v>
      </c>
      <c r="G4274" s="10">
        <v>45689</v>
      </c>
      <c r="H4274" s="11">
        <v>11</v>
      </c>
      <c r="I4274" s="20" t="s">
        <v>259</v>
      </c>
      <c r="J4274" s="11" t="s">
        <v>261</v>
      </c>
      <c r="K4274" s="11" t="s">
        <v>12658</v>
      </c>
      <c r="L4274" s="11">
        <v>2</v>
      </c>
    </row>
    <row r="4275" spans="1:12">
      <c r="A4275" s="11" t="s">
        <v>8526</v>
      </c>
      <c r="D4275" s="11" t="s">
        <v>260</v>
      </c>
      <c r="E4275" s="19" t="s">
        <v>8776</v>
      </c>
      <c r="F4275" s="10">
        <v>42036</v>
      </c>
      <c r="G4275" s="10">
        <v>45689</v>
      </c>
      <c r="H4275" s="11">
        <v>11</v>
      </c>
      <c r="I4275" s="11" t="s">
        <v>277</v>
      </c>
      <c r="J4275" s="11" t="s">
        <v>261</v>
      </c>
      <c r="K4275" s="11" t="s">
        <v>12658</v>
      </c>
      <c r="L4275" s="11">
        <v>2</v>
      </c>
    </row>
    <row r="4276" spans="1:12">
      <c r="A4276" s="11" t="s">
        <v>8527</v>
      </c>
      <c r="D4276" s="11" t="s">
        <v>260</v>
      </c>
      <c r="E4276" s="19" t="s">
        <v>8777</v>
      </c>
      <c r="F4276" s="10">
        <v>42036</v>
      </c>
      <c r="G4276" s="10">
        <v>45689</v>
      </c>
      <c r="H4276" s="11">
        <v>11</v>
      </c>
      <c r="I4276" s="11" t="s">
        <v>277</v>
      </c>
      <c r="J4276" s="11" t="s">
        <v>261</v>
      </c>
      <c r="K4276" s="11" t="s">
        <v>12658</v>
      </c>
      <c r="L4276" s="11">
        <v>2</v>
      </c>
    </row>
    <row r="4277" spans="1:12">
      <c r="A4277" s="11" t="s">
        <v>8528</v>
      </c>
      <c r="D4277" s="11" t="s">
        <v>260</v>
      </c>
      <c r="E4277" s="19" t="s">
        <v>8778</v>
      </c>
      <c r="F4277" s="10">
        <v>42036</v>
      </c>
      <c r="G4277" s="10">
        <v>45689</v>
      </c>
      <c r="H4277" s="11">
        <v>11</v>
      </c>
      <c r="I4277" s="11" t="s">
        <v>277</v>
      </c>
      <c r="J4277" s="11" t="s">
        <v>261</v>
      </c>
      <c r="K4277" s="11" t="s">
        <v>12658</v>
      </c>
      <c r="L4277" s="11">
        <v>2</v>
      </c>
    </row>
    <row r="4278" spans="1:12">
      <c r="A4278" s="11" t="s">
        <v>8529</v>
      </c>
      <c r="D4278" s="11" t="s">
        <v>260</v>
      </c>
      <c r="E4278" s="19" t="s">
        <v>8779</v>
      </c>
      <c r="F4278" s="10">
        <v>42036</v>
      </c>
      <c r="G4278" s="10">
        <v>45689</v>
      </c>
      <c r="H4278" s="11">
        <v>11</v>
      </c>
      <c r="I4278" s="20" t="s">
        <v>259</v>
      </c>
      <c r="J4278" s="11" t="s">
        <v>261</v>
      </c>
      <c r="K4278" s="11" t="s">
        <v>12658</v>
      </c>
      <c r="L4278" s="11">
        <v>2</v>
      </c>
    </row>
    <row r="4279" spans="1:12">
      <c r="A4279" s="11" t="s">
        <v>8530</v>
      </c>
      <c r="D4279" s="11" t="s">
        <v>260</v>
      </c>
      <c r="E4279" s="19" t="s">
        <v>8780</v>
      </c>
      <c r="F4279" s="10">
        <v>42036</v>
      </c>
      <c r="G4279" s="10">
        <v>45689</v>
      </c>
      <c r="H4279" s="11">
        <v>11</v>
      </c>
      <c r="I4279" s="20" t="s">
        <v>259</v>
      </c>
      <c r="J4279" s="11" t="s">
        <v>261</v>
      </c>
      <c r="K4279" s="11" t="s">
        <v>12658</v>
      </c>
      <c r="L4279" s="11">
        <v>2</v>
      </c>
    </row>
    <row r="4280" spans="1:12">
      <c r="A4280" s="11" t="s">
        <v>8531</v>
      </c>
      <c r="D4280" s="11" t="s">
        <v>260</v>
      </c>
      <c r="E4280" s="19" t="s">
        <v>8781</v>
      </c>
      <c r="F4280" s="10">
        <v>42036</v>
      </c>
      <c r="G4280" s="10">
        <v>45689</v>
      </c>
      <c r="H4280" s="11">
        <v>11</v>
      </c>
      <c r="I4280" s="20" t="s">
        <v>259</v>
      </c>
      <c r="J4280" s="11" t="s">
        <v>261</v>
      </c>
      <c r="K4280" s="11" t="s">
        <v>12658</v>
      </c>
      <c r="L4280" s="11">
        <v>2</v>
      </c>
    </row>
    <row r="4281" spans="1:12">
      <c r="A4281" s="11" t="s">
        <v>8532</v>
      </c>
      <c r="D4281" s="11" t="s">
        <v>260</v>
      </c>
      <c r="E4281" s="19" t="s">
        <v>8782</v>
      </c>
      <c r="F4281" s="10">
        <v>42036</v>
      </c>
      <c r="G4281" s="10">
        <v>45689</v>
      </c>
      <c r="H4281" s="11">
        <v>11</v>
      </c>
      <c r="I4281" s="20" t="s">
        <v>259</v>
      </c>
      <c r="J4281" s="11" t="s">
        <v>261</v>
      </c>
      <c r="K4281" s="11" t="s">
        <v>12658</v>
      </c>
      <c r="L4281" s="11">
        <v>2</v>
      </c>
    </row>
    <row r="4282" spans="1:12">
      <c r="A4282" s="11" t="s">
        <v>8533</v>
      </c>
      <c r="D4282" s="11" t="s">
        <v>260</v>
      </c>
      <c r="E4282" s="19" t="s">
        <v>8783</v>
      </c>
      <c r="F4282" s="10">
        <v>42036</v>
      </c>
      <c r="G4282" s="10">
        <v>45689</v>
      </c>
      <c r="H4282" s="11">
        <v>11</v>
      </c>
      <c r="I4282" s="20" t="s">
        <v>259</v>
      </c>
      <c r="J4282" s="11" t="s">
        <v>261</v>
      </c>
      <c r="K4282" s="11" t="s">
        <v>12658</v>
      </c>
      <c r="L4282" s="11">
        <v>2</v>
      </c>
    </row>
    <row r="4283" spans="1:12">
      <c r="A4283" s="11" t="s">
        <v>8534</v>
      </c>
      <c r="D4283" s="11" t="s">
        <v>260</v>
      </c>
      <c r="E4283" s="19" t="s">
        <v>8784</v>
      </c>
      <c r="F4283" s="10">
        <v>42036</v>
      </c>
      <c r="G4283" s="10">
        <v>45689</v>
      </c>
      <c r="H4283" s="11">
        <v>11</v>
      </c>
      <c r="I4283" s="20" t="s">
        <v>259</v>
      </c>
      <c r="J4283" s="11" t="s">
        <v>261</v>
      </c>
      <c r="K4283" s="11" t="s">
        <v>12658</v>
      </c>
      <c r="L4283" s="11">
        <v>2</v>
      </c>
    </row>
    <row r="4284" spans="1:12">
      <c r="A4284" s="11" t="s">
        <v>8535</v>
      </c>
      <c r="D4284" s="11" t="s">
        <v>260</v>
      </c>
      <c r="E4284" s="19" t="s">
        <v>8785</v>
      </c>
      <c r="F4284" s="10">
        <v>42036</v>
      </c>
      <c r="G4284" s="10">
        <v>45689</v>
      </c>
      <c r="H4284" s="11">
        <v>11</v>
      </c>
      <c r="I4284" s="20" t="s">
        <v>259</v>
      </c>
      <c r="J4284" s="11" t="s">
        <v>261</v>
      </c>
      <c r="K4284" s="11" t="s">
        <v>12658</v>
      </c>
      <c r="L4284" s="11">
        <v>2</v>
      </c>
    </row>
    <row r="4285" spans="1:12">
      <c r="A4285" s="11" t="s">
        <v>8536</v>
      </c>
      <c r="D4285" s="11" t="s">
        <v>260</v>
      </c>
      <c r="E4285" s="19" t="s">
        <v>8786</v>
      </c>
      <c r="F4285" s="10">
        <v>42036</v>
      </c>
      <c r="G4285" s="10">
        <v>45689</v>
      </c>
      <c r="H4285" s="11">
        <v>11</v>
      </c>
      <c r="I4285" s="20" t="s">
        <v>259</v>
      </c>
      <c r="J4285" s="11" t="s">
        <v>261</v>
      </c>
      <c r="K4285" s="11" t="s">
        <v>12658</v>
      </c>
      <c r="L4285" s="11">
        <v>2</v>
      </c>
    </row>
    <row r="4286" spans="1:12">
      <c r="A4286" s="11" t="s">
        <v>8537</v>
      </c>
      <c r="D4286" s="11" t="s">
        <v>260</v>
      </c>
      <c r="E4286" s="19" t="s">
        <v>8787</v>
      </c>
      <c r="F4286" s="10">
        <v>42036</v>
      </c>
      <c r="G4286" s="10">
        <v>45689</v>
      </c>
      <c r="H4286" s="11">
        <v>11</v>
      </c>
      <c r="I4286" s="20" t="s">
        <v>259</v>
      </c>
      <c r="J4286" s="11" t="s">
        <v>261</v>
      </c>
      <c r="K4286" s="11" t="s">
        <v>12658</v>
      </c>
      <c r="L4286" s="11">
        <v>2</v>
      </c>
    </row>
    <row r="4287" spans="1:12">
      <c r="A4287" s="11" t="s">
        <v>8538</v>
      </c>
      <c r="D4287" s="11" t="s">
        <v>260</v>
      </c>
      <c r="E4287" s="19" t="s">
        <v>8788</v>
      </c>
      <c r="F4287" s="10">
        <v>42036</v>
      </c>
      <c r="G4287" s="10">
        <v>45689</v>
      </c>
      <c r="H4287" s="11">
        <v>11</v>
      </c>
      <c r="I4287" s="20" t="s">
        <v>259</v>
      </c>
      <c r="J4287" s="11" t="s">
        <v>261</v>
      </c>
      <c r="K4287" s="11" t="s">
        <v>12658</v>
      </c>
      <c r="L4287" s="11">
        <v>2</v>
      </c>
    </row>
    <row r="4288" spans="1:12">
      <c r="A4288" s="11" t="s">
        <v>8539</v>
      </c>
      <c r="D4288" s="11" t="s">
        <v>260</v>
      </c>
      <c r="E4288" s="19" t="s">
        <v>8789</v>
      </c>
      <c r="F4288" s="10">
        <v>42036</v>
      </c>
      <c r="G4288" s="10">
        <v>45689</v>
      </c>
      <c r="H4288" s="11">
        <v>11</v>
      </c>
      <c r="I4288" s="20" t="s">
        <v>259</v>
      </c>
      <c r="J4288" s="11" t="s">
        <v>261</v>
      </c>
      <c r="K4288" s="11" t="s">
        <v>12658</v>
      </c>
      <c r="L4288" s="11">
        <v>2</v>
      </c>
    </row>
    <row r="4289" spans="1:12">
      <c r="A4289" s="11" t="s">
        <v>8540</v>
      </c>
      <c r="D4289" s="11" t="s">
        <v>260</v>
      </c>
      <c r="E4289" s="19" t="s">
        <v>8790</v>
      </c>
      <c r="F4289" s="10">
        <v>42036</v>
      </c>
      <c r="G4289" s="10">
        <v>45689</v>
      </c>
      <c r="H4289" s="11">
        <v>11</v>
      </c>
      <c r="I4289" s="20" t="s">
        <v>259</v>
      </c>
      <c r="J4289" s="11" t="s">
        <v>261</v>
      </c>
      <c r="K4289" s="11" t="s">
        <v>12658</v>
      </c>
      <c r="L4289" s="11">
        <v>2</v>
      </c>
    </row>
    <row r="4290" spans="1:12">
      <c r="A4290" s="11" t="s">
        <v>8541</v>
      </c>
      <c r="D4290" s="11" t="s">
        <v>260</v>
      </c>
      <c r="E4290" s="19" t="s">
        <v>8791</v>
      </c>
      <c r="F4290" s="10">
        <v>42036</v>
      </c>
      <c r="G4290" s="10">
        <v>45689</v>
      </c>
      <c r="H4290" s="11">
        <v>11</v>
      </c>
      <c r="I4290" s="20" t="s">
        <v>259</v>
      </c>
      <c r="J4290" s="11" t="s">
        <v>261</v>
      </c>
      <c r="K4290" s="11" t="s">
        <v>12658</v>
      </c>
      <c r="L4290" s="11">
        <v>2</v>
      </c>
    </row>
    <row r="4291" spans="1:12">
      <c r="A4291" s="11" t="s">
        <v>8542</v>
      </c>
      <c r="D4291" s="11" t="s">
        <v>260</v>
      </c>
      <c r="E4291" s="19" t="s">
        <v>8792</v>
      </c>
      <c r="F4291" s="10">
        <v>42036</v>
      </c>
      <c r="G4291" s="10">
        <v>45689</v>
      </c>
      <c r="H4291" s="11">
        <v>11</v>
      </c>
      <c r="I4291" s="20" t="s">
        <v>259</v>
      </c>
      <c r="J4291" s="11" t="s">
        <v>261</v>
      </c>
      <c r="K4291" s="11" t="s">
        <v>12658</v>
      </c>
      <c r="L4291" s="11">
        <v>2</v>
      </c>
    </row>
    <row r="4292" spans="1:12">
      <c r="A4292" s="11" t="s">
        <v>8543</v>
      </c>
      <c r="D4292" s="11" t="s">
        <v>260</v>
      </c>
      <c r="E4292" s="19" t="s">
        <v>8793</v>
      </c>
      <c r="F4292" s="10">
        <v>42036</v>
      </c>
      <c r="G4292" s="10">
        <v>45689</v>
      </c>
      <c r="H4292" s="11">
        <v>11</v>
      </c>
      <c r="I4292" s="20" t="s">
        <v>259</v>
      </c>
      <c r="J4292" s="11" t="s">
        <v>261</v>
      </c>
      <c r="K4292" s="11" t="s">
        <v>12658</v>
      </c>
      <c r="L4292" s="11">
        <v>2</v>
      </c>
    </row>
    <row r="4293" spans="1:12">
      <c r="A4293" s="11" t="s">
        <v>8544</v>
      </c>
      <c r="D4293" s="11" t="s">
        <v>260</v>
      </c>
      <c r="E4293" s="19" t="s">
        <v>8794</v>
      </c>
      <c r="F4293" s="10">
        <v>42036</v>
      </c>
      <c r="G4293" s="10">
        <v>45689</v>
      </c>
      <c r="H4293" s="11">
        <v>11</v>
      </c>
      <c r="I4293" s="11" t="s">
        <v>277</v>
      </c>
      <c r="J4293" s="11" t="s">
        <v>261</v>
      </c>
      <c r="K4293" s="11" t="s">
        <v>12658</v>
      </c>
      <c r="L4293" s="11">
        <v>2</v>
      </c>
    </row>
    <row r="4294" spans="1:12">
      <c r="A4294" s="11" t="s">
        <v>8545</v>
      </c>
      <c r="D4294" s="11" t="s">
        <v>260</v>
      </c>
      <c r="E4294" s="19" t="s">
        <v>8795</v>
      </c>
      <c r="F4294" s="10">
        <v>42036</v>
      </c>
      <c r="G4294" s="10">
        <v>45689</v>
      </c>
      <c r="H4294" s="11">
        <v>11</v>
      </c>
      <c r="I4294" s="11" t="s">
        <v>277</v>
      </c>
      <c r="J4294" s="11" t="s">
        <v>261</v>
      </c>
      <c r="K4294" s="11" t="s">
        <v>12658</v>
      </c>
      <c r="L4294" s="11">
        <v>2</v>
      </c>
    </row>
    <row r="4295" spans="1:12">
      <c r="A4295" s="11" t="s">
        <v>8546</v>
      </c>
      <c r="D4295" s="11" t="s">
        <v>260</v>
      </c>
      <c r="E4295" s="19" t="s">
        <v>8796</v>
      </c>
      <c r="F4295" s="10">
        <v>42036</v>
      </c>
      <c r="G4295" s="10">
        <v>45689</v>
      </c>
      <c r="H4295" s="11">
        <v>11</v>
      </c>
      <c r="I4295" s="11" t="s">
        <v>277</v>
      </c>
      <c r="J4295" s="11" t="s">
        <v>261</v>
      </c>
      <c r="K4295" s="11" t="s">
        <v>12658</v>
      </c>
      <c r="L4295" s="11">
        <v>2</v>
      </c>
    </row>
    <row r="4296" spans="1:12">
      <c r="A4296" s="11" t="s">
        <v>8547</v>
      </c>
      <c r="D4296" s="11" t="s">
        <v>260</v>
      </c>
      <c r="E4296" s="19" t="s">
        <v>8797</v>
      </c>
      <c r="F4296" s="10">
        <v>42036</v>
      </c>
      <c r="G4296" s="10">
        <v>45689</v>
      </c>
      <c r="H4296" s="11">
        <v>11</v>
      </c>
      <c r="I4296" s="20" t="s">
        <v>259</v>
      </c>
      <c r="J4296" s="11" t="s">
        <v>261</v>
      </c>
      <c r="K4296" s="11" t="s">
        <v>12658</v>
      </c>
      <c r="L4296" s="11">
        <v>2</v>
      </c>
    </row>
    <row r="4297" spans="1:12">
      <c r="A4297" s="11" t="s">
        <v>8548</v>
      </c>
      <c r="D4297" s="11" t="s">
        <v>260</v>
      </c>
      <c r="E4297" s="19" t="s">
        <v>8798</v>
      </c>
      <c r="F4297" s="10">
        <v>42036</v>
      </c>
      <c r="G4297" s="10">
        <v>45689</v>
      </c>
      <c r="H4297" s="11">
        <v>11</v>
      </c>
      <c r="I4297" s="20" t="s">
        <v>259</v>
      </c>
      <c r="J4297" s="11" t="s">
        <v>261</v>
      </c>
      <c r="K4297" s="11" t="s">
        <v>12658</v>
      </c>
      <c r="L4297" s="11">
        <v>2</v>
      </c>
    </row>
    <row r="4298" spans="1:12">
      <c r="A4298" s="11" t="s">
        <v>8549</v>
      </c>
      <c r="D4298" s="11" t="s">
        <v>260</v>
      </c>
      <c r="E4298" s="19" t="s">
        <v>8799</v>
      </c>
      <c r="F4298" s="10">
        <v>42036</v>
      </c>
      <c r="G4298" s="10">
        <v>45689</v>
      </c>
      <c r="H4298" s="11">
        <v>11</v>
      </c>
      <c r="I4298" s="20" t="s">
        <v>259</v>
      </c>
      <c r="J4298" s="11" t="s">
        <v>261</v>
      </c>
      <c r="K4298" s="11" t="s">
        <v>12658</v>
      </c>
      <c r="L4298" s="11">
        <v>2</v>
      </c>
    </row>
    <row r="4299" spans="1:12">
      <c r="A4299" s="11" t="s">
        <v>8550</v>
      </c>
      <c r="D4299" s="11" t="s">
        <v>260</v>
      </c>
      <c r="E4299" s="19" t="s">
        <v>8800</v>
      </c>
      <c r="F4299" s="10">
        <v>42036</v>
      </c>
      <c r="G4299" s="10">
        <v>45689</v>
      </c>
      <c r="H4299" s="11">
        <v>11</v>
      </c>
      <c r="I4299" s="20" t="s">
        <v>259</v>
      </c>
      <c r="J4299" s="11" t="s">
        <v>261</v>
      </c>
      <c r="K4299" s="11" t="s">
        <v>12658</v>
      </c>
      <c r="L4299" s="11">
        <v>2</v>
      </c>
    </row>
    <row r="4300" spans="1:12">
      <c r="A4300" s="11" t="s">
        <v>8551</v>
      </c>
      <c r="D4300" s="11" t="s">
        <v>260</v>
      </c>
      <c r="E4300" s="19" t="s">
        <v>8801</v>
      </c>
      <c r="F4300" s="10">
        <v>42036</v>
      </c>
      <c r="G4300" s="10">
        <v>45689</v>
      </c>
      <c r="H4300" s="11">
        <v>11</v>
      </c>
      <c r="I4300" s="20" t="s">
        <v>259</v>
      </c>
      <c r="J4300" s="11" t="s">
        <v>261</v>
      </c>
      <c r="K4300" s="11" t="s">
        <v>12658</v>
      </c>
      <c r="L4300" s="11">
        <v>2</v>
      </c>
    </row>
    <row r="4301" spans="1:12">
      <c r="A4301" s="11" t="s">
        <v>8552</v>
      </c>
      <c r="D4301" s="11" t="s">
        <v>260</v>
      </c>
      <c r="E4301" s="19" t="s">
        <v>8802</v>
      </c>
      <c r="F4301" s="10">
        <v>42036</v>
      </c>
      <c r="G4301" s="10">
        <v>45689</v>
      </c>
      <c r="H4301" s="11">
        <v>11</v>
      </c>
      <c r="I4301" s="20" t="s">
        <v>259</v>
      </c>
      <c r="J4301" s="11" t="s">
        <v>261</v>
      </c>
      <c r="K4301" s="11" t="s">
        <v>12658</v>
      </c>
      <c r="L4301" s="11">
        <v>2</v>
      </c>
    </row>
    <row r="4302" spans="1:12">
      <c r="A4302" s="11" t="s">
        <v>8553</v>
      </c>
      <c r="D4302" s="11" t="s">
        <v>260</v>
      </c>
      <c r="E4302" s="19" t="s">
        <v>8803</v>
      </c>
      <c r="F4302" s="10">
        <v>42036</v>
      </c>
      <c r="G4302" s="10">
        <v>45689</v>
      </c>
      <c r="H4302" s="11">
        <v>11</v>
      </c>
      <c r="I4302" s="20" t="s">
        <v>259</v>
      </c>
      <c r="J4302" s="11" t="s">
        <v>261</v>
      </c>
      <c r="K4302" s="11" t="s">
        <v>12658</v>
      </c>
      <c r="L4302" s="11">
        <v>2</v>
      </c>
    </row>
    <row r="4303" spans="1:12">
      <c r="A4303" s="11" t="s">
        <v>8554</v>
      </c>
      <c r="D4303" s="11" t="s">
        <v>260</v>
      </c>
      <c r="E4303" s="19" t="s">
        <v>8804</v>
      </c>
      <c r="F4303" s="10">
        <v>42036</v>
      </c>
      <c r="G4303" s="10">
        <v>45689</v>
      </c>
      <c r="H4303" s="11">
        <v>11</v>
      </c>
      <c r="I4303" s="20" t="s">
        <v>259</v>
      </c>
      <c r="J4303" s="11" t="s">
        <v>261</v>
      </c>
      <c r="K4303" s="11" t="s">
        <v>12658</v>
      </c>
      <c r="L4303" s="11">
        <v>2</v>
      </c>
    </row>
    <row r="4304" spans="1:12">
      <c r="A4304" s="11" t="s">
        <v>8555</v>
      </c>
      <c r="D4304" s="11" t="s">
        <v>260</v>
      </c>
      <c r="E4304" s="19" t="s">
        <v>8805</v>
      </c>
      <c r="F4304" s="10">
        <v>42036</v>
      </c>
      <c r="G4304" s="10">
        <v>45689</v>
      </c>
      <c r="H4304" s="11">
        <v>11</v>
      </c>
      <c r="I4304" s="20" t="s">
        <v>259</v>
      </c>
      <c r="J4304" s="11" t="s">
        <v>261</v>
      </c>
      <c r="K4304" s="11" t="s">
        <v>12658</v>
      </c>
      <c r="L4304" s="11">
        <v>2</v>
      </c>
    </row>
    <row r="4305" spans="1:12">
      <c r="A4305" s="11" t="s">
        <v>8556</v>
      </c>
      <c r="D4305" s="11" t="s">
        <v>260</v>
      </c>
      <c r="E4305" s="19" t="s">
        <v>8806</v>
      </c>
      <c r="F4305" s="10">
        <v>42036</v>
      </c>
      <c r="G4305" s="10">
        <v>45689</v>
      </c>
      <c r="H4305" s="11">
        <v>11</v>
      </c>
      <c r="I4305" s="20" t="s">
        <v>259</v>
      </c>
      <c r="J4305" s="11" t="s">
        <v>261</v>
      </c>
      <c r="K4305" s="11" t="s">
        <v>12658</v>
      </c>
      <c r="L4305" s="11">
        <v>2</v>
      </c>
    </row>
    <row r="4306" spans="1:12">
      <c r="A4306" s="11" t="s">
        <v>8557</v>
      </c>
      <c r="D4306" s="11" t="s">
        <v>260</v>
      </c>
      <c r="E4306" s="19" t="s">
        <v>8807</v>
      </c>
      <c r="F4306" s="10">
        <v>42036</v>
      </c>
      <c r="G4306" s="10">
        <v>45689</v>
      </c>
      <c r="H4306" s="11">
        <v>11</v>
      </c>
      <c r="I4306" s="20" t="s">
        <v>259</v>
      </c>
      <c r="J4306" s="11" t="s">
        <v>261</v>
      </c>
      <c r="K4306" s="11" t="s">
        <v>12658</v>
      </c>
      <c r="L4306" s="11">
        <v>2</v>
      </c>
    </row>
    <row r="4307" spans="1:12">
      <c r="A4307" s="11" t="s">
        <v>8558</v>
      </c>
      <c r="D4307" s="11" t="s">
        <v>260</v>
      </c>
      <c r="E4307" s="19" t="s">
        <v>8808</v>
      </c>
      <c r="F4307" s="10">
        <v>42036</v>
      </c>
      <c r="G4307" s="10">
        <v>45689</v>
      </c>
      <c r="H4307" s="11">
        <v>11</v>
      </c>
      <c r="I4307" s="20" t="s">
        <v>259</v>
      </c>
      <c r="J4307" s="11" t="s">
        <v>261</v>
      </c>
      <c r="K4307" s="11" t="s">
        <v>12658</v>
      </c>
      <c r="L4307" s="11">
        <v>2</v>
      </c>
    </row>
    <row r="4308" spans="1:12">
      <c r="A4308" s="11" t="s">
        <v>8559</v>
      </c>
      <c r="D4308" s="11" t="s">
        <v>260</v>
      </c>
      <c r="E4308" s="19" t="s">
        <v>8809</v>
      </c>
      <c r="F4308" s="10">
        <v>42036</v>
      </c>
      <c r="G4308" s="10">
        <v>45689</v>
      </c>
      <c r="H4308" s="11">
        <v>11</v>
      </c>
      <c r="I4308" s="20" t="s">
        <v>259</v>
      </c>
      <c r="J4308" s="11" t="s">
        <v>261</v>
      </c>
      <c r="K4308" s="11" t="s">
        <v>12658</v>
      </c>
      <c r="L4308" s="11">
        <v>2</v>
      </c>
    </row>
    <row r="4309" spans="1:12">
      <c r="A4309" s="11" t="s">
        <v>8560</v>
      </c>
      <c r="D4309" s="11" t="s">
        <v>260</v>
      </c>
      <c r="E4309" s="19" t="s">
        <v>8810</v>
      </c>
      <c r="F4309" s="10">
        <v>42036</v>
      </c>
      <c r="G4309" s="10">
        <v>45689</v>
      </c>
      <c r="H4309" s="11">
        <v>11</v>
      </c>
      <c r="I4309" s="20" t="s">
        <v>259</v>
      </c>
      <c r="J4309" s="11" t="s">
        <v>261</v>
      </c>
      <c r="K4309" s="11" t="s">
        <v>12658</v>
      </c>
      <c r="L4309" s="11">
        <v>2</v>
      </c>
    </row>
    <row r="4310" spans="1:12">
      <c r="A4310" s="11" t="s">
        <v>8561</v>
      </c>
      <c r="D4310" s="11" t="s">
        <v>260</v>
      </c>
      <c r="E4310" s="19" t="s">
        <v>8811</v>
      </c>
      <c r="F4310" s="10">
        <v>42036</v>
      </c>
      <c r="G4310" s="10">
        <v>45689</v>
      </c>
      <c r="H4310" s="11">
        <v>11</v>
      </c>
      <c r="I4310" s="20" t="s">
        <v>259</v>
      </c>
      <c r="J4310" s="11" t="s">
        <v>261</v>
      </c>
      <c r="K4310" s="11" t="s">
        <v>12658</v>
      </c>
      <c r="L4310" s="11">
        <v>2</v>
      </c>
    </row>
    <row r="4311" spans="1:12">
      <c r="A4311" s="11" t="s">
        <v>8562</v>
      </c>
      <c r="D4311" s="11" t="s">
        <v>260</v>
      </c>
      <c r="E4311" s="19" t="s">
        <v>8812</v>
      </c>
      <c r="F4311" s="10">
        <v>42036</v>
      </c>
      <c r="G4311" s="10">
        <v>45689</v>
      </c>
      <c r="H4311" s="11">
        <v>11</v>
      </c>
      <c r="I4311" s="11" t="s">
        <v>277</v>
      </c>
      <c r="J4311" s="11" t="s">
        <v>261</v>
      </c>
      <c r="K4311" s="11" t="s">
        <v>12658</v>
      </c>
      <c r="L4311" s="11">
        <v>2</v>
      </c>
    </row>
    <row r="4312" spans="1:12">
      <c r="A4312" s="11" t="s">
        <v>8563</v>
      </c>
      <c r="D4312" s="11" t="s">
        <v>260</v>
      </c>
      <c r="E4312" s="19" t="s">
        <v>8813</v>
      </c>
      <c r="F4312" s="10">
        <v>42036</v>
      </c>
      <c r="G4312" s="10">
        <v>45689</v>
      </c>
      <c r="H4312" s="11">
        <v>11</v>
      </c>
      <c r="I4312" s="11" t="s">
        <v>277</v>
      </c>
      <c r="J4312" s="11" t="s">
        <v>261</v>
      </c>
      <c r="K4312" s="11" t="s">
        <v>12658</v>
      </c>
      <c r="L4312" s="11">
        <v>2</v>
      </c>
    </row>
    <row r="4313" spans="1:12">
      <c r="A4313" s="11" t="s">
        <v>8564</v>
      </c>
      <c r="D4313" s="11" t="s">
        <v>260</v>
      </c>
      <c r="E4313" s="19" t="s">
        <v>8814</v>
      </c>
      <c r="F4313" s="10">
        <v>42036</v>
      </c>
      <c r="G4313" s="10">
        <v>45689</v>
      </c>
      <c r="H4313" s="11">
        <v>11</v>
      </c>
      <c r="I4313" s="11" t="s">
        <v>277</v>
      </c>
      <c r="J4313" s="11" t="s">
        <v>261</v>
      </c>
      <c r="K4313" s="11" t="s">
        <v>12658</v>
      </c>
      <c r="L4313" s="11">
        <v>2</v>
      </c>
    </row>
    <row r="4314" spans="1:12">
      <c r="A4314" s="11" t="s">
        <v>8565</v>
      </c>
      <c r="D4314" s="11" t="s">
        <v>260</v>
      </c>
      <c r="E4314" s="19" t="s">
        <v>8815</v>
      </c>
      <c r="F4314" s="10">
        <v>42036</v>
      </c>
      <c r="G4314" s="10">
        <v>45689</v>
      </c>
      <c r="H4314" s="11">
        <v>11</v>
      </c>
      <c r="I4314" s="20" t="s">
        <v>259</v>
      </c>
      <c r="J4314" s="11" t="s">
        <v>261</v>
      </c>
      <c r="K4314" s="11" t="s">
        <v>12658</v>
      </c>
      <c r="L4314" s="11">
        <v>2</v>
      </c>
    </row>
    <row r="4315" spans="1:12">
      <c r="A4315" s="11" t="s">
        <v>8566</v>
      </c>
      <c r="D4315" s="11" t="s">
        <v>260</v>
      </c>
      <c r="E4315" s="19" t="s">
        <v>8816</v>
      </c>
      <c r="F4315" s="10">
        <v>42036</v>
      </c>
      <c r="G4315" s="10">
        <v>45689</v>
      </c>
      <c r="H4315" s="11">
        <v>11</v>
      </c>
      <c r="I4315" s="20" t="s">
        <v>259</v>
      </c>
      <c r="J4315" s="11" t="s">
        <v>261</v>
      </c>
      <c r="K4315" s="11" t="s">
        <v>12658</v>
      </c>
      <c r="L4315" s="11">
        <v>2</v>
      </c>
    </row>
    <row r="4316" spans="1:12">
      <c r="A4316" s="11" t="s">
        <v>8567</v>
      </c>
      <c r="D4316" s="11" t="s">
        <v>260</v>
      </c>
      <c r="E4316" s="19" t="s">
        <v>8817</v>
      </c>
      <c r="F4316" s="10">
        <v>42036</v>
      </c>
      <c r="G4316" s="10">
        <v>45689</v>
      </c>
      <c r="H4316" s="11">
        <v>11</v>
      </c>
      <c r="I4316" s="20" t="s">
        <v>259</v>
      </c>
      <c r="J4316" s="11" t="s">
        <v>261</v>
      </c>
      <c r="K4316" s="11" t="s">
        <v>12658</v>
      </c>
      <c r="L4316" s="11">
        <v>2</v>
      </c>
    </row>
    <row r="4317" spans="1:12">
      <c r="A4317" s="11" t="s">
        <v>8568</v>
      </c>
      <c r="D4317" s="11" t="s">
        <v>260</v>
      </c>
      <c r="E4317" s="19" t="s">
        <v>8818</v>
      </c>
      <c r="F4317" s="10">
        <v>42036</v>
      </c>
      <c r="G4317" s="10">
        <v>45689</v>
      </c>
      <c r="H4317" s="11">
        <v>11</v>
      </c>
      <c r="I4317" s="20" t="s">
        <v>259</v>
      </c>
      <c r="J4317" s="11" t="s">
        <v>261</v>
      </c>
      <c r="K4317" s="11" t="s">
        <v>12658</v>
      </c>
      <c r="L4317" s="11">
        <v>2</v>
      </c>
    </row>
    <row r="4318" spans="1:12">
      <c r="A4318" s="11" t="s">
        <v>8569</v>
      </c>
      <c r="D4318" s="11" t="s">
        <v>260</v>
      </c>
      <c r="E4318" s="19" t="s">
        <v>8819</v>
      </c>
      <c r="F4318" s="10">
        <v>42036</v>
      </c>
      <c r="G4318" s="10">
        <v>45689</v>
      </c>
      <c r="H4318" s="11">
        <v>11</v>
      </c>
      <c r="I4318" s="20" t="s">
        <v>259</v>
      </c>
      <c r="J4318" s="11" t="s">
        <v>261</v>
      </c>
      <c r="K4318" s="11" t="s">
        <v>12658</v>
      </c>
      <c r="L4318" s="11">
        <v>2</v>
      </c>
    </row>
    <row r="4319" spans="1:12">
      <c r="A4319" s="11" t="s">
        <v>8570</v>
      </c>
      <c r="D4319" s="11" t="s">
        <v>260</v>
      </c>
      <c r="E4319" s="19" t="s">
        <v>8820</v>
      </c>
      <c r="F4319" s="10">
        <v>42036</v>
      </c>
      <c r="G4319" s="10">
        <v>45689</v>
      </c>
      <c r="H4319" s="11">
        <v>11</v>
      </c>
      <c r="I4319" s="20" t="s">
        <v>259</v>
      </c>
      <c r="J4319" s="11" t="s">
        <v>261</v>
      </c>
      <c r="K4319" s="11" t="s">
        <v>12658</v>
      </c>
      <c r="L4319" s="11">
        <v>2</v>
      </c>
    </row>
    <row r="4320" spans="1:12">
      <c r="A4320" s="11" t="s">
        <v>8571</v>
      </c>
      <c r="D4320" s="11" t="s">
        <v>260</v>
      </c>
      <c r="E4320" s="19" t="s">
        <v>8821</v>
      </c>
      <c r="F4320" s="10">
        <v>42036</v>
      </c>
      <c r="G4320" s="10">
        <v>45689</v>
      </c>
      <c r="H4320" s="11">
        <v>11</v>
      </c>
      <c r="I4320" s="20" t="s">
        <v>259</v>
      </c>
      <c r="J4320" s="11" t="s">
        <v>261</v>
      </c>
      <c r="K4320" s="11" t="s">
        <v>12658</v>
      </c>
      <c r="L4320" s="11">
        <v>2</v>
      </c>
    </row>
    <row r="4321" spans="1:12">
      <c r="A4321" s="11" t="s">
        <v>8572</v>
      </c>
      <c r="D4321" s="11" t="s">
        <v>260</v>
      </c>
      <c r="E4321" s="19" t="s">
        <v>8822</v>
      </c>
      <c r="F4321" s="10">
        <v>42036</v>
      </c>
      <c r="G4321" s="10">
        <v>45689</v>
      </c>
      <c r="H4321" s="11">
        <v>11</v>
      </c>
      <c r="I4321" s="20" t="s">
        <v>259</v>
      </c>
      <c r="J4321" s="11" t="s">
        <v>261</v>
      </c>
      <c r="K4321" s="11" t="s">
        <v>12658</v>
      </c>
      <c r="L4321" s="11">
        <v>2</v>
      </c>
    </row>
    <row r="4322" spans="1:12">
      <c r="A4322" s="11" t="s">
        <v>8573</v>
      </c>
      <c r="D4322" s="11" t="s">
        <v>260</v>
      </c>
      <c r="E4322" s="19" t="s">
        <v>8823</v>
      </c>
      <c r="F4322" s="10">
        <v>42036</v>
      </c>
      <c r="G4322" s="10">
        <v>45689</v>
      </c>
      <c r="H4322" s="11">
        <v>11</v>
      </c>
      <c r="I4322" s="20" t="s">
        <v>259</v>
      </c>
      <c r="J4322" s="11" t="s">
        <v>261</v>
      </c>
      <c r="K4322" s="11" t="s">
        <v>12658</v>
      </c>
      <c r="L4322" s="11">
        <v>2</v>
      </c>
    </row>
    <row r="4323" spans="1:12">
      <c r="A4323" s="11" t="s">
        <v>8574</v>
      </c>
      <c r="D4323" s="11" t="s">
        <v>260</v>
      </c>
      <c r="E4323" s="19" t="s">
        <v>8824</v>
      </c>
      <c r="F4323" s="10">
        <v>42036</v>
      </c>
      <c r="G4323" s="10">
        <v>45689</v>
      </c>
      <c r="H4323" s="11">
        <v>11</v>
      </c>
      <c r="I4323" s="20" t="s">
        <v>259</v>
      </c>
      <c r="J4323" s="11" t="s">
        <v>261</v>
      </c>
      <c r="K4323" s="11" t="s">
        <v>12658</v>
      </c>
      <c r="L4323" s="11">
        <v>2</v>
      </c>
    </row>
    <row r="4324" spans="1:12">
      <c r="A4324" s="11" t="s">
        <v>8575</v>
      </c>
      <c r="D4324" s="11" t="s">
        <v>260</v>
      </c>
      <c r="E4324" s="19" t="s">
        <v>8825</v>
      </c>
      <c r="F4324" s="10">
        <v>42036</v>
      </c>
      <c r="G4324" s="10">
        <v>45689</v>
      </c>
      <c r="H4324" s="11">
        <v>11</v>
      </c>
      <c r="I4324" s="20" t="s">
        <v>259</v>
      </c>
      <c r="J4324" s="11" t="s">
        <v>261</v>
      </c>
      <c r="K4324" s="11" t="s">
        <v>12658</v>
      </c>
      <c r="L4324" s="11">
        <v>2</v>
      </c>
    </row>
    <row r="4325" spans="1:12">
      <c r="A4325" s="11" t="s">
        <v>8576</v>
      </c>
      <c r="D4325" s="11" t="s">
        <v>260</v>
      </c>
      <c r="E4325" s="19" t="s">
        <v>8826</v>
      </c>
      <c r="F4325" s="10">
        <v>42036</v>
      </c>
      <c r="G4325" s="10">
        <v>45689</v>
      </c>
      <c r="H4325" s="11">
        <v>11</v>
      </c>
      <c r="I4325" s="20" t="s">
        <v>259</v>
      </c>
      <c r="J4325" s="11" t="s">
        <v>261</v>
      </c>
      <c r="K4325" s="11" t="s">
        <v>12658</v>
      </c>
      <c r="L4325" s="11">
        <v>2</v>
      </c>
    </row>
    <row r="4326" spans="1:12">
      <c r="A4326" s="11" t="s">
        <v>8577</v>
      </c>
      <c r="D4326" s="11" t="s">
        <v>260</v>
      </c>
      <c r="E4326" s="19" t="s">
        <v>8827</v>
      </c>
      <c r="F4326" s="10">
        <v>42036</v>
      </c>
      <c r="G4326" s="10">
        <v>45689</v>
      </c>
      <c r="H4326" s="11">
        <v>11</v>
      </c>
      <c r="I4326" s="20" t="s">
        <v>259</v>
      </c>
      <c r="J4326" s="11" t="s">
        <v>261</v>
      </c>
      <c r="K4326" s="11" t="s">
        <v>12658</v>
      </c>
      <c r="L4326" s="11">
        <v>2</v>
      </c>
    </row>
    <row r="4327" spans="1:12">
      <c r="A4327" s="11" t="s">
        <v>8578</v>
      </c>
      <c r="D4327" s="11" t="s">
        <v>260</v>
      </c>
      <c r="E4327" s="19" t="s">
        <v>8828</v>
      </c>
      <c r="F4327" s="10">
        <v>42036</v>
      </c>
      <c r="G4327" s="10">
        <v>45689</v>
      </c>
      <c r="H4327" s="11">
        <v>11</v>
      </c>
      <c r="I4327" s="20" t="s">
        <v>259</v>
      </c>
      <c r="J4327" s="11" t="s">
        <v>261</v>
      </c>
      <c r="K4327" s="11" t="s">
        <v>12658</v>
      </c>
      <c r="L4327" s="11">
        <v>2</v>
      </c>
    </row>
    <row r="4328" spans="1:12">
      <c r="A4328" s="11" t="s">
        <v>8579</v>
      </c>
      <c r="D4328" s="11" t="s">
        <v>260</v>
      </c>
      <c r="E4328" s="19" t="s">
        <v>8829</v>
      </c>
      <c r="F4328" s="10">
        <v>42036</v>
      </c>
      <c r="G4328" s="10">
        <v>45689</v>
      </c>
      <c r="H4328" s="11">
        <v>11</v>
      </c>
      <c r="I4328" s="20" t="s">
        <v>259</v>
      </c>
      <c r="J4328" s="11" t="s">
        <v>261</v>
      </c>
      <c r="K4328" s="11" t="s">
        <v>12658</v>
      </c>
      <c r="L4328" s="11">
        <v>2</v>
      </c>
    </row>
    <row r="4329" spans="1:12">
      <c r="A4329" s="11" t="s">
        <v>8580</v>
      </c>
      <c r="D4329" s="11" t="s">
        <v>260</v>
      </c>
      <c r="E4329" s="19" t="s">
        <v>8830</v>
      </c>
      <c r="F4329" s="10">
        <v>42036</v>
      </c>
      <c r="G4329" s="10">
        <v>45689</v>
      </c>
      <c r="H4329" s="11">
        <v>11</v>
      </c>
      <c r="I4329" s="11" t="s">
        <v>277</v>
      </c>
      <c r="J4329" s="11" t="s">
        <v>261</v>
      </c>
      <c r="K4329" s="11" t="s">
        <v>12658</v>
      </c>
      <c r="L4329" s="11">
        <v>2</v>
      </c>
    </row>
    <row r="4330" spans="1:12">
      <c r="A4330" s="11" t="s">
        <v>8581</v>
      </c>
      <c r="D4330" s="11" t="s">
        <v>260</v>
      </c>
      <c r="E4330" s="19" t="s">
        <v>8831</v>
      </c>
      <c r="F4330" s="10">
        <v>42036</v>
      </c>
      <c r="G4330" s="10">
        <v>45689</v>
      </c>
      <c r="H4330" s="11">
        <v>11</v>
      </c>
      <c r="I4330" s="11" t="s">
        <v>277</v>
      </c>
      <c r="J4330" s="11" t="s">
        <v>261</v>
      </c>
      <c r="K4330" s="11" t="s">
        <v>12658</v>
      </c>
      <c r="L4330" s="11">
        <v>2</v>
      </c>
    </row>
    <row r="4331" spans="1:12">
      <c r="A4331" s="11" t="s">
        <v>8582</v>
      </c>
      <c r="D4331" s="11" t="s">
        <v>260</v>
      </c>
      <c r="E4331" s="19" t="s">
        <v>8832</v>
      </c>
      <c r="F4331" s="10">
        <v>42036</v>
      </c>
      <c r="G4331" s="10">
        <v>45689</v>
      </c>
      <c r="H4331" s="11">
        <v>11</v>
      </c>
      <c r="I4331" s="11" t="s">
        <v>277</v>
      </c>
      <c r="J4331" s="11" t="s">
        <v>261</v>
      </c>
      <c r="K4331" s="11" t="s">
        <v>12658</v>
      </c>
      <c r="L4331" s="11">
        <v>2</v>
      </c>
    </row>
    <row r="4332" spans="1:12">
      <c r="A4332" s="11" t="s">
        <v>8583</v>
      </c>
      <c r="D4332" s="11" t="s">
        <v>260</v>
      </c>
      <c r="E4332" s="19" t="s">
        <v>8833</v>
      </c>
      <c r="F4332" s="10">
        <v>42036</v>
      </c>
      <c r="G4332" s="10">
        <v>45689</v>
      </c>
      <c r="H4332" s="11">
        <v>11</v>
      </c>
      <c r="I4332" s="20" t="s">
        <v>259</v>
      </c>
      <c r="J4332" s="11" t="s">
        <v>261</v>
      </c>
      <c r="K4332" s="11" t="s">
        <v>12658</v>
      </c>
      <c r="L4332" s="11">
        <v>2</v>
      </c>
    </row>
    <row r="4333" spans="1:12">
      <c r="A4333" s="11" t="s">
        <v>8584</v>
      </c>
      <c r="D4333" s="11" t="s">
        <v>260</v>
      </c>
      <c r="E4333" s="19" t="s">
        <v>8834</v>
      </c>
      <c r="F4333" s="10">
        <v>42036</v>
      </c>
      <c r="G4333" s="10">
        <v>45689</v>
      </c>
      <c r="H4333" s="11">
        <v>11</v>
      </c>
      <c r="I4333" s="20" t="s">
        <v>259</v>
      </c>
      <c r="J4333" s="11" t="s">
        <v>261</v>
      </c>
      <c r="K4333" s="11" t="s">
        <v>12658</v>
      </c>
      <c r="L4333" s="11">
        <v>2</v>
      </c>
    </row>
    <row r="4334" spans="1:12">
      <c r="A4334" s="11" t="s">
        <v>8585</v>
      </c>
      <c r="D4334" s="11" t="s">
        <v>260</v>
      </c>
      <c r="E4334" s="19" t="s">
        <v>8835</v>
      </c>
      <c r="F4334" s="10">
        <v>42036</v>
      </c>
      <c r="G4334" s="10">
        <v>45689</v>
      </c>
      <c r="H4334" s="11">
        <v>11</v>
      </c>
      <c r="I4334" s="20" t="s">
        <v>259</v>
      </c>
      <c r="J4334" s="11" t="s">
        <v>261</v>
      </c>
      <c r="K4334" s="11" t="s">
        <v>12658</v>
      </c>
      <c r="L4334" s="11">
        <v>2</v>
      </c>
    </row>
    <row r="4335" spans="1:12">
      <c r="A4335" s="11" t="s">
        <v>8586</v>
      </c>
      <c r="D4335" s="11" t="s">
        <v>260</v>
      </c>
      <c r="E4335" s="19" t="s">
        <v>8836</v>
      </c>
      <c r="F4335" s="10">
        <v>42036</v>
      </c>
      <c r="G4335" s="10">
        <v>45689</v>
      </c>
      <c r="H4335" s="11">
        <v>11</v>
      </c>
      <c r="I4335" s="20" t="s">
        <v>259</v>
      </c>
      <c r="J4335" s="11" t="s">
        <v>261</v>
      </c>
      <c r="K4335" s="11" t="s">
        <v>12658</v>
      </c>
      <c r="L4335" s="11">
        <v>2</v>
      </c>
    </row>
    <row r="4336" spans="1:12">
      <c r="A4336" s="11" t="s">
        <v>8587</v>
      </c>
      <c r="D4336" s="11" t="s">
        <v>260</v>
      </c>
      <c r="E4336" s="19" t="s">
        <v>8837</v>
      </c>
      <c r="F4336" s="10">
        <v>42036</v>
      </c>
      <c r="G4336" s="10">
        <v>45689</v>
      </c>
      <c r="H4336" s="11">
        <v>11</v>
      </c>
      <c r="I4336" s="20" t="s">
        <v>259</v>
      </c>
      <c r="J4336" s="11" t="s">
        <v>261</v>
      </c>
      <c r="K4336" s="11" t="s">
        <v>12658</v>
      </c>
      <c r="L4336" s="11">
        <v>2</v>
      </c>
    </row>
    <row r="4337" spans="1:12">
      <c r="A4337" s="11" t="s">
        <v>8588</v>
      </c>
      <c r="D4337" s="11" t="s">
        <v>260</v>
      </c>
      <c r="E4337" s="19" t="s">
        <v>8838</v>
      </c>
      <c r="F4337" s="10">
        <v>42036</v>
      </c>
      <c r="G4337" s="10">
        <v>45689</v>
      </c>
      <c r="H4337" s="11">
        <v>11</v>
      </c>
      <c r="I4337" s="20" t="s">
        <v>259</v>
      </c>
      <c r="J4337" s="11" t="s">
        <v>261</v>
      </c>
      <c r="K4337" s="11" t="s">
        <v>12658</v>
      </c>
      <c r="L4337" s="11">
        <v>2</v>
      </c>
    </row>
    <row r="4338" spans="1:12">
      <c r="A4338" s="11" t="s">
        <v>8589</v>
      </c>
      <c r="D4338" s="11" t="s">
        <v>260</v>
      </c>
      <c r="E4338" s="19" t="s">
        <v>8839</v>
      </c>
      <c r="F4338" s="10">
        <v>42036</v>
      </c>
      <c r="G4338" s="10">
        <v>45689</v>
      </c>
      <c r="H4338" s="11">
        <v>11</v>
      </c>
      <c r="I4338" s="20" t="s">
        <v>259</v>
      </c>
      <c r="J4338" s="11" t="s">
        <v>261</v>
      </c>
      <c r="K4338" s="11" t="s">
        <v>12658</v>
      </c>
      <c r="L4338" s="11">
        <v>2</v>
      </c>
    </row>
    <row r="4339" spans="1:12">
      <c r="A4339" s="11" t="s">
        <v>8590</v>
      </c>
      <c r="D4339" s="11" t="s">
        <v>260</v>
      </c>
      <c r="E4339" s="19" t="s">
        <v>8840</v>
      </c>
      <c r="F4339" s="10">
        <v>42036</v>
      </c>
      <c r="G4339" s="10">
        <v>45689</v>
      </c>
      <c r="H4339" s="11">
        <v>11</v>
      </c>
      <c r="I4339" s="20" t="s">
        <v>259</v>
      </c>
      <c r="J4339" s="11" t="s">
        <v>261</v>
      </c>
      <c r="K4339" s="11" t="s">
        <v>12658</v>
      </c>
      <c r="L4339" s="11">
        <v>2</v>
      </c>
    </row>
    <row r="4340" spans="1:12">
      <c r="A4340" s="11" t="s">
        <v>8591</v>
      </c>
      <c r="D4340" s="11" t="s">
        <v>260</v>
      </c>
      <c r="E4340" s="19" t="s">
        <v>8841</v>
      </c>
      <c r="F4340" s="10">
        <v>42036</v>
      </c>
      <c r="G4340" s="10">
        <v>45689</v>
      </c>
      <c r="H4340" s="11">
        <v>11</v>
      </c>
      <c r="I4340" s="20" t="s">
        <v>259</v>
      </c>
      <c r="J4340" s="11" t="s">
        <v>261</v>
      </c>
      <c r="K4340" s="11" t="s">
        <v>12658</v>
      </c>
      <c r="L4340" s="11">
        <v>2</v>
      </c>
    </row>
    <row r="4341" spans="1:12">
      <c r="A4341" s="11" t="s">
        <v>8592</v>
      </c>
      <c r="D4341" s="11" t="s">
        <v>260</v>
      </c>
      <c r="E4341" s="19" t="s">
        <v>8842</v>
      </c>
      <c r="F4341" s="10">
        <v>42036</v>
      </c>
      <c r="G4341" s="10">
        <v>45689</v>
      </c>
      <c r="H4341" s="11">
        <v>11</v>
      </c>
      <c r="I4341" s="20" t="s">
        <v>259</v>
      </c>
      <c r="J4341" s="11" t="s">
        <v>261</v>
      </c>
      <c r="K4341" s="11" t="s">
        <v>12658</v>
      </c>
      <c r="L4341" s="11">
        <v>2</v>
      </c>
    </row>
    <row r="4342" spans="1:12">
      <c r="A4342" s="11" t="s">
        <v>8593</v>
      </c>
      <c r="D4342" s="11" t="s">
        <v>260</v>
      </c>
      <c r="E4342" s="19" t="s">
        <v>8843</v>
      </c>
      <c r="F4342" s="10">
        <v>42036</v>
      </c>
      <c r="G4342" s="10">
        <v>45689</v>
      </c>
      <c r="H4342" s="11">
        <v>11</v>
      </c>
      <c r="I4342" s="20" t="s">
        <v>259</v>
      </c>
      <c r="J4342" s="11" t="s">
        <v>261</v>
      </c>
      <c r="K4342" s="11" t="s">
        <v>12658</v>
      </c>
      <c r="L4342" s="11">
        <v>2</v>
      </c>
    </row>
    <row r="4343" spans="1:12">
      <c r="A4343" s="11" t="s">
        <v>8594</v>
      </c>
      <c r="D4343" s="11" t="s">
        <v>260</v>
      </c>
      <c r="E4343" s="19" t="s">
        <v>8844</v>
      </c>
      <c r="F4343" s="10">
        <v>42036</v>
      </c>
      <c r="G4343" s="10">
        <v>45689</v>
      </c>
      <c r="H4343" s="11">
        <v>11</v>
      </c>
      <c r="I4343" s="20" t="s">
        <v>259</v>
      </c>
      <c r="J4343" s="11" t="s">
        <v>261</v>
      </c>
      <c r="K4343" s="11" t="s">
        <v>12658</v>
      </c>
      <c r="L4343" s="11">
        <v>2</v>
      </c>
    </row>
    <row r="4344" spans="1:12">
      <c r="A4344" s="11" t="s">
        <v>8595</v>
      </c>
      <c r="D4344" s="11" t="s">
        <v>260</v>
      </c>
      <c r="E4344" s="19" t="s">
        <v>8845</v>
      </c>
      <c r="F4344" s="10">
        <v>42036</v>
      </c>
      <c r="G4344" s="10">
        <v>45689</v>
      </c>
      <c r="H4344" s="11">
        <v>11</v>
      </c>
      <c r="I4344" s="20" t="s">
        <v>259</v>
      </c>
      <c r="J4344" s="11" t="s">
        <v>261</v>
      </c>
      <c r="K4344" s="11" t="s">
        <v>12658</v>
      </c>
      <c r="L4344" s="11">
        <v>2</v>
      </c>
    </row>
    <row r="4345" spans="1:12">
      <c r="A4345" s="11" t="s">
        <v>8596</v>
      </c>
      <c r="D4345" s="11" t="s">
        <v>260</v>
      </c>
      <c r="E4345" s="19" t="s">
        <v>8846</v>
      </c>
      <c r="F4345" s="10">
        <v>42036</v>
      </c>
      <c r="G4345" s="10">
        <v>45689</v>
      </c>
      <c r="H4345" s="11">
        <v>11</v>
      </c>
      <c r="I4345" s="20" t="s">
        <v>259</v>
      </c>
      <c r="J4345" s="11" t="s">
        <v>261</v>
      </c>
      <c r="K4345" s="11" t="s">
        <v>12658</v>
      </c>
      <c r="L4345" s="11">
        <v>2</v>
      </c>
    </row>
    <row r="4346" spans="1:12">
      <c r="A4346" s="11" t="s">
        <v>8597</v>
      </c>
      <c r="D4346" s="11" t="s">
        <v>260</v>
      </c>
      <c r="E4346" s="19" t="s">
        <v>8847</v>
      </c>
      <c r="F4346" s="10">
        <v>42036</v>
      </c>
      <c r="G4346" s="10">
        <v>45689</v>
      </c>
      <c r="H4346" s="11">
        <v>11</v>
      </c>
      <c r="I4346" s="20" t="s">
        <v>259</v>
      </c>
      <c r="J4346" s="11" t="s">
        <v>261</v>
      </c>
      <c r="K4346" s="11" t="s">
        <v>12658</v>
      </c>
      <c r="L4346" s="11">
        <v>2</v>
      </c>
    </row>
    <row r="4347" spans="1:12">
      <c r="A4347" s="11" t="s">
        <v>8598</v>
      </c>
      <c r="D4347" s="11" t="s">
        <v>260</v>
      </c>
      <c r="E4347" s="19" t="s">
        <v>8848</v>
      </c>
      <c r="F4347" s="10">
        <v>42036</v>
      </c>
      <c r="G4347" s="10">
        <v>45689</v>
      </c>
      <c r="H4347" s="11">
        <v>11</v>
      </c>
      <c r="I4347" s="11" t="s">
        <v>277</v>
      </c>
      <c r="J4347" s="11" t="s">
        <v>261</v>
      </c>
      <c r="K4347" s="11" t="s">
        <v>12658</v>
      </c>
      <c r="L4347" s="11">
        <v>2</v>
      </c>
    </row>
    <row r="4348" spans="1:12">
      <c r="A4348" s="11" t="s">
        <v>8599</v>
      </c>
      <c r="D4348" s="11" t="s">
        <v>260</v>
      </c>
      <c r="E4348" s="19" t="s">
        <v>8849</v>
      </c>
      <c r="F4348" s="10">
        <v>42036</v>
      </c>
      <c r="G4348" s="10">
        <v>45689</v>
      </c>
      <c r="H4348" s="11">
        <v>11</v>
      </c>
      <c r="I4348" s="11" t="s">
        <v>277</v>
      </c>
      <c r="J4348" s="11" t="s">
        <v>261</v>
      </c>
      <c r="K4348" s="11" t="s">
        <v>12658</v>
      </c>
      <c r="L4348" s="11">
        <v>2</v>
      </c>
    </row>
    <row r="4349" spans="1:12">
      <c r="A4349" s="11" t="s">
        <v>8600</v>
      </c>
      <c r="D4349" s="11" t="s">
        <v>260</v>
      </c>
      <c r="E4349" s="19" t="s">
        <v>8850</v>
      </c>
      <c r="F4349" s="10">
        <v>42036</v>
      </c>
      <c r="G4349" s="10">
        <v>45689</v>
      </c>
      <c r="H4349" s="11">
        <v>11</v>
      </c>
      <c r="I4349" s="11" t="s">
        <v>277</v>
      </c>
      <c r="J4349" s="11" t="s">
        <v>261</v>
      </c>
      <c r="K4349" s="11" t="s">
        <v>12658</v>
      </c>
      <c r="L4349" s="11">
        <v>2</v>
      </c>
    </row>
    <row r="4350" spans="1:12">
      <c r="A4350" s="11" t="s">
        <v>8601</v>
      </c>
      <c r="D4350" s="11" t="s">
        <v>260</v>
      </c>
      <c r="E4350" s="19" t="s">
        <v>8851</v>
      </c>
      <c r="F4350" s="10">
        <v>42036</v>
      </c>
      <c r="G4350" s="10">
        <v>45689</v>
      </c>
      <c r="H4350" s="11">
        <v>11</v>
      </c>
      <c r="I4350" s="20" t="s">
        <v>259</v>
      </c>
      <c r="J4350" s="11" t="s">
        <v>261</v>
      </c>
      <c r="K4350" s="11" t="s">
        <v>12658</v>
      </c>
      <c r="L4350" s="11">
        <v>2</v>
      </c>
    </row>
    <row r="4351" spans="1:12">
      <c r="A4351" s="11" t="s">
        <v>8602</v>
      </c>
      <c r="D4351" s="11" t="s">
        <v>260</v>
      </c>
      <c r="E4351" s="19" t="s">
        <v>8852</v>
      </c>
      <c r="F4351" s="10">
        <v>42036</v>
      </c>
      <c r="G4351" s="10">
        <v>45689</v>
      </c>
      <c r="H4351" s="11">
        <v>11</v>
      </c>
      <c r="I4351" s="20" t="s">
        <v>259</v>
      </c>
      <c r="J4351" s="11" t="s">
        <v>261</v>
      </c>
      <c r="K4351" s="11" t="s">
        <v>12658</v>
      </c>
      <c r="L4351" s="11">
        <v>2</v>
      </c>
    </row>
    <row r="4352" spans="1:12">
      <c r="A4352" s="11" t="s">
        <v>8603</v>
      </c>
      <c r="D4352" s="11" t="s">
        <v>260</v>
      </c>
      <c r="E4352" s="19" t="s">
        <v>8853</v>
      </c>
      <c r="F4352" s="10">
        <v>42036</v>
      </c>
      <c r="G4352" s="10">
        <v>45689</v>
      </c>
      <c r="H4352" s="11">
        <v>11</v>
      </c>
      <c r="I4352" s="20" t="s">
        <v>259</v>
      </c>
      <c r="J4352" s="11" t="s">
        <v>261</v>
      </c>
      <c r="K4352" s="11" t="s">
        <v>12658</v>
      </c>
      <c r="L4352" s="11">
        <v>2</v>
      </c>
    </row>
    <row r="4353" spans="1:12">
      <c r="A4353" s="11" t="s">
        <v>8604</v>
      </c>
      <c r="D4353" s="11" t="s">
        <v>260</v>
      </c>
      <c r="E4353" s="19" t="s">
        <v>8854</v>
      </c>
      <c r="F4353" s="10">
        <v>42036</v>
      </c>
      <c r="G4353" s="10">
        <v>45689</v>
      </c>
      <c r="H4353" s="11">
        <v>11</v>
      </c>
      <c r="I4353" s="20" t="s">
        <v>259</v>
      </c>
      <c r="J4353" s="11" t="s">
        <v>261</v>
      </c>
      <c r="K4353" s="11" t="s">
        <v>12658</v>
      </c>
      <c r="L4353" s="11">
        <v>2</v>
      </c>
    </row>
    <row r="4354" spans="1:12">
      <c r="A4354" s="11" t="s">
        <v>8605</v>
      </c>
      <c r="D4354" s="11" t="s">
        <v>260</v>
      </c>
      <c r="E4354" s="19" t="s">
        <v>8855</v>
      </c>
      <c r="F4354" s="10">
        <v>42036</v>
      </c>
      <c r="G4354" s="10">
        <v>45689</v>
      </c>
      <c r="H4354" s="11">
        <v>11</v>
      </c>
      <c r="I4354" s="20" t="s">
        <v>259</v>
      </c>
      <c r="J4354" s="11" t="s">
        <v>261</v>
      </c>
      <c r="K4354" s="11" t="s">
        <v>12658</v>
      </c>
      <c r="L4354" s="11">
        <v>2</v>
      </c>
    </row>
    <row r="4355" spans="1:12">
      <c r="A4355" s="11" t="s">
        <v>8606</v>
      </c>
      <c r="D4355" s="11" t="s">
        <v>260</v>
      </c>
      <c r="E4355" s="19" t="s">
        <v>8856</v>
      </c>
      <c r="F4355" s="10">
        <v>42036</v>
      </c>
      <c r="G4355" s="10">
        <v>45689</v>
      </c>
      <c r="H4355" s="11">
        <v>11</v>
      </c>
      <c r="I4355" s="20" t="s">
        <v>259</v>
      </c>
      <c r="J4355" s="11" t="s">
        <v>261</v>
      </c>
      <c r="K4355" s="11" t="s">
        <v>12658</v>
      </c>
      <c r="L4355" s="11">
        <v>2</v>
      </c>
    </row>
    <row r="4356" spans="1:12">
      <c r="A4356" s="11" t="s">
        <v>8607</v>
      </c>
      <c r="D4356" s="11" t="s">
        <v>260</v>
      </c>
      <c r="E4356" s="19" t="s">
        <v>8857</v>
      </c>
      <c r="F4356" s="10">
        <v>42036</v>
      </c>
      <c r="G4356" s="10">
        <v>45689</v>
      </c>
      <c r="H4356" s="11">
        <v>11</v>
      </c>
      <c r="I4356" s="20" t="s">
        <v>259</v>
      </c>
      <c r="J4356" s="11" t="s">
        <v>261</v>
      </c>
      <c r="K4356" s="11" t="s">
        <v>12658</v>
      </c>
      <c r="L4356" s="11">
        <v>2</v>
      </c>
    </row>
    <row r="4357" spans="1:12">
      <c r="A4357" s="11" t="s">
        <v>8608</v>
      </c>
      <c r="D4357" s="11" t="s">
        <v>260</v>
      </c>
      <c r="E4357" s="19" t="s">
        <v>8858</v>
      </c>
      <c r="F4357" s="10">
        <v>42036</v>
      </c>
      <c r="G4357" s="10">
        <v>45689</v>
      </c>
      <c r="H4357" s="11">
        <v>11</v>
      </c>
      <c r="I4357" s="20" t="s">
        <v>259</v>
      </c>
      <c r="J4357" s="11" t="s">
        <v>261</v>
      </c>
      <c r="K4357" s="11" t="s">
        <v>12658</v>
      </c>
      <c r="L4357" s="11">
        <v>2</v>
      </c>
    </row>
    <row r="4358" spans="1:12">
      <c r="A4358" s="11" t="s">
        <v>8609</v>
      </c>
      <c r="D4358" s="11" t="s">
        <v>260</v>
      </c>
      <c r="E4358" s="19" t="s">
        <v>8859</v>
      </c>
      <c r="F4358" s="10">
        <v>42036</v>
      </c>
      <c r="G4358" s="10">
        <v>45689</v>
      </c>
      <c r="H4358" s="11">
        <v>11</v>
      </c>
      <c r="I4358" s="20" t="s">
        <v>259</v>
      </c>
      <c r="J4358" s="11" t="s">
        <v>261</v>
      </c>
      <c r="K4358" s="11" t="s">
        <v>12658</v>
      </c>
      <c r="L4358" s="11">
        <v>2</v>
      </c>
    </row>
    <row r="4359" spans="1:12">
      <c r="A4359" s="11" t="s">
        <v>8610</v>
      </c>
      <c r="D4359" s="11" t="s">
        <v>260</v>
      </c>
      <c r="E4359" s="19" t="s">
        <v>8860</v>
      </c>
      <c r="F4359" s="10">
        <v>42036</v>
      </c>
      <c r="G4359" s="10">
        <v>45689</v>
      </c>
      <c r="H4359" s="11">
        <v>11</v>
      </c>
      <c r="I4359" s="20" t="s">
        <v>259</v>
      </c>
      <c r="J4359" s="11" t="s">
        <v>261</v>
      </c>
      <c r="K4359" s="11" t="s">
        <v>12658</v>
      </c>
      <c r="L4359" s="11">
        <v>2</v>
      </c>
    </row>
    <row r="4360" spans="1:12">
      <c r="A4360" s="11" t="s">
        <v>8611</v>
      </c>
      <c r="D4360" s="11" t="s">
        <v>260</v>
      </c>
      <c r="E4360" s="19" t="s">
        <v>8861</v>
      </c>
      <c r="F4360" s="10">
        <v>42036</v>
      </c>
      <c r="G4360" s="10">
        <v>45689</v>
      </c>
      <c r="H4360" s="11">
        <v>11</v>
      </c>
      <c r="I4360" s="20" t="s">
        <v>259</v>
      </c>
      <c r="J4360" s="11" t="s">
        <v>261</v>
      </c>
      <c r="K4360" s="11" t="s">
        <v>12658</v>
      </c>
      <c r="L4360" s="11">
        <v>2</v>
      </c>
    </row>
    <row r="4361" spans="1:12">
      <c r="A4361" s="11" t="s">
        <v>8612</v>
      </c>
      <c r="D4361" s="11" t="s">
        <v>260</v>
      </c>
      <c r="E4361" s="19" t="s">
        <v>8862</v>
      </c>
      <c r="F4361" s="10">
        <v>42036</v>
      </c>
      <c r="G4361" s="10">
        <v>45689</v>
      </c>
      <c r="H4361" s="11">
        <v>11</v>
      </c>
      <c r="I4361" s="20" t="s">
        <v>259</v>
      </c>
      <c r="J4361" s="11" t="s">
        <v>261</v>
      </c>
      <c r="K4361" s="11" t="s">
        <v>12658</v>
      </c>
      <c r="L4361" s="11">
        <v>2</v>
      </c>
    </row>
    <row r="4362" spans="1:12">
      <c r="A4362" s="11" t="s">
        <v>8613</v>
      </c>
      <c r="D4362" s="11" t="s">
        <v>260</v>
      </c>
      <c r="E4362" s="19" t="s">
        <v>8863</v>
      </c>
      <c r="F4362" s="10">
        <v>42036</v>
      </c>
      <c r="G4362" s="10">
        <v>45689</v>
      </c>
      <c r="H4362" s="11">
        <v>11</v>
      </c>
      <c r="I4362" s="20" t="s">
        <v>259</v>
      </c>
      <c r="J4362" s="11" t="s">
        <v>261</v>
      </c>
      <c r="K4362" s="11" t="s">
        <v>12658</v>
      </c>
      <c r="L4362" s="11">
        <v>2</v>
      </c>
    </row>
    <row r="4363" spans="1:12">
      <c r="A4363" s="11" t="s">
        <v>8614</v>
      </c>
      <c r="D4363" s="11" t="s">
        <v>260</v>
      </c>
      <c r="E4363" s="19" t="s">
        <v>8864</v>
      </c>
      <c r="F4363" s="10">
        <v>42036</v>
      </c>
      <c r="G4363" s="10">
        <v>45689</v>
      </c>
      <c r="H4363" s="11">
        <v>11</v>
      </c>
      <c r="I4363" s="20" t="s">
        <v>259</v>
      </c>
      <c r="J4363" s="11" t="s">
        <v>261</v>
      </c>
      <c r="K4363" s="11" t="s">
        <v>12658</v>
      </c>
      <c r="L4363" s="11">
        <v>2</v>
      </c>
    </row>
    <row r="4364" spans="1:12">
      <c r="A4364" s="11" t="s">
        <v>8615</v>
      </c>
      <c r="D4364" s="11" t="s">
        <v>260</v>
      </c>
      <c r="E4364" s="19" t="s">
        <v>8865</v>
      </c>
      <c r="F4364" s="10">
        <v>42036</v>
      </c>
      <c r="G4364" s="10">
        <v>45689</v>
      </c>
      <c r="H4364" s="11">
        <v>11</v>
      </c>
      <c r="I4364" s="20" t="s">
        <v>259</v>
      </c>
      <c r="J4364" s="11" t="s">
        <v>261</v>
      </c>
      <c r="K4364" s="11" t="s">
        <v>12658</v>
      </c>
      <c r="L4364" s="11">
        <v>2</v>
      </c>
    </row>
    <row r="4365" spans="1:12">
      <c r="A4365" s="11" t="s">
        <v>8616</v>
      </c>
      <c r="D4365" s="11" t="s">
        <v>260</v>
      </c>
      <c r="E4365" s="19" t="s">
        <v>8866</v>
      </c>
      <c r="F4365" s="10">
        <v>42036</v>
      </c>
      <c r="G4365" s="10">
        <v>45689</v>
      </c>
      <c r="H4365" s="11">
        <v>11</v>
      </c>
      <c r="I4365" s="11" t="s">
        <v>277</v>
      </c>
      <c r="J4365" s="11" t="s">
        <v>261</v>
      </c>
      <c r="K4365" s="11" t="s">
        <v>12658</v>
      </c>
      <c r="L4365" s="11">
        <v>2</v>
      </c>
    </row>
    <row r="4366" spans="1:12">
      <c r="A4366" s="11" t="s">
        <v>8617</v>
      </c>
      <c r="D4366" s="11" t="s">
        <v>260</v>
      </c>
      <c r="E4366" s="19" t="s">
        <v>8867</v>
      </c>
      <c r="F4366" s="10">
        <v>42036</v>
      </c>
      <c r="G4366" s="10">
        <v>45689</v>
      </c>
      <c r="H4366" s="11">
        <v>11</v>
      </c>
      <c r="I4366" s="11" t="s">
        <v>277</v>
      </c>
      <c r="J4366" s="11" t="s">
        <v>261</v>
      </c>
      <c r="K4366" s="11" t="s">
        <v>12658</v>
      </c>
      <c r="L4366" s="11">
        <v>2</v>
      </c>
    </row>
    <row r="4367" spans="1:12">
      <c r="A4367" s="11" t="s">
        <v>8618</v>
      </c>
      <c r="D4367" s="11" t="s">
        <v>260</v>
      </c>
      <c r="E4367" s="19" t="s">
        <v>8868</v>
      </c>
      <c r="F4367" s="10">
        <v>42036</v>
      </c>
      <c r="G4367" s="10">
        <v>45689</v>
      </c>
      <c r="H4367" s="11">
        <v>11</v>
      </c>
      <c r="I4367" s="11" t="s">
        <v>277</v>
      </c>
      <c r="J4367" s="11" t="s">
        <v>261</v>
      </c>
      <c r="K4367" s="11" t="s">
        <v>12658</v>
      </c>
      <c r="L4367" s="11">
        <v>2</v>
      </c>
    </row>
    <row r="4368" spans="1:12">
      <c r="A4368" s="11" t="s">
        <v>8619</v>
      </c>
      <c r="D4368" s="11" t="s">
        <v>260</v>
      </c>
      <c r="E4368" s="19" t="s">
        <v>8869</v>
      </c>
      <c r="F4368" s="10">
        <v>42036</v>
      </c>
      <c r="G4368" s="10">
        <v>45689</v>
      </c>
      <c r="H4368" s="11">
        <v>11</v>
      </c>
      <c r="I4368" s="20" t="s">
        <v>259</v>
      </c>
      <c r="J4368" s="11" t="s">
        <v>261</v>
      </c>
      <c r="K4368" s="11" t="s">
        <v>12658</v>
      </c>
      <c r="L4368" s="11">
        <v>2</v>
      </c>
    </row>
    <row r="4369" spans="1:12">
      <c r="A4369" s="11" t="s">
        <v>8620</v>
      </c>
      <c r="D4369" s="11" t="s">
        <v>260</v>
      </c>
      <c r="E4369" s="19" t="s">
        <v>8870</v>
      </c>
      <c r="F4369" s="10">
        <v>42036</v>
      </c>
      <c r="G4369" s="10">
        <v>45689</v>
      </c>
      <c r="H4369" s="11">
        <v>11</v>
      </c>
      <c r="I4369" s="20" t="s">
        <v>259</v>
      </c>
      <c r="J4369" s="11" t="s">
        <v>261</v>
      </c>
      <c r="K4369" s="11" t="s">
        <v>12658</v>
      </c>
      <c r="L4369" s="11">
        <v>2</v>
      </c>
    </row>
    <row r="4370" spans="1:12">
      <c r="A4370" s="11" t="s">
        <v>8621</v>
      </c>
      <c r="D4370" s="11" t="s">
        <v>260</v>
      </c>
      <c r="E4370" s="19" t="s">
        <v>8871</v>
      </c>
      <c r="F4370" s="10">
        <v>42036</v>
      </c>
      <c r="G4370" s="10">
        <v>45689</v>
      </c>
      <c r="H4370" s="11">
        <v>11</v>
      </c>
      <c r="I4370" s="20" t="s">
        <v>259</v>
      </c>
      <c r="J4370" s="11" t="s">
        <v>261</v>
      </c>
      <c r="K4370" s="11" t="s">
        <v>12658</v>
      </c>
      <c r="L4370" s="11">
        <v>2</v>
      </c>
    </row>
    <row r="4371" spans="1:12">
      <c r="A4371" s="11" t="s">
        <v>8622</v>
      </c>
      <c r="D4371" s="11" t="s">
        <v>260</v>
      </c>
      <c r="E4371" s="19" t="s">
        <v>8872</v>
      </c>
      <c r="F4371" s="10">
        <v>42036</v>
      </c>
      <c r="G4371" s="10">
        <v>45689</v>
      </c>
      <c r="H4371" s="11">
        <v>11</v>
      </c>
      <c r="I4371" s="20" t="s">
        <v>259</v>
      </c>
      <c r="J4371" s="11" t="s">
        <v>261</v>
      </c>
      <c r="K4371" s="11" t="s">
        <v>12658</v>
      </c>
      <c r="L4371" s="11">
        <v>2</v>
      </c>
    </row>
    <row r="4372" spans="1:12">
      <c r="A4372" s="11" t="s">
        <v>8623</v>
      </c>
      <c r="D4372" s="11" t="s">
        <v>260</v>
      </c>
      <c r="E4372" s="19" t="s">
        <v>8873</v>
      </c>
      <c r="F4372" s="10">
        <v>42036</v>
      </c>
      <c r="G4372" s="10">
        <v>45689</v>
      </c>
      <c r="H4372" s="11">
        <v>11</v>
      </c>
      <c r="I4372" s="20" t="s">
        <v>259</v>
      </c>
      <c r="J4372" s="11" t="s">
        <v>261</v>
      </c>
      <c r="K4372" s="11" t="s">
        <v>12658</v>
      </c>
      <c r="L4372" s="11">
        <v>2</v>
      </c>
    </row>
    <row r="4373" spans="1:12">
      <c r="A4373" s="11" t="s">
        <v>8624</v>
      </c>
      <c r="D4373" s="11" t="s">
        <v>260</v>
      </c>
      <c r="E4373" s="19" t="s">
        <v>8874</v>
      </c>
      <c r="F4373" s="10">
        <v>42036</v>
      </c>
      <c r="G4373" s="10">
        <v>45689</v>
      </c>
      <c r="H4373" s="11">
        <v>11</v>
      </c>
      <c r="I4373" s="20" t="s">
        <v>259</v>
      </c>
      <c r="J4373" s="11" t="s">
        <v>261</v>
      </c>
      <c r="K4373" s="11" t="s">
        <v>12658</v>
      </c>
      <c r="L4373" s="11">
        <v>2</v>
      </c>
    </row>
    <row r="4374" spans="1:12">
      <c r="A4374" s="11" t="s">
        <v>8625</v>
      </c>
      <c r="D4374" s="11" t="s">
        <v>260</v>
      </c>
      <c r="E4374" s="19" t="s">
        <v>8875</v>
      </c>
      <c r="F4374" s="10">
        <v>42036</v>
      </c>
      <c r="G4374" s="10">
        <v>45689</v>
      </c>
      <c r="H4374" s="11">
        <v>11</v>
      </c>
      <c r="I4374" s="20" t="s">
        <v>259</v>
      </c>
      <c r="J4374" s="11" t="s">
        <v>261</v>
      </c>
      <c r="K4374" s="11" t="s">
        <v>12658</v>
      </c>
      <c r="L4374" s="11">
        <v>2</v>
      </c>
    </row>
    <row r="4375" spans="1:12">
      <c r="A4375" s="11" t="s">
        <v>8626</v>
      </c>
      <c r="D4375" s="11" t="s">
        <v>260</v>
      </c>
      <c r="E4375" s="19" t="s">
        <v>8876</v>
      </c>
      <c r="F4375" s="10">
        <v>42036</v>
      </c>
      <c r="G4375" s="10">
        <v>45689</v>
      </c>
      <c r="H4375" s="11">
        <v>11</v>
      </c>
      <c r="I4375" s="20" t="s">
        <v>259</v>
      </c>
      <c r="J4375" s="11" t="s">
        <v>261</v>
      </c>
      <c r="K4375" s="11" t="s">
        <v>12658</v>
      </c>
      <c r="L4375" s="11">
        <v>2</v>
      </c>
    </row>
    <row r="4376" spans="1:12">
      <c r="A4376" s="11" t="s">
        <v>8627</v>
      </c>
      <c r="D4376" s="11" t="s">
        <v>260</v>
      </c>
      <c r="E4376" s="19" t="s">
        <v>8877</v>
      </c>
      <c r="F4376" s="10">
        <v>42036</v>
      </c>
      <c r="G4376" s="10">
        <v>45689</v>
      </c>
      <c r="H4376" s="11">
        <v>11</v>
      </c>
      <c r="I4376" s="20" t="s">
        <v>259</v>
      </c>
      <c r="J4376" s="11" t="s">
        <v>261</v>
      </c>
      <c r="K4376" s="11" t="s">
        <v>12658</v>
      </c>
      <c r="L4376" s="11">
        <v>2</v>
      </c>
    </row>
    <row r="4377" spans="1:12">
      <c r="A4377" s="11" t="s">
        <v>8628</v>
      </c>
      <c r="D4377" s="11" t="s">
        <v>260</v>
      </c>
      <c r="E4377" s="19" t="s">
        <v>8878</v>
      </c>
      <c r="F4377" s="10">
        <v>42036</v>
      </c>
      <c r="G4377" s="10">
        <v>45689</v>
      </c>
      <c r="H4377" s="11">
        <v>11</v>
      </c>
      <c r="I4377" s="20" t="s">
        <v>259</v>
      </c>
      <c r="J4377" s="11" t="s">
        <v>261</v>
      </c>
      <c r="K4377" s="11" t="s">
        <v>12658</v>
      </c>
      <c r="L4377" s="11">
        <v>2</v>
      </c>
    </row>
    <row r="4378" spans="1:12">
      <c r="A4378" s="11" t="s">
        <v>8629</v>
      </c>
      <c r="D4378" s="11" t="s">
        <v>260</v>
      </c>
      <c r="E4378" s="19" t="s">
        <v>8879</v>
      </c>
      <c r="F4378" s="10">
        <v>42036</v>
      </c>
      <c r="G4378" s="10">
        <v>45689</v>
      </c>
      <c r="H4378" s="11">
        <v>11</v>
      </c>
      <c r="I4378" s="20" t="s">
        <v>259</v>
      </c>
      <c r="J4378" s="11" t="s">
        <v>261</v>
      </c>
      <c r="K4378" s="11" t="s">
        <v>12658</v>
      </c>
      <c r="L4378" s="11">
        <v>2</v>
      </c>
    </row>
    <row r="4379" spans="1:12">
      <c r="A4379" s="11" t="s">
        <v>8630</v>
      </c>
      <c r="D4379" s="11" t="s">
        <v>260</v>
      </c>
      <c r="E4379" s="19" t="s">
        <v>8880</v>
      </c>
      <c r="F4379" s="10">
        <v>42036</v>
      </c>
      <c r="G4379" s="10">
        <v>45689</v>
      </c>
      <c r="H4379" s="11">
        <v>11</v>
      </c>
      <c r="I4379" s="20" t="s">
        <v>259</v>
      </c>
      <c r="J4379" s="11" t="s">
        <v>261</v>
      </c>
      <c r="K4379" s="11" t="s">
        <v>12658</v>
      </c>
      <c r="L4379" s="11">
        <v>2</v>
      </c>
    </row>
    <row r="4380" spans="1:12">
      <c r="A4380" s="11" t="s">
        <v>8631</v>
      </c>
      <c r="D4380" s="11" t="s">
        <v>260</v>
      </c>
      <c r="E4380" s="19" t="s">
        <v>8881</v>
      </c>
      <c r="F4380" s="10">
        <v>42036</v>
      </c>
      <c r="G4380" s="10">
        <v>45689</v>
      </c>
      <c r="H4380" s="11">
        <v>11</v>
      </c>
      <c r="I4380" s="20" t="s">
        <v>259</v>
      </c>
      <c r="J4380" s="11" t="s">
        <v>261</v>
      </c>
      <c r="K4380" s="11" t="s">
        <v>12658</v>
      </c>
      <c r="L4380" s="11">
        <v>2</v>
      </c>
    </row>
    <row r="4381" spans="1:12">
      <c r="A4381" s="11" t="s">
        <v>8632</v>
      </c>
      <c r="D4381" s="11" t="s">
        <v>260</v>
      </c>
      <c r="E4381" s="19" t="s">
        <v>8882</v>
      </c>
      <c r="F4381" s="10">
        <v>42036</v>
      </c>
      <c r="G4381" s="10">
        <v>45689</v>
      </c>
      <c r="H4381" s="11">
        <v>11</v>
      </c>
      <c r="I4381" s="20" t="s">
        <v>259</v>
      </c>
      <c r="J4381" s="11" t="s">
        <v>261</v>
      </c>
      <c r="K4381" s="11" t="s">
        <v>12658</v>
      </c>
      <c r="L4381" s="11">
        <v>2</v>
      </c>
    </row>
    <row r="4382" spans="1:12">
      <c r="A4382" s="11" t="s">
        <v>8633</v>
      </c>
      <c r="D4382" s="11" t="s">
        <v>260</v>
      </c>
      <c r="E4382" s="19" t="s">
        <v>8883</v>
      </c>
      <c r="F4382" s="10">
        <v>42036</v>
      </c>
      <c r="G4382" s="10">
        <v>45689</v>
      </c>
      <c r="H4382" s="11">
        <v>11</v>
      </c>
      <c r="I4382" s="20" t="s">
        <v>259</v>
      </c>
      <c r="J4382" s="11" t="s">
        <v>261</v>
      </c>
      <c r="K4382" s="11" t="s">
        <v>12658</v>
      </c>
      <c r="L4382" s="11">
        <v>2</v>
      </c>
    </row>
    <row r="4383" spans="1:12">
      <c r="A4383" s="11" t="s">
        <v>8634</v>
      </c>
      <c r="D4383" s="11" t="s">
        <v>260</v>
      </c>
      <c r="E4383" s="19" t="s">
        <v>8884</v>
      </c>
      <c r="F4383" s="10">
        <v>42036</v>
      </c>
      <c r="G4383" s="10">
        <v>45689</v>
      </c>
      <c r="H4383" s="11">
        <v>11</v>
      </c>
      <c r="I4383" s="11" t="s">
        <v>277</v>
      </c>
      <c r="J4383" s="11" t="s">
        <v>261</v>
      </c>
      <c r="K4383" s="11" t="s">
        <v>12658</v>
      </c>
      <c r="L4383" s="11">
        <v>2</v>
      </c>
    </row>
    <row r="4384" spans="1:12">
      <c r="A4384" s="11" t="s">
        <v>8635</v>
      </c>
      <c r="D4384" s="11" t="s">
        <v>260</v>
      </c>
      <c r="E4384" s="19" t="s">
        <v>8885</v>
      </c>
      <c r="F4384" s="10">
        <v>42036</v>
      </c>
      <c r="G4384" s="10">
        <v>45689</v>
      </c>
      <c r="H4384" s="11">
        <v>11</v>
      </c>
      <c r="I4384" s="11" t="s">
        <v>277</v>
      </c>
      <c r="J4384" s="11" t="s">
        <v>261</v>
      </c>
      <c r="K4384" s="11" t="s">
        <v>12658</v>
      </c>
      <c r="L4384" s="11">
        <v>2</v>
      </c>
    </row>
    <row r="4385" spans="1:12">
      <c r="A4385" s="11" t="s">
        <v>8636</v>
      </c>
      <c r="D4385" s="11" t="s">
        <v>260</v>
      </c>
      <c r="E4385" s="19" t="s">
        <v>8886</v>
      </c>
      <c r="F4385" s="10">
        <v>42036</v>
      </c>
      <c r="G4385" s="10">
        <v>45689</v>
      </c>
      <c r="H4385" s="11">
        <v>11</v>
      </c>
      <c r="I4385" s="11" t="s">
        <v>277</v>
      </c>
      <c r="J4385" s="11" t="s">
        <v>261</v>
      </c>
      <c r="K4385" s="11" t="s">
        <v>12658</v>
      </c>
      <c r="L4385" s="11">
        <v>2</v>
      </c>
    </row>
    <row r="4386" spans="1:12">
      <c r="A4386" s="11" t="s">
        <v>8637</v>
      </c>
      <c r="D4386" s="11" t="s">
        <v>260</v>
      </c>
      <c r="E4386" s="19" t="s">
        <v>8887</v>
      </c>
      <c r="F4386" s="10">
        <v>42036</v>
      </c>
      <c r="G4386" s="10">
        <v>45689</v>
      </c>
      <c r="H4386" s="11">
        <v>11</v>
      </c>
      <c r="I4386" s="20" t="s">
        <v>259</v>
      </c>
      <c r="J4386" s="11" t="s">
        <v>261</v>
      </c>
      <c r="K4386" s="11" t="s">
        <v>12658</v>
      </c>
      <c r="L4386" s="11">
        <v>2</v>
      </c>
    </row>
    <row r="4387" spans="1:12">
      <c r="A4387" s="11" t="s">
        <v>8638</v>
      </c>
      <c r="D4387" s="11" t="s">
        <v>260</v>
      </c>
      <c r="E4387" s="19" t="s">
        <v>8888</v>
      </c>
      <c r="F4387" s="10">
        <v>42036</v>
      </c>
      <c r="G4387" s="10">
        <v>45689</v>
      </c>
      <c r="H4387" s="11">
        <v>11</v>
      </c>
      <c r="I4387" s="20" t="s">
        <v>259</v>
      </c>
      <c r="J4387" s="11" t="s">
        <v>261</v>
      </c>
      <c r="K4387" s="11" t="s">
        <v>12658</v>
      </c>
      <c r="L4387" s="11">
        <v>2</v>
      </c>
    </row>
    <row r="4388" spans="1:12">
      <c r="A4388" s="11" t="s">
        <v>8639</v>
      </c>
      <c r="D4388" s="11" t="s">
        <v>260</v>
      </c>
      <c r="E4388" s="19" t="s">
        <v>8889</v>
      </c>
      <c r="F4388" s="10">
        <v>42036</v>
      </c>
      <c r="G4388" s="10">
        <v>45689</v>
      </c>
      <c r="H4388" s="11">
        <v>11</v>
      </c>
      <c r="I4388" s="20" t="s">
        <v>259</v>
      </c>
      <c r="J4388" s="11" t="s">
        <v>261</v>
      </c>
      <c r="K4388" s="11" t="s">
        <v>12658</v>
      </c>
      <c r="L4388" s="11">
        <v>2</v>
      </c>
    </row>
    <row r="4389" spans="1:12">
      <c r="A4389" s="11" t="s">
        <v>8640</v>
      </c>
      <c r="D4389" s="11" t="s">
        <v>260</v>
      </c>
      <c r="E4389" s="19" t="s">
        <v>8890</v>
      </c>
      <c r="F4389" s="10">
        <v>42036</v>
      </c>
      <c r="G4389" s="10">
        <v>45689</v>
      </c>
      <c r="H4389" s="11">
        <v>11</v>
      </c>
      <c r="I4389" s="20" t="s">
        <v>259</v>
      </c>
      <c r="J4389" s="11" t="s">
        <v>261</v>
      </c>
      <c r="K4389" s="11" t="s">
        <v>12658</v>
      </c>
      <c r="L4389" s="11">
        <v>2</v>
      </c>
    </row>
    <row r="4390" spans="1:12">
      <c r="A4390" s="11" t="s">
        <v>8641</v>
      </c>
      <c r="D4390" s="11" t="s">
        <v>260</v>
      </c>
      <c r="E4390" s="19" t="s">
        <v>8891</v>
      </c>
      <c r="F4390" s="10">
        <v>42036</v>
      </c>
      <c r="G4390" s="10">
        <v>45689</v>
      </c>
      <c r="H4390" s="11">
        <v>11</v>
      </c>
      <c r="I4390" s="20" t="s">
        <v>259</v>
      </c>
      <c r="J4390" s="11" t="s">
        <v>261</v>
      </c>
      <c r="K4390" s="11" t="s">
        <v>12658</v>
      </c>
      <c r="L4390" s="11">
        <v>2</v>
      </c>
    </row>
    <row r="4391" spans="1:12">
      <c r="A4391" s="11" t="s">
        <v>8642</v>
      </c>
      <c r="D4391" s="11" t="s">
        <v>260</v>
      </c>
      <c r="E4391" s="19" t="s">
        <v>8892</v>
      </c>
      <c r="F4391" s="10">
        <v>42036</v>
      </c>
      <c r="G4391" s="10">
        <v>45689</v>
      </c>
      <c r="H4391" s="11">
        <v>11</v>
      </c>
      <c r="I4391" s="20" t="s">
        <v>259</v>
      </c>
      <c r="J4391" s="11" t="s">
        <v>261</v>
      </c>
      <c r="K4391" s="11" t="s">
        <v>12658</v>
      </c>
      <c r="L4391" s="11">
        <v>2</v>
      </c>
    </row>
    <row r="4392" spans="1:12">
      <c r="A4392" s="11" t="s">
        <v>8643</v>
      </c>
      <c r="D4392" s="11" t="s">
        <v>260</v>
      </c>
      <c r="E4392" s="19" t="s">
        <v>8893</v>
      </c>
      <c r="F4392" s="10">
        <v>42036</v>
      </c>
      <c r="G4392" s="10">
        <v>45689</v>
      </c>
      <c r="H4392" s="11">
        <v>11</v>
      </c>
      <c r="I4392" s="20" t="s">
        <v>259</v>
      </c>
      <c r="J4392" s="11" t="s">
        <v>261</v>
      </c>
      <c r="K4392" s="11" t="s">
        <v>12658</v>
      </c>
      <c r="L4392" s="11">
        <v>2</v>
      </c>
    </row>
    <row r="4393" spans="1:12">
      <c r="A4393" s="11" t="s">
        <v>8644</v>
      </c>
      <c r="D4393" s="11" t="s">
        <v>260</v>
      </c>
      <c r="E4393" s="19" t="s">
        <v>8894</v>
      </c>
      <c r="F4393" s="10">
        <v>42036</v>
      </c>
      <c r="G4393" s="10">
        <v>45689</v>
      </c>
      <c r="H4393" s="11">
        <v>11</v>
      </c>
      <c r="I4393" s="20" t="s">
        <v>259</v>
      </c>
      <c r="J4393" s="11" t="s">
        <v>261</v>
      </c>
      <c r="K4393" s="11" t="s">
        <v>12658</v>
      </c>
      <c r="L4393" s="11">
        <v>2</v>
      </c>
    </row>
    <row r="4394" spans="1:12">
      <c r="A4394" s="11" t="s">
        <v>8645</v>
      </c>
      <c r="D4394" s="11" t="s">
        <v>260</v>
      </c>
      <c r="E4394" s="19" t="s">
        <v>8895</v>
      </c>
      <c r="F4394" s="10">
        <v>42036</v>
      </c>
      <c r="G4394" s="10">
        <v>45689</v>
      </c>
      <c r="H4394" s="11">
        <v>11</v>
      </c>
      <c r="I4394" s="20" t="s">
        <v>259</v>
      </c>
      <c r="J4394" s="11" t="s">
        <v>261</v>
      </c>
      <c r="K4394" s="11" t="s">
        <v>12658</v>
      </c>
      <c r="L4394" s="11">
        <v>2</v>
      </c>
    </row>
    <row r="4395" spans="1:12">
      <c r="A4395" s="11" t="s">
        <v>8646</v>
      </c>
      <c r="D4395" s="11" t="s">
        <v>260</v>
      </c>
      <c r="E4395" s="19" t="s">
        <v>8896</v>
      </c>
      <c r="F4395" s="10">
        <v>42036</v>
      </c>
      <c r="G4395" s="10">
        <v>45689</v>
      </c>
      <c r="H4395" s="11">
        <v>11</v>
      </c>
      <c r="I4395" s="20" t="s">
        <v>259</v>
      </c>
      <c r="J4395" s="11" t="s">
        <v>261</v>
      </c>
      <c r="K4395" s="11" t="s">
        <v>12658</v>
      </c>
      <c r="L4395" s="11">
        <v>2</v>
      </c>
    </row>
    <row r="4396" spans="1:12">
      <c r="A4396" s="11" t="s">
        <v>8647</v>
      </c>
      <c r="D4396" s="11" t="s">
        <v>260</v>
      </c>
      <c r="E4396" s="19" t="s">
        <v>8897</v>
      </c>
      <c r="F4396" s="10">
        <v>42036</v>
      </c>
      <c r="G4396" s="10">
        <v>45689</v>
      </c>
      <c r="H4396" s="11">
        <v>11</v>
      </c>
      <c r="I4396" s="20" t="s">
        <v>259</v>
      </c>
      <c r="J4396" s="11" t="s">
        <v>261</v>
      </c>
      <c r="K4396" s="11" t="s">
        <v>12658</v>
      </c>
      <c r="L4396" s="11">
        <v>2</v>
      </c>
    </row>
    <row r="4397" spans="1:12">
      <c r="A4397" s="11" t="s">
        <v>8648</v>
      </c>
      <c r="D4397" s="11" t="s">
        <v>260</v>
      </c>
      <c r="E4397" s="19" t="s">
        <v>8898</v>
      </c>
      <c r="F4397" s="10">
        <v>42036</v>
      </c>
      <c r="G4397" s="10">
        <v>45689</v>
      </c>
      <c r="H4397" s="11">
        <v>11</v>
      </c>
      <c r="I4397" s="20" t="s">
        <v>259</v>
      </c>
      <c r="J4397" s="11" t="s">
        <v>261</v>
      </c>
      <c r="K4397" s="11" t="s">
        <v>12658</v>
      </c>
      <c r="L4397" s="11">
        <v>2</v>
      </c>
    </row>
    <row r="4398" spans="1:12">
      <c r="A4398" s="11" t="s">
        <v>8649</v>
      </c>
      <c r="D4398" s="11" t="s">
        <v>260</v>
      </c>
      <c r="E4398" s="19" t="s">
        <v>8899</v>
      </c>
      <c r="F4398" s="10">
        <v>42036</v>
      </c>
      <c r="G4398" s="10">
        <v>45689</v>
      </c>
      <c r="H4398" s="11">
        <v>11</v>
      </c>
      <c r="I4398" s="20" t="s">
        <v>259</v>
      </c>
      <c r="J4398" s="11" t="s">
        <v>261</v>
      </c>
      <c r="K4398" s="11" t="s">
        <v>12658</v>
      </c>
      <c r="L4398" s="11">
        <v>2</v>
      </c>
    </row>
    <row r="4399" spans="1:12">
      <c r="A4399" s="11" t="s">
        <v>8650</v>
      </c>
      <c r="D4399" s="11" t="s">
        <v>260</v>
      </c>
      <c r="E4399" s="19" t="s">
        <v>8900</v>
      </c>
      <c r="F4399" s="10">
        <v>42036</v>
      </c>
      <c r="G4399" s="10">
        <v>45689</v>
      </c>
      <c r="H4399" s="11">
        <v>11</v>
      </c>
      <c r="I4399" s="20" t="s">
        <v>259</v>
      </c>
      <c r="J4399" s="11" t="s">
        <v>261</v>
      </c>
      <c r="K4399" s="11" t="s">
        <v>12658</v>
      </c>
      <c r="L4399" s="11">
        <v>2</v>
      </c>
    </row>
    <row r="4400" spans="1:12">
      <c r="A4400" s="11" t="s">
        <v>8651</v>
      </c>
      <c r="D4400" s="11" t="s">
        <v>260</v>
      </c>
      <c r="E4400" s="19" t="s">
        <v>8901</v>
      </c>
      <c r="F4400" s="10">
        <v>42036</v>
      </c>
      <c r="G4400" s="10">
        <v>45689</v>
      </c>
      <c r="H4400" s="11">
        <v>11</v>
      </c>
      <c r="I4400" s="20" t="s">
        <v>259</v>
      </c>
      <c r="J4400" s="11" t="s">
        <v>261</v>
      </c>
      <c r="K4400" s="11" t="s">
        <v>12658</v>
      </c>
      <c r="L4400" s="11">
        <v>2</v>
      </c>
    </row>
    <row r="4401" spans="1:12">
      <c r="A4401" s="11" t="s">
        <v>8652</v>
      </c>
      <c r="D4401" s="11" t="s">
        <v>260</v>
      </c>
      <c r="E4401" s="19" t="s">
        <v>8902</v>
      </c>
      <c r="F4401" s="10">
        <v>42036</v>
      </c>
      <c r="G4401" s="10">
        <v>45689</v>
      </c>
      <c r="H4401" s="11">
        <v>11</v>
      </c>
      <c r="I4401" s="11" t="s">
        <v>277</v>
      </c>
      <c r="J4401" s="11" t="s">
        <v>261</v>
      </c>
      <c r="K4401" s="11" t="s">
        <v>12658</v>
      </c>
      <c r="L4401" s="11">
        <v>2</v>
      </c>
    </row>
    <row r="4402" spans="1:12">
      <c r="A4402" s="11" t="s">
        <v>8653</v>
      </c>
      <c r="D4402" s="11" t="s">
        <v>260</v>
      </c>
      <c r="E4402" s="19" t="s">
        <v>8903</v>
      </c>
      <c r="F4402" s="10">
        <v>42036</v>
      </c>
      <c r="G4402" s="10">
        <v>45689</v>
      </c>
      <c r="H4402" s="11">
        <v>11</v>
      </c>
      <c r="I4402" s="11" t="s">
        <v>277</v>
      </c>
      <c r="J4402" s="11" t="s">
        <v>261</v>
      </c>
      <c r="K4402" s="11" t="s">
        <v>12658</v>
      </c>
      <c r="L4402" s="11">
        <v>2</v>
      </c>
    </row>
    <row r="4403" spans="1:12">
      <c r="A4403" s="11" t="s">
        <v>8654</v>
      </c>
      <c r="D4403" s="11" t="s">
        <v>260</v>
      </c>
      <c r="E4403" s="19" t="s">
        <v>8904</v>
      </c>
      <c r="F4403" s="10">
        <v>42036</v>
      </c>
      <c r="G4403" s="10">
        <v>45689</v>
      </c>
      <c r="H4403" s="11">
        <v>11</v>
      </c>
      <c r="I4403" s="11" t="s">
        <v>277</v>
      </c>
      <c r="J4403" s="11" t="s">
        <v>261</v>
      </c>
      <c r="K4403" s="11" t="s">
        <v>12658</v>
      </c>
      <c r="L4403" s="11">
        <v>2</v>
      </c>
    </row>
    <row r="4404" spans="1:12">
      <c r="A4404" s="11" t="s">
        <v>8655</v>
      </c>
      <c r="D4404" s="11" t="s">
        <v>260</v>
      </c>
      <c r="E4404" s="19" t="s">
        <v>8905</v>
      </c>
      <c r="F4404" s="10">
        <v>42036</v>
      </c>
      <c r="G4404" s="10">
        <v>45689</v>
      </c>
      <c r="H4404" s="11">
        <v>11</v>
      </c>
      <c r="I4404" s="20" t="s">
        <v>259</v>
      </c>
      <c r="J4404" s="11" t="s">
        <v>261</v>
      </c>
      <c r="K4404" s="11" t="s">
        <v>12658</v>
      </c>
      <c r="L4404" s="11">
        <v>2</v>
      </c>
    </row>
    <row r="4405" spans="1:12">
      <c r="A4405" s="11" t="s">
        <v>8656</v>
      </c>
      <c r="D4405" s="11" t="s">
        <v>260</v>
      </c>
      <c r="E4405" s="19" t="s">
        <v>8906</v>
      </c>
      <c r="F4405" s="10">
        <v>42036</v>
      </c>
      <c r="G4405" s="10">
        <v>45689</v>
      </c>
      <c r="H4405" s="11">
        <v>11</v>
      </c>
      <c r="I4405" s="20" t="s">
        <v>259</v>
      </c>
      <c r="J4405" s="11" t="s">
        <v>261</v>
      </c>
      <c r="K4405" s="11" t="s">
        <v>12658</v>
      </c>
      <c r="L4405" s="11">
        <v>2</v>
      </c>
    </row>
    <row r="4406" spans="1:12">
      <c r="A4406" s="11" t="s">
        <v>8657</v>
      </c>
      <c r="D4406" s="11" t="s">
        <v>260</v>
      </c>
      <c r="E4406" s="19" t="s">
        <v>8907</v>
      </c>
      <c r="F4406" s="10">
        <v>42036</v>
      </c>
      <c r="G4406" s="10">
        <v>45689</v>
      </c>
      <c r="H4406" s="11">
        <v>11</v>
      </c>
      <c r="I4406" s="20" t="s">
        <v>259</v>
      </c>
      <c r="J4406" s="11" t="s">
        <v>261</v>
      </c>
      <c r="K4406" s="11" t="s">
        <v>12658</v>
      </c>
      <c r="L4406" s="11">
        <v>2</v>
      </c>
    </row>
    <row r="4407" spans="1:12">
      <c r="A4407" s="11" t="s">
        <v>8658</v>
      </c>
      <c r="D4407" s="11" t="s">
        <v>260</v>
      </c>
      <c r="E4407" s="19" t="s">
        <v>8908</v>
      </c>
      <c r="F4407" s="10">
        <v>42036</v>
      </c>
      <c r="G4407" s="10">
        <v>45689</v>
      </c>
      <c r="H4407" s="11">
        <v>11</v>
      </c>
      <c r="I4407" s="20" t="s">
        <v>259</v>
      </c>
      <c r="J4407" s="11" t="s">
        <v>261</v>
      </c>
      <c r="K4407" s="11" t="s">
        <v>12658</v>
      </c>
      <c r="L4407" s="11">
        <v>2</v>
      </c>
    </row>
    <row r="4408" spans="1:12">
      <c r="A4408" s="11" t="s">
        <v>8659</v>
      </c>
      <c r="D4408" s="11" t="s">
        <v>260</v>
      </c>
      <c r="E4408" s="19" t="s">
        <v>8909</v>
      </c>
      <c r="F4408" s="10">
        <v>42036</v>
      </c>
      <c r="G4408" s="10">
        <v>45689</v>
      </c>
      <c r="H4408" s="11">
        <v>11</v>
      </c>
      <c r="I4408" s="20" t="s">
        <v>259</v>
      </c>
      <c r="J4408" s="11" t="s">
        <v>261</v>
      </c>
      <c r="K4408" s="11" t="s">
        <v>12658</v>
      </c>
      <c r="L4408" s="11">
        <v>2</v>
      </c>
    </row>
    <row r="4409" spans="1:12">
      <c r="A4409" s="11" t="s">
        <v>8660</v>
      </c>
      <c r="D4409" s="11" t="s">
        <v>260</v>
      </c>
      <c r="E4409" s="19" t="s">
        <v>8910</v>
      </c>
      <c r="F4409" s="10">
        <v>42036</v>
      </c>
      <c r="G4409" s="10">
        <v>45689</v>
      </c>
      <c r="H4409" s="11">
        <v>11</v>
      </c>
      <c r="I4409" s="20" t="s">
        <v>259</v>
      </c>
      <c r="J4409" s="11" t="s">
        <v>261</v>
      </c>
      <c r="K4409" s="11" t="s">
        <v>12658</v>
      </c>
      <c r="L4409" s="11">
        <v>2</v>
      </c>
    </row>
    <row r="4410" spans="1:12">
      <c r="A4410" s="11" t="s">
        <v>8661</v>
      </c>
      <c r="D4410" s="11" t="s">
        <v>260</v>
      </c>
      <c r="E4410" s="19" t="s">
        <v>8911</v>
      </c>
      <c r="F4410" s="10">
        <v>42036</v>
      </c>
      <c r="G4410" s="10">
        <v>45689</v>
      </c>
      <c r="H4410" s="11">
        <v>11</v>
      </c>
      <c r="I4410" s="20" t="s">
        <v>259</v>
      </c>
      <c r="J4410" s="11" t="s">
        <v>261</v>
      </c>
      <c r="K4410" s="11" t="s">
        <v>12658</v>
      </c>
      <c r="L4410" s="11">
        <v>2</v>
      </c>
    </row>
    <row r="4411" spans="1:12">
      <c r="A4411" s="11" t="s">
        <v>8662</v>
      </c>
      <c r="D4411" s="11" t="s">
        <v>260</v>
      </c>
      <c r="E4411" s="19" t="s">
        <v>8912</v>
      </c>
      <c r="F4411" s="10">
        <v>42036</v>
      </c>
      <c r="G4411" s="10">
        <v>45689</v>
      </c>
      <c r="H4411" s="11">
        <v>11</v>
      </c>
      <c r="I4411" s="20" t="s">
        <v>259</v>
      </c>
      <c r="J4411" s="11" t="s">
        <v>261</v>
      </c>
      <c r="K4411" s="11" t="s">
        <v>12658</v>
      </c>
      <c r="L4411" s="11">
        <v>2</v>
      </c>
    </row>
    <row r="4412" spans="1:12">
      <c r="A4412" s="11" t="s">
        <v>8663</v>
      </c>
      <c r="D4412" s="11" t="s">
        <v>260</v>
      </c>
      <c r="E4412" s="19" t="s">
        <v>8913</v>
      </c>
      <c r="F4412" s="10">
        <v>42036</v>
      </c>
      <c r="G4412" s="10">
        <v>45689</v>
      </c>
      <c r="H4412" s="11">
        <v>11</v>
      </c>
      <c r="I4412" s="20" t="s">
        <v>259</v>
      </c>
      <c r="J4412" s="11" t="s">
        <v>261</v>
      </c>
      <c r="K4412" s="11" t="s">
        <v>12658</v>
      </c>
      <c r="L4412" s="11">
        <v>2</v>
      </c>
    </row>
    <row r="4413" spans="1:12">
      <c r="A4413" s="11" t="s">
        <v>8664</v>
      </c>
      <c r="D4413" s="11" t="s">
        <v>260</v>
      </c>
      <c r="E4413" s="19" t="s">
        <v>8914</v>
      </c>
      <c r="F4413" s="10">
        <v>42036</v>
      </c>
      <c r="G4413" s="10">
        <v>45689</v>
      </c>
      <c r="H4413" s="11">
        <v>11</v>
      </c>
      <c r="I4413" s="20" t="s">
        <v>259</v>
      </c>
      <c r="J4413" s="11" t="s">
        <v>261</v>
      </c>
      <c r="K4413" s="11" t="s">
        <v>12658</v>
      </c>
      <c r="L4413" s="11">
        <v>2</v>
      </c>
    </row>
    <row r="4414" spans="1:12">
      <c r="A4414" s="11" t="s">
        <v>8665</v>
      </c>
      <c r="D4414" s="11" t="s">
        <v>260</v>
      </c>
      <c r="E4414" s="19" t="s">
        <v>8915</v>
      </c>
      <c r="F4414" s="10">
        <v>42036</v>
      </c>
      <c r="G4414" s="10">
        <v>45689</v>
      </c>
      <c r="H4414" s="11">
        <v>11</v>
      </c>
      <c r="I4414" s="20" t="s">
        <v>259</v>
      </c>
      <c r="J4414" s="11" t="s">
        <v>261</v>
      </c>
      <c r="K4414" s="11" t="s">
        <v>12658</v>
      </c>
      <c r="L4414" s="11">
        <v>2</v>
      </c>
    </row>
    <row r="4415" spans="1:12">
      <c r="A4415" s="11" t="s">
        <v>8666</v>
      </c>
      <c r="D4415" s="11" t="s">
        <v>260</v>
      </c>
      <c r="E4415" s="19" t="s">
        <v>8916</v>
      </c>
      <c r="F4415" s="10">
        <v>42036</v>
      </c>
      <c r="G4415" s="10">
        <v>45689</v>
      </c>
      <c r="H4415" s="11">
        <v>11</v>
      </c>
      <c r="I4415" s="20" t="s">
        <v>259</v>
      </c>
      <c r="J4415" s="11" t="s">
        <v>261</v>
      </c>
      <c r="K4415" s="11" t="s">
        <v>12658</v>
      </c>
      <c r="L4415" s="11">
        <v>2</v>
      </c>
    </row>
    <row r="4416" spans="1:12">
      <c r="A4416" s="11" t="s">
        <v>8667</v>
      </c>
      <c r="D4416" s="11" t="s">
        <v>260</v>
      </c>
      <c r="E4416" s="19" t="s">
        <v>8917</v>
      </c>
      <c r="F4416" s="10">
        <v>42036</v>
      </c>
      <c r="G4416" s="10">
        <v>45689</v>
      </c>
      <c r="H4416" s="11">
        <v>11</v>
      </c>
      <c r="I4416" s="20" t="s">
        <v>259</v>
      </c>
      <c r="J4416" s="11" t="s">
        <v>261</v>
      </c>
      <c r="K4416" s="11" t="s">
        <v>12658</v>
      </c>
      <c r="L4416" s="11">
        <v>2</v>
      </c>
    </row>
    <row r="4417" spans="1:12">
      <c r="A4417" s="11" t="s">
        <v>8668</v>
      </c>
      <c r="D4417" s="11" t="s">
        <v>260</v>
      </c>
      <c r="E4417" s="19" t="s">
        <v>8918</v>
      </c>
      <c r="F4417" s="10">
        <v>42036</v>
      </c>
      <c r="G4417" s="10">
        <v>45689</v>
      </c>
      <c r="H4417" s="11">
        <v>11</v>
      </c>
      <c r="I4417" s="20" t="s">
        <v>259</v>
      </c>
      <c r="J4417" s="11" t="s">
        <v>261</v>
      </c>
      <c r="K4417" s="11" t="s">
        <v>12658</v>
      </c>
      <c r="L4417" s="11">
        <v>2</v>
      </c>
    </row>
    <row r="4418" spans="1:12">
      <c r="A4418" s="11" t="s">
        <v>8669</v>
      </c>
      <c r="D4418" s="11" t="s">
        <v>260</v>
      </c>
      <c r="E4418" s="19" t="s">
        <v>8919</v>
      </c>
      <c r="F4418" s="10">
        <v>42036</v>
      </c>
      <c r="G4418" s="10">
        <v>45689</v>
      </c>
      <c r="H4418" s="11">
        <v>11</v>
      </c>
      <c r="I4418" s="20" t="s">
        <v>259</v>
      </c>
      <c r="J4418" s="11" t="s">
        <v>261</v>
      </c>
      <c r="K4418" s="11" t="s">
        <v>12658</v>
      </c>
      <c r="L4418" s="11">
        <v>2</v>
      </c>
    </row>
    <row r="4419" spans="1:12">
      <c r="A4419" s="11" t="s">
        <v>8670</v>
      </c>
      <c r="D4419" s="11" t="s">
        <v>260</v>
      </c>
      <c r="E4419" s="19" t="s">
        <v>8920</v>
      </c>
      <c r="F4419" s="10">
        <v>42036</v>
      </c>
      <c r="G4419" s="10">
        <v>45689</v>
      </c>
      <c r="H4419" s="11">
        <v>11</v>
      </c>
      <c r="I4419" s="11" t="s">
        <v>277</v>
      </c>
      <c r="J4419" s="11" t="s">
        <v>261</v>
      </c>
      <c r="K4419" s="11" t="s">
        <v>12658</v>
      </c>
      <c r="L4419" s="11">
        <v>2</v>
      </c>
    </row>
    <row r="4420" spans="1:12">
      <c r="A4420" s="11" t="s">
        <v>8671</v>
      </c>
      <c r="D4420" s="11" t="s">
        <v>260</v>
      </c>
      <c r="E4420" s="19" t="s">
        <v>8921</v>
      </c>
      <c r="F4420" s="10">
        <v>42036</v>
      </c>
      <c r="G4420" s="10">
        <v>45689</v>
      </c>
      <c r="H4420" s="11">
        <v>11</v>
      </c>
      <c r="I4420" s="11" t="s">
        <v>277</v>
      </c>
      <c r="J4420" s="11" t="s">
        <v>261</v>
      </c>
      <c r="K4420" s="11" t="s">
        <v>12658</v>
      </c>
      <c r="L4420" s="11">
        <v>2</v>
      </c>
    </row>
    <row r="4421" spans="1:12">
      <c r="A4421" s="11" t="s">
        <v>8672</v>
      </c>
      <c r="D4421" s="11" t="s">
        <v>260</v>
      </c>
      <c r="E4421" s="19" t="s">
        <v>8922</v>
      </c>
      <c r="F4421" s="10">
        <v>42036</v>
      </c>
      <c r="G4421" s="10">
        <v>45689</v>
      </c>
      <c r="H4421" s="11">
        <v>11</v>
      </c>
      <c r="I4421" s="11" t="s">
        <v>277</v>
      </c>
      <c r="J4421" s="11" t="s">
        <v>261</v>
      </c>
      <c r="K4421" s="11" t="s">
        <v>12658</v>
      </c>
      <c r="L4421" s="11">
        <v>2</v>
      </c>
    </row>
    <row r="4422" spans="1:12">
      <c r="A4422" s="11" t="s">
        <v>8673</v>
      </c>
      <c r="D4422" s="11" t="s">
        <v>260</v>
      </c>
      <c r="E4422" s="19" t="s">
        <v>8923</v>
      </c>
      <c r="F4422" s="10">
        <v>42036</v>
      </c>
      <c r="G4422" s="10">
        <v>45689</v>
      </c>
      <c r="H4422" s="11">
        <v>11</v>
      </c>
      <c r="I4422" s="20" t="s">
        <v>259</v>
      </c>
      <c r="J4422" s="11" t="s">
        <v>261</v>
      </c>
      <c r="K4422" s="11" t="s">
        <v>12658</v>
      </c>
      <c r="L4422" s="11">
        <v>2</v>
      </c>
    </row>
    <row r="4423" spans="1:12">
      <c r="A4423" s="11" t="s">
        <v>8674</v>
      </c>
      <c r="D4423" s="11" t="s">
        <v>260</v>
      </c>
      <c r="E4423" s="19" t="s">
        <v>8924</v>
      </c>
      <c r="F4423" s="10">
        <v>42036</v>
      </c>
      <c r="G4423" s="10">
        <v>45689</v>
      </c>
      <c r="H4423" s="11">
        <v>11</v>
      </c>
      <c r="I4423" s="20" t="s">
        <v>259</v>
      </c>
      <c r="J4423" s="11" t="s">
        <v>261</v>
      </c>
      <c r="K4423" s="11" t="s">
        <v>12658</v>
      </c>
      <c r="L4423" s="11">
        <v>2</v>
      </c>
    </row>
    <row r="4424" spans="1:12">
      <c r="A4424" s="11" t="s">
        <v>8675</v>
      </c>
      <c r="D4424" s="11" t="s">
        <v>260</v>
      </c>
      <c r="E4424" s="19" t="s">
        <v>8925</v>
      </c>
      <c r="F4424" s="10">
        <v>42036</v>
      </c>
      <c r="G4424" s="10">
        <v>45689</v>
      </c>
      <c r="H4424" s="11">
        <v>11</v>
      </c>
      <c r="I4424" s="20" t="s">
        <v>259</v>
      </c>
      <c r="J4424" s="11" t="s">
        <v>261</v>
      </c>
      <c r="K4424" s="11" t="s">
        <v>12658</v>
      </c>
      <c r="L4424" s="11">
        <v>2</v>
      </c>
    </row>
    <row r="4425" spans="1:12">
      <c r="A4425" s="11" t="s">
        <v>8676</v>
      </c>
      <c r="D4425" s="11" t="s">
        <v>260</v>
      </c>
      <c r="E4425" s="19" t="s">
        <v>8926</v>
      </c>
      <c r="F4425" s="10">
        <v>42036</v>
      </c>
      <c r="G4425" s="10">
        <v>45689</v>
      </c>
      <c r="H4425" s="11">
        <v>11</v>
      </c>
      <c r="I4425" s="20" t="s">
        <v>259</v>
      </c>
      <c r="J4425" s="11" t="s">
        <v>261</v>
      </c>
      <c r="K4425" s="11" t="s">
        <v>12658</v>
      </c>
      <c r="L4425" s="11">
        <v>2</v>
      </c>
    </row>
    <row r="4426" spans="1:12">
      <c r="A4426" s="11" t="s">
        <v>8677</v>
      </c>
      <c r="D4426" s="11" t="s">
        <v>260</v>
      </c>
      <c r="E4426" s="19" t="s">
        <v>8927</v>
      </c>
      <c r="F4426" s="10">
        <v>42036</v>
      </c>
      <c r="G4426" s="10">
        <v>45689</v>
      </c>
      <c r="H4426" s="11">
        <v>11</v>
      </c>
      <c r="I4426" s="20" t="s">
        <v>259</v>
      </c>
      <c r="J4426" s="11" t="s">
        <v>261</v>
      </c>
      <c r="K4426" s="11" t="s">
        <v>12658</v>
      </c>
      <c r="L4426" s="11">
        <v>2</v>
      </c>
    </row>
    <row r="4427" spans="1:12">
      <c r="A4427" s="11" t="s">
        <v>8678</v>
      </c>
      <c r="D4427" s="11" t="s">
        <v>260</v>
      </c>
      <c r="E4427" s="19" t="s">
        <v>8928</v>
      </c>
      <c r="F4427" s="10">
        <v>42036</v>
      </c>
      <c r="G4427" s="10">
        <v>45689</v>
      </c>
      <c r="H4427" s="11">
        <v>11</v>
      </c>
      <c r="I4427" s="20" t="s">
        <v>259</v>
      </c>
      <c r="J4427" s="11" t="s">
        <v>261</v>
      </c>
      <c r="K4427" s="11" t="s">
        <v>12658</v>
      </c>
      <c r="L4427" s="11">
        <v>2</v>
      </c>
    </row>
    <row r="4428" spans="1:12">
      <c r="A4428" s="11" t="s">
        <v>8679</v>
      </c>
      <c r="D4428" s="11" t="s">
        <v>260</v>
      </c>
      <c r="E4428" s="19" t="s">
        <v>8929</v>
      </c>
      <c r="F4428" s="10">
        <v>42036</v>
      </c>
      <c r="G4428" s="10">
        <v>45689</v>
      </c>
      <c r="H4428" s="11">
        <v>11</v>
      </c>
      <c r="I4428" s="20" t="s">
        <v>259</v>
      </c>
      <c r="J4428" s="11" t="s">
        <v>261</v>
      </c>
      <c r="K4428" s="11" t="s">
        <v>12658</v>
      </c>
      <c r="L4428" s="11">
        <v>2</v>
      </c>
    </row>
    <row r="4429" spans="1:12">
      <c r="A4429" s="11" t="s">
        <v>8680</v>
      </c>
      <c r="D4429" s="11" t="s">
        <v>260</v>
      </c>
      <c r="E4429" s="19" t="s">
        <v>8930</v>
      </c>
      <c r="F4429" s="10">
        <v>42036</v>
      </c>
      <c r="G4429" s="10">
        <v>45689</v>
      </c>
      <c r="H4429" s="11">
        <v>11</v>
      </c>
      <c r="I4429" s="20" t="s">
        <v>259</v>
      </c>
      <c r="J4429" s="11" t="s">
        <v>261</v>
      </c>
      <c r="K4429" s="11" t="s">
        <v>12658</v>
      </c>
      <c r="L4429" s="11">
        <v>2</v>
      </c>
    </row>
    <row r="4430" spans="1:12">
      <c r="A4430" s="11" t="s">
        <v>8681</v>
      </c>
      <c r="D4430" s="11" t="s">
        <v>260</v>
      </c>
      <c r="E4430" s="19" t="s">
        <v>8931</v>
      </c>
      <c r="F4430" s="10">
        <v>42036</v>
      </c>
      <c r="G4430" s="10">
        <v>45689</v>
      </c>
      <c r="H4430" s="11">
        <v>11</v>
      </c>
      <c r="I4430" s="20" t="s">
        <v>259</v>
      </c>
      <c r="J4430" s="11" t="s">
        <v>261</v>
      </c>
      <c r="K4430" s="11" t="s">
        <v>12658</v>
      </c>
      <c r="L4430" s="11">
        <v>2</v>
      </c>
    </row>
    <row r="4431" spans="1:12">
      <c r="A4431" s="11" t="s">
        <v>8682</v>
      </c>
      <c r="D4431" s="11" t="s">
        <v>260</v>
      </c>
      <c r="E4431" s="19" t="s">
        <v>8932</v>
      </c>
      <c r="F4431" s="10">
        <v>42036</v>
      </c>
      <c r="G4431" s="10">
        <v>45689</v>
      </c>
      <c r="H4431" s="11">
        <v>11</v>
      </c>
      <c r="I4431" s="20" t="s">
        <v>259</v>
      </c>
      <c r="J4431" s="11" t="s">
        <v>261</v>
      </c>
      <c r="K4431" s="11" t="s">
        <v>12658</v>
      </c>
      <c r="L4431" s="11">
        <v>2</v>
      </c>
    </row>
    <row r="4432" spans="1:12">
      <c r="A4432" s="11" t="s">
        <v>8683</v>
      </c>
      <c r="D4432" s="11" t="s">
        <v>260</v>
      </c>
      <c r="E4432" s="19" t="s">
        <v>8933</v>
      </c>
      <c r="F4432" s="10">
        <v>42036</v>
      </c>
      <c r="G4432" s="10">
        <v>45689</v>
      </c>
      <c r="H4432" s="11">
        <v>11</v>
      </c>
      <c r="I4432" s="20" t="s">
        <v>259</v>
      </c>
      <c r="J4432" s="11" t="s">
        <v>261</v>
      </c>
      <c r="K4432" s="11" t="s">
        <v>12658</v>
      </c>
      <c r="L4432" s="11">
        <v>2</v>
      </c>
    </row>
    <row r="4433" spans="1:12">
      <c r="A4433" s="11" t="s">
        <v>8684</v>
      </c>
      <c r="D4433" s="11" t="s">
        <v>260</v>
      </c>
      <c r="E4433" s="19" t="s">
        <v>8934</v>
      </c>
      <c r="F4433" s="10">
        <v>42036</v>
      </c>
      <c r="G4433" s="10">
        <v>45689</v>
      </c>
      <c r="H4433" s="11">
        <v>11</v>
      </c>
      <c r="I4433" s="20" t="s">
        <v>259</v>
      </c>
      <c r="J4433" s="11" t="s">
        <v>261</v>
      </c>
      <c r="K4433" s="11" t="s">
        <v>12658</v>
      </c>
      <c r="L4433" s="11">
        <v>2</v>
      </c>
    </row>
    <row r="4434" spans="1:12">
      <c r="A4434" s="11" t="s">
        <v>8685</v>
      </c>
      <c r="D4434" s="11" t="s">
        <v>260</v>
      </c>
      <c r="E4434" s="19" t="s">
        <v>8935</v>
      </c>
      <c r="F4434" s="10">
        <v>42036</v>
      </c>
      <c r="G4434" s="10">
        <v>45689</v>
      </c>
      <c r="H4434" s="11">
        <v>11</v>
      </c>
      <c r="I4434" s="20" t="s">
        <v>259</v>
      </c>
      <c r="J4434" s="11" t="s">
        <v>261</v>
      </c>
      <c r="K4434" s="11" t="s">
        <v>12658</v>
      </c>
      <c r="L4434" s="11">
        <v>2</v>
      </c>
    </row>
    <row r="4435" spans="1:12">
      <c r="A4435" s="11" t="s">
        <v>8686</v>
      </c>
      <c r="D4435" s="11" t="s">
        <v>260</v>
      </c>
      <c r="E4435" s="19" t="s">
        <v>8936</v>
      </c>
      <c r="F4435" s="10">
        <v>42036</v>
      </c>
      <c r="G4435" s="10">
        <v>45689</v>
      </c>
      <c r="H4435" s="11">
        <v>11</v>
      </c>
      <c r="I4435" s="20" t="s">
        <v>259</v>
      </c>
      <c r="J4435" s="11" t="s">
        <v>261</v>
      </c>
      <c r="K4435" s="11" t="s">
        <v>12658</v>
      </c>
      <c r="L4435" s="11">
        <v>2</v>
      </c>
    </row>
    <row r="4436" spans="1:12">
      <c r="A4436" s="11" t="s">
        <v>8687</v>
      </c>
      <c r="D4436" s="11" t="s">
        <v>260</v>
      </c>
      <c r="E4436" s="19" t="s">
        <v>8937</v>
      </c>
      <c r="F4436" s="10">
        <v>42036</v>
      </c>
      <c r="G4436" s="10">
        <v>45689</v>
      </c>
      <c r="H4436" s="11">
        <v>11</v>
      </c>
      <c r="I4436" s="20" t="s">
        <v>259</v>
      </c>
      <c r="J4436" s="11" t="s">
        <v>261</v>
      </c>
      <c r="K4436" s="11" t="s">
        <v>12658</v>
      </c>
      <c r="L4436" s="11">
        <v>2</v>
      </c>
    </row>
    <row r="4437" spans="1:12">
      <c r="A4437" s="11" t="s">
        <v>8688</v>
      </c>
      <c r="D4437" s="11" t="s">
        <v>260</v>
      </c>
      <c r="E4437" s="19" t="s">
        <v>8938</v>
      </c>
      <c r="F4437" s="10">
        <v>42036</v>
      </c>
      <c r="G4437" s="10">
        <v>45689</v>
      </c>
      <c r="H4437" s="11">
        <v>11</v>
      </c>
      <c r="I4437" s="11" t="s">
        <v>277</v>
      </c>
      <c r="J4437" s="11" t="s">
        <v>261</v>
      </c>
      <c r="K4437" s="11" t="s">
        <v>12658</v>
      </c>
      <c r="L4437" s="11">
        <v>2</v>
      </c>
    </row>
    <row r="4438" spans="1:12">
      <c r="A4438" s="11" t="s">
        <v>8689</v>
      </c>
      <c r="D4438" s="11" t="s">
        <v>260</v>
      </c>
      <c r="E4438" s="19" t="s">
        <v>8939</v>
      </c>
      <c r="F4438" s="10">
        <v>42036</v>
      </c>
      <c r="G4438" s="10">
        <v>45689</v>
      </c>
      <c r="H4438" s="11">
        <v>11</v>
      </c>
      <c r="I4438" s="11" t="s">
        <v>277</v>
      </c>
      <c r="J4438" s="11" t="s">
        <v>261</v>
      </c>
      <c r="K4438" s="11" t="s">
        <v>12658</v>
      </c>
      <c r="L4438" s="11">
        <v>2</v>
      </c>
    </row>
    <row r="4439" spans="1:12">
      <c r="A4439" s="11" t="s">
        <v>8690</v>
      </c>
      <c r="D4439" s="11" t="s">
        <v>260</v>
      </c>
      <c r="E4439" s="19" t="s">
        <v>8940</v>
      </c>
      <c r="F4439" s="10">
        <v>42036</v>
      </c>
      <c r="G4439" s="10">
        <v>45689</v>
      </c>
      <c r="H4439" s="11">
        <v>11</v>
      </c>
      <c r="I4439" s="11" t="s">
        <v>277</v>
      </c>
      <c r="J4439" s="11" t="s">
        <v>261</v>
      </c>
      <c r="K4439" s="11" t="s">
        <v>12658</v>
      </c>
      <c r="L4439" s="11">
        <v>2</v>
      </c>
    </row>
    <row r="4440" spans="1:12">
      <c r="A4440" s="11" t="s">
        <v>8691</v>
      </c>
      <c r="D4440" s="11" t="s">
        <v>260</v>
      </c>
      <c r="E4440" s="19" t="s">
        <v>8941</v>
      </c>
      <c r="F4440" s="10">
        <v>42036</v>
      </c>
      <c r="G4440" s="10">
        <v>45689</v>
      </c>
      <c r="H4440" s="11">
        <v>11</v>
      </c>
      <c r="I4440" s="20" t="s">
        <v>259</v>
      </c>
      <c r="J4440" s="11" t="s">
        <v>261</v>
      </c>
      <c r="K4440" s="11" t="s">
        <v>12658</v>
      </c>
      <c r="L4440" s="11">
        <v>2</v>
      </c>
    </row>
    <row r="4441" spans="1:12">
      <c r="A4441" s="11" t="s">
        <v>8692</v>
      </c>
      <c r="D4441" s="11" t="s">
        <v>260</v>
      </c>
      <c r="E4441" s="19" t="s">
        <v>8942</v>
      </c>
      <c r="F4441" s="10">
        <v>42036</v>
      </c>
      <c r="G4441" s="10">
        <v>45689</v>
      </c>
      <c r="H4441" s="11">
        <v>11</v>
      </c>
      <c r="I4441" s="20" t="s">
        <v>259</v>
      </c>
      <c r="J4441" s="11" t="s">
        <v>261</v>
      </c>
      <c r="K4441" s="11" t="s">
        <v>12658</v>
      </c>
      <c r="L4441" s="11">
        <v>2</v>
      </c>
    </row>
    <row r="4442" spans="1:12">
      <c r="A4442" s="11" t="s">
        <v>8693</v>
      </c>
      <c r="D4442" s="11" t="s">
        <v>260</v>
      </c>
      <c r="E4442" s="19" t="s">
        <v>8943</v>
      </c>
      <c r="F4442" s="10">
        <v>42036</v>
      </c>
      <c r="G4442" s="10">
        <v>45689</v>
      </c>
      <c r="H4442" s="11">
        <v>11</v>
      </c>
      <c r="I4442" s="20" t="s">
        <v>259</v>
      </c>
      <c r="J4442" s="11" t="s">
        <v>261</v>
      </c>
      <c r="K4442" s="11" t="s">
        <v>12658</v>
      </c>
      <c r="L4442" s="11">
        <v>2</v>
      </c>
    </row>
    <row r="4443" spans="1:12">
      <c r="A4443" s="11" t="s">
        <v>8694</v>
      </c>
      <c r="D4443" s="11" t="s">
        <v>260</v>
      </c>
      <c r="E4443" s="19" t="s">
        <v>8944</v>
      </c>
      <c r="F4443" s="10">
        <v>42036</v>
      </c>
      <c r="G4443" s="10">
        <v>45689</v>
      </c>
      <c r="H4443" s="11">
        <v>11</v>
      </c>
      <c r="I4443" s="20" t="s">
        <v>259</v>
      </c>
      <c r="J4443" s="11" t="s">
        <v>261</v>
      </c>
      <c r="K4443" s="11" t="s">
        <v>12658</v>
      </c>
      <c r="L4443" s="11">
        <v>2</v>
      </c>
    </row>
    <row r="4444" spans="1:12">
      <c r="A4444" s="11" t="s">
        <v>8695</v>
      </c>
      <c r="D4444" s="11" t="s">
        <v>260</v>
      </c>
      <c r="E4444" s="19" t="s">
        <v>8945</v>
      </c>
      <c r="F4444" s="10">
        <v>42036</v>
      </c>
      <c r="G4444" s="10">
        <v>45689</v>
      </c>
      <c r="H4444" s="11">
        <v>11</v>
      </c>
      <c r="I4444" s="20" t="s">
        <v>259</v>
      </c>
      <c r="J4444" s="11" t="s">
        <v>261</v>
      </c>
      <c r="K4444" s="11" t="s">
        <v>12658</v>
      </c>
      <c r="L4444" s="11">
        <v>2</v>
      </c>
    </row>
    <row r="4445" spans="1:12">
      <c r="A4445" s="11" t="s">
        <v>8696</v>
      </c>
      <c r="D4445" s="11" t="s">
        <v>260</v>
      </c>
      <c r="E4445" s="19" t="s">
        <v>8946</v>
      </c>
      <c r="F4445" s="10">
        <v>42036</v>
      </c>
      <c r="G4445" s="10">
        <v>45689</v>
      </c>
      <c r="H4445" s="11">
        <v>11</v>
      </c>
      <c r="I4445" s="20" t="s">
        <v>259</v>
      </c>
      <c r="J4445" s="11" t="s">
        <v>261</v>
      </c>
      <c r="K4445" s="11" t="s">
        <v>12658</v>
      </c>
      <c r="L4445" s="11">
        <v>2</v>
      </c>
    </row>
    <row r="4446" spans="1:12">
      <c r="A4446" s="11" t="s">
        <v>8697</v>
      </c>
      <c r="D4446" s="11" t="s">
        <v>260</v>
      </c>
      <c r="E4446" s="19" t="s">
        <v>8947</v>
      </c>
      <c r="F4446" s="10">
        <v>42036</v>
      </c>
      <c r="G4446" s="10">
        <v>45689</v>
      </c>
      <c r="H4446" s="11">
        <v>11</v>
      </c>
      <c r="I4446" s="20" t="s">
        <v>259</v>
      </c>
      <c r="J4446" s="11" t="s">
        <v>261</v>
      </c>
      <c r="K4446" s="11" t="s">
        <v>12658</v>
      </c>
      <c r="L4446" s="11">
        <v>2</v>
      </c>
    </row>
    <row r="4447" spans="1:12">
      <c r="A4447" s="11" t="s">
        <v>8698</v>
      </c>
      <c r="D4447" s="11" t="s">
        <v>260</v>
      </c>
      <c r="E4447" s="19" t="s">
        <v>8948</v>
      </c>
      <c r="F4447" s="10">
        <v>42036</v>
      </c>
      <c r="G4447" s="10">
        <v>45689</v>
      </c>
      <c r="H4447" s="11">
        <v>11</v>
      </c>
      <c r="I4447" s="20" t="s">
        <v>259</v>
      </c>
      <c r="J4447" s="11" t="s">
        <v>261</v>
      </c>
      <c r="K4447" s="11" t="s">
        <v>12658</v>
      </c>
      <c r="L4447" s="11">
        <v>2</v>
      </c>
    </row>
    <row r="4448" spans="1:12">
      <c r="A4448" s="11" t="s">
        <v>8699</v>
      </c>
      <c r="D4448" s="11" t="s">
        <v>260</v>
      </c>
      <c r="E4448" s="19" t="s">
        <v>8949</v>
      </c>
      <c r="F4448" s="10">
        <v>42036</v>
      </c>
      <c r="G4448" s="10">
        <v>45689</v>
      </c>
      <c r="H4448" s="11">
        <v>11</v>
      </c>
      <c r="I4448" s="20" t="s">
        <v>259</v>
      </c>
      <c r="J4448" s="11" t="s">
        <v>261</v>
      </c>
      <c r="K4448" s="11" t="s">
        <v>12658</v>
      </c>
      <c r="L4448" s="11">
        <v>2</v>
      </c>
    </row>
    <row r="4449" spans="1:12">
      <c r="A4449" s="11" t="s">
        <v>8700</v>
      </c>
      <c r="D4449" s="11" t="s">
        <v>260</v>
      </c>
      <c r="E4449" s="19" t="s">
        <v>8950</v>
      </c>
      <c r="F4449" s="10">
        <v>42036</v>
      </c>
      <c r="G4449" s="10">
        <v>45689</v>
      </c>
      <c r="H4449" s="11">
        <v>11</v>
      </c>
      <c r="I4449" s="20" t="s">
        <v>259</v>
      </c>
      <c r="J4449" s="11" t="s">
        <v>261</v>
      </c>
      <c r="K4449" s="11" t="s">
        <v>12658</v>
      </c>
      <c r="L4449" s="11">
        <v>2</v>
      </c>
    </row>
    <row r="4450" spans="1:12">
      <c r="A4450" s="11" t="s">
        <v>8701</v>
      </c>
      <c r="D4450" s="11" t="s">
        <v>260</v>
      </c>
      <c r="E4450" s="19" t="s">
        <v>8951</v>
      </c>
      <c r="F4450" s="10">
        <v>42036</v>
      </c>
      <c r="G4450" s="10">
        <v>45689</v>
      </c>
      <c r="H4450" s="11">
        <v>11</v>
      </c>
      <c r="I4450" s="20" t="s">
        <v>259</v>
      </c>
      <c r="J4450" s="11" t="s">
        <v>261</v>
      </c>
      <c r="K4450" s="11" t="s">
        <v>12658</v>
      </c>
      <c r="L4450" s="11">
        <v>2</v>
      </c>
    </row>
    <row r="4451" spans="1:12">
      <c r="A4451" s="11" t="s">
        <v>8702</v>
      </c>
      <c r="D4451" s="11" t="s">
        <v>260</v>
      </c>
      <c r="E4451" s="19" t="s">
        <v>8952</v>
      </c>
      <c r="F4451" s="10">
        <v>42036</v>
      </c>
      <c r="G4451" s="10">
        <v>45689</v>
      </c>
      <c r="H4451" s="11">
        <v>11</v>
      </c>
      <c r="I4451" s="20" t="s">
        <v>259</v>
      </c>
      <c r="J4451" s="11" t="s">
        <v>261</v>
      </c>
      <c r="K4451" s="11" t="s">
        <v>12658</v>
      </c>
      <c r="L4451" s="11">
        <v>2</v>
      </c>
    </row>
    <row r="4452" spans="1:12">
      <c r="A4452" s="11" t="s">
        <v>8703</v>
      </c>
      <c r="D4452" s="11" t="s">
        <v>260</v>
      </c>
      <c r="E4452" s="19" t="s">
        <v>8953</v>
      </c>
      <c r="F4452" s="10">
        <v>42036</v>
      </c>
      <c r="G4452" s="10">
        <v>45689</v>
      </c>
      <c r="H4452" s="11">
        <v>11</v>
      </c>
      <c r="I4452" s="20" t="s">
        <v>259</v>
      </c>
      <c r="J4452" s="11" t="s">
        <v>261</v>
      </c>
      <c r="K4452" s="11" t="s">
        <v>12658</v>
      </c>
      <c r="L4452" s="11">
        <v>2</v>
      </c>
    </row>
    <row r="4453" spans="1:12">
      <c r="A4453" s="11" t="s">
        <v>8704</v>
      </c>
      <c r="D4453" s="11" t="s">
        <v>260</v>
      </c>
      <c r="E4453" s="19" t="s">
        <v>8954</v>
      </c>
      <c r="F4453" s="10">
        <v>42036</v>
      </c>
      <c r="G4453" s="10">
        <v>45689</v>
      </c>
      <c r="H4453" s="11">
        <v>11</v>
      </c>
      <c r="I4453" s="20" t="s">
        <v>259</v>
      </c>
      <c r="J4453" s="11" t="s">
        <v>261</v>
      </c>
      <c r="K4453" s="11" t="s">
        <v>12658</v>
      </c>
      <c r="L4453" s="11">
        <v>2</v>
      </c>
    </row>
    <row r="4454" spans="1:12">
      <c r="A4454" s="11" t="s">
        <v>8705</v>
      </c>
      <c r="D4454" s="11" t="s">
        <v>260</v>
      </c>
      <c r="E4454" s="19" t="s">
        <v>8955</v>
      </c>
      <c r="F4454" s="10">
        <v>42036</v>
      </c>
      <c r="G4454" s="10">
        <v>45689</v>
      </c>
      <c r="H4454" s="11">
        <v>11</v>
      </c>
      <c r="I4454" s="20" t="s">
        <v>259</v>
      </c>
      <c r="J4454" s="11" t="s">
        <v>261</v>
      </c>
      <c r="K4454" s="11" t="s">
        <v>12658</v>
      </c>
      <c r="L4454" s="11">
        <v>2</v>
      </c>
    </row>
    <row r="4455" spans="1:12">
      <c r="A4455" s="11" t="s">
        <v>8706</v>
      </c>
      <c r="D4455" s="11" t="s">
        <v>260</v>
      </c>
      <c r="E4455" s="19" t="s">
        <v>8956</v>
      </c>
      <c r="F4455" s="10">
        <v>42036</v>
      </c>
      <c r="G4455" s="10">
        <v>45689</v>
      </c>
      <c r="H4455" s="11">
        <v>11</v>
      </c>
      <c r="I4455" s="11" t="s">
        <v>277</v>
      </c>
      <c r="J4455" s="11" t="s">
        <v>261</v>
      </c>
      <c r="K4455" s="11" t="s">
        <v>12658</v>
      </c>
      <c r="L4455" s="11">
        <v>2</v>
      </c>
    </row>
    <row r="4456" spans="1:12">
      <c r="A4456" s="11" t="s">
        <v>8707</v>
      </c>
      <c r="D4456" s="11" t="s">
        <v>260</v>
      </c>
      <c r="E4456" s="19" t="s">
        <v>8957</v>
      </c>
      <c r="F4456" s="10">
        <v>42036</v>
      </c>
      <c r="G4456" s="10">
        <v>45689</v>
      </c>
      <c r="H4456" s="11">
        <v>11</v>
      </c>
      <c r="I4456" s="11" t="s">
        <v>277</v>
      </c>
      <c r="J4456" s="11" t="s">
        <v>261</v>
      </c>
      <c r="K4456" s="11" t="s">
        <v>12658</v>
      </c>
      <c r="L4456" s="11">
        <v>2</v>
      </c>
    </row>
    <row r="4457" spans="1:12">
      <c r="A4457" s="11" t="s">
        <v>8708</v>
      </c>
      <c r="D4457" s="11" t="s">
        <v>260</v>
      </c>
      <c r="E4457" s="19" t="s">
        <v>8958</v>
      </c>
      <c r="F4457" s="10">
        <v>42036</v>
      </c>
      <c r="G4457" s="10">
        <v>45689</v>
      </c>
      <c r="H4457" s="11">
        <v>11</v>
      </c>
      <c r="I4457" s="11" t="s">
        <v>277</v>
      </c>
      <c r="J4457" s="11" t="s">
        <v>261</v>
      </c>
      <c r="K4457" s="11" t="s">
        <v>12658</v>
      </c>
      <c r="L4457" s="11">
        <v>2</v>
      </c>
    </row>
    <row r="4458" spans="1:12">
      <c r="A4458" s="11" t="s">
        <v>8709</v>
      </c>
      <c r="D4458" s="11" t="s">
        <v>260</v>
      </c>
      <c r="E4458" s="19" t="s">
        <v>8959</v>
      </c>
      <c r="F4458" s="10">
        <v>42036</v>
      </c>
      <c r="G4458" s="10">
        <v>45689</v>
      </c>
      <c r="H4458" s="11">
        <v>11</v>
      </c>
      <c r="I4458" s="20" t="s">
        <v>259</v>
      </c>
      <c r="J4458" s="11" t="s">
        <v>261</v>
      </c>
      <c r="K4458" s="11" t="s">
        <v>12658</v>
      </c>
      <c r="L4458" s="11">
        <v>2</v>
      </c>
    </row>
    <row r="4459" spans="1:12">
      <c r="A4459" s="11" t="s">
        <v>8710</v>
      </c>
      <c r="D4459" s="11" t="s">
        <v>260</v>
      </c>
      <c r="E4459" s="19" t="s">
        <v>8960</v>
      </c>
      <c r="F4459" s="10">
        <v>42036</v>
      </c>
      <c r="G4459" s="10">
        <v>45689</v>
      </c>
      <c r="H4459" s="11">
        <v>11</v>
      </c>
      <c r="I4459" s="20" t="s">
        <v>259</v>
      </c>
      <c r="J4459" s="11" t="s">
        <v>261</v>
      </c>
      <c r="K4459" s="11" t="s">
        <v>12658</v>
      </c>
      <c r="L4459" s="11">
        <v>2</v>
      </c>
    </row>
    <row r="4460" spans="1:12">
      <c r="A4460" s="11" t="s">
        <v>8711</v>
      </c>
      <c r="D4460" s="11" t="s">
        <v>260</v>
      </c>
      <c r="E4460" s="19" t="s">
        <v>8961</v>
      </c>
      <c r="F4460" s="10">
        <v>42036</v>
      </c>
      <c r="G4460" s="10">
        <v>45689</v>
      </c>
      <c r="H4460" s="11">
        <v>11</v>
      </c>
      <c r="I4460" s="20" t="s">
        <v>259</v>
      </c>
      <c r="J4460" s="11" t="s">
        <v>261</v>
      </c>
      <c r="K4460" s="11" t="s">
        <v>12658</v>
      </c>
      <c r="L4460" s="11">
        <v>2</v>
      </c>
    </row>
    <row r="4461" spans="1:12">
      <c r="A4461" s="11" t="s">
        <v>8712</v>
      </c>
      <c r="D4461" s="11" t="s">
        <v>260</v>
      </c>
      <c r="E4461" s="19" t="s">
        <v>8962</v>
      </c>
      <c r="F4461" s="10">
        <v>42036</v>
      </c>
      <c r="G4461" s="10">
        <v>45689</v>
      </c>
      <c r="H4461" s="11">
        <v>11</v>
      </c>
      <c r="I4461" s="20" t="s">
        <v>259</v>
      </c>
      <c r="J4461" s="11" t="s">
        <v>261</v>
      </c>
      <c r="K4461" s="11" t="s">
        <v>12658</v>
      </c>
      <c r="L4461" s="11">
        <v>2</v>
      </c>
    </row>
    <row r="4462" spans="1:12">
      <c r="A4462" s="11" t="s">
        <v>8713</v>
      </c>
      <c r="D4462" s="11" t="s">
        <v>260</v>
      </c>
      <c r="E4462" s="19" t="s">
        <v>8963</v>
      </c>
      <c r="F4462" s="10">
        <v>42036</v>
      </c>
      <c r="G4462" s="10">
        <v>45689</v>
      </c>
      <c r="H4462" s="11">
        <v>11</v>
      </c>
      <c r="I4462" s="20" t="s">
        <v>259</v>
      </c>
      <c r="J4462" s="11" t="s">
        <v>261</v>
      </c>
      <c r="K4462" s="11" t="s">
        <v>12658</v>
      </c>
      <c r="L4462" s="11">
        <v>2</v>
      </c>
    </row>
    <row r="4463" spans="1:12">
      <c r="A4463" s="11" t="s">
        <v>8714</v>
      </c>
      <c r="D4463" s="11" t="s">
        <v>260</v>
      </c>
      <c r="E4463" s="19" t="s">
        <v>8964</v>
      </c>
      <c r="F4463" s="10">
        <v>42036</v>
      </c>
      <c r="G4463" s="10">
        <v>45689</v>
      </c>
      <c r="H4463" s="11">
        <v>11</v>
      </c>
      <c r="I4463" s="20" t="s">
        <v>259</v>
      </c>
      <c r="J4463" s="11" t="s">
        <v>261</v>
      </c>
      <c r="K4463" s="11" t="s">
        <v>12658</v>
      </c>
      <c r="L4463" s="11">
        <v>2</v>
      </c>
    </row>
    <row r="4464" spans="1:12">
      <c r="A4464" s="11" t="s">
        <v>8715</v>
      </c>
      <c r="D4464" s="11" t="s">
        <v>260</v>
      </c>
      <c r="E4464" s="19" t="s">
        <v>8965</v>
      </c>
      <c r="F4464" s="10">
        <v>42036</v>
      </c>
      <c r="G4464" s="10">
        <v>45689</v>
      </c>
      <c r="H4464" s="11">
        <v>11</v>
      </c>
      <c r="I4464" s="20" t="s">
        <v>259</v>
      </c>
      <c r="J4464" s="11" t="s">
        <v>261</v>
      </c>
      <c r="K4464" s="11" t="s">
        <v>12658</v>
      </c>
      <c r="L4464" s="11">
        <v>2</v>
      </c>
    </row>
    <row r="4465" spans="1:12">
      <c r="A4465" s="11" t="s">
        <v>8716</v>
      </c>
      <c r="D4465" s="11" t="s">
        <v>260</v>
      </c>
      <c r="E4465" s="19" t="s">
        <v>8966</v>
      </c>
      <c r="F4465" s="10">
        <v>42036</v>
      </c>
      <c r="G4465" s="10">
        <v>45689</v>
      </c>
      <c r="H4465" s="11">
        <v>11</v>
      </c>
      <c r="I4465" s="20" t="s">
        <v>259</v>
      </c>
      <c r="J4465" s="11" t="s">
        <v>261</v>
      </c>
      <c r="K4465" s="11" t="s">
        <v>12658</v>
      </c>
      <c r="L4465" s="11">
        <v>2</v>
      </c>
    </row>
    <row r="4466" spans="1:12">
      <c r="A4466" s="11" t="s">
        <v>8717</v>
      </c>
      <c r="D4466" s="11" t="s">
        <v>260</v>
      </c>
      <c r="E4466" s="19" t="s">
        <v>8967</v>
      </c>
      <c r="F4466" s="10">
        <v>42036</v>
      </c>
      <c r="G4466" s="10">
        <v>45689</v>
      </c>
      <c r="H4466" s="11">
        <v>11</v>
      </c>
      <c r="I4466" s="20" t="s">
        <v>259</v>
      </c>
      <c r="J4466" s="11" t="s">
        <v>261</v>
      </c>
      <c r="K4466" s="11" t="s">
        <v>12658</v>
      </c>
      <c r="L4466" s="11">
        <v>2</v>
      </c>
    </row>
    <row r="4467" spans="1:12">
      <c r="A4467" s="11" t="s">
        <v>8718</v>
      </c>
      <c r="D4467" s="11" t="s">
        <v>260</v>
      </c>
      <c r="E4467" s="19" t="s">
        <v>8968</v>
      </c>
      <c r="F4467" s="10">
        <v>42036</v>
      </c>
      <c r="G4467" s="10">
        <v>45689</v>
      </c>
      <c r="H4467" s="11">
        <v>11</v>
      </c>
      <c r="I4467" s="20" t="s">
        <v>259</v>
      </c>
      <c r="J4467" s="11" t="s">
        <v>261</v>
      </c>
      <c r="K4467" s="11" t="s">
        <v>12658</v>
      </c>
      <c r="L4467" s="11">
        <v>2</v>
      </c>
    </row>
    <row r="4468" spans="1:12">
      <c r="A4468" s="11" t="s">
        <v>8719</v>
      </c>
      <c r="D4468" s="11" t="s">
        <v>260</v>
      </c>
      <c r="E4468" s="19" t="s">
        <v>8969</v>
      </c>
      <c r="F4468" s="10">
        <v>42036</v>
      </c>
      <c r="G4468" s="10">
        <v>45689</v>
      </c>
      <c r="H4468" s="11">
        <v>11</v>
      </c>
      <c r="I4468" s="20" t="s">
        <v>259</v>
      </c>
      <c r="J4468" s="11" t="s">
        <v>261</v>
      </c>
      <c r="K4468" s="11" t="s">
        <v>12658</v>
      </c>
      <c r="L4468" s="11">
        <v>2</v>
      </c>
    </row>
    <row r="4469" spans="1:12">
      <c r="A4469" s="11" t="s">
        <v>8720</v>
      </c>
      <c r="D4469" s="11" t="s">
        <v>260</v>
      </c>
      <c r="E4469" s="19" t="s">
        <v>8970</v>
      </c>
      <c r="F4469" s="10">
        <v>42036</v>
      </c>
      <c r="G4469" s="10">
        <v>45689</v>
      </c>
      <c r="H4469" s="11">
        <v>11</v>
      </c>
      <c r="I4469" s="20" t="s">
        <v>259</v>
      </c>
      <c r="J4469" s="11" t="s">
        <v>261</v>
      </c>
      <c r="K4469" s="11" t="s">
        <v>12658</v>
      </c>
      <c r="L4469" s="11">
        <v>2</v>
      </c>
    </row>
    <row r="4470" spans="1:12">
      <c r="A4470" s="11" t="s">
        <v>8721</v>
      </c>
      <c r="D4470" s="11" t="s">
        <v>260</v>
      </c>
      <c r="E4470" s="19" t="s">
        <v>8971</v>
      </c>
      <c r="F4470" s="10">
        <v>42036</v>
      </c>
      <c r="G4470" s="10">
        <v>45689</v>
      </c>
      <c r="H4470" s="11">
        <v>11</v>
      </c>
      <c r="I4470" s="20" t="s">
        <v>259</v>
      </c>
      <c r="J4470" s="11" t="s">
        <v>261</v>
      </c>
      <c r="K4470" s="11" t="s">
        <v>12658</v>
      </c>
      <c r="L4470" s="11">
        <v>2</v>
      </c>
    </row>
    <row r="4471" spans="1:12">
      <c r="A4471" s="11" t="s">
        <v>8722</v>
      </c>
      <c r="D4471" s="11" t="s">
        <v>260</v>
      </c>
      <c r="E4471" s="19" t="s">
        <v>8972</v>
      </c>
      <c r="F4471" s="10">
        <v>42036</v>
      </c>
      <c r="G4471" s="10">
        <v>45689</v>
      </c>
      <c r="H4471" s="11">
        <v>11</v>
      </c>
      <c r="I4471" s="20" t="s">
        <v>259</v>
      </c>
      <c r="J4471" s="11" t="s">
        <v>261</v>
      </c>
      <c r="K4471" s="11" t="s">
        <v>12658</v>
      </c>
      <c r="L4471" s="11">
        <v>2</v>
      </c>
    </row>
    <row r="4472" spans="1:12">
      <c r="A4472" s="11" t="s">
        <v>8723</v>
      </c>
      <c r="D4472" s="11" t="s">
        <v>260</v>
      </c>
      <c r="E4472" s="19" t="s">
        <v>8973</v>
      </c>
      <c r="F4472" s="10">
        <v>42036</v>
      </c>
      <c r="G4472" s="10">
        <v>45689</v>
      </c>
      <c r="H4472" s="11">
        <v>11</v>
      </c>
      <c r="I4472" s="20" t="s">
        <v>259</v>
      </c>
      <c r="J4472" s="11" t="s">
        <v>261</v>
      </c>
      <c r="K4472" s="11" t="s">
        <v>12658</v>
      </c>
      <c r="L4472" s="11">
        <v>2</v>
      </c>
    </row>
    <row r="4473" spans="1:12">
      <c r="A4473" s="11" t="s">
        <v>8724</v>
      </c>
      <c r="D4473" s="11" t="s">
        <v>260</v>
      </c>
      <c r="E4473" s="19" t="s">
        <v>8974</v>
      </c>
      <c r="F4473" s="10">
        <v>42036</v>
      </c>
      <c r="G4473" s="10">
        <v>45689</v>
      </c>
      <c r="H4473" s="11">
        <v>11</v>
      </c>
      <c r="I4473" s="11" t="s">
        <v>277</v>
      </c>
      <c r="J4473" s="11" t="s">
        <v>261</v>
      </c>
      <c r="K4473" s="11" t="s">
        <v>12658</v>
      </c>
      <c r="L4473" s="11">
        <v>2</v>
      </c>
    </row>
    <row r="4474" spans="1:12">
      <c r="A4474" s="11" t="s">
        <v>8725</v>
      </c>
      <c r="D4474" s="11" t="s">
        <v>260</v>
      </c>
      <c r="E4474" s="19" t="s">
        <v>8975</v>
      </c>
      <c r="F4474" s="10">
        <v>42036</v>
      </c>
      <c r="G4474" s="10">
        <v>45689</v>
      </c>
      <c r="H4474" s="11">
        <v>11</v>
      </c>
      <c r="I4474" s="11" t="s">
        <v>277</v>
      </c>
      <c r="J4474" s="11" t="s">
        <v>261</v>
      </c>
      <c r="K4474" s="11" t="s">
        <v>12658</v>
      </c>
      <c r="L4474" s="11">
        <v>2</v>
      </c>
    </row>
    <row r="4475" spans="1:12">
      <c r="A4475" s="11" t="s">
        <v>8726</v>
      </c>
      <c r="D4475" s="11" t="s">
        <v>260</v>
      </c>
      <c r="E4475" s="19" t="s">
        <v>8976</v>
      </c>
      <c r="F4475" s="10">
        <v>42036</v>
      </c>
      <c r="G4475" s="10">
        <v>45689</v>
      </c>
      <c r="H4475" s="11">
        <v>11</v>
      </c>
      <c r="I4475" s="11" t="s">
        <v>277</v>
      </c>
      <c r="J4475" s="11" t="s">
        <v>261</v>
      </c>
      <c r="K4475" s="11" t="s">
        <v>12658</v>
      </c>
      <c r="L4475" s="11">
        <v>2</v>
      </c>
    </row>
    <row r="4476" spans="1:12">
      <c r="A4476" s="11" t="s">
        <v>8727</v>
      </c>
      <c r="D4476" s="11" t="s">
        <v>260</v>
      </c>
      <c r="E4476" s="19" t="s">
        <v>8977</v>
      </c>
      <c r="F4476" s="10">
        <v>42036</v>
      </c>
      <c r="G4476" s="10">
        <v>45689</v>
      </c>
      <c r="H4476" s="11">
        <v>11</v>
      </c>
      <c r="I4476" s="20" t="s">
        <v>259</v>
      </c>
      <c r="J4476" s="11" t="s">
        <v>261</v>
      </c>
      <c r="K4476" s="11" t="s">
        <v>12658</v>
      </c>
      <c r="L4476" s="11">
        <v>2</v>
      </c>
    </row>
    <row r="4477" spans="1:12">
      <c r="A4477" s="11" t="s">
        <v>8728</v>
      </c>
      <c r="D4477" s="11" t="s">
        <v>260</v>
      </c>
      <c r="E4477" s="19" t="s">
        <v>8978</v>
      </c>
      <c r="F4477" s="10">
        <v>42036</v>
      </c>
      <c r="G4477" s="10">
        <v>45689</v>
      </c>
      <c r="H4477" s="11">
        <v>11</v>
      </c>
      <c r="I4477" s="20" t="s">
        <v>259</v>
      </c>
      <c r="J4477" s="11" t="s">
        <v>261</v>
      </c>
      <c r="K4477" s="11" t="s">
        <v>12658</v>
      </c>
      <c r="L4477" s="11">
        <v>2</v>
      </c>
    </row>
    <row r="4478" spans="1:12">
      <c r="A4478" s="11" t="s">
        <v>8729</v>
      </c>
      <c r="D4478" s="11" t="s">
        <v>260</v>
      </c>
      <c r="E4478" s="19" t="s">
        <v>8979</v>
      </c>
      <c r="F4478" s="10">
        <v>42036</v>
      </c>
      <c r="G4478" s="10">
        <v>45689</v>
      </c>
      <c r="H4478" s="11">
        <v>11</v>
      </c>
      <c r="I4478" s="20" t="s">
        <v>259</v>
      </c>
      <c r="J4478" s="11" t="s">
        <v>261</v>
      </c>
      <c r="K4478" s="11" t="s">
        <v>12658</v>
      </c>
      <c r="L4478" s="11">
        <v>2</v>
      </c>
    </row>
    <row r="4479" spans="1:12">
      <c r="A4479" s="11" t="s">
        <v>8730</v>
      </c>
      <c r="D4479" s="11" t="s">
        <v>260</v>
      </c>
      <c r="E4479" s="19" t="s">
        <v>8980</v>
      </c>
      <c r="F4479" s="10">
        <v>42036</v>
      </c>
      <c r="G4479" s="10">
        <v>45689</v>
      </c>
      <c r="H4479" s="11">
        <v>11</v>
      </c>
      <c r="I4479" s="20" t="s">
        <v>259</v>
      </c>
      <c r="J4479" s="11" t="s">
        <v>261</v>
      </c>
      <c r="K4479" s="11" t="s">
        <v>12658</v>
      </c>
      <c r="L4479" s="11">
        <v>2</v>
      </c>
    </row>
    <row r="4480" spans="1:12">
      <c r="A4480" s="11" t="s">
        <v>8731</v>
      </c>
      <c r="D4480" s="11" t="s">
        <v>260</v>
      </c>
      <c r="E4480" s="19" t="s">
        <v>8981</v>
      </c>
      <c r="F4480" s="10">
        <v>42036</v>
      </c>
      <c r="G4480" s="10">
        <v>45689</v>
      </c>
      <c r="H4480" s="11">
        <v>11</v>
      </c>
      <c r="I4480" s="20" t="s">
        <v>259</v>
      </c>
      <c r="J4480" s="11" t="s">
        <v>261</v>
      </c>
      <c r="K4480" s="11" t="s">
        <v>12658</v>
      </c>
      <c r="L4480" s="11">
        <v>2</v>
      </c>
    </row>
    <row r="4481" spans="1:12">
      <c r="A4481" s="11" t="s">
        <v>8732</v>
      </c>
      <c r="D4481" s="11" t="s">
        <v>260</v>
      </c>
      <c r="E4481" s="19" t="s">
        <v>8982</v>
      </c>
      <c r="F4481" s="10">
        <v>42036</v>
      </c>
      <c r="G4481" s="10">
        <v>45689</v>
      </c>
      <c r="H4481" s="11">
        <v>11</v>
      </c>
      <c r="I4481" s="20" t="s">
        <v>259</v>
      </c>
      <c r="J4481" s="11" t="s">
        <v>261</v>
      </c>
      <c r="K4481" s="11" t="s">
        <v>12658</v>
      </c>
      <c r="L4481" s="11">
        <v>2</v>
      </c>
    </row>
    <row r="4482" spans="1:12">
      <c r="A4482" s="11" t="s">
        <v>8733</v>
      </c>
      <c r="D4482" s="11" t="s">
        <v>260</v>
      </c>
      <c r="E4482" s="19" t="s">
        <v>8983</v>
      </c>
      <c r="F4482" s="10">
        <v>42036</v>
      </c>
      <c r="G4482" s="10">
        <v>45689</v>
      </c>
      <c r="H4482" s="11">
        <v>11</v>
      </c>
      <c r="I4482" s="20" t="s">
        <v>259</v>
      </c>
      <c r="J4482" s="11" t="s">
        <v>261</v>
      </c>
      <c r="K4482" s="11" t="s">
        <v>12658</v>
      </c>
      <c r="L4482" s="11">
        <v>2</v>
      </c>
    </row>
    <row r="4483" spans="1:12">
      <c r="A4483" s="11" t="s">
        <v>8734</v>
      </c>
      <c r="D4483" s="11" t="s">
        <v>260</v>
      </c>
      <c r="E4483" s="19" t="s">
        <v>8984</v>
      </c>
      <c r="F4483" s="10">
        <v>42036</v>
      </c>
      <c r="G4483" s="10">
        <v>45689</v>
      </c>
      <c r="H4483" s="11">
        <v>11</v>
      </c>
      <c r="I4483" s="20" t="s">
        <v>259</v>
      </c>
      <c r="J4483" s="11" t="s">
        <v>261</v>
      </c>
      <c r="K4483" s="11" t="s">
        <v>12658</v>
      </c>
      <c r="L4483" s="11">
        <v>2</v>
      </c>
    </row>
    <row r="4484" spans="1:12">
      <c r="A4484" s="11" t="s">
        <v>8735</v>
      </c>
      <c r="D4484" s="11" t="s">
        <v>260</v>
      </c>
      <c r="E4484" s="19" t="s">
        <v>8985</v>
      </c>
      <c r="F4484" s="10">
        <v>42036</v>
      </c>
      <c r="G4484" s="10">
        <v>45689</v>
      </c>
      <c r="H4484" s="11">
        <v>11</v>
      </c>
      <c r="I4484" s="20" t="s">
        <v>259</v>
      </c>
      <c r="J4484" s="11" t="s">
        <v>261</v>
      </c>
      <c r="K4484" s="11" t="s">
        <v>12658</v>
      </c>
      <c r="L4484" s="11">
        <v>2</v>
      </c>
    </row>
    <row r="4485" spans="1:12">
      <c r="A4485" s="11" t="s">
        <v>8736</v>
      </c>
      <c r="D4485" s="11" t="s">
        <v>260</v>
      </c>
      <c r="E4485" s="19" t="s">
        <v>8986</v>
      </c>
      <c r="F4485" s="10">
        <v>42036</v>
      </c>
      <c r="G4485" s="10">
        <v>45689</v>
      </c>
      <c r="H4485" s="11">
        <v>11</v>
      </c>
      <c r="I4485" s="20" t="s">
        <v>259</v>
      </c>
      <c r="J4485" s="11" t="s">
        <v>261</v>
      </c>
      <c r="K4485" s="11" t="s">
        <v>12658</v>
      </c>
      <c r="L4485" s="11">
        <v>2</v>
      </c>
    </row>
    <row r="4486" spans="1:12">
      <c r="A4486" s="11" t="s">
        <v>8737</v>
      </c>
      <c r="D4486" s="11" t="s">
        <v>260</v>
      </c>
      <c r="E4486" s="19" t="s">
        <v>8987</v>
      </c>
      <c r="F4486" s="10">
        <v>42036</v>
      </c>
      <c r="G4486" s="10">
        <v>45689</v>
      </c>
      <c r="H4486" s="11">
        <v>11</v>
      </c>
      <c r="I4486" s="20" t="s">
        <v>259</v>
      </c>
      <c r="J4486" s="11" t="s">
        <v>261</v>
      </c>
      <c r="K4486" s="11" t="s">
        <v>12658</v>
      </c>
      <c r="L4486" s="11">
        <v>2</v>
      </c>
    </row>
    <row r="4487" spans="1:12">
      <c r="A4487" s="11" t="s">
        <v>8738</v>
      </c>
      <c r="D4487" s="11" t="s">
        <v>260</v>
      </c>
      <c r="E4487" s="19" t="s">
        <v>8988</v>
      </c>
      <c r="F4487" s="10">
        <v>42036</v>
      </c>
      <c r="G4487" s="10">
        <v>45689</v>
      </c>
      <c r="H4487" s="11">
        <v>11</v>
      </c>
      <c r="I4487" s="20" t="s">
        <v>259</v>
      </c>
      <c r="J4487" s="11" t="s">
        <v>261</v>
      </c>
      <c r="K4487" s="11" t="s">
        <v>12658</v>
      </c>
      <c r="L4487" s="11">
        <v>2</v>
      </c>
    </row>
    <row r="4488" spans="1:12">
      <c r="A4488" s="11" t="s">
        <v>8739</v>
      </c>
      <c r="D4488" s="11" t="s">
        <v>260</v>
      </c>
      <c r="E4488" s="19" t="s">
        <v>8989</v>
      </c>
      <c r="F4488" s="10">
        <v>42036</v>
      </c>
      <c r="G4488" s="10">
        <v>45689</v>
      </c>
      <c r="H4488" s="11">
        <v>11</v>
      </c>
      <c r="I4488" s="20" t="s">
        <v>259</v>
      </c>
      <c r="J4488" s="11" t="s">
        <v>261</v>
      </c>
      <c r="K4488" s="11" t="s">
        <v>12658</v>
      </c>
      <c r="L4488" s="11">
        <v>2</v>
      </c>
    </row>
    <row r="4489" spans="1:12">
      <c r="A4489" s="11" t="s">
        <v>8740</v>
      </c>
      <c r="D4489" s="11" t="s">
        <v>260</v>
      </c>
      <c r="E4489" s="19" t="s">
        <v>8990</v>
      </c>
      <c r="F4489" s="10">
        <v>42036</v>
      </c>
      <c r="G4489" s="10">
        <v>45689</v>
      </c>
      <c r="H4489" s="11">
        <v>11</v>
      </c>
      <c r="I4489" s="20" t="s">
        <v>259</v>
      </c>
      <c r="J4489" s="11" t="s">
        <v>261</v>
      </c>
      <c r="K4489" s="11" t="s">
        <v>12658</v>
      </c>
      <c r="L4489" s="11">
        <v>2</v>
      </c>
    </row>
    <row r="4490" spans="1:12">
      <c r="A4490" s="11" t="s">
        <v>8741</v>
      </c>
      <c r="D4490" s="11" t="s">
        <v>260</v>
      </c>
      <c r="E4490" s="19" t="s">
        <v>8991</v>
      </c>
      <c r="F4490" s="10">
        <v>42036</v>
      </c>
      <c r="G4490" s="10">
        <v>45689</v>
      </c>
      <c r="H4490" s="11">
        <v>11</v>
      </c>
      <c r="I4490" s="20" t="s">
        <v>259</v>
      </c>
      <c r="J4490" s="11" t="s">
        <v>261</v>
      </c>
      <c r="K4490" s="11" t="s">
        <v>12658</v>
      </c>
      <c r="L4490" s="11">
        <v>2</v>
      </c>
    </row>
    <row r="4491" spans="1:12">
      <c r="A4491" s="11" t="s">
        <v>8742</v>
      </c>
      <c r="D4491" s="11" t="s">
        <v>260</v>
      </c>
      <c r="E4491" s="19" t="s">
        <v>8992</v>
      </c>
      <c r="F4491" s="10">
        <v>42036</v>
      </c>
      <c r="G4491" s="10">
        <v>45689</v>
      </c>
      <c r="H4491" s="11">
        <v>11</v>
      </c>
      <c r="I4491" s="11" t="s">
        <v>277</v>
      </c>
      <c r="J4491" s="11" t="s">
        <v>261</v>
      </c>
      <c r="K4491" s="11" t="s">
        <v>12658</v>
      </c>
      <c r="L4491" s="11">
        <v>2</v>
      </c>
    </row>
    <row r="4492" spans="1:12">
      <c r="A4492" s="11" t="s">
        <v>8743</v>
      </c>
      <c r="D4492" s="11" t="s">
        <v>260</v>
      </c>
      <c r="E4492" s="19" t="s">
        <v>8993</v>
      </c>
      <c r="F4492" s="10">
        <v>42036</v>
      </c>
      <c r="G4492" s="10">
        <v>45689</v>
      </c>
      <c r="H4492" s="11">
        <v>11</v>
      </c>
      <c r="I4492" s="11" t="s">
        <v>277</v>
      </c>
      <c r="J4492" s="11" t="s">
        <v>261</v>
      </c>
      <c r="K4492" s="11" t="s">
        <v>12658</v>
      </c>
      <c r="L4492" s="11">
        <v>2</v>
      </c>
    </row>
    <row r="4493" spans="1:12">
      <c r="A4493" s="11" t="s">
        <v>8744</v>
      </c>
      <c r="D4493" s="11" t="s">
        <v>260</v>
      </c>
      <c r="E4493" s="19" t="s">
        <v>8994</v>
      </c>
      <c r="F4493" s="10">
        <v>42036</v>
      </c>
      <c r="G4493" s="10">
        <v>45689</v>
      </c>
      <c r="H4493" s="11">
        <v>11</v>
      </c>
      <c r="I4493" s="11" t="s">
        <v>277</v>
      </c>
      <c r="J4493" s="11" t="s">
        <v>261</v>
      </c>
      <c r="K4493" s="11" t="s">
        <v>12658</v>
      </c>
      <c r="L4493" s="11">
        <v>2</v>
      </c>
    </row>
    <row r="4494" spans="1:12">
      <c r="A4494" s="11" t="s">
        <v>8745</v>
      </c>
      <c r="D4494" s="11" t="s">
        <v>260</v>
      </c>
      <c r="E4494" s="19" t="s">
        <v>8995</v>
      </c>
      <c r="F4494" s="10">
        <v>42036</v>
      </c>
      <c r="G4494" s="10">
        <v>45689</v>
      </c>
      <c r="H4494" s="11">
        <v>11</v>
      </c>
      <c r="I4494" s="20" t="s">
        <v>259</v>
      </c>
      <c r="J4494" s="11" t="s">
        <v>261</v>
      </c>
      <c r="K4494" s="11" t="s">
        <v>12658</v>
      </c>
      <c r="L4494" s="11">
        <v>2</v>
      </c>
    </row>
    <row r="4495" spans="1:12">
      <c r="A4495" s="11" t="s">
        <v>8746</v>
      </c>
      <c r="D4495" s="11" t="s">
        <v>260</v>
      </c>
      <c r="E4495" s="19" t="s">
        <v>8996</v>
      </c>
      <c r="F4495" s="10">
        <v>42036</v>
      </c>
      <c r="G4495" s="10">
        <v>45689</v>
      </c>
      <c r="H4495" s="11">
        <v>11</v>
      </c>
      <c r="I4495" s="20" t="s">
        <v>259</v>
      </c>
      <c r="J4495" s="11" t="s">
        <v>261</v>
      </c>
      <c r="K4495" s="11" t="s">
        <v>12658</v>
      </c>
      <c r="L4495" s="11">
        <v>2</v>
      </c>
    </row>
    <row r="4496" spans="1:12">
      <c r="A4496" s="11" t="s">
        <v>8747</v>
      </c>
      <c r="D4496" s="11" t="s">
        <v>260</v>
      </c>
      <c r="E4496" s="19" t="s">
        <v>8997</v>
      </c>
      <c r="F4496" s="10">
        <v>42036</v>
      </c>
      <c r="G4496" s="10">
        <v>45689</v>
      </c>
      <c r="H4496" s="11">
        <v>11</v>
      </c>
      <c r="I4496" s="20" t="s">
        <v>259</v>
      </c>
      <c r="J4496" s="11" t="s">
        <v>261</v>
      </c>
      <c r="K4496" s="11" t="s">
        <v>12658</v>
      </c>
      <c r="L4496" s="11">
        <v>2</v>
      </c>
    </row>
    <row r="4497" spans="1:12">
      <c r="A4497" s="11" t="s">
        <v>8748</v>
      </c>
      <c r="D4497" s="11" t="s">
        <v>260</v>
      </c>
      <c r="E4497" s="19" t="s">
        <v>8998</v>
      </c>
      <c r="F4497" s="10">
        <v>42036</v>
      </c>
      <c r="G4497" s="10">
        <v>45689</v>
      </c>
      <c r="H4497" s="11">
        <v>11</v>
      </c>
      <c r="I4497" s="20" t="s">
        <v>259</v>
      </c>
      <c r="J4497" s="11" t="s">
        <v>261</v>
      </c>
      <c r="K4497" s="11" t="s">
        <v>12658</v>
      </c>
      <c r="L4497" s="11">
        <v>2</v>
      </c>
    </row>
    <row r="4498" spans="1:12">
      <c r="A4498" s="11" t="s">
        <v>8749</v>
      </c>
      <c r="D4498" s="11" t="s">
        <v>260</v>
      </c>
      <c r="E4498" s="19" t="s">
        <v>8999</v>
      </c>
      <c r="F4498" s="10">
        <v>42036</v>
      </c>
      <c r="G4498" s="10">
        <v>45689</v>
      </c>
      <c r="H4498" s="11">
        <v>11</v>
      </c>
      <c r="I4498" s="20" t="s">
        <v>259</v>
      </c>
      <c r="J4498" s="11" t="s">
        <v>261</v>
      </c>
      <c r="K4498" s="11" t="s">
        <v>12658</v>
      </c>
      <c r="L4498" s="11">
        <v>2</v>
      </c>
    </row>
    <row r="4499" spans="1:12">
      <c r="A4499" s="11" t="s">
        <v>8750</v>
      </c>
      <c r="D4499" s="11" t="s">
        <v>260</v>
      </c>
      <c r="E4499" s="19" t="s">
        <v>9000</v>
      </c>
      <c r="F4499" s="10">
        <v>42036</v>
      </c>
      <c r="G4499" s="10">
        <v>45689</v>
      </c>
      <c r="H4499" s="11">
        <v>11</v>
      </c>
      <c r="I4499" s="20" t="s">
        <v>259</v>
      </c>
      <c r="J4499" s="11" t="s">
        <v>261</v>
      </c>
      <c r="K4499" s="11" t="s">
        <v>12658</v>
      </c>
      <c r="L4499" s="11">
        <v>2</v>
      </c>
    </row>
    <row r="4500" spans="1:12">
      <c r="A4500" s="11" t="s">
        <v>8751</v>
      </c>
      <c r="D4500" s="11" t="s">
        <v>260</v>
      </c>
      <c r="E4500" s="19" t="s">
        <v>9001</v>
      </c>
      <c r="F4500" s="10">
        <v>42036</v>
      </c>
      <c r="G4500" s="10">
        <v>45689</v>
      </c>
      <c r="H4500" s="11">
        <v>11</v>
      </c>
      <c r="I4500" s="20" t="s">
        <v>259</v>
      </c>
      <c r="J4500" s="11" t="s">
        <v>261</v>
      </c>
      <c r="K4500" s="11" t="s">
        <v>12658</v>
      </c>
      <c r="L4500" s="11">
        <v>2</v>
      </c>
    </row>
    <row r="4501" spans="1:12">
      <c r="A4501" s="11" t="s">
        <v>8752</v>
      </c>
      <c r="D4501" s="11" t="s">
        <v>260</v>
      </c>
      <c r="E4501" s="19" t="s">
        <v>9002</v>
      </c>
      <c r="F4501" s="10">
        <v>42036</v>
      </c>
      <c r="G4501" s="10">
        <v>45689</v>
      </c>
      <c r="H4501" s="11">
        <v>11</v>
      </c>
      <c r="I4501" s="20" t="s">
        <v>259</v>
      </c>
      <c r="J4501" s="11" t="s">
        <v>261</v>
      </c>
      <c r="K4501" s="11" t="s">
        <v>12658</v>
      </c>
      <c r="L4501" s="11">
        <v>2</v>
      </c>
    </row>
    <row r="4502" spans="1:12">
      <c r="A4502" s="11" t="s">
        <v>8753</v>
      </c>
      <c r="D4502" s="11" t="s">
        <v>260</v>
      </c>
      <c r="E4502" s="19" t="s">
        <v>9003</v>
      </c>
      <c r="F4502" s="10">
        <v>42036</v>
      </c>
      <c r="G4502" s="10">
        <v>45689</v>
      </c>
      <c r="H4502" s="11">
        <v>11</v>
      </c>
      <c r="I4502" s="20" t="s">
        <v>259</v>
      </c>
      <c r="J4502" s="11" t="s">
        <v>261</v>
      </c>
      <c r="K4502" s="11" t="s">
        <v>12658</v>
      </c>
      <c r="L4502" s="11">
        <v>2</v>
      </c>
    </row>
    <row r="4503" spans="1:12">
      <c r="A4503" s="11" t="s">
        <v>8754</v>
      </c>
      <c r="D4503" s="11" t="s">
        <v>260</v>
      </c>
      <c r="E4503" s="19" t="s">
        <v>9004</v>
      </c>
      <c r="F4503" s="10">
        <v>42036</v>
      </c>
      <c r="G4503" s="10">
        <v>45689</v>
      </c>
      <c r="H4503" s="11">
        <v>11</v>
      </c>
      <c r="I4503" s="20" t="s">
        <v>259</v>
      </c>
      <c r="J4503" s="11" t="s">
        <v>261</v>
      </c>
      <c r="K4503" s="11" t="s">
        <v>12658</v>
      </c>
      <c r="L4503" s="11">
        <v>2</v>
      </c>
    </row>
    <row r="4504" spans="1:12">
      <c r="A4504" s="11" t="s">
        <v>8755</v>
      </c>
      <c r="D4504" s="11" t="s">
        <v>260</v>
      </c>
      <c r="E4504" s="19" t="s">
        <v>9005</v>
      </c>
      <c r="F4504" s="10">
        <v>42036</v>
      </c>
      <c r="G4504" s="10">
        <v>45689</v>
      </c>
      <c r="H4504" s="11">
        <v>11</v>
      </c>
      <c r="I4504" s="20" t="s">
        <v>259</v>
      </c>
      <c r="J4504" s="11" t="s">
        <v>261</v>
      </c>
      <c r="K4504" s="11" t="s">
        <v>12658</v>
      </c>
      <c r="L4504" s="11">
        <v>2</v>
      </c>
    </row>
    <row r="4505" spans="1:12">
      <c r="A4505" s="11" t="s">
        <v>8756</v>
      </c>
      <c r="D4505" s="11" t="s">
        <v>260</v>
      </c>
      <c r="E4505" s="19" t="s">
        <v>9006</v>
      </c>
      <c r="F4505" s="10">
        <v>42036</v>
      </c>
      <c r="G4505" s="10">
        <v>45689</v>
      </c>
      <c r="H4505" s="11">
        <v>11</v>
      </c>
      <c r="I4505" s="20" t="s">
        <v>259</v>
      </c>
      <c r="J4505" s="11" t="s">
        <v>261</v>
      </c>
      <c r="K4505" s="11" t="s">
        <v>12658</v>
      </c>
      <c r="L4505" s="11">
        <v>2</v>
      </c>
    </row>
    <row r="4506" spans="1:12">
      <c r="A4506" s="11" t="s">
        <v>8757</v>
      </c>
      <c r="D4506" s="11" t="s">
        <v>260</v>
      </c>
      <c r="E4506" s="19" t="s">
        <v>9007</v>
      </c>
      <c r="F4506" s="10">
        <v>42036</v>
      </c>
      <c r="G4506" s="10">
        <v>45689</v>
      </c>
      <c r="H4506" s="11">
        <v>11</v>
      </c>
      <c r="I4506" s="20" t="s">
        <v>259</v>
      </c>
      <c r="J4506" s="11" t="s">
        <v>261</v>
      </c>
      <c r="K4506" s="11" t="s">
        <v>12658</v>
      </c>
      <c r="L4506" s="11">
        <v>2</v>
      </c>
    </row>
    <row r="4507" spans="1:12">
      <c r="A4507" s="11" t="s">
        <v>8758</v>
      </c>
      <c r="D4507" s="11" t="s">
        <v>260</v>
      </c>
      <c r="E4507" s="19" t="s">
        <v>9008</v>
      </c>
      <c r="F4507" s="10">
        <v>42036</v>
      </c>
      <c r="G4507" s="10">
        <v>45689</v>
      </c>
      <c r="H4507" s="11">
        <v>11</v>
      </c>
      <c r="I4507" s="20" t="s">
        <v>259</v>
      </c>
      <c r="J4507" s="11" t="s">
        <v>261</v>
      </c>
      <c r="K4507" s="11" t="s">
        <v>12658</v>
      </c>
      <c r="L4507" s="11">
        <v>2</v>
      </c>
    </row>
    <row r="4508" spans="1:12">
      <c r="A4508" s="11" t="s">
        <v>8759</v>
      </c>
      <c r="D4508" s="11" t="s">
        <v>260</v>
      </c>
      <c r="E4508" s="19" t="s">
        <v>9009</v>
      </c>
      <c r="F4508" s="10">
        <v>42036</v>
      </c>
      <c r="G4508" s="10">
        <v>45689</v>
      </c>
      <c r="H4508" s="11">
        <v>11</v>
      </c>
      <c r="I4508" s="20" t="s">
        <v>259</v>
      </c>
      <c r="J4508" s="11" t="s">
        <v>261</v>
      </c>
      <c r="K4508" s="11" t="s">
        <v>12658</v>
      </c>
      <c r="L4508" s="11">
        <v>2</v>
      </c>
    </row>
    <row r="4509" spans="1:12">
      <c r="A4509" s="11" t="s">
        <v>8760</v>
      </c>
      <c r="D4509" s="11" t="s">
        <v>260</v>
      </c>
      <c r="E4509" s="19" t="s">
        <v>9010</v>
      </c>
      <c r="F4509" s="10">
        <v>42036</v>
      </c>
      <c r="G4509" s="10">
        <v>45689</v>
      </c>
      <c r="H4509" s="11">
        <v>11</v>
      </c>
      <c r="I4509" s="11" t="s">
        <v>277</v>
      </c>
      <c r="J4509" s="11" t="s">
        <v>261</v>
      </c>
      <c r="K4509" s="11" t="s">
        <v>12658</v>
      </c>
      <c r="L4509" s="11">
        <v>2</v>
      </c>
    </row>
    <row r="4510" spans="1:12">
      <c r="A4510" s="11" t="s">
        <v>8761</v>
      </c>
      <c r="D4510" s="11" t="s">
        <v>260</v>
      </c>
      <c r="E4510" s="19" t="s">
        <v>9011</v>
      </c>
      <c r="F4510" s="10">
        <v>42036</v>
      </c>
      <c r="G4510" s="10">
        <v>45689</v>
      </c>
      <c r="H4510" s="11">
        <v>11</v>
      </c>
      <c r="I4510" s="11" t="s">
        <v>277</v>
      </c>
      <c r="J4510" s="11" t="s">
        <v>261</v>
      </c>
      <c r="K4510" s="11" t="s">
        <v>12658</v>
      </c>
      <c r="L4510" s="11">
        <v>2</v>
      </c>
    </row>
    <row r="4511" spans="1:12">
      <c r="A4511" s="11" t="s">
        <v>8762</v>
      </c>
      <c r="D4511" s="11" t="s">
        <v>260</v>
      </c>
      <c r="E4511" s="19" t="s">
        <v>9012</v>
      </c>
      <c r="F4511" s="10">
        <v>42036</v>
      </c>
      <c r="G4511" s="10">
        <v>45689</v>
      </c>
      <c r="H4511" s="11">
        <v>11</v>
      </c>
      <c r="I4511" s="11" t="s">
        <v>277</v>
      </c>
      <c r="J4511" s="11" t="s">
        <v>261</v>
      </c>
      <c r="K4511" s="11" t="s">
        <v>12658</v>
      </c>
      <c r="L4511" s="11">
        <v>2</v>
      </c>
    </row>
    <row r="4512" spans="1:12">
      <c r="A4512" s="11" t="s">
        <v>9013</v>
      </c>
      <c r="D4512" s="11" t="s">
        <v>260</v>
      </c>
      <c r="E4512" s="19" t="s">
        <v>9263</v>
      </c>
      <c r="F4512" s="10">
        <v>42036</v>
      </c>
      <c r="G4512" s="10">
        <v>45689</v>
      </c>
      <c r="H4512" s="11">
        <v>11</v>
      </c>
      <c r="I4512" s="20" t="s">
        <v>259</v>
      </c>
      <c r="J4512" s="11" t="s">
        <v>261</v>
      </c>
      <c r="K4512" s="11" t="s">
        <v>12658</v>
      </c>
      <c r="L4512" s="11">
        <v>2</v>
      </c>
    </row>
    <row r="4513" spans="1:12">
      <c r="A4513" s="11" t="s">
        <v>9014</v>
      </c>
      <c r="D4513" s="11" t="s">
        <v>260</v>
      </c>
      <c r="E4513" s="19" t="s">
        <v>9264</v>
      </c>
      <c r="F4513" s="10">
        <v>42036</v>
      </c>
      <c r="G4513" s="10">
        <v>45689</v>
      </c>
      <c r="H4513" s="11">
        <v>11</v>
      </c>
      <c r="I4513" s="20" t="s">
        <v>259</v>
      </c>
      <c r="J4513" s="11" t="s">
        <v>261</v>
      </c>
      <c r="K4513" s="11" t="s">
        <v>12658</v>
      </c>
      <c r="L4513" s="11">
        <v>2</v>
      </c>
    </row>
    <row r="4514" spans="1:12">
      <c r="A4514" s="11" t="s">
        <v>9015</v>
      </c>
      <c r="D4514" s="11" t="s">
        <v>260</v>
      </c>
      <c r="E4514" s="19" t="s">
        <v>9265</v>
      </c>
      <c r="F4514" s="10">
        <v>42036</v>
      </c>
      <c r="G4514" s="10">
        <v>45689</v>
      </c>
      <c r="H4514" s="11">
        <v>11</v>
      </c>
      <c r="I4514" s="20" t="s">
        <v>259</v>
      </c>
      <c r="J4514" s="11" t="s">
        <v>261</v>
      </c>
      <c r="K4514" s="11" t="s">
        <v>12658</v>
      </c>
      <c r="L4514" s="11">
        <v>2</v>
      </c>
    </row>
    <row r="4515" spans="1:12">
      <c r="A4515" s="11" t="s">
        <v>9016</v>
      </c>
      <c r="D4515" s="11" t="s">
        <v>260</v>
      </c>
      <c r="E4515" s="19" t="s">
        <v>9266</v>
      </c>
      <c r="F4515" s="10">
        <v>42036</v>
      </c>
      <c r="G4515" s="10">
        <v>45689</v>
      </c>
      <c r="H4515" s="11">
        <v>11</v>
      </c>
      <c r="I4515" s="20" t="s">
        <v>259</v>
      </c>
      <c r="J4515" s="11" t="s">
        <v>261</v>
      </c>
      <c r="K4515" s="11" t="s">
        <v>12658</v>
      </c>
      <c r="L4515" s="11">
        <v>2</v>
      </c>
    </row>
    <row r="4516" spans="1:12">
      <c r="A4516" s="11" t="s">
        <v>9017</v>
      </c>
      <c r="D4516" s="11" t="s">
        <v>260</v>
      </c>
      <c r="E4516" s="19" t="s">
        <v>9267</v>
      </c>
      <c r="F4516" s="10">
        <v>42036</v>
      </c>
      <c r="G4516" s="10">
        <v>45689</v>
      </c>
      <c r="H4516" s="11">
        <v>11</v>
      </c>
      <c r="I4516" s="20" t="s">
        <v>259</v>
      </c>
      <c r="J4516" s="11" t="s">
        <v>261</v>
      </c>
      <c r="K4516" s="11" t="s">
        <v>12658</v>
      </c>
      <c r="L4516" s="11">
        <v>2</v>
      </c>
    </row>
    <row r="4517" spans="1:12">
      <c r="A4517" s="11" t="s">
        <v>9018</v>
      </c>
      <c r="D4517" s="11" t="s">
        <v>260</v>
      </c>
      <c r="E4517" s="19" t="s">
        <v>9268</v>
      </c>
      <c r="F4517" s="10">
        <v>42036</v>
      </c>
      <c r="G4517" s="10">
        <v>45689</v>
      </c>
      <c r="H4517" s="11">
        <v>11</v>
      </c>
      <c r="I4517" s="20" t="s">
        <v>259</v>
      </c>
      <c r="J4517" s="11" t="s">
        <v>261</v>
      </c>
      <c r="K4517" s="11" t="s">
        <v>12658</v>
      </c>
      <c r="L4517" s="11">
        <v>2</v>
      </c>
    </row>
    <row r="4518" spans="1:12">
      <c r="A4518" s="11" t="s">
        <v>9019</v>
      </c>
      <c r="D4518" s="11" t="s">
        <v>260</v>
      </c>
      <c r="E4518" s="19" t="s">
        <v>9269</v>
      </c>
      <c r="F4518" s="10">
        <v>42036</v>
      </c>
      <c r="G4518" s="10">
        <v>45689</v>
      </c>
      <c r="H4518" s="11">
        <v>11</v>
      </c>
      <c r="I4518" s="20" t="s">
        <v>259</v>
      </c>
      <c r="J4518" s="11" t="s">
        <v>261</v>
      </c>
      <c r="K4518" s="11" t="s">
        <v>12658</v>
      </c>
      <c r="L4518" s="11">
        <v>2</v>
      </c>
    </row>
    <row r="4519" spans="1:12">
      <c r="A4519" s="11" t="s">
        <v>9020</v>
      </c>
      <c r="D4519" s="11" t="s">
        <v>260</v>
      </c>
      <c r="E4519" s="19" t="s">
        <v>9270</v>
      </c>
      <c r="F4519" s="10">
        <v>42036</v>
      </c>
      <c r="G4519" s="10">
        <v>45689</v>
      </c>
      <c r="H4519" s="11">
        <v>11</v>
      </c>
      <c r="I4519" s="20" t="s">
        <v>259</v>
      </c>
      <c r="J4519" s="11" t="s">
        <v>261</v>
      </c>
      <c r="K4519" s="11" t="s">
        <v>12658</v>
      </c>
      <c r="L4519" s="11">
        <v>2</v>
      </c>
    </row>
    <row r="4520" spans="1:12">
      <c r="A4520" s="11" t="s">
        <v>9021</v>
      </c>
      <c r="D4520" s="11" t="s">
        <v>260</v>
      </c>
      <c r="E4520" s="19" t="s">
        <v>9271</v>
      </c>
      <c r="F4520" s="10">
        <v>42036</v>
      </c>
      <c r="G4520" s="10">
        <v>45689</v>
      </c>
      <c r="H4520" s="11">
        <v>11</v>
      </c>
      <c r="I4520" s="20" t="s">
        <v>259</v>
      </c>
      <c r="J4520" s="11" t="s">
        <v>261</v>
      </c>
      <c r="K4520" s="11" t="s">
        <v>12658</v>
      </c>
      <c r="L4520" s="11">
        <v>2</v>
      </c>
    </row>
    <row r="4521" spans="1:12">
      <c r="A4521" s="11" t="s">
        <v>9022</v>
      </c>
      <c r="D4521" s="11" t="s">
        <v>260</v>
      </c>
      <c r="E4521" s="19" t="s">
        <v>9272</v>
      </c>
      <c r="F4521" s="10">
        <v>42036</v>
      </c>
      <c r="G4521" s="10">
        <v>45689</v>
      </c>
      <c r="H4521" s="11">
        <v>11</v>
      </c>
      <c r="I4521" s="20" t="s">
        <v>259</v>
      </c>
      <c r="J4521" s="11" t="s">
        <v>261</v>
      </c>
      <c r="K4521" s="11" t="s">
        <v>12658</v>
      </c>
      <c r="L4521" s="11">
        <v>2</v>
      </c>
    </row>
    <row r="4522" spans="1:12">
      <c r="A4522" s="11" t="s">
        <v>9023</v>
      </c>
      <c r="D4522" s="11" t="s">
        <v>260</v>
      </c>
      <c r="E4522" s="19" t="s">
        <v>9273</v>
      </c>
      <c r="F4522" s="10">
        <v>42036</v>
      </c>
      <c r="G4522" s="10">
        <v>45689</v>
      </c>
      <c r="H4522" s="11">
        <v>11</v>
      </c>
      <c r="I4522" s="20" t="s">
        <v>259</v>
      </c>
      <c r="J4522" s="11" t="s">
        <v>261</v>
      </c>
      <c r="K4522" s="11" t="s">
        <v>12658</v>
      </c>
      <c r="L4522" s="11">
        <v>2</v>
      </c>
    </row>
    <row r="4523" spans="1:12">
      <c r="A4523" s="11" t="s">
        <v>9024</v>
      </c>
      <c r="D4523" s="11" t="s">
        <v>260</v>
      </c>
      <c r="E4523" s="19" t="s">
        <v>9274</v>
      </c>
      <c r="F4523" s="10">
        <v>42036</v>
      </c>
      <c r="G4523" s="10">
        <v>45689</v>
      </c>
      <c r="H4523" s="11">
        <v>11</v>
      </c>
      <c r="I4523" s="20" t="s">
        <v>259</v>
      </c>
      <c r="J4523" s="11" t="s">
        <v>261</v>
      </c>
      <c r="K4523" s="11" t="s">
        <v>12658</v>
      </c>
      <c r="L4523" s="11">
        <v>2</v>
      </c>
    </row>
    <row r="4524" spans="1:12">
      <c r="A4524" s="11" t="s">
        <v>9025</v>
      </c>
      <c r="D4524" s="11" t="s">
        <v>260</v>
      </c>
      <c r="E4524" s="19" t="s">
        <v>9275</v>
      </c>
      <c r="F4524" s="10">
        <v>42036</v>
      </c>
      <c r="G4524" s="10">
        <v>45689</v>
      </c>
      <c r="H4524" s="11">
        <v>11</v>
      </c>
      <c r="I4524" s="20" t="s">
        <v>259</v>
      </c>
      <c r="J4524" s="11" t="s">
        <v>261</v>
      </c>
      <c r="K4524" s="11" t="s">
        <v>12658</v>
      </c>
      <c r="L4524" s="11">
        <v>2</v>
      </c>
    </row>
    <row r="4525" spans="1:12">
      <c r="A4525" s="11" t="s">
        <v>9026</v>
      </c>
      <c r="D4525" s="11" t="s">
        <v>260</v>
      </c>
      <c r="E4525" s="19" t="s">
        <v>9276</v>
      </c>
      <c r="F4525" s="10">
        <v>42036</v>
      </c>
      <c r="G4525" s="10">
        <v>45689</v>
      </c>
      <c r="H4525" s="11">
        <v>11</v>
      </c>
      <c r="I4525" s="20" t="s">
        <v>259</v>
      </c>
      <c r="J4525" s="11" t="s">
        <v>261</v>
      </c>
      <c r="K4525" s="11" t="s">
        <v>12658</v>
      </c>
      <c r="L4525" s="11">
        <v>2</v>
      </c>
    </row>
    <row r="4526" spans="1:12">
      <c r="A4526" s="11" t="s">
        <v>9027</v>
      </c>
      <c r="D4526" s="11" t="s">
        <v>260</v>
      </c>
      <c r="E4526" s="19" t="s">
        <v>9277</v>
      </c>
      <c r="F4526" s="10">
        <v>42036</v>
      </c>
      <c r="G4526" s="10">
        <v>45689</v>
      </c>
      <c r="H4526" s="11">
        <v>11</v>
      </c>
      <c r="I4526" s="20" t="s">
        <v>259</v>
      </c>
      <c r="J4526" s="11" t="s">
        <v>261</v>
      </c>
      <c r="K4526" s="11" t="s">
        <v>12658</v>
      </c>
      <c r="L4526" s="11">
        <v>2</v>
      </c>
    </row>
    <row r="4527" spans="1:12">
      <c r="A4527" s="11" t="s">
        <v>9028</v>
      </c>
      <c r="D4527" s="11" t="s">
        <v>260</v>
      </c>
      <c r="E4527" s="19" t="s">
        <v>9278</v>
      </c>
      <c r="F4527" s="10">
        <v>42036</v>
      </c>
      <c r="G4527" s="10">
        <v>45689</v>
      </c>
      <c r="H4527" s="11">
        <v>11</v>
      </c>
      <c r="I4527" s="11" t="s">
        <v>277</v>
      </c>
      <c r="J4527" s="11" t="s">
        <v>261</v>
      </c>
      <c r="K4527" s="11" t="s">
        <v>12658</v>
      </c>
      <c r="L4527" s="11">
        <v>2</v>
      </c>
    </row>
    <row r="4528" spans="1:12">
      <c r="A4528" s="11" t="s">
        <v>9029</v>
      </c>
      <c r="D4528" s="11" t="s">
        <v>260</v>
      </c>
      <c r="E4528" s="19" t="s">
        <v>9279</v>
      </c>
      <c r="F4528" s="10">
        <v>42036</v>
      </c>
      <c r="G4528" s="10">
        <v>45689</v>
      </c>
      <c r="H4528" s="11">
        <v>11</v>
      </c>
      <c r="I4528" s="11" t="s">
        <v>277</v>
      </c>
      <c r="J4528" s="11" t="s">
        <v>261</v>
      </c>
      <c r="K4528" s="11" t="s">
        <v>12658</v>
      </c>
      <c r="L4528" s="11">
        <v>2</v>
      </c>
    </row>
    <row r="4529" spans="1:12">
      <c r="A4529" s="11" t="s">
        <v>9030</v>
      </c>
      <c r="D4529" s="11" t="s">
        <v>260</v>
      </c>
      <c r="E4529" s="19" t="s">
        <v>9280</v>
      </c>
      <c r="F4529" s="10">
        <v>42036</v>
      </c>
      <c r="G4529" s="10">
        <v>45689</v>
      </c>
      <c r="H4529" s="11">
        <v>11</v>
      </c>
      <c r="I4529" s="11" t="s">
        <v>277</v>
      </c>
      <c r="J4529" s="11" t="s">
        <v>261</v>
      </c>
      <c r="K4529" s="11" t="s">
        <v>12658</v>
      </c>
      <c r="L4529" s="11">
        <v>2</v>
      </c>
    </row>
    <row r="4530" spans="1:12">
      <c r="A4530" s="11" t="s">
        <v>9031</v>
      </c>
      <c r="D4530" s="11" t="s">
        <v>260</v>
      </c>
      <c r="E4530" s="19" t="s">
        <v>9281</v>
      </c>
      <c r="F4530" s="10">
        <v>42036</v>
      </c>
      <c r="G4530" s="10">
        <v>45689</v>
      </c>
      <c r="H4530" s="11">
        <v>11</v>
      </c>
      <c r="I4530" s="20" t="s">
        <v>259</v>
      </c>
      <c r="J4530" s="11" t="s">
        <v>261</v>
      </c>
      <c r="K4530" s="11" t="s">
        <v>12658</v>
      </c>
      <c r="L4530" s="11">
        <v>2</v>
      </c>
    </row>
    <row r="4531" spans="1:12">
      <c r="A4531" s="11" t="s">
        <v>9032</v>
      </c>
      <c r="D4531" s="11" t="s">
        <v>260</v>
      </c>
      <c r="E4531" s="19" t="s">
        <v>9282</v>
      </c>
      <c r="F4531" s="10">
        <v>42036</v>
      </c>
      <c r="G4531" s="10">
        <v>45689</v>
      </c>
      <c r="H4531" s="11">
        <v>11</v>
      </c>
      <c r="I4531" s="20" t="s">
        <v>259</v>
      </c>
      <c r="J4531" s="11" t="s">
        <v>261</v>
      </c>
      <c r="K4531" s="11" t="s">
        <v>12658</v>
      </c>
      <c r="L4531" s="11">
        <v>2</v>
      </c>
    </row>
    <row r="4532" spans="1:12">
      <c r="A4532" s="11" t="s">
        <v>9033</v>
      </c>
      <c r="D4532" s="11" t="s">
        <v>260</v>
      </c>
      <c r="E4532" s="19" t="s">
        <v>9283</v>
      </c>
      <c r="F4532" s="10">
        <v>42036</v>
      </c>
      <c r="G4532" s="10">
        <v>45689</v>
      </c>
      <c r="H4532" s="11">
        <v>11</v>
      </c>
      <c r="I4532" s="20" t="s">
        <v>259</v>
      </c>
      <c r="J4532" s="11" t="s">
        <v>261</v>
      </c>
      <c r="K4532" s="11" t="s">
        <v>12658</v>
      </c>
      <c r="L4532" s="11">
        <v>2</v>
      </c>
    </row>
    <row r="4533" spans="1:12">
      <c r="A4533" s="11" t="s">
        <v>9034</v>
      </c>
      <c r="D4533" s="11" t="s">
        <v>260</v>
      </c>
      <c r="E4533" s="19" t="s">
        <v>9284</v>
      </c>
      <c r="F4533" s="10">
        <v>42036</v>
      </c>
      <c r="G4533" s="10">
        <v>45689</v>
      </c>
      <c r="H4533" s="11">
        <v>11</v>
      </c>
      <c r="I4533" s="20" t="s">
        <v>259</v>
      </c>
      <c r="J4533" s="11" t="s">
        <v>261</v>
      </c>
      <c r="K4533" s="11" t="s">
        <v>12658</v>
      </c>
      <c r="L4533" s="11">
        <v>2</v>
      </c>
    </row>
    <row r="4534" spans="1:12">
      <c r="A4534" s="11" t="s">
        <v>9035</v>
      </c>
      <c r="D4534" s="11" t="s">
        <v>260</v>
      </c>
      <c r="E4534" s="19" t="s">
        <v>9285</v>
      </c>
      <c r="F4534" s="10">
        <v>42036</v>
      </c>
      <c r="G4534" s="10">
        <v>45689</v>
      </c>
      <c r="H4534" s="11">
        <v>11</v>
      </c>
      <c r="I4534" s="20" t="s">
        <v>259</v>
      </c>
      <c r="J4534" s="11" t="s">
        <v>261</v>
      </c>
      <c r="K4534" s="11" t="s">
        <v>12658</v>
      </c>
      <c r="L4534" s="11">
        <v>2</v>
      </c>
    </row>
    <row r="4535" spans="1:12">
      <c r="A4535" s="11" t="s">
        <v>9036</v>
      </c>
      <c r="D4535" s="11" t="s">
        <v>260</v>
      </c>
      <c r="E4535" s="19" t="s">
        <v>9286</v>
      </c>
      <c r="F4535" s="10">
        <v>42036</v>
      </c>
      <c r="G4535" s="10">
        <v>45689</v>
      </c>
      <c r="H4535" s="11">
        <v>11</v>
      </c>
      <c r="I4535" s="20" t="s">
        <v>259</v>
      </c>
      <c r="J4535" s="11" t="s">
        <v>261</v>
      </c>
      <c r="K4535" s="11" t="s">
        <v>12658</v>
      </c>
      <c r="L4535" s="11">
        <v>2</v>
      </c>
    </row>
    <row r="4536" spans="1:12">
      <c r="A4536" s="11" t="s">
        <v>9037</v>
      </c>
      <c r="D4536" s="11" t="s">
        <v>260</v>
      </c>
      <c r="E4536" s="19" t="s">
        <v>9287</v>
      </c>
      <c r="F4536" s="10">
        <v>42036</v>
      </c>
      <c r="G4536" s="10">
        <v>45689</v>
      </c>
      <c r="H4536" s="11">
        <v>11</v>
      </c>
      <c r="I4536" s="20" t="s">
        <v>259</v>
      </c>
      <c r="J4536" s="11" t="s">
        <v>261</v>
      </c>
      <c r="K4536" s="11" t="s">
        <v>12658</v>
      </c>
      <c r="L4536" s="11">
        <v>2</v>
      </c>
    </row>
    <row r="4537" spans="1:12">
      <c r="A4537" s="11" t="s">
        <v>9038</v>
      </c>
      <c r="D4537" s="11" t="s">
        <v>260</v>
      </c>
      <c r="E4537" s="19" t="s">
        <v>9288</v>
      </c>
      <c r="F4537" s="10">
        <v>42036</v>
      </c>
      <c r="G4537" s="10">
        <v>45689</v>
      </c>
      <c r="H4537" s="11">
        <v>11</v>
      </c>
      <c r="I4537" s="20" t="s">
        <v>259</v>
      </c>
      <c r="J4537" s="11" t="s">
        <v>261</v>
      </c>
      <c r="K4537" s="11" t="s">
        <v>12658</v>
      </c>
      <c r="L4537" s="11">
        <v>2</v>
      </c>
    </row>
    <row r="4538" spans="1:12">
      <c r="A4538" s="11" t="s">
        <v>9039</v>
      </c>
      <c r="D4538" s="11" t="s">
        <v>260</v>
      </c>
      <c r="E4538" s="19" t="s">
        <v>9289</v>
      </c>
      <c r="F4538" s="10">
        <v>42036</v>
      </c>
      <c r="G4538" s="10">
        <v>45689</v>
      </c>
      <c r="H4538" s="11">
        <v>11</v>
      </c>
      <c r="I4538" s="20" t="s">
        <v>259</v>
      </c>
      <c r="J4538" s="11" t="s">
        <v>261</v>
      </c>
      <c r="K4538" s="11" t="s">
        <v>12658</v>
      </c>
      <c r="L4538" s="11">
        <v>2</v>
      </c>
    </row>
    <row r="4539" spans="1:12">
      <c r="A4539" s="11" t="s">
        <v>9040</v>
      </c>
      <c r="D4539" s="11" t="s">
        <v>260</v>
      </c>
      <c r="E4539" s="19" t="s">
        <v>9290</v>
      </c>
      <c r="F4539" s="10">
        <v>42036</v>
      </c>
      <c r="G4539" s="10">
        <v>45689</v>
      </c>
      <c r="H4539" s="11">
        <v>11</v>
      </c>
      <c r="I4539" s="20" t="s">
        <v>259</v>
      </c>
      <c r="J4539" s="11" t="s">
        <v>261</v>
      </c>
      <c r="K4539" s="11" t="s">
        <v>12658</v>
      </c>
      <c r="L4539" s="11">
        <v>2</v>
      </c>
    </row>
    <row r="4540" spans="1:12">
      <c r="A4540" s="11" t="s">
        <v>9041</v>
      </c>
      <c r="D4540" s="11" t="s">
        <v>260</v>
      </c>
      <c r="E4540" s="19" t="s">
        <v>9291</v>
      </c>
      <c r="F4540" s="10">
        <v>42036</v>
      </c>
      <c r="G4540" s="10">
        <v>45689</v>
      </c>
      <c r="H4540" s="11">
        <v>11</v>
      </c>
      <c r="I4540" s="20" t="s">
        <v>259</v>
      </c>
      <c r="J4540" s="11" t="s">
        <v>261</v>
      </c>
      <c r="K4540" s="11" t="s">
        <v>12658</v>
      </c>
      <c r="L4540" s="11">
        <v>2</v>
      </c>
    </row>
    <row r="4541" spans="1:12">
      <c r="A4541" s="11" t="s">
        <v>9042</v>
      </c>
      <c r="D4541" s="11" t="s">
        <v>260</v>
      </c>
      <c r="E4541" s="19" t="s">
        <v>9292</v>
      </c>
      <c r="F4541" s="10">
        <v>42036</v>
      </c>
      <c r="G4541" s="10">
        <v>45689</v>
      </c>
      <c r="H4541" s="11">
        <v>11</v>
      </c>
      <c r="I4541" s="20" t="s">
        <v>259</v>
      </c>
      <c r="J4541" s="11" t="s">
        <v>261</v>
      </c>
      <c r="K4541" s="11" t="s">
        <v>12658</v>
      </c>
      <c r="L4541" s="11">
        <v>2</v>
      </c>
    </row>
    <row r="4542" spans="1:12">
      <c r="A4542" s="11" t="s">
        <v>9043</v>
      </c>
      <c r="D4542" s="11" t="s">
        <v>260</v>
      </c>
      <c r="E4542" s="19" t="s">
        <v>9293</v>
      </c>
      <c r="F4542" s="10">
        <v>42036</v>
      </c>
      <c r="G4542" s="10">
        <v>45689</v>
      </c>
      <c r="H4542" s="11">
        <v>11</v>
      </c>
      <c r="I4542" s="20" t="s">
        <v>259</v>
      </c>
      <c r="J4542" s="11" t="s">
        <v>261</v>
      </c>
      <c r="K4542" s="11" t="s">
        <v>12658</v>
      </c>
      <c r="L4542" s="11">
        <v>2</v>
      </c>
    </row>
    <row r="4543" spans="1:12">
      <c r="A4543" s="11" t="s">
        <v>9044</v>
      </c>
      <c r="D4543" s="11" t="s">
        <v>260</v>
      </c>
      <c r="E4543" s="19" t="s">
        <v>9294</v>
      </c>
      <c r="F4543" s="10">
        <v>42036</v>
      </c>
      <c r="G4543" s="10">
        <v>45689</v>
      </c>
      <c r="H4543" s="11">
        <v>11</v>
      </c>
      <c r="I4543" s="20" t="s">
        <v>259</v>
      </c>
      <c r="J4543" s="11" t="s">
        <v>261</v>
      </c>
      <c r="K4543" s="11" t="s">
        <v>12658</v>
      </c>
      <c r="L4543" s="11">
        <v>2</v>
      </c>
    </row>
    <row r="4544" spans="1:12">
      <c r="A4544" s="11" t="s">
        <v>9045</v>
      </c>
      <c r="D4544" s="11" t="s">
        <v>260</v>
      </c>
      <c r="E4544" s="19" t="s">
        <v>9295</v>
      </c>
      <c r="F4544" s="10">
        <v>42036</v>
      </c>
      <c r="G4544" s="10">
        <v>45689</v>
      </c>
      <c r="H4544" s="11">
        <v>11</v>
      </c>
      <c r="I4544" s="20" t="s">
        <v>259</v>
      </c>
      <c r="J4544" s="11" t="s">
        <v>261</v>
      </c>
      <c r="K4544" s="11" t="s">
        <v>12658</v>
      </c>
      <c r="L4544" s="11">
        <v>2</v>
      </c>
    </row>
    <row r="4545" spans="1:12">
      <c r="A4545" s="11" t="s">
        <v>9046</v>
      </c>
      <c r="D4545" s="11" t="s">
        <v>260</v>
      </c>
      <c r="E4545" s="19" t="s">
        <v>9296</v>
      </c>
      <c r="F4545" s="10">
        <v>42036</v>
      </c>
      <c r="G4545" s="10">
        <v>45689</v>
      </c>
      <c r="H4545" s="11">
        <v>11</v>
      </c>
      <c r="I4545" s="11" t="s">
        <v>277</v>
      </c>
      <c r="J4545" s="11" t="s">
        <v>261</v>
      </c>
      <c r="K4545" s="11" t="s">
        <v>12658</v>
      </c>
      <c r="L4545" s="11">
        <v>2</v>
      </c>
    </row>
    <row r="4546" spans="1:12">
      <c r="A4546" s="11" t="s">
        <v>9047</v>
      </c>
      <c r="D4546" s="11" t="s">
        <v>260</v>
      </c>
      <c r="E4546" s="19" t="s">
        <v>9297</v>
      </c>
      <c r="F4546" s="10">
        <v>42036</v>
      </c>
      <c r="G4546" s="10">
        <v>45689</v>
      </c>
      <c r="H4546" s="11">
        <v>11</v>
      </c>
      <c r="I4546" s="11" t="s">
        <v>277</v>
      </c>
      <c r="J4546" s="11" t="s">
        <v>261</v>
      </c>
      <c r="K4546" s="11" t="s">
        <v>12658</v>
      </c>
      <c r="L4546" s="11">
        <v>2</v>
      </c>
    </row>
    <row r="4547" spans="1:12">
      <c r="A4547" s="11" t="s">
        <v>9048</v>
      </c>
      <c r="D4547" s="11" t="s">
        <v>260</v>
      </c>
      <c r="E4547" s="19" t="s">
        <v>9298</v>
      </c>
      <c r="F4547" s="10">
        <v>42036</v>
      </c>
      <c r="G4547" s="10">
        <v>45689</v>
      </c>
      <c r="H4547" s="11">
        <v>11</v>
      </c>
      <c r="I4547" s="11" t="s">
        <v>277</v>
      </c>
      <c r="J4547" s="11" t="s">
        <v>261</v>
      </c>
      <c r="K4547" s="11" t="s">
        <v>12658</v>
      </c>
      <c r="L4547" s="11">
        <v>2</v>
      </c>
    </row>
    <row r="4548" spans="1:12">
      <c r="A4548" s="11" t="s">
        <v>9049</v>
      </c>
      <c r="D4548" s="11" t="s">
        <v>260</v>
      </c>
      <c r="E4548" s="19" t="s">
        <v>9299</v>
      </c>
      <c r="F4548" s="10">
        <v>42036</v>
      </c>
      <c r="G4548" s="10">
        <v>45689</v>
      </c>
      <c r="H4548" s="11">
        <v>11</v>
      </c>
      <c r="I4548" s="20" t="s">
        <v>259</v>
      </c>
      <c r="J4548" s="11" t="s">
        <v>261</v>
      </c>
      <c r="K4548" s="11" t="s">
        <v>12658</v>
      </c>
      <c r="L4548" s="11">
        <v>2</v>
      </c>
    </row>
    <row r="4549" spans="1:12">
      <c r="A4549" s="11" t="s">
        <v>9050</v>
      </c>
      <c r="D4549" s="11" t="s">
        <v>260</v>
      </c>
      <c r="E4549" s="19" t="s">
        <v>9300</v>
      </c>
      <c r="F4549" s="10">
        <v>42036</v>
      </c>
      <c r="G4549" s="10">
        <v>45689</v>
      </c>
      <c r="H4549" s="11">
        <v>11</v>
      </c>
      <c r="I4549" s="20" t="s">
        <v>259</v>
      </c>
      <c r="J4549" s="11" t="s">
        <v>261</v>
      </c>
      <c r="K4549" s="11" t="s">
        <v>12658</v>
      </c>
      <c r="L4549" s="11">
        <v>2</v>
      </c>
    </row>
    <row r="4550" spans="1:12">
      <c r="A4550" s="11" t="s">
        <v>9051</v>
      </c>
      <c r="D4550" s="11" t="s">
        <v>260</v>
      </c>
      <c r="E4550" s="19" t="s">
        <v>9301</v>
      </c>
      <c r="F4550" s="10">
        <v>42036</v>
      </c>
      <c r="G4550" s="10">
        <v>45689</v>
      </c>
      <c r="H4550" s="11">
        <v>11</v>
      </c>
      <c r="I4550" s="20" t="s">
        <v>259</v>
      </c>
      <c r="J4550" s="11" t="s">
        <v>261</v>
      </c>
      <c r="K4550" s="11" t="s">
        <v>12658</v>
      </c>
      <c r="L4550" s="11">
        <v>2</v>
      </c>
    </row>
    <row r="4551" spans="1:12">
      <c r="A4551" s="11" t="s">
        <v>9052</v>
      </c>
      <c r="D4551" s="11" t="s">
        <v>260</v>
      </c>
      <c r="E4551" s="19" t="s">
        <v>9302</v>
      </c>
      <c r="F4551" s="10">
        <v>42036</v>
      </c>
      <c r="G4551" s="10">
        <v>45689</v>
      </c>
      <c r="H4551" s="11">
        <v>11</v>
      </c>
      <c r="I4551" s="20" t="s">
        <v>259</v>
      </c>
      <c r="J4551" s="11" t="s">
        <v>261</v>
      </c>
      <c r="K4551" s="11" t="s">
        <v>12658</v>
      </c>
      <c r="L4551" s="11">
        <v>2</v>
      </c>
    </row>
    <row r="4552" spans="1:12">
      <c r="A4552" s="11" t="s">
        <v>9053</v>
      </c>
      <c r="D4552" s="11" t="s">
        <v>260</v>
      </c>
      <c r="E4552" s="19" t="s">
        <v>9303</v>
      </c>
      <c r="F4552" s="10">
        <v>42036</v>
      </c>
      <c r="G4552" s="10">
        <v>45689</v>
      </c>
      <c r="H4552" s="11">
        <v>11</v>
      </c>
      <c r="I4552" s="20" t="s">
        <v>259</v>
      </c>
      <c r="J4552" s="11" t="s">
        <v>261</v>
      </c>
      <c r="K4552" s="11" t="s">
        <v>12658</v>
      </c>
      <c r="L4552" s="11">
        <v>2</v>
      </c>
    </row>
    <row r="4553" spans="1:12">
      <c r="A4553" s="11" t="s">
        <v>9054</v>
      </c>
      <c r="D4553" s="11" t="s">
        <v>260</v>
      </c>
      <c r="E4553" s="19" t="s">
        <v>9304</v>
      </c>
      <c r="F4553" s="10">
        <v>42036</v>
      </c>
      <c r="G4553" s="10">
        <v>45689</v>
      </c>
      <c r="H4553" s="11">
        <v>11</v>
      </c>
      <c r="I4553" s="20" t="s">
        <v>259</v>
      </c>
      <c r="J4553" s="11" t="s">
        <v>261</v>
      </c>
      <c r="K4553" s="11" t="s">
        <v>12658</v>
      </c>
      <c r="L4553" s="11">
        <v>2</v>
      </c>
    </row>
    <row r="4554" spans="1:12">
      <c r="A4554" s="11" t="s">
        <v>9055</v>
      </c>
      <c r="D4554" s="11" t="s">
        <v>260</v>
      </c>
      <c r="E4554" s="19" t="s">
        <v>9305</v>
      </c>
      <c r="F4554" s="10">
        <v>42036</v>
      </c>
      <c r="G4554" s="10">
        <v>45689</v>
      </c>
      <c r="H4554" s="11">
        <v>11</v>
      </c>
      <c r="I4554" s="20" t="s">
        <v>259</v>
      </c>
      <c r="J4554" s="11" t="s">
        <v>261</v>
      </c>
      <c r="K4554" s="11" t="s">
        <v>12658</v>
      </c>
      <c r="L4554" s="11">
        <v>2</v>
      </c>
    </row>
    <row r="4555" spans="1:12">
      <c r="A4555" s="11" t="s">
        <v>9056</v>
      </c>
      <c r="D4555" s="11" t="s">
        <v>260</v>
      </c>
      <c r="E4555" s="19" t="s">
        <v>9306</v>
      </c>
      <c r="F4555" s="10">
        <v>42036</v>
      </c>
      <c r="G4555" s="10">
        <v>45689</v>
      </c>
      <c r="H4555" s="11">
        <v>11</v>
      </c>
      <c r="I4555" s="20" t="s">
        <v>259</v>
      </c>
      <c r="J4555" s="11" t="s">
        <v>261</v>
      </c>
      <c r="K4555" s="11" t="s">
        <v>12658</v>
      </c>
      <c r="L4555" s="11">
        <v>2</v>
      </c>
    </row>
    <row r="4556" spans="1:12">
      <c r="A4556" s="11" t="s">
        <v>9057</v>
      </c>
      <c r="D4556" s="11" t="s">
        <v>260</v>
      </c>
      <c r="E4556" s="19" t="s">
        <v>9307</v>
      </c>
      <c r="F4556" s="10">
        <v>42036</v>
      </c>
      <c r="G4556" s="10">
        <v>45689</v>
      </c>
      <c r="H4556" s="11">
        <v>11</v>
      </c>
      <c r="I4556" s="20" t="s">
        <v>259</v>
      </c>
      <c r="J4556" s="11" t="s">
        <v>261</v>
      </c>
      <c r="K4556" s="11" t="s">
        <v>12658</v>
      </c>
      <c r="L4556" s="11">
        <v>2</v>
      </c>
    </row>
    <row r="4557" spans="1:12">
      <c r="A4557" s="11" t="s">
        <v>9058</v>
      </c>
      <c r="D4557" s="11" t="s">
        <v>260</v>
      </c>
      <c r="E4557" s="19" t="s">
        <v>9308</v>
      </c>
      <c r="F4557" s="10">
        <v>42036</v>
      </c>
      <c r="G4557" s="10">
        <v>45689</v>
      </c>
      <c r="H4557" s="11">
        <v>11</v>
      </c>
      <c r="I4557" s="20" t="s">
        <v>259</v>
      </c>
      <c r="J4557" s="11" t="s">
        <v>261</v>
      </c>
      <c r="K4557" s="11" t="s">
        <v>12658</v>
      </c>
      <c r="L4557" s="11">
        <v>2</v>
      </c>
    </row>
    <row r="4558" spans="1:12">
      <c r="A4558" s="11" t="s">
        <v>9059</v>
      </c>
      <c r="D4558" s="11" t="s">
        <v>260</v>
      </c>
      <c r="E4558" s="19" t="s">
        <v>9309</v>
      </c>
      <c r="F4558" s="10">
        <v>42036</v>
      </c>
      <c r="G4558" s="10">
        <v>45689</v>
      </c>
      <c r="H4558" s="11">
        <v>11</v>
      </c>
      <c r="I4558" s="20" t="s">
        <v>259</v>
      </c>
      <c r="J4558" s="11" t="s">
        <v>261</v>
      </c>
      <c r="K4558" s="11" t="s">
        <v>12658</v>
      </c>
      <c r="L4558" s="11">
        <v>2</v>
      </c>
    </row>
    <row r="4559" spans="1:12">
      <c r="A4559" s="11" t="s">
        <v>9060</v>
      </c>
      <c r="D4559" s="11" t="s">
        <v>260</v>
      </c>
      <c r="E4559" s="19" t="s">
        <v>9310</v>
      </c>
      <c r="F4559" s="10">
        <v>42036</v>
      </c>
      <c r="G4559" s="10">
        <v>45689</v>
      </c>
      <c r="H4559" s="11">
        <v>11</v>
      </c>
      <c r="I4559" s="20" t="s">
        <v>259</v>
      </c>
      <c r="J4559" s="11" t="s">
        <v>261</v>
      </c>
      <c r="K4559" s="11" t="s">
        <v>12658</v>
      </c>
      <c r="L4559" s="11">
        <v>2</v>
      </c>
    </row>
    <row r="4560" spans="1:12">
      <c r="A4560" s="11" t="s">
        <v>9061</v>
      </c>
      <c r="D4560" s="11" t="s">
        <v>260</v>
      </c>
      <c r="E4560" s="19" t="s">
        <v>9311</v>
      </c>
      <c r="F4560" s="10">
        <v>42036</v>
      </c>
      <c r="G4560" s="10">
        <v>45689</v>
      </c>
      <c r="H4560" s="11">
        <v>11</v>
      </c>
      <c r="I4560" s="20" t="s">
        <v>259</v>
      </c>
      <c r="J4560" s="11" t="s">
        <v>261</v>
      </c>
      <c r="K4560" s="11" t="s">
        <v>12658</v>
      </c>
      <c r="L4560" s="11">
        <v>2</v>
      </c>
    </row>
    <row r="4561" spans="1:12">
      <c r="A4561" s="11" t="s">
        <v>9062</v>
      </c>
      <c r="D4561" s="11" t="s">
        <v>260</v>
      </c>
      <c r="E4561" s="19" t="s">
        <v>9312</v>
      </c>
      <c r="F4561" s="10">
        <v>42036</v>
      </c>
      <c r="G4561" s="10">
        <v>45689</v>
      </c>
      <c r="H4561" s="11">
        <v>11</v>
      </c>
      <c r="I4561" s="20" t="s">
        <v>259</v>
      </c>
      <c r="J4561" s="11" t="s">
        <v>261</v>
      </c>
      <c r="K4561" s="11" t="s">
        <v>12658</v>
      </c>
      <c r="L4561" s="11">
        <v>2</v>
      </c>
    </row>
    <row r="4562" spans="1:12">
      <c r="A4562" s="11" t="s">
        <v>9063</v>
      </c>
      <c r="D4562" s="11" t="s">
        <v>260</v>
      </c>
      <c r="E4562" s="19" t="s">
        <v>9313</v>
      </c>
      <c r="F4562" s="10">
        <v>42036</v>
      </c>
      <c r="G4562" s="10">
        <v>45689</v>
      </c>
      <c r="H4562" s="11">
        <v>11</v>
      </c>
      <c r="I4562" s="20" t="s">
        <v>259</v>
      </c>
      <c r="J4562" s="11" t="s">
        <v>261</v>
      </c>
      <c r="K4562" s="11" t="s">
        <v>12658</v>
      </c>
      <c r="L4562" s="11">
        <v>2</v>
      </c>
    </row>
    <row r="4563" spans="1:12">
      <c r="A4563" s="11" t="s">
        <v>9064</v>
      </c>
      <c r="D4563" s="11" t="s">
        <v>260</v>
      </c>
      <c r="E4563" s="19" t="s">
        <v>9314</v>
      </c>
      <c r="F4563" s="10">
        <v>42036</v>
      </c>
      <c r="G4563" s="10">
        <v>45689</v>
      </c>
      <c r="H4563" s="11">
        <v>11</v>
      </c>
      <c r="I4563" s="11" t="s">
        <v>277</v>
      </c>
      <c r="J4563" s="11" t="s">
        <v>261</v>
      </c>
      <c r="K4563" s="11" t="s">
        <v>12658</v>
      </c>
      <c r="L4563" s="11">
        <v>2</v>
      </c>
    </row>
    <row r="4564" spans="1:12">
      <c r="A4564" s="11" t="s">
        <v>9065</v>
      </c>
      <c r="D4564" s="11" t="s">
        <v>260</v>
      </c>
      <c r="E4564" s="19" t="s">
        <v>9315</v>
      </c>
      <c r="F4564" s="10">
        <v>42036</v>
      </c>
      <c r="G4564" s="10">
        <v>45689</v>
      </c>
      <c r="H4564" s="11">
        <v>11</v>
      </c>
      <c r="I4564" s="11" t="s">
        <v>277</v>
      </c>
      <c r="J4564" s="11" t="s">
        <v>261</v>
      </c>
      <c r="K4564" s="11" t="s">
        <v>12658</v>
      </c>
      <c r="L4564" s="11">
        <v>2</v>
      </c>
    </row>
    <row r="4565" spans="1:12">
      <c r="A4565" s="11" t="s">
        <v>9066</v>
      </c>
      <c r="D4565" s="11" t="s">
        <v>260</v>
      </c>
      <c r="E4565" s="19" t="s">
        <v>9316</v>
      </c>
      <c r="F4565" s="10">
        <v>42036</v>
      </c>
      <c r="G4565" s="10">
        <v>45689</v>
      </c>
      <c r="H4565" s="11">
        <v>11</v>
      </c>
      <c r="I4565" s="11" t="s">
        <v>277</v>
      </c>
      <c r="J4565" s="11" t="s">
        <v>261</v>
      </c>
      <c r="K4565" s="11" t="s">
        <v>12658</v>
      </c>
      <c r="L4565" s="11">
        <v>2</v>
      </c>
    </row>
    <row r="4566" spans="1:12">
      <c r="A4566" s="11" t="s">
        <v>9067</v>
      </c>
      <c r="D4566" s="11" t="s">
        <v>260</v>
      </c>
      <c r="E4566" s="19" t="s">
        <v>9317</v>
      </c>
      <c r="F4566" s="10">
        <v>42036</v>
      </c>
      <c r="G4566" s="10">
        <v>45689</v>
      </c>
      <c r="H4566" s="11">
        <v>11</v>
      </c>
      <c r="I4566" s="20" t="s">
        <v>259</v>
      </c>
      <c r="J4566" s="11" t="s">
        <v>261</v>
      </c>
      <c r="K4566" s="11" t="s">
        <v>12658</v>
      </c>
      <c r="L4566" s="11">
        <v>2</v>
      </c>
    </row>
    <row r="4567" spans="1:12">
      <c r="A4567" s="11" t="s">
        <v>9068</v>
      </c>
      <c r="D4567" s="11" t="s">
        <v>260</v>
      </c>
      <c r="E4567" s="19" t="s">
        <v>9318</v>
      </c>
      <c r="F4567" s="10">
        <v>42036</v>
      </c>
      <c r="G4567" s="10">
        <v>45689</v>
      </c>
      <c r="H4567" s="11">
        <v>11</v>
      </c>
      <c r="I4567" s="20" t="s">
        <v>259</v>
      </c>
      <c r="J4567" s="11" t="s">
        <v>261</v>
      </c>
      <c r="K4567" s="11" t="s">
        <v>12658</v>
      </c>
      <c r="L4567" s="11">
        <v>2</v>
      </c>
    </row>
    <row r="4568" spans="1:12">
      <c r="A4568" s="11" t="s">
        <v>9069</v>
      </c>
      <c r="D4568" s="11" t="s">
        <v>260</v>
      </c>
      <c r="E4568" s="19" t="s">
        <v>9319</v>
      </c>
      <c r="F4568" s="10">
        <v>42036</v>
      </c>
      <c r="G4568" s="10">
        <v>45689</v>
      </c>
      <c r="H4568" s="11">
        <v>11</v>
      </c>
      <c r="I4568" s="20" t="s">
        <v>259</v>
      </c>
      <c r="J4568" s="11" t="s">
        <v>261</v>
      </c>
      <c r="K4568" s="11" t="s">
        <v>12658</v>
      </c>
      <c r="L4568" s="11">
        <v>2</v>
      </c>
    </row>
    <row r="4569" spans="1:12">
      <c r="A4569" s="11" t="s">
        <v>9070</v>
      </c>
      <c r="D4569" s="11" t="s">
        <v>260</v>
      </c>
      <c r="E4569" s="19" t="s">
        <v>9320</v>
      </c>
      <c r="F4569" s="10">
        <v>42036</v>
      </c>
      <c r="G4569" s="10">
        <v>45689</v>
      </c>
      <c r="H4569" s="11">
        <v>11</v>
      </c>
      <c r="I4569" s="20" t="s">
        <v>259</v>
      </c>
      <c r="J4569" s="11" t="s">
        <v>261</v>
      </c>
      <c r="K4569" s="11" t="s">
        <v>12658</v>
      </c>
      <c r="L4569" s="11">
        <v>2</v>
      </c>
    </row>
    <row r="4570" spans="1:12">
      <c r="A4570" s="11" t="s">
        <v>9071</v>
      </c>
      <c r="D4570" s="11" t="s">
        <v>260</v>
      </c>
      <c r="E4570" s="19" t="s">
        <v>9321</v>
      </c>
      <c r="F4570" s="10">
        <v>42036</v>
      </c>
      <c r="G4570" s="10">
        <v>45689</v>
      </c>
      <c r="H4570" s="11">
        <v>11</v>
      </c>
      <c r="I4570" s="20" t="s">
        <v>259</v>
      </c>
      <c r="J4570" s="11" t="s">
        <v>261</v>
      </c>
      <c r="K4570" s="11" t="s">
        <v>12658</v>
      </c>
      <c r="L4570" s="11">
        <v>2</v>
      </c>
    </row>
    <row r="4571" spans="1:12">
      <c r="A4571" s="11" t="s">
        <v>9072</v>
      </c>
      <c r="D4571" s="11" t="s">
        <v>260</v>
      </c>
      <c r="E4571" s="19" t="s">
        <v>9322</v>
      </c>
      <c r="F4571" s="10">
        <v>42036</v>
      </c>
      <c r="G4571" s="10">
        <v>45689</v>
      </c>
      <c r="H4571" s="11">
        <v>11</v>
      </c>
      <c r="I4571" s="20" t="s">
        <v>259</v>
      </c>
      <c r="J4571" s="11" t="s">
        <v>261</v>
      </c>
      <c r="K4571" s="11" t="s">
        <v>12658</v>
      </c>
      <c r="L4571" s="11">
        <v>2</v>
      </c>
    </row>
    <row r="4572" spans="1:12">
      <c r="A4572" s="11" t="s">
        <v>9073</v>
      </c>
      <c r="D4572" s="11" t="s">
        <v>260</v>
      </c>
      <c r="E4572" s="19" t="s">
        <v>9323</v>
      </c>
      <c r="F4572" s="10">
        <v>42036</v>
      </c>
      <c r="G4572" s="10">
        <v>45689</v>
      </c>
      <c r="H4572" s="11">
        <v>11</v>
      </c>
      <c r="I4572" s="20" t="s">
        <v>259</v>
      </c>
      <c r="J4572" s="11" t="s">
        <v>261</v>
      </c>
      <c r="K4572" s="11" t="s">
        <v>12658</v>
      </c>
      <c r="L4572" s="11">
        <v>2</v>
      </c>
    </row>
    <row r="4573" spans="1:12">
      <c r="A4573" s="11" t="s">
        <v>9074</v>
      </c>
      <c r="D4573" s="11" t="s">
        <v>260</v>
      </c>
      <c r="E4573" s="19" t="s">
        <v>9324</v>
      </c>
      <c r="F4573" s="10">
        <v>42036</v>
      </c>
      <c r="G4573" s="10">
        <v>45689</v>
      </c>
      <c r="H4573" s="11">
        <v>11</v>
      </c>
      <c r="I4573" s="20" t="s">
        <v>259</v>
      </c>
      <c r="J4573" s="11" t="s">
        <v>261</v>
      </c>
      <c r="K4573" s="11" t="s">
        <v>12658</v>
      </c>
      <c r="L4573" s="11">
        <v>2</v>
      </c>
    </row>
    <row r="4574" spans="1:12">
      <c r="A4574" s="11" t="s">
        <v>9075</v>
      </c>
      <c r="D4574" s="11" t="s">
        <v>260</v>
      </c>
      <c r="E4574" s="19" t="s">
        <v>9325</v>
      </c>
      <c r="F4574" s="10">
        <v>42036</v>
      </c>
      <c r="G4574" s="10">
        <v>45689</v>
      </c>
      <c r="H4574" s="11">
        <v>11</v>
      </c>
      <c r="I4574" s="20" t="s">
        <v>259</v>
      </c>
      <c r="J4574" s="11" t="s">
        <v>261</v>
      </c>
      <c r="K4574" s="11" t="s">
        <v>12658</v>
      </c>
      <c r="L4574" s="11">
        <v>2</v>
      </c>
    </row>
    <row r="4575" spans="1:12">
      <c r="A4575" s="11" t="s">
        <v>9076</v>
      </c>
      <c r="D4575" s="11" t="s">
        <v>260</v>
      </c>
      <c r="E4575" s="19" t="s">
        <v>9326</v>
      </c>
      <c r="F4575" s="10">
        <v>42036</v>
      </c>
      <c r="G4575" s="10">
        <v>45689</v>
      </c>
      <c r="H4575" s="11">
        <v>11</v>
      </c>
      <c r="I4575" s="20" t="s">
        <v>259</v>
      </c>
      <c r="J4575" s="11" t="s">
        <v>261</v>
      </c>
      <c r="K4575" s="11" t="s">
        <v>12658</v>
      </c>
      <c r="L4575" s="11">
        <v>2</v>
      </c>
    </row>
    <row r="4576" spans="1:12">
      <c r="A4576" s="11" t="s">
        <v>9077</v>
      </c>
      <c r="D4576" s="11" t="s">
        <v>260</v>
      </c>
      <c r="E4576" s="19" t="s">
        <v>9327</v>
      </c>
      <c r="F4576" s="10">
        <v>42036</v>
      </c>
      <c r="G4576" s="10">
        <v>45689</v>
      </c>
      <c r="H4576" s="11">
        <v>11</v>
      </c>
      <c r="I4576" s="20" t="s">
        <v>259</v>
      </c>
      <c r="J4576" s="11" t="s">
        <v>261</v>
      </c>
      <c r="K4576" s="11" t="s">
        <v>12658</v>
      </c>
      <c r="L4576" s="11">
        <v>2</v>
      </c>
    </row>
    <row r="4577" spans="1:12">
      <c r="A4577" s="11" t="s">
        <v>9078</v>
      </c>
      <c r="D4577" s="11" t="s">
        <v>260</v>
      </c>
      <c r="E4577" s="19" t="s">
        <v>9328</v>
      </c>
      <c r="F4577" s="10">
        <v>42036</v>
      </c>
      <c r="G4577" s="10">
        <v>45689</v>
      </c>
      <c r="H4577" s="11">
        <v>11</v>
      </c>
      <c r="I4577" s="20" t="s">
        <v>259</v>
      </c>
      <c r="J4577" s="11" t="s">
        <v>261</v>
      </c>
      <c r="K4577" s="11" t="s">
        <v>12658</v>
      </c>
      <c r="L4577" s="11">
        <v>2</v>
      </c>
    </row>
    <row r="4578" spans="1:12">
      <c r="A4578" s="11" t="s">
        <v>9079</v>
      </c>
      <c r="D4578" s="11" t="s">
        <v>260</v>
      </c>
      <c r="E4578" s="19" t="s">
        <v>9329</v>
      </c>
      <c r="F4578" s="10">
        <v>42036</v>
      </c>
      <c r="G4578" s="10">
        <v>45689</v>
      </c>
      <c r="H4578" s="11">
        <v>11</v>
      </c>
      <c r="I4578" s="20" t="s">
        <v>259</v>
      </c>
      <c r="J4578" s="11" t="s">
        <v>261</v>
      </c>
      <c r="K4578" s="11" t="s">
        <v>12658</v>
      </c>
      <c r="L4578" s="11">
        <v>2</v>
      </c>
    </row>
    <row r="4579" spans="1:12">
      <c r="A4579" s="11" t="s">
        <v>9080</v>
      </c>
      <c r="D4579" s="11" t="s">
        <v>260</v>
      </c>
      <c r="E4579" s="19" t="s">
        <v>9330</v>
      </c>
      <c r="F4579" s="10">
        <v>42036</v>
      </c>
      <c r="G4579" s="10">
        <v>45689</v>
      </c>
      <c r="H4579" s="11">
        <v>11</v>
      </c>
      <c r="I4579" s="20" t="s">
        <v>259</v>
      </c>
      <c r="J4579" s="11" t="s">
        <v>261</v>
      </c>
      <c r="K4579" s="11" t="s">
        <v>12658</v>
      </c>
      <c r="L4579" s="11">
        <v>2</v>
      </c>
    </row>
    <row r="4580" spans="1:12">
      <c r="A4580" s="11" t="s">
        <v>9081</v>
      </c>
      <c r="D4580" s="11" t="s">
        <v>260</v>
      </c>
      <c r="E4580" s="19" t="s">
        <v>9331</v>
      </c>
      <c r="F4580" s="10">
        <v>42036</v>
      </c>
      <c r="G4580" s="10">
        <v>45689</v>
      </c>
      <c r="H4580" s="11">
        <v>11</v>
      </c>
      <c r="I4580" s="20" t="s">
        <v>259</v>
      </c>
      <c r="J4580" s="11" t="s">
        <v>261</v>
      </c>
      <c r="K4580" s="11" t="s">
        <v>12658</v>
      </c>
      <c r="L4580" s="11">
        <v>2</v>
      </c>
    </row>
    <row r="4581" spans="1:12">
      <c r="A4581" s="11" t="s">
        <v>9082</v>
      </c>
      <c r="D4581" s="11" t="s">
        <v>260</v>
      </c>
      <c r="E4581" s="19" t="s">
        <v>9332</v>
      </c>
      <c r="F4581" s="10">
        <v>42036</v>
      </c>
      <c r="G4581" s="10">
        <v>45689</v>
      </c>
      <c r="H4581" s="11">
        <v>11</v>
      </c>
      <c r="I4581" s="11" t="s">
        <v>277</v>
      </c>
      <c r="J4581" s="11" t="s">
        <v>261</v>
      </c>
      <c r="K4581" s="11" t="s">
        <v>12658</v>
      </c>
      <c r="L4581" s="11">
        <v>2</v>
      </c>
    </row>
    <row r="4582" spans="1:12">
      <c r="A4582" s="11" t="s">
        <v>9083</v>
      </c>
      <c r="D4582" s="11" t="s">
        <v>260</v>
      </c>
      <c r="E4582" s="19" t="s">
        <v>9333</v>
      </c>
      <c r="F4582" s="10">
        <v>42036</v>
      </c>
      <c r="G4582" s="10">
        <v>45689</v>
      </c>
      <c r="H4582" s="11">
        <v>11</v>
      </c>
      <c r="I4582" s="11" t="s">
        <v>277</v>
      </c>
      <c r="J4582" s="11" t="s">
        <v>261</v>
      </c>
      <c r="K4582" s="11" t="s">
        <v>12658</v>
      </c>
      <c r="L4582" s="11">
        <v>2</v>
      </c>
    </row>
    <row r="4583" spans="1:12">
      <c r="A4583" s="11" t="s">
        <v>9084</v>
      </c>
      <c r="D4583" s="11" t="s">
        <v>260</v>
      </c>
      <c r="E4583" s="19" t="s">
        <v>9334</v>
      </c>
      <c r="F4583" s="10">
        <v>42036</v>
      </c>
      <c r="G4583" s="10">
        <v>45689</v>
      </c>
      <c r="H4583" s="11">
        <v>11</v>
      </c>
      <c r="I4583" s="11" t="s">
        <v>277</v>
      </c>
      <c r="J4583" s="11" t="s">
        <v>261</v>
      </c>
      <c r="K4583" s="11" t="s">
        <v>12658</v>
      </c>
      <c r="L4583" s="11">
        <v>2</v>
      </c>
    </row>
    <row r="4584" spans="1:12">
      <c r="A4584" s="11" t="s">
        <v>9085</v>
      </c>
      <c r="D4584" s="11" t="s">
        <v>260</v>
      </c>
      <c r="E4584" s="19" t="s">
        <v>9335</v>
      </c>
      <c r="F4584" s="10">
        <v>42036</v>
      </c>
      <c r="G4584" s="10">
        <v>45689</v>
      </c>
      <c r="H4584" s="11">
        <v>11</v>
      </c>
      <c r="I4584" s="20" t="s">
        <v>259</v>
      </c>
      <c r="J4584" s="11" t="s">
        <v>261</v>
      </c>
      <c r="K4584" s="11" t="s">
        <v>12658</v>
      </c>
      <c r="L4584" s="11">
        <v>2</v>
      </c>
    </row>
    <row r="4585" spans="1:12">
      <c r="A4585" s="11" t="s">
        <v>9086</v>
      </c>
      <c r="D4585" s="11" t="s">
        <v>260</v>
      </c>
      <c r="E4585" s="19" t="s">
        <v>9336</v>
      </c>
      <c r="F4585" s="10">
        <v>42036</v>
      </c>
      <c r="G4585" s="10">
        <v>45689</v>
      </c>
      <c r="H4585" s="11">
        <v>11</v>
      </c>
      <c r="I4585" s="20" t="s">
        <v>259</v>
      </c>
      <c r="J4585" s="11" t="s">
        <v>261</v>
      </c>
      <c r="K4585" s="11" t="s">
        <v>12658</v>
      </c>
      <c r="L4585" s="11">
        <v>2</v>
      </c>
    </row>
    <row r="4586" spans="1:12">
      <c r="A4586" s="11" t="s">
        <v>9087</v>
      </c>
      <c r="D4586" s="11" t="s">
        <v>260</v>
      </c>
      <c r="E4586" s="19" t="s">
        <v>9337</v>
      </c>
      <c r="F4586" s="10">
        <v>42036</v>
      </c>
      <c r="G4586" s="10">
        <v>45689</v>
      </c>
      <c r="H4586" s="11">
        <v>11</v>
      </c>
      <c r="I4586" s="20" t="s">
        <v>259</v>
      </c>
      <c r="J4586" s="11" t="s">
        <v>261</v>
      </c>
      <c r="K4586" s="11" t="s">
        <v>12658</v>
      </c>
      <c r="L4586" s="11">
        <v>2</v>
      </c>
    </row>
    <row r="4587" spans="1:12">
      <c r="A4587" s="11" t="s">
        <v>9088</v>
      </c>
      <c r="D4587" s="11" t="s">
        <v>260</v>
      </c>
      <c r="E4587" s="19" t="s">
        <v>9338</v>
      </c>
      <c r="F4587" s="10">
        <v>42036</v>
      </c>
      <c r="G4587" s="10">
        <v>45689</v>
      </c>
      <c r="H4587" s="11">
        <v>11</v>
      </c>
      <c r="I4587" s="20" t="s">
        <v>259</v>
      </c>
      <c r="J4587" s="11" t="s">
        <v>261</v>
      </c>
      <c r="K4587" s="11" t="s">
        <v>12658</v>
      </c>
      <c r="L4587" s="11">
        <v>2</v>
      </c>
    </row>
    <row r="4588" spans="1:12">
      <c r="A4588" s="11" t="s">
        <v>9089</v>
      </c>
      <c r="D4588" s="11" t="s">
        <v>260</v>
      </c>
      <c r="E4588" s="19" t="s">
        <v>9339</v>
      </c>
      <c r="F4588" s="10">
        <v>42036</v>
      </c>
      <c r="G4588" s="10">
        <v>45689</v>
      </c>
      <c r="H4588" s="11">
        <v>11</v>
      </c>
      <c r="I4588" s="20" t="s">
        <v>259</v>
      </c>
      <c r="J4588" s="11" t="s">
        <v>261</v>
      </c>
      <c r="K4588" s="11" t="s">
        <v>12658</v>
      </c>
      <c r="L4588" s="11">
        <v>2</v>
      </c>
    </row>
    <row r="4589" spans="1:12">
      <c r="A4589" s="11" t="s">
        <v>9090</v>
      </c>
      <c r="D4589" s="11" t="s">
        <v>260</v>
      </c>
      <c r="E4589" s="19" t="s">
        <v>9340</v>
      </c>
      <c r="F4589" s="10">
        <v>42036</v>
      </c>
      <c r="G4589" s="10">
        <v>45689</v>
      </c>
      <c r="H4589" s="11">
        <v>11</v>
      </c>
      <c r="I4589" s="20" t="s">
        <v>259</v>
      </c>
      <c r="J4589" s="11" t="s">
        <v>261</v>
      </c>
      <c r="K4589" s="11" t="s">
        <v>12658</v>
      </c>
      <c r="L4589" s="11">
        <v>2</v>
      </c>
    </row>
    <row r="4590" spans="1:12">
      <c r="A4590" s="11" t="s">
        <v>9091</v>
      </c>
      <c r="D4590" s="11" t="s">
        <v>260</v>
      </c>
      <c r="E4590" s="19" t="s">
        <v>9341</v>
      </c>
      <c r="F4590" s="10">
        <v>42036</v>
      </c>
      <c r="G4590" s="10">
        <v>45689</v>
      </c>
      <c r="H4590" s="11">
        <v>11</v>
      </c>
      <c r="I4590" s="20" t="s">
        <v>259</v>
      </c>
      <c r="J4590" s="11" t="s">
        <v>261</v>
      </c>
      <c r="K4590" s="11" t="s">
        <v>12658</v>
      </c>
      <c r="L4590" s="11">
        <v>2</v>
      </c>
    </row>
    <row r="4591" spans="1:12">
      <c r="A4591" s="11" t="s">
        <v>9092</v>
      </c>
      <c r="D4591" s="11" t="s">
        <v>260</v>
      </c>
      <c r="E4591" s="19" t="s">
        <v>9342</v>
      </c>
      <c r="F4591" s="10">
        <v>42036</v>
      </c>
      <c r="G4591" s="10">
        <v>45689</v>
      </c>
      <c r="H4591" s="11">
        <v>11</v>
      </c>
      <c r="I4591" s="20" t="s">
        <v>259</v>
      </c>
      <c r="J4591" s="11" t="s">
        <v>261</v>
      </c>
      <c r="K4591" s="11" t="s">
        <v>12658</v>
      </c>
      <c r="L4591" s="11">
        <v>2</v>
      </c>
    </row>
    <row r="4592" spans="1:12">
      <c r="A4592" s="11" t="s">
        <v>9093</v>
      </c>
      <c r="D4592" s="11" t="s">
        <v>260</v>
      </c>
      <c r="E4592" s="19" t="s">
        <v>9343</v>
      </c>
      <c r="F4592" s="10">
        <v>42036</v>
      </c>
      <c r="G4592" s="10">
        <v>45689</v>
      </c>
      <c r="H4592" s="11">
        <v>11</v>
      </c>
      <c r="I4592" s="20" t="s">
        <v>259</v>
      </c>
      <c r="J4592" s="11" t="s">
        <v>261</v>
      </c>
      <c r="K4592" s="11" t="s">
        <v>12658</v>
      </c>
      <c r="L4592" s="11">
        <v>2</v>
      </c>
    </row>
    <row r="4593" spans="1:12">
      <c r="A4593" s="11" t="s">
        <v>9094</v>
      </c>
      <c r="D4593" s="11" t="s">
        <v>260</v>
      </c>
      <c r="E4593" s="19" t="s">
        <v>9344</v>
      </c>
      <c r="F4593" s="10">
        <v>42036</v>
      </c>
      <c r="G4593" s="10">
        <v>45689</v>
      </c>
      <c r="H4593" s="11">
        <v>11</v>
      </c>
      <c r="I4593" s="20" t="s">
        <v>259</v>
      </c>
      <c r="J4593" s="11" t="s">
        <v>261</v>
      </c>
      <c r="K4593" s="11" t="s">
        <v>12658</v>
      </c>
      <c r="L4593" s="11">
        <v>2</v>
      </c>
    </row>
    <row r="4594" spans="1:12">
      <c r="A4594" s="11" t="s">
        <v>9095</v>
      </c>
      <c r="D4594" s="11" t="s">
        <v>260</v>
      </c>
      <c r="E4594" s="19" t="s">
        <v>9345</v>
      </c>
      <c r="F4594" s="10">
        <v>42036</v>
      </c>
      <c r="G4594" s="10">
        <v>45689</v>
      </c>
      <c r="H4594" s="11">
        <v>11</v>
      </c>
      <c r="I4594" s="20" t="s">
        <v>259</v>
      </c>
      <c r="J4594" s="11" t="s">
        <v>261</v>
      </c>
      <c r="K4594" s="11" t="s">
        <v>12658</v>
      </c>
      <c r="L4594" s="11">
        <v>2</v>
      </c>
    </row>
    <row r="4595" spans="1:12">
      <c r="A4595" s="11" t="s">
        <v>9096</v>
      </c>
      <c r="D4595" s="11" t="s">
        <v>260</v>
      </c>
      <c r="E4595" s="19" t="s">
        <v>9346</v>
      </c>
      <c r="F4595" s="10">
        <v>42036</v>
      </c>
      <c r="G4595" s="10">
        <v>45689</v>
      </c>
      <c r="H4595" s="11">
        <v>11</v>
      </c>
      <c r="I4595" s="20" t="s">
        <v>259</v>
      </c>
      <c r="J4595" s="11" t="s">
        <v>261</v>
      </c>
      <c r="K4595" s="11" t="s">
        <v>12658</v>
      </c>
      <c r="L4595" s="11">
        <v>2</v>
      </c>
    </row>
    <row r="4596" spans="1:12">
      <c r="A4596" s="11" t="s">
        <v>9097</v>
      </c>
      <c r="D4596" s="11" t="s">
        <v>260</v>
      </c>
      <c r="E4596" s="19" t="s">
        <v>9347</v>
      </c>
      <c r="F4596" s="10">
        <v>42036</v>
      </c>
      <c r="G4596" s="10">
        <v>45689</v>
      </c>
      <c r="H4596" s="11">
        <v>11</v>
      </c>
      <c r="I4596" s="20" t="s">
        <v>259</v>
      </c>
      <c r="J4596" s="11" t="s">
        <v>261</v>
      </c>
      <c r="K4596" s="11" t="s">
        <v>12658</v>
      </c>
      <c r="L4596" s="11">
        <v>2</v>
      </c>
    </row>
    <row r="4597" spans="1:12">
      <c r="A4597" s="11" t="s">
        <v>9098</v>
      </c>
      <c r="D4597" s="11" t="s">
        <v>260</v>
      </c>
      <c r="E4597" s="19" t="s">
        <v>9348</v>
      </c>
      <c r="F4597" s="10">
        <v>42036</v>
      </c>
      <c r="G4597" s="10">
        <v>45689</v>
      </c>
      <c r="H4597" s="11">
        <v>11</v>
      </c>
      <c r="I4597" s="20" t="s">
        <v>259</v>
      </c>
      <c r="J4597" s="11" t="s">
        <v>261</v>
      </c>
      <c r="K4597" s="11" t="s">
        <v>12658</v>
      </c>
      <c r="L4597" s="11">
        <v>2</v>
      </c>
    </row>
    <row r="4598" spans="1:12">
      <c r="A4598" s="11" t="s">
        <v>9099</v>
      </c>
      <c r="D4598" s="11" t="s">
        <v>260</v>
      </c>
      <c r="E4598" s="19" t="s">
        <v>9349</v>
      </c>
      <c r="F4598" s="10">
        <v>42036</v>
      </c>
      <c r="G4598" s="10">
        <v>45689</v>
      </c>
      <c r="H4598" s="11">
        <v>11</v>
      </c>
      <c r="I4598" s="20" t="s">
        <v>259</v>
      </c>
      <c r="J4598" s="11" t="s">
        <v>261</v>
      </c>
      <c r="K4598" s="11" t="s">
        <v>12658</v>
      </c>
      <c r="L4598" s="11">
        <v>2</v>
      </c>
    </row>
    <row r="4599" spans="1:12">
      <c r="A4599" s="11" t="s">
        <v>9100</v>
      </c>
      <c r="D4599" s="11" t="s">
        <v>260</v>
      </c>
      <c r="E4599" s="19" t="s">
        <v>9350</v>
      </c>
      <c r="F4599" s="10">
        <v>42036</v>
      </c>
      <c r="G4599" s="10">
        <v>45689</v>
      </c>
      <c r="H4599" s="11">
        <v>11</v>
      </c>
      <c r="I4599" s="11" t="s">
        <v>277</v>
      </c>
      <c r="J4599" s="11" t="s">
        <v>261</v>
      </c>
      <c r="K4599" s="11" t="s">
        <v>12658</v>
      </c>
      <c r="L4599" s="11">
        <v>2</v>
      </c>
    </row>
    <row r="4600" spans="1:12">
      <c r="A4600" s="11" t="s">
        <v>9101</v>
      </c>
      <c r="D4600" s="11" t="s">
        <v>260</v>
      </c>
      <c r="E4600" s="19" t="s">
        <v>9351</v>
      </c>
      <c r="F4600" s="10">
        <v>42036</v>
      </c>
      <c r="G4600" s="10">
        <v>45689</v>
      </c>
      <c r="H4600" s="11">
        <v>11</v>
      </c>
      <c r="I4600" s="11" t="s">
        <v>277</v>
      </c>
      <c r="J4600" s="11" t="s">
        <v>261</v>
      </c>
      <c r="K4600" s="11" t="s">
        <v>12658</v>
      </c>
      <c r="L4600" s="11">
        <v>2</v>
      </c>
    </row>
    <row r="4601" spans="1:12">
      <c r="A4601" s="11" t="s">
        <v>9102</v>
      </c>
      <c r="D4601" s="11" t="s">
        <v>260</v>
      </c>
      <c r="E4601" s="19" t="s">
        <v>9352</v>
      </c>
      <c r="F4601" s="10">
        <v>42036</v>
      </c>
      <c r="G4601" s="10">
        <v>45689</v>
      </c>
      <c r="H4601" s="11">
        <v>11</v>
      </c>
      <c r="I4601" s="11" t="s">
        <v>277</v>
      </c>
      <c r="J4601" s="11" t="s">
        <v>261</v>
      </c>
      <c r="K4601" s="11" t="s">
        <v>12658</v>
      </c>
      <c r="L4601" s="11">
        <v>2</v>
      </c>
    </row>
    <row r="4602" spans="1:12">
      <c r="A4602" s="11" t="s">
        <v>9103</v>
      </c>
      <c r="D4602" s="11" t="s">
        <v>260</v>
      </c>
      <c r="E4602" s="19" t="s">
        <v>9353</v>
      </c>
      <c r="F4602" s="10">
        <v>42036</v>
      </c>
      <c r="G4602" s="10">
        <v>45689</v>
      </c>
      <c r="H4602" s="11">
        <v>11</v>
      </c>
      <c r="I4602" s="20" t="s">
        <v>259</v>
      </c>
      <c r="J4602" s="11" t="s">
        <v>261</v>
      </c>
      <c r="K4602" s="11" t="s">
        <v>12658</v>
      </c>
      <c r="L4602" s="11">
        <v>2</v>
      </c>
    </row>
    <row r="4603" spans="1:12">
      <c r="A4603" s="11" t="s">
        <v>9104</v>
      </c>
      <c r="D4603" s="11" t="s">
        <v>260</v>
      </c>
      <c r="E4603" s="19" t="s">
        <v>9354</v>
      </c>
      <c r="F4603" s="10">
        <v>42036</v>
      </c>
      <c r="G4603" s="10">
        <v>45689</v>
      </c>
      <c r="H4603" s="11">
        <v>11</v>
      </c>
      <c r="I4603" s="20" t="s">
        <v>259</v>
      </c>
      <c r="J4603" s="11" t="s">
        <v>261</v>
      </c>
      <c r="K4603" s="11" t="s">
        <v>12658</v>
      </c>
      <c r="L4603" s="11">
        <v>2</v>
      </c>
    </row>
    <row r="4604" spans="1:12">
      <c r="A4604" s="11" t="s">
        <v>9105</v>
      </c>
      <c r="D4604" s="11" t="s">
        <v>260</v>
      </c>
      <c r="E4604" s="19" t="s">
        <v>9355</v>
      </c>
      <c r="F4604" s="10">
        <v>42036</v>
      </c>
      <c r="G4604" s="10">
        <v>45689</v>
      </c>
      <c r="H4604" s="11">
        <v>11</v>
      </c>
      <c r="I4604" s="20" t="s">
        <v>259</v>
      </c>
      <c r="J4604" s="11" t="s">
        <v>261</v>
      </c>
      <c r="K4604" s="11" t="s">
        <v>12658</v>
      </c>
      <c r="L4604" s="11">
        <v>2</v>
      </c>
    </row>
    <row r="4605" spans="1:12">
      <c r="A4605" s="11" t="s">
        <v>9106</v>
      </c>
      <c r="D4605" s="11" t="s">
        <v>260</v>
      </c>
      <c r="E4605" s="19" t="s">
        <v>9356</v>
      </c>
      <c r="F4605" s="10">
        <v>42036</v>
      </c>
      <c r="G4605" s="10">
        <v>45689</v>
      </c>
      <c r="H4605" s="11">
        <v>11</v>
      </c>
      <c r="I4605" s="20" t="s">
        <v>259</v>
      </c>
      <c r="J4605" s="11" t="s">
        <v>261</v>
      </c>
      <c r="K4605" s="11" t="s">
        <v>12658</v>
      </c>
      <c r="L4605" s="11">
        <v>2</v>
      </c>
    </row>
    <row r="4606" spans="1:12">
      <c r="A4606" s="11" t="s">
        <v>9107</v>
      </c>
      <c r="D4606" s="11" t="s">
        <v>260</v>
      </c>
      <c r="E4606" s="19" t="s">
        <v>9357</v>
      </c>
      <c r="F4606" s="10">
        <v>42036</v>
      </c>
      <c r="G4606" s="10">
        <v>45689</v>
      </c>
      <c r="H4606" s="11">
        <v>11</v>
      </c>
      <c r="I4606" s="20" t="s">
        <v>259</v>
      </c>
      <c r="J4606" s="11" t="s">
        <v>261</v>
      </c>
      <c r="K4606" s="11" t="s">
        <v>12658</v>
      </c>
      <c r="L4606" s="11">
        <v>2</v>
      </c>
    </row>
    <row r="4607" spans="1:12">
      <c r="A4607" s="11" t="s">
        <v>9108</v>
      </c>
      <c r="D4607" s="11" t="s">
        <v>260</v>
      </c>
      <c r="E4607" s="19" t="s">
        <v>9358</v>
      </c>
      <c r="F4607" s="10">
        <v>42036</v>
      </c>
      <c r="G4607" s="10">
        <v>45689</v>
      </c>
      <c r="H4607" s="11">
        <v>11</v>
      </c>
      <c r="I4607" s="20" t="s">
        <v>259</v>
      </c>
      <c r="J4607" s="11" t="s">
        <v>261</v>
      </c>
      <c r="K4607" s="11" t="s">
        <v>12658</v>
      </c>
      <c r="L4607" s="11">
        <v>2</v>
      </c>
    </row>
    <row r="4608" spans="1:12">
      <c r="A4608" s="11" t="s">
        <v>9109</v>
      </c>
      <c r="D4608" s="11" t="s">
        <v>260</v>
      </c>
      <c r="E4608" s="19" t="s">
        <v>9359</v>
      </c>
      <c r="F4608" s="10">
        <v>42036</v>
      </c>
      <c r="G4608" s="10">
        <v>45689</v>
      </c>
      <c r="H4608" s="11">
        <v>11</v>
      </c>
      <c r="I4608" s="20" t="s">
        <v>259</v>
      </c>
      <c r="J4608" s="11" t="s">
        <v>261</v>
      </c>
      <c r="K4608" s="11" t="s">
        <v>12658</v>
      </c>
      <c r="L4608" s="11">
        <v>2</v>
      </c>
    </row>
    <row r="4609" spans="1:12">
      <c r="A4609" s="11" t="s">
        <v>9110</v>
      </c>
      <c r="D4609" s="11" t="s">
        <v>260</v>
      </c>
      <c r="E4609" s="19" t="s">
        <v>9360</v>
      </c>
      <c r="F4609" s="10">
        <v>42036</v>
      </c>
      <c r="G4609" s="10">
        <v>45689</v>
      </c>
      <c r="H4609" s="11">
        <v>11</v>
      </c>
      <c r="I4609" s="20" t="s">
        <v>259</v>
      </c>
      <c r="J4609" s="11" t="s">
        <v>261</v>
      </c>
      <c r="K4609" s="11" t="s">
        <v>12658</v>
      </c>
      <c r="L4609" s="11">
        <v>2</v>
      </c>
    </row>
    <row r="4610" spans="1:12">
      <c r="A4610" s="11" t="s">
        <v>9111</v>
      </c>
      <c r="D4610" s="11" t="s">
        <v>260</v>
      </c>
      <c r="E4610" s="19" t="s">
        <v>9361</v>
      </c>
      <c r="F4610" s="10">
        <v>42036</v>
      </c>
      <c r="G4610" s="10">
        <v>45689</v>
      </c>
      <c r="H4610" s="11">
        <v>11</v>
      </c>
      <c r="I4610" s="20" t="s">
        <v>259</v>
      </c>
      <c r="J4610" s="11" t="s">
        <v>261</v>
      </c>
      <c r="K4610" s="11" t="s">
        <v>12658</v>
      </c>
      <c r="L4610" s="11">
        <v>2</v>
      </c>
    </row>
    <row r="4611" spans="1:12">
      <c r="A4611" s="11" t="s">
        <v>9112</v>
      </c>
      <c r="D4611" s="11" t="s">
        <v>260</v>
      </c>
      <c r="E4611" s="19" t="s">
        <v>9362</v>
      </c>
      <c r="F4611" s="10">
        <v>42036</v>
      </c>
      <c r="G4611" s="10">
        <v>45689</v>
      </c>
      <c r="H4611" s="11">
        <v>11</v>
      </c>
      <c r="I4611" s="20" t="s">
        <v>259</v>
      </c>
      <c r="J4611" s="11" t="s">
        <v>261</v>
      </c>
      <c r="K4611" s="11" t="s">
        <v>12658</v>
      </c>
      <c r="L4611" s="11">
        <v>2</v>
      </c>
    </row>
    <row r="4612" spans="1:12">
      <c r="A4612" s="11" t="s">
        <v>9113</v>
      </c>
      <c r="D4612" s="11" t="s">
        <v>260</v>
      </c>
      <c r="E4612" s="19" t="s">
        <v>9363</v>
      </c>
      <c r="F4612" s="10">
        <v>42036</v>
      </c>
      <c r="G4612" s="10">
        <v>45689</v>
      </c>
      <c r="H4612" s="11">
        <v>11</v>
      </c>
      <c r="I4612" s="20" t="s">
        <v>259</v>
      </c>
      <c r="J4612" s="11" t="s">
        <v>261</v>
      </c>
      <c r="K4612" s="11" t="s">
        <v>12658</v>
      </c>
      <c r="L4612" s="11">
        <v>2</v>
      </c>
    </row>
    <row r="4613" spans="1:12">
      <c r="A4613" s="11" t="s">
        <v>9114</v>
      </c>
      <c r="D4613" s="11" t="s">
        <v>260</v>
      </c>
      <c r="E4613" s="19" t="s">
        <v>9364</v>
      </c>
      <c r="F4613" s="10">
        <v>42036</v>
      </c>
      <c r="G4613" s="10">
        <v>45689</v>
      </c>
      <c r="H4613" s="11">
        <v>11</v>
      </c>
      <c r="I4613" s="20" t="s">
        <v>259</v>
      </c>
      <c r="J4613" s="11" t="s">
        <v>261</v>
      </c>
      <c r="K4613" s="11" t="s">
        <v>12658</v>
      </c>
      <c r="L4613" s="11">
        <v>2</v>
      </c>
    </row>
    <row r="4614" spans="1:12">
      <c r="A4614" s="11" t="s">
        <v>9115</v>
      </c>
      <c r="D4614" s="11" t="s">
        <v>260</v>
      </c>
      <c r="E4614" s="19" t="s">
        <v>9365</v>
      </c>
      <c r="F4614" s="10">
        <v>42036</v>
      </c>
      <c r="G4614" s="10">
        <v>45689</v>
      </c>
      <c r="H4614" s="11">
        <v>11</v>
      </c>
      <c r="I4614" s="20" t="s">
        <v>259</v>
      </c>
      <c r="J4614" s="11" t="s">
        <v>261</v>
      </c>
      <c r="K4614" s="11" t="s">
        <v>12658</v>
      </c>
      <c r="L4614" s="11">
        <v>2</v>
      </c>
    </row>
    <row r="4615" spans="1:12">
      <c r="A4615" s="11" t="s">
        <v>9116</v>
      </c>
      <c r="D4615" s="11" t="s">
        <v>260</v>
      </c>
      <c r="E4615" s="19" t="s">
        <v>9366</v>
      </c>
      <c r="F4615" s="10">
        <v>42036</v>
      </c>
      <c r="G4615" s="10">
        <v>45689</v>
      </c>
      <c r="H4615" s="11">
        <v>11</v>
      </c>
      <c r="I4615" s="20" t="s">
        <v>259</v>
      </c>
      <c r="J4615" s="11" t="s">
        <v>261</v>
      </c>
      <c r="K4615" s="11" t="s">
        <v>12658</v>
      </c>
      <c r="L4615" s="11">
        <v>2</v>
      </c>
    </row>
    <row r="4616" spans="1:12">
      <c r="A4616" s="11" t="s">
        <v>9117</v>
      </c>
      <c r="D4616" s="11" t="s">
        <v>260</v>
      </c>
      <c r="E4616" s="19" t="s">
        <v>9367</v>
      </c>
      <c r="F4616" s="10">
        <v>42036</v>
      </c>
      <c r="G4616" s="10">
        <v>45689</v>
      </c>
      <c r="H4616" s="11">
        <v>11</v>
      </c>
      <c r="I4616" s="20" t="s">
        <v>259</v>
      </c>
      <c r="J4616" s="11" t="s">
        <v>261</v>
      </c>
      <c r="K4616" s="11" t="s">
        <v>12658</v>
      </c>
      <c r="L4616" s="11">
        <v>2</v>
      </c>
    </row>
    <row r="4617" spans="1:12">
      <c r="A4617" s="11" t="s">
        <v>9118</v>
      </c>
      <c r="D4617" s="11" t="s">
        <v>260</v>
      </c>
      <c r="E4617" s="19" t="s">
        <v>9368</v>
      </c>
      <c r="F4617" s="10">
        <v>42036</v>
      </c>
      <c r="G4617" s="10">
        <v>45689</v>
      </c>
      <c r="H4617" s="11">
        <v>11</v>
      </c>
      <c r="I4617" s="11" t="s">
        <v>277</v>
      </c>
      <c r="J4617" s="11" t="s">
        <v>261</v>
      </c>
      <c r="K4617" s="11" t="s">
        <v>12658</v>
      </c>
      <c r="L4617" s="11">
        <v>2</v>
      </c>
    </row>
    <row r="4618" spans="1:12">
      <c r="A4618" s="11" t="s">
        <v>9119</v>
      </c>
      <c r="D4618" s="11" t="s">
        <v>260</v>
      </c>
      <c r="E4618" s="19" t="s">
        <v>9369</v>
      </c>
      <c r="F4618" s="10">
        <v>42036</v>
      </c>
      <c r="G4618" s="10">
        <v>45689</v>
      </c>
      <c r="H4618" s="11">
        <v>11</v>
      </c>
      <c r="I4618" s="11" t="s">
        <v>277</v>
      </c>
      <c r="J4618" s="11" t="s">
        <v>261</v>
      </c>
      <c r="K4618" s="11" t="s">
        <v>12658</v>
      </c>
      <c r="L4618" s="11">
        <v>2</v>
      </c>
    </row>
    <row r="4619" spans="1:12">
      <c r="A4619" s="11" t="s">
        <v>9120</v>
      </c>
      <c r="D4619" s="11" t="s">
        <v>260</v>
      </c>
      <c r="E4619" s="19" t="s">
        <v>9370</v>
      </c>
      <c r="F4619" s="10">
        <v>42036</v>
      </c>
      <c r="G4619" s="10">
        <v>45689</v>
      </c>
      <c r="H4619" s="11">
        <v>11</v>
      </c>
      <c r="I4619" s="11" t="s">
        <v>277</v>
      </c>
      <c r="J4619" s="11" t="s">
        <v>261</v>
      </c>
      <c r="K4619" s="11" t="s">
        <v>12658</v>
      </c>
      <c r="L4619" s="11">
        <v>2</v>
      </c>
    </row>
    <row r="4620" spans="1:12">
      <c r="A4620" s="11" t="s">
        <v>9121</v>
      </c>
      <c r="D4620" s="11" t="s">
        <v>260</v>
      </c>
      <c r="E4620" s="19" t="s">
        <v>9371</v>
      </c>
      <c r="F4620" s="10">
        <v>42036</v>
      </c>
      <c r="G4620" s="10">
        <v>45689</v>
      </c>
      <c r="H4620" s="11">
        <v>11</v>
      </c>
      <c r="I4620" s="20" t="s">
        <v>259</v>
      </c>
      <c r="J4620" s="11" t="s">
        <v>261</v>
      </c>
      <c r="K4620" s="11" t="s">
        <v>12658</v>
      </c>
      <c r="L4620" s="11">
        <v>2</v>
      </c>
    </row>
    <row r="4621" spans="1:12">
      <c r="A4621" s="11" t="s">
        <v>9122</v>
      </c>
      <c r="D4621" s="11" t="s">
        <v>260</v>
      </c>
      <c r="E4621" s="19" t="s">
        <v>9372</v>
      </c>
      <c r="F4621" s="10">
        <v>42036</v>
      </c>
      <c r="G4621" s="10">
        <v>45689</v>
      </c>
      <c r="H4621" s="11">
        <v>11</v>
      </c>
      <c r="I4621" s="20" t="s">
        <v>259</v>
      </c>
      <c r="J4621" s="11" t="s">
        <v>261</v>
      </c>
      <c r="K4621" s="11" t="s">
        <v>12658</v>
      </c>
      <c r="L4621" s="11">
        <v>2</v>
      </c>
    </row>
    <row r="4622" spans="1:12">
      <c r="A4622" s="11" t="s">
        <v>9123</v>
      </c>
      <c r="D4622" s="11" t="s">
        <v>260</v>
      </c>
      <c r="E4622" s="19" t="s">
        <v>9373</v>
      </c>
      <c r="F4622" s="10">
        <v>42036</v>
      </c>
      <c r="G4622" s="10">
        <v>45689</v>
      </c>
      <c r="H4622" s="11">
        <v>11</v>
      </c>
      <c r="I4622" s="20" t="s">
        <v>259</v>
      </c>
      <c r="J4622" s="11" t="s">
        <v>261</v>
      </c>
      <c r="K4622" s="11" t="s">
        <v>12658</v>
      </c>
      <c r="L4622" s="11">
        <v>2</v>
      </c>
    </row>
    <row r="4623" spans="1:12">
      <c r="A4623" s="11" t="s">
        <v>9124</v>
      </c>
      <c r="D4623" s="11" t="s">
        <v>260</v>
      </c>
      <c r="E4623" s="19" t="s">
        <v>9374</v>
      </c>
      <c r="F4623" s="10">
        <v>42036</v>
      </c>
      <c r="G4623" s="10">
        <v>45689</v>
      </c>
      <c r="H4623" s="11">
        <v>11</v>
      </c>
      <c r="I4623" s="20" t="s">
        <v>259</v>
      </c>
      <c r="J4623" s="11" t="s">
        <v>261</v>
      </c>
      <c r="K4623" s="11" t="s">
        <v>12658</v>
      </c>
      <c r="L4623" s="11">
        <v>2</v>
      </c>
    </row>
    <row r="4624" spans="1:12">
      <c r="A4624" s="11" t="s">
        <v>9125</v>
      </c>
      <c r="D4624" s="11" t="s">
        <v>260</v>
      </c>
      <c r="E4624" s="19" t="s">
        <v>9375</v>
      </c>
      <c r="F4624" s="10">
        <v>42036</v>
      </c>
      <c r="G4624" s="10">
        <v>45689</v>
      </c>
      <c r="H4624" s="11">
        <v>11</v>
      </c>
      <c r="I4624" s="20" t="s">
        <v>259</v>
      </c>
      <c r="J4624" s="11" t="s">
        <v>261</v>
      </c>
      <c r="K4624" s="11" t="s">
        <v>12658</v>
      </c>
      <c r="L4624" s="11">
        <v>2</v>
      </c>
    </row>
    <row r="4625" spans="1:12">
      <c r="A4625" s="11" t="s">
        <v>9126</v>
      </c>
      <c r="D4625" s="11" t="s">
        <v>260</v>
      </c>
      <c r="E4625" s="19" t="s">
        <v>9376</v>
      </c>
      <c r="F4625" s="10">
        <v>42036</v>
      </c>
      <c r="G4625" s="10">
        <v>45689</v>
      </c>
      <c r="H4625" s="11">
        <v>11</v>
      </c>
      <c r="I4625" s="20" t="s">
        <v>259</v>
      </c>
      <c r="J4625" s="11" t="s">
        <v>261</v>
      </c>
      <c r="K4625" s="11" t="s">
        <v>12658</v>
      </c>
      <c r="L4625" s="11">
        <v>2</v>
      </c>
    </row>
    <row r="4626" spans="1:12">
      <c r="A4626" s="11" t="s">
        <v>9127</v>
      </c>
      <c r="D4626" s="11" t="s">
        <v>260</v>
      </c>
      <c r="E4626" s="19" t="s">
        <v>9377</v>
      </c>
      <c r="F4626" s="10">
        <v>42036</v>
      </c>
      <c r="G4626" s="10">
        <v>45689</v>
      </c>
      <c r="H4626" s="11">
        <v>11</v>
      </c>
      <c r="I4626" s="20" t="s">
        <v>259</v>
      </c>
      <c r="J4626" s="11" t="s">
        <v>261</v>
      </c>
      <c r="K4626" s="11" t="s">
        <v>12658</v>
      </c>
      <c r="L4626" s="11">
        <v>2</v>
      </c>
    </row>
    <row r="4627" spans="1:12">
      <c r="A4627" s="11" t="s">
        <v>9128</v>
      </c>
      <c r="D4627" s="11" t="s">
        <v>260</v>
      </c>
      <c r="E4627" s="19" t="s">
        <v>9378</v>
      </c>
      <c r="F4627" s="10">
        <v>42036</v>
      </c>
      <c r="G4627" s="10">
        <v>45689</v>
      </c>
      <c r="H4627" s="11">
        <v>11</v>
      </c>
      <c r="I4627" s="20" t="s">
        <v>259</v>
      </c>
      <c r="J4627" s="11" t="s">
        <v>261</v>
      </c>
      <c r="K4627" s="11" t="s">
        <v>12658</v>
      </c>
      <c r="L4627" s="11">
        <v>2</v>
      </c>
    </row>
    <row r="4628" spans="1:12">
      <c r="A4628" s="11" t="s">
        <v>9129</v>
      </c>
      <c r="D4628" s="11" t="s">
        <v>260</v>
      </c>
      <c r="E4628" s="19" t="s">
        <v>9379</v>
      </c>
      <c r="F4628" s="10">
        <v>42036</v>
      </c>
      <c r="G4628" s="10">
        <v>45689</v>
      </c>
      <c r="H4628" s="11">
        <v>11</v>
      </c>
      <c r="I4628" s="20" t="s">
        <v>259</v>
      </c>
      <c r="J4628" s="11" t="s">
        <v>261</v>
      </c>
      <c r="K4628" s="11" t="s">
        <v>12658</v>
      </c>
      <c r="L4628" s="11">
        <v>2</v>
      </c>
    </row>
    <row r="4629" spans="1:12">
      <c r="A4629" s="11" t="s">
        <v>9130</v>
      </c>
      <c r="D4629" s="11" t="s">
        <v>260</v>
      </c>
      <c r="E4629" s="19" t="s">
        <v>9380</v>
      </c>
      <c r="F4629" s="10">
        <v>42036</v>
      </c>
      <c r="G4629" s="10">
        <v>45689</v>
      </c>
      <c r="H4629" s="11">
        <v>11</v>
      </c>
      <c r="I4629" s="20" t="s">
        <v>259</v>
      </c>
      <c r="J4629" s="11" t="s">
        <v>261</v>
      </c>
      <c r="K4629" s="11" t="s">
        <v>12658</v>
      </c>
      <c r="L4629" s="11">
        <v>2</v>
      </c>
    </row>
    <row r="4630" spans="1:12">
      <c r="A4630" s="11" t="s">
        <v>9131</v>
      </c>
      <c r="D4630" s="11" t="s">
        <v>260</v>
      </c>
      <c r="E4630" s="19" t="s">
        <v>9381</v>
      </c>
      <c r="F4630" s="10">
        <v>42036</v>
      </c>
      <c r="G4630" s="10">
        <v>45689</v>
      </c>
      <c r="H4630" s="11">
        <v>11</v>
      </c>
      <c r="I4630" s="20" t="s">
        <v>259</v>
      </c>
      <c r="J4630" s="11" t="s">
        <v>261</v>
      </c>
      <c r="K4630" s="11" t="s">
        <v>12658</v>
      </c>
      <c r="L4630" s="11">
        <v>2</v>
      </c>
    </row>
    <row r="4631" spans="1:12">
      <c r="A4631" s="11" t="s">
        <v>9132</v>
      </c>
      <c r="D4631" s="11" t="s">
        <v>260</v>
      </c>
      <c r="E4631" s="19" t="s">
        <v>9382</v>
      </c>
      <c r="F4631" s="10">
        <v>42036</v>
      </c>
      <c r="G4631" s="10">
        <v>45689</v>
      </c>
      <c r="H4631" s="11">
        <v>11</v>
      </c>
      <c r="I4631" s="20" t="s">
        <v>259</v>
      </c>
      <c r="J4631" s="11" t="s">
        <v>261</v>
      </c>
      <c r="K4631" s="11" t="s">
        <v>12658</v>
      </c>
      <c r="L4631" s="11">
        <v>2</v>
      </c>
    </row>
    <row r="4632" spans="1:12">
      <c r="A4632" s="11" t="s">
        <v>9133</v>
      </c>
      <c r="D4632" s="11" t="s">
        <v>260</v>
      </c>
      <c r="E4632" s="19" t="s">
        <v>9383</v>
      </c>
      <c r="F4632" s="10">
        <v>42036</v>
      </c>
      <c r="G4632" s="10">
        <v>45689</v>
      </c>
      <c r="H4632" s="11">
        <v>11</v>
      </c>
      <c r="I4632" s="20" t="s">
        <v>259</v>
      </c>
      <c r="J4632" s="11" t="s">
        <v>261</v>
      </c>
      <c r="K4632" s="11" t="s">
        <v>12658</v>
      </c>
      <c r="L4632" s="11">
        <v>2</v>
      </c>
    </row>
    <row r="4633" spans="1:12">
      <c r="A4633" s="11" t="s">
        <v>9134</v>
      </c>
      <c r="D4633" s="11" t="s">
        <v>260</v>
      </c>
      <c r="E4633" s="19" t="s">
        <v>9384</v>
      </c>
      <c r="F4633" s="10">
        <v>42036</v>
      </c>
      <c r="G4633" s="10">
        <v>45689</v>
      </c>
      <c r="H4633" s="11">
        <v>11</v>
      </c>
      <c r="I4633" s="20" t="s">
        <v>259</v>
      </c>
      <c r="J4633" s="11" t="s">
        <v>261</v>
      </c>
      <c r="K4633" s="11" t="s">
        <v>12658</v>
      </c>
      <c r="L4633" s="11">
        <v>2</v>
      </c>
    </row>
    <row r="4634" spans="1:12">
      <c r="A4634" s="11" t="s">
        <v>9135</v>
      </c>
      <c r="D4634" s="11" t="s">
        <v>260</v>
      </c>
      <c r="E4634" s="19" t="s">
        <v>9385</v>
      </c>
      <c r="F4634" s="10">
        <v>42036</v>
      </c>
      <c r="G4634" s="10">
        <v>45689</v>
      </c>
      <c r="H4634" s="11">
        <v>11</v>
      </c>
      <c r="I4634" s="20" t="s">
        <v>259</v>
      </c>
      <c r="J4634" s="11" t="s">
        <v>261</v>
      </c>
      <c r="K4634" s="11" t="s">
        <v>12658</v>
      </c>
      <c r="L4634" s="11">
        <v>2</v>
      </c>
    </row>
    <row r="4635" spans="1:12">
      <c r="A4635" s="11" t="s">
        <v>9136</v>
      </c>
      <c r="D4635" s="11" t="s">
        <v>260</v>
      </c>
      <c r="E4635" s="19" t="s">
        <v>9386</v>
      </c>
      <c r="F4635" s="10">
        <v>42036</v>
      </c>
      <c r="G4635" s="10">
        <v>45689</v>
      </c>
      <c r="H4635" s="11">
        <v>11</v>
      </c>
      <c r="I4635" s="11" t="s">
        <v>277</v>
      </c>
      <c r="J4635" s="11" t="s">
        <v>261</v>
      </c>
      <c r="K4635" s="11" t="s">
        <v>12658</v>
      </c>
      <c r="L4635" s="11">
        <v>2</v>
      </c>
    </row>
    <row r="4636" spans="1:12">
      <c r="A4636" s="11" t="s">
        <v>9137</v>
      </c>
      <c r="D4636" s="11" t="s">
        <v>260</v>
      </c>
      <c r="E4636" s="19" t="s">
        <v>9387</v>
      </c>
      <c r="F4636" s="10">
        <v>42036</v>
      </c>
      <c r="G4636" s="10">
        <v>45689</v>
      </c>
      <c r="H4636" s="11">
        <v>11</v>
      </c>
      <c r="I4636" s="11" t="s">
        <v>277</v>
      </c>
      <c r="J4636" s="11" t="s">
        <v>261</v>
      </c>
      <c r="K4636" s="11" t="s">
        <v>12658</v>
      </c>
      <c r="L4636" s="11">
        <v>2</v>
      </c>
    </row>
    <row r="4637" spans="1:12">
      <c r="A4637" s="11" t="s">
        <v>9138</v>
      </c>
      <c r="D4637" s="11" t="s">
        <v>260</v>
      </c>
      <c r="E4637" s="19" t="s">
        <v>9388</v>
      </c>
      <c r="F4637" s="10">
        <v>42036</v>
      </c>
      <c r="G4637" s="10">
        <v>45689</v>
      </c>
      <c r="H4637" s="11">
        <v>11</v>
      </c>
      <c r="I4637" s="11" t="s">
        <v>277</v>
      </c>
      <c r="J4637" s="11" t="s">
        <v>261</v>
      </c>
      <c r="K4637" s="11" t="s">
        <v>12658</v>
      </c>
      <c r="L4637" s="11">
        <v>2</v>
      </c>
    </row>
    <row r="4638" spans="1:12">
      <c r="A4638" s="11" t="s">
        <v>9139</v>
      </c>
      <c r="D4638" s="11" t="s">
        <v>260</v>
      </c>
      <c r="E4638" s="19" t="s">
        <v>9389</v>
      </c>
      <c r="F4638" s="10">
        <v>42036</v>
      </c>
      <c r="G4638" s="10">
        <v>45689</v>
      </c>
      <c r="H4638" s="11">
        <v>11</v>
      </c>
      <c r="I4638" s="20" t="s">
        <v>259</v>
      </c>
      <c r="J4638" s="11" t="s">
        <v>261</v>
      </c>
      <c r="K4638" s="11" t="s">
        <v>12658</v>
      </c>
      <c r="L4638" s="11">
        <v>2</v>
      </c>
    </row>
    <row r="4639" spans="1:12">
      <c r="A4639" s="11" t="s">
        <v>9140</v>
      </c>
      <c r="D4639" s="11" t="s">
        <v>260</v>
      </c>
      <c r="E4639" s="19" t="s">
        <v>9390</v>
      </c>
      <c r="F4639" s="10">
        <v>42036</v>
      </c>
      <c r="G4639" s="10">
        <v>45689</v>
      </c>
      <c r="H4639" s="11">
        <v>11</v>
      </c>
      <c r="I4639" s="20" t="s">
        <v>259</v>
      </c>
      <c r="J4639" s="11" t="s">
        <v>261</v>
      </c>
      <c r="K4639" s="11" t="s">
        <v>12658</v>
      </c>
      <c r="L4639" s="11">
        <v>2</v>
      </c>
    </row>
    <row r="4640" spans="1:12">
      <c r="A4640" s="11" t="s">
        <v>9141</v>
      </c>
      <c r="D4640" s="11" t="s">
        <v>260</v>
      </c>
      <c r="E4640" s="19" t="s">
        <v>9391</v>
      </c>
      <c r="F4640" s="10">
        <v>42036</v>
      </c>
      <c r="G4640" s="10">
        <v>45689</v>
      </c>
      <c r="H4640" s="11">
        <v>11</v>
      </c>
      <c r="I4640" s="20" t="s">
        <v>259</v>
      </c>
      <c r="J4640" s="11" t="s">
        <v>261</v>
      </c>
      <c r="K4640" s="11" t="s">
        <v>12658</v>
      </c>
      <c r="L4640" s="11">
        <v>2</v>
      </c>
    </row>
    <row r="4641" spans="1:12">
      <c r="A4641" s="11" t="s">
        <v>9142</v>
      </c>
      <c r="D4641" s="11" t="s">
        <v>260</v>
      </c>
      <c r="E4641" s="19" t="s">
        <v>9392</v>
      </c>
      <c r="F4641" s="10">
        <v>42036</v>
      </c>
      <c r="G4641" s="10">
        <v>45689</v>
      </c>
      <c r="H4641" s="11">
        <v>11</v>
      </c>
      <c r="I4641" s="20" t="s">
        <v>259</v>
      </c>
      <c r="J4641" s="11" t="s">
        <v>261</v>
      </c>
      <c r="K4641" s="11" t="s">
        <v>12658</v>
      </c>
      <c r="L4641" s="11">
        <v>2</v>
      </c>
    </row>
    <row r="4642" spans="1:12">
      <c r="A4642" s="11" t="s">
        <v>9143</v>
      </c>
      <c r="D4642" s="11" t="s">
        <v>260</v>
      </c>
      <c r="E4642" s="19" t="s">
        <v>9393</v>
      </c>
      <c r="F4642" s="10">
        <v>42036</v>
      </c>
      <c r="G4642" s="10">
        <v>45689</v>
      </c>
      <c r="H4642" s="11">
        <v>11</v>
      </c>
      <c r="I4642" s="20" t="s">
        <v>259</v>
      </c>
      <c r="J4642" s="11" t="s">
        <v>261</v>
      </c>
      <c r="K4642" s="11" t="s">
        <v>12658</v>
      </c>
      <c r="L4642" s="11">
        <v>2</v>
      </c>
    </row>
    <row r="4643" spans="1:12">
      <c r="A4643" s="11" t="s">
        <v>9144</v>
      </c>
      <c r="D4643" s="11" t="s">
        <v>260</v>
      </c>
      <c r="E4643" s="19" t="s">
        <v>9394</v>
      </c>
      <c r="F4643" s="10">
        <v>42036</v>
      </c>
      <c r="G4643" s="10">
        <v>45689</v>
      </c>
      <c r="H4643" s="11">
        <v>11</v>
      </c>
      <c r="I4643" s="20" t="s">
        <v>259</v>
      </c>
      <c r="J4643" s="11" t="s">
        <v>261</v>
      </c>
      <c r="K4643" s="11" t="s">
        <v>12658</v>
      </c>
      <c r="L4643" s="11">
        <v>2</v>
      </c>
    </row>
    <row r="4644" spans="1:12">
      <c r="A4644" s="11" t="s">
        <v>9145</v>
      </c>
      <c r="D4644" s="11" t="s">
        <v>260</v>
      </c>
      <c r="E4644" s="19" t="s">
        <v>9395</v>
      </c>
      <c r="F4644" s="10">
        <v>42036</v>
      </c>
      <c r="G4644" s="10">
        <v>45689</v>
      </c>
      <c r="H4644" s="11">
        <v>11</v>
      </c>
      <c r="I4644" s="20" t="s">
        <v>259</v>
      </c>
      <c r="J4644" s="11" t="s">
        <v>261</v>
      </c>
      <c r="K4644" s="11" t="s">
        <v>12658</v>
      </c>
      <c r="L4644" s="11">
        <v>2</v>
      </c>
    </row>
    <row r="4645" spans="1:12">
      <c r="A4645" s="11" t="s">
        <v>9146</v>
      </c>
      <c r="D4645" s="11" t="s">
        <v>260</v>
      </c>
      <c r="E4645" s="19" t="s">
        <v>9396</v>
      </c>
      <c r="F4645" s="10">
        <v>42036</v>
      </c>
      <c r="G4645" s="10">
        <v>45689</v>
      </c>
      <c r="H4645" s="11">
        <v>11</v>
      </c>
      <c r="I4645" s="20" t="s">
        <v>259</v>
      </c>
      <c r="J4645" s="11" t="s">
        <v>261</v>
      </c>
      <c r="K4645" s="11" t="s">
        <v>12658</v>
      </c>
      <c r="L4645" s="11">
        <v>2</v>
      </c>
    </row>
    <row r="4646" spans="1:12">
      <c r="A4646" s="11" t="s">
        <v>9147</v>
      </c>
      <c r="D4646" s="11" t="s">
        <v>260</v>
      </c>
      <c r="E4646" s="19" t="s">
        <v>9397</v>
      </c>
      <c r="F4646" s="10">
        <v>42036</v>
      </c>
      <c r="G4646" s="10">
        <v>45689</v>
      </c>
      <c r="H4646" s="11">
        <v>11</v>
      </c>
      <c r="I4646" s="20" t="s">
        <v>259</v>
      </c>
      <c r="J4646" s="11" t="s">
        <v>261</v>
      </c>
      <c r="K4646" s="11" t="s">
        <v>12658</v>
      </c>
      <c r="L4646" s="11">
        <v>2</v>
      </c>
    </row>
    <row r="4647" spans="1:12">
      <c r="A4647" s="11" t="s">
        <v>9148</v>
      </c>
      <c r="D4647" s="11" t="s">
        <v>260</v>
      </c>
      <c r="E4647" s="19" t="s">
        <v>9398</v>
      </c>
      <c r="F4647" s="10">
        <v>42036</v>
      </c>
      <c r="G4647" s="10">
        <v>45689</v>
      </c>
      <c r="H4647" s="11">
        <v>11</v>
      </c>
      <c r="I4647" s="20" t="s">
        <v>259</v>
      </c>
      <c r="J4647" s="11" t="s">
        <v>261</v>
      </c>
      <c r="K4647" s="11" t="s">
        <v>12658</v>
      </c>
      <c r="L4647" s="11">
        <v>2</v>
      </c>
    </row>
    <row r="4648" spans="1:12">
      <c r="A4648" s="11" t="s">
        <v>9149</v>
      </c>
      <c r="D4648" s="11" t="s">
        <v>260</v>
      </c>
      <c r="E4648" s="19" t="s">
        <v>9399</v>
      </c>
      <c r="F4648" s="10">
        <v>42036</v>
      </c>
      <c r="G4648" s="10">
        <v>45689</v>
      </c>
      <c r="H4648" s="11">
        <v>11</v>
      </c>
      <c r="I4648" s="20" t="s">
        <v>259</v>
      </c>
      <c r="J4648" s="11" t="s">
        <v>261</v>
      </c>
      <c r="K4648" s="11" t="s">
        <v>12658</v>
      </c>
      <c r="L4648" s="11">
        <v>2</v>
      </c>
    </row>
    <row r="4649" spans="1:12">
      <c r="A4649" s="11" t="s">
        <v>9150</v>
      </c>
      <c r="D4649" s="11" t="s">
        <v>260</v>
      </c>
      <c r="E4649" s="19" t="s">
        <v>9400</v>
      </c>
      <c r="F4649" s="10">
        <v>42036</v>
      </c>
      <c r="G4649" s="10">
        <v>45689</v>
      </c>
      <c r="H4649" s="11">
        <v>11</v>
      </c>
      <c r="I4649" s="20" t="s">
        <v>259</v>
      </c>
      <c r="J4649" s="11" t="s">
        <v>261</v>
      </c>
      <c r="K4649" s="11" t="s">
        <v>12658</v>
      </c>
      <c r="L4649" s="11">
        <v>2</v>
      </c>
    </row>
    <row r="4650" spans="1:12">
      <c r="A4650" s="11" t="s">
        <v>9151</v>
      </c>
      <c r="D4650" s="11" t="s">
        <v>260</v>
      </c>
      <c r="E4650" s="19" t="s">
        <v>9401</v>
      </c>
      <c r="F4650" s="10">
        <v>42036</v>
      </c>
      <c r="G4650" s="10">
        <v>45689</v>
      </c>
      <c r="H4650" s="11">
        <v>11</v>
      </c>
      <c r="I4650" s="20" t="s">
        <v>259</v>
      </c>
      <c r="J4650" s="11" t="s">
        <v>261</v>
      </c>
      <c r="K4650" s="11" t="s">
        <v>12658</v>
      </c>
      <c r="L4650" s="11">
        <v>2</v>
      </c>
    </row>
    <row r="4651" spans="1:12">
      <c r="A4651" s="11" t="s">
        <v>9152</v>
      </c>
      <c r="D4651" s="11" t="s">
        <v>260</v>
      </c>
      <c r="E4651" s="19" t="s">
        <v>9402</v>
      </c>
      <c r="F4651" s="10">
        <v>42036</v>
      </c>
      <c r="G4651" s="10">
        <v>45689</v>
      </c>
      <c r="H4651" s="11">
        <v>11</v>
      </c>
      <c r="I4651" s="20" t="s">
        <v>259</v>
      </c>
      <c r="J4651" s="11" t="s">
        <v>261</v>
      </c>
      <c r="K4651" s="11" t="s">
        <v>12658</v>
      </c>
      <c r="L4651" s="11">
        <v>2</v>
      </c>
    </row>
    <row r="4652" spans="1:12">
      <c r="A4652" s="11" t="s">
        <v>9153</v>
      </c>
      <c r="D4652" s="11" t="s">
        <v>260</v>
      </c>
      <c r="E4652" s="19" t="s">
        <v>9403</v>
      </c>
      <c r="F4652" s="10">
        <v>42036</v>
      </c>
      <c r="G4652" s="10">
        <v>45689</v>
      </c>
      <c r="H4652" s="11">
        <v>11</v>
      </c>
      <c r="I4652" s="20" t="s">
        <v>259</v>
      </c>
      <c r="J4652" s="11" t="s">
        <v>261</v>
      </c>
      <c r="K4652" s="11" t="s">
        <v>12658</v>
      </c>
      <c r="L4652" s="11">
        <v>2</v>
      </c>
    </row>
    <row r="4653" spans="1:12">
      <c r="A4653" s="11" t="s">
        <v>9154</v>
      </c>
      <c r="D4653" s="11" t="s">
        <v>260</v>
      </c>
      <c r="E4653" s="19" t="s">
        <v>9404</v>
      </c>
      <c r="F4653" s="10">
        <v>42036</v>
      </c>
      <c r="G4653" s="10">
        <v>45689</v>
      </c>
      <c r="H4653" s="11">
        <v>11</v>
      </c>
      <c r="I4653" s="11" t="s">
        <v>277</v>
      </c>
      <c r="J4653" s="11" t="s">
        <v>261</v>
      </c>
      <c r="K4653" s="11" t="s">
        <v>12658</v>
      </c>
      <c r="L4653" s="11">
        <v>2</v>
      </c>
    </row>
    <row r="4654" spans="1:12">
      <c r="A4654" s="11" t="s">
        <v>9155</v>
      </c>
      <c r="D4654" s="11" t="s">
        <v>260</v>
      </c>
      <c r="E4654" s="19" t="s">
        <v>9405</v>
      </c>
      <c r="F4654" s="10">
        <v>42036</v>
      </c>
      <c r="G4654" s="10">
        <v>45689</v>
      </c>
      <c r="H4654" s="11">
        <v>11</v>
      </c>
      <c r="I4654" s="11" t="s">
        <v>277</v>
      </c>
      <c r="J4654" s="11" t="s">
        <v>261</v>
      </c>
      <c r="K4654" s="11" t="s">
        <v>12658</v>
      </c>
      <c r="L4654" s="11">
        <v>2</v>
      </c>
    </row>
    <row r="4655" spans="1:12">
      <c r="A4655" s="11" t="s">
        <v>9156</v>
      </c>
      <c r="D4655" s="11" t="s">
        <v>260</v>
      </c>
      <c r="E4655" s="19" t="s">
        <v>9406</v>
      </c>
      <c r="F4655" s="10">
        <v>42036</v>
      </c>
      <c r="G4655" s="10">
        <v>45689</v>
      </c>
      <c r="H4655" s="11">
        <v>11</v>
      </c>
      <c r="I4655" s="11" t="s">
        <v>277</v>
      </c>
      <c r="J4655" s="11" t="s">
        <v>261</v>
      </c>
      <c r="K4655" s="11" t="s">
        <v>12658</v>
      </c>
      <c r="L4655" s="11">
        <v>2</v>
      </c>
    </row>
    <row r="4656" spans="1:12">
      <c r="A4656" s="11" t="s">
        <v>9157</v>
      </c>
      <c r="D4656" s="11" t="s">
        <v>260</v>
      </c>
      <c r="E4656" s="19" t="s">
        <v>9407</v>
      </c>
      <c r="F4656" s="10">
        <v>42036</v>
      </c>
      <c r="G4656" s="10">
        <v>45689</v>
      </c>
      <c r="H4656" s="11">
        <v>11</v>
      </c>
      <c r="I4656" s="20" t="s">
        <v>259</v>
      </c>
      <c r="J4656" s="11" t="s">
        <v>261</v>
      </c>
      <c r="K4656" s="11" t="s">
        <v>12658</v>
      </c>
      <c r="L4656" s="11">
        <v>2</v>
      </c>
    </row>
    <row r="4657" spans="1:12">
      <c r="A4657" s="11" t="s">
        <v>9158</v>
      </c>
      <c r="D4657" s="11" t="s">
        <v>260</v>
      </c>
      <c r="E4657" s="19" t="s">
        <v>9408</v>
      </c>
      <c r="F4657" s="10">
        <v>42036</v>
      </c>
      <c r="G4657" s="10">
        <v>45689</v>
      </c>
      <c r="H4657" s="11">
        <v>11</v>
      </c>
      <c r="I4657" s="20" t="s">
        <v>259</v>
      </c>
      <c r="J4657" s="11" t="s">
        <v>261</v>
      </c>
      <c r="K4657" s="11" t="s">
        <v>12658</v>
      </c>
      <c r="L4657" s="11">
        <v>2</v>
      </c>
    </row>
    <row r="4658" spans="1:12">
      <c r="A4658" s="11" t="s">
        <v>9159</v>
      </c>
      <c r="D4658" s="11" t="s">
        <v>260</v>
      </c>
      <c r="E4658" s="19" t="s">
        <v>9409</v>
      </c>
      <c r="F4658" s="10">
        <v>42036</v>
      </c>
      <c r="G4658" s="10">
        <v>45689</v>
      </c>
      <c r="H4658" s="11">
        <v>11</v>
      </c>
      <c r="I4658" s="20" t="s">
        <v>259</v>
      </c>
      <c r="J4658" s="11" t="s">
        <v>261</v>
      </c>
      <c r="K4658" s="11" t="s">
        <v>12658</v>
      </c>
      <c r="L4658" s="11">
        <v>2</v>
      </c>
    </row>
    <row r="4659" spans="1:12">
      <c r="A4659" s="11" t="s">
        <v>9160</v>
      </c>
      <c r="D4659" s="11" t="s">
        <v>260</v>
      </c>
      <c r="E4659" s="19" t="s">
        <v>9410</v>
      </c>
      <c r="F4659" s="10">
        <v>42036</v>
      </c>
      <c r="G4659" s="10">
        <v>45689</v>
      </c>
      <c r="H4659" s="11">
        <v>11</v>
      </c>
      <c r="I4659" s="20" t="s">
        <v>259</v>
      </c>
      <c r="J4659" s="11" t="s">
        <v>261</v>
      </c>
      <c r="K4659" s="11" t="s">
        <v>12658</v>
      </c>
      <c r="L4659" s="11">
        <v>2</v>
      </c>
    </row>
    <row r="4660" spans="1:12">
      <c r="A4660" s="11" t="s">
        <v>9161</v>
      </c>
      <c r="D4660" s="11" t="s">
        <v>260</v>
      </c>
      <c r="E4660" s="19" t="s">
        <v>9411</v>
      </c>
      <c r="F4660" s="10">
        <v>42036</v>
      </c>
      <c r="G4660" s="10">
        <v>45689</v>
      </c>
      <c r="H4660" s="11">
        <v>11</v>
      </c>
      <c r="I4660" s="20" t="s">
        <v>259</v>
      </c>
      <c r="J4660" s="11" t="s">
        <v>261</v>
      </c>
      <c r="K4660" s="11" t="s">
        <v>12658</v>
      </c>
      <c r="L4660" s="11">
        <v>2</v>
      </c>
    </row>
    <row r="4661" spans="1:12">
      <c r="A4661" s="11" t="s">
        <v>9162</v>
      </c>
      <c r="D4661" s="11" t="s">
        <v>260</v>
      </c>
      <c r="E4661" s="19" t="s">
        <v>9412</v>
      </c>
      <c r="F4661" s="10">
        <v>42036</v>
      </c>
      <c r="G4661" s="10">
        <v>45689</v>
      </c>
      <c r="H4661" s="11">
        <v>11</v>
      </c>
      <c r="I4661" s="20" t="s">
        <v>259</v>
      </c>
      <c r="J4661" s="11" t="s">
        <v>261</v>
      </c>
      <c r="K4661" s="11" t="s">
        <v>12658</v>
      </c>
      <c r="L4661" s="11">
        <v>2</v>
      </c>
    </row>
    <row r="4662" spans="1:12">
      <c r="A4662" s="11" t="s">
        <v>9163</v>
      </c>
      <c r="D4662" s="11" t="s">
        <v>260</v>
      </c>
      <c r="E4662" s="19" t="s">
        <v>9413</v>
      </c>
      <c r="F4662" s="10">
        <v>42036</v>
      </c>
      <c r="G4662" s="10">
        <v>45689</v>
      </c>
      <c r="H4662" s="11">
        <v>11</v>
      </c>
      <c r="I4662" s="20" t="s">
        <v>259</v>
      </c>
      <c r="J4662" s="11" t="s">
        <v>261</v>
      </c>
      <c r="K4662" s="11" t="s">
        <v>12658</v>
      </c>
      <c r="L4662" s="11">
        <v>2</v>
      </c>
    </row>
    <row r="4663" spans="1:12">
      <c r="A4663" s="11" t="s">
        <v>9164</v>
      </c>
      <c r="D4663" s="11" t="s">
        <v>260</v>
      </c>
      <c r="E4663" s="19" t="s">
        <v>9414</v>
      </c>
      <c r="F4663" s="10">
        <v>42036</v>
      </c>
      <c r="G4663" s="10">
        <v>45689</v>
      </c>
      <c r="H4663" s="11">
        <v>11</v>
      </c>
      <c r="I4663" s="20" t="s">
        <v>259</v>
      </c>
      <c r="J4663" s="11" t="s">
        <v>261</v>
      </c>
      <c r="K4663" s="11" t="s">
        <v>12658</v>
      </c>
      <c r="L4663" s="11">
        <v>2</v>
      </c>
    </row>
    <row r="4664" spans="1:12">
      <c r="A4664" s="11" t="s">
        <v>9165</v>
      </c>
      <c r="D4664" s="11" t="s">
        <v>260</v>
      </c>
      <c r="E4664" s="19" t="s">
        <v>9415</v>
      </c>
      <c r="F4664" s="10">
        <v>42036</v>
      </c>
      <c r="G4664" s="10">
        <v>45689</v>
      </c>
      <c r="H4664" s="11">
        <v>11</v>
      </c>
      <c r="I4664" s="20" t="s">
        <v>259</v>
      </c>
      <c r="J4664" s="11" t="s">
        <v>261</v>
      </c>
      <c r="K4664" s="11" t="s">
        <v>12658</v>
      </c>
      <c r="L4664" s="11">
        <v>2</v>
      </c>
    </row>
    <row r="4665" spans="1:12">
      <c r="A4665" s="11" t="s">
        <v>9166</v>
      </c>
      <c r="D4665" s="11" t="s">
        <v>260</v>
      </c>
      <c r="E4665" s="19" t="s">
        <v>9416</v>
      </c>
      <c r="F4665" s="10">
        <v>42036</v>
      </c>
      <c r="G4665" s="10">
        <v>45689</v>
      </c>
      <c r="H4665" s="11">
        <v>11</v>
      </c>
      <c r="I4665" s="20" t="s">
        <v>259</v>
      </c>
      <c r="J4665" s="11" t="s">
        <v>261</v>
      </c>
      <c r="K4665" s="11" t="s">
        <v>12658</v>
      </c>
      <c r="L4665" s="11">
        <v>2</v>
      </c>
    </row>
    <row r="4666" spans="1:12">
      <c r="A4666" s="11" t="s">
        <v>9167</v>
      </c>
      <c r="D4666" s="11" t="s">
        <v>260</v>
      </c>
      <c r="E4666" s="19" t="s">
        <v>9417</v>
      </c>
      <c r="F4666" s="10">
        <v>42036</v>
      </c>
      <c r="G4666" s="10">
        <v>45689</v>
      </c>
      <c r="H4666" s="11">
        <v>11</v>
      </c>
      <c r="I4666" s="20" t="s">
        <v>259</v>
      </c>
      <c r="J4666" s="11" t="s">
        <v>261</v>
      </c>
      <c r="K4666" s="11" t="s">
        <v>12658</v>
      </c>
      <c r="L4666" s="11">
        <v>2</v>
      </c>
    </row>
    <row r="4667" spans="1:12">
      <c r="A4667" s="11" t="s">
        <v>9168</v>
      </c>
      <c r="D4667" s="11" t="s">
        <v>260</v>
      </c>
      <c r="E4667" s="19" t="s">
        <v>9418</v>
      </c>
      <c r="F4667" s="10">
        <v>42036</v>
      </c>
      <c r="G4667" s="10">
        <v>45689</v>
      </c>
      <c r="H4667" s="11">
        <v>11</v>
      </c>
      <c r="I4667" s="20" t="s">
        <v>259</v>
      </c>
      <c r="J4667" s="11" t="s">
        <v>261</v>
      </c>
      <c r="K4667" s="11" t="s">
        <v>12658</v>
      </c>
      <c r="L4667" s="11">
        <v>2</v>
      </c>
    </row>
    <row r="4668" spans="1:12">
      <c r="A4668" s="11" t="s">
        <v>9169</v>
      </c>
      <c r="D4668" s="11" t="s">
        <v>260</v>
      </c>
      <c r="E4668" s="19" t="s">
        <v>9419</v>
      </c>
      <c r="F4668" s="10">
        <v>42036</v>
      </c>
      <c r="G4668" s="10">
        <v>45689</v>
      </c>
      <c r="H4668" s="11">
        <v>11</v>
      </c>
      <c r="I4668" s="20" t="s">
        <v>259</v>
      </c>
      <c r="J4668" s="11" t="s">
        <v>261</v>
      </c>
      <c r="K4668" s="11" t="s">
        <v>12658</v>
      </c>
      <c r="L4668" s="11">
        <v>2</v>
      </c>
    </row>
    <row r="4669" spans="1:12">
      <c r="A4669" s="11" t="s">
        <v>9170</v>
      </c>
      <c r="D4669" s="11" t="s">
        <v>260</v>
      </c>
      <c r="E4669" s="19" t="s">
        <v>9420</v>
      </c>
      <c r="F4669" s="10">
        <v>42036</v>
      </c>
      <c r="G4669" s="10">
        <v>45689</v>
      </c>
      <c r="H4669" s="11">
        <v>11</v>
      </c>
      <c r="I4669" s="20" t="s">
        <v>259</v>
      </c>
      <c r="J4669" s="11" t="s">
        <v>261</v>
      </c>
      <c r="K4669" s="11" t="s">
        <v>12658</v>
      </c>
      <c r="L4669" s="11">
        <v>2</v>
      </c>
    </row>
    <row r="4670" spans="1:12">
      <c r="A4670" s="11" t="s">
        <v>9171</v>
      </c>
      <c r="D4670" s="11" t="s">
        <v>260</v>
      </c>
      <c r="E4670" s="19" t="s">
        <v>9421</v>
      </c>
      <c r="F4670" s="10">
        <v>42036</v>
      </c>
      <c r="G4670" s="10">
        <v>45689</v>
      </c>
      <c r="H4670" s="11">
        <v>11</v>
      </c>
      <c r="I4670" s="20" t="s">
        <v>259</v>
      </c>
      <c r="J4670" s="11" t="s">
        <v>261</v>
      </c>
      <c r="K4670" s="11" t="s">
        <v>12658</v>
      </c>
      <c r="L4670" s="11">
        <v>2</v>
      </c>
    </row>
    <row r="4671" spans="1:12">
      <c r="A4671" s="11" t="s">
        <v>9172</v>
      </c>
      <c r="D4671" s="11" t="s">
        <v>260</v>
      </c>
      <c r="E4671" s="19" t="s">
        <v>9422</v>
      </c>
      <c r="F4671" s="10">
        <v>42036</v>
      </c>
      <c r="G4671" s="10">
        <v>45689</v>
      </c>
      <c r="H4671" s="11">
        <v>11</v>
      </c>
      <c r="I4671" s="11" t="s">
        <v>277</v>
      </c>
      <c r="J4671" s="11" t="s">
        <v>261</v>
      </c>
      <c r="K4671" s="11" t="s">
        <v>12658</v>
      </c>
      <c r="L4671" s="11">
        <v>2</v>
      </c>
    </row>
    <row r="4672" spans="1:12">
      <c r="A4672" s="11" t="s">
        <v>9173</v>
      </c>
      <c r="D4672" s="11" t="s">
        <v>260</v>
      </c>
      <c r="E4672" s="19" t="s">
        <v>9423</v>
      </c>
      <c r="F4672" s="10">
        <v>42036</v>
      </c>
      <c r="G4672" s="10">
        <v>45689</v>
      </c>
      <c r="H4672" s="11">
        <v>11</v>
      </c>
      <c r="I4672" s="11" t="s">
        <v>277</v>
      </c>
      <c r="J4672" s="11" t="s">
        <v>261</v>
      </c>
      <c r="K4672" s="11" t="s">
        <v>12658</v>
      </c>
      <c r="L4672" s="11">
        <v>2</v>
      </c>
    </row>
    <row r="4673" spans="1:12">
      <c r="A4673" s="11" t="s">
        <v>9174</v>
      </c>
      <c r="D4673" s="11" t="s">
        <v>260</v>
      </c>
      <c r="E4673" s="19" t="s">
        <v>9424</v>
      </c>
      <c r="F4673" s="10">
        <v>42036</v>
      </c>
      <c r="G4673" s="10">
        <v>45689</v>
      </c>
      <c r="H4673" s="11">
        <v>11</v>
      </c>
      <c r="I4673" s="11" t="s">
        <v>277</v>
      </c>
      <c r="J4673" s="11" t="s">
        <v>261</v>
      </c>
      <c r="K4673" s="11" t="s">
        <v>12658</v>
      </c>
      <c r="L4673" s="11">
        <v>2</v>
      </c>
    </row>
    <row r="4674" spans="1:12">
      <c r="A4674" s="11" t="s">
        <v>9175</v>
      </c>
      <c r="D4674" s="11" t="s">
        <v>260</v>
      </c>
      <c r="E4674" s="19" t="s">
        <v>9425</v>
      </c>
      <c r="F4674" s="10">
        <v>42036</v>
      </c>
      <c r="G4674" s="10">
        <v>45689</v>
      </c>
      <c r="H4674" s="11">
        <v>11</v>
      </c>
      <c r="I4674" s="20" t="s">
        <v>259</v>
      </c>
      <c r="J4674" s="11" t="s">
        <v>261</v>
      </c>
      <c r="K4674" s="11" t="s">
        <v>12658</v>
      </c>
      <c r="L4674" s="11">
        <v>2</v>
      </c>
    </row>
    <row r="4675" spans="1:12">
      <c r="A4675" s="11" t="s">
        <v>9176</v>
      </c>
      <c r="D4675" s="11" t="s">
        <v>260</v>
      </c>
      <c r="E4675" s="19" t="s">
        <v>9426</v>
      </c>
      <c r="F4675" s="10">
        <v>42036</v>
      </c>
      <c r="G4675" s="10">
        <v>45689</v>
      </c>
      <c r="H4675" s="11">
        <v>11</v>
      </c>
      <c r="I4675" s="20" t="s">
        <v>259</v>
      </c>
      <c r="J4675" s="11" t="s">
        <v>261</v>
      </c>
      <c r="K4675" s="11" t="s">
        <v>12658</v>
      </c>
      <c r="L4675" s="11">
        <v>2</v>
      </c>
    </row>
    <row r="4676" spans="1:12">
      <c r="A4676" s="11" t="s">
        <v>9177</v>
      </c>
      <c r="D4676" s="11" t="s">
        <v>260</v>
      </c>
      <c r="E4676" s="19" t="s">
        <v>9427</v>
      </c>
      <c r="F4676" s="10">
        <v>42036</v>
      </c>
      <c r="G4676" s="10">
        <v>45689</v>
      </c>
      <c r="H4676" s="11">
        <v>11</v>
      </c>
      <c r="I4676" s="20" t="s">
        <v>259</v>
      </c>
      <c r="J4676" s="11" t="s">
        <v>261</v>
      </c>
      <c r="K4676" s="11" t="s">
        <v>12658</v>
      </c>
      <c r="L4676" s="11">
        <v>2</v>
      </c>
    </row>
    <row r="4677" spans="1:12">
      <c r="A4677" s="11" t="s">
        <v>9178</v>
      </c>
      <c r="D4677" s="11" t="s">
        <v>260</v>
      </c>
      <c r="E4677" s="19" t="s">
        <v>9428</v>
      </c>
      <c r="F4677" s="10">
        <v>42036</v>
      </c>
      <c r="G4677" s="10">
        <v>45689</v>
      </c>
      <c r="H4677" s="11">
        <v>11</v>
      </c>
      <c r="I4677" s="20" t="s">
        <v>259</v>
      </c>
      <c r="J4677" s="11" t="s">
        <v>261</v>
      </c>
      <c r="K4677" s="11" t="s">
        <v>12658</v>
      </c>
      <c r="L4677" s="11">
        <v>2</v>
      </c>
    </row>
    <row r="4678" spans="1:12">
      <c r="A4678" s="11" t="s">
        <v>9179</v>
      </c>
      <c r="D4678" s="11" t="s">
        <v>260</v>
      </c>
      <c r="E4678" s="19" t="s">
        <v>9429</v>
      </c>
      <c r="F4678" s="10">
        <v>42036</v>
      </c>
      <c r="G4678" s="10">
        <v>45689</v>
      </c>
      <c r="H4678" s="11">
        <v>11</v>
      </c>
      <c r="I4678" s="20" t="s">
        <v>259</v>
      </c>
      <c r="J4678" s="11" t="s">
        <v>261</v>
      </c>
      <c r="K4678" s="11" t="s">
        <v>12658</v>
      </c>
      <c r="L4678" s="11">
        <v>2</v>
      </c>
    </row>
    <row r="4679" spans="1:12">
      <c r="A4679" s="11" t="s">
        <v>9180</v>
      </c>
      <c r="D4679" s="11" t="s">
        <v>260</v>
      </c>
      <c r="E4679" s="19" t="s">
        <v>9430</v>
      </c>
      <c r="F4679" s="10">
        <v>42036</v>
      </c>
      <c r="G4679" s="10">
        <v>45689</v>
      </c>
      <c r="H4679" s="11">
        <v>11</v>
      </c>
      <c r="I4679" s="20" t="s">
        <v>259</v>
      </c>
      <c r="J4679" s="11" t="s">
        <v>261</v>
      </c>
      <c r="K4679" s="11" t="s">
        <v>12658</v>
      </c>
      <c r="L4679" s="11">
        <v>2</v>
      </c>
    </row>
    <row r="4680" spans="1:12">
      <c r="A4680" s="11" t="s">
        <v>9181</v>
      </c>
      <c r="D4680" s="11" t="s">
        <v>260</v>
      </c>
      <c r="E4680" s="19" t="s">
        <v>9431</v>
      </c>
      <c r="F4680" s="10">
        <v>42036</v>
      </c>
      <c r="G4680" s="10">
        <v>45689</v>
      </c>
      <c r="H4680" s="11">
        <v>11</v>
      </c>
      <c r="I4680" s="20" t="s">
        <v>259</v>
      </c>
      <c r="J4680" s="11" t="s">
        <v>261</v>
      </c>
      <c r="K4680" s="11" t="s">
        <v>12658</v>
      </c>
      <c r="L4680" s="11">
        <v>2</v>
      </c>
    </row>
    <row r="4681" spans="1:12">
      <c r="A4681" s="11" t="s">
        <v>9182</v>
      </c>
      <c r="D4681" s="11" t="s">
        <v>260</v>
      </c>
      <c r="E4681" s="19" t="s">
        <v>9432</v>
      </c>
      <c r="F4681" s="10">
        <v>42036</v>
      </c>
      <c r="G4681" s="10">
        <v>45689</v>
      </c>
      <c r="H4681" s="11">
        <v>11</v>
      </c>
      <c r="I4681" s="20" t="s">
        <v>259</v>
      </c>
      <c r="J4681" s="11" t="s">
        <v>261</v>
      </c>
      <c r="K4681" s="11" t="s">
        <v>12658</v>
      </c>
      <c r="L4681" s="11">
        <v>2</v>
      </c>
    </row>
    <row r="4682" spans="1:12">
      <c r="A4682" s="11" t="s">
        <v>9183</v>
      </c>
      <c r="D4682" s="11" t="s">
        <v>260</v>
      </c>
      <c r="E4682" s="19" t="s">
        <v>9433</v>
      </c>
      <c r="F4682" s="10">
        <v>42036</v>
      </c>
      <c r="G4682" s="10">
        <v>45689</v>
      </c>
      <c r="H4682" s="11">
        <v>11</v>
      </c>
      <c r="I4682" s="20" t="s">
        <v>259</v>
      </c>
      <c r="J4682" s="11" t="s">
        <v>261</v>
      </c>
      <c r="K4682" s="11" t="s">
        <v>12658</v>
      </c>
      <c r="L4682" s="11">
        <v>2</v>
      </c>
    </row>
    <row r="4683" spans="1:12">
      <c r="A4683" s="11" t="s">
        <v>9184</v>
      </c>
      <c r="D4683" s="11" t="s">
        <v>260</v>
      </c>
      <c r="E4683" s="19" t="s">
        <v>9434</v>
      </c>
      <c r="F4683" s="10">
        <v>42036</v>
      </c>
      <c r="G4683" s="10">
        <v>45689</v>
      </c>
      <c r="H4683" s="11">
        <v>11</v>
      </c>
      <c r="I4683" s="20" t="s">
        <v>259</v>
      </c>
      <c r="J4683" s="11" t="s">
        <v>261</v>
      </c>
      <c r="K4683" s="11" t="s">
        <v>12658</v>
      </c>
      <c r="L4683" s="11">
        <v>2</v>
      </c>
    </row>
    <row r="4684" spans="1:12">
      <c r="A4684" s="11" t="s">
        <v>9185</v>
      </c>
      <c r="D4684" s="11" t="s">
        <v>260</v>
      </c>
      <c r="E4684" s="19" t="s">
        <v>9435</v>
      </c>
      <c r="F4684" s="10">
        <v>42036</v>
      </c>
      <c r="G4684" s="10">
        <v>45689</v>
      </c>
      <c r="H4684" s="11">
        <v>11</v>
      </c>
      <c r="I4684" s="20" t="s">
        <v>259</v>
      </c>
      <c r="J4684" s="11" t="s">
        <v>261</v>
      </c>
      <c r="K4684" s="11" t="s">
        <v>12658</v>
      </c>
      <c r="L4684" s="11">
        <v>2</v>
      </c>
    </row>
    <row r="4685" spans="1:12">
      <c r="A4685" s="11" t="s">
        <v>9186</v>
      </c>
      <c r="D4685" s="11" t="s">
        <v>260</v>
      </c>
      <c r="E4685" s="19" t="s">
        <v>9436</v>
      </c>
      <c r="F4685" s="10">
        <v>42036</v>
      </c>
      <c r="G4685" s="10">
        <v>45689</v>
      </c>
      <c r="H4685" s="11">
        <v>11</v>
      </c>
      <c r="I4685" s="20" t="s">
        <v>259</v>
      </c>
      <c r="J4685" s="11" t="s">
        <v>261</v>
      </c>
      <c r="K4685" s="11" t="s">
        <v>12658</v>
      </c>
      <c r="L4685" s="11">
        <v>2</v>
      </c>
    </row>
    <row r="4686" spans="1:12">
      <c r="A4686" s="11" t="s">
        <v>9187</v>
      </c>
      <c r="D4686" s="11" t="s">
        <v>260</v>
      </c>
      <c r="E4686" s="19" t="s">
        <v>9437</v>
      </c>
      <c r="F4686" s="10">
        <v>42036</v>
      </c>
      <c r="G4686" s="10">
        <v>45689</v>
      </c>
      <c r="H4686" s="11">
        <v>11</v>
      </c>
      <c r="I4686" s="20" t="s">
        <v>259</v>
      </c>
      <c r="J4686" s="11" t="s">
        <v>261</v>
      </c>
      <c r="K4686" s="11" t="s">
        <v>12658</v>
      </c>
      <c r="L4686" s="11">
        <v>2</v>
      </c>
    </row>
    <row r="4687" spans="1:12">
      <c r="A4687" s="11" t="s">
        <v>9188</v>
      </c>
      <c r="D4687" s="11" t="s">
        <v>260</v>
      </c>
      <c r="E4687" s="19" t="s">
        <v>9438</v>
      </c>
      <c r="F4687" s="10">
        <v>42036</v>
      </c>
      <c r="G4687" s="10">
        <v>45689</v>
      </c>
      <c r="H4687" s="11">
        <v>11</v>
      </c>
      <c r="I4687" s="20" t="s">
        <v>259</v>
      </c>
      <c r="J4687" s="11" t="s">
        <v>261</v>
      </c>
      <c r="K4687" s="11" t="s">
        <v>12658</v>
      </c>
      <c r="L4687" s="11">
        <v>2</v>
      </c>
    </row>
    <row r="4688" spans="1:12">
      <c r="A4688" s="11" t="s">
        <v>9189</v>
      </c>
      <c r="D4688" s="11" t="s">
        <v>260</v>
      </c>
      <c r="E4688" s="19" t="s">
        <v>9439</v>
      </c>
      <c r="F4688" s="10">
        <v>42036</v>
      </c>
      <c r="G4688" s="10">
        <v>45689</v>
      </c>
      <c r="H4688" s="11">
        <v>11</v>
      </c>
      <c r="I4688" s="20" t="s">
        <v>259</v>
      </c>
      <c r="J4688" s="11" t="s">
        <v>261</v>
      </c>
      <c r="K4688" s="11" t="s">
        <v>12658</v>
      </c>
      <c r="L4688" s="11">
        <v>2</v>
      </c>
    </row>
    <row r="4689" spans="1:12">
      <c r="A4689" s="11" t="s">
        <v>9190</v>
      </c>
      <c r="D4689" s="11" t="s">
        <v>260</v>
      </c>
      <c r="E4689" s="19" t="s">
        <v>9440</v>
      </c>
      <c r="F4689" s="10">
        <v>42036</v>
      </c>
      <c r="G4689" s="10">
        <v>45689</v>
      </c>
      <c r="H4689" s="11">
        <v>11</v>
      </c>
      <c r="I4689" s="11" t="s">
        <v>277</v>
      </c>
      <c r="J4689" s="11" t="s">
        <v>261</v>
      </c>
      <c r="K4689" s="11" t="s">
        <v>12658</v>
      </c>
      <c r="L4689" s="11">
        <v>2</v>
      </c>
    </row>
    <row r="4690" spans="1:12">
      <c r="A4690" s="11" t="s">
        <v>9191</v>
      </c>
      <c r="D4690" s="11" t="s">
        <v>260</v>
      </c>
      <c r="E4690" s="19" t="s">
        <v>9441</v>
      </c>
      <c r="F4690" s="10">
        <v>42036</v>
      </c>
      <c r="G4690" s="10">
        <v>45689</v>
      </c>
      <c r="H4690" s="11">
        <v>11</v>
      </c>
      <c r="I4690" s="11" t="s">
        <v>277</v>
      </c>
      <c r="J4690" s="11" t="s">
        <v>261</v>
      </c>
      <c r="K4690" s="11" t="s">
        <v>12658</v>
      </c>
      <c r="L4690" s="11">
        <v>2</v>
      </c>
    </row>
    <row r="4691" spans="1:12">
      <c r="A4691" s="11" t="s">
        <v>9192</v>
      </c>
      <c r="D4691" s="11" t="s">
        <v>260</v>
      </c>
      <c r="E4691" s="19" t="s">
        <v>9442</v>
      </c>
      <c r="F4691" s="10">
        <v>42036</v>
      </c>
      <c r="G4691" s="10">
        <v>45689</v>
      </c>
      <c r="H4691" s="11">
        <v>11</v>
      </c>
      <c r="I4691" s="11" t="s">
        <v>277</v>
      </c>
      <c r="J4691" s="11" t="s">
        <v>261</v>
      </c>
      <c r="K4691" s="11" t="s">
        <v>12658</v>
      </c>
      <c r="L4691" s="11">
        <v>2</v>
      </c>
    </row>
    <row r="4692" spans="1:12">
      <c r="A4692" s="11" t="s">
        <v>9193</v>
      </c>
      <c r="D4692" s="11" t="s">
        <v>260</v>
      </c>
      <c r="E4692" s="19" t="s">
        <v>9443</v>
      </c>
      <c r="F4692" s="10">
        <v>42036</v>
      </c>
      <c r="G4692" s="10">
        <v>45689</v>
      </c>
      <c r="H4692" s="11">
        <v>11</v>
      </c>
      <c r="I4692" s="20" t="s">
        <v>259</v>
      </c>
      <c r="J4692" s="11" t="s">
        <v>261</v>
      </c>
      <c r="K4692" s="11" t="s">
        <v>12658</v>
      </c>
      <c r="L4692" s="11">
        <v>2</v>
      </c>
    </row>
    <row r="4693" spans="1:12">
      <c r="A4693" s="11" t="s">
        <v>9194</v>
      </c>
      <c r="D4693" s="11" t="s">
        <v>260</v>
      </c>
      <c r="E4693" s="19" t="s">
        <v>9444</v>
      </c>
      <c r="F4693" s="10">
        <v>42036</v>
      </c>
      <c r="G4693" s="10">
        <v>45689</v>
      </c>
      <c r="H4693" s="11">
        <v>11</v>
      </c>
      <c r="I4693" s="20" t="s">
        <v>259</v>
      </c>
      <c r="J4693" s="11" t="s">
        <v>261</v>
      </c>
      <c r="K4693" s="11" t="s">
        <v>12658</v>
      </c>
      <c r="L4693" s="11">
        <v>2</v>
      </c>
    </row>
    <row r="4694" spans="1:12">
      <c r="A4694" s="11" t="s">
        <v>9195</v>
      </c>
      <c r="D4694" s="11" t="s">
        <v>260</v>
      </c>
      <c r="E4694" s="19" t="s">
        <v>9445</v>
      </c>
      <c r="F4694" s="10">
        <v>42036</v>
      </c>
      <c r="G4694" s="10">
        <v>45689</v>
      </c>
      <c r="H4694" s="11">
        <v>11</v>
      </c>
      <c r="I4694" s="20" t="s">
        <v>259</v>
      </c>
      <c r="J4694" s="11" t="s">
        <v>261</v>
      </c>
      <c r="K4694" s="11" t="s">
        <v>12658</v>
      </c>
      <c r="L4694" s="11">
        <v>2</v>
      </c>
    </row>
    <row r="4695" spans="1:12">
      <c r="A4695" s="11" t="s">
        <v>9196</v>
      </c>
      <c r="D4695" s="11" t="s">
        <v>260</v>
      </c>
      <c r="E4695" s="19" t="s">
        <v>9446</v>
      </c>
      <c r="F4695" s="10">
        <v>42036</v>
      </c>
      <c r="G4695" s="10">
        <v>45689</v>
      </c>
      <c r="H4695" s="11">
        <v>11</v>
      </c>
      <c r="I4695" s="20" t="s">
        <v>259</v>
      </c>
      <c r="J4695" s="11" t="s">
        <v>261</v>
      </c>
      <c r="K4695" s="11" t="s">
        <v>12658</v>
      </c>
      <c r="L4695" s="11">
        <v>2</v>
      </c>
    </row>
    <row r="4696" spans="1:12">
      <c r="A4696" s="11" t="s">
        <v>9197</v>
      </c>
      <c r="D4696" s="11" t="s">
        <v>260</v>
      </c>
      <c r="E4696" s="19" t="s">
        <v>9447</v>
      </c>
      <c r="F4696" s="10">
        <v>42036</v>
      </c>
      <c r="G4696" s="10">
        <v>45689</v>
      </c>
      <c r="H4696" s="11">
        <v>11</v>
      </c>
      <c r="I4696" s="20" t="s">
        <v>259</v>
      </c>
      <c r="J4696" s="11" t="s">
        <v>261</v>
      </c>
      <c r="K4696" s="11" t="s">
        <v>12658</v>
      </c>
      <c r="L4696" s="11">
        <v>2</v>
      </c>
    </row>
    <row r="4697" spans="1:12">
      <c r="A4697" s="11" t="s">
        <v>9198</v>
      </c>
      <c r="D4697" s="11" t="s">
        <v>260</v>
      </c>
      <c r="E4697" s="19" t="s">
        <v>9448</v>
      </c>
      <c r="F4697" s="10">
        <v>42036</v>
      </c>
      <c r="G4697" s="10">
        <v>45689</v>
      </c>
      <c r="H4697" s="11">
        <v>11</v>
      </c>
      <c r="I4697" s="20" t="s">
        <v>259</v>
      </c>
      <c r="J4697" s="11" t="s">
        <v>261</v>
      </c>
      <c r="K4697" s="11" t="s">
        <v>12658</v>
      </c>
      <c r="L4697" s="11">
        <v>2</v>
      </c>
    </row>
    <row r="4698" spans="1:12">
      <c r="A4698" s="11" t="s">
        <v>9199</v>
      </c>
      <c r="D4698" s="11" t="s">
        <v>260</v>
      </c>
      <c r="E4698" s="19" t="s">
        <v>9449</v>
      </c>
      <c r="F4698" s="10">
        <v>42036</v>
      </c>
      <c r="G4698" s="10">
        <v>45689</v>
      </c>
      <c r="H4698" s="11">
        <v>11</v>
      </c>
      <c r="I4698" s="20" t="s">
        <v>259</v>
      </c>
      <c r="J4698" s="11" t="s">
        <v>261</v>
      </c>
      <c r="K4698" s="11" t="s">
        <v>12658</v>
      </c>
      <c r="L4698" s="11">
        <v>2</v>
      </c>
    </row>
    <row r="4699" spans="1:12">
      <c r="A4699" s="11" t="s">
        <v>9200</v>
      </c>
      <c r="D4699" s="11" t="s">
        <v>260</v>
      </c>
      <c r="E4699" s="19" t="s">
        <v>9450</v>
      </c>
      <c r="F4699" s="10">
        <v>42036</v>
      </c>
      <c r="G4699" s="10">
        <v>45689</v>
      </c>
      <c r="H4699" s="11">
        <v>11</v>
      </c>
      <c r="I4699" s="20" t="s">
        <v>259</v>
      </c>
      <c r="J4699" s="11" t="s">
        <v>261</v>
      </c>
      <c r="K4699" s="11" t="s">
        <v>12658</v>
      </c>
      <c r="L4699" s="11">
        <v>2</v>
      </c>
    </row>
    <row r="4700" spans="1:12">
      <c r="A4700" s="11" t="s">
        <v>9201</v>
      </c>
      <c r="D4700" s="11" t="s">
        <v>260</v>
      </c>
      <c r="E4700" s="19" t="s">
        <v>9451</v>
      </c>
      <c r="F4700" s="10">
        <v>42036</v>
      </c>
      <c r="G4700" s="10">
        <v>45689</v>
      </c>
      <c r="H4700" s="11">
        <v>11</v>
      </c>
      <c r="I4700" s="20" t="s">
        <v>259</v>
      </c>
      <c r="J4700" s="11" t="s">
        <v>261</v>
      </c>
      <c r="K4700" s="11" t="s">
        <v>12658</v>
      </c>
      <c r="L4700" s="11">
        <v>2</v>
      </c>
    </row>
    <row r="4701" spans="1:12">
      <c r="A4701" s="11" t="s">
        <v>9202</v>
      </c>
      <c r="D4701" s="11" t="s">
        <v>260</v>
      </c>
      <c r="E4701" s="19" t="s">
        <v>9452</v>
      </c>
      <c r="F4701" s="10">
        <v>42036</v>
      </c>
      <c r="G4701" s="10">
        <v>45689</v>
      </c>
      <c r="H4701" s="11">
        <v>11</v>
      </c>
      <c r="I4701" s="20" t="s">
        <v>259</v>
      </c>
      <c r="J4701" s="11" t="s">
        <v>261</v>
      </c>
      <c r="K4701" s="11" t="s">
        <v>12658</v>
      </c>
      <c r="L4701" s="11">
        <v>2</v>
      </c>
    </row>
    <row r="4702" spans="1:12">
      <c r="A4702" s="11" t="s">
        <v>9203</v>
      </c>
      <c r="D4702" s="11" t="s">
        <v>260</v>
      </c>
      <c r="E4702" s="19" t="s">
        <v>9453</v>
      </c>
      <c r="F4702" s="10">
        <v>42036</v>
      </c>
      <c r="G4702" s="10">
        <v>45689</v>
      </c>
      <c r="H4702" s="11">
        <v>11</v>
      </c>
      <c r="I4702" s="20" t="s">
        <v>259</v>
      </c>
      <c r="J4702" s="11" t="s">
        <v>261</v>
      </c>
      <c r="K4702" s="11" t="s">
        <v>12658</v>
      </c>
      <c r="L4702" s="11">
        <v>2</v>
      </c>
    </row>
    <row r="4703" spans="1:12">
      <c r="A4703" s="11" t="s">
        <v>9204</v>
      </c>
      <c r="D4703" s="11" t="s">
        <v>260</v>
      </c>
      <c r="E4703" s="19" t="s">
        <v>9454</v>
      </c>
      <c r="F4703" s="10">
        <v>42036</v>
      </c>
      <c r="G4703" s="10">
        <v>45689</v>
      </c>
      <c r="H4703" s="11">
        <v>11</v>
      </c>
      <c r="I4703" s="20" t="s">
        <v>259</v>
      </c>
      <c r="J4703" s="11" t="s">
        <v>261</v>
      </c>
      <c r="K4703" s="11" t="s">
        <v>12658</v>
      </c>
      <c r="L4703" s="11">
        <v>2</v>
      </c>
    </row>
    <row r="4704" spans="1:12">
      <c r="A4704" s="11" t="s">
        <v>9205</v>
      </c>
      <c r="D4704" s="11" t="s">
        <v>260</v>
      </c>
      <c r="E4704" s="19" t="s">
        <v>9455</v>
      </c>
      <c r="F4704" s="10">
        <v>42036</v>
      </c>
      <c r="G4704" s="10">
        <v>45689</v>
      </c>
      <c r="H4704" s="11">
        <v>11</v>
      </c>
      <c r="I4704" s="20" t="s">
        <v>259</v>
      </c>
      <c r="J4704" s="11" t="s">
        <v>261</v>
      </c>
      <c r="K4704" s="11" t="s">
        <v>12658</v>
      </c>
      <c r="L4704" s="11">
        <v>2</v>
      </c>
    </row>
    <row r="4705" spans="1:12">
      <c r="A4705" s="11" t="s">
        <v>9206</v>
      </c>
      <c r="D4705" s="11" t="s">
        <v>260</v>
      </c>
      <c r="E4705" s="19" t="s">
        <v>9456</v>
      </c>
      <c r="F4705" s="10">
        <v>42036</v>
      </c>
      <c r="G4705" s="10">
        <v>45689</v>
      </c>
      <c r="H4705" s="11">
        <v>11</v>
      </c>
      <c r="I4705" s="20" t="s">
        <v>259</v>
      </c>
      <c r="J4705" s="11" t="s">
        <v>261</v>
      </c>
      <c r="K4705" s="11" t="s">
        <v>12658</v>
      </c>
      <c r="L4705" s="11">
        <v>2</v>
      </c>
    </row>
    <row r="4706" spans="1:12">
      <c r="A4706" s="11" t="s">
        <v>9207</v>
      </c>
      <c r="D4706" s="11" t="s">
        <v>260</v>
      </c>
      <c r="E4706" s="19" t="s">
        <v>9457</v>
      </c>
      <c r="F4706" s="10">
        <v>42036</v>
      </c>
      <c r="G4706" s="10">
        <v>45689</v>
      </c>
      <c r="H4706" s="11">
        <v>11</v>
      </c>
      <c r="I4706" s="20" t="s">
        <v>259</v>
      </c>
      <c r="J4706" s="11" t="s">
        <v>261</v>
      </c>
      <c r="K4706" s="11" t="s">
        <v>12658</v>
      </c>
      <c r="L4706" s="11">
        <v>2</v>
      </c>
    </row>
    <row r="4707" spans="1:12">
      <c r="A4707" s="11" t="s">
        <v>9208</v>
      </c>
      <c r="D4707" s="11" t="s">
        <v>260</v>
      </c>
      <c r="E4707" s="19" t="s">
        <v>9458</v>
      </c>
      <c r="F4707" s="10">
        <v>42036</v>
      </c>
      <c r="G4707" s="10">
        <v>45689</v>
      </c>
      <c r="H4707" s="11">
        <v>11</v>
      </c>
      <c r="I4707" s="11" t="s">
        <v>277</v>
      </c>
      <c r="J4707" s="11" t="s">
        <v>261</v>
      </c>
      <c r="K4707" s="11" t="s">
        <v>12658</v>
      </c>
      <c r="L4707" s="11">
        <v>2</v>
      </c>
    </row>
    <row r="4708" spans="1:12">
      <c r="A4708" s="11" t="s">
        <v>9209</v>
      </c>
      <c r="D4708" s="11" t="s">
        <v>260</v>
      </c>
      <c r="E4708" s="19" t="s">
        <v>9459</v>
      </c>
      <c r="F4708" s="10">
        <v>42036</v>
      </c>
      <c r="G4708" s="10">
        <v>45689</v>
      </c>
      <c r="H4708" s="11">
        <v>11</v>
      </c>
      <c r="I4708" s="11" t="s">
        <v>277</v>
      </c>
      <c r="J4708" s="11" t="s">
        <v>261</v>
      </c>
      <c r="K4708" s="11" t="s">
        <v>12658</v>
      </c>
      <c r="L4708" s="11">
        <v>2</v>
      </c>
    </row>
    <row r="4709" spans="1:12">
      <c r="A4709" s="11" t="s">
        <v>9210</v>
      </c>
      <c r="D4709" s="11" t="s">
        <v>260</v>
      </c>
      <c r="E4709" s="19" t="s">
        <v>9460</v>
      </c>
      <c r="F4709" s="10">
        <v>42036</v>
      </c>
      <c r="G4709" s="10">
        <v>45689</v>
      </c>
      <c r="H4709" s="11">
        <v>11</v>
      </c>
      <c r="I4709" s="11" t="s">
        <v>277</v>
      </c>
      <c r="J4709" s="11" t="s">
        <v>261</v>
      </c>
      <c r="K4709" s="11" t="s">
        <v>12658</v>
      </c>
      <c r="L4709" s="11">
        <v>2</v>
      </c>
    </row>
    <row r="4710" spans="1:12">
      <c r="A4710" s="11" t="s">
        <v>9211</v>
      </c>
      <c r="D4710" s="11" t="s">
        <v>260</v>
      </c>
      <c r="E4710" s="19" t="s">
        <v>9461</v>
      </c>
      <c r="F4710" s="10">
        <v>42036</v>
      </c>
      <c r="G4710" s="10">
        <v>45689</v>
      </c>
      <c r="H4710" s="11">
        <v>11</v>
      </c>
      <c r="I4710" s="20" t="s">
        <v>259</v>
      </c>
      <c r="J4710" s="11" t="s">
        <v>261</v>
      </c>
      <c r="K4710" s="11" t="s">
        <v>12658</v>
      </c>
      <c r="L4710" s="11">
        <v>2</v>
      </c>
    </row>
    <row r="4711" spans="1:12">
      <c r="A4711" s="11" t="s">
        <v>9212</v>
      </c>
      <c r="D4711" s="11" t="s">
        <v>260</v>
      </c>
      <c r="E4711" s="19" t="s">
        <v>9462</v>
      </c>
      <c r="F4711" s="10">
        <v>42036</v>
      </c>
      <c r="G4711" s="10">
        <v>45689</v>
      </c>
      <c r="H4711" s="11">
        <v>11</v>
      </c>
      <c r="I4711" s="20" t="s">
        <v>259</v>
      </c>
      <c r="J4711" s="11" t="s">
        <v>261</v>
      </c>
      <c r="K4711" s="11" t="s">
        <v>12658</v>
      </c>
      <c r="L4711" s="11">
        <v>2</v>
      </c>
    </row>
    <row r="4712" spans="1:12">
      <c r="A4712" s="11" t="s">
        <v>9213</v>
      </c>
      <c r="D4712" s="11" t="s">
        <v>260</v>
      </c>
      <c r="E4712" s="19" t="s">
        <v>9463</v>
      </c>
      <c r="F4712" s="10">
        <v>42036</v>
      </c>
      <c r="G4712" s="10">
        <v>45689</v>
      </c>
      <c r="H4712" s="11">
        <v>11</v>
      </c>
      <c r="I4712" s="20" t="s">
        <v>259</v>
      </c>
      <c r="J4712" s="11" t="s">
        <v>261</v>
      </c>
      <c r="K4712" s="11" t="s">
        <v>12658</v>
      </c>
      <c r="L4712" s="11">
        <v>2</v>
      </c>
    </row>
    <row r="4713" spans="1:12">
      <c r="A4713" s="11" t="s">
        <v>9214</v>
      </c>
      <c r="D4713" s="11" t="s">
        <v>260</v>
      </c>
      <c r="E4713" s="19" t="s">
        <v>9464</v>
      </c>
      <c r="F4713" s="10">
        <v>42036</v>
      </c>
      <c r="G4713" s="10">
        <v>45689</v>
      </c>
      <c r="H4713" s="11">
        <v>11</v>
      </c>
      <c r="I4713" s="20" t="s">
        <v>259</v>
      </c>
      <c r="J4713" s="11" t="s">
        <v>261</v>
      </c>
      <c r="K4713" s="11" t="s">
        <v>12658</v>
      </c>
      <c r="L4713" s="11">
        <v>2</v>
      </c>
    </row>
    <row r="4714" spans="1:12">
      <c r="A4714" s="11" t="s">
        <v>9215</v>
      </c>
      <c r="D4714" s="11" t="s">
        <v>260</v>
      </c>
      <c r="E4714" s="19" t="s">
        <v>9465</v>
      </c>
      <c r="F4714" s="10">
        <v>42036</v>
      </c>
      <c r="G4714" s="10">
        <v>45689</v>
      </c>
      <c r="H4714" s="11">
        <v>11</v>
      </c>
      <c r="I4714" s="20" t="s">
        <v>259</v>
      </c>
      <c r="J4714" s="11" t="s">
        <v>261</v>
      </c>
      <c r="K4714" s="11" t="s">
        <v>12658</v>
      </c>
      <c r="L4714" s="11">
        <v>2</v>
      </c>
    </row>
    <row r="4715" spans="1:12">
      <c r="A4715" s="11" t="s">
        <v>9216</v>
      </c>
      <c r="D4715" s="11" t="s">
        <v>260</v>
      </c>
      <c r="E4715" s="19" t="s">
        <v>9466</v>
      </c>
      <c r="F4715" s="10">
        <v>42036</v>
      </c>
      <c r="G4715" s="10">
        <v>45689</v>
      </c>
      <c r="H4715" s="11">
        <v>11</v>
      </c>
      <c r="I4715" s="20" t="s">
        <v>259</v>
      </c>
      <c r="J4715" s="11" t="s">
        <v>261</v>
      </c>
      <c r="K4715" s="11" t="s">
        <v>12658</v>
      </c>
      <c r="L4715" s="11">
        <v>2</v>
      </c>
    </row>
    <row r="4716" spans="1:12">
      <c r="A4716" s="11" t="s">
        <v>9217</v>
      </c>
      <c r="D4716" s="11" t="s">
        <v>260</v>
      </c>
      <c r="E4716" s="19" t="s">
        <v>9467</v>
      </c>
      <c r="F4716" s="10">
        <v>42036</v>
      </c>
      <c r="G4716" s="10">
        <v>45689</v>
      </c>
      <c r="H4716" s="11">
        <v>11</v>
      </c>
      <c r="I4716" s="20" t="s">
        <v>259</v>
      </c>
      <c r="J4716" s="11" t="s">
        <v>261</v>
      </c>
      <c r="K4716" s="11" t="s">
        <v>12658</v>
      </c>
      <c r="L4716" s="11">
        <v>2</v>
      </c>
    </row>
    <row r="4717" spans="1:12">
      <c r="A4717" s="11" t="s">
        <v>9218</v>
      </c>
      <c r="D4717" s="11" t="s">
        <v>260</v>
      </c>
      <c r="E4717" s="19" t="s">
        <v>9468</v>
      </c>
      <c r="F4717" s="10">
        <v>42036</v>
      </c>
      <c r="G4717" s="10">
        <v>45689</v>
      </c>
      <c r="H4717" s="11">
        <v>11</v>
      </c>
      <c r="I4717" s="20" t="s">
        <v>259</v>
      </c>
      <c r="J4717" s="11" t="s">
        <v>261</v>
      </c>
      <c r="K4717" s="11" t="s">
        <v>12658</v>
      </c>
      <c r="L4717" s="11">
        <v>2</v>
      </c>
    </row>
    <row r="4718" spans="1:12">
      <c r="A4718" s="11" t="s">
        <v>9219</v>
      </c>
      <c r="D4718" s="11" t="s">
        <v>260</v>
      </c>
      <c r="E4718" s="19" t="s">
        <v>9469</v>
      </c>
      <c r="F4718" s="10">
        <v>42036</v>
      </c>
      <c r="G4718" s="10">
        <v>45689</v>
      </c>
      <c r="H4718" s="11">
        <v>11</v>
      </c>
      <c r="I4718" s="20" t="s">
        <v>259</v>
      </c>
      <c r="J4718" s="11" t="s">
        <v>261</v>
      </c>
      <c r="K4718" s="11" t="s">
        <v>12658</v>
      </c>
      <c r="L4718" s="11">
        <v>2</v>
      </c>
    </row>
    <row r="4719" spans="1:12">
      <c r="A4719" s="11" t="s">
        <v>9220</v>
      </c>
      <c r="D4719" s="11" t="s">
        <v>260</v>
      </c>
      <c r="E4719" s="19" t="s">
        <v>9470</v>
      </c>
      <c r="F4719" s="10">
        <v>42036</v>
      </c>
      <c r="G4719" s="10">
        <v>45689</v>
      </c>
      <c r="H4719" s="11">
        <v>11</v>
      </c>
      <c r="I4719" s="20" t="s">
        <v>259</v>
      </c>
      <c r="J4719" s="11" t="s">
        <v>261</v>
      </c>
      <c r="K4719" s="11" t="s">
        <v>12658</v>
      </c>
      <c r="L4719" s="11">
        <v>2</v>
      </c>
    </row>
    <row r="4720" spans="1:12">
      <c r="A4720" s="11" t="s">
        <v>9221</v>
      </c>
      <c r="D4720" s="11" t="s">
        <v>260</v>
      </c>
      <c r="E4720" s="19" t="s">
        <v>9471</v>
      </c>
      <c r="F4720" s="10">
        <v>42036</v>
      </c>
      <c r="G4720" s="10">
        <v>45689</v>
      </c>
      <c r="H4720" s="11">
        <v>11</v>
      </c>
      <c r="I4720" s="20" t="s">
        <v>259</v>
      </c>
      <c r="J4720" s="11" t="s">
        <v>261</v>
      </c>
      <c r="K4720" s="11" t="s">
        <v>12658</v>
      </c>
      <c r="L4720" s="11">
        <v>2</v>
      </c>
    </row>
    <row r="4721" spans="1:12">
      <c r="A4721" s="11" t="s">
        <v>9222</v>
      </c>
      <c r="D4721" s="11" t="s">
        <v>260</v>
      </c>
      <c r="E4721" s="19" t="s">
        <v>9472</v>
      </c>
      <c r="F4721" s="10">
        <v>42036</v>
      </c>
      <c r="G4721" s="10">
        <v>45689</v>
      </c>
      <c r="H4721" s="11">
        <v>11</v>
      </c>
      <c r="I4721" s="20" t="s">
        <v>259</v>
      </c>
      <c r="J4721" s="11" t="s">
        <v>261</v>
      </c>
      <c r="K4721" s="11" t="s">
        <v>12658</v>
      </c>
      <c r="L4721" s="11">
        <v>2</v>
      </c>
    </row>
    <row r="4722" spans="1:12">
      <c r="A4722" s="11" t="s">
        <v>9223</v>
      </c>
      <c r="D4722" s="11" t="s">
        <v>260</v>
      </c>
      <c r="E4722" s="19" t="s">
        <v>9473</v>
      </c>
      <c r="F4722" s="10">
        <v>42036</v>
      </c>
      <c r="G4722" s="10">
        <v>45689</v>
      </c>
      <c r="H4722" s="11">
        <v>11</v>
      </c>
      <c r="I4722" s="20" t="s">
        <v>259</v>
      </c>
      <c r="J4722" s="11" t="s">
        <v>261</v>
      </c>
      <c r="K4722" s="11" t="s">
        <v>12658</v>
      </c>
      <c r="L4722" s="11">
        <v>2</v>
      </c>
    </row>
    <row r="4723" spans="1:12">
      <c r="A4723" s="11" t="s">
        <v>9224</v>
      </c>
      <c r="D4723" s="11" t="s">
        <v>260</v>
      </c>
      <c r="E4723" s="19" t="s">
        <v>9474</v>
      </c>
      <c r="F4723" s="10">
        <v>42036</v>
      </c>
      <c r="G4723" s="10">
        <v>45689</v>
      </c>
      <c r="H4723" s="11">
        <v>11</v>
      </c>
      <c r="I4723" s="20" t="s">
        <v>259</v>
      </c>
      <c r="J4723" s="11" t="s">
        <v>261</v>
      </c>
      <c r="K4723" s="11" t="s">
        <v>12658</v>
      </c>
      <c r="L4723" s="11">
        <v>2</v>
      </c>
    </row>
    <row r="4724" spans="1:12">
      <c r="A4724" s="11" t="s">
        <v>9225</v>
      </c>
      <c r="D4724" s="11" t="s">
        <v>260</v>
      </c>
      <c r="E4724" s="19" t="s">
        <v>9475</v>
      </c>
      <c r="F4724" s="10">
        <v>42036</v>
      </c>
      <c r="G4724" s="10">
        <v>45689</v>
      </c>
      <c r="H4724" s="11">
        <v>11</v>
      </c>
      <c r="I4724" s="20" t="s">
        <v>259</v>
      </c>
      <c r="J4724" s="11" t="s">
        <v>261</v>
      </c>
      <c r="K4724" s="11" t="s">
        <v>12658</v>
      </c>
      <c r="L4724" s="11">
        <v>2</v>
      </c>
    </row>
    <row r="4725" spans="1:12">
      <c r="A4725" s="11" t="s">
        <v>9226</v>
      </c>
      <c r="D4725" s="11" t="s">
        <v>260</v>
      </c>
      <c r="E4725" s="19" t="s">
        <v>9476</v>
      </c>
      <c r="F4725" s="10">
        <v>42036</v>
      </c>
      <c r="G4725" s="10">
        <v>45689</v>
      </c>
      <c r="H4725" s="11">
        <v>11</v>
      </c>
      <c r="I4725" s="11" t="s">
        <v>277</v>
      </c>
      <c r="J4725" s="11" t="s">
        <v>261</v>
      </c>
      <c r="K4725" s="11" t="s">
        <v>12658</v>
      </c>
      <c r="L4725" s="11">
        <v>2</v>
      </c>
    </row>
    <row r="4726" spans="1:12">
      <c r="A4726" s="11" t="s">
        <v>9227</v>
      </c>
      <c r="D4726" s="11" t="s">
        <v>260</v>
      </c>
      <c r="E4726" s="19" t="s">
        <v>9477</v>
      </c>
      <c r="F4726" s="10">
        <v>42036</v>
      </c>
      <c r="G4726" s="10">
        <v>45689</v>
      </c>
      <c r="H4726" s="11">
        <v>11</v>
      </c>
      <c r="I4726" s="11" t="s">
        <v>277</v>
      </c>
      <c r="J4726" s="11" t="s">
        <v>261</v>
      </c>
      <c r="K4726" s="11" t="s">
        <v>12658</v>
      </c>
      <c r="L4726" s="11">
        <v>2</v>
      </c>
    </row>
    <row r="4727" spans="1:12">
      <c r="A4727" s="11" t="s">
        <v>9228</v>
      </c>
      <c r="D4727" s="11" t="s">
        <v>260</v>
      </c>
      <c r="E4727" s="19" t="s">
        <v>9478</v>
      </c>
      <c r="F4727" s="10">
        <v>42036</v>
      </c>
      <c r="G4727" s="10">
        <v>45689</v>
      </c>
      <c r="H4727" s="11">
        <v>11</v>
      </c>
      <c r="I4727" s="11" t="s">
        <v>277</v>
      </c>
      <c r="J4727" s="11" t="s">
        <v>261</v>
      </c>
      <c r="K4727" s="11" t="s">
        <v>12658</v>
      </c>
      <c r="L4727" s="11">
        <v>2</v>
      </c>
    </row>
    <row r="4728" spans="1:12">
      <c r="A4728" s="11" t="s">
        <v>9229</v>
      </c>
      <c r="D4728" s="11" t="s">
        <v>260</v>
      </c>
      <c r="E4728" s="19" t="s">
        <v>9479</v>
      </c>
      <c r="F4728" s="10">
        <v>42036</v>
      </c>
      <c r="G4728" s="10">
        <v>45689</v>
      </c>
      <c r="H4728" s="11">
        <v>11</v>
      </c>
      <c r="I4728" s="20" t="s">
        <v>259</v>
      </c>
      <c r="J4728" s="11" t="s">
        <v>261</v>
      </c>
      <c r="K4728" s="11" t="s">
        <v>12658</v>
      </c>
      <c r="L4728" s="11">
        <v>2</v>
      </c>
    </row>
    <row r="4729" spans="1:12">
      <c r="A4729" s="11" t="s">
        <v>9230</v>
      </c>
      <c r="D4729" s="11" t="s">
        <v>260</v>
      </c>
      <c r="E4729" s="19" t="s">
        <v>9480</v>
      </c>
      <c r="F4729" s="10">
        <v>42036</v>
      </c>
      <c r="G4729" s="10">
        <v>45689</v>
      </c>
      <c r="H4729" s="11">
        <v>11</v>
      </c>
      <c r="I4729" s="20" t="s">
        <v>259</v>
      </c>
      <c r="J4729" s="11" t="s">
        <v>261</v>
      </c>
      <c r="K4729" s="11" t="s">
        <v>12658</v>
      </c>
      <c r="L4729" s="11">
        <v>2</v>
      </c>
    </row>
    <row r="4730" spans="1:12">
      <c r="A4730" s="11" t="s">
        <v>9231</v>
      </c>
      <c r="D4730" s="11" t="s">
        <v>260</v>
      </c>
      <c r="E4730" s="19" t="s">
        <v>9481</v>
      </c>
      <c r="F4730" s="10">
        <v>42036</v>
      </c>
      <c r="G4730" s="10">
        <v>45689</v>
      </c>
      <c r="H4730" s="11">
        <v>11</v>
      </c>
      <c r="I4730" s="20" t="s">
        <v>259</v>
      </c>
      <c r="J4730" s="11" t="s">
        <v>261</v>
      </c>
      <c r="K4730" s="11" t="s">
        <v>12658</v>
      </c>
      <c r="L4730" s="11">
        <v>2</v>
      </c>
    </row>
    <row r="4731" spans="1:12">
      <c r="A4731" s="11" t="s">
        <v>9232</v>
      </c>
      <c r="D4731" s="11" t="s">
        <v>260</v>
      </c>
      <c r="E4731" s="19" t="s">
        <v>9482</v>
      </c>
      <c r="F4731" s="10">
        <v>42036</v>
      </c>
      <c r="G4731" s="10">
        <v>45689</v>
      </c>
      <c r="H4731" s="11">
        <v>11</v>
      </c>
      <c r="I4731" s="20" t="s">
        <v>259</v>
      </c>
      <c r="J4731" s="11" t="s">
        <v>261</v>
      </c>
      <c r="K4731" s="11" t="s">
        <v>12658</v>
      </c>
      <c r="L4731" s="11">
        <v>2</v>
      </c>
    </row>
    <row r="4732" spans="1:12">
      <c r="A4732" s="11" t="s">
        <v>9233</v>
      </c>
      <c r="D4732" s="11" t="s">
        <v>260</v>
      </c>
      <c r="E4732" s="19" t="s">
        <v>9483</v>
      </c>
      <c r="F4732" s="10">
        <v>42036</v>
      </c>
      <c r="G4732" s="10">
        <v>45689</v>
      </c>
      <c r="H4732" s="11">
        <v>11</v>
      </c>
      <c r="I4732" s="20" t="s">
        <v>259</v>
      </c>
      <c r="J4732" s="11" t="s">
        <v>261</v>
      </c>
      <c r="K4732" s="11" t="s">
        <v>12658</v>
      </c>
      <c r="L4732" s="11">
        <v>2</v>
      </c>
    </row>
    <row r="4733" spans="1:12">
      <c r="A4733" s="11" t="s">
        <v>9234</v>
      </c>
      <c r="D4733" s="11" t="s">
        <v>260</v>
      </c>
      <c r="E4733" s="19" t="s">
        <v>9484</v>
      </c>
      <c r="F4733" s="10">
        <v>42036</v>
      </c>
      <c r="G4733" s="10">
        <v>45689</v>
      </c>
      <c r="H4733" s="11">
        <v>11</v>
      </c>
      <c r="I4733" s="20" t="s">
        <v>259</v>
      </c>
      <c r="J4733" s="11" t="s">
        <v>261</v>
      </c>
      <c r="K4733" s="11" t="s">
        <v>12658</v>
      </c>
      <c r="L4733" s="11">
        <v>2</v>
      </c>
    </row>
    <row r="4734" spans="1:12">
      <c r="A4734" s="11" t="s">
        <v>9235</v>
      </c>
      <c r="D4734" s="11" t="s">
        <v>260</v>
      </c>
      <c r="E4734" s="19" t="s">
        <v>9485</v>
      </c>
      <c r="F4734" s="10">
        <v>42036</v>
      </c>
      <c r="G4734" s="10">
        <v>45689</v>
      </c>
      <c r="H4734" s="11">
        <v>11</v>
      </c>
      <c r="I4734" s="20" t="s">
        <v>259</v>
      </c>
      <c r="J4734" s="11" t="s">
        <v>261</v>
      </c>
      <c r="K4734" s="11" t="s">
        <v>12658</v>
      </c>
      <c r="L4734" s="11">
        <v>2</v>
      </c>
    </row>
    <row r="4735" spans="1:12">
      <c r="A4735" s="11" t="s">
        <v>9236</v>
      </c>
      <c r="D4735" s="11" t="s">
        <v>260</v>
      </c>
      <c r="E4735" s="19" t="s">
        <v>9486</v>
      </c>
      <c r="F4735" s="10">
        <v>42036</v>
      </c>
      <c r="G4735" s="10">
        <v>45689</v>
      </c>
      <c r="H4735" s="11">
        <v>11</v>
      </c>
      <c r="I4735" s="20" t="s">
        <v>259</v>
      </c>
      <c r="J4735" s="11" t="s">
        <v>261</v>
      </c>
      <c r="K4735" s="11" t="s">
        <v>12658</v>
      </c>
      <c r="L4735" s="11">
        <v>2</v>
      </c>
    </row>
    <row r="4736" spans="1:12">
      <c r="A4736" s="11" t="s">
        <v>9237</v>
      </c>
      <c r="D4736" s="11" t="s">
        <v>260</v>
      </c>
      <c r="E4736" s="19" t="s">
        <v>9487</v>
      </c>
      <c r="F4736" s="10">
        <v>42036</v>
      </c>
      <c r="G4736" s="10">
        <v>45689</v>
      </c>
      <c r="H4736" s="11">
        <v>11</v>
      </c>
      <c r="I4736" s="20" t="s">
        <v>259</v>
      </c>
      <c r="J4736" s="11" t="s">
        <v>261</v>
      </c>
      <c r="K4736" s="11" t="s">
        <v>12658</v>
      </c>
      <c r="L4736" s="11">
        <v>2</v>
      </c>
    </row>
    <row r="4737" spans="1:12">
      <c r="A4737" s="11" t="s">
        <v>9238</v>
      </c>
      <c r="D4737" s="11" t="s">
        <v>260</v>
      </c>
      <c r="E4737" s="19" t="s">
        <v>9488</v>
      </c>
      <c r="F4737" s="10">
        <v>42036</v>
      </c>
      <c r="G4737" s="10">
        <v>45689</v>
      </c>
      <c r="H4737" s="11">
        <v>11</v>
      </c>
      <c r="I4737" s="20" t="s">
        <v>259</v>
      </c>
      <c r="J4737" s="11" t="s">
        <v>261</v>
      </c>
      <c r="K4737" s="11" t="s">
        <v>12658</v>
      </c>
      <c r="L4737" s="11">
        <v>2</v>
      </c>
    </row>
    <row r="4738" spans="1:12">
      <c r="A4738" s="11" t="s">
        <v>9239</v>
      </c>
      <c r="D4738" s="11" t="s">
        <v>260</v>
      </c>
      <c r="E4738" s="19" t="s">
        <v>9489</v>
      </c>
      <c r="F4738" s="10">
        <v>42036</v>
      </c>
      <c r="G4738" s="10">
        <v>45689</v>
      </c>
      <c r="H4738" s="11">
        <v>11</v>
      </c>
      <c r="I4738" s="20" t="s">
        <v>259</v>
      </c>
      <c r="J4738" s="11" t="s">
        <v>261</v>
      </c>
      <c r="K4738" s="11" t="s">
        <v>12658</v>
      </c>
      <c r="L4738" s="11">
        <v>2</v>
      </c>
    </row>
    <row r="4739" spans="1:12">
      <c r="A4739" s="11" t="s">
        <v>9240</v>
      </c>
      <c r="D4739" s="11" t="s">
        <v>260</v>
      </c>
      <c r="E4739" s="19" t="s">
        <v>9490</v>
      </c>
      <c r="F4739" s="10">
        <v>42036</v>
      </c>
      <c r="G4739" s="10">
        <v>45689</v>
      </c>
      <c r="H4739" s="11">
        <v>11</v>
      </c>
      <c r="I4739" s="20" t="s">
        <v>259</v>
      </c>
      <c r="J4739" s="11" t="s">
        <v>261</v>
      </c>
      <c r="K4739" s="11" t="s">
        <v>12658</v>
      </c>
      <c r="L4739" s="11">
        <v>2</v>
      </c>
    </row>
    <row r="4740" spans="1:12">
      <c r="A4740" s="11" t="s">
        <v>9241</v>
      </c>
      <c r="D4740" s="11" t="s">
        <v>260</v>
      </c>
      <c r="E4740" s="19" t="s">
        <v>9491</v>
      </c>
      <c r="F4740" s="10">
        <v>42036</v>
      </c>
      <c r="G4740" s="10">
        <v>45689</v>
      </c>
      <c r="H4740" s="11">
        <v>11</v>
      </c>
      <c r="I4740" s="20" t="s">
        <v>259</v>
      </c>
      <c r="J4740" s="11" t="s">
        <v>261</v>
      </c>
      <c r="K4740" s="11" t="s">
        <v>12658</v>
      </c>
      <c r="L4740" s="11">
        <v>2</v>
      </c>
    </row>
    <row r="4741" spans="1:12">
      <c r="A4741" s="11" t="s">
        <v>9242</v>
      </c>
      <c r="D4741" s="11" t="s">
        <v>260</v>
      </c>
      <c r="E4741" s="19" t="s">
        <v>9492</v>
      </c>
      <c r="F4741" s="10">
        <v>42036</v>
      </c>
      <c r="G4741" s="10">
        <v>45689</v>
      </c>
      <c r="H4741" s="11">
        <v>11</v>
      </c>
      <c r="I4741" s="20" t="s">
        <v>259</v>
      </c>
      <c r="J4741" s="11" t="s">
        <v>261</v>
      </c>
      <c r="K4741" s="11" t="s">
        <v>12658</v>
      </c>
      <c r="L4741" s="11">
        <v>2</v>
      </c>
    </row>
    <row r="4742" spans="1:12">
      <c r="A4742" s="11" t="s">
        <v>9243</v>
      </c>
      <c r="D4742" s="11" t="s">
        <v>260</v>
      </c>
      <c r="E4742" s="19" t="s">
        <v>9493</v>
      </c>
      <c r="F4742" s="10">
        <v>42036</v>
      </c>
      <c r="G4742" s="10">
        <v>45689</v>
      </c>
      <c r="H4742" s="11">
        <v>11</v>
      </c>
      <c r="I4742" s="20" t="s">
        <v>259</v>
      </c>
      <c r="J4742" s="11" t="s">
        <v>261</v>
      </c>
      <c r="K4742" s="11" t="s">
        <v>12658</v>
      </c>
      <c r="L4742" s="11">
        <v>2</v>
      </c>
    </row>
    <row r="4743" spans="1:12">
      <c r="A4743" s="11" t="s">
        <v>9244</v>
      </c>
      <c r="D4743" s="11" t="s">
        <v>260</v>
      </c>
      <c r="E4743" s="19" t="s">
        <v>9494</v>
      </c>
      <c r="F4743" s="10">
        <v>42036</v>
      </c>
      <c r="G4743" s="10">
        <v>45689</v>
      </c>
      <c r="H4743" s="11">
        <v>11</v>
      </c>
      <c r="I4743" s="11" t="s">
        <v>277</v>
      </c>
      <c r="J4743" s="11" t="s">
        <v>261</v>
      </c>
      <c r="K4743" s="11" t="s">
        <v>12658</v>
      </c>
      <c r="L4743" s="11">
        <v>2</v>
      </c>
    </row>
    <row r="4744" spans="1:12">
      <c r="A4744" s="11" t="s">
        <v>9245</v>
      </c>
      <c r="D4744" s="11" t="s">
        <v>260</v>
      </c>
      <c r="E4744" s="19" t="s">
        <v>9495</v>
      </c>
      <c r="F4744" s="10">
        <v>42036</v>
      </c>
      <c r="G4744" s="10">
        <v>45689</v>
      </c>
      <c r="H4744" s="11">
        <v>11</v>
      </c>
      <c r="I4744" s="11" t="s">
        <v>277</v>
      </c>
      <c r="J4744" s="11" t="s">
        <v>261</v>
      </c>
      <c r="K4744" s="11" t="s">
        <v>12658</v>
      </c>
      <c r="L4744" s="11">
        <v>2</v>
      </c>
    </row>
    <row r="4745" spans="1:12">
      <c r="A4745" s="11" t="s">
        <v>9246</v>
      </c>
      <c r="D4745" s="11" t="s">
        <v>260</v>
      </c>
      <c r="E4745" s="19" t="s">
        <v>9496</v>
      </c>
      <c r="F4745" s="10">
        <v>42036</v>
      </c>
      <c r="G4745" s="10">
        <v>45689</v>
      </c>
      <c r="H4745" s="11">
        <v>11</v>
      </c>
      <c r="I4745" s="11" t="s">
        <v>277</v>
      </c>
      <c r="J4745" s="11" t="s">
        <v>261</v>
      </c>
      <c r="K4745" s="11" t="s">
        <v>12658</v>
      </c>
      <c r="L4745" s="11">
        <v>2</v>
      </c>
    </row>
    <row r="4746" spans="1:12">
      <c r="A4746" s="11" t="s">
        <v>9247</v>
      </c>
      <c r="D4746" s="11" t="s">
        <v>260</v>
      </c>
      <c r="E4746" s="19" t="s">
        <v>9497</v>
      </c>
      <c r="F4746" s="10">
        <v>42036</v>
      </c>
      <c r="G4746" s="10">
        <v>45689</v>
      </c>
      <c r="H4746" s="11">
        <v>11</v>
      </c>
      <c r="I4746" s="20" t="s">
        <v>259</v>
      </c>
      <c r="J4746" s="11" t="s">
        <v>261</v>
      </c>
      <c r="K4746" s="11" t="s">
        <v>12658</v>
      </c>
      <c r="L4746" s="11">
        <v>2</v>
      </c>
    </row>
    <row r="4747" spans="1:12">
      <c r="A4747" s="11" t="s">
        <v>9248</v>
      </c>
      <c r="D4747" s="11" t="s">
        <v>260</v>
      </c>
      <c r="E4747" s="19" t="s">
        <v>9498</v>
      </c>
      <c r="F4747" s="10">
        <v>42036</v>
      </c>
      <c r="G4747" s="10">
        <v>45689</v>
      </c>
      <c r="H4747" s="11">
        <v>11</v>
      </c>
      <c r="I4747" s="20" t="s">
        <v>259</v>
      </c>
      <c r="J4747" s="11" t="s">
        <v>261</v>
      </c>
      <c r="K4747" s="11" t="s">
        <v>12658</v>
      </c>
      <c r="L4747" s="11">
        <v>2</v>
      </c>
    </row>
    <row r="4748" spans="1:12">
      <c r="A4748" s="11" t="s">
        <v>9249</v>
      </c>
      <c r="D4748" s="11" t="s">
        <v>260</v>
      </c>
      <c r="E4748" s="19" t="s">
        <v>9499</v>
      </c>
      <c r="F4748" s="10">
        <v>42036</v>
      </c>
      <c r="G4748" s="10">
        <v>45689</v>
      </c>
      <c r="H4748" s="11">
        <v>11</v>
      </c>
      <c r="I4748" s="20" t="s">
        <v>259</v>
      </c>
      <c r="J4748" s="11" t="s">
        <v>261</v>
      </c>
      <c r="K4748" s="11" t="s">
        <v>12658</v>
      </c>
      <c r="L4748" s="11">
        <v>2</v>
      </c>
    </row>
    <row r="4749" spans="1:12">
      <c r="A4749" s="11" t="s">
        <v>9250</v>
      </c>
      <c r="D4749" s="11" t="s">
        <v>260</v>
      </c>
      <c r="E4749" s="19" t="s">
        <v>9500</v>
      </c>
      <c r="F4749" s="10">
        <v>42036</v>
      </c>
      <c r="G4749" s="10">
        <v>45689</v>
      </c>
      <c r="H4749" s="11">
        <v>11</v>
      </c>
      <c r="I4749" s="20" t="s">
        <v>259</v>
      </c>
      <c r="J4749" s="11" t="s">
        <v>261</v>
      </c>
      <c r="K4749" s="11" t="s">
        <v>12658</v>
      </c>
      <c r="L4749" s="11">
        <v>2</v>
      </c>
    </row>
    <row r="4750" spans="1:12">
      <c r="A4750" s="11" t="s">
        <v>9251</v>
      </c>
      <c r="D4750" s="11" t="s">
        <v>260</v>
      </c>
      <c r="E4750" s="19" t="s">
        <v>9501</v>
      </c>
      <c r="F4750" s="10">
        <v>42036</v>
      </c>
      <c r="G4750" s="10">
        <v>45689</v>
      </c>
      <c r="H4750" s="11">
        <v>11</v>
      </c>
      <c r="I4750" s="20" t="s">
        <v>259</v>
      </c>
      <c r="J4750" s="11" t="s">
        <v>261</v>
      </c>
      <c r="K4750" s="11" t="s">
        <v>12658</v>
      </c>
      <c r="L4750" s="11">
        <v>2</v>
      </c>
    </row>
    <row r="4751" spans="1:12">
      <c r="A4751" s="11" t="s">
        <v>9252</v>
      </c>
      <c r="D4751" s="11" t="s">
        <v>260</v>
      </c>
      <c r="E4751" s="19" t="s">
        <v>9502</v>
      </c>
      <c r="F4751" s="10">
        <v>42036</v>
      </c>
      <c r="G4751" s="10">
        <v>45689</v>
      </c>
      <c r="H4751" s="11">
        <v>11</v>
      </c>
      <c r="I4751" s="20" t="s">
        <v>259</v>
      </c>
      <c r="J4751" s="11" t="s">
        <v>261</v>
      </c>
      <c r="K4751" s="11" t="s">
        <v>12658</v>
      </c>
      <c r="L4751" s="11">
        <v>2</v>
      </c>
    </row>
    <row r="4752" spans="1:12">
      <c r="A4752" s="11" t="s">
        <v>9253</v>
      </c>
      <c r="D4752" s="11" t="s">
        <v>260</v>
      </c>
      <c r="E4752" s="19" t="s">
        <v>9503</v>
      </c>
      <c r="F4752" s="10">
        <v>42036</v>
      </c>
      <c r="G4752" s="10">
        <v>45689</v>
      </c>
      <c r="H4752" s="11">
        <v>11</v>
      </c>
      <c r="I4752" s="20" t="s">
        <v>259</v>
      </c>
      <c r="J4752" s="11" t="s">
        <v>261</v>
      </c>
      <c r="K4752" s="11" t="s">
        <v>12658</v>
      </c>
      <c r="L4752" s="11">
        <v>2</v>
      </c>
    </row>
    <row r="4753" spans="1:12">
      <c r="A4753" s="11" t="s">
        <v>9254</v>
      </c>
      <c r="D4753" s="11" t="s">
        <v>260</v>
      </c>
      <c r="E4753" s="19" t="s">
        <v>9504</v>
      </c>
      <c r="F4753" s="10">
        <v>42036</v>
      </c>
      <c r="G4753" s="10">
        <v>45689</v>
      </c>
      <c r="H4753" s="11">
        <v>11</v>
      </c>
      <c r="I4753" s="20" t="s">
        <v>259</v>
      </c>
      <c r="J4753" s="11" t="s">
        <v>261</v>
      </c>
      <c r="K4753" s="11" t="s">
        <v>12658</v>
      </c>
      <c r="L4753" s="11">
        <v>2</v>
      </c>
    </row>
    <row r="4754" spans="1:12">
      <c r="A4754" s="11" t="s">
        <v>9255</v>
      </c>
      <c r="D4754" s="11" t="s">
        <v>260</v>
      </c>
      <c r="E4754" s="19" t="s">
        <v>9505</v>
      </c>
      <c r="F4754" s="10">
        <v>42036</v>
      </c>
      <c r="G4754" s="10">
        <v>45689</v>
      </c>
      <c r="H4754" s="11">
        <v>11</v>
      </c>
      <c r="I4754" s="20" t="s">
        <v>259</v>
      </c>
      <c r="J4754" s="11" t="s">
        <v>261</v>
      </c>
      <c r="K4754" s="11" t="s">
        <v>12658</v>
      </c>
      <c r="L4754" s="11">
        <v>2</v>
      </c>
    </row>
    <row r="4755" spans="1:12">
      <c r="A4755" s="11" t="s">
        <v>9256</v>
      </c>
      <c r="D4755" s="11" t="s">
        <v>260</v>
      </c>
      <c r="E4755" s="19" t="s">
        <v>9506</v>
      </c>
      <c r="F4755" s="10">
        <v>42036</v>
      </c>
      <c r="G4755" s="10">
        <v>45689</v>
      </c>
      <c r="H4755" s="11">
        <v>11</v>
      </c>
      <c r="I4755" s="20" t="s">
        <v>259</v>
      </c>
      <c r="J4755" s="11" t="s">
        <v>261</v>
      </c>
      <c r="K4755" s="11" t="s">
        <v>12658</v>
      </c>
      <c r="L4755" s="11">
        <v>2</v>
      </c>
    </row>
    <row r="4756" spans="1:12">
      <c r="A4756" s="11" t="s">
        <v>9257</v>
      </c>
      <c r="D4756" s="11" t="s">
        <v>260</v>
      </c>
      <c r="E4756" s="19" t="s">
        <v>9507</v>
      </c>
      <c r="F4756" s="10">
        <v>42036</v>
      </c>
      <c r="G4756" s="10">
        <v>45689</v>
      </c>
      <c r="H4756" s="11">
        <v>11</v>
      </c>
      <c r="I4756" s="20" t="s">
        <v>259</v>
      </c>
      <c r="J4756" s="11" t="s">
        <v>261</v>
      </c>
      <c r="K4756" s="11" t="s">
        <v>12658</v>
      </c>
      <c r="L4756" s="11">
        <v>2</v>
      </c>
    </row>
    <row r="4757" spans="1:12">
      <c r="A4757" s="11" t="s">
        <v>9258</v>
      </c>
      <c r="D4757" s="11" t="s">
        <v>260</v>
      </c>
      <c r="E4757" s="19" t="s">
        <v>9508</v>
      </c>
      <c r="F4757" s="10">
        <v>42036</v>
      </c>
      <c r="G4757" s="10">
        <v>45689</v>
      </c>
      <c r="H4757" s="11">
        <v>11</v>
      </c>
      <c r="I4757" s="20" t="s">
        <v>259</v>
      </c>
      <c r="J4757" s="11" t="s">
        <v>261</v>
      </c>
      <c r="K4757" s="11" t="s">
        <v>12658</v>
      </c>
      <c r="L4757" s="11">
        <v>2</v>
      </c>
    </row>
    <row r="4758" spans="1:12">
      <c r="A4758" s="11" t="s">
        <v>9259</v>
      </c>
      <c r="D4758" s="11" t="s">
        <v>260</v>
      </c>
      <c r="E4758" s="19" t="s">
        <v>9509</v>
      </c>
      <c r="F4758" s="10">
        <v>42036</v>
      </c>
      <c r="G4758" s="10">
        <v>45689</v>
      </c>
      <c r="H4758" s="11">
        <v>11</v>
      </c>
      <c r="I4758" s="20" t="s">
        <v>259</v>
      </c>
      <c r="J4758" s="11" t="s">
        <v>261</v>
      </c>
      <c r="K4758" s="11" t="s">
        <v>12658</v>
      </c>
      <c r="L4758" s="11">
        <v>2</v>
      </c>
    </row>
    <row r="4759" spans="1:12">
      <c r="A4759" s="11" t="s">
        <v>9260</v>
      </c>
      <c r="D4759" s="11" t="s">
        <v>260</v>
      </c>
      <c r="E4759" s="19" t="s">
        <v>9510</v>
      </c>
      <c r="F4759" s="10">
        <v>42036</v>
      </c>
      <c r="G4759" s="10">
        <v>45689</v>
      </c>
      <c r="H4759" s="11">
        <v>11</v>
      </c>
      <c r="I4759" s="20" t="s">
        <v>259</v>
      </c>
      <c r="J4759" s="11" t="s">
        <v>261</v>
      </c>
      <c r="K4759" s="11" t="s">
        <v>12658</v>
      </c>
      <c r="L4759" s="11">
        <v>2</v>
      </c>
    </row>
    <row r="4760" spans="1:12">
      <c r="A4760" s="11" t="s">
        <v>9261</v>
      </c>
      <c r="D4760" s="11" t="s">
        <v>260</v>
      </c>
      <c r="E4760" s="19" t="s">
        <v>9511</v>
      </c>
      <c r="F4760" s="10">
        <v>42036</v>
      </c>
      <c r="G4760" s="10">
        <v>45689</v>
      </c>
      <c r="H4760" s="11">
        <v>11</v>
      </c>
      <c r="I4760" s="20" t="s">
        <v>259</v>
      </c>
      <c r="J4760" s="11" t="s">
        <v>261</v>
      </c>
      <c r="K4760" s="11" t="s">
        <v>12658</v>
      </c>
      <c r="L4760" s="11">
        <v>2</v>
      </c>
    </row>
    <row r="4761" spans="1:12">
      <c r="A4761" s="11" t="s">
        <v>9262</v>
      </c>
      <c r="D4761" s="11" t="s">
        <v>260</v>
      </c>
      <c r="E4761" s="19" t="s">
        <v>9512</v>
      </c>
      <c r="F4761" s="10">
        <v>42036</v>
      </c>
      <c r="G4761" s="10">
        <v>45689</v>
      </c>
      <c r="H4761" s="11">
        <v>11</v>
      </c>
      <c r="I4761" s="11" t="s">
        <v>277</v>
      </c>
      <c r="J4761" s="11" t="s">
        <v>261</v>
      </c>
      <c r="K4761" s="11" t="s">
        <v>12658</v>
      </c>
      <c r="L4761" s="11">
        <v>2</v>
      </c>
    </row>
    <row r="4762" spans="1:12">
      <c r="A4762" s="11" t="s">
        <v>9513</v>
      </c>
      <c r="D4762" s="11" t="s">
        <v>260</v>
      </c>
      <c r="E4762" s="19" t="s">
        <v>9763</v>
      </c>
      <c r="F4762" s="10">
        <v>42036</v>
      </c>
      <c r="G4762" s="10">
        <v>45689</v>
      </c>
      <c r="H4762" s="11">
        <v>11</v>
      </c>
      <c r="I4762" s="11" t="s">
        <v>277</v>
      </c>
      <c r="J4762" s="11" t="s">
        <v>261</v>
      </c>
      <c r="K4762" s="11" t="s">
        <v>12658</v>
      </c>
      <c r="L4762" s="11">
        <v>2</v>
      </c>
    </row>
    <row r="4763" spans="1:12">
      <c r="A4763" s="11" t="s">
        <v>9514</v>
      </c>
      <c r="D4763" s="11" t="s">
        <v>260</v>
      </c>
      <c r="E4763" s="19" t="s">
        <v>9764</v>
      </c>
      <c r="F4763" s="10">
        <v>42036</v>
      </c>
      <c r="G4763" s="10">
        <v>45689</v>
      </c>
      <c r="H4763" s="11">
        <v>11</v>
      </c>
      <c r="I4763" s="11" t="s">
        <v>277</v>
      </c>
      <c r="J4763" s="11" t="s">
        <v>261</v>
      </c>
      <c r="K4763" s="11" t="s">
        <v>12658</v>
      </c>
      <c r="L4763" s="11">
        <v>2</v>
      </c>
    </row>
    <row r="4764" spans="1:12">
      <c r="A4764" s="11" t="s">
        <v>9515</v>
      </c>
      <c r="D4764" s="11" t="s">
        <v>260</v>
      </c>
      <c r="E4764" s="19" t="s">
        <v>9765</v>
      </c>
      <c r="F4764" s="10">
        <v>42036</v>
      </c>
      <c r="G4764" s="10">
        <v>45689</v>
      </c>
      <c r="H4764" s="11">
        <v>11</v>
      </c>
      <c r="I4764" s="20" t="s">
        <v>259</v>
      </c>
      <c r="J4764" s="11" t="s">
        <v>261</v>
      </c>
      <c r="K4764" s="11" t="s">
        <v>12658</v>
      </c>
      <c r="L4764" s="11">
        <v>2</v>
      </c>
    </row>
    <row r="4765" spans="1:12">
      <c r="A4765" s="11" t="s">
        <v>9516</v>
      </c>
      <c r="D4765" s="11" t="s">
        <v>260</v>
      </c>
      <c r="E4765" s="19" t="s">
        <v>9766</v>
      </c>
      <c r="F4765" s="10">
        <v>42036</v>
      </c>
      <c r="G4765" s="10">
        <v>45689</v>
      </c>
      <c r="H4765" s="11">
        <v>11</v>
      </c>
      <c r="I4765" s="20" t="s">
        <v>259</v>
      </c>
      <c r="J4765" s="11" t="s">
        <v>261</v>
      </c>
      <c r="K4765" s="11" t="s">
        <v>12658</v>
      </c>
      <c r="L4765" s="11">
        <v>2</v>
      </c>
    </row>
    <row r="4766" spans="1:12">
      <c r="A4766" s="11" t="s">
        <v>9517</v>
      </c>
      <c r="D4766" s="11" t="s">
        <v>260</v>
      </c>
      <c r="E4766" s="19" t="s">
        <v>9767</v>
      </c>
      <c r="F4766" s="10">
        <v>42036</v>
      </c>
      <c r="G4766" s="10">
        <v>45689</v>
      </c>
      <c r="H4766" s="11">
        <v>11</v>
      </c>
      <c r="I4766" s="20" t="s">
        <v>259</v>
      </c>
      <c r="J4766" s="11" t="s">
        <v>261</v>
      </c>
      <c r="K4766" s="11" t="s">
        <v>12658</v>
      </c>
      <c r="L4766" s="11">
        <v>2</v>
      </c>
    </row>
    <row r="4767" spans="1:12">
      <c r="A4767" s="11" t="s">
        <v>9518</v>
      </c>
      <c r="D4767" s="11" t="s">
        <v>260</v>
      </c>
      <c r="E4767" s="19" t="s">
        <v>9768</v>
      </c>
      <c r="F4767" s="10">
        <v>42036</v>
      </c>
      <c r="G4767" s="10">
        <v>45689</v>
      </c>
      <c r="H4767" s="11">
        <v>11</v>
      </c>
      <c r="I4767" s="20" t="s">
        <v>259</v>
      </c>
      <c r="J4767" s="11" t="s">
        <v>261</v>
      </c>
      <c r="K4767" s="11" t="s">
        <v>12658</v>
      </c>
      <c r="L4767" s="11">
        <v>2</v>
      </c>
    </row>
    <row r="4768" spans="1:12">
      <c r="A4768" s="11" t="s">
        <v>9519</v>
      </c>
      <c r="D4768" s="11" t="s">
        <v>260</v>
      </c>
      <c r="E4768" s="19" t="s">
        <v>9769</v>
      </c>
      <c r="F4768" s="10">
        <v>42036</v>
      </c>
      <c r="G4768" s="10">
        <v>45689</v>
      </c>
      <c r="H4768" s="11">
        <v>11</v>
      </c>
      <c r="I4768" s="20" t="s">
        <v>259</v>
      </c>
      <c r="J4768" s="11" t="s">
        <v>261</v>
      </c>
      <c r="K4768" s="11" t="s">
        <v>12658</v>
      </c>
      <c r="L4768" s="11">
        <v>2</v>
      </c>
    </row>
    <row r="4769" spans="1:12">
      <c r="A4769" s="11" t="s">
        <v>9520</v>
      </c>
      <c r="D4769" s="11" t="s">
        <v>260</v>
      </c>
      <c r="E4769" s="19" t="s">
        <v>9770</v>
      </c>
      <c r="F4769" s="10">
        <v>42036</v>
      </c>
      <c r="G4769" s="10">
        <v>45689</v>
      </c>
      <c r="H4769" s="11">
        <v>11</v>
      </c>
      <c r="I4769" s="20" t="s">
        <v>259</v>
      </c>
      <c r="J4769" s="11" t="s">
        <v>261</v>
      </c>
      <c r="K4769" s="11" t="s">
        <v>12658</v>
      </c>
      <c r="L4769" s="11">
        <v>2</v>
      </c>
    </row>
    <row r="4770" spans="1:12">
      <c r="A4770" s="11" t="s">
        <v>9521</v>
      </c>
      <c r="D4770" s="11" t="s">
        <v>260</v>
      </c>
      <c r="E4770" s="19" t="s">
        <v>9771</v>
      </c>
      <c r="F4770" s="10">
        <v>42036</v>
      </c>
      <c r="G4770" s="10">
        <v>45689</v>
      </c>
      <c r="H4770" s="11">
        <v>11</v>
      </c>
      <c r="I4770" s="20" t="s">
        <v>259</v>
      </c>
      <c r="J4770" s="11" t="s">
        <v>261</v>
      </c>
      <c r="K4770" s="11" t="s">
        <v>12658</v>
      </c>
      <c r="L4770" s="11">
        <v>2</v>
      </c>
    </row>
    <row r="4771" spans="1:12">
      <c r="A4771" s="11" t="s">
        <v>9522</v>
      </c>
      <c r="D4771" s="11" t="s">
        <v>260</v>
      </c>
      <c r="E4771" s="19" t="s">
        <v>9772</v>
      </c>
      <c r="F4771" s="10">
        <v>42036</v>
      </c>
      <c r="G4771" s="10">
        <v>45689</v>
      </c>
      <c r="H4771" s="11">
        <v>11</v>
      </c>
      <c r="I4771" s="20" t="s">
        <v>259</v>
      </c>
      <c r="J4771" s="11" t="s">
        <v>261</v>
      </c>
      <c r="K4771" s="11" t="s">
        <v>12658</v>
      </c>
      <c r="L4771" s="11">
        <v>2</v>
      </c>
    </row>
    <row r="4772" spans="1:12">
      <c r="A4772" s="11" t="s">
        <v>9523</v>
      </c>
      <c r="D4772" s="11" t="s">
        <v>260</v>
      </c>
      <c r="E4772" s="19" t="s">
        <v>9773</v>
      </c>
      <c r="F4772" s="10">
        <v>42036</v>
      </c>
      <c r="G4772" s="10">
        <v>45689</v>
      </c>
      <c r="H4772" s="11">
        <v>11</v>
      </c>
      <c r="I4772" s="20" t="s">
        <v>259</v>
      </c>
      <c r="J4772" s="11" t="s">
        <v>261</v>
      </c>
      <c r="K4772" s="11" t="s">
        <v>12658</v>
      </c>
      <c r="L4772" s="11">
        <v>2</v>
      </c>
    </row>
    <row r="4773" spans="1:12">
      <c r="A4773" s="11" t="s">
        <v>9524</v>
      </c>
      <c r="D4773" s="11" t="s">
        <v>260</v>
      </c>
      <c r="E4773" s="19" t="s">
        <v>9774</v>
      </c>
      <c r="F4773" s="10">
        <v>42036</v>
      </c>
      <c r="G4773" s="10">
        <v>45689</v>
      </c>
      <c r="H4773" s="11">
        <v>11</v>
      </c>
      <c r="I4773" s="20" t="s">
        <v>259</v>
      </c>
      <c r="J4773" s="11" t="s">
        <v>261</v>
      </c>
      <c r="K4773" s="11" t="s">
        <v>12658</v>
      </c>
      <c r="L4773" s="11">
        <v>2</v>
      </c>
    </row>
    <row r="4774" spans="1:12">
      <c r="A4774" s="11" t="s">
        <v>9525</v>
      </c>
      <c r="D4774" s="11" t="s">
        <v>260</v>
      </c>
      <c r="E4774" s="19" t="s">
        <v>9775</v>
      </c>
      <c r="F4774" s="10">
        <v>42036</v>
      </c>
      <c r="G4774" s="10">
        <v>45689</v>
      </c>
      <c r="H4774" s="11">
        <v>11</v>
      </c>
      <c r="I4774" s="20" t="s">
        <v>259</v>
      </c>
      <c r="J4774" s="11" t="s">
        <v>261</v>
      </c>
      <c r="K4774" s="11" t="s">
        <v>12658</v>
      </c>
      <c r="L4774" s="11">
        <v>2</v>
      </c>
    </row>
    <row r="4775" spans="1:12">
      <c r="A4775" s="11" t="s">
        <v>9526</v>
      </c>
      <c r="D4775" s="11" t="s">
        <v>260</v>
      </c>
      <c r="E4775" s="19" t="s">
        <v>9776</v>
      </c>
      <c r="F4775" s="10">
        <v>42036</v>
      </c>
      <c r="G4775" s="10">
        <v>45689</v>
      </c>
      <c r="H4775" s="11">
        <v>11</v>
      </c>
      <c r="I4775" s="20" t="s">
        <v>259</v>
      </c>
      <c r="J4775" s="11" t="s">
        <v>261</v>
      </c>
      <c r="K4775" s="11" t="s">
        <v>12658</v>
      </c>
      <c r="L4775" s="11">
        <v>2</v>
      </c>
    </row>
    <row r="4776" spans="1:12">
      <c r="A4776" s="11" t="s">
        <v>9527</v>
      </c>
      <c r="D4776" s="11" t="s">
        <v>260</v>
      </c>
      <c r="E4776" s="19" t="s">
        <v>9777</v>
      </c>
      <c r="F4776" s="10">
        <v>42036</v>
      </c>
      <c r="G4776" s="10">
        <v>45689</v>
      </c>
      <c r="H4776" s="11">
        <v>11</v>
      </c>
      <c r="I4776" s="20" t="s">
        <v>259</v>
      </c>
      <c r="J4776" s="11" t="s">
        <v>261</v>
      </c>
      <c r="K4776" s="11" t="s">
        <v>12658</v>
      </c>
      <c r="L4776" s="11">
        <v>2</v>
      </c>
    </row>
    <row r="4777" spans="1:12">
      <c r="A4777" s="11" t="s">
        <v>9528</v>
      </c>
      <c r="D4777" s="11" t="s">
        <v>260</v>
      </c>
      <c r="E4777" s="19" t="s">
        <v>9778</v>
      </c>
      <c r="F4777" s="10">
        <v>42036</v>
      </c>
      <c r="G4777" s="10">
        <v>45689</v>
      </c>
      <c r="H4777" s="11">
        <v>11</v>
      </c>
      <c r="I4777" s="20" t="s">
        <v>259</v>
      </c>
      <c r="J4777" s="11" t="s">
        <v>261</v>
      </c>
      <c r="K4777" s="11" t="s">
        <v>12658</v>
      </c>
      <c r="L4777" s="11">
        <v>2</v>
      </c>
    </row>
    <row r="4778" spans="1:12">
      <c r="A4778" s="11" t="s">
        <v>9529</v>
      </c>
      <c r="D4778" s="11" t="s">
        <v>260</v>
      </c>
      <c r="E4778" s="19" t="s">
        <v>9779</v>
      </c>
      <c r="F4778" s="10">
        <v>42036</v>
      </c>
      <c r="G4778" s="10">
        <v>45689</v>
      </c>
      <c r="H4778" s="11">
        <v>11</v>
      </c>
      <c r="I4778" s="20" t="s">
        <v>259</v>
      </c>
      <c r="J4778" s="11" t="s">
        <v>261</v>
      </c>
      <c r="K4778" s="11" t="s">
        <v>12658</v>
      </c>
      <c r="L4778" s="11">
        <v>2</v>
      </c>
    </row>
    <row r="4779" spans="1:12">
      <c r="A4779" s="11" t="s">
        <v>9530</v>
      </c>
      <c r="D4779" s="11" t="s">
        <v>260</v>
      </c>
      <c r="E4779" s="19" t="s">
        <v>9780</v>
      </c>
      <c r="F4779" s="10">
        <v>42036</v>
      </c>
      <c r="G4779" s="10">
        <v>45689</v>
      </c>
      <c r="H4779" s="11">
        <v>11</v>
      </c>
      <c r="I4779" s="11" t="s">
        <v>277</v>
      </c>
      <c r="J4779" s="11" t="s">
        <v>261</v>
      </c>
      <c r="K4779" s="11" t="s">
        <v>12658</v>
      </c>
      <c r="L4779" s="11">
        <v>2</v>
      </c>
    </row>
    <row r="4780" spans="1:12">
      <c r="A4780" s="11" t="s">
        <v>9531</v>
      </c>
      <c r="D4780" s="11" t="s">
        <v>260</v>
      </c>
      <c r="E4780" s="19" t="s">
        <v>9781</v>
      </c>
      <c r="F4780" s="10">
        <v>42036</v>
      </c>
      <c r="G4780" s="10">
        <v>45689</v>
      </c>
      <c r="H4780" s="11">
        <v>11</v>
      </c>
      <c r="I4780" s="11" t="s">
        <v>277</v>
      </c>
      <c r="J4780" s="11" t="s">
        <v>261</v>
      </c>
      <c r="K4780" s="11" t="s">
        <v>12658</v>
      </c>
      <c r="L4780" s="11">
        <v>2</v>
      </c>
    </row>
    <row r="4781" spans="1:12">
      <c r="A4781" s="11" t="s">
        <v>9532</v>
      </c>
      <c r="D4781" s="11" t="s">
        <v>260</v>
      </c>
      <c r="E4781" s="19" t="s">
        <v>9782</v>
      </c>
      <c r="F4781" s="10">
        <v>42036</v>
      </c>
      <c r="G4781" s="10">
        <v>45689</v>
      </c>
      <c r="H4781" s="11">
        <v>11</v>
      </c>
      <c r="I4781" s="11" t="s">
        <v>277</v>
      </c>
      <c r="J4781" s="11" t="s">
        <v>261</v>
      </c>
      <c r="K4781" s="11" t="s">
        <v>12658</v>
      </c>
      <c r="L4781" s="11">
        <v>2</v>
      </c>
    </row>
    <row r="4782" spans="1:12">
      <c r="A4782" s="11" t="s">
        <v>9533</v>
      </c>
      <c r="D4782" s="11" t="s">
        <v>260</v>
      </c>
      <c r="E4782" s="19" t="s">
        <v>9783</v>
      </c>
      <c r="F4782" s="10">
        <v>42036</v>
      </c>
      <c r="G4782" s="10">
        <v>45689</v>
      </c>
      <c r="H4782" s="11">
        <v>11</v>
      </c>
      <c r="I4782" s="20" t="s">
        <v>259</v>
      </c>
      <c r="J4782" s="11" t="s">
        <v>261</v>
      </c>
      <c r="K4782" s="11" t="s">
        <v>12658</v>
      </c>
      <c r="L4782" s="11">
        <v>2</v>
      </c>
    </row>
    <row r="4783" spans="1:12">
      <c r="A4783" s="11" t="s">
        <v>9534</v>
      </c>
      <c r="D4783" s="11" t="s">
        <v>260</v>
      </c>
      <c r="E4783" s="19" t="s">
        <v>9784</v>
      </c>
      <c r="F4783" s="10">
        <v>42036</v>
      </c>
      <c r="G4783" s="10">
        <v>45689</v>
      </c>
      <c r="H4783" s="11">
        <v>11</v>
      </c>
      <c r="I4783" s="20" t="s">
        <v>259</v>
      </c>
      <c r="J4783" s="11" t="s">
        <v>261</v>
      </c>
      <c r="K4783" s="11" t="s">
        <v>12658</v>
      </c>
      <c r="L4783" s="11">
        <v>2</v>
      </c>
    </row>
    <row r="4784" spans="1:12">
      <c r="A4784" s="11" t="s">
        <v>9535</v>
      </c>
      <c r="D4784" s="11" t="s">
        <v>260</v>
      </c>
      <c r="E4784" s="19" t="s">
        <v>9785</v>
      </c>
      <c r="F4784" s="10">
        <v>42036</v>
      </c>
      <c r="G4784" s="10">
        <v>45689</v>
      </c>
      <c r="H4784" s="11">
        <v>11</v>
      </c>
      <c r="I4784" s="20" t="s">
        <v>259</v>
      </c>
      <c r="J4784" s="11" t="s">
        <v>261</v>
      </c>
      <c r="K4784" s="11" t="s">
        <v>12658</v>
      </c>
      <c r="L4784" s="11">
        <v>2</v>
      </c>
    </row>
    <row r="4785" spans="1:12">
      <c r="A4785" s="11" t="s">
        <v>9536</v>
      </c>
      <c r="D4785" s="11" t="s">
        <v>260</v>
      </c>
      <c r="E4785" s="19" t="s">
        <v>9786</v>
      </c>
      <c r="F4785" s="10">
        <v>42036</v>
      </c>
      <c r="G4785" s="10">
        <v>45689</v>
      </c>
      <c r="H4785" s="11">
        <v>11</v>
      </c>
      <c r="I4785" s="20" t="s">
        <v>259</v>
      </c>
      <c r="J4785" s="11" t="s">
        <v>261</v>
      </c>
      <c r="K4785" s="11" t="s">
        <v>12658</v>
      </c>
      <c r="L4785" s="11">
        <v>2</v>
      </c>
    </row>
    <row r="4786" spans="1:12">
      <c r="A4786" s="11" t="s">
        <v>9537</v>
      </c>
      <c r="D4786" s="11" t="s">
        <v>260</v>
      </c>
      <c r="E4786" s="19" t="s">
        <v>9787</v>
      </c>
      <c r="F4786" s="10">
        <v>42036</v>
      </c>
      <c r="G4786" s="10">
        <v>45689</v>
      </c>
      <c r="H4786" s="11">
        <v>11</v>
      </c>
      <c r="I4786" s="20" t="s">
        <v>259</v>
      </c>
      <c r="J4786" s="11" t="s">
        <v>261</v>
      </c>
      <c r="K4786" s="11" t="s">
        <v>12658</v>
      </c>
      <c r="L4786" s="11">
        <v>2</v>
      </c>
    </row>
    <row r="4787" spans="1:12">
      <c r="A4787" s="11" t="s">
        <v>9538</v>
      </c>
      <c r="D4787" s="11" t="s">
        <v>260</v>
      </c>
      <c r="E4787" s="19" t="s">
        <v>9788</v>
      </c>
      <c r="F4787" s="10">
        <v>42036</v>
      </c>
      <c r="G4787" s="10">
        <v>45689</v>
      </c>
      <c r="H4787" s="11">
        <v>11</v>
      </c>
      <c r="I4787" s="20" t="s">
        <v>259</v>
      </c>
      <c r="J4787" s="11" t="s">
        <v>261</v>
      </c>
      <c r="K4787" s="11" t="s">
        <v>12658</v>
      </c>
      <c r="L4787" s="11">
        <v>2</v>
      </c>
    </row>
    <row r="4788" spans="1:12">
      <c r="A4788" s="11" t="s">
        <v>9539</v>
      </c>
      <c r="D4788" s="11" t="s">
        <v>260</v>
      </c>
      <c r="E4788" s="19" t="s">
        <v>9789</v>
      </c>
      <c r="F4788" s="10">
        <v>42036</v>
      </c>
      <c r="G4788" s="10">
        <v>45689</v>
      </c>
      <c r="H4788" s="11">
        <v>11</v>
      </c>
      <c r="I4788" s="20" t="s">
        <v>259</v>
      </c>
      <c r="J4788" s="11" t="s">
        <v>261</v>
      </c>
      <c r="K4788" s="11" t="s">
        <v>12658</v>
      </c>
      <c r="L4788" s="11">
        <v>2</v>
      </c>
    </row>
    <row r="4789" spans="1:12">
      <c r="A4789" s="11" t="s">
        <v>9540</v>
      </c>
      <c r="D4789" s="11" t="s">
        <v>260</v>
      </c>
      <c r="E4789" s="19" t="s">
        <v>9790</v>
      </c>
      <c r="F4789" s="10">
        <v>42036</v>
      </c>
      <c r="G4789" s="10">
        <v>45689</v>
      </c>
      <c r="H4789" s="11">
        <v>11</v>
      </c>
      <c r="I4789" s="20" t="s">
        <v>259</v>
      </c>
      <c r="J4789" s="11" t="s">
        <v>261</v>
      </c>
      <c r="K4789" s="11" t="s">
        <v>12658</v>
      </c>
      <c r="L4789" s="11">
        <v>2</v>
      </c>
    </row>
    <row r="4790" spans="1:12">
      <c r="A4790" s="11" t="s">
        <v>9541</v>
      </c>
      <c r="D4790" s="11" t="s">
        <v>260</v>
      </c>
      <c r="E4790" s="19" t="s">
        <v>9791</v>
      </c>
      <c r="F4790" s="10">
        <v>42036</v>
      </c>
      <c r="G4790" s="10">
        <v>45689</v>
      </c>
      <c r="H4790" s="11">
        <v>11</v>
      </c>
      <c r="I4790" s="20" t="s">
        <v>259</v>
      </c>
      <c r="J4790" s="11" t="s">
        <v>261</v>
      </c>
      <c r="K4790" s="11" t="s">
        <v>12658</v>
      </c>
      <c r="L4790" s="11">
        <v>2</v>
      </c>
    </row>
    <row r="4791" spans="1:12">
      <c r="A4791" s="11" t="s">
        <v>9542</v>
      </c>
      <c r="D4791" s="11" t="s">
        <v>260</v>
      </c>
      <c r="E4791" s="19" t="s">
        <v>9792</v>
      </c>
      <c r="F4791" s="10">
        <v>42036</v>
      </c>
      <c r="G4791" s="10">
        <v>45689</v>
      </c>
      <c r="H4791" s="11">
        <v>11</v>
      </c>
      <c r="I4791" s="20" t="s">
        <v>259</v>
      </c>
      <c r="J4791" s="11" t="s">
        <v>261</v>
      </c>
      <c r="K4791" s="11" t="s">
        <v>12658</v>
      </c>
      <c r="L4791" s="11">
        <v>2</v>
      </c>
    </row>
    <row r="4792" spans="1:12">
      <c r="A4792" s="11" t="s">
        <v>9543</v>
      </c>
      <c r="D4792" s="11" t="s">
        <v>260</v>
      </c>
      <c r="E4792" s="19" t="s">
        <v>9793</v>
      </c>
      <c r="F4792" s="10">
        <v>42036</v>
      </c>
      <c r="G4792" s="10">
        <v>45689</v>
      </c>
      <c r="H4792" s="11">
        <v>11</v>
      </c>
      <c r="I4792" s="20" t="s">
        <v>259</v>
      </c>
      <c r="J4792" s="11" t="s">
        <v>261</v>
      </c>
      <c r="K4792" s="11" t="s">
        <v>12658</v>
      </c>
      <c r="L4792" s="11">
        <v>2</v>
      </c>
    </row>
    <row r="4793" spans="1:12">
      <c r="A4793" s="11" t="s">
        <v>9544</v>
      </c>
      <c r="D4793" s="11" t="s">
        <v>260</v>
      </c>
      <c r="E4793" s="19" t="s">
        <v>9794</v>
      </c>
      <c r="F4793" s="10">
        <v>42036</v>
      </c>
      <c r="G4793" s="10">
        <v>45689</v>
      </c>
      <c r="H4793" s="11">
        <v>11</v>
      </c>
      <c r="I4793" s="20" t="s">
        <v>259</v>
      </c>
      <c r="J4793" s="11" t="s">
        <v>261</v>
      </c>
      <c r="K4793" s="11" t="s">
        <v>12658</v>
      </c>
      <c r="L4793" s="11">
        <v>2</v>
      </c>
    </row>
    <row r="4794" spans="1:12">
      <c r="A4794" s="11" t="s">
        <v>9545</v>
      </c>
      <c r="D4794" s="11" t="s">
        <v>260</v>
      </c>
      <c r="E4794" s="19" t="s">
        <v>9795</v>
      </c>
      <c r="F4794" s="10">
        <v>42036</v>
      </c>
      <c r="G4794" s="10">
        <v>45689</v>
      </c>
      <c r="H4794" s="11">
        <v>11</v>
      </c>
      <c r="I4794" s="20" t="s">
        <v>259</v>
      </c>
      <c r="J4794" s="11" t="s">
        <v>261</v>
      </c>
      <c r="K4794" s="11" t="s">
        <v>12658</v>
      </c>
      <c r="L4794" s="11">
        <v>2</v>
      </c>
    </row>
    <row r="4795" spans="1:12">
      <c r="A4795" s="11" t="s">
        <v>9546</v>
      </c>
      <c r="D4795" s="11" t="s">
        <v>260</v>
      </c>
      <c r="E4795" s="19" t="s">
        <v>9796</v>
      </c>
      <c r="F4795" s="10">
        <v>42036</v>
      </c>
      <c r="G4795" s="10">
        <v>45689</v>
      </c>
      <c r="H4795" s="11">
        <v>11</v>
      </c>
      <c r="I4795" s="20" t="s">
        <v>259</v>
      </c>
      <c r="J4795" s="11" t="s">
        <v>261</v>
      </c>
      <c r="K4795" s="11" t="s">
        <v>12658</v>
      </c>
      <c r="L4795" s="11">
        <v>2</v>
      </c>
    </row>
    <row r="4796" spans="1:12">
      <c r="A4796" s="11" t="s">
        <v>9547</v>
      </c>
      <c r="D4796" s="11" t="s">
        <v>260</v>
      </c>
      <c r="E4796" s="19" t="s">
        <v>9797</v>
      </c>
      <c r="F4796" s="10">
        <v>42036</v>
      </c>
      <c r="G4796" s="10">
        <v>45689</v>
      </c>
      <c r="H4796" s="11">
        <v>11</v>
      </c>
      <c r="I4796" s="20" t="s">
        <v>259</v>
      </c>
      <c r="J4796" s="11" t="s">
        <v>261</v>
      </c>
      <c r="K4796" s="11" t="s">
        <v>12658</v>
      </c>
      <c r="L4796" s="11">
        <v>2</v>
      </c>
    </row>
    <row r="4797" spans="1:12">
      <c r="A4797" s="11" t="s">
        <v>9548</v>
      </c>
      <c r="D4797" s="11" t="s">
        <v>260</v>
      </c>
      <c r="E4797" s="19" t="s">
        <v>9798</v>
      </c>
      <c r="F4797" s="10">
        <v>42036</v>
      </c>
      <c r="G4797" s="10">
        <v>45689</v>
      </c>
      <c r="H4797" s="11">
        <v>11</v>
      </c>
      <c r="I4797" s="11" t="s">
        <v>277</v>
      </c>
      <c r="J4797" s="11" t="s">
        <v>261</v>
      </c>
      <c r="K4797" s="11" t="s">
        <v>12658</v>
      </c>
      <c r="L4797" s="11">
        <v>2</v>
      </c>
    </row>
    <row r="4798" spans="1:12">
      <c r="A4798" s="11" t="s">
        <v>9549</v>
      </c>
      <c r="D4798" s="11" t="s">
        <v>260</v>
      </c>
      <c r="E4798" s="19" t="s">
        <v>9799</v>
      </c>
      <c r="F4798" s="10">
        <v>42036</v>
      </c>
      <c r="G4798" s="10">
        <v>45689</v>
      </c>
      <c r="H4798" s="11">
        <v>11</v>
      </c>
      <c r="I4798" s="11" t="s">
        <v>277</v>
      </c>
      <c r="J4798" s="11" t="s">
        <v>261</v>
      </c>
      <c r="K4798" s="11" t="s">
        <v>12658</v>
      </c>
      <c r="L4798" s="11">
        <v>2</v>
      </c>
    </row>
    <row r="4799" spans="1:12">
      <c r="A4799" s="11" t="s">
        <v>9550</v>
      </c>
      <c r="D4799" s="11" t="s">
        <v>260</v>
      </c>
      <c r="E4799" s="19" t="s">
        <v>9800</v>
      </c>
      <c r="F4799" s="10">
        <v>42036</v>
      </c>
      <c r="G4799" s="10">
        <v>45689</v>
      </c>
      <c r="H4799" s="11">
        <v>11</v>
      </c>
      <c r="I4799" s="11" t="s">
        <v>277</v>
      </c>
      <c r="J4799" s="11" t="s">
        <v>261</v>
      </c>
      <c r="K4799" s="11" t="s">
        <v>12658</v>
      </c>
      <c r="L4799" s="11">
        <v>2</v>
      </c>
    </row>
    <row r="4800" spans="1:12">
      <c r="A4800" s="11" t="s">
        <v>9551</v>
      </c>
      <c r="D4800" s="11" t="s">
        <v>260</v>
      </c>
      <c r="E4800" s="19" t="s">
        <v>9801</v>
      </c>
      <c r="F4800" s="10">
        <v>42036</v>
      </c>
      <c r="G4800" s="10">
        <v>45689</v>
      </c>
      <c r="H4800" s="11">
        <v>11</v>
      </c>
      <c r="I4800" s="20" t="s">
        <v>259</v>
      </c>
      <c r="J4800" s="11" t="s">
        <v>261</v>
      </c>
      <c r="K4800" s="11" t="s">
        <v>12658</v>
      </c>
      <c r="L4800" s="11">
        <v>2</v>
      </c>
    </row>
    <row r="4801" spans="1:12">
      <c r="A4801" s="11" t="s">
        <v>9552</v>
      </c>
      <c r="D4801" s="11" t="s">
        <v>260</v>
      </c>
      <c r="E4801" s="19" t="s">
        <v>9802</v>
      </c>
      <c r="F4801" s="10">
        <v>42036</v>
      </c>
      <c r="G4801" s="10">
        <v>45689</v>
      </c>
      <c r="H4801" s="11">
        <v>11</v>
      </c>
      <c r="I4801" s="20" t="s">
        <v>259</v>
      </c>
      <c r="J4801" s="11" t="s">
        <v>261</v>
      </c>
      <c r="K4801" s="11" t="s">
        <v>12658</v>
      </c>
      <c r="L4801" s="11">
        <v>2</v>
      </c>
    </row>
    <row r="4802" spans="1:12">
      <c r="A4802" s="11" t="s">
        <v>9553</v>
      </c>
      <c r="D4802" s="11" t="s">
        <v>260</v>
      </c>
      <c r="E4802" s="19" t="s">
        <v>9803</v>
      </c>
      <c r="F4802" s="10">
        <v>42036</v>
      </c>
      <c r="G4802" s="10">
        <v>45689</v>
      </c>
      <c r="H4802" s="11">
        <v>11</v>
      </c>
      <c r="I4802" s="20" t="s">
        <v>259</v>
      </c>
      <c r="J4802" s="11" t="s">
        <v>261</v>
      </c>
      <c r="K4802" s="11" t="s">
        <v>12658</v>
      </c>
      <c r="L4802" s="11">
        <v>2</v>
      </c>
    </row>
    <row r="4803" spans="1:12">
      <c r="A4803" s="11" t="s">
        <v>9554</v>
      </c>
      <c r="D4803" s="11" t="s">
        <v>260</v>
      </c>
      <c r="E4803" s="19" t="s">
        <v>9804</v>
      </c>
      <c r="F4803" s="10">
        <v>42036</v>
      </c>
      <c r="G4803" s="10">
        <v>45689</v>
      </c>
      <c r="H4803" s="11">
        <v>11</v>
      </c>
      <c r="I4803" s="20" t="s">
        <v>259</v>
      </c>
      <c r="J4803" s="11" t="s">
        <v>261</v>
      </c>
      <c r="K4803" s="11" t="s">
        <v>12658</v>
      </c>
      <c r="L4803" s="11">
        <v>2</v>
      </c>
    </row>
    <row r="4804" spans="1:12">
      <c r="A4804" s="11" t="s">
        <v>9555</v>
      </c>
      <c r="D4804" s="11" t="s">
        <v>260</v>
      </c>
      <c r="E4804" s="19" t="s">
        <v>9805</v>
      </c>
      <c r="F4804" s="10">
        <v>42036</v>
      </c>
      <c r="G4804" s="10">
        <v>45689</v>
      </c>
      <c r="H4804" s="11">
        <v>11</v>
      </c>
      <c r="I4804" s="20" t="s">
        <v>259</v>
      </c>
      <c r="J4804" s="11" t="s">
        <v>261</v>
      </c>
      <c r="K4804" s="11" t="s">
        <v>12658</v>
      </c>
      <c r="L4804" s="11">
        <v>2</v>
      </c>
    </row>
    <row r="4805" spans="1:12">
      <c r="A4805" s="11" t="s">
        <v>9556</v>
      </c>
      <c r="D4805" s="11" t="s">
        <v>260</v>
      </c>
      <c r="E4805" s="19" t="s">
        <v>9806</v>
      </c>
      <c r="F4805" s="10">
        <v>42036</v>
      </c>
      <c r="G4805" s="10">
        <v>45689</v>
      </c>
      <c r="H4805" s="11">
        <v>11</v>
      </c>
      <c r="I4805" s="20" t="s">
        <v>259</v>
      </c>
      <c r="J4805" s="11" t="s">
        <v>261</v>
      </c>
      <c r="K4805" s="11" t="s">
        <v>12658</v>
      </c>
      <c r="L4805" s="11">
        <v>2</v>
      </c>
    </row>
    <row r="4806" spans="1:12">
      <c r="A4806" s="11" t="s">
        <v>9557</v>
      </c>
      <c r="D4806" s="11" t="s">
        <v>260</v>
      </c>
      <c r="E4806" s="19" t="s">
        <v>9807</v>
      </c>
      <c r="F4806" s="10">
        <v>42036</v>
      </c>
      <c r="G4806" s="10">
        <v>45689</v>
      </c>
      <c r="H4806" s="11">
        <v>11</v>
      </c>
      <c r="I4806" s="20" t="s">
        <v>259</v>
      </c>
      <c r="J4806" s="11" t="s">
        <v>261</v>
      </c>
      <c r="K4806" s="11" t="s">
        <v>12658</v>
      </c>
      <c r="L4806" s="11">
        <v>2</v>
      </c>
    </row>
    <row r="4807" spans="1:12">
      <c r="A4807" s="11" t="s">
        <v>9558</v>
      </c>
      <c r="D4807" s="11" t="s">
        <v>260</v>
      </c>
      <c r="E4807" s="19" t="s">
        <v>9808</v>
      </c>
      <c r="F4807" s="10">
        <v>42036</v>
      </c>
      <c r="G4807" s="10">
        <v>45689</v>
      </c>
      <c r="H4807" s="11">
        <v>11</v>
      </c>
      <c r="I4807" s="20" t="s">
        <v>259</v>
      </c>
      <c r="J4807" s="11" t="s">
        <v>261</v>
      </c>
      <c r="K4807" s="11" t="s">
        <v>12658</v>
      </c>
      <c r="L4807" s="11">
        <v>2</v>
      </c>
    </row>
    <row r="4808" spans="1:12">
      <c r="A4808" s="11" t="s">
        <v>9559</v>
      </c>
      <c r="D4808" s="11" t="s">
        <v>260</v>
      </c>
      <c r="E4808" s="19" t="s">
        <v>9809</v>
      </c>
      <c r="F4808" s="10">
        <v>42036</v>
      </c>
      <c r="G4808" s="10">
        <v>45689</v>
      </c>
      <c r="H4808" s="11">
        <v>11</v>
      </c>
      <c r="I4808" s="20" t="s">
        <v>259</v>
      </c>
      <c r="J4808" s="11" t="s">
        <v>261</v>
      </c>
      <c r="K4808" s="11" t="s">
        <v>12658</v>
      </c>
      <c r="L4808" s="11">
        <v>2</v>
      </c>
    </row>
    <row r="4809" spans="1:12">
      <c r="A4809" s="11" t="s">
        <v>9560</v>
      </c>
      <c r="D4809" s="11" t="s">
        <v>260</v>
      </c>
      <c r="E4809" s="19" t="s">
        <v>9810</v>
      </c>
      <c r="F4809" s="10">
        <v>42036</v>
      </c>
      <c r="G4809" s="10">
        <v>45689</v>
      </c>
      <c r="H4809" s="11">
        <v>11</v>
      </c>
      <c r="I4809" s="20" t="s">
        <v>259</v>
      </c>
      <c r="J4809" s="11" t="s">
        <v>261</v>
      </c>
      <c r="K4809" s="11" t="s">
        <v>12658</v>
      </c>
      <c r="L4809" s="11">
        <v>2</v>
      </c>
    </row>
    <row r="4810" spans="1:12">
      <c r="A4810" s="11" t="s">
        <v>9561</v>
      </c>
      <c r="D4810" s="11" t="s">
        <v>260</v>
      </c>
      <c r="E4810" s="19" t="s">
        <v>9811</v>
      </c>
      <c r="F4810" s="10">
        <v>42036</v>
      </c>
      <c r="G4810" s="10">
        <v>45689</v>
      </c>
      <c r="H4810" s="11">
        <v>11</v>
      </c>
      <c r="I4810" s="20" t="s">
        <v>259</v>
      </c>
      <c r="J4810" s="11" t="s">
        <v>261</v>
      </c>
      <c r="K4810" s="11" t="s">
        <v>12658</v>
      </c>
      <c r="L4810" s="11">
        <v>2</v>
      </c>
    </row>
    <row r="4811" spans="1:12">
      <c r="A4811" s="11" t="s">
        <v>9562</v>
      </c>
      <c r="D4811" s="11" t="s">
        <v>260</v>
      </c>
      <c r="E4811" s="19" t="s">
        <v>9812</v>
      </c>
      <c r="F4811" s="10">
        <v>42036</v>
      </c>
      <c r="G4811" s="10">
        <v>45689</v>
      </c>
      <c r="H4811" s="11">
        <v>11</v>
      </c>
      <c r="I4811" s="20" t="s">
        <v>259</v>
      </c>
      <c r="J4811" s="11" t="s">
        <v>261</v>
      </c>
      <c r="K4811" s="11" t="s">
        <v>12658</v>
      </c>
      <c r="L4811" s="11">
        <v>2</v>
      </c>
    </row>
    <row r="4812" spans="1:12">
      <c r="A4812" s="11" t="s">
        <v>9563</v>
      </c>
      <c r="D4812" s="11" t="s">
        <v>260</v>
      </c>
      <c r="E4812" s="19" t="s">
        <v>9813</v>
      </c>
      <c r="F4812" s="10">
        <v>42036</v>
      </c>
      <c r="G4812" s="10">
        <v>45689</v>
      </c>
      <c r="H4812" s="11">
        <v>11</v>
      </c>
      <c r="I4812" s="20" t="s">
        <v>259</v>
      </c>
      <c r="J4812" s="11" t="s">
        <v>261</v>
      </c>
      <c r="K4812" s="11" t="s">
        <v>12658</v>
      </c>
      <c r="L4812" s="11">
        <v>2</v>
      </c>
    </row>
    <row r="4813" spans="1:12">
      <c r="A4813" s="11" t="s">
        <v>9564</v>
      </c>
      <c r="D4813" s="11" t="s">
        <v>260</v>
      </c>
      <c r="E4813" s="19" t="s">
        <v>9814</v>
      </c>
      <c r="F4813" s="10">
        <v>42036</v>
      </c>
      <c r="G4813" s="10">
        <v>45689</v>
      </c>
      <c r="H4813" s="11">
        <v>11</v>
      </c>
      <c r="I4813" s="20" t="s">
        <v>259</v>
      </c>
      <c r="J4813" s="11" t="s">
        <v>261</v>
      </c>
      <c r="K4813" s="11" t="s">
        <v>12658</v>
      </c>
      <c r="L4813" s="11">
        <v>2</v>
      </c>
    </row>
    <row r="4814" spans="1:12">
      <c r="A4814" s="11" t="s">
        <v>9565</v>
      </c>
      <c r="D4814" s="11" t="s">
        <v>260</v>
      </c>
      <c r="E4814" s="19" t="s">
        <v>9815</v>
      </c>
      <c r="F4814" s="10">
        <v>42036</v>
      </c>
      <c r="G4814" s="10">
        <v>45689</v>
      </c>
      <c r="H4814" s="11">
        <v>11</v>
      </c>
      <c r="I4814" s="20" t="s">
        <v>259</v>
      </c>
      <c r="J4814" s="11" t="s">
        <v>261</v>
      </c>
      <c r="K4814" s="11" t="s">
        <v>12658</v>
      </c>
      <c r="L4814" s="11">
        <v>2</v>
      </c>
    </row>
    <row r="4815" spans="1:12">
      <c r="A4815" s="11" t="s">
        <v>9566</v>
      </c>
      <c r="D4815" s="11" t="s">
        <v>260</v>
      </c>
      <c r="E4815" s="19" t="s">
        <v>9816</v>
      </c>
      <c r="F4815" s="10">
        <v>42036</v>
      </c>
      <c r="G4815" s="10">
        <v>45689</v>
      </c>
      <c r="H4815" s="11">
        <v>11</v>
      </c>
      <c r="I4815" s="11" t="s">
        <v>277</v>
      </c>
      <c r="J4815" s="11" t="s">
        <v>261</v>
      </c>
      <c r="K4815" s="11" t="s">
        <v>12658</v>
      </c>
      <c r="L4815" s="11">
        <v>2</v>
      </c>
    </row>
    <row r="4816" spans="1:12">
      <c r="A4816" s="11" t="s">
        <v>9567</v>
      </c>
      <c r="D4816" s="11" t="s">
        <v>260</v>
      </c>
      <c r="E4816" s="19" t="s">
        <v>9817</v>
      </c>
      <c r="F4816" s="10">
        <v>42036</v>
      </c>
      <c r="G4816" s="10">
        <v>45689</v>
      </c>
      <c r="H4816" s="11">
        <v>11</v>
      </c>
      <c r="I4816" s="11" t="s">
        <v>277</v>
      </c>
      <c r="J4816" s="11" t="s">
        <v>261</v>
      </c>
      <c r="K4816" s="11" t="s">
        <v>12658</v>
      </c>
      <c r="L4816" s="11">
        <v>2</v>
      </c>
    </row>
    <row r="4817" spans="1:12">
      <c r="A4817" s="11" t="s">
        <v>9568</v>
      </c>
      <c r="D4817" s="11" t="s">
        <v>260</v>
      </c>
      <c r="E4817" s="19" t="s">
        <v>9818</v>
      </c>
      <c r="F4817" s="10">
        <v>42036</v>
      </c>
      <c r="G4817" s="10">
        <v>45689</v>
      </c>
      <c r="H4817" s="11">
        <v>11</v>
      </c>
      <c r="I4817" s="11" t="s">
        <v>277</v>
      </c>
      <c r="J4817" s="11" t="s">
        <v>261</v>
      </c>
      <c r="K4817" s="11" t="s">
        <v>12658</v>
      </c>
      <c r="L4817" s="11">
        <v>2</v>
      </c>
    </row>
    <row r="4818" spans="1:12">
      <c r="A4818" s="11" t="s">
        <v>9569</v>
      </c>
      <c r="D4818" s="11" t="s">
        <v>260</v>
      </c>
      <c r="E4818" s="19" t="s">
        <v>9819</v>
      </c>
      <c r="F4818" s="10">
        <v>42036</v>
      </c>
      <c r="G4818" s="10">
        <v>45689</v>
      </c>
      <c r="H4818" s="11">
        <v>11</v>
      </c>
      <c r="I4818" s="20" t="s">
        <v>259</v>
      </c>
      <c r="J4818" s="11" t="s">
        <v>261</v>
      </c>
      <c r="K4818" s="11" t="s">
        <v>12658</v>
      </c>
      <c r="L4818" s="11">
        <v>2</v>
      </c>
    </row>
    <row r="4819" spans="1:12">
      <c r="A4819" s="11" t="s">
        <v>9570</v>
      </c>
      <c r="D4819" s="11" t="s">
        <v>260</v>
      </c>
      <c r="E4819" s="19" t="s">
        <v>9820</v>
      </c>
      <c r="F4819" s="10">
        <v>42036</v>
      </c>
      <c r="G4819" s="10">
        <v>45689</v>
      </c>
      <c r="H4819" s="11">
        <v>11</v>
      </c>
      <c r="I4819" s="20" t="s">
        <v>259</v>
      </c>
      <c r="J4819" s="11" t="s">
        <v>261</v>
      </c>
      <c r="K4819" s="11" t="s">
        <v>12658</v>
      </c>
      <c r="L4819" s="11">
        <v>2</v>
      </c>
    </row>
    <row r="4820" spans="1:12">
      <c r="A4820" s="11" t="s">
        <v>9571</v>
      </c>
      <c r="D4820" s="11" t="s">
        <v>260</v>
      </c>
      <c r="E4820" s="19" t="s">
        <v>9821</v>
      </c>
      <c r="F4820" s="10">
        <v>42036</v>
      </c>
      <c r="G4820" s="10">
        <v>45689</v>
      </c>
      <c r="H4820" s="11">
        <v>11</v>
      </c>
      <c r="I4820" s="20" t="s">
        <v>259</v>
      </c>
      <c r="J4820" s="11" t="s">
        <v>261</v>
      </c>
      <c r="K4820" s="11" t="s">
        <v>12658</v>
      </c>
      <c r="L4820" s="11">
        <v>2</v>
      </c>
    </row>
    <row r="4821" spans="1:12">
      <c r="A4821" s="11" t="s">
        <v>9572</v>
      </c>
      <c r="D4821" s="11" t="s">
        <v>260</v>
      </c>
      <c r="E4821" s="19" t="s">
        <v>9822</v>
      </c>
      <c r="F4821" s="10">
        <v>42036</v>
      </c>
      <c r="G4821" s="10">
        <v>45689</v>
      </c>
      <c r="H4821" s="11">
        <v>11</v>
      </c>
      <c r="I4821" s="20" t="s">
        <v>259</v>
      </c>
      <c r="J4821" s="11" t="s">
        <v>261</v>
      </c>
      <c r="K4821" s="11" t="s">
        <v>12658</v>
      </c>
      <c r="L4821" s="11">
        <v>2</v>
      </c>
    </row>
    <row r="4822" spans="1:12">
      <c r="A4822" s="11" t="s">
        <v>9573</v>
      </c>
      <c r="D4822" s="11" t="s">
        <v>260</v>
      </c>
      <c r="E4822" s="19" t="s">
        <v>9823</v>
      </c>
      <c r="F4822" s="10">
        <v>42036</v>
      </c>
      <c r="G4822" s="10">
        <v>45689</v>
      </c>
      <c r="H4822" s="11">
        <v>11</v>
      </c>
      <c r="I4822" s="20" t="s">
        <v>259</v>
      </c>
      <c r="J4822" s="11" t="s">
        <v>261</v>
      </c>
      <c r="K4822" s="11" t="s">
        <v>12658</v>
      </c>
      <c r="L4822" s="11">
        <v>2</v>
      </c>
    </row>
    <row r="4823" spans="1:12">
      <c r="A4823" s="11" t="s">
        <v>9574</v>
      </c>
      <c r="D4823" s="11" t="s">
        <v>260</v>
      </c>
      <c r="E4823" s="19" t="s">
        <v>9824</v>
      </c>
      <c r="F4823" s="10">
        <v>42036</v>
      </c>
      <c r="G4823" s="10">
        <v>45689</v>
      </c>
      <c r="H4823" s="11">
        <v>11</v>
      </c>
      <c r="I4823" s="20" t="s">
        <v>259</v>
      </c>
      <c r="J4823" s="11" t="s">
        <v>261</v>
      </c>
      <c r="K4823" s="11" t="s">
        <v>12658</v>
      </c>
      <c r="L4823" s="11">
        <v>2</v>
      </c>
    </row>
    <row r="4824" spans="1:12">
      <c r="A4824" s="11" t="s">
        <v>9575</v>
      </c>
      <c r="D4824" s="11" t="s">
        <v>260</v>
      </c>
      <c r="E4824" s="19" t="s">
        <v>9825</v>
      </c>
      <c r="F4824" s="10">
        <v>42036</v>
      </c>
      <c r="G4824" s="10">
        <v>45689</v>
      </c>
      <c r="H4824" s="11">
        <v>11</v>
      </c>
      <c r="I4824" s="20" t="s">
        <v>259</v>
      </c>
      <c r="J4824" s="11" t="s">
        <v>261</v>
      </c>
      <c r="K4824" s="11" t="s">
        <v>12658</v>
      </c>
      <c r="L4824" s="11">
        <v>2</v>
      </c>
    </row>
    <row r="4825" spans="1:12">
      <c r="A4825" s="11" t="s">
        <v>9576</v>
      </c>
      <c r="D4825" s="11" t="s">
        <v>260</v>
      </c>
      <c r="E4825" s="19" t="s">
        <v>9826</v>
      </c>
      <c r="F4825" s="10">
        <v>42036</v>
      </c>
      <c r="G4825" s="10">
        <v>45689</v>
      </c>
      <c r="H4825" s="11">
        <v>11</v>
      </c>
      <c r="I4825" s="20" t="s">
        <v>259</v>
      </c>
      <c r="J4825" s="11" t="s">
        <v>261</v>
      </c>
      <c r="K4825" s="11" t="s">
        <v>12658</v>
      </c>
      <c r="L4825" s="11">
        <v>2</v>
      </c>
    </row>
    <row r="4826" spans="1:12">
      <c r="A4826" s="11" t="s">
        <v>9577</v>
      </c>
      <c r="D4826" s="11" t="s">
        <v>260</v>
      </c>
      <c r="E4826" s="19" t="s">
        <v>9827</v>
      </c>
      <c r="F4826" s="10">
        <v>42036</v>
      </c>
      <c r="G4826" s="10">
        <v>45689</v>
      </c>
      <c r="H4826" s="11">
        <v>11</v>
      </c>
      <c r="I4826" s="20" t="s">
        <v>259</v>
      </c>
      <c r="J4826" s="11" t="s">
        <v>261</v>
      </c>
      <c r="K4826" s="11" t="s">
        <v>12658</v>
      </c>
      <c r="L4826" s="11">
        <v>2</v>
      </c>
    </row>
    <row r="4827" spans="1:12">
      <c r="A4827" s="11" t="s">
        <v>9578</v>
      </c>
      <c r="D4827" s="11" t="s">
        <v>260</v>
      </c>
      <c r="E4827" s="19" t="s">
        <v>9828</v>
      </c>
      <c r="F4827" s="10">
        <v>42036</v>
      </c>
      <c r="G4827" s="10">
        <v>45689</v>
      </c>
      <c r="H4827" s="11">
        <v>11</v>
      </c>
      <c r="I4827" s="20" t="s">
        <v>259</v>
      </c>
      <c r="J4827" s="11" t="s">
        <v>261</v>
      </c>
      <c r="K4827" s="11" t="s">
        <v>12658</v>
      </c>
      <c r="L4827" s="11">
        <v>2</v>
      </c>
    </row>
    <row r="4828" spans="1:12">
      <c r="A4828" s="11" t="s">
        <v>9579</v>
      </c>
      <c r="D4828" s="11" t="s">
        <v>260</v>
      </c>
      <c r="E4828" s="19" t="s">
        <v>9829</v>
      </c>
      <c r="F4828" s="10">
        <v>42036</v>
      </c>
      <c r="G4828" s="10">
        <v>45689</v>
      </c>
      <c r="H4828" s="11">
        <v>11</v>
      </c>
      <c r="I4828" s="20" t="s">
        <v>259</v>
      </c>
      <c r="J4828" s="11" t="s">
        <v>261</v>
      </c>
      <c r="K4828" s="11" t="s">
        <v>12658</v>
      </c>
      <c r="L4828" s="11">
        <v>2</v>
      </c>
    </row>
    <row r="4829" spans="1:12">
      <c r="A4829" s="11" t="s">
        <v>9580</v>
      </c>
      <c r="D4829" s="11" t="s">
        <v>260</v>
      </c>
      <c r="E4829" s="19" t="s">
        <v>9830</v>
      </c>
      <c r="F4829" s="10">
        <v>42036</v>
      </c>
      <c r="G4829" s="10">
        <v>45689</v>
      </c>
      <c r="H4829" s="11">
        <v>11</v>
      </c>
      <c r="I4829" s="20" t="s">
        <v>259</v>
      </c>
      <c r="J4829" s="11" t="s">
        <v>261</v>
      </c>
      <c r="K4829" s="11" t="s">
        <v>12658</v>
      </c>
      <c r="L4829" s="11">
        <v>2</v>
      </c>
    </row>
    <row r="4830" spans="1:12">
      <c r="A4830" s="11" t="s">
        <v>9581</v>
      </c>
      <c r="D4830" s="11" t="s">
        <v>260</v>
      </c>
      <c r="E4830" s="19" t="s">
        <v>9831</v>
      </c>
      <c r="F4830" s="10">
        <v>42036</v>
      </c>
      <c r="G4830" s="10">
        <v>45689</v>
      </c>
      <c r="H4830" s="11">
        <v>11</v>
      </c>
      <c r="I4830" s="20" t="s">
        <v>259</v>
      </c>
      <c r="J4830" s="11" t="s">
        <v>261</v>
      </c>
      <c r="K4830" s="11" t="s">
        <v>12658</v>
      </c>
      <c r="L4830" s="11">
        <v>2</v>
      </c>
    </row>
    <row r="4831" spans="1:12">
      <c r="A4831" s="11" t="s">
        <v>9582</v>
      </c>
      <c r="D4831" s="11" t="s">
        <v>260</v>
      </c>
      <c r="E4831" s="19" t="s">
        <v>9832</v>
      </c>
      <c r="F4831" s="10">
        <v>42036</v>
      </c>
      <c r="G4831" s="10">
        <v>45689</v>
      </c>
      <c r="H4831" s="11">
        <v>11</v>
      </c>
      <c r="I4831" s="20" t="s">
        <v>259</v>
      </c>
      <c r="J4831" s="11" t="s">
        <v>261</v>
      </c>
      <c r="K4831" s="11" t="s">
        <v>12658</v>
      </c>
      <c r="L4831" s="11">
        <v>2</v>
      </c>
    </row>
    <row r="4832" spans="1:12">
      <c r="A4832" s="11" t="s">
        <v>9583</v>
      </c>
      <c r="D4832" s="11" t="s">
        <v>260</v>
      </c>
      <c r="E4832" s="19" t="s">
        <v>9833</v>
      </c>
      <c r="F4832" s="10">
        <v>42036</v>
      </c>
      <c r="G4832" s="10">
        <v>45689</v>
      </c>
      <c r="H4832" s="11">
        <v>11</v>
      </c>
      <c r="I4832" s="20" t="s">
        <v>259</v>
      </c>
      <c r="J4832" s="11" t="s">
        <v>261</v>
      </c>
      <c r="K4832" s="11" t="s">
        <v>12658</v>
      </c>
      <c r="L4832" s="11">
        <v>2</v>
      </c>
    </row>
    <row r="4833" spans="1:12">
      <c r="A4833" s="11" t="s">
        <v>9584</v>
      </c>
      <c r="D4833" s="11" t="s">
        <v>260</v>
      </c>
      <c r="E4833" s="19" t="s">
        <v>9834</v>
      </c>
      <c r="F4833" s="10">
        <v>42036</v>
      </c>
      <c r="G4833" s="10">
        <v>45689</v>
      </c>
      <c r="H4833" s="11">
        <v>11</v>
      </c>
      <c r="I4833" s="11" t="s">
        <v>277</v>
      </c>
      <c r="J4833" s="11" t="s">
        <v>261</v>
      </c>
      <c r="K4833" s="11" t="s">
        <v>12658</v>
      </c>
      <c r="L4833" s="11">
        <v>2</v>
      </c>
    </row>
    <row r="4834" spans="1:12">
      <c r="A4834" s="11" t="s">
        <v>9585</v>
      </c>
      <c r="D4834" s="11" t="s">
        <v>260</v>
      </c>
      <c r="E4834" s="19" t="s">
        <v>9835</v>
      </c>
      <c r="F4834" s="10">
        <v>42036</v>
      </c>
      <c r="G4834" s="10">
        <v>45689</v>
      </c>
      <c r="H4834" s="11">
        <v>11</v>
      </c>
      <c r="I4834" s="11" t="s">
        <v>277</v>
      </c>
      <c r="J4834" s="11" t="s">
        <v>261</v>
      </c>
      <c r="K4834" s="11" t="s">
        <v>12658</v>
      </c>
      <c r="L4834" s="11">
        <v>2</v>
      </c>
    </row>
    <row r="4835" spans="1:12">
      <c r="A4835" s="11" t="s">
        <v>9586</v>
      </c>
      <c r="D4835" s="11" t="s">
        <v>260</v>
      </c>
      <c r="E4835" s="19" t="s">
        <v>9836</v>
      </c>
      <c r="F4835" s="10">
        <v>42036</v>
      </c>
      <c r="G4835" s="10">
        <v>45689</v>
      </c>
      <c r="H4835" s="11">
        <v>11</v>
      </c>
      <c r="I4835" s="11" t="s">
        <v>277</v>
      </c>
      <c r="J4835" s="11" t="s">
        <v>261</v>
      </c>
      <c r="K4835" s="11" t="s">
        <v>12658</v>
      </c>
      <c r="L4835" s="11">
        <v>2</v>
      </c>
    </row>
    <row r="4836" spans="1:12">
      <c r="A4836" s="11" t="s">
        <v>9587</v>
      </c>
      <c r="D4836" s="11" t="s">
        <v>260</v>
      </c>
      <c r="E4836" s="19" t="s">
        <v>9837</v>
      </c>
      <c r="F4836" s="10">
        <v>42036</v>
      </c>
      <c r="G4836" s="10">
        <v>45689</v>
      </c>
      <c r="H4836" s="11">
        <v>11</v>
      </c>
      <c r="I4836" s="20" t="s">
        <v>259</v>
      </c>
      <c r="J4836" s="11" t="s">
        <v>261</v>
      </c>
      <c r="K4836" s="11" t="s">
        <v>12658</v>
      </c>
      <c r="L4836" s="11">
        <v>2</v>
      </c>
    </row>
    <row r="4837" spans="1:12">
      <c r="A4837" s="11" t="s">
        <v>9588</v>
      </c>
      <c r="D4837" s="11" t="s">
        <v>260</v>
      </c>
      <c r="E4837" s="19" t="s">
        <v>9838</v>
      </c>
      <c r="F4837" s="10">
        <v>42036</v>
      </c>
      <c r="G4837" s="10">
        <v>45689</v>
      </c>
      <c r="H4837" s="11">
        <v>11</v>
      </c>
      <c r="I4837" s="20" t="s">
        <v>259</v>
      </c>
      <c r="J4837" s="11" t="s">
        <v>261</v>
      </c>
      <c r="K4837" s="11" t="s">
        <v>12658</v>
      </c>
      <c r="L4837" s="11">
        <v>2</v>
      </c>
    </row>
    <row r="4838" spans="1:12">
      <c r="A4838" s="11" t="s">
        <v>9589</v>
      </c>
      <c r="D4838" s="11" t="s">
        <v>260</v>
      </c>
      <c r="E4838" s="19" t="s">
        <v>9839</v>
      </c>
      <c r="F4838" s="10">
        <v>42036</v>
      </c>
      <c r="G4838" s="10">
        <v>45689</v>
      </c>
      <c r="H4838" s="11">
        <v>11</v>
      </c>
      <c r="I4838" s="20" t="s">
        <v>259</v>
      </c>
      <c r="J4838" s="11" t="s">
        <v>261</v>
      </c>
      <c r="K4838" s="11" t="s">
        <v>12658</v>
      </c>
      <c r="L4838" s="11">
        <v>2</v>
      </c>
    </row>
    <row r="4839" spans="1:12">
      <c r="A4839" s="11" t="s">
        <v>9590</v>
      </c>
      <c r="D4839" s="11" t="s">
        <v>260</v>
      </c>
      <c r="E4839" s="19" t="s">
        <v>9840</v>
      </c>
      <c r="F4839" s="10">
        <v>42036</v>
      </c>
      <c r="G4839" s="10">
        <v>45689</v>
      </c>
      <c r="H4839" s="11">
        <v>11</v>
      </c>
      <c r="I4839" s="20" t="s">
        <v>259</v>
      </c>
      <c r="J4839" s="11" t="s">
        <v>261</v>
      </c>
      <c r="K4839" s="11" t="s">
        <v>12658</v>
      </c>
      <c r="L4839" s="11">
        <v>2</v>
      </c>
    </row>
    <row r="4840" spans="1:12">
      <c r="A4840" s="11" t="s">
        <v>9591</v>
      </c>
      <c r="D4840" s="11" t="s">
        <v>260</v>
      </c>
      <c r="E4840" s="19" t="s">
        <v>9841</v>
      </c>
      <c r="F4840" s="10">
        <v>42036</v>
      </c>
      <c r="G4840" s="10">
        <v>45689</v>
      </c>
      <c r="H4840" s="11">
        <v>11</v>
      </c>
      <c r="I4840" s="20" t="s">
        <v>259</v>
      </c>
      <c r="J4840" s="11" t="s">
        <v>261</v>
      </c>
      <c r="K4840" s="11" t="s">
        <v>12658</v>
      </c>
      <c r="L4840" s="11">
        <v>2</v>
      </c>
    </row>
    <row r="4841" spans="1:12">
      <c r="A4841" s="11" t="s">
        <v>9592</v>
      </c>
      <c r="D4841" s="11" t="s">
        <v>260</v>
      </c>
      <c r="E4841" s="19" t="s">
        <v>9842</v>
      </c>
      <c r="F4841" s="10">
        <v>42036</v>
      </c>
      <c r="G4841" s="10">
        <v>45689</v>
      </c>
      <c r="H4841" s="11">
        <v>11</v>
      </c>
      <c r="I4841" s="20" t="s">
        <v>259</v>
      </c>
      <c r="J4841" s="11" t="s">
        <v>261</v>
      </c>
      <c r="K4841" s="11" t="s">
        <v>12658</v>
      </c>
      <c r="L4841" s="11">
        <v>2</v>
      </c>
    </row>
    <row r="4842" spans="1:12">
      <c r="A4842" s="11" t="s">
        <v>9593</v>
      </c>
      <c r="D4842" s="11" t="s">
        <v>260</v>
      </c>
      <c r="E4842" s="19" t="s">
        <v>9843</v>
      </c>
      <c r="F4842" s="10">
        <v>42036</v>
      </c>
      <c r="G4842" s="10">
        <v>45689</v>
      </c>
      <c r="H4842" s="11">
        <v>11</v>
      </c>
      <c r="I4842" s="20" t="s">
        <v>259</v>
      </c>
      <c r="J4842" s="11" t="s">
        <v>261</v>
      </c>
      <c r="K4842" s="11" t="s">
        <v>12658</v>
      </c>
      <c r="L4842" s="11">
        <v>2</v>
      </c>
    </row>
    <row r="4843" spans="1:12">
      <c r="A4843" s="11" t="s">
        <v>9594</v>
      </c>
      <c r="D4843" s="11" t="s">
        <v>260</v>
      </c>
      <c r="E4843" s="19" t="s">
        <v>9844</v>
      </c>
      <c r="F4843" s="10">
        <v>42036</v>
      </c>
      <c r="G4843" s="10">
        <v>45689</v>
      </c>
      <c r="H4843" s="11">
        <v>11</v>
      </c>
      <c r="I4843" s="20" t="s">
        <v>259</v>
      </c>
      <c r="J4843" s="11" t="s">
        <v>261</v>
      </c>
      <c r="K4843" s="11" t="s">
        <v>12658</v>
      </c>
      <c r="L4843" s="11">
        <v>2</v>
      </c>
    </row>
    <row r="4844" spans="1:12">
      <c r="A4844" s="11" t="s">
        <v>9595</v>
      </c>
      <c r="D4844" s="11" t="s">
        <v>260</v>
      </c>
      <c r="E4844" s="19" t="s">
        <v>9845</v>
      </c>
      <c r="F4844" s="10">
        <v>42036</v>
      </c>
      <c r="G4844" s="10">
        <v>45689</v>
      </c>
      <c r="H4844" s="11">
        <v>11</v>
      </c>
      <c r="I4844" s="20" t="s">
        <v>259</v>
      </c>
      <c r="J4844" s="11" t="s">
        <v>261</v>
      </c>
      <c r="K4844" s="11" t="s">
        <v>12658</v>
      </c>
      <c r="L4844" s="11">
        <v>2</v>
      </c>
    </row>
    <row r="4845" spans="1:12">
      <c r="A4845" s="11" t="s">
        <v>9596</v>
      </c>
      <c r="D4845" s="11" t="s">
        <v>260</v>
      </c>
      <c r="E4845" s="19" t="s">
        <v>9846</v>
      </c>
      <c r="F4845" s="10">
        <v>42036</v>
      </c>
      <c r="G4845" s="10">
        <v>45689</v>
      </c>
      <c r="H4845" s="11">
        <v>11</v>
      </c>
      <c r="I4845" s="20" t="s">
        <v>259</v>
      </c>
      <c r="J4845" s="11" t="s">
        <v>261</v>
      </c>
      <c r="K4845" s="11" t="s">
        <v>12658</v>
      </c>
      <c r="L4845" s="11">
        <v>2</v>
      </c>
    </row>
    <row r="4846" spans="1:12">
      <c r="A4846" s="11" t="s">
        <v>9597</v>
      </c>
      <c r="D4846" s="11" t="s">
        <v>260</v>
      </c>
      <c r="E4846" s="19" t="s">
        <v>9847</v>
      </c>
      <c r="F4846" s="10">
        <v>42036</v>
      </c>
      <c r="G4846" s="10">
        <v>45689</v>
      </c>
      <c r="H4846" s="11">
        <v>11</v>
      </c>
      <c r="I4846" s="20" t="s">
        <v>259</v>
      </c>
      <c r="J4846" s="11" t="s">
        <v>261</v>
      </c>
      <c r="K4846" s="11" t="s">
        <v>12658</v>
      </c>
      <c r="L4846" s="11">
        <v>2</v>
      </c>
    </row>
    <row r="4847" spans="1:12">
      <c r="A4847" s="11" t="s">
        <v>9598</v>
      </c>
      <c r="D4847" s="11" t="s">
        <v>260</v>
      </c>
      <c r="E4847" s="19" t="s">
        <v>9848</v>
      </c>
      <c r="F4847" s="10">
        <v>42036</v>
      </c>
      <c r="G4847" s="10">
        <v>45689</v>
      </c>
      <c r="H4847" s="11">
        <v>11</v>
      </c>
      <c r="I4847" s="20" t="s">
        <v>259</v>
      </c>
      <c r="J4847" s="11" t="s">
        <v>261</v>
      </c>
      <c r="K4847" s="11" t="s">
        <v>12658</v>
      </c>
      <c r="L4847" s="11">
        <v>2</v>
      </c>
    </row>
    <row r="4848" spans="1:12">
      <c r="A4848" s="11" t="s">
        <v>9599</v>
      </c>
      <c r="D4848" s="11" t="s">
        <v>260</v>
      </c>
      <c r="E4848" s="19" t="s">
        <v>9849</v>
      </c>
      <c r="F4848" s="10">
        <v>42036</v>
      </c>
      <c r="G4848" s="10">
        <v>45689</v>
      </c>
      <c r="H4848" s="11">
        <v>11</v>
      </c>
      <c r="I4848" s="20" t="s">
        <v>259</v>
      </c>
      <c r="J4848" s="11" t="s">
        <v>261</v>
      </c>
      <c r="K4848" s="11" t="s">
        <v>12658</v>
      </c>
      <c r="L4848" s="11">
        <v>2</v>
      </c>
    </row>
    <row r="4849" spans="1:12">
      <c r="A4849" s="11" t="s">
        <v>9600</v>
      </c>
      <c r="D4849" s="11" t="s">
        <v>260</v>
      </c>
      <c r="E4849" s="19" t="s">
        <v>9850</v>
      </c>
      <c r="F4849" s="10">
        <v>42036</v>
      </c>
      <c r="G4849" s="10">
        <v>45689</v>
      </c>
      <c r="H4849" s="11">
        <v>11</v>
      </c>
      <c r="I4849" s="20" t="s">
        <v>259</v>
      </c>
      <c r="J4849" s="11" t="s">
        <v>261</v>
      </c>
      <c r="K4849" s="11" t="s">
        <v>12658</v>
      </c>
      <c r="L4849" s="11">
        <v>2</v>
      </c>
    </row>
    <row r="4850" spans="1:12">
      <c r="A4850" s="11" t="s">
        <v>9601</v>
      </c>
      <c r="D4850" s="11" t="s">
        <v>260</v>
      </c>
      <c r="E4850" s="19" t="s">
        <v>9851</v>
      </c>
      <c r="F4850" s="10">
        <v>42036</v>
      </c>
      <c r="G4850" s="10">
        <v>45689</v>
      </c>
      <c r="H4850" s="11">
        <v>11</v>
      </c>
      <c r="I4850" s="20" t="s">
        <v>259</v>
      </c>
      <c r="J4850" s="11" t="s">
        <v>261</v>
      </c>
      <c r="K4850" s="11" t="s">
        <v>12658</v>
      </c>
      <c r="L4850" s="11">
        <v>2</v>
      </c>
    </row>
    <row r="4851" spans="1:12">
      <c r="A4851" s="11" t="s">
        <v>9602</v>
      </c>
      <c r="D4851" s="11" t="s">
        <v>260</v>
      </c>
      <c r="E4851" s="19" t="s">
        <v>9852</v>
      </c>
      <c r="F4851" s="10">
        <v>42036</v>
      </c>
      <c r="G4851" s="10">
        <v>45689</v>
      </c>
      <c r="H4851" s="11">
        <v>11</v>
      </c>
      <c r="I4851" s="11" t="s">
        <v>277</v>
      </c>
      <c r="J4851" s="11" t="s">
        <v>261</v>
      </c>
      <c r="K4851" s="11" t="s">
        <v>12658</v>
      </c>
      <c r="L4851" s="11">
        <v>2</v>
      </c>
    </row>
    <row r="4852" spans="1:12">
      <c r="A4852" s="11" t="s">
        <v>9603</v>
      </c>
      <c r="D4852" s="11" t="s">
        <v>260</v>
      </c>
      <c r="E4852" s="19" t="s">
        <v>9853</v>
      </c>
      <c r="F4852" s="10">
        <v>42036</v>
      </c>
      <c r="G4852" s="10">
        <v>45689</v>
      </c>
      <c r="H4852" s="11">
        <v>11</v>
      </c>
      <c r="I4852" s="11" t="s">
        <v>277</v>
      </c>
      <c r="J4852" s="11" t="s">
        <v>261</v>
      </c>
      <c r="K4852" s="11" t="s">
        <v>12658</v>
      </c>
      <c r="L4852" s="11">
        <v>2</v>
      </c>
    </row>
    <row r="4853" spans="1:12">
      <c r="A4853" s="11" t="s">
        <v>9604</v>
      </c>
      <c r="D4853" s="11" t="s">
        <v>260</v>
      </c>
      <c r="E4853" s="19" t="s">
        <v>9854</v>
      </c>
      <c r="F4853" s="10">
        <v>42036</v>
      </c>
      <c r="G4853" s="10">
        <v>45689</v>
      </c>
      <c r="H4853" s="11">
        <v>11</v>
      </c>
      <c r="I4853" s="11" t="s">
        <v>277</v>
      </c>
      <c r="J4853" s="11" t="s">
        <v>261</v>
      </c>
      <c r="K4853" s="11" t="s">
        <v>12658</v>
      </c>
      <c r="L4853" s="11">
        <v>2</v>
      </c>
    </row>
    <row r="4854" spans="1:12">
      <c r="A4854" s="11" t="s">
        <v>9605</v>
      </c>
      <c r="D4854" s="11" t="s">
        <v>260</v>
      </c>
      <c r="E4854" s="19" t="s">
        <v>9855</v>
      </c>
      <c r="F4854" s="10">
        <v>42036</v>
      </c>
      <c r="G4854" s="10">
        <v>45689</v>
      </c>
      <c r="H4854" s="11">
        <v>11</v>
      </c>
      <c r="I4854" s="20" t="s">
        <v>259</v>
      </c>
      <c r="J4854" s="11" t="s">
        <v>261</v>
      </c>
      <c r="K4854" s="11" t="s">
        <v>12658</v>
      </c>
      <c r="L4854" s="11">
        <v>2</v>
      </c>
    </row>
    <row r="4855" spans="1:12">
      <c r="A4855" s="11" t="s">
        <v>9606</v>
      </c>
      <c r="D4855" s="11" t="s">
        <v>260</v>
      </c>
      <c r="E4855" s="19" t="s">
        <v>9856</v>
      </c>
      <c r="F4855" s="10">
        <v>42036</v>
      </c>
      <c r="G4855" s="10">
        <v>45689</v>
      </c>
      <c r="H4855" s="11">
        <v>11</v>
      </c>
      <c r="I4855" s="20" t="s">
        <v>259</v>
      </c>
      <c r="J4855" s="11" t="s">
        <v>261</v>
      </c>
      <c r="K4855" s="11" t="s">
        <v>12658</v>
      </c>
      <c r="L4855" s="11">
        <v>2</v>
      </c>
    </row>
    <row r="4856" spans="1:12">
      <c r="A4856" s="11" t="s">
        <v>9607</v>
      </c>
      <c r="D4856" s="11" t="s">
        <v>260</v>
      </c>
      <c r="E4856" s="19" t="s">
        <v>9857</v>
      </c>
      <c r="F4856" s="10">
        <v>42036</v>
      </c>
      <c r="G4856" s="10">
        <v>45689</v>
      </c>
      <c r="H4856" s="11">
        <v>11</v>
      </c>
      <c r="I4856" s="20" t="s">
        <v>259</v>
      </c>
      <c r="J4856" s="11" t="s">
        <v>261</v>
      </c>
      <c r="K4856" s="11" t="s">
        <v>12658</v>
      </c>
      <c r="L4856" s="11">
        <v>2</v>
      </c>
    </row>
    <row r="4857" spans="1:12">
      <c r="A4857" s="11" t="s">
        <v>9608</v>
      </c>
      <c r="D4857" s="11" t="s">
        <v>260</v>
      </c>
      <c r="E4857" s="19" t="s">
        <v>9858</v>
      </c>
      <c r="F4857" s="10">
        <v>42036</v>
      </c>
      <c r="G4857" s="10">
        <v>45689</v>
      </c>
      <c r="H4857" s="11">
        <v>11</v>
      </c>
      <c r="I4857" s="20" t="s">
        <v>259</v>
      </c>
      <c r="J4857" s="11" t="s">
        <v>261</v>
      </c>
      <c r="K4857" s="11" t="s">
        <v>12658</v>
      </c>
      <c r="L4857" s="11">
        <v>2</v>
      </c>
    </row>
    <row r="4858" spans="1:12">
      <c r="A4858" s="11" t="s">
        <v>9609</v>
      </c>
      <c r="D4858" s="11" t="s">
        <v>260</v>
      </c>
      <c r="E4858" s="19" t="s">
        <v>9859</v>
      </c>
      <c r="F4858" s="10">
        <v>42036</v>
      </c>
      <c r="G4858" s="10">
        <v>45689</v>
      </c>
      <c r="H4858" s="11">
        <v>11</v>
      </c>
      <c r="I4858" s="20" t="s">
        <v>259</v>
      </c>
      <c r="J4858" s="11" t="s">
        <v>261</v>
      </c>
      <c r="K4858" s="11" t="s">
        <v>12658</v>
      </c>
      <c r="L4858" s="11">
        <v>2</v>
      </c>
    </row>
    <row r="4859" spans="1:12">
      <c r="A4859" s="11" t="s">
        <v>9610</v>
      </c>
      <c r="D4859" s="11" t="s">
        <v>260</v>
      </c>
      <c r="E4859" s="19" t="s">
        <v>9860</v>
      </c>
      <c r="F4859" s="10">
        <v>42036</v>
      </c>
      <c r="G4859" s="10">
        <v>45689</v>
      </c>
      <c r="H4859" s="11">
        <v>11</v>
      </c>
      <c r="I4859" s="20" t="s">
        <v>259</v>
      </c>
      <c r="J4859" s="11" t="s">
        <v>261</v>
      </c>
      <c r="K4859" s="11" t="s">
        <v>12658</v>
      </c>
      <c r="L4859" s="11">
        <v>2</v>
      </c>
    </row>
    <row r="4860" spans="1:12">
      <c r="A4860" s="11" t="s">
        <v>9611</v>
      </c>
      <c r="D4860" s="11" t="s">
        <v>260</v>
      </c>
      <c r="E4860" s="19" t="s">
        <v>9861</v>
      </c>
      <c r="F4860" s="10">
        <v>42036</v>
      </c>
      <c r="G4860" s="10">
        <v>45689</v>
      </c>
      <c r="H4860" s="11">
        <v>11</v>
      </c>
      <c r="I4860" s="20" t="s">
        <v>259</v>
      </c>
      <c r="J4860" s="11" t="s">
        <v>261</v>
      </c>
      <c r="K4860" s="11" t="s">
        <v>12658</v>
      </c>
      <c r="L4860" s="11">
        <v>2</v>
      </c>
    </row>
    <row r="4861" spans="1:12">
      <c r="A4861" s="11" t="s">
        <v>9612</v>
      </c>
      <c r="D4861" s="11" t="s">
        <v>260</v>
      </c>
      <c r="E4861" s="19" t="s">
        <v>9862</v>
      </c>
      <c r="F4861" s="10">
        <v>42036</v>
      </c>
      <c r="G4861" s="10">
        <v>45689</v>
      </c>
      <c r="H4861" s="11">
        <v>11</v>
      </c>
      <c r="I4861" s="20" t="s">
        <v>259</v>
      </c>
      <c r="J4861" s="11" t="s">
        <v>261</v>
      </c>
      <c r="K4861" s="11" t="s">
        <v>12658</v>
      </c>
      <c r="L4861" s="11">
        <v>2</v>
      </c>
    </row>
    <row r="4862" spans="1:12">
      <c r="A4862" s="11" t="s">
        <v>9613</v>
      </c>
      <c r="D4862" s="11" t="s">
        <v>260</v>
      </c>
      <c r="E4862" s="19" t="s">
        <v>9863</v>
      </c>
      <c r="F4862" s="10">
        <v>42036</v>
      </c>
      <c r="G4862" s="10">
        <v>45689</v>
      </c>
      <c r="H4862" s="11">
        <v>11</v>
      </c>
      <c r="I4862" s="20" t="s">
        <v>259</v>
      </c>
      <c r="J4862" s="11" t="s">
        <v>261</v>
      </c>
      <c r="K4862" s="11" t="s">
        <v>12658</v>
      </c>
      <c r="L4862" s="11">
        <v>2</v>
      </c>
    </row>
    <row r="4863" spans="1:12">
      <c r="A4863" s="11" t="s">
        <v>9614</v>
      </c>
      <c r="D4863" s="11" t="s">
        <v>260</v>
      </c>
      <c r="E4863" s="19" t="s">
        <v>9864</v>
      </c>
      <c r="F4863" s="10">
        <v>42036</v>
      </c>
      <c r="G4863" s="10">
        <v>45689</v>
      </c>
      <c r="H4863" s="11">
        <v>11</v>
      </c>
      <c r="I4863" s="20" t="s">
        <v>259</v>
      </c>
      <c r="J4863" s="11" t="s">
        <v>261</v>
      </c>
      <c r="K4863" s="11" t="s">
        <v>12658</v>
      </c>
      <c r="L4863" s="11">
        <v>2</v>
      </c>
    </row>
    <row r="4864" spans="1:12">
      <c r="A4864" s="11" t="s">
        <v>9615</v>
      </c>
      <c r="D4864" s="11" t="s">
        <v>260</v>
      </c>
      <c r="E4864" s="19" t="s">
        <v>9865</v>
      </c>
      <c r="F4864" s="10">
        <v>42036</v>
      </c>
      <c r="G4864" s="10">
        <v>45689</v>
      </c>
      <c r="H4864" s="11">
        <v>11</v>
      </c>
      <c r="I4864" s="20" t="s">
        <v>259</v>
      </c>
      <c r="J4864" s="11" t="s">
        <v>261</v>
      </c>
      <c r="K4864" s="11" t="s">
        <v>12658</v>
      </c>
      <c r="L4864" s="11">
        <v>2</v>
      </c>
    </row>
    <row r="4865" spans="1:12">
      <c r="A4865" s="11" t="s">
        <v>9616</v>
      </c>
      <c r="D4865" s="11" t="s">
        <v>260</v>
      </c>
      <c r="E4865" s="19" t="s">
        <v>9866</v>
      </c>
      <c r="F4865" s="10">
        <v>42036</v>
      </c>
      <c r="G4865" s="10">
        <v>45689</v>
      </c>
      <c r="H4865" s="11">
        <v>11</v>
      </c>
      <c r="I4865" s="20" t="s">
        <v>259</v>
      </c>
      <c r="J4865" s="11" t="s">
        <v>261</v>
      </c>
      <c r="K4865" s="11" t="s">
        <v>12658</v>
      </c>
      <c r="L4865" s="11">
        <v>2</v>
      </c>
    </row>
    <row r="4866" spans="1:12">
      <c r="A4866" s="11" t="s">
        <v>9617</v>
      </c>
      <c r="D4866" s="11" t="s">
        <v>260</v>
      </c>
      <c r="E4866" s="19" t="s">
        <v>9867</v>
      </c>
      <c r="F4866" s="10">
        <v>42036</v>
      </c>
      <c r="G4866" s="10">
        <v>45689</v>
      </c>
      <c r="H4866" s="11">
        <v>11</v>
      </c>
      <c r="I4866" s="20" t="s">
        <v>259</v>
      </c>
      <c r="J4866" s="11" t="s">
        <v>261</v>
      </c>
      <c r="K4866" s="11" t="s">
        <v>12658</v>
      </c>
      <c r="L4866" s="11">
        <v>2</v>
      </c>
    </row>
    <row r="4867" spans="1:12">
      <c r="A4867" s="11" t="s">
        <v>9618</v>
      </c>
      <c r="D4867" s="11" t="s">
        <v>260</v>
      </c>
      <c r="E4867" s="19" t="s">
        <v>9868</v>
      </c>
      <c r="F4867" s="10">
        <v>42036</v>
      </c>
      <c r="G4867" s="10">
        <v>45689</v>
      </c>
      <c r="H4867" s="11">
        <v>11</v>
      </c>
      <c r="I4867" s="20" t="s">
        <v>259</v>
      </c>
      <c r="J4867" s="11" t="s">
        <v>261</v>
      </c>
      <c r="K4867" s="11" t="s">
        <v>12658</v>
      </c>
      <c r="L4867" s="11">
        <v>2</v>
      </c>
    </row>
    <row r="4868" spans="1:12">
      <c r="A4868" s="11" t="s">
        <v>9619</v>
      </c>
      <c r="D4868" s="11" t="s">
        <v>260</v>
      </c>
      <c r="E4868" s="19" t="s">
        <v>9869</v>
      </c>
      <c r="F4868" s="10">
        <v>42036</v>
      </c>
      <c r="G4868" s="10">
        <v>45689</v>
      </c>
      <c r="H4868" s="11">
        <v>11</v>
      </c>
      <c r="I4868" s="20" t="s">
        <v>259</v>
      </c>
      <c r="J4868" s="11" t="s">
        <v>261</v>
      </c>
      <c r="K4868" s="11" t="s">
        <v>12658</v>
      </c>
      <c r="L4868" s="11">
        <v>2</v>
      </c>
    </row>
    <row r="4869" spans="1:12">
      <c r="A4869" s="11" t="s">
        <v>9620</v>
      </c>
      <c r="D4869" s="11" t="s">
        <v>260</v>
      </c>
      <c r="E4869" s="19" t="s">
        <v>9870</v>
      </c>
      <c r="F4869" s="10">
        <v>42036</v>
      </c>
      <c r="G4869" s="10">
        <v>45689</v>
      </c>
      <c r="H4869" s="11">
        <v>11</v>
      </c>
      <c r="I4869" s="11" t="s">
        <v>277</v>
      </c>
      <c r="J4869" s="11" t="s">
        <v>261</v>
      </c>
      <c r="K4869" s="11" t="s">
        <v>12658</v>
      </c>
      <c r="L4869" s="11">
        <v>2</v>
      </c>
    </row>
    <row r="4870" spans="1:12">
      <c r="A4870" s="11" t="s">
        <v>9621</v>
      </c>
      <c r="D4870" s="11" t="s">
        <v>260</v>
      </c>
      <c r="E4870" s="19" t="s">
        <v>9871</v>
      </c>
      <c r="F4870" s="10">
        <v>42036</v>
      </c>
      <c r="G4870" s="10">
        <v>45689</v>
      </c>
      <c r="H4870" s="11">
        <v>11</v>
      </c>
      <c r="I4870" s="11" t="s">
        <v>277</v>
      </c>
      <c r="J4870" s="11" t="s">
        <v>261</v>
      </c>
      <c r="K4870" s="11" t="s">
        <v>12658</v>
      </c>
      <c r="L4870" s="11">
        <v>2</v>
      </c>
    </row>
    <row r="4871" spans="1:12">
      <c r="A4871" s="11" t="s">
        <v>9622</v>
      </c>
      <c r="D4871" s="11" t="s">
        <v>260</v>
      </c>
      <c r="E4871" s="19" t="s">
        <v>9872</v>
      </c>
      <c r="F4871" s="10">
        <v>42036</v>
      </c>
      <c r="G4871" s="10">
        <v>45689</v>
      </c>
      <c r="H4871" s="11">
        <v>11</v>
      </c>
      <c r="I4871" s="11" t="s">
        <v>277</v>
      </c>
      <c r="J4871" s="11" t="s">
        <v>261</v>
      </c>
      <c r="K4871" s="11" t="s">
        <v>12658</v>
      </c>
      <c r="L4871" s="11">
        <v>2</v>
      </c>
    </row>
    <row r="4872" spans="1:12">
      <c r="A4872" s="11" t="s">
        <v>9623</v>
      </c>
      <c r="D4872" s="11" t="s">
        <v>260</v>
      </c>
      <c r="E4872" s="19" t="s">
        <v>9873</v>
      </c>
      <c r="F4872" s="10">
        <v>42036</v>
      </c>
      <c r="G4872" s="10">
        <v>45689</v>
      </c>
      <c r="H4872" s="11">
        <v>11</v>
      </c>
      <c r="I4872" s="20" t="s">
        <v>259</v>
      </c>
      <c r="J4872" s="11" t="s">
        <v>261</v>
      </c>
      <c r="K4872" s="11" t="s">
        <v>12658</v>
      </c>
      <c r="L4872" s="11">
        <v>2</v>
      </c>
    </row>
    <row r="4873" spans="1:12">
      <c r="A4873" s="11" t="s">
        <v>9624</v>
      </c>
      <c r="D4873" s="11" t="s">
        <v>260</v>
      </c>
      <c r="E4873" s="19" t="s">
        <v>9874</v>
      </c>
      <c r="F4873" s="10">
        <v>42036</v>
      </c>
      <c r="G4873" s="10">
        <v>45689</v>
      </c>
      <c r="H4873" s="11">
        <v>11</v>
      </c>
      <c r="I4873" s="20" t="s">
        <v>259</v>
      </c>
      <c r="J4873" s="11" t="s">
        <v>261</v>
      </c>
      <c r="K4873" s="11" t="s">
        <v>12658</v>
      </c>
      <c r="L4873" s="11">
        <v>2</v>
      </c>
    </row>
    <row r="4874" spans="1:12">
      <c r="A4874" s="11" t="s">
        <v>9625</v>
      </c>
      <c r="D4874" s="11" t="s">
        <v>260</v>
      </c>
      <c r="E4874" s="19" t="s">
        <v>9875</v>
      </c>
      <c r="F4874" s="10">
        <v>42036</v>
      </c>
      <c r="G4874" s="10">
        <v>45689</v>
      </c>
      <c r="H4874" s="11">
        <v>11</v>
      </c>
      <c r="I4874" s="20" t="s">
        <v>259</v>
      </c>
      <c r="J4874" s="11" t="s">
        <v>261</v>
      </c>
      <c r="K4874" s="11" t="s">
        <v>12658</v>
      </c>
      <c r="L4874" s="11">
        <v>2</v>
      </c>
    </row>
    <row r="4875" spans="1:12">
      <c r="A4875" s="11" t="s">
        <v>9626</v>
      </c>
      <c r="D4875" s="11" t="s">
        <v>260</v>
      </c>
      <c r="E4875" s="19" t="s">
        <v>9876</v>
      </c>
      <c r="F4875" s="10">
        <v>42036</v>
      </c>
      <c r="G4875" s="10">
        <v>45689</v>
      </c>
      <c r="H4875" s="11">
        <v>11</v>
      </c>
      <c r="I4875" s="20" t="s">
        <v>259</v>
      </c>
      <c r="J4875" s="11" t="s">
        <v>261</v>
      </c>
      <c r="K4875" s="11" t="s">
        <v>12658</v>
      </c>
      <c r="L4875" s="11">
        <v>2</v>
      </c>
    </row>
    <row r="4876" spans="1:12">
      <c r="A4876" s="11" t="s">
        <v>9627</v>
      </c>
      <c r="D4876" s="11" t="s">
        <v>260</v>
      </c>
      <c r="E4876" s="19" t="s">
        <v>9877</v>
      </c>
      <c r="F4876" s="10">
        <v>42036</v>
      </c>
      <c r="G4876" s="10">
        <v>45689</v>
      </c>
      <c r="H4876" s="11">
        <v>11</v>
      </c>
      <c r="I4876" s="20" t="s">
        <v>259</v>
      </c>
      <c r="J4876" s="11" t="s">
        <v>261</v>
      </c>
      <c r="K4876" s="11" t="s">
        <v>12658</v>
      </c>
      <c r="L4876" s="11">
        <v>2</v>
      </c>
    </row>
    <row r="4877" spans="1:12">
      <c r="A4877" s="11" t="s">
        <v>9628</v>
      </c>
      <c r="D4877" s="11" t="s">
        <v>260</v>
      </c>
      <c r="E4877" s="19" t="s">
        <v>9878</v>
      </c>
      <c r="F4877" s="10">
        <v>42036</v>
      </c>
      <c r="G4877" s="10">
        <v>45689</v>
      </c>
      <c r="H4877" s="11">
        <v>11</v>
      </c>
      <c r="I4877" s="20" t="s">
        <v>259</v>
      </c>
      <c r="J4877" s="11" t="s">
        <v>261</v>
      </c>
      <c r="K4877" s="11" t="s">
        <v>12658</v>
      </c>
      <c r="L4877" s="11">
        <v>2</v>
      </c>
    </row>
    <row r="4878" spans="1:12">
      <c r="A4878" s="11" t="s">
        <v>9629</v>
      </c>
      <c r="D4878" s="11" t="s">
        <v>260</v>
      </c>
      <c r="E4878" s="19" t="s">
        <v>9879</v>
      </c>
      <c r="F4878" s="10">
        <v>42036</v>
      </c>
      <c r="G4878" s="10">
        <v>45689</v>
      </c>
      <c r="H4878" s="11">
        <v>11</v>
      </c>
      <c r="I4878" s="20" t="s">
        <v>259</v>
      </c>
      <c r="J4878" s="11" t="s">
        <v>261</v>
      </c>
      <c r="K4878" s="11" t="s">
        <v>12658</v>
      </c>
      <c r="L4878" s="11">
        <v>2</v>
      </c>
    </row>
    <row r="4879" spans="1:12">
      <c r="A4879" s="11" t="s">
        <v>9630</v>
      </c>
      <c r="D4879" s="11" t="s">
        <v>260</v>
      </c>
      <c r="E4879" s="19" t="s">
        <v>9880</v>
      </c>
      <c r="F4879" s="10">
        <v>42036</v>
      </c>
      <c r="G4879" s="10">
        <v>45689</v>
      </c>
      <c r="H4879" s="11">
        <v>11</v>
      </c>
      <c r="I4879" s="20" t="s">
        <v>259</v>
      </c>
      <c r="J4879" s="11" t="s">
        <v>261</v>
      </c>
      <c r="K4879" s="11" t="s">
        <v>12658</v>
      </c>
      <c r="L4879" s="11">
        <v>2</v>
      </c>
    </row>
    <row r="4880" spans="1:12">
      <c r="A4880" s="11" t="s">
        <v>9631</v>
      </c>
      <c r="D4880" s="11" t="s">
        <v>260</v>
      </c>
      <c r="E4880" s="19" t="s">
        <v>9881</v>
      </c>
      <c r="F4880" s="10">
        <v>42036</v>
      </c>
      <c r="G4880" s="10">
        <v>45689</v>
      </c>
      <c r="H4880" s="11">
        <v>11</v>
      </c>
      <c r="I4880" s="20" t="s">
        <v>259</v>
      </c>
      <c r="J4880" s="11" t="s">
        <v>261</v>
      </c>
      <c r="K4880" s="11" t="s">
        <v>12658</v>
      </c>
      <c r="L4880" s="11">
        <v>2</v>
      </c>
    </row>
    <row r="4881" spans="1:12">
      <c r="A4881" s="11" t="s">
        <v>9632</v>
      </c>
      <c r="D4881" s="11" t="s">
        <v>260</v>
      </c>
      <c r="E4881" s="19" t="s">
        <v>9882</v>
      </c>
      <c r="F4881" s="10">
        <v>42036</v>
      </c>
      <c r="G4881" s="10">
        <v>45689</v>
      </c>
      <c r="H4881" s="11">
        <v>11</v>
      </c>
      <c r="I4881" s="20" t="s">
        <v>259</v>
      </c>
      <c r="J4881" s="11" t="s">
        <v>261</v>
      </c>
      <c r="K4881" s="11" t="s">
        <v>12658</v>
      </c>
      <c r="L4881" s="11">
        <v>2</v>
      </c>
    </row>
    <row r="4882" spans="1:12">
      <c r="A4882" s="11" t="s">
        <v>9633</v>
      </c>
      <c r="D4882" s="11" t="s">
        <v>260</v>
      </c>
      <c r="E4882" s="19" t="s">
        <v>9883</v>
      </c>
      <c r="F4882" s="10">
        <v>42036</v>
      </c>
      <c r="G4882" s="10">
        <v>45689</v>
      </c>
      <c r="H4882" s="11">
        <v>11</v>
      </c>
      <c r="I4882" s="20" t="s">
        <v>259</v>
      </c>
      <c r="J4882" s="11" t="s">
        <v>261</v>
      </c>
      <c r="K4882" s="11" t="s">
        <v>12658</v>
      </c>
      <c r="L4882" s="11">
        <v>2</v>
      </c>
    </row>
    <row r="4883" spans="1:12">
      <c r="A4883" s="11" t="s">
        <v>9634</v>
      </c>
      <c r="D4883" s="11" t="s">
        <v>260</v>
      </c>
      <c r="E4883" s="19" t="s">
        <v>9884</v>
      </c>
      <c r="F4883" s="10">
        <v>42036</v>
      </c>
      <c r="G4883" s="10">
        <v>45689</v>
      </c>
      <c r="H4883" s="11">
        <v>11</v>
      </c>
      <c r="I4883" s="20" t="s">
        <v>259</v>
      </c>
      <c r="J4883" s="11" t="s">
        <v>261</v>
      </c>
      <c r="K4883" s="11" t="s">
        <v>12658</v>
      </c>
      <c r="L4883" s="11">
        <v>2</v>
      </c>
    </row>
    <row r="4884" spans="1:12">
      <c r="A4884" s="11" t="s">
        <v>9635</v>
      </c>
      <c r="D4884" s="11" t="s">
        <v>260</v>
      </c>
      <c r="E4884" s="19" t="s">
        <v>9885</v>
      </c>
      <c r="F4884" s="10">
        <v>42036</v>
      </c>
      <c r="G4884" s="10">
        <v>45689</v>
      </c>
      <c r="H4884" s="11">
        <v>11</v>
      </c>
      <c r="I4884" s="20" t="s">
        <v>259</v>
      </c>
      <c r="J4884" s="11" t="s">
        <v>261</v>
      </c>
      <c r="K4884" s="11" t="s">
        <v>12658</v>
      </c>
      <c r="L4884" s="11">
        <v>2</v>
      </c>
    </row>
    <row r="4885" spans="1:12">
      <c r="A4885" s="11" t="s">
        <v>9636</v>
      </c>
      <c r="D4885" s="11" t="s">
        <v>260</v>
      </c>
      <c r="E4885" s="19" t="s">
        <v>9886</v>
      </c>
      <c r="F4885" s="10">
        <v>42036</v>
      </c>
      <c r="G4885" s="10">
        <v>45689</v>
      </c>
      <c r="H4885" s="11">
        <v>11</v>
      </c>
      <c r="I4885" s="20" t="s">
        <v>259</v>
      </c>
      <c r="J4885" s="11" t="s">
        <v>261</v>
      </c>
      <c r="K4885" s="11" t="s">
        <v>12658</v>
      </c>
      <c r="L4885" s="11">
        <v>2</v>
      </c>
    </row>
    <row r="4886" spans="1:12">
      <c r="A4886" s="11" t="s">
        <v>9637</v>
      </c>
      <c r="D4886" s="11" t="s">
        <v>260</v>
      </c>
      <c r="E4886" s="19" t="s">
        <v>9887</v>
      </c>
      <c r="F4886" s="10">
        <v>42036</v>
      </c>
      <c r="G4886" s="10">
        <v>45689</v>
      </c>
      <c r="H4886" s="11">
        <v>11</v>
      </c>
      <c r="I4886" s="20" t="s">
        <v>259</v>
      </c>
      <c r="J4886" s="11" t="s">
        <v>261</v>
      </c>
      <c r="K4886" s="11" t="s">
        <v>12658</v>
      </c>
      <c r="L4886" s="11">
        <v>2</v>
      </c>
    </row>
    <row r="4887" spans="1:12">
      <c r="A4887" s="11" t="s">
        <v>9638</v>
      </c>
      <c r="D4887" s="11" t="s">
        <v>260</v>
      </c>
      <c r="E4887" s="19" t="s">
        <v>9888</v>
      </c>
      <c r="F4887" s="10">
        <v>42036</v>
      </c>
      <c r="G4887" s="10">
        <v>45689</v>
      </c>
      <c r="H4887" s="11">
        <v>11</v>
      </c>
      <c r="I4887" s="11" t="s">
        <v>277</v>
      </c>
      <c r="J4887" s="11" t="s">
        <v>261</v>
      </c>
      <c r="K4887" s="11" t="s">
        <v>12658</v>
      </c>
      <c r="L4887" s="11">
        <v>2</v>
      </c>
    </row>
    <row r="4888" spans="1:12">
      <c r="A4888" s="11" t="s">
        <v>9639</v>
      </c>
      <c r="D4888" s="11" t="s">
        <v>260</v>
      </c>
      <c r="E4888" s="19" t="s">
        <v>9889</v>
      </c>
      <c r="F4888" s="10">
        <v>42036</v>
      </c>
      <c r="G4888" s="10">
        <v>45689</v>
      </c>
      <c r="H4888" s="11">
        <v>11</v>
      </c>
      <c r="I4888" s="11" t="s">
        <v>277</v>
      </c>
      <c r="J4888" s="11" t="s">
        <v>261</v>
      </c>
      <c r="K4888" s="11" t="s">
        <v>12658</v>
      </c>
      <c r="L4888" s="11">
        <v>2</v>
      </c>
    </row>
    <row r="4889" spans="1:12">
      <c r="A4889" s="11" t="s">
        <v>9640</v>
      </c>
      <c r="D4889" s="11" t="s">
        <v>260</v>
      </c>
      <c r="E4889" s="19" t="s">
        <v>9890</v>
      </c>
      <c r="F4889" s="10">
        <v>42036</v>
      </c>
      <c r="G4889" s="10">
        <v>45689</v>
      </c>
      <c r="H4889" s="11">
        <v>11</v>
      </c>
      <c r="I4889" s="11" t="s">
        <v>277</v>
      </c>
      <c r="J4889" s="11" t="s">
        <v>261</v>
      </c>
      <c r="K4889" s="11" t="s">
        <v>12658</v>
      </c>
      <c r="L4889" s="11">
        <v>2</v>
      </c>
    </row>
    <row r="4890" spans="1:12">
      <c r="A4890" s="11" t="s">
        <v>9641</v>
      </c>
      <c r="D4890" s="11" t="s">
        <v>260</v>
      </c>
      <c r="E4890" s="19" t="s">
        <v>9891</v>
      </c>
      <c r="F4890" s="10">
        <v>42036</v>
      </c>
      <c r="G4890" s="10">
        <v>45689</v>
      </c>
      <c r="H4890" s="11">
        <v>11</v>
      </c>
      <c r="I4890" s="20" t="s">
        <v>259</v>
      </c>
      <c r="J4890" s="11" t="s">
        <v>261</v>
      </c>
      <c r="K4890" s="11" t="s">
        <v>12658</v>
      </c>
      <c r="L4890" s="11">
        <v>2</v>
      </c>
    </row>
    <row r="4891" spans="1:12">
      <c r="A4891" s="11" t="s">
        <v>9642</v>
      </c>
      <c r="D4891" s="11" t="s">
        <v>260</v>
      </c>
      <c r="E4891" s="19" t="s">
        <v>9892</v>
      </c>
      <c r="F4891" s="10">
        <v>42036</v>
      </c>
      <c r="G4891" s="10">
        <v>45689</v>
      </c>
      <c r="H4891" s="11">
        <v>11</v>
      </c>
      <c r="I4891" s="20" t="s">
        <v>259</v>
      </c>
      <c r="J4891" s="11" t="s">
        <v>261</v>
      </c>
      <c r="K4891" s="11" t="s">
        <v>12658</v>
      </c>
      <c r="L4891" s="11">
        <v>2</v>
      </c>
    </row>
    <row r="4892" spans="1:12">
      <c r="A4892" s="11" t="s">
        <v>9643</v>
      </c>
      <c r="D4892" s="11" t="s">
        <v>260</v>
      </c>
      <c r="E4892" s="19" t="s">
        <v>9893</v>
      </c>
      <c r="F4892" s="10">
        <v>42036</v>
      </c>
      <c r="G4892" s="10">
        <v>45689</v>
      </c>
      <c r="H4892" s="11">
        <v>11</v>
      </c>
      <c r="I4892" s="20" t="s">
        <v>259</v>
      </c>
      <c r="J4892" s="11" t="s">
        <v>261</v>
      </c>
      <c r="K4892" s="11" t="s">
        <v>12658</v>
      </c>
      <c r="L4892" s="11">
        <v>2</v>
      </c>
    </row>
    <row r="4893" spans="1:12">
      <c r="A4893" s="11" t="s">
        <v>9644</v>
      </c>
      <c r="D4893" s="11" t="s">
        <v>260</v>
      </c>
      <c r="E4893" s="19" t="s">
        <v>9894</v>
      </c>
      <c r="F4893" s="10">
        <v>42036</v>
      </c>
      <c r="G4893" s="10">
        <v>45689</v>
      </c>
      <c r="H4893" s="11">
        <v>11</v>
      </c>
      <c r="I4893" s="20" t="s">
        <v>259</v>
      </c>
      <c r="J4893" s="11" t="s">
        <v>261</v>
      </c>
      <c r="K4893" s="11" t="s">
        <v>12658</v>
      </c>
      <c r="L4893" s="11">
        <v>2</v>
      </c>
    </row>
    <row r="4894" spans="1:12">
      <c r="A4894" s="11" t="s">
        <v>9645</v>
      </c>
      <c r="D4894" s="11" t="s">
        <v>260</v>
      </c>
      <c r="E4894" s="19" t="s">
        <v>9895</v>
      </c>
      <c r="F4894" s="10">
        <v>42036</v>
      </c>
      <c r="G4894" s="10">
        <v>45689</v>
      </c>
      <c r="H4894" s="11">
        <v>11</v>
      </c>
      <c r="I4894" s="20" t="s">
        <v>259</v>
      </c>
      <c r="J4894" s="11" t="s">
        <v>261</v>
      </c>
      <c r="K4894" s="11" t="s">
        <v>12658</v>
      </c>
      <c r="L4894" s="11">
        <v>2</v>
      </c>
    </row>
    <row r="4895" spans="1:12">
      <c r="A4895" s="11" t="s">
        <v>9646</v>
      </c>
      <c r="D4895" s="11" t="s">
        <v>260</v>
      </c>
      <c r="E4895" s="19" t="s">
        <v>9896</v>
      </c>
      <c r="F4895" s="10">
        <v>42036</v>
      </c>
      <c r="G4895" s="10">
        <v>45689</v>
      </c>
      <c r="H4895" s="11">
        <v>11</v>
      </c>
      <c r="I4895" s="20" t="s">
        <v>259</v>
      </c>
      <c r="J4895" s="11" t="s">
        <v>261</v>
      </c>
      <c r="K4895" s="11" t="s">
        <v>12658</v>
      </c>
      <c r="L4895" s="11">
        <v>2</v>
      </c>
    </row>
    <row r="4896" spans="1:12">
      <c r="A4896" s="11" t="s">
        <v>9647</v>
      </c>
      <c r="D4896" s="11" t="s">
        <v>260</v>
      </c>
      <c r="E4896" s="19" t="s">
        <v>9897</v>
      </c>
      <c r="F4896" s="10">
        <v>42036</v>
      </c>
      <c r="G4896" s="10">
        <v>45689</v>
      </c>
      <c r="H4896" s="11">
        <v>11</v>
      </c>
      <c r="I4896" s="20" t="s">
        <v>259</v>
      </c>
      <c r="J4896" s="11" t="s">
        <v>261</v>
      </c>
      <c r="K4896" s="11" t="s">
        <v>12658</v>
      </c>
      <c r="L4896" s="11">
        <v>2</v>
      </c>
    </row>
    <row r="4897" spans="1:12">
      <c r="A4897" s="11" t="s">
        <v>9648</v>
      </c>
      <c r="D4897" s="11" t="s">
        <v>260</v>
      </c>
      <c r="E4897" s="19" t="s">
        <v>9898</v>
      </c>
      <c r="F4897" s="10">
        <v>42036</v>
      </c>
      <c r="G4897" s="10">
        <v>45689</v>
      </c>
      <c r="H4897" s="11">
        <v>11</v>
      </c>
      <c r="I4897" s="20" t="s">
        <v>259</v>
      </c>
      <c r="J4897" s="11" t="s">
        <v>261</v>
      </c>
      <c r="K4897" s="11" t="s">
        <v>12658</v>
      </c>
      <c r="L4897" s="11">
        <v>2</v>
      </c>
    </row>
    <row r="4898" spans="1:12">
      <c r="A4898" s="11" t="s">
        <v>9649</v>
      </c>
      <c r="D4898" s="11" t="s">
        <v>260</v>
      </c>
      <c r="E4898" s="19" t="s">
        <v>9899</v>
      </c>
      <c r="F4898" s="10">
        <v>42036</v>
      </c>
      <c r="G4898" s="10">
        <v>45689</v>
      </c>
      <c r="H4898" s="11">
        <v>11</v>
      </c>
      <c r="I4898" s="20" t="s">
        <v>259</v>
      </c>
      <c r="J4898" s="11" t="s">
        <v>261</v>
      </c>
      <c r="K4898" s="11" t="s">
        <v>12658</v>
      </c>
      <c r="L4898" s="11">
        <v>2</v>
      </c>
    </row>
    <row r="4899" spans="1:12">
      <c r="A4899" s="11" t="s">
        <v>9650</v>
      </c>
      <c r="D4899" s="11" t="s">
        <v>260</v>
      </c>
      <c r="E4899" s="19" t="s">
        <v>9900</v>
      </c>
      <c r="F4899" s="10">
        <v>42036</v>
      </c>
      <c r="G4899" s="10">
        <v>45689</v>
      </c>
      <c r="H4899" s="11">
        <v>11</v>
      </c>
      <c r="I4899" s="20" t="s">
        <v>259</v>
      </c>
      <c r="J4899" s="11" t="s">
        <v>261</v>
      </c>
      <c r="K4899" s="11" t="s">
        <v>12658</v>
      </c>
      <c r="L4899" s="11">
        <v>2</v>
      </c>
    </row>
    <row r="4900" spans="1:12">
      <c r="A4900" s="11" t="s">
        <v>9651</v>
      </c>
      <c r="D4900" s="11" t="s">
        <v>260</v>
      </c>
      <c r="E4900" s="19" t="s">
        <v>9901</v>
      </c>
      <c r="F4900" s="10">
        <v>42036</v>
      </c>
      <c r="G4900" s="10">
        <v>45689</v>
      </c>
      <c r="H4900" s="11">
        <v>11</v>
      </c>
      <c r="I4900" s="20" t="s">
        <v>259</v>
      </c>
      <c r="J4900" s="11" t="s">
        <v>261</v>
      </c>
      <c r="K4900" s="11" t="s">
        <v>12658</v>
      </c>
      <c r="L4900" s="11">
        <v>2</v>
      </c>
    </row>
    <row r="4901" spans="1:12">
      <c r="A4901" s="11" t="s">
        <v>9652</v>
      </c>
      <c r="D4901" s="11" t="s">
        <v>260</v>
      </c>
      <c r="E4901" s="19" t="s">
        <v>9902</v>
      </c>
      <c r="F4901" s="10">
        <v>42036</v>
      </c>
      <c r="G4901" s="10">
        <v>45689</v>
      </c>
      <c r="H4901" s="11">
        <v>11</v>
      </c>
      <c r="I4901" s="20" t="s">
        <v>259</v>
      </c>
      <c r="J4901" s="11" t="s">
        <v>261</v>
      </c>
      <c r="K4901" s="11" t="s">
        <v>12658</v>
      </c>
      <c r="L4901" s="11">
        <v>2</v>
      </c>
    </row>
    <row r="4902" spans="1:12">
      <c r="A4902" s="11" t="s">
        <v>9653</v>
      </c>
      <c r="D4902" s="11" t="s">
        <v>260</v>
      </c>
      <c r="E4902" s="19" t="s">
        <v>9903</v>
      </c>
      <c r="F4902" s="10">
        <v>42036</v>
      </c>
      <c r="G4902" s="10">
        <v>45689</v>
      </c>
      <c r="H4902" s="11">
        <v>11</v>
      </c>
      <c r="I4902" s="20" t="s">
        <v>259</v>
      </c>
      <c r="J4902" s="11" t="s">
        <v>261</v>
      </c>
      <c r="K4902" s="11" t="s">
        <v>12658</v>
      </c>
      <c r="L4902" s="11">
        <v>2</v>
      </c>
    </row>
    <row r="4903" spans="1:12">
      <c r="A4903" s="11" t="s">
        <v>9654</v>
      </c>
      <c r="D4903" s="11" t="s">
        <v>260</v>
      </c>
      <c r="E4903" s="19" t="s">
        <v>9904</v>
      </c>
      <c r="F4903" s="10">
        <v>42036</v>
      </c>
      <c r="G4903" s="10">
        <v>45689</v>
      </c>
      <c r="H4903" s="11">
        <v>11</v>
      </c>
      <c r="I4903" s="20" t="s">
        <v>259</v>
      </c>
      <c r="J4903" s="11" t="s">
        <v>261</v>
      </c>
      <c r="K4903" s="11" t="s">
        <v>12658</v>
      </c>
      <c r="L4903" s="11">
        <v>2</v>
      </c>
    </row>
    <row r="4904" spans="1:12">
      <c r="A4904" s="11" t="s">
        <v>9655</v>
      </c>
      <c r="D4904" s="11" t="s">
        <v>260</v>
      </c>
      <c r="E4904" s="19" t="s">
        <v>9905</v>
      </c>
      <c r="F4904" s="10">
        <v>42036</v>
      </c>
      <c r="G4904" s="10">
        <v>45689</v>
      </c>
      <c r="H4904" s="11">
        <v>11</v>
      </c>
      <c r="I4904" s="20" t="s">
        <v>259</v>
      </c>
      <c r="J4904" s="11" t="s">
        <v>261</v>
      </c>
      <c r="K4904" s="11" t="s">
        <v>12658</v>
      </c>
      <c r="L4904" s="11">
        <v>2</v>
      </c>
    </row>
    <row r="4905" spans="1:12">
      <c r="A4905" s="11" t="s">
        <v>9656</v>
      </c>
      <c r="D4905" s="11" t="s">
        <v>260</v>
      </c>
      <c r="E4905" s="19" t="s">
        <v>9906</v>
      </c>
      <c r="F4905" s="10">
        <v>42036</v>
      </c>
      <c r="G4905" s="10">
        <v>45689</v>
      </c>
      <c r="H4905" s="11">
        <v>11</v>
      </c>
      <c r="I4905" s="11" t="s">
        <v>277</v>
      </c>
      <c r="J4905" s="11" t="s">
        <v>261</v>
      </c>
      <c r="K4905" s="11" t="s">
        <v>12658</v>
      </c>
      <c r="L4905" s="11">
        <v>2</v>
      </c>
    </row>
    <row r="4906" spans="1:12">
      <c r="A4906" s="11" t="s">
        <v>9657</v>
      </c>
      <c r="D4906" s="11" t="s">
        <v>260</v>
      </c>
      <c r="E4906" s="19" t="s">
        <v>9907</v>
      </c>
      <c r="F4906" s="10">
        <v>42036</v>
      </c>
      <c r="G4906" s="10">
        <v>45689</v>
      </c>
      <c r="H4906" s="11">
        <v>11</v>
      </c>
      <c r="I4906" s="11" t="s">
        <v>277</v>
      </c>
      <c r="J4906" s="11" t="s">
        <v>261</v>
      </c>
      <c r="K4906" s="11" t="s">
        <v>12658</v>
      </c>
      <c r="L4906" s="11">
        <v>2</v>
      </c>
    </row>
    <row r="4907" spans="1:12">
      <c r="A4907" s="11" t="s">
        <v>9658</v>
      </c>
      <c r="D4907" s="11" t="s">
        <v>260</v>
      </c>
      <c r="E4907" s="19" t="s">
        <v>9908</v>
      </c>
      <c r="F4907" s="10">
        <v>42036</v>
      </c>
      <c r="G4907" s="10">
        <v>45689</v>
      </c>
      <c r="H4907" s="11">
        <v>11</v>
      </c>
      <c r="I4907" s="11" t="s">
        <v>277</v>
      </c>
      <c r="J4907" s="11" t="s">
        <v>261</v>
      </c>
      <c r="K4907" s="11" t="s">
        <v>12658</v>
      </c>
      <c r="L4907" s="11">
        <v>2</v>
      </c>
    </row>
    <row r="4908" spans="1:12">
      <c r="A4908" s="11" t="s">
        <v>9659</v>
      </c>
      <c r="D4908" s="11" t="s">
        <v>260</v>
      </c>
      <c r="E4908" s="19" t="s">
        <v>9909</v>
      </c>
      <c r="F4908" s="10">
        <v>42036</v>
      </c>
      <c r="G4908" s="10">
        <v>45689</v>
      </c>
      <c r="H4908" s="11">
        <v>11</v>
      </c>
      <c r="I4908" s="20" t="s">
        <v>259</v>
      </c>
      <c r="J4908" s="11" t="s">
        <v>261</v>
      </c>
      <c r="K4908" s="11" t="s">
        <v>12658</v>
      </c>
      <c r="L4908" s="11">
        <v>2</v>
      </c>
    </row>
    <row r="4909" spans="1:12">
      <c r="A4909" s="11" t="s">
        <v>9660</v>
      </c>
      <c r="D4909" s="11" t="s">
        <v>260</v>
      </c>
      <c r="E4909" s="19" t="s">
        <v>9910</v>
      </c>
      <c r="F4909" s="10">
        <v>42036</v>
      </c>
      <c r="G4909" s="10">
        <v>45689</v>
      </c>
      <c r="H4909" s="11">
        <v>11</v>
      </c>
      <c r="I4909" s="20" t="s">
        <v>259</v>
      </c>
      <c r="J4909" s="11" t="s">
        <v>261</v>
      </c>
      <c r="K4909" s="11" t="s">
        <v>12658</v>
      </c>
      <c r="L4909" s="11">
        <v>2</v>
      </c>
    </row>
    <row r="4910" spans="1:12">
      <c r="A4910" s="11" t="s">
        <v>9661</v>
      </c>
      <c r="D4910" s="11" t="s">
        <v>260</v>
      </c>
      <c r="E4910" s="19" t="s">
        <v>9911</v>
      </c>
      <c r="F4910" s="10">
        <v>42036</v>
      </c>
      <c r="G4910" s="10">
        <v>45689</v>
      </c>
      <c r="H4910" s="11">
        <v>11</v>
      </c>
      <c r="I4910" s="20" t="s">
        <v>259</v>
      </c>
      <c r="J4910" s="11" t="s">
        <v>261</v>
      </c>
      <c r="K4910" s="11" t="s">
        <v>12658</v>
      </c>
      <c r="L4910" s="11">
        <v>2</v>
      </c>
    </row>
    <row r="4911" spans="1:12">
      <c r="A4911" s="11" t="s">
        <v>9662</v>
      </c>
      <c r="D4911" s="11" t="s">
        <v>260</v>
      </c>
      <c r="E4911" s="19" t="s">
        <v>9912</v>
      </c>
      <c r="F4911" s="10">
        <v>42036</v>
      </c>
      <c r="G4911" s="10">
        <v>45689</v>
      </c>
      <c r="H4911" s="11">
        <v>11</v>
      </c>
      <c r="I4911" s="20" t="s">
        <v>259</v>
      </c>
      <c r="J4911" s="11" t="s">
        <v>261</v>
      </c>
      <c r="K4911" s="11" t="s">
        <v>12658</v>
      </c>
      <c r="L4911" s="11">
        <v>2</v>
      </c>
    </row>
    <row r="4912" spans="1:12">
      <c r="A4912" s="11" t="s">
        <v>9663</v>
      </c>
      <c r="D4912" s="11" t="s">
        <v>260</v>
      </c>
      <c r="E4912" s="19" t="s">
        <v>9913</v>
      </c>
      <c r="F4912" s="10">
        <v>42036</v>
      </c>
      <c r="G4912" s="10">
        <v>45689</v>
      </c>
      <c r="H4912" s="11">
        <v>11</v>
      </c>
      <c r="I4912" s="20" t="s">
        <v>259</v>
      </c>
      <c r="J4912" s="11" t="s">
        <v>261</v>
      </c>
      <c r="K4912" s="11" t="s">
        <v>12658</v>
      </c>
      <c r="L4912" s="11">
        <v>2</v>
      </c>
    </row>
    <row r="4913" spans="1:12">
      <c r="A4913" s="11" t="s">
        <v>9664</v>
      </c>
      <c r="D4913" s="11" t="s">
        <v>260</v>
      </c>
      <c r="E4913" s="19" t="s">
        <v>9914</v>
      </c>
      <c r="F4913" s="10">
        <v>42036</v>
      </c>
      <c r="G4913" s="10">
        <v>45689</v>
      </c>
      <c r="H4913" s="11">
        <v>11</v>
      </c>
      <c r="I4913" s="20" t="s">
        <v>259</v>
      </c>
      <c r="J4913" s="11" t="s">
        <v>261</v>
      </c>
      <c r="K4913" s="11" t="s">
        <v>12658</v>
      </c>
      <c r="L4913" s="11">
        <v>2</v>
      </c>
    </row>
    <row r="4914" spans="1:12">
      <c r="A4914" s="11" t="s">
        <v>9665</v>
      </c>
      <c r="D4914" s="11" t="s">
        <v>260</v>
      </c>
      <c r="E4914" s="19" t="s">
        <v>9915</v>
      </c>
      <c r="F4914" s="10">
        <v>42036</v>
      </c>
      <c r="G4914" s="10">
        <v>45689</v>
      </c>
      <c r="H4914" s="11">
        <v>11</v>
      </c>
      <c r="I4914" s="20" t="s">
        <v>259</v>
      </c>
      <c r="J4914" s="11" t="s">
        <v>261</v>
      </c>
      <c r="K4914" s="11" t="s">
        <v>12658</v>
      </c>
      <c r="L4914" s="11">
        <v>2</v>
      </c>
    </row>
    <row r="4915" spans="1:12">
      <c r="A4915" s="11" t="s">
        <v>9666</v>
      </c>
      <c r="D4915" s="11" t="s">
        <v>260</v>
      </c>
      <c r="E4915" s="19" t="s">
        <v>9916</v>
      </c>
      <c r="F4915" s="10">
        <v>42036</v>
      </c>
      <c r="G4915" s="10">
        <v>45689</v>
      </c>
      <c r="H4915" s="11">
        <v>11</v>
      </c>
      <c r="I4915" s="20" t="s">
        <v>259</v>
      </c>
      <c r="J4915" s="11" t="s">
        <v>261</v>
      </c>
      <c r="K4915" s="11" t="s">
        <v>12658</v>
      </c>
      <c r="L4915" s="11">
        <v>2</v>
      </c>
    </row>
    <row r="4916" spans="1:12">
      <c r="A4916" s="11" t="s">
        <v>9667</v>
      </c>
      <c r="D4916" s="11" t="s">
        <v>260</v>
      </c>
      <c r="E4916" s="19" t="s">
        <v>9917</v>
      </c>
      <c r="F4916" s="10">
        <v>42036</v>
      </c>
      <c r="G4916" s="10">
        <v>45689</v>
      </c>
      <c r="H4916" s="11">
        <v>11</v>
      </c>
      <c r="I4916" s="20" t="s">
        <v>259</v>
      </c>
      <c r="J4916" s="11" t="s">
        <v>261</v>
      </c>
      <c r="K4916" s="11" t="s">
        <v>12658</v>
      </c>
      <c r="L4916" s="11">
        <v>2</v>
      </c>
    </row>
    <row r="4917" spans="1:12">
      <c r="A4917" s="11" t="s">
        <v>9668</v>
      </c>
      <c r="D4917" s="11" t="s">
        <v>260</v>
      </c>
      <c r="E4917" s="19" t="s">
        <v>9918</v>
      </c>
      <c r="F4917" s="10">
        <v>42036</v>
      </c>
      <c r="G4917" s="10">
        <v>45689</v>
      </c>
      <c r="H4917" s="11">
        <v>11</v>
      </c>
      <c r="I4917" s="20" t="s">
        <v>259</v>
      </c>
      <c r="J4917" s="11" t="s">
        <v>261</v>
      </c>
      <c r="K4917" s="11" t="s">
        <v>12658</v>
      </c>
      <c r="L4917" s="11">
        <v>2</v>
      </c>
    </row>
    <row r="4918" spans="1:12">
      <c r="A4918" s="11" t="s">
        <v>9669</v>
      </c>
      <c r="D4918" s="11" t="s">
        <v>260</v>
      </c>
      <c r="E4918" s="19" t="s">
        <v>9919</v>
      </c>
      <c r="F4918" s="10">
        <v>42036</v>
      </c>
      <c r="G4918" s="10">
        <v>45689</v>
      </c>
      <c r="H4918" s="11">
        <v>11</v>
      </c>
      <c r="I4918" s="20" t="s">
        <v>259</v>
      </c>
      <c r="J4918" s="11" t="s">
        <v>261</v>
      </c>
      <c r="K4918" s="11" t="s">
        <v>12658</v>
      </c>
      <c r="L4918" s="11">
        <v>2</v>
      </c>
    </row>
    <row r="4919" spans="1:12">
      <c r="A4919" s="11" t="s">
        <v>9670</v>
      </c>
      <c r="D4919" s="11" t="s">
        <v>260</v>
      </c>
      <c r="E4919" s="19" t="s">
        <v>9920</v>
      </c>
      <c r="F4919" s="10">
        <v>42036</v>
      </c>
      <c r="G4919" s="10">
        <v>45689</v>
      </c>
      <c r="H4919" s="11">
        <v>11</v>
      </c>
      <c r="I4919" s="20" t="s">
        <v>259</v>
      </c>
      <c r="J4919" s="11" t="s">
        <v>261</v>
      </c>
      <c r="K4919" s="11" t="s">
        <v>12658</v>
      </c>
      <c r="L4919" s="11">
        <v>2</v>
      </c>
    </row>
    <row r="4920" spans="1:12">
      <c r="A4920" s="11" t="s">
        <v>9671</v>
      </c>
      <c r="D4920" s="11" t="s">
        <v>260</v>
      </c>
      <c r="E4920" s="19" t="s">
        <v>9921</v>
      </c>
      <c r="F4920" s="10">
        <v>42036</v>
      </c>
      <c r="G4920" s="10">
        <v>45689</v>
      </c>
      <c r="H4920" s="11">
        <v>11</v>
      </c>
      <c r="I4920" s="20" t="s">
        <v>259</v>
      </c>
      <c r="J4920" s="11" t="s">
        <v>261</v>
      </c>
      <c r="K4920" s="11" t="s">
        <v>12658</v>
      </c>
      <c r="L4920" s="11">
        <v>2</v>
      </c>
    </row>
    <row r="4921" spans="1:12">
      <c r="A4921" s="11" t="s">
        <v>9672</v>
      </c>
      <c r="D4921" s="11" t="s">
        <v>260</v>
      </c>
      <c r="E4921" s="19" t="s">
        <v>9922</v>
      </c>
      <c r="F4921" s="10">
        <v>42036</v>
      </c>
      <c r="G4921" s="10">
        <v>45689</v>
      </c>
      <c r="H4921" s="11">
        <v>11</v>
      </c>
      <c r="I4921" s="20" t="s">
        <v>259</v>
      </c>
      <c r="J4921" s="11" t="s">
        <v>261</v>
      </c>
      <c r="K4921" s="11" t="s">
        <v>12658</v>
      </c>
      <c r="L4921" s="11">
        <v>2</v>
      </c>
    </row>
    <row r="4922" spans="1:12">
      <c r="A4922" s="11" t="s">
        <v>9673</v>
      </c>
      <c r="D4922" s="11" t="s">
        <v>260</v>
      </c>
      <c r="E4922" s="19" t="s">
        <v>9923</v>
      </c>
      <c r="F4922" s="10">
        <v>42036</v>
      </c>
      <c r="G4922" s="10">
        <v>45689</v>
      </c>
      <c r="H4922" s="11">
        <v>11</v>
      </c>
      <c r="I4922" s="20" t="s">
        <v>259</v>
      </c>
      <c r="J4922" s="11" t="s">
        <v>261</v>
      </c>
      <c r="K4922" s="11" t="s">
        <v>12658</v>
      </c>
      <c r="L4922" s="11">
        <v>2</v>
      </c>
    </row>
    <row r="4923" spans="1:12">
      <c r="A4923" s="11" t="s">
        <v>9674</v>
      </c>
      <c r="D4923" s="11" t="s">
        <v>260</v>
      </c>
      <c r="E4923" s="19" t="s">
        <v>9924</v>
      </c>
      <c r="F4923" s="10">
        <v>42036</v>
      </c>
      <c r="G4923" s="10">
        <v>45689</v>
      </c>
      <c r="H4923" s="11">
        <v>11</v>
      </c>
      <c r="I4923" s="11" t="s">
        <v>277</v>
      </c>
      <c r="J4923" s="11" t="s">
        <v>261</v>
      </c>
      <c r="K4923" s="11" t="s">
        <v>12658</v>
      </c>
      <c r="L4923" s="11">
        <v>2</v>
      </c>
    </row>
    <row r="4924" spans="1:12">
      <c r="A4924" s="11" t="s">
        <v>9675</v>
      </c>
      <c r="D4924" s="11" t="s">
        <v>260</v>
      </c>
      <c r="E4924" s="19" t="s">
        <v>9925</v>
      </c>
      <c r="F4924" s="10">
        <v>42036</v>
      </c>
      <c r="G4924" s="10">
        <v>45689</v>
      </c>
      <c r="H4924" s="11">
        <v>11</v>
      </c>
      <c r="I4924" s="11" t="s">
        <v>277</v>
      </c>
      <c r="J4924" s="11" t="s">
        <v>261</v>
      </c>
      <c r="K4924" s="11" t="s">
        <v>12658</v>
      </c>
      <c r="L4924" s="11">
        <v>2</v>
      </c>
    </row>
    <row r="4925" spans="1:12">
      <c r="A4925" s="11" t="s">
        <v>9676</v>
      </c>
      <c r="D4925" s="11" t="s">
        <v>260</v>
      </c>
      <c r="E4925" s="19" t="s">
        <v>9926</v>
      </c>
      <c r="F4925" s="10">
        <v>42036</v>
      </c>
      <c r="G4925" s="10">
        <v>45689</v>
      </c>
      <c r="H4925" s="11">
        <v>11</v>
      </c>
      <c r="I4925" s="11" t="s">
        <v>277</v>
      </c>
      <c r="J4925" s="11" t="s">
        <v>261</v>
      </c>
      <c r="K4925" s="11" t="s">
        <v>12658</v>
      </c>
      <c r="L4925" s="11">
        <v>2</v>
      </c>
    </row>
    <row r="4926" spans="1:12">
      <c r="A4926" s="11" t="s">
        <v>9677</v>
      </c>
      <c r="D4926" s="11" t="s">
        <v>260</v>
      </c>
      <c r="E4926" s="19" t="s">
        <v>9927</v>
      </c>
      <c r="F4926" s="10">
        <v>42036</v>
      </c>
      <c r="G4926" s="10">
        <v>45689</v>
      </c>
      <c r="H4926" s="11">
        <v>11</v>
      </c>
      <c r="I4926" s="20" t="s">
        <v>259</v>
      </c>
      <c r="J4926" s="11" t="s">
        <v>261</v>
      </c>
      <c r="K4926" s="11" t="s">
        <v>12658</v>
      </c>
      <c r="L4926" s="11">
        <v>2</v>
      </c>
    </row>
    <row r="4927" spans="1:12">
      <c r="A4927" s="11" t="s">
        <v>9678</v>
      </c>
      <c r="D4927" s="11" t="s">
        <v>260</v>
      </c>
      <c r="E4927" s="19" t="s">
        <v>9928</v>
      </c>
      <c r="F4927" s="10">
        <v>42036</v>
      </c>
      <c r="G4927" s="10">
        <v>45689</v>
      </c>
      <c r="H4927" s="11">
        <v>11</v>
      </c>
      <c r="I4927" s="20" t="s">
        <v>259</v>
      </c>
      <c r="J4927" s="11" t="s">
        <v>261</v>
      </c>
      <c r="K4927" s="11" t="s">
        <v>12658</v>
      </c>
      <c r="L4927" s="11">
        <v>2</v>
      </c>
    </row>
    <row r="4928" spans="1:12">
      <c r="A4928" s="11" t="s">
        <v>9679</v>
      </c>
      <c r="D4928" s="11" t="s">
        <v>260</v>
      </c>
      <c r="E4928" s="19" t="s">
        <v>9929</v>
      </c>
      <c r="F4928" s="10">
        <v>42036</v>
      </c>
      <c r="G4928" s="10">
        <v>45689</v>
      </c>
      <c r="H4928" s="11">
        <v>11</v>
      </c>
      <c r="I4928" s="20" t="s">
        <v>259</v>
      </c>
      <c r="J4928" s="11" t="s">
        <v>261</v>
      </c>
      <c r="K4928" s="11" t="s">
        <v>12658</v>
      </c>
      <c r="L4928" s="11">
        <v>2</v>
      </c>
    </row>
    <row r="4929" spans="1:12">
      <c r="A4929" s="11" t="s">
        <v>9680</v>
      </c>
      <c r="D4929" s="11" t="s">
        <v>260</v>
      </c>
      <c r="E4929" s="19" t="s">
        <v>9930</v>
      </c>
      <c r="F4929" s="10">
        <v>42036</v>
      </c>
      <c r="G4929" s="10">
        <v>45689</v>
      </c>
      <c r="H4929" s="11">
        <v>11</v>
      </c>
      <c r="I4929" s="20" t="s">
        <v>259</v>
      </c>
      <c r="J4929" s="11" t="s">
        <v>261</v>
      </c>
      <c r="K4929" s="11" t="s">
        <v>12658</v>
      </c>
      <c r="L4929" s="11">
        <v>2</v>
      </c>
    </row>
    <row r="4930" spans="1:12">
      <c r="A4930" s="11" t="s">
        <v>9681</v>
      </c>
      <c r="D4930" s="11" t="s">
        <v>260</v>
      </c>
      <c r="E4930" s="19" t="s">
        <v>9931</v>
      </c>
      <c r="F4930" s="10">
        <v>42036</v>
      </c>
      <c r="G4930" s="10">
        <v>45689</v>
      </c>
      <c r="H4930" s="11">
        <v>11</v>
      </c>
      <c r="I4930" s="20" t="s">
        <v>259</v>
      </c>
      <c r="J4930" s="11" t="s">
        <v>261</v>
      </c>
      <c r="K4930" s="11" t="s">
        <v>12658</v>
      </c>
      <c r="L4930" s="11">
        <v>2</v>
      </c>
    </row>
    <row r="4931" spans="1:12">
      <c r="A4931" s="11" t="s">
        <v>9682</v>
      </c>
      <c r="D4931" s="11" t="s">
        <v>260</v>
      </c>
      <c r="E4931" s="19" t="s">
        <v>9932</v>
      </c>
      <c r="F4931" s="10">
        <v>42036</v>
      </c>
      <c r="G4931" s="10">
        <v>45689</v>
      </c>
      <c r="H4931" s="11">
        <v>11</v>
      </c>
      <c r="I4931" s="20" t="s">
        <v>259</v>
      </c>
      <c r="J4931" s="11" t="s">
        <v>261</v>
      </c>
      <c r="K4931" s="11" t="s">
        <v>12658</v>
      </c>
      <c r="L4931" s="11">
        <v>2</v>
      </c>
    </row>
    <row r="4932" spans="1:12">
      <c r="A4932" s="11" t="s">
        <v>9683</v>
      </c>
      <c r="D4932" s="11" t="s">
        <v>260</v>
      </c>
      <c r="E4932" s="19" t="s">
        <v>9933</v>
      </c>
      <c r="F4932" s="10">
        <v>42036</v>
      </c>
      <c r="G4932" s="10">
        <v>45689</v>
      </c>
      <c r="H4932" s="11">
        <v>11</v>
      </c>
      <c r="I4932" s="20" t="s">
        <v>259</v>
      </c>
      <c r="J4932" s="11" t="s">
        <v>261</v>
      </c>
      <c r="K4932" s="11" t="s">
        <v>12658</v>
      </c>
      <c r="L4932" s="11">
        <v>2</v>
      </c>
    </row>
    <row r="4933" spans="1:12">
      <c r="A4933" s="11" t="s">
        <v>9684</v>
      </c>
      <c r="D4933" s="11" t="s">
        <v>260</v>
      </c>
      <c r="E4933" s="19" t="s">
        <v>9934</v>
      </c>
      <c r="F4933" s="10">
        <v>42036</v>
      </c>
      <c r="G4933" s="10">
        <v>45689</v>
      </c>
      <c r="H4933" s="11">
        <v>11</v>
      </c>
      <c r="I4933" s="20" t="s">
        <v>259</v>
      </c>
      <c r="J4933" s="11" t="s">
        <v>261</v>
      </c>
      <c r="K4933" s="11" t="s">
        <v>12658</v>
      </c>
      <c r="L4933" s="11">
        <v>2</v>
      </c>
    </row>
    <row r="4934" spans="1:12">
      <c r="A4934" s="11" t="s">
        <v>9685</v>
      </c>
      <c r="D4934" s="11" t="s">
        <v>260</v>
      </c>
      <c r="E4934" s="19" t="s">
        <v>9935</v>
      </c>
      <c r="F4934" s="10">
        <v>42036</v>
      </c>
      <c r="G4934" s="10">
        <v>45689</v>
      </c>
      <c r="H4934" s="11">
        <v>11</v>
      </c>
      <c r="I4934" s="20" t="s">
        <v>259</v>
      </c>
      <c r="J4934" s="11" t="s">
        <v>261</v>
      </c>
      <c r="K4934" s="11" t="s">
        <v>12658</v>
      </c>
      <c r="L4934" s="11">
        <v>2</v>
      </c>
    </row>
    <row r="4935" spans="1:12">
      <c r="A4935" s="11" t="s">
        <v>9686</v>
      </c>
      <c r="D4935" s="11" t="s">
        <v>260</v>
      </c>
      <c r="E4935" s="19" t="s">
        <v>9936</v>
      </c>
      <c r="F4935" s="10">
        <v>42036</v>
      </c>
      <c r="G4935" s="10">
        <v>45689</v>
      </c>
      <c r="H4935" s="11">
        <v>11</v>
      </c>
      <c r="I4935" s="20" t="s">
        <v>259</v>
      </c>
      <c r="J4935" s="11" t="s">
        <v>261</v>
      </c>
      <c r="K4935" s="11" t="s">
        <v>12658</v>
      </c>
      <c r="L4935" s="11">
        <v>2</v>
      </c>
    </row>
    <row r="4936" spans="1:12">
      <c r="A4936" s="11" t="s">
        <v>9687</v>
      </c>
      <c r="D4936" s="11" t="s">
        <v>260</v>
      </c>
      <c r="E4936" s="19" t="s">
        <v>9937</v>
      </c>
      <c r="F4936" s="10">
        <v>42036</v>
      </c>
      <c r="G4936" s="10">
        <v>45689</v>
      </c>
      <c r="H4936" s="11">
        <v>11</v>
      </c>
      <c r="I4936" s="20" t="s">
        <v>259</v>
      </c>
      <c r="J4936" s="11" t="s">
        <v>261</v>
      </c>
      <c r="K4936" s="11" t="s">
        <v>12658</v>
      </c>
      <c r="L4936" s="11">
        <v>2</v>
      </c>
    </row>
    <row r="4937" spans="1:12">
      <c r="A4937" s="11" t="s">
        <v>9688</v>
      </c>
      <c r="D4937" s="11" t="s">
        <v>260</v>
      </c>
      <c r="E4937" s="19" t="s">
        <v>9938</v>
      </c>
      <c r="F4937" s="10">
        <v>42036</v>
      </c>
      <c r="G4937" s="10">
        <v>45689</v>
      </c>
      <c r="H4937" s="11">
        <v>11</v>
      </c>
      <c r="I4937" s="20" t="s">
        <v>259</v>
      </c>
      <c r="J4937" s="11" t="s">
        <v>261</v>
      </c>
      <c r="K4937" s="11" t="s">
        <v>12658</v>
      </c>
      <c r="L4937" s="11">
        <v>2</v>
      </c>
    </row>
    <row r="4938" spans="1:12">
      <c r="A4938" s="11" t="s">
        <v>9689</v>
      </c>
      <c r="D4938" s="11" t="s">
        <v>260</v>
      </c>
      <c r="E4938" s="19" t="s">
        <v>9939</v>
      </c>
      <c r="F4938" s="10">
        <v>42036</v>
      </c>
      <c r="G4938" s="10">
        <v>45689</v>
      </c>
      <c r="H4938" s="11">
        <v>11</v>
      </c>
      <c r="I4938" s="20" t="s">
        <v>259</v>
      </c>
      <c r="J4938" s="11" t="s">
        <v>261</v>
      </c>
      <c r="K4938" s="11" t="s">
        <v>12658</v>
      </c>
      <c r="L4938" s="11">
        <v>2</v>
      </c>
    </row>
    <row r="4939" spans="1:12">
      <c r="A4939" s="11" t="s">
        <v>9690</v>
      </c>
      <c r="D4939" s="11" t="s">
        <v>260</v>
      </c>
      <c r="E4939" s="19" t="s">
        <v>9940</v>
      </c>
      <c r="F4939" s="10">
        <v>42036</v>
      </c>
      <c r="G4939" s="10">
        <v>45689</v>
      </c>
      <c r="H4939" s="11">
        <v>11</v>
      </c>
      <c r="I4939" s="20" t="s">
        <v>259</v>
      </c>
      <c r="J4939" s="11" t="s">
        <v>261</v>
      </c>
      <c r="K4939" s="11" t="s">
        <v>12658</v>
      </c>
      <c r="L4939" s="11">
        <v>2</v>
      </c>
    </row>
    <row r="4940" spans="1:12">
      <c r="A4940" s="11" t="s">
        <v>9691</v>
      </c>
      <c r="D4940" s="11" t="s">
        <v>260</v>
      </c>
      <c r="E4940" s="19" t="s">
        <v>9941</v>
      </c>
      <c r="F4940" s="10">
        <v>42036</v>
      </c>
      <c r="G4940" s="10">
        <v>45689</v>
      </c>
      <c r="H4940" s="11">
        <v>11</v>
      </c>
      <c r="I4940" s="20" t="s">
        <v>259</v>
      </c>
      <c r="J4940" s="11" t="s">
        <v>261</v>
      </c>
      <c r="K4940" s="11" t="s">
        <v>12658</v>
      </c>
      <c r="L4940" s="11">
        <v>2</v>
      </c>
    </row>
    <row r="4941" spans="1:12">
      <c r="A4941" s="11" t="s">
        <v>9692</v>
      </c>
      <c r="D4941" s="11" t="s">
        <v>260</v>
      </c>
      <c r="E4941" s="19" t="s">
        <v>9942</v>
      </c>
      <c r="F4941" s="10">
        <v>42036</v>
      </c>
      <c r="G4941" s="10">
        <v>45689</v>
      </c>
      <c r="H4941" s="11">
        <v>11</v>
      </c>
      <c r="I4941" s="11" t="s">
        <v>277</v>
      </c>
      <c r="J4941" s="11" t="s">
        <v>261</v>
      </c>
      <c r="K4941" s="11" t="s">
        <v>12658</v>
      </c>
      <c r="L4941" s="11">
        <v>2</v>
      </c>
    </row>
    <row r="4942" spans="1:12">
      <c r="A4942" s="11" t="s">
        <v>9693</v>
      </c>
      <c r="D4942" s="11" t="s">
        <v>260</v>
      </c>
      <c r="E4942" s="19" t="s">
        <v>9943</v>
      </c>
      <c r="F4942" s="10">
        <v>42036</v>
      </c>
      <c r="G4942" s="10">
        <v>45689</v>
      </c>
      <c r="H4942" s="11">
        <v>11</v>
      </c>
      <c r="I4942" s="11" t="s">
        <v>277</v>
      </c>
      <c r="J4942" s="11" t="s">
        <v>261</v>
      </c>
      <c r="K4942" s="11" t="s">
        <v>12658</v>
      </c>
      <c r="L4942" s="11">
        <v>2</v>
      </c>
    </row>
    <row r="4943" spans="1:12">
      <c r="A4943" s="11" t="s">
        <v>9694</v>
      </c>
      <c r="D4943" s="11" t="s">
        <v>260</v>
      </c>
      <c r="E4943" s="19" t="s">
        <v>9944</v>
      </c>
      <c r="F4943" s="10">
        <v>42036</v>
      </c>
      <c r="G4943" s="10">
        <v>45689</v>
      </c>
      <c r="H4943" s="11">
        <v>11</v>
      </c>
      <c r="I4943" s="11" t="s">
        <v>277</v>
      </c>
      <c r="J4943" s="11" t="s">
        <v>261</v>
      </c>
      <c r="K4943" s="11" t="s">
        <v>12658</v>
      </c>
      <c r="L4943" s="11">
        <v>2</v>
      </c>
    </row>
    <row r="4944" spans="1:12">
      <c r="A4944" s="11" t="s">
        <v>9695</v>
      </c>
      <c r="D4944" s="11" t="s">
        <v>260</v>
      </c>
      <c r="E4944" s="19" t="s">
        <v>9945</v>
      </c>
      <c r="F4944" s="10">
        <v>42036</v>
      </c>
      <c r="G4944" s="10">
        <v>45689</v>
      </c>
      <c r="H4944" s="11">
        <v>11</v>
      </c>
      <c r="I4944" s="20" t="s">
        <v>259</v>
      </c>
      <c r="J4944" s="11" t="s">
        <v>261</v>
      </c>
      <c r="K4944" s="11" t="s">
        <v>12658</v>
      </c>
      <c r="L4944" s="11">
        <v>2</v>
      </c>
    </row>
    <row r="4945" spans="1:12">
      <c r="A4945" s="11" t="s">
        <v>9696</v>
      </c>
      <c r="D4945" s="11" t="s">
        <v>260</v>
      </c>
      <c r="E4945" s="19" t="s">
        <v>9946</v>
      </c>
      <c r="F4945" s="10">
        <v>42036</v>
      </c>
      <c r="G4945" s="10">
        <v>45689</v>
      </c>
      <c r="H4945" s="11">
        <v>11</v>
      </c>
      <c r="I4945" s="20" t="s">
        <v>259</v>
      </c>
      <c r="J4945" s="11" t="s">
        <v>261</v>
      </c>
      <c r="K4945" s="11" t="s">
        <v>12658</v>
      </c>
      <c r="L4945" s="11">
        <v>2</v>
      </c>
    </row>
    <row r="4946" spans="1:12">
      <c r="A4946" s="11" t="s">
        <v>9697</v>
      </c>
      <c r="D4946" s="11" t="s">
        <v>260</v>
      </c>
      <c r="E4946" s="19" t="s">
        <v>9947</v>
      </c>
      <c r="F4946" s="10">
        <v>42036</v>
      </c>
      <c r="G4946" s="10">
        <v>45689</v>
      </c>
      <c r="H4946" s="11">
        <v>11</v>
      </c>
      <c r="I4946" s="20" t="s">
        <v>259</v>
      </c>
      <c r="J4946" s="11" t="s">
        <v>261</v>
      </c>
      <c r="K4946" s="11" t="s">
        <v>12658</v>
      </c>
      <c r="L4946" s="11">
        <v>2</v>
      </c>
    </row>
    <row r="4947" spans="1:12">
      <c r="A4947" s="11" t="s">
        <v>9698</v>
      </c>
      <c r="D4947" s="11" t="s">
        <v>260</v>
      </c>
      <c r="E4947" s="19" t="s">
        <v>9948</v>
      </c>
      <c r="F4947" s="10">
        <v>42036</v>
      </c>
      <c r="G4947" s="10">
        <v>45689</v>
      </c>
      <c r="H4947" s="11">
        <v>11</v>
      </c>
      <c r="I4947" s="20" t="s">
        <v>259</v>
      </c>
      <c r="J4947" s="11" t="s">
        <v>261</v>
      </c>
      <c r="K4947" s="11" t="s">
        <v>12658</v>
      </c>
      <c r="L4947" s="11">
        <v>2</v>
      </c>
    </row>
    <row r="4948" spans="1:12">
      <c r="A4948" s="11" t="s">
        <v>9699</v>
      </c>
      <c r="D4948" s="11" t="s">
        <v>260</v>
      </c>
      <c r="E4948" s="19" t="s">
        <v>9949</v>
      </c>
      <c r="F4948" s="10">
        <v>42036</v>
      </c>
      <c r="G4948" s="10">
        <v>45689</v>
      </c>
      <c r="H4948" s="11">
        <v>11</v>
      </c>
      <c r="I4948" s="20" t="s">
        <v>259</v>
      </c>
      <c r="J4948" s="11" t="s">
        <v>261</v>
      </c>
      <c r="K4948" s="11" t="s">
        <v>12658</v>
      </c>
      <c r="L4948" s="11">
        <v>2</v>
      </c>
    </row>
    <row r="4949" spans="1:12">
      <c r="A4949" s="11" t="s">
        <v>9700</v>
      </c>
      <c r="D4949" s="11" t="s">
        <v>260</v>
      </c>
      <c r="E4949" s="19" t="s">
        <v>9950</v>
      </c>
      <c r="F4949" s="10">
        <v>42036</v>
      </c>
      <c r="G4949" s="10">
        <v>45689</v>
      </c>
      <c r="H4949" s="11">
        <v>11</v>
      </c>
      <c r="I4949" s="20" t="s">
        <v>259</v>
      </c>
      <c r="J4949" s="11" t="s">
        <v>261</v>
      </c>
      <c r="K4949" s="11" t="s">
        <v>12658</v>
      </c>
      <c r="L4949" s="11">
        <v>2</v>
      </c>
    </row>
    <row r="4950" spans="1:12">
      <c r="A4950" s="11" t="s">
        <v>9701</v>
      </c>
      <c r="D4950" s="11" t="s">
        <v>260</v>
      </c>
      <c r="E4950" s="19" t="s">
        <v>9951</v>
      </c>
      <c r="F4950" s="10">
        <v>42036</v>
      </c>
      <c r="G4950" s="10">
        <v>45689</v>
      </c>
      <c r="H4950" s="11">
        <v>11</v>
      </c>
      <c r="I4950" s="20" t="s">
        <v>259</v>
      </c>
      <c r="J4950" s="11" t="s">
        <v>261</v>
      </c>
      <c r="K4950" s="11" t="s">
        <v>12658</v>
      </c>
      <c r="L4950" s="11">
        <v>2</v>
      </c>
    </row>
    <row r="4951" spans="1:12">
      <c r="A4951" s="11" t="s">
        <v>9702</v>
      </c>
      <c r="D4951" s="11" t="s">
        <v>260</v>
      </c>
      <c r="E4951" s="19" t="s">
        <v>9952</v>
      </c>
      <c r="F4951" s="10">
        <v>42036</v>
      </c>
      <c r="G4951" s="10">
        <v>45689</v>
      </c>
      <c r="H4951" s="11">
        <v>11</v>
      </c>
      <c r="I4951" s="20" t="s">
        <v>259</v>
      </c>
      <c r="J4951" s="11" t="s">
        <v>261</v>
      </c>
      <c r="K4951" s="11" t="s">
        <v>12658</v>
      </c>
      <c r="L4951" s="11">
        <v>2</v>
      </c>
    </row>
    <row r="4952" spans="1:12">
      <c r="A4952" s="11" t="s">
        <v>9703</v>
      </c>
      <c r="D4952" s="11" t="s">
        <v>260</v>
      </c>
      <c r="E4952" s="19" t="s">
        <v>9953</v>
      </c>
      <c r="F4952" s="10">
        <v>42036</v>
      </c>
      <c r="G4952" s="10">
        <v>45689</v>
      </c>
      <c r="H4952" s="11">
        <v>11</v>
      </c>
      <c r="I4952" s="20" t="s">
        <v>259</v>
      </c>
      <c r="J4952" s="11" t="s">
        <v>261</v>
      </c>
      <c r="K4952" s="11" t="s">
        <v>12658</v>
      </c>
      <c r="L4952" s="11">
        <v>2</v>
      </c>
    </row>
    <row r="4953" spans="1:12">
      <c r="A4953" s="11" t="s">
        <v>9704</v>
      </c>
      <c r="D4953" s="11" t="s">
        <v>260</v>
      </c>
      <c r="E4953" s="19" t="s">
        <v>9954</v>
      </c>
      <c r="F4953" s="10">
        <v>42036</v>
      </c>
      <c r="G4953" s="10">
        <v>45689</v>
      </c>
      <c r="H4953" s="11">
        <v>11</v>
      </c>
      <c r="I4953" s="20" t="s">
        <v>259</v>
      </c>
      <c r="J4953" s="11" t="s">
        <v>261</v>
      </c>
      <c r="K4953" s="11" t="s">
        <v>12658</v>
      </c>
      <c r="L4953" s="11">
        <v>2</v>
      </c>
    </row>
    <row r="4954" spans="1:12">
      <c r="A4954" s="11" t="s">
        <v>9705</v>
      </c>
      <c r="D4954" s="11" t="s">
        <v>260</v>
      </c>
      <c r="E4954" s="19" t="s">
        <v>9955</v>
      </c>
      <c r="F4954" s="10">
        <v>42036</v>
      </c>
      <c r="G4954" s="10">
        <v>45689</v>
      </c>
      <c r="H4954" s="11">
        <v>11</v>
      </c>
      <c r="I4954" s="20" t="s">
        <v>259</v>
      </c>
      <c r="J4954" s="11" t="s">
        <v>261</v>
      </c>
      <c r="K4954" s="11" t="s">
        <v>12658</v>
      </c>
      <c r="L4954" s="11">
        <v>2</v>
      </c>
    </row>
    <row r="4955" spans="1:12">
      <c r="A4955" s="11" t="s">
        <v>9706</v>
      </c>
      <c r="D4955" s="11" t="s">
        <v>260</v>
      </c>
      <c r="E4955" s="19" t="s">
        <v>9956</v>
      </c>
      <c r="F4955" s="10">
        <v>42036</v>
      </c>
      <c r="G4955" s="10">
        <v>45689</v>
      </c>
      <c r="H4955" s="11">
        <v>11</v>
      </c>
      <c r="I4955" s="20" t="s">
        <v>259</v>
      </c>
      <c r="J4955" s="11" t="s">
        <v>261</v>
      </c>
      <c r="K4955" s="11" t="s">
        <v>12658</v>
      </c>
      <c r="L4955" s="11">
        <v>2</v>
      </c>
    </row>
    <row r="4956" spans="1:12">
      <c r="A4956" s="11" t="s">
        <v>9707</v>
      </c>
      <c r="D4956" s="11" t="s">
        <v>260</v>
      </c>
      <c r="E4956" s="19" t="s">
        <v>9957</v>
      </c>
      <c r="F4956" s="10">
        <v>42036</v>
      </c>
      <c r="G4956" s="10">
        <v>45689</v>
      </c>
      <c r="H4956" s="11">
        <v>11</v>
      </c>
      <c r="I4956" s="20" t="s">
        <v>259</v>
      </c>
      <c r="J4956" s="11" t="s">
        <v>261</v>
      </c>
      <c r="K4956" s="11" t="s">
        <v>12658</v>
      </c>
      <c r="L4956" s="11">
        <v>2</v>
      </c>
    </row>
    <row r="4957" spans="1:12">
      <c r="A4957" s="11" t="s">
        <v>9708</v>
      </c>
      <c r="D4957" s="11" t="s">
        <v>260</v>
      </c>
      <c r="E4957" s="19" t="s">
        <v>9958</v>
      </c>
      <c r="F4957" s="10">
        <v>42036</v>
      </c>
      <c r="G4957" s="10">
        <v>45689</v>
      </c>
      <c r="H4957" s="11">
        <v>11</v>
      </c>
      <c r="I4957" s="20" t="s">
        <v>259</v>
      </c>
      <c r="J4957" s="11" t="s">
        <v>261</v>
      </c>
      <c r="K4957" s="11" t="s">
        <v>12658</v>
      </c>
      <c r="L4957" s="11">
        <v>2</v>
      </c>
    </row>
    <row r="4958" spans="1:12">
      <c r="A4958" s="11" t="s">
        <v>9709</v>
      </c>
      <c r="D4958" s="11" t="s">
        <v>260</v>
      </c>
      <c r="E4958" s="19" t="s">
        <v>9959</v>
      </c>
      <c r="F4958" s="10">
        <v>42036</v>
      </c>
      <c r="G4958" s="10">
        <v>45689</v>
      </c>
      <c r="H4958" s="11">
        <v>11</v>
      </c>
      <c r="I4958" s="20" t="s">
        <v>259</v>
      </c>
      <c r="J4958" s="11" t="s">
        <v>261</v>
      </c>
      <c r="K4958" s="11" t="s">
        <v>12658</v>
      </c>
      <c r="L4958" s="11">
        <v>2</v>
      </c>
    </row>
    <row r="4959" spans="1:12">
      <c r="A4959" s="11" t="s">
        <v>9710</v>
      </c>
      <c r="D4959" s="11" t="s">
        <v>260</v>
      </c>
      <c r="E4959" s="19" t="s">
        <v>9960</v>
      </c>
      <c r="F4959" s="10">
        <v>42036</v>
      </c>
      <c r="G4959" s="10">
        <v>45689</v>
      </c>
      <c r="H4959" s="11">
        <v>11</v>
      </c>
      <c r="I4959" s="11" t="s">
        <v>277</v>
      </c>
      <c r="J4959" s="11" t="s">
        <v>261</v>
      </c>
      <c r="K4959" s="11" t="s">
        <v>12658</v>
      </c>
      <c r="L4959" s="11">
        <v>2</v>
      </c>
    </row>
    <row r="4960" spans="1:12">
      <c r="A4960" s="11" t="s">
        <v>9711</v>
      </c>
      <c r="D4960" s="11" t="s">
        <v>260</v>
      </c>
      <c r="E4960" s="19" t="s">
        <v>9961</v>
      </c>
      <c r="F4960" s="10">
        <v>42036</v>
      </c>
      <c r="G4960" s="10">
        <v>45689</v>
      </c>
      <c r="H4960" s="11">
        <v>11</v>
      </c>
      <c r="I4960" s="11" t="s">
        <v>277</v>
      </c>
      <c r="J4960" s="11" t="s">
        <v>261</v>
      </c>
      <c r="K4960" s="11" t="s">
        <v>12658</v>
      </c>
      <c r="L4960" s="11">
        <v>2</v>
      </c>
    </row>
    <row r="4961" spans="1:12">
      <c r="A4961" s="11" t="s">
        <v>9712</v>
      </c>
      <c r="D4961" s="11" t="s">
        <v>260</v>
      </c>
      <c r="E4961" s="19" t="s">
        <v>9962</v>
      </c>
      <c r="F4961" s="10">
        <v>42036</v>
      </c>
      <c r="G4961" s="10">
        <v>45689</v>
      </c>
      <c r="H4961" s="11">
        <v>11</v>
      </c>
      <c r="I4961" s="11" t="s">
        <v>277</v>
      </c>
      <c r="J4961" s="11" t="s">
        <v>261</v>
      </c>
      <c r="K4961" s="11" t="s">
        <v>12658</v>
      </c>
      <c r="L4961" s="11">
        <v>2</v>
      </c>
    </row>
    <row r="4962" spans="1:12">
      <c r="A4962" s="11" t="s">
        <v>9713</v>
      </c>
      <c r="D4962" s="11" t="s">
        <v>260</v>
      </c>
      <c r="E4962" s="19" t="s">
        <v>9963</v>
      </c>
      <c r="F4962" s="10">
        <v>42036</v>
      </c>
      <c r="G4962" s="10">
        <v>45689</v>
      </c>
      <c r="H4962" s="11">
        <v>11</v>
      </c>
      <c r="I4962" s="20" t="s">
        <v>259</v>
      </c>
      <c r="J4962" s="11" t="s">
        <v>261</v>
      </c>
      <c r="K4962" s="11" t="s">
        <v>12658</v>
      </c>
      <c r="L4962" s="11">
        <v>2</v>
      </c>
    </row>
    <row r="4963" spans="1:12">
      <c r="A4963" s="11" t="s">
        <v>9714</v>
      </c>
      <c r="D4963" s="11" t="s">
        <v>260</v>
      </c>
      <c r="E4963" s="19" t="s">
        <v>9964</v>
      </c>
      <c r="F4963" s="10">
        <v>42036</v>
      </c>
      <c r="G4963" s="10">
        <v>45689</v>
      </c>
      <c r="H4963" s="11">
        <v>11</v>
      </c>
      <c r="I4963" s="20" t="s">
        <v>259</v>
      </c>
      <c r="J4963" s="11" t="s">
        <v>261</v>
      </c>
      <c r="K4963" s="11" t="s">
        <v>12658</v>
      </c>
      <c r="L4963" s="11">
        <v>2</v>
      </c>
    </row>
    <row r="4964" spans="1:12">
      <c r="A4964" s="11" t="s">
        <v>9715</v>
      </c>
      <c r="D4964" s="11" t="s">
        <v>260</v>
      </c>
      <c r="E4964" s="19" t="s">
        <v>9965</v>
      </c>
      <c r="F4964" s="10">
        <v>42036</v>
      </c>
      <c r="G4964" s="10">
        <v>45689</v>
      </c>
      <c r="H4964" s="11">
        <v>11</v>
      </c>
      <c r="I4964" s="20" t="s">
        <v>259</v>
      </c>
      <c r="J4964" s="11" t="s">
        <v>261</v>
      </c>
      <c r="K4964" s="11" t="s">
        <v>12658</v>
      </c>
      <c r="L4964" s="11">
        <v>2</v>
      </c>
    </row>
    <row r="4965" spans="1:12">
      <c r="A4965" s="11" t="s">
        <v>9716</v>
      </c>
      <c r="D4965" s="11" t="s">
        <v>260</v>
      </c>
      <c r="E4965" s="19" t="s">
        <v>9966</v>
      </c>
      <c r="F4965" s="10">
        <v>42036</v>
      </c>
      <c r="G4965" s="10">
        <v>45689</v>
      </c>
      <c r="H4965" s="11">
        <v>11</v>
      </c>
      <c r="I4965" s="20" t="s">
        <v>259</v>
      </c>
      <c r="J4965" s="11" t="s">
        <v>261</v>
      </c>
      <c r="K4965" s="11" t="s">
        <v>12658</v>
      </c>
      <c r="L4965" s="11">
        <v>2</v>
      </c>
    </row>
    <row r="4966" spans="1:12">
      <c r="A4966" s="11" t="s">
        <v>9717</v>
      </c>
      <c r="D4966" s="11" t="s">
        <v>260</v>
      </c>
      <c r="E4966" s="19" t="s">
        <v>9967</v>
      </c>
      <c r="F4966" s="10">
        <v>42036</v>
      </c>
      <c r="G4966" s="10">
        <v>45689</v>
      </c>
      <c r="H4966" s="11">
        <v>11</v>
      </c>
      <c r="I4966" s="20" t="s">
        <v>259</v>
      </c>
      <c r="J4966" s="11" t="s">
        <v>261</v>
      </c>
      <c r="K4966" s="11" t="s">
        <v>12658</v>
      </c>
      <c r="L4966" s="11">
        <v>2</v>
      </c>
    </row>
    <row r="4967" spans="1:12">
      <c r="A4967" s="11" t="s">
        <v>9718</v>
      </c>
      <c r="D4967" s="11" t="s">
        <v>260</v>
      </c>
      <c r="E4967" s="19" t="s">
        <v>9968</v>
      </c>
      <c r="F4967" s="10">
        <v>42036</v>
      </c>
      <c r="G4967" s="10">
        <v>45689</v>
      </c>
      <c r="H4967" s="11">
        <v>11</v>
      </c>
      <c r="I4967" s="20" t="s">
        <v>259</v>
      </c>
      <c r="J4967" s="11" t="s">
        <v>261</v>
      </c>
      <c r="K4967" s="11" t="s">
        <v>12658</v>
      </c>
      <c r="L4967" s="11">
        <v>2</v>
      </c>
    </row>
    <row r="4968" spans="1:12">
      <c r="A4968" s="11" t="s">
        <v>9719</v>
      </c>
      <c r="D4968" s="11" t="s">
        <v>260</v>
      </c>
      <c r="E4968" s="19" t="s">
        <v>9969</v>
      </c>
      <c r="F4968" s="10">
        <v>42036</v>
      </c>
      <c r="G4968" s="10">
        <v>45689</v>
      </c>
      <c r="H4968" s="11">
        <v>11</v>
      </c>
      <c r="I4968" s="20" t="s">
        <v>259</v>
      </c>
      <c r="J4968" s="11" t="s">
        <v>261</v>
      </c>
      <c r="K4968" s="11" t="s">
        <v>12658</v>
      </c>
      <c r="L4968" s="11">
        <v>2</v>
      </c>
    </row>
    <row r="4969" spans="1:12">
      <c r="A4969" s="11" t="s">
        <v>9720</v>
      </c>
      <c r="D4969" s="11" t="s">
        <v>260</v>
      </c>
      <c r="E4969" s="19" t="s">
        <v>9970</v>
      </c>
      <c r="F4969" s="10">
        <v>42036</v>
      </c>
      <c r="G4969" s="10">
        <v>45689</v>
      </c>
      <c r="H4969" s="11">
        <v>11</v>
      </c>
      <c r="I4969" s="20" t="s">
        <v>259</v>
      </c>
      <c r="J4969" s="11" t="s">
        <v>261</v>
      </c>
      <c r="K4969" s="11" t="s">
        <v>12658</v>
      </c>
      <c r="L4969" s="11">
        <v>2</v>
      </c>
    </row>
    <row r="4970" spans="1:12">
      <c r="A4970" s="11" t="s">
        <v>9721</v>
      </c>
      <c r="D4970" s="11" t="s">
        <v>260</v>
      </c>
      <c r="E4970" s="19" t="s">
        <v>9971</v>
      </c>
      <c r="F4970" s="10">
        <v>42036</v>
      </c>
      <c r="G4970" s="10">
        <v>45689</v>
      </c>
      <c r="H4970" s="11">
        <v>11</v>
      </c>
      <c r="I4970" s="20" t="s">
        <v>259</v>
      </c>
      <c r="J4970" s="11" t="s">
        <v>261</v>
      </c>
      <c r="K4970" s="11" t="s">
        <v>12658</v>
      </c>
      <c r="L4970" s="11">
        <v>2</v>
      </c>
    </row>
    <row r="4971" spans="1:12">
      <c r="A4971" s="11" t="s">
        <v>9722</v>
      </c>
      <c r="D4971" s="11" t="s">
        <v>260</v>
      </c>
      <c r="E4971" s="19" t="s">
        <v>9972</v>
      </c>
      <c r="F4971" s="10">
        <v>42036</v>
      </c>
      <c r="G4971" s="10">
        <v>45689</v>
      </c>
      <c r="H4971" s="11">
        <v>11</v>
      </c>
      <c r="I4971" s="20" t="s">
        <v>259</v>
      </c>
      <c r="J4971" s="11" t="s">
        <v>261</v>
      </c>
      <c r="K4971" s="11" t="s">
        <v>12658</v>
      </c>
      <c r="L4971" s="11">
        <v>2</v>
      </c>
    </row>
    <row r="4972" spans="1:12">
      <c r="A4972" s="11" t="s">
        <v>9723</v>
      </c>
      <c r="D4972" s="11" t="s">
        <v>260</v>
      </c>
      <c r="E4972" s="19" t="s">
        <v>9973</v>
      </c>
      <c r="F4972" s="10">
        <v>42036</v>
      </c>
      <c r="G4972" s="10">
        <v>45689</v>
      </c>
      <c r="H4972" s="11">
        <v>11</v>
      </c>
      <c r="I4972" s="20" t="s">
        <v>259</v>
      </c>
      <c r="J4972" s="11" t="s">
        <v>261</v>
      </c>
      <c r="K4972" s="11" t="s">
        <v>12658</v>
      </c>
      <c r="L4972" s="11">
        <v>2</v>
      </c>
    </row>
    <row r="4973" spans="1:12">
      <c r="A4973" s="11" t="s">
        <v>9724</v>
      </c>
      <c r="D4973" s="11" t="s">
        <v>260</v>
      </c>
      <c r="E4973" s="19" t="s">
        <v>9974</v>
      </c>
      <c r="F4973" s="10">
        <v>42036</v>
      </c>
      <c r="G4973" s="10">
        <v>45689</v>
      </c>
      <c r="H4973" s="11">
        <v>11</v>
      </c>
      <c r="I4973" s="20" t="s">
        <v>259</v>
      </c>
      <c r="J4973" s="11" t="s">
        <v>261</v>
      </c>
      <c r="K4973" s="11" t="s">
        <v>12658</v>
      </c>
      <c r="L4973" s="11">
        <v>2</v>
      </c>
    </row>
    <row r="4974" spans="1:12">
      <c r="A4974" s="11" t="s">
        <v>9725</v>
      </c>
      <c r="D4974" s="11" t="s">
        <v>260</v>
      </c>
      <c r="E4974" s="19" t="s">
        <v>9975</v>
      </c>
      <c r="F4974" s="10">
        <v>42036</v>
      </c>
      <c r="G4974" s="10">
        <v>45689</v>
      </c>
      <c r="H4974" s="11">
        <v>11</v>
      </c>
      <c r="I4974" s="20" t="s">
        <v>259</v>
      </c>
      <c r="J4974" s="11" t="s">
        <v>261</v>
      </c>
      <c r="K4974" s="11" t="s">
        <v>12658</v>
      </c>
      <c r="L4974" s="11">
        <v>2</v>
      </c>
    </row>
    <row r="4975" spans="1:12">
      <c r="A4975" s="11" t="s">
        <v>9726</v>
      </c>
      <c r="D4975" s="11" t="s">
        <v>260</v>
      </c>
      <c r="E4975" s="19" t="s">
        <v>9976</v>
      </c>
      <c r="F4975" s="10">
        <v>42036</v>
      </c>
      <c r="G4975" s="10">
        <v>45689</v>
      </c>
      <c r="H4975" s="11">
        <v>11</v>
      </c>
      <c r="I4975" s="20" t="s">
        <v>259</v>
      </c>
      <c r="J4975" s="11" t="s">
        <v>261</v>
      </c>
      <c r="K4975" s="11" t="s">
        <v>12658</v>
      </c>
      <c r="L4975" s="11">
        <v>2</v>
      </c>
    </row>
    <row r="4976" spans="1:12">
      <c r="A4976" s="11" t="s">
        <v>9727</v>
      </c>
      <c r="D4976" s="11" t="s">
        <v>260</v>
      </c>
      <c r="E4976" s="19" t="s">
        <v>9977</v>
      </c>
      <c r="F4976" s="10">
        <v>42036</v>
      </c>
      <c r="G4976" s="10">
        <v>45689</v>
      </c>
      <c r="H4976" s="11">
        <v>11</v>
      </c>
      <c r="I4976" s="20" t="s">
        <v>259</v>
      </c>
      <c r="J4976" s="11" t="s">
        <v>261</v>
      </c>
      <c r="K4976" s="11" t="s">
        <v>12658</v>
      </c>
      <c r="L4976" s="11">
        <v>2</v>
      </c>
    </row>
    <row r="4977" spans="1:12">
      <c r="A4977" s="11" t="s">
        <v>9728</v>
      </c>
      <c r="D4977" s="11" t="s">
        <v>260</v>
      </c>
      <c r="E4977" s="19" t="s">
        <v>9978</v>
      </c>
      <c r="F4977" s="10">
        <v>42036</v>
      </c>
      <c r="G4977" s="10">
        <v>45689</v>
      </c>
      <c r="H4977" s="11">
        <v>11</v>
      </c>
      <c r="I4977" s="11" t="s">
        <v>277</v>
      </c>
      <c r="J4977" s="11" t="s">
        <v>261</v>
      </c>
      <c r="K4977" s="11" t="s">
        <v>12658</v>
      </c>
      <c r="L4977" s="11">
        <v>2</v>
      </c>
    </row>
    <row r="4978" spans="1:12">
      <c r="A4978" s="11" t="s">
        <v>9729</v>
      </c>
      <c r="D4978" s="11" t="s">
        <v>260</v>
      </c>
      <c r="E4978" s="19" t="s">
        <v>9979</v>
      </c>
      <c r="F4978" s="10">
        <v>42036</v>
      </c>
      <c r="G4978" s="10">
        <v>45689</v>
      </c>
      <c r="H4978" s="11">
        <v>11</v>
      </c>
      <c r="I4978" s="11" t="s">
        <v>277</v>
      </c>
      <c r="J4978" s="11" t="s">
        <v>261</v>
      </c>
      <c r="K4978" s="11" t="s">
        <v>12658</v>
      </c>
      <c r="L4978" s="11">
        <v>2</v>
      </c>
    </row>
    <row r="4979" spans="1:12">
      <c r="A4979" s="11" t="s">
        <v>9730</v>
      </c>
      <c r="D4979" s="11" t="s">
        <v>260</v>
      </c>
      <c r="E4979" s="19" t="s">
        <v>9980</v>
      </c>
      <c r="F4979" s="10">
        <v>42036</v>
      </c>
      <c r="G4979" s="10">
        <v>45689</v>
      </c>
      <c r="H4979" s="11">
        <v>11</v>
      </c>
      <c r="I4979" s="11" t="s">
        <v>277</v>
      </c>
      <c r="J4979" s="11" t="s">
        <v>261</v>
      </c>
      <c r="K4979" s="11" t="s">
        <v>12658</v>
      </c>
      <c r="L4979" s="11">
        <v>2</v>
      </c>
    </row>
    <row r="4980" spans="1:12">
      <c r="A4980" s="11" t="s">
        <v>9731</v>
      </c>
      <c r="D4980" s="11" t="s">
        <v>260</v>
      </c>
      <c r="E4980" s="19" t="s">
        <v>9981</v>
      </c>
      <c r="F4980" s="10">
        <v>42036</v>
      </c>
      <c r="G4980" s="10">
        <v>45689</v>
      </c>
      <c r="H4980" s="11">
        <v>11</v>
      </c>
      <c r="I4980" s="20" t="s">
        <v>259</v>
      </c>
      <c r="J4980" s="11" t="s">
        <v>261</v>
      </c>
      <c r="K4980" s="11" t="s">
        <v>12658</v>
      </c>
      <c r="L4980" s="11">
        <v>2</v>
      </c>
    </row>
    <row r="4981" spans="1:12">
      <c r="A4981" s="11" t="s">
        <v>9732</v>
      </c>
      <c r="D4981" s="11" t="s">
        <v>260</v>
      </c>
      <c r="E4981" s="19" t="s">
        <v>9982</v>
      </c>
      <c r="F4981" s="10">
        <v>42036</v>
      </c>
      <c r="G4981" s="10">
        <v>45689</v>
      </c>
      <c r="H4981" s="11">
        <v>11</v>
      </c>
      <c r="I4981" s="20" t="s">
        <v>259</v>
      </c>
      <c r="J4981" s="11" t="s">
        <v>261</v>
      </c>
      <c r="K4981" s="11" t="s">
        <v>12658</v>
      </c>
      <c r="L4981" s="11">
        <v>2</v>
      </c>
    </row>
    <row r="4982" spans="1:12">
      <c r="A4982" s="11" t="s">
        <v>9733</v>
      </c>
      <c r="D4982" s="11" t="s">
        <v>260</v>
      </c>
      <c r="E4982" s="19" t="s">
        <v>9983</v>
      </c>
      <c r="F4982" s="10">
        <v>42036</v>
      </c>
      <c r="G4982" s="10">
        <v>45689</v>
      </c>
      <c r="H4982" s="11">
        <v>11</v>
      </c>
      <c r="I4982" s="20" t="s">
        <v>259</v>
      </c>
      <c r="J4982" s="11" t="s">
        <v>261</v>
      </c>
      <c r="K4982" s="11" t="s">
        <v>12658</v>
      </c>
      <c r="L4982" s="11">
        <v>2</v>
      </c>
    </row>
    <row r="4983" spans="1:12">
      <c r="A4983" s="11" t="s">
        <v>9734</v>
      </c>
      <c r="D4983" s="11" t="s">
        <v>260</v>
      </c>
      <c r="E4983" s="19" t="s">
        <v>9984</v>
      </c>
      <c r="F4983" s="10">
        <v>42036</v>
      </c>
      <c r="G4983" s="10">
        <v>45689</v>
      </c>
      <c r="H4983" s="11">
        <v>11</v>
      </c>
      <c r="I4983" s="20" t="s">
        <v>259</v>
      </c>
      <c r="J4983" s="11" t="s">
        <v>261</v>
      </c>
      <c r="K4983" s="11" t="s">
        <v>12658</v>
      </c>
      <c r="L4983" s="11">
        <v>2</v>
      </c>
    </row>
    <row r="4984" spans="1:12">
      <c r="A4984" s="11" t="s">
        <v>9735</v>
      </c>
      <c r="D4984" s="11" t="s">
        <v>260</v>
      </c>
      <c r="E4984" s="19" t="s">
        <v>9985</v>
      </c>
      <c r="F4984" s="10">
        <v>42036</v>
      </c>
      <c r="G4984" s="10">
        <v>45689</v>
      </c>
      <c r="H4984" s="11">
        <v>11</v>
      </c>
      <c r="I4984" s="20" t="s">
        <v>259</v>
      </c>
      <c r="J4984" s="11" t="s">
        <v>261</v>
      </c>
      <c r="K4984" s="11" t="s">
        <v>12658</v>
      </c>
      <c r="L4984" s="11">
        <v>2</v>
      </c>
    </row>
    <row r="4985" spans="1:12">
      <c r="A4985" s="11" t="s">
        <v>9736</v>
      </c>
      <c r="D4985" s="11" t="s">
        <v>260</v>
      </c>
      <c r="E4985" s="19" t="s">
        <v>9986</v>
      </c>
      <c r="F4985" s="10">
        <v>42036</v>
      </c>
      <c r="G4985" s="10">
        <v>45689</v>
      </c>
      <c r="H4985" s="11">
        <v>11</v>
      </c>
      <c r="I4985" s="20" t="s">
        <v>259</v>
      </c>
      <c r="J4985" s="11" t="s">
        <v>261</v>
      </c>
      <c r="K4985" s="11" t="s">
        <v>12658</v>
      </c>
      <c r="L4985" s="11">
        <v>2</v>
      </c>
    </row>
    <row r="4986" spans="1:12">
      <c r="A4986" s="11" t="s">
        <v>9737</v>
      </c>
      <c r="D4986" s="11" t="s">
        <v>260</v>
      </c>
      <c r="E4986" s="19" t="s">
        <v>9987</v>
      </c>
      <c r="F4986" s="10">
        <v>42036</v>
      </c>
      <c r="G4986" s="10">
        <v>45689</v>
      </c>
      <c r="H4986" s="11">
        <v>11</v>
      </c>
      <c r="I4986" s="20" t="s">
        <v>259</v>
      </c>
      <c r="J4986" s="11" t="s">
        <v>261</v>
      </c>
      <c r="K4986" s="11" t="s">
        <v>12658</v>
      </c>
      <c r="L4986" s="11">
        <v>2</v>
      </c>
    </row>
    <row r="4987" spans="1:12">
      <c r="A4987" s="11" t="s">
        <v>9738</v>
      </c>
      <c r="D4987" s="11" t="s">
        <v>260</v>
      </c>
      <c r="E4987" s="19" t="s">
        <v>9988</v>
      </c>
      <c r="F4987" s="10">
        <v>42036</v>
      </c>
      <c r="G4987" s="10">
        <v>45689</v>
      </c>
      <c r="H4987" s="11">
        <v>11</v>
      </c>
      <c r="I4987" s="20" t="s">
        <v>259</v>
      </c>
      <c r="J4987" s="11" t="s">
        <v>261</v>
      </c>
      <c r="K4987" s="11" t="s">
        <v>12658</v>
      </c>
      <c r="L4987" s="11">
        <v>2</v>
      </c>
    </row>
    <row r="4988" spans="1:12">
      <c r="A4988" s="11" t="s">
        <v>9739</v>
      </c>
      <c r="D4988" s="11" t="s">
        <v>260</v>
      </c>
      <c r="E4988" s="19" t="s">
        <v>9989</v>
      </c>
      <c r="F4988" s="10">
        <v>42036</v>
      </c>
      <c r="G4988" s="10">
        <v>45689</v>
      </c>
      <c r="H4988" s="11">
        <v>11</v>
      </c>
      <c r="I4988" s="20" t="s">
        <v>259</v>
      </c>
      <c r="J4988" s="11" t="s">
        <v>261</v>
      </c>
      <c r="K4988" s="11" t="s">
        <v>12658</v>
      </c>
      <c r="L4988" s="11">
        <v>2</v>
      </c>
    </row>
    <row r="4989" spans="1:12">
      <c r="A4989" s="11" t="s">
        <v>9740</v>
      </c>
      <c r="D4989" s="11" t="s">
        <v>260</v>
      </c>
      <c r="E4989" s="19" t="s">
        <v>9990</v>
      </c>
      <c r="F4989" s="10">
        <v>42036</v>
      </c>
      <c r="G4989" s="10">
        <v>45689</v>
      </c>
      <c r="H4989" s="11">
        <v>11</v>
      </c>
      <c r="I4989" s="20" t="s">
        <v>259</v>
      </c>
      <c r="J4989" s="11" t="s">
        <v>261</v>
      </c>
      <c r="K4989" s="11" t="s">
        <v>12658</v>
      </c>
      <c r="L4989" s="11">
        <v>2</v>
      </c>
    </row>
    <row r="4990" spans="1:12">
      <c r="A4990" s="11" t="s">
        <v>9741</v>
      </c>
      <c r="D4990" s="11" t="s">
        <v>260</v>
      </c>
      <c r="E4990" s="19" t="s">
        <v>9991</v>
      </c>
      <c r="F4990" s="10">
        <v>42036</v>
      </c>
      <c r="G4990" s="10">
        <v>45689</v>
      </c>
      <c r="H4990" s="11">
        <v>11</v>
      </c>
      <c r="I4990" s="20" t="s">
        <v>259</v>
      </c>
      <c r="J4990" s="11" t="s">
        <v>261</v>
      </c>
      <c r="K4990" s="11" t="s">
        <v>12658</v>
      </c>
      <c r="L4990" s="11">
        <v>2</v>
      </c>
    </row>
    <row r="4991" spans="1:12">
      <c r="A4991" s="11" t="s">
        <v>9742</v>
      </c>
      <c r="D4991" s="11" t="s">
        <v>260</v>
      </c>
      <c r="E4991" s="19" t="s">
        <v>9992</v>
      </c>
      <c r="F4991" s="10">
        <v>42036</v>
      </c>
      <c r="G4991" s="10">
        <v>45689</v>
      </c>
      <c r="H4991" s="11">
        <v>11</v>
      </c>
      <c r="I4991" s="20" t="s">
        <v>259</v>
      </c>
      <c r="J4991" s="11" t="s">
        <v>261</v>
      </c>
      <c r="K4991" s="11" t="s">
        <v>12658</v>
      </c>
      <c r="L4991" s="11">
        <v>2</v>
      </c>
    </row>
    <row r="4992" spans="1:12">
      <c r="A4992" s="11" t="s">
        <v>9743</v>
      </c>
      <c r="D4992" s="11" t="s">
        <v>260</v>
      </c>
      <c r="E4992" s="19" t="s">
        <v>9993</v>
      </c>
      <c r="F4992" s="10">
        <v>42036</v>
      </c>
      <c r="G4992" s="10">
        <v>45689</v>
      </c>
      <c r="H4992" s="11">
        <v>11</v>
      </c>
      <c r="I4992" s="20" t="s">
        <v>259</v>
      </c>
      <c r="J4992" s="11" t="s">
        <v>261</v>
      </c>
      <c r="K4992" s="11" t="s">
        <v>12658</v>
      </c>
      <c r="L4992" s="11">
        <v>2</v>
      </c>
    </row>
    <row r="4993" spans="1:12">
      <c r="A4993" s="11" t="s">
        <v>9744</v>
      </c>
      <c r="D4993" s="11" t="s">
        <v>260</v>
      </c>
      <c r="E4993" s="19" t="s">
        <v>9994</v>
      </c>
      <c r="F4993" s="10">
        <v>42036</v>
      </c>
      <c r="G4993" s="10">
        <v>45689</v>
      </c>
      <c r="H4993" s="11">
        <v>11</v>
      </c>
      <c r="I4993" s="20" t="s">
        <v>259</v>
      </c>
      <c r="J4993" s="11" t="s">
        <v>261</v>
      </c>
      <c r="K4993" s="11" t="s">
        <v>12658</v>
      </c>
      <c r="L4993" s="11">
        <v>2</v>
      </c>
    </row>
    <row r="4994" spans="1:12">
      <c r="A4994" s="11" t="s">
        <v>9745</v>
      </c>
      <c r="D4994" s="11" t="s">
        <v>260</v>
      </c>
      <c r="E4994" s="19" t="s">
        <v>9995</v>
      </c>
      <c r="F4994" s="10">
        <v>42036</v>
      </c>
      <c r="G4994" s="10">
        <v>45689</v>
      </c>
      <c r="H4994" s="11">
        <v>11</v>
      </c>
      <c r="I4994" s="20" t="s">
        <v>259</v>
      </c>
      <c r="J4994" s="11" t="s">
        <v>261</v>
      </c>
      <c r="K4994" s="11" t="s">
        <v>12658</v>
      </c>
      <c r="L4994" s="11">
        <v>2</v>
      </c>
    </row>
    <row r="4995" spans="1:12">
      <c r="A4995" s="11" t="s">
        <v>9746</v>
      </c>
      <c r="D4995" s="11" t="s">
        <v>260</v>
      </c>
      <c r="E4995" s="19" t="s">
        <v>9996</v>
      </c>
      <c r="F4995" s="10">
        <v>42036</v>
      </c>
      <c r="G4995" s="10">
        <v>45689</v>
      </c>
      <c r="H4995" s="11">
        <v>11</v>
      </c>
      <c r="I4995" s="11" t="s">
        <v>277</v>
      </c>
      <c r="J4995" s="11" t="s">
        <v>261</v>
      </c>
      <c r="K4995" s="11" t="s">
        <v>12658</v>
      </c>
      <c r="L4995" s="11">
        <v>2</v>
      </c>
    </row>
    <row r="4996" spans="1:12">
      <c r="A4996" s="11" t="s">
        <v>9747</v>
      </c>
      <c r="D4996" s="11" t="s">
        <v>260</v>
      </c>
      <c r="E4996" s="19" t="s">
        <v>9997</v>
      </c>
      <c r="F4996" s="10">
        <v>42036</v>
      </c>
      <c r="G4996" s="10">
        <v>45689</v>
      </c>
      <c r="H4996" s="11">
        <v>11</v>
      </c>
      <c r="I4996" s="11" t="s">
        <v>277</v>
      </c>
      <c r="J4996" s="11" t="s">
        <v>261</v>
      </c>
      <c r="K4996" s="11" t="s">
        <v>12658</v>
      </c>
      <c r="L4996" s="11">
        <v>2</v>
      </c>
    </row>
    <row r="4997" spans="1:12">
      <c r="A4997" s="11" t="s">
        <v>9748</v>
      </c>
      <c r="D4997" s="11" t="s">
        <v>260</v>
      </c>
      <c r="E4997" s="19" t="s">
        <v>9998</v>
      </c>
      <c r="F4997" s="10">
        <v>42036</v>
      </c>
      <c r="G4997" s="10">
        <v>45689</v>
      </c>
      <c r="H4997" s="11">
        <v>11</v>
      </c>
      <c r="I4997" s="11" t="s">
        <v>277</v>
      </c>
      <c r="J4997" s="11" t="s">
        <v>261</v>
      </c>
      <c r="K4997" s="11" t="s">
        <v>12658</v>
      </c>
      <c r="L4997" s="11">
        <v>2</v>
      </c>
    </row>
    <row r="4998" spans="1:12">
      <c r="A4998" s="11" t="s">
        <v>9749</v>
      </c>
      <c r="D4998" s="11" t="s">
        <v>260</v>
      </c>
      <c r="E4998" s="19" t="s">
        <v>9999</v>
      </c>
      <c r="F4998" s="10">
        <v>42036</v>
      </c>
      <c r="G4998" s="10">
        <v>45689</v>
      </c>
      <c r="H4998" s="11">
        <v>11</v>
      </c>
      <c r="I4998" s="20" t="s">
        <v>259</v>
      </c>
      <c r="J4998" s="11" t="s">
        <v>261</v>
      </c>
      <c r="K4998" s="11" t="s">
        <v>12658</v>
      </c>
      <c r="L4998" s="11">
        <v>2</v>
      </c>
    </row>
    <row r="4999" spans="1:12">
      <c r="A4999" s="11" t="s">
        <v>9750</v>
      </c>
      <c r="D4999" s="11" t="s">
        <v>260</v>
      </c>
      <c r="E4999" s="19" t="s">
        <v>10000</v>
      </c>
      <c r="F4999" s="10">
        <v>42036</v>
      </c>
      <c r="G4999" s="10">
        <v>45689</v>
      </c>
      <c r="H4999" s="11">
        <v>11</v>
      </c>
      <c r="I4999" s="20" t="s">
        <v>259</v>
      </c>
      <c r="J4999" s="11" t="s">
        <v>261</v>
      </c>
      <c r="K4999" s="11" t="s">
        <v>12658</v>
      </c>
      <c r="L4999" s="11">
        <v>2</v>
      </c>
    </row>
    <row r="5000" spans="1:12">
      <c r="A5000" s="11" t="s">
        <v>9751</v>
      </c>
      <c r="D5000" s="11" t="s">
        <v>260</v>
      </c>
      <c r="E5000" s="19" t="s">
        <v>10001</v>
      </c>
      <c r="F5000" s="10">
        <v>42036</v>
      </c>
      <c r="G5000" s="10">
        <v>45689</v>
      </c>
      <c r="H5000" s="11">
        <v>11</v>
      </c>
      <c r="I5000" s="20" t="s">
        <v>259</v>
      </c>
      <c r="J5000" s="11" t="s">
        <v>261</v>
      </c>
      <c r="K5000" s="11" t="s">
        <v>12658</v>
      </c>
      <c r="L5000" s="11">
        <v>2</v>
      </c>
    </row>
    <row r="5001" spans="1:12">
      <c r="A5001" s="11" t="s">
        <v>9752</v>
      </c>
      <c r="D5001" s="11" t="s">
        <v>260</v>
      </c>
      <c r="E5001" s="19" t="s">
        <v>10002</v>
      </c>
      <c r="F5001" s="10">
        <v>42036</v>
      </c>
      <c r="G5001" s="10">
        <v>45689</v>
      </c>
      <c r="H5001" s="11">
        <v>11</v>
      </c>
      <c r="I5001" s="20" t="s">
        <v>259</v>
      </c>
      <c r="J5001" s="11" t="s">
        <v>261</v>
      </c>
      <c r="K5001" s="11" t="s">
        <v>12658</v>
      </c>
      <c r="L5001" s="11">
        <v>2</v>
      </c>
    </row>
    <row r="5002" spans="1:12">
      <c r="A5002" s="11" t="s">
        <v>9753</v>
      </c>
      <c r="D5002" s="11" t="s">
        <v>260</v>
      </c>
      <c r="E5002" s="19" t="s">
        <v>10003</v>
      </c>
      <c r="F5002" s="10">
        <v>42036</v>
      </c>
      <c r="G5002" s="10">
        <v>45689</v>
      </c>
      <c r="H5002" s="11">
        <v>11</v>
      </c>
      <c r="I5002" s="20" t="s">
        <v>259</v>
      </c>
      <c r="J5002" s="11" t="s">
        <v>261</v>
      </c>
      <c r="K5002" s="11" t="s">
        <v>12658</v>
      </c>
      <c r="L5002" s="11">
        <v>2</v>
      </c>
    </row>
    <row r="5003" spans="1:12">
      <c r="A5003" s="11" t="s">
        <v>9754</v>
      </c>
      <c r="D5003" s="11" t="s">
        <v>260</v>
      </c>
      <c r="E5003" s="19" t="s">
        <v>10004</v>
      </c>
      <c r="F5003" s="10">
        <v>42036</v>
      </c>
      <c r="G5003" s="10">
        <v>45689</v>
      </c>
      <c r="H5003" s="11">
        <v>11</v>
      </c>
      <c r="I5003" s="20" t="s">
        <v>259</v>
      </c>
      <c r="J5003" s="11" t="s">
        <v>261</v>
      </c>
      <c r="K5003" s="11" t="s">
        <v>12658</v>
      </c>
      <c r="L5003" s="11">
        <v>2</v>
      </c>
    </row>
    <row r="5004" spans="1:12">
      <c r="A5004" s="11" t="s">
        <v>9755</v>
      </c>
      <c r="D5004" s="11" t="s">
        <v>260</v>
      </c>
      <c r="E5004" s="19" t="s">
        <v>10005</v>
      </c>
      <c r="F5004" s="10">
        <v>42036</v>
      </c>
      <c r="G5004" s="10">
        <v>45689</v>
      </c>
      <c r="H5004" s="11">
        <v>11</v>
      </c>
      <c r="I5004" s="20" t="s">
        <v>259</v>
      </c>
      <c r="J5004" s="11" t="s">
        <v>261</v>
      </c>
      <c r="K5004" s="11" t="s">
        <v>12658</v>
      </c>
      <c r="L5004" s="11">
        <v>2</v>
      </c>
    </row>
    <row r="5005" spans="1:12">
      <c r="A5005" s="11" t="s">
        <v>9756</v>
      </c>
      <c r="D5005" s="11" t="s">
        <v>260</v>
      </c>
      <c r="E5005" s="19" t="s">
        <v>10006</v>
      </c>
      <c r="F5005" s="10">
        <v>42036</v>
      </c>
      <c r="G5005" s="10">
        <v>45689</v>
      </c>
      <c r="H5005" s="11">
        <v>11</v>
      </c>
      <c r="I5005" s="20" t="s">
        <v>259</v>
      </c>
      <c r="J5005" s="11" t="s">
        <v>261</v>
      </c>
      <c r="K5005" s="11" t="s">
        <v>12658</v>
      </c>
      <c r="L5005" s="11">
        <v>2</v>
      </c>
    </row>
    <row r="5006" spans="1:12">
      <c r="A5006" s="11" t="s">
        <v>9757</v>
      </c>
      <c r="D5006" s="11" t="s">
        <v>260</v>
      </c>
      <c r="E5006" s="19" t="s">
        <v>10007</v>
      </c>
      <c r="F5006" s="10">
        <v>42036</v>
      </c>
      <c r="G5006" s="10">
        <v>45689</v>
      </c>
      <c r="H5006" s="11">
        <v>11</v>
      </c>
      <c r="I5006" s="20" t="s">
        <v>259</v>
      </c>
      <c r="J5006" s="11" t="s">
        <v>261</v>
      </c>
      <c r="K5006" s="11" t="s">
        <v>12658</v>
      </c>
      <c r="L5006" s="11">
        <v>2</v>
      </c>
    </row>
    <row r="5007" spans="1:12">
      <c r="A5007" s="11" t="s">
        <v>9758</v>
      </c>
      <c r="D5007" s="11" t="s">
        <v>260</v>
      </c>
      <c r="E5007" s="19" t="s">
        <v>10008</v>
      </c>
      <c r="F5007" s="10">
        <v>42036</v>
      </c>
      <c r="G5007" s="10">
        <v>45689</v>
      </c>
      <c r="H5007" s="11">
        <v>11</v>
      </c>
      <c r="I5007" s="20" t="s">
        <v>259</v>
      </c>
      <c r="J5007" s="11" t="s">
        <v>261</v>
      </c>
      <c r="K5007" s="11" t="s">
        <v>12658</v>
      </c>
      <c r="L5007" s="11">
        <v>2</v>
      </c>
    </row>
    <row r="5008" spans="1:12">
      <c r="A5008" s="11" t="s">
        <v>9759</v>
      </c>
      <c r="D5008" s="11" t="s">
        <v>260</v>
      </c>
      <c r="E5008" s="19" t="s">
        <v>10009</v>
      </c>
      <c r="F5008" s="10">
        <v>42036</v>
      </c>
      <c r="G5008" s="10">
        <v>45689</v>
      </c>
      <c r="H5008" s="11">
        <v>11</v>
      </c>
      <c r="I5008" s="20" t="s">
        <v>259</v>
      </c>
      <c r="J5008" s="11" t="s">
        <v>261</v>
      </c>
      <c r="K5008" s="11" t="s">
        <v>12658</v>
      </c>
      <c r="L5008" s="11">
        <v>2</v>
      </c>
    </row>
    <row r="5009" spans="1:12">
      <c r="A5009" s="11" t="s">
        <v>9760</v>
      </c>
      <c r="D5009" s="11" t="s">
        <v>260</v>
      </c>
      <c r="E5009" s="19" t="s">
        <v>10010</v>
      </c>
      <c r="F5009" s="10">
        <v>42036</v>
      </c>
      <c r="G5009" s="10">
        <v>45689</v>
      </c>
      <c r="H5009" s="11">
        <v>11</v>
      </c>
      <c r="I5009" s="20" t="s">
        <v>259</v>
      </c>
      <c r="J5009" s="11" t="s">
        <v>261</v>
      </c>
      <c r="K5009" s="11" t="s">
        <v>12658</v>
      </c>
      <c r="L5009" s="11">
        <v>2</v>
      </c>
    </row>
    <row r="5010" spans="1:12">
      <c r="A5010" s="11" t="s">
        <v>9761</v>
      </c>
      <c r="D5010" s="11" t="s">
        <v>260</v>
      </c>
      <c r="E5010" s="19" t="s">
        <v>10011</v>
      </c>
      <c r="F5010" s="10">
        <v>42036</v>
      </c>
      <c r="G5010" s="10">
        <v>45689</v>
      </c>
      <c r="H5010" s="11">
        <v>11</v>
      </c>
      <c r="I5010" s="20" t="s">
        <v>259</v>
      </c>
      <c r="J5010" s="11" t="s">
        <v>261</v>
      </c>
      <c r="K5010" s="11" t="s">
        <v>12658</v>
      </c>
      <c r="L5010" s="11">
        <v>2</v>
      </c>
    </row>
    <row r="5011" spans="1:12">
      <c r="A5011" s="11" t="s">
        <v>9762</v>
      </c>
      <c r="D5011" s="11" t="s">
        <v>260</v>
      </c>
      <c r="E5011" s="19" t="s">
        <v>10012</v>
      </c>
      <c r="F5011" s="10">
        <v>42036</v>
      </c>
      <c r="G5011" s="10">
        <v>45689</v>
      </c>
      <c r="H5011" s="11">
        <v>11</v>
      </c>
      <c r="I5011" s="20" t="s">
        <v>259</v>
      </c>
      <c r="J5011" s="11" t="s">
        <v>261</v>
      </c>
      <c r="K5011" s="11" t="s">
        <v>12658</v>
      </c>
      <c r="L5011" s="11">
        <v>2</v>
      </c>
    </row>
    <row r="5012" spans="1:12">
      <c r="A5012" s="11" t="s">
        <v>10013</v>
      </c>
      <c r="D5012" s="11" t="s">
        <v>260</v>
      </c>
      <c r="E5012" s="19" t="s">
        <v>10263</v>
      </c>
      <c r="F5012" s="10">
        <v>42036</v>
      </c>
      <c r="G5012" s="10">
        <v>45689</v>
      </c>
      <c r="H5012" s="11">
        <v>11</v>
      </c>
      <c r="I5012" s="20" t="s">
        <v>259</v>
      </c>
      <c r="J5012" s="11" t="s">
        <v>261</v>
      </c>
      <c r="K5012" s="11" t="s">
        <v>12658</v>
      </c>
      <c r="L5012" s="11">
        <v>2</v>
      </c>
    </row>
    <row r="5013" spans="1:12">
      <c r="A5013" s="11" t="s">
        <v>10014</v>
      </c>
      <c r="D5013" s="11" t="s">
        <v>260</v>
      </c>
      <c r="E5013" s="19" t="s">
        <v>10264</v>
      </c>
      <c r="F5013" s="10">
        <v>42036</v>
      </c>
      <c r="G5013" s="10">
        <v>45689</v>
      </c>
      <c r="H5013" s="11">
        <v>11</v>
      </c>
      <c r="I5013" s="11" t="s">
        <v>277</v>
      </c>
      <c r="J5013" s="11" t="s">
        <v>261</v>
      </c>
      <c r="K5013" s="11" t="s">
        <v>12658</v>
      </c>
      <c r="L5013" s="11">
        <v>2</v>
      </c>
    </row>
    <row r="5014" spans="1:12">
      <c r="A5014" s="11" t="s">
        <v>10015</v>
      </c>
      <c r="D5014" s="11" t="s">
        <v>260</v>
      </c>
      <c r="E5014" s="19" t="s">
        <v>10265</v>
      </c>
      <c r="F5014" s="10">
        <v>42036</v>
      </c>
      <c r="G5014" s="10">
        <v>45689</v>
      </c>
      <c r="H5014" s="11">
        <v>11</v>
      </c>
      <c r="I5014" s="11" t="s">
        <v>277</v>
      </c>
      <c r="J5014" s="11" t="s">
        <v>261</v>
      </c>
      <c r="K5014" s="11" t="s">
        <v>12658</v>
      </c>
      <c r="L5014" s="11">
        <v>2</v>
      </c>
    </row>
    <row r="5015" spans="1:12">
      <c r="A5015" s="11" t="s">
        <v>10016</v>
      </c>
      <c r="D5015" s="11" t="s">
        <v>260</v>
      </c>
      <c r="E5015" s="19" t="s">
        <v>10266</v>
      </c>
      <c r="F5015" s="10">
        <v>42036</v>
      </c>
      <c r="G5015" s="10">
        <v>45689</v>
      </c>
      <c r="H5015" s="11">
        <v>11</v>
      </c>
      <c r="I5015" s="11" t="s">
        <v>277</v>
      </c>
      <c r="J5015" s="11" t="s">
        <v>261</v>
      </c>
      <c r="K5015" s="11" t="s">
        <v>12658</v>
      </c>
      <c r="L5015" s="11">
        <v>2</v>
      </c>
    </row>
    <row r="5016" spans="1:12">
      <c r="A5016" s="11" t="s">
        <v>10017</v>
      </c>
      <c r="D5016" s="11" t="s">
        <v>260</v>
      </c>
      <c r="E5016" s="19" t="s">
        <v>10267</v>
      </c>
      <c r="F5016" s="10">
        <v>42036</v>
      </c>
      <c r="G5016" s="10">
        <v>45689</v>
      </c>
      <c r="H5016" s="11">
        <v>11</v>
      </c>
      <c r="I5016" s="20" t="s">
        <v>259</v>
      </c>
      <c r="J5016" s="11" t="s">
        <v>261</v>
      </c>
      <c r="K5016" s="11" t="s">
        <v>12658</v>
      </c>
      <c r="L5016" s="11">
        <v>2</v>
      </c>
    </row>
    <row r="5017" spans="1:12">
      <c r="A5017" s="11" t="s">
        <v>10018</v>
      </c>
      <c r="D5017" s="11" t="s">
        <v>260</v>
      </c>
      <c r="E5017" s="19" t="s">
        <v>10268</v>
      </c>
      <c r="F5017" s="10">
        <v>42036</v>
      </c>
      <c r="G5017" s="10">
        <v>45689</v>
      </c>
      <c r="H5017" s="11">
        <v>11</v>
      </c>
      <c r="I5017" s="20" t="s">
        <v>259</v>
      </c>
      <c r="J5017" s="11" t="s">
        <v>261</v>
      </c>
      <c r="K5017" s="11" t="s">
        <v>12658</v>
      </c>
      <c r="L5017" s="11">
        <v>2</v>
      </c>
    </row>
    <row r="5018" spans="1:12">
      <c r="A5018" s="11" t="s">
        <v>10019</v>
      </c>
      <c r="D5018" s="11" t="s">
        <v>260</v>
      </c>
      <c r="E5018" s="19" t="s">
        <v>10269</v>
      </c>
      <c r="F5018" s="10">
        <v>42036</v>
      </c>
      <c r="G5018" s="10">
        <v>45689</v>
      </c>
      <c r="H5018" s="11">
        <v>11</v>
      </c>
      <c r="I5018" s="20" t="s">
        <v>259</v>
      </c>
      <c r="J5018" s="11" t="s">
        <v>261</v>
      </c>
      <c r="K5018" s="11" t="s">
        <v>12658</v>
      </c>
      <c r="L5018" s="11">
        <v>2</v>
      </c>
    </row>
    <row r="5019" spans="1:12">
      <c r="A5019" s="11" t="s">
        <v>10020</v>
      </c>
      <c r="D5019" s="11" t="s">
        <v>260</v>
      </c>
      <c r="E5019" s="19" t="s">
        <v>10270</v>
      </c>
      <c r="F5019" s="10">
        <v>42036</v>
      </c>
      <c r="G5019" s="10">
        <v>45689</v>
      </c>
      <c r="H5019" s="11">
        <v>11</v>
      </c>
      <c r="I5019" s="20" t="s">
        <v>259</v>
      </c>
      <c r="J5019" s="11" t="s">
        <v>261</v>
      </c>
      <c r="K5019" s="11" t="s">
        <v>12658</v>
      </c>
      <c r="L5019" s="11">
        <v>2</v>
      </c>
    </row>
    <row r="5020" spans="1:12">
      <c r="A5020" s="11" t="s">
        <v>10021</v>
      </c>
      <c r="D5020" s="11" t="s">
        <v>260</v>
      </c>
      <c r="E5020" s="19" t="s">
        <v>10271</v>
      </c>
      <c r="F5020" s="10">
        <v>42036</v>
      </c>
      <c r="G5020" s="10">
        <v>45689</v>
      </c>
      <c r="H5020" s="11">
        <v>11</v>
      </c>
      <c r="I5020" s="20" t="s">
        <v>259</v>
      </c>
      <c r="J5020" s="11" t="s">
        <v>261</v>
      </c>
      <c r="K5020" s="11" t="s">
        <v>12658</v>
      </c>
      <c r="L5020" s="11">
        <v>2</v>
      </c>
    </row>
    <row r="5021" spans="1:12">
      <c r="A5021" s="11" t="s">
        <v>10022</v>
      </c>
      <c r="D5021" s="11" t="s">
        <v>260</v>
      </c>
      <c r="E5021" s="19" t="s">
        <v>10272</v>
      </c>
      <c r="F5021" s="10">
        <v>42036</v>
      </c>
      <c r="G5021" s="10">
        <v>45689</v>
      </c>
      <c r="H5021" s="11">
        <v>11</v>
      </c>
      <c r="I5021" s="20" t="s">
        <v>259</v>
      </c>
      <c r="J5021" s="11" t="s">
        <v>261</v>
      </c>
      <c r="K5021" s="11" t="s">
        <v>12658</v>
      </c>
      <c r="L5021" s="11">
        <v>2</v>
      </c>
    </row>
    <row r="5022" spans="1:12">
      <c r="A5022" s="11" t="s">
        <v>10023</v>
      </c>
      <c r="D5022" s="11" t="s">
        <v>260</v>
      </c>
      <c r="E5022" s="19" t="s">
        <v>10273</v>
      </c>
      <c r="F5022" s="10">
        <v>42036</v>
      </c>
      <c r="G5022" s="10">
        <v>45689</v>
      </c>
      <c r="H5022" s="11">
        <v>11</v>
      </c>
      <c r="I5022" s="20" t="s">
        <v>259</v>
      </c>
      <c r="J5022" s="11" t="s">
        <v>261</v>
      </c>
      <c r="K5022" s="11" t="s">
        <v>12658</v>
      </c>
      <c r="L5022" s="11">
        <v>2</v>
      </c>
    </row>
    <row r="5023" spans="1:12">
      <c r="A5023" s="11" t="s">
        <v>10024</v>
      </c>
      <c r="D5023" s="11" t="s">
        <v>260</v>
      </c>
      <c r="E5023" s="19" t="s">
        <v>10274</v>
      </c>
      <c r="F5023" s="10">
        <v>42036</v>
      </c>
      <c r="G5023" s="10">
        <v>45689</v>
      </c>
      <c r="H5023" s="11">
        <v>11</v>
      </c>
      <c r="I5023" s="20" t="s">
        <v>259</v>
      </c>
      <c r="J5023" s="11" t="s">
        <v>261</v>
      </c>
      <c r="K5023" s="11" t="s">
        <v>12658</v>
      </c>
      <c r="L5023" s="11">
        <v>2</v>
      </c>
    </row>
    <row r="5024" spans="1:12">
      <c r="A5024" s="11" t="s">
        <v>10025</v>
      </c>
      <c r="D5024" s="11" t="s">
        <v>260</v>
      </c>
      <c r="E5024" s="19" t="s">
        <v>10275</v>
      </c>
      <c r="F5024" s="10">
        <v>42036</v>
      </c>
      <c r="G5024" s="10">
        <v>45689</v>
      </c>
      <c r="H5024" s="11">
        <v>11</v>
      </c>
      <c r="I5024" s="20" t="s">
        <v>259</v>
      </c>
      <c r="J5024" s="11" t="s">
        <v>261</v>
      </c>
      <c r="K5024" s="11" t="s">
        <v>12658</v>
      </c>
      <c r="L5024" s="11">
        <v>2</v>
      </c>
    </row>
    <row r="5025" spans="1:12">
      <c r="A5025" s="11" t="s">
        <v>10026</v>
      </c>
      <c r="D5025" s="11" t="s">
        <v>260</v>
      </c>
      <c r="E5025" s="19" t="s">
        <v>10276</v>
      </c>
      <c r="F5025" s="10">
        <v>42036</v>
      </c>
      <c r="G5025" s="10">
        <v>45689</v>
      </c>
      <c r="H5025" s="11">
        <v>11</v>
      </c>
      <c r="I5025" s="20" t="s">
        <v>259</v>
      </c>
      <c r="J5025" s="11" t="s">
        <v>261</v>
      </c>
      <c r="K5025" s="11" t="s">
        <v>12658</v>
      </c>
      <c r="L5025" s="11">
        <v>2</v>
      </c>
    </row>
    <row r="5026" spans="1:12">
      <c r="A5026" s="11" t="s">
        <v>10027</v>
      </c>
      <c r="D5026" s="11" t="s">
        <v>260</v>
      </c>
      <c r="E5026" s="19" t="s">
        <v>10277</v>
      </c>
      <c r="F5026" s="10">
        <v>42036</v>
      </c>
      <c r="G5026" s="10">
        <v>45689</v>
      </c>
      <c r="H5026" s="11">
        <v>11</v>
      </c>
      <c r="I5026" s="20" t="s">
        <v>259</v>
      </c>
      <c r="J5026" s="11" t="s">
        <v>261</v>
      </c>
      <c r="K5026" s="11" t="s">
        <v>12658</v>
      </c>
      <c r="L5026" s="11">
        <v>2</v>
      </c>
    </row>
    <row r="5027" spans="1:12">
      <c r="A5027" s="11" t="s">
        <v>10028</v>
      </c>
      <c r="D5027" s="11" t="s">
        <v>260</v>
      </c>
      <c r="E5027" s="19" t="s">
        <v>10278</v>
      </c>
      <c r="F5027" s="10">
        <v>42036</v>
      </c>
      <c r="G5027" s="10">
        <v>45689</v>
      </c>
      <c r="H5027" s="11">
        <v>11</v>
      </c>
      <c r="I5027" s="20" t="s">
        <v>259</v>
      </c>
      <c r="J5027" s="11" t="s">
        <v>261</v>
      </c>
      <c r="K5027" s="11" t="s">
        <v>12658</v>
      </c>
      <c r="L5027" s="11">
        <v>2</v>
      </c>
    </row>
    <row r="5028" spans="1:12">
      <c r="A5028" s="11" t="s">
        <v>10029</v>
      </c>
      <c r="D5028" s="11" t="s">
        <v>260</v>
      </c>
      <c r="E5028" s="19" t="s">
        <v>10279</v>
      </c>
      <c r="F5028" s="10">
        <v>42036</v>
      </c>
      <c r="G5028" s="10">
        <v>45689</v>
      </c>
      <c r="H5028" s="11">
        <v>11</v>
      </c>
      <c r="I5028" s="20" t="s">
        <v>259</v>
      </c>
      <c r="J5028" s="11" t="s">
        <v>261</v>
      </c>
      <c r="K5028" s="11" t="s">
        <v>12658</v>
      </c>
      <c r="L5028" s="11">
        <v>2</v>
      </c>
    </row>
    <row r="5029" spans="1:12">
      <c r="A5029" s="11" t="s">
        <v>10030</v>
      </c>
      <c r="D5029" s="11" t="s">
        <v>260</v>
      </c>
      <c r="E5029" s="19" t="s">
        <v>10280</v>
      </c>
      <c r="F5029" s="10">
        <v>42036</v>
      </c>
      <c r="G5029" s="10">
        <v>45689</v>
      </c>
      <c r="H5029" s="11">
        <v>11</v>
      </c>
      <c r="I5029" s="20" t="s">
        <v>259</v>
      </c>
      <c r="J5029" s="11" t="s">
        <v>261</v>
      </c>
      <c r="K5029" s="11" t="s">
        <v>12658</v>
      </c>
      <c r="L5029" s="11">
        <v>2</v>
      </c>
    </row>
    <row r="5030" spans="1:12">
      <c r="A5030" s="11" t="s">
        <v>10031</v>
      </c>
      <c r="D5030" s="11" t="s">
        <v>260</v>
      </c>
      <c r="E5030" s="19" t="s">
        <v>10281</v>
      </c>
      <c r="F5030" s="10">
        <v>42036</v>
      </c>
      <c r="G5030" s="10">
        <v>45689</v>
      </c>
      <c r="H5030" s="11">
        <v>11</v>
      </c>
      <c r="I5030" s="20" t="s">
        <v>259</v>
      </c>
      <c r="J5030" s="11" t="s">
        <v>261</v>
      </c>
      <c r="K5030" s="11" t="s">
        <v>12658</v>
      </c>
      <c r="L5030" s="11">
        <v>2</v>
      </c>
    </row>
    <row r="5031" spans="1:12">
      <c r="A5031" s="11" t="s">
        <v>10032</v>
      </c>
      <c r="D5031" s="11" t="s">
        <v>260</v>
      </c>
      <c r="E5031" s="19" t="s">
        <v>10282</v>
      </c>
      <c r="F5031" s="10">
        <v>42036</v>
      </c>
      <c r="G5031" s="10">
        <v>45689</v>
      </c>
      <c r="H5031" s="11">
        <v>11</v>
      </c>
      <c r="I5031" s="11" t="s">
        <v>277</v>
      </c>
      <c r="J5031" s="11" t="s">
        <v>261</v>
      </c>
      <c r="K5031" s="11" t="s">
        <v>12658</v>
      </c>
      <c r="L5031" s="11">
        <v>2</v>
      </c>
    </row>
    <row r="5032" spans="1:12">
      <c r="A5032" s="11" t="s">
        <v>10033</v>
      </c>
      <c r="D5032" s="11" t="s">
        <v>260</v>
      </c>
      <c r="E5032" s="19" t="s">
        <v>10283</v>
      </c>
      <c r="F5032" s="10">
        <v>42036</v>
      </c>
      <c r="G5032" s="10">
        <v>45689</v>
      </c>
      <c r="H5032" s="11">
        <v>11</v>
      </c>
      <c r="I5032" s="11" t="s">
        <v>277</v>
      </c>
      <c r="J5032" s="11" t="s">
        <v>261</v>
      </c>
      <c r="K5032" s="11" t="s">
        <v>12658</v>
      </c>
      <c r="L5032" s="11">
        <v>2</v>
      </c>
    </row>
    <row r="5033" spans="1:12">
      <c r="A5033" s="11" t="s">
        <v>10034</v>
      </c>
      <c r="D5033" s="11" t="s">
        <v>260</v>
      </c>
      <c r="E5033" s="19" t="s">
        <v>10284</v>
      </c>
      <c r="F5033" s="10">
        <v>42036</v>
      </c>
      <c r="G5033" s="10">
        <v>45689</v>
      </c>
      <c r="H5033" s="11">
        <v>11</v>
      </c>
      <c r="I5033" s="11" t="s">
        <v>277</v>
      </c>
      <c r="J5033" s="11" t="s">
        <v>261</v>
      </c>
      <c r="K5033" s="11" t="s">
        <v>12658</v>
      </c>
      <c r="L5033" s="11">
        <v>2</v>
      </c>
    </row>
    <row r="5034" spans="1:12">
      <c r="A5034" s="11" t="s">
        <v>10035</v>
      </c>
      <c r="D5034" s="11" t="s">
        <v>260</v>
      </c>
      <c r="E5034" s="19" t="s">
        <v>10285</v>
      </c>
      <c r="F5034" s="10">
        <v>42036</v>
      </c>
      <c r="G5034" s="10">
        <v>45689</v>
      </c>
      <c r="H5034" s="11">
        <v>11</v>
      </c>
      <c r="I5034" s="20" t="s">
        <v>259</v>
      </c>
      <c r="J5034" s="11" t="s">
        <v>261</v>
      </c>
      <c r="K5034" s="11" t="s">
        <v>12658</v>
      </c>
      <c r="L5034" s="11">
        <v>2</v>
      </c>
    </row>
    <row r="5035" spans="1:12">
      <c r="A5035" s="11" t="s">
        <v>10036</v>
      </c>
      <c r="D5035" s="11" t="s">
        <v>260</v>
      </c>
      <c r="E5035" s="19" t="s">
        <v>10286</v>
      </c>
      <c r="F5035" s="10">
        <v>42036</v>
      </c>
      <c r="G5035" s="10">
        <v>45689</v>
      </c>
      <c r="H5035" s="11">
        <v>11</v>
      </c>
      <c r="I5035" s="20" t="s">
        <v>259</v>
      </c>
      <c r="J5035" s="11" t="s">
        <v>261</v>
      </c>
      <c r="K5035" s="11" t="s">
        <v>12658</v>
      </c>
      <c r="L5035" s="11">
        <v>2</v>
      </c>
    </row>
    <row r="5036" spans="1:12">
      <c r="A5036" s="11" t="s">
        <v>10037</v>
      </c>
      <c r="D5036" s="11" t="s">
        <v>260</v>
      </c>
      <c r="E5036" s="19" t="s">
        <v>10287</v>
      </c>
      <c r="F5036" s="10">
        <v>42036</v>
      </c>
      <c r="G5036" s="10">
        <v>45689</v>
      </c>
      <c r="H5036" s="11">
        <v>11</v>
      </c>
      <c r="I5036" s="20" t="s">
        <v>259</v>
      </c>
      <c r="J5036" s="11" t="s">
        <v>261</v>
      </c>
      <c r="K5036" s="11" t="s">
        <v>12658</v>
      </c>
      <c r="L5036" s="11">
        <v>2</v>
      </c>
    </row>
    <row r="5037" spans="1:12">
      <c r="A5037" s="11" t="s">
        <v>10038</v>
      </c>
      <c r="D5037" s="11" t="s">
        <v>260</v>
      </c>
      <c r="E5037" s="19" t="s">
        <v>10288</v>
      </c>
      <c r="F5037" s="10">
        <v>42036</v>
      </c>
      <c r="G5037" s="10">
        <v>45689</v>
      </c>
      <c r="H5037" s="11">
        <v>11</v>
      </c>
      <c r="I5037" s="20" t="s">
        <v>259</v>
      </c>
      <c r="J5037" s="11" t="s">
        <v>261</v>
      </c>
      <c r="K5037" s="11" t="s">
        <v>12658</v>
      </c>
      <c r="L5037" s="11">
        <v>2</v>
      </c>
    </row>
    <row r="5038" spans="1:12">
      <c r="A5038" s="11" t="s">
        <v>10039</v>
      </c>
      <c r="D5038" s="11" t="s">
        <v>260</v>
      </c>
      <c r="E5038" s="19" t="s">
        <v>10289</v>
      </c>
      <c r="F5038" s="10">
        <v>42036</v>
      </c>
      <c r="G5038" s="10">
        <v>45689</v>
      </c>
      <c r="H5038" s="11">
        <v>11</v>
      </c>
      <c r="I5038" s="20" t="s">
        <v>259</v>
      </c>
      <c r="J5038" s="11" t="s">
        <v>261</v>
      </c>
      <c r="K5038" s="11" t="s">
        <v>12658</v>
      </c>
      <c r="L5038" s="11">
        <v>2</v>
      </c>
    </row>
    <row r="5039" spans="1:12">
      <c r="A5039" s="11" t="s">
        <v>10040</v>
      </c>
      <c r="D5039" s="11" t="s">
        <v>260</v>
      </c>
      <c r="E5039" s="19" t="s">
        <v>10290</v>
      </c>
      <c r="F5039" s="10">
        <v>42036</v>
      </c>
      <c r="G5039" s="10">
        <v>45689</v>
      </c>
      <c r="H5039" s="11">
        <v>11</v>
      </c>
      <c r="I5039" s="20" t="s">
        <v>259</v>
      </c>
      <c r="J5039" s="11" t="s">
        <v>261</v>
      </c>
      <c r="K5039" s="11" t="s">
        <v>12658</v>
      </c>
      <c r="L5039" s="11">
        <v>2</v>
      </c>
    </row>
    <row r="5040" spans="1:12">
      <c r="A5040" s="11" t="s">
        <v>10041</v>
      </c>
      <c r="D5040" s="11" t="s">
        <v>260</v>
      </c>
      <c r="E5040" s="19" t="s">
        <v>10291</v>
      </c>
      <c r="F5040" s="10">
        <v>42036</v>
      </c>
      <c r="G5040" s="10">
        <v>45689</v>
      </c>
      <c r="H5040" s="11">
        <v>11</v>
      </c>
      <c r="I5040" s="20" t="s">
        <v>259</v>
      </c>
      <c r="J5040" s="11" t="s">
        <v>261</v>
      </c>
      <c r="K5040" s="11" t="s">
        <v>12658</v>
      </c>
      <c r="L5040" s="11">
        <v>2</v>
      </c>
    </row>
    <row r="5041" spans="1:12">
      <c r="A5041" s="11" t="s">
        <v>10042</v>
      </c>
      <c r="D5041" s="11" t="s">
        <v>260</v>
      </c>
      <c r="E5041" s="19" t="s">
        <v>10292</v>
      </c>
      <c r="F5041" s="10">
        <v>42036</v>
      </c>
      <c r="G5041" s="10">
        <v>45689</v>
      </c>
      <c r="H5041" s="11">
        <v>11</v>
      </c>
      <c r="I5041" s="20" t="s">
        <v>259</v>
      </c>
      <c r="J5041" s="11" t="s">
        <v>261</v>
      </c>
      <c r="K5041" s="11" t="s">
        <v>12658</v>
      </c>
      <c r="L5041" s="11">
        <v>2</v>
      </c>
    </row>
    <row r="5042" spans="1:12">
      <c r="A5042" s="11" t="s">
        <v>10043</v>
      </c>
      <c r="D5042" s="11" t="s">
        <v>260</v>
      </c>
      <c r="E5042" s="19" t="s">
        <v>10293</v>
      </c>
      <c r="F5042" s="10">
        <v>42036</v>
      </c>
      <c r="G5042" s="10">
        <v>45689</v>
      </c>
      <c r="H5042" s="11">
        <v>11</v>
      </c>
      <c r="I5042" s="20" t="s">
        <v>259</v>
      </c>
      <c r="J5042" s="11" t="s">
        <v>261</v>
      </c>
      <c r="K5042" s="11" t="s">
        <v>12658</v>
      </c>
      <c r="L5042" s="11">
        <v>2</v>
      </c>
    </row>
    <row r="5043" spans="1:12">
      <c r="A5043" s="11" t="s">
        <v>10044</v>
      </c>
      <c r="D5043" s="11" t="s">
        <v>260</v>
      </c>
      <c r="E5043" s="19" t="s">
        <v>10294</v>
      </c>
      <c r="F5043" s="10">
        <v>42036</v>
      </c>
      <c r="G5043" s="10">
        <v>45689</v>
      </c>
      <c r="H5043" s="11">
        <v>11</v>
      </c>
      <c r="I5043" s="20" t="s">
        <v>259</v>
      </c>
      <c r="J5043" s="11" t="s">
        <v>261</v>
      </c>
      <c r="K5043" s="11" t="s">
        <v>12658</v>
      </c>
      <c r="L5043" s="11">
        <v>2</v>
      </c>
    </row>
    <row r="5044" spans="1:12">
      <c r="A5044" s="11" t="s">
        <v>10045</v>
      </c>
      <c r="D5044" s="11" t="s">
        <v>260</v>
      </c>
      <c r="E5044" s="19" t="s">
        <v>10295</v>
      </c>
      <c r="F5044" s="10">
        <v>42036</v>
      </c>
      <c r="G5044" s="10">
        <v>45689</v>
      </c>
      <c r="H5044" s="11">
        <v>11</v>
      </c>
      <c r="I5044" s="20" t="s">
        <v>259</v>
      </c>
      <c r="J5044" s="11" t="s">
        <v>261</v>
      </c>
      <c r="K5044" s="11" t="s">
        <v>12658</v>
      </c>
      <c r="L5044" s="11">
        <v>2</v>
      </c>
    </row>
    <row r="5045" spans="1:12">
      <c r="A5045" s="11" t="s">
        <v>10046</v>
      </c>
      <c r="D5045" s="11" t="s">
        <v>260</v>
      </c>
      <c r="E5045" s="19" t="s">
        <v>10296</v>
      </c>
      <c r="F5045" s="10">
        <v>42036</v>
      </c>
      <c r="G5045" s="10">
        <v>45689</v>
      </c>
      <c r="H5045" s="11">
        <v>11</v>
      </c>
      <c r="I5045" s="20" t="s">
        <v>259</v>
      </c>
      <c r="J5045" s="11" t="s">
        <v>261</v>
      </c>
      <c r="K5045" s="11" t="s">
        <v>12658</v>
      </c>
      <c r="L5045" s="11">
        <v>2</v>
      </c>
    </row>
    <row r="5046" spans="1:12">
      <c r="A5046" s="11" t="s">
        <v>10047</v>
      </c>
      <c r="D5046" s="11" t="s">
        <v>260</v>
      </c>
      <c r="E5046" s="19" t="s">
        <v>10297</v>
      </c>
      <c r="F5046" s="10">
        <v>42036</v>
      </c>
      <c r="G5046" s="10">
        <v>45689</v>
      </c>
      <c r="H5046" s="11">
        <v>11</v>
      </c>
      <c r="I5046" s="20" t="s">
        <v>259</v>
      </c>
      <c r="J5046" s="11" t="s">
        <v>261</v>
      </c>
      <c r="K5046" s="11" t="s">
        <v>12658</v>
      </c>
      <c r="L5046" s="11">
        <v>2</v>
      </c>
    </row>
    <row r="5047" spans="1:12">
      <c r="A5047" s="11" t="s">
        <v>10048</v>
      </c>
      <c r="D5047" s="11" t="s">
        <v>260</v>
      </c>
      <c r="E5047" s="19" t="s">
        <v>10298</v>
      </c>
      <c r="F5047" s="10">
        <v>42036</v>
      </c>
      <c r="G5047" s="10">
        <v>45689</v>
      </c>
      <c r="H5047" s="11">
        <v>11</v>
      </c>
      <c r="I5047" s="20" t="s">
        <v>259</v>
      </c>
      <c r="J5047" s="11" t="s">
        <v>261</v>
      </c>
      <c r="K5047" s="11" t="s">
        <v>12658</v>
      </c>
      <c r="L5047" s="11">
        <v>2</v>
      </c>
    </row>
    <row r="5048" spans="1:12">
      <c r="A5048" s="11" t="s">
        <v>10049</v>
      </c>
      <c r="D5048" s="11" t="s">
        <v>260</v>
      </c>
      <c r="E5048" s="19" t="s">
        <v>10299</v>
      </c>
      <c r="F5048" s="10">
        <v>42036</v>
      </c>
      <c r="G5048" s="10">
        <v>45689</v>
      </c>
      <c r="H5048" s="11">
        <v>11</v>
      </c>
      <c r="I5048" s="20" t="s">
        <v>259</v>
      </c>
      <c r="J5048" s="11" t="s">
        <v>261</v>
      </c>
      <c r="K5048" s="11" t="s">
        <v>12658</v>
      </c>
      <c r="L5048" s="11">
        <v>2</v>
      </c>
    </row>
    <row r="5049" spans="1:12">
      <c r="A5049" s="11" t="s">
        <v>10050</v>
      </c>
      <c r="D5049" s="11" t="s">
        <v>260</v>
      </c>
      <c r="E5049" s="19" t="s">
        <v>10300</v>
      </c>
      <c r="F5049" s="10">
        <v>42036</v>
      </c>
      <c r="G5049" s="10">
        <v>45689</v>
      </c>
      <c r="H5049" s="11">
        <v>11</v>
      </c>
      <c r="I5049" s="11" t="s">
        <v>277</v>
      </c>
      <c r="J5049" s="11" t="s">
        <v>261</v>
      </c>
      <c r="K5049" s="11" t="s">
        <v>12658</v>
      </c>
      <c r="L5049" s="11">
        <v>2</v>
      </c>
    </row>
    <row r="5050" spans="1:12">
      <c r="A5050" s="11" t="s">
        <v>10051</v>
      </c>
      <c r="D5050" s="11" t="s">
        <v>260</v>
      </c>
      <c r="E5050" s="19" t="s">
        <v>10301</v>
      </c>
      <c r="F5050" s="10">
        <v>42036</v>
      </c>
      <c r="G5050" s="10">
        <v>45689</v>
      </c>
      <c r="H5050" s="11">
        <v>11</v>
      </c>
      <c r="I5050" s="11" t="s">
        <v>277</v>
      </c>
      <c r="J5050" s="11" t="s">
        <v>261</v>
      </c>
      <c r="K5050" s="11" t="s">
        <v>12658</v>
      </c>
      <c r="L5050" s="11">
        <v>2</v>
      </c>
    </row>
    <row r="5051" spans="1:12">
      <c r="A5051" s="11" t="s">
        <v>10052</v>
      </c>
      <c r="D5051" s="11" t="s">
        <v>260</v>
      </c>
      <c r="E5051" s="19" t="s">
        <v>10302</v>
      </c>
      <c r="F5051" s="10">
        <v>42036</v>
      </c>
      <c r="G5051" s="10">
        <v>45689</v>
      </c>
      <c r="H5051" s="11">
        <v>11</v>
      </c>
      <c r="I5051" s="11" t="s">
        <v>277</v>
      </c>
      <c r="J5051" s="11" t="s">
        <v>261</v>
      </c>
      <c r="K5051" s="11" t="s">
        <v>12658</v>
      </c>
      <c r="L5051" s="11">
        <v>2</v>
      </c>
    </row>
    <row r="5052" spans="1:12">
      <c r="A5052" s="11" t="s">
        <v>10053</v>
      </c>
      <c r="D5052" s="11" t="s">
        <v>260</v>
      </c>
      <c r="E5052" s="19" t="s">
        <v>10303</v>
      </c>
      <c r="F5052" s="10">
        <v>42036</v>
      </c>
      <c r="G5052" s="10">
        <v>45689</v>
      </c>
      <c r="H5052" s="11">
        <v>11</v>
      </c>
      <c r="I5052" s="20" t="s">
        <v>259</v>
      </c>
      <c r="J5052" s="11" t="s">
        <v>261</v>
      </c>
      <c r="K5052" s="11" t="s">
        <v>12658</v>
      </c>
      <c r="L5052" s="11">
        <v>2</v>
      </c>
    </row>
    <row r="5053" spans="1:12">
      <c r="A5053" s="11" t="s">
        <v>10054</v>
      </c>
      <c r="D5053" s="11" t="s">
        <v>260</v>
      </c>
      <c r="E5053" s="19" t="s">
        <v>10304</v>
      </c>
      <c r="F5053" s="10">
        <v>42036</v>
      </c>
      <c r="G5053" s="10">
        <v>45689</v>
      </c>
      <c r="H5053" s="11">
        <v>11</v>
      </c>
      <c r="I5053" s="20" t="s">
        <v>259</v>
      </c>
      <c r="J5053" s="11" t="s">
        <v>261</v>
      </c>
      <c r="K5053" s="11" t="s">
        <v>12658</v>
      </c>
      <c r="L5053" s="11">
        <v>2</v>
      </c>
    </row>
    <row r="5054" spans="1:12">
      <c r="A5054" s="11" t="s">
        <v>10055</v>
      </c>
      <c r="D5054" s="11" t="s">
        <v>260</v>
      </c>
      <c r="E5054" s="19" t="s">
        <v>10305</v>
      </c>
      <c r="F5054" s="10">
        <v>42036</v>
      </c>
      <c r="G5054" s="10">
        <v>45689</v>
      </c>
      <c r="H5054" s="11">
        <v>11</v>
      </c>
      <c r="I5054" s="20" t="s">
        <v>259</v>
      </c>
      <c r="J5054" s="11" t="s">
        <v>261</v>
      </c>
      <c r="K5054" s="11" t="s">
        <v>12658</v>
      </c>
      <c r="L5054" s="11">
        <v>2</v>
      </c>
    </row>
    <row r="5055" spans="1:12">
      <c r="A5055" s="11" t="s">
        <v>10056</v>
      </c>
      <c r="D5055" s="11" t="s">
        <v>260</v>
      </c>
      <c r="E5055" s="19" t="s">
        <v>10306</v>
      </c>
      <c r="F5055" s="10">
        <v>42036</v>
      </c>
      <c r="G5055" s="10">
        <v>45689</v>
      </c>
      <c r="H5055" s="11">
        <v>11</v>
      </c>
      <c r="I5055" s="20" t="s">
        <v>259</v>
      </c>
      <c r="J5055" s="11" t="s">
        <v>261</v>
      </c>
      <c r="K5055" s="11" t="s">
        <v>12658</v>
      </c>
      <c r="L5055" s="11">
        <v>2</v>
      </c>
    </row>
    <row r="5056" spans="1:12">
      <c r="A5056" s="11" t="s">
        <v>10057</v>
      </c>
      <c r="D5056" s="11" t="s">
        <v>260</v>
      </c>
      <c r="E5056" s="19" t="s">
        <v>10307</v>
      </c>
      <c r="F5056" s="10">
        <v>42036</v>
      </c>
      <c r="G5056" s="10">
        <v>45689</v>
      </c>
      <c r="H5056" s="11">
        <v>11</v>
      </c>
      <c r="I5056" s="20" t="s">
        <v>259</v>
      </c>
      <c r="J5056" s="11" t="s">
        <v>261</v>
      </c>
      <c r="K5056" s="11" t="s">
        <v>12658</v>
      </c>
      <c r="L5056" s="11">
        <v>2</v>
      </c>
    </row>
    <row r="5057" spans="1:12">
      <c r="A5057" s="11" t="s">
        <v>10058</v>
      </c>
      <c r="D5057" s="11" t="s">
        <v>260</v>
      </c>
      <c r="E5057" s="19" t="s">
        <v>10308</v>
      </c>
      <c r="F5057" s="10">
        <v>42036</v>
      </c>
      <c r="G5057" s="10">
        <v>45689</v>
      </c>
      <c r="H5057" s="11">
        <v>11</v>
      </c>
      <c r="I5057" s="20" t="s">
        <v>259</v>
      </c>
      <c r="J5057" s="11" t="s">
        <v>261</v>
      </c>
      <c r="K5057" s="11" t="s">
        <v>12658</v>
      </c>
      <c r="L5057" s="11">
        <v>2</v>
      </c>
    </row>
    <row r="5058" spans="1:12">
      <c r="A5058" s="11" t="s">
        <v>10059</v>
      </c>
      <c r="D5058" s="11" t="s">
        <v>260</v>
      </c>
      <c r="E5058" s="19" t="s">
        <v>10309</v>
      </c>
      <c r="F5058" s="10">
        <v>42036</v>
      </c>
      <c r="G5058" s="10">
        <v>45689</v>
      </c>
      <c r="H5058" s="11">
        <v>11</v>
      </c>
      <c r="I5058" s="20" t="s">
        <v>259</v>
      </c>
      <c r="J5058" s="11" t="s">
        <v>261</v>
      </c>
      <c r="K5058" s="11" t="s">
        <v>12658</v>
      </c>
      <c r="L5058" s="11">
        <v>2</v>
      </c>
    </row>
    <row r="5059" spans="1:12">
      <c r="A5059" s="11" t="s">
        <v>10060</v>
      </c>
      <c r="D5059" s="11" t="s">
        <v>260</v>
      </c>
      <c r="E5059" s="19" t="s">
        <v>10310</v>
      </c>
      <c r="F5059" s="10">
        <v>42036</v>
      </c>
      <c r="G5059" s="10">
        <v>45689</v>
      </c>
      <c r="H5059" s="11">
        <v>11</v>
      </c>
      <c r="I5059" s="20" t="s">
        <v>259</v>
      </c>
      <c r="J5059" s="11" t="s">
        <v>261</v>
      </c>
      <c r="K5059" s="11" t="s">
        <v>12658</v>
      </c>
      <c r="L5059" s="11">
        <v>2</v>
      </c>
    </row>
    <row r="5060" spans="1:12">
      <c r="A5060" s="11" t="s">
        <v>10061</v>
      </c>
      <c r="D5060" s="11" t="s">
        <v>260</v>
      </c>
      <c r="E5060" s="19" t="s">
        <v>10311</v>
      </c>
      <c r="F5060" s="10">
        <v>42036</v>
      </c>
      <c r="G5060" s="10">
        <v>45689</v>
      </c>
      <c r="H5060" s="11">
        <v>11</v>
      </c>
      <c r="I5060" s="20" t="s">
        <v>259</v>
      </c>
      <c r="J5060" s="11" t="s">
        <v>261</v>
      </c>
      <c r="K5060" s="11" t="s">
        <v>12658</v>
      </c>
      <c r="L5060" s="11">
        <v>2</v>
      </c>
    </row>
    <row r="5061" spans="1:12">
      <c r="A5061" s="11" t="s">
        <v>10062</v>
      </c>
      <c r="D5061" s="11" t="s">
        <v>260</v>
      </c>
      <c r="E5061" s="19" t="s">
        <v>10312</v>
      </c>
      <c r="F5061" s="10">
        <v>42036</v>
      </c>
      <c r="G5061" s="10">
        <v>45689</v>
      </c>
      <c r="H5061" s="11">
        <v>11</v>
      </c>
      <c r="I5061" s="20" t="s">
        <v>259</v>
      </c>
      <c r="J5061" s="11" t="s">
        <v>261</v>
      </c>
      <c r="K5061" s="11" t="s">
        <v>12658</v>
      </c>
      <c r="L5061" s="11">
        <v>2</v>
      </c>
    </row>
    <row r="5062" spans="1:12">
      <c r="A5062" s="11" t="s">
        <v>10063</v>
      </c>
      <c r="D5062" s="11" t="s">
        <v>260</v>
      </c>
      <c r="E5062" s="19" t="s">
        <v>10313</v>
      </c>
      <c r="F5062" s="10">
        <v>42036</v>
      </c>
      <c r="G5062" s="10">
        <v>45689</v>
      </c>
      <c r="H5062" s="11">
        <v>11</v>
      </c>
      <c r="I5062" s="20" t="s">
        <v>259</v>
      </c>
      <c r="J5062" s="11" t="s">
        <v>261</v>
      </c>
      <c r="K5062" s="11" t="s">
        <v>12658</v>
      </c>
      <c r="L5062" s="11">
        <v>2</v>
      </c>
    </row>
    <row r="5063" spans="1:12">
      <c r="A5063" s="11" t="s">
        <v>10064</v>
      </c>
      <c r="D5063" s="11" t="s">
        <v>260</v>
      </c>
      <c r="E5063" s="19" t="s">
        <v>10314</v>
      </c>
      <c r="F5063" s="10">
        <v>42036</v>
      </c>
      <c r="G5063" s="10">
        <v>45689</v>
      </c>
      <c r="H5063" s="11">
        <v>11</v>
      </c>
      <c r="I5063" s="20" t="s">
        <v>259</v>
      </c>
      <c r="J5063" s="11" t="s">
        <v>261</v>
      </c>
      <c r="K5063" s="11" t="s">
        <v>12658</v>
      </c>
      <c r="L5063" s="11">
        <v>2</v>
      </c>
    </row>
    <row r="5064" spans="1:12">
      <c r="A5064" s="11" t="s">
        <v>10065</v>
      </c>
      <c r="D5064" s="11" t="s">
        <v>260</v>
      </c>
      <c r="E5064" s="19" t="s">
        <v>10315</v>
      </c>
      <c r="F5064" s="10">
        <v>42036</v>
      </c>
      <c r="G5064" s="10">
        <v>45689</v>
      </c>
      <c r="H5064" s="11">
        <v>11</v>
      </c>
      <c r="I5064" s="20" t="s">
        <v>259</v>
      </c>
      <c r="J5064" s="11" t="s">
        <v>261</v>
      </c>
      <c r="K5064" s="11" t="s">
        <v>12658</v>
      </c>
      <c r="L5064" s="11">
        <v>2</v>
      </c>
    </row>
    <row r="5065" spans="1:12">
      <c r="A5065" s="11" t="s">
        <v>10066</v>
      </c>
      <c r="D5065" s="11" t="s">
        <v>260</v>
      </c>
      <c r="E5065" s="19" t="s">
        <v>10316</v>
      </c>
      <c r="F5065" s="10">
        <v>42036</v>
      </c>
      <c r="G5065" s="10">
        <v>45689</v>
      </c>
      <c r="H5065" s="11">
        <v>11</v>
      </c>
      <c r="I5065" s="20" t="s">
        <v>259</v>
      </c>
      <c r="J5065" s="11" t="s">
        <v>261</v>
      </c>
      <c r="K5065" s="11" t="s">
        <v>12658</v>
      </c>
      <c r="L5065" s="11">
        <v>2</v>
      </c>
    </row>
    <row r="5066" spans="1:12">
      <c r="A5066" s="11" t="s">
        <v>10067</v>
      </c>
      <c r="D5066" s="11" t="s">
        <v>260</v>
      </c>
      <c r="E5066" s="19" t="s">
        <v>10317</v>
      </c>
      <c r="F5066" s="10">
        <v>42036</v>
      </c>
      <c r="G5066" s="10">
        <v>45689</v>
      </c>
      <c r="H5066" s="11">
        <v>11</v>
      </c>
      <c r="I5066" s="20" t="s">
        <v>259</v>
      </c>
      <c r="J5066" s="11" t="s">
        <v>261</v>
      </c>
      <c r="K5066" s="11" t="s">
        <v>12658</v>
      </c>
      <c r="L5066" s="11">
        <v>2</v>
      </c>
    </row>
    <row r="5067" spans="1:12">
      <c r="A5067" s="11" t="s">
        <v>10068</v>
      </c>
      <c r="D5067" s="11" t="s">
        <v>260</v>
      </c>
      <c r="E5067" s="19" t="s">
        <v>10318</v>
      </c>
      <c r="F5067" s="10">
        <v>42036</v>
      </c>
      <c r="G5067" s="10">
        <v>45689</v>
      </c>
      <c r="H5067" s="11">
        <v>11</v>
      </c>
      <c r="I5067" s="11" t="s">
        <v>277</v>
      </c>
      <c r="J5067" s="11" t="s">
        <v>261</v>
      </c>
      <c r="K5067" s="11" t="s">
        <v>12658</v>
      </c>
      <c r="L5067" s="11">
        <v>2</v>
      </c>
    </row>
    <row r="5068" spans="1:12">
      <c r="A5068" s="11" t="s">
        <v>10069</v>
      </c>
      <c r="D5068" s="11" t="s">
        <v>260</v>
      </c>
      <c r="E5068" s="19" t="s">
        <v>10319</v>
      </c>
      <c r="F5068" s="10">
        <v>42036</v>
      </c>
      <c r="G5068" s="10">
        <v>45689</v>
      </c>
      <c r="H5068" s="11">
        <v>11</v>
      </c>
      <c r="I5068" s="11" t="s">
        <v>277</v>
      </c>
      <c r="J5068" s="11" t="s">
        <v>261</v>
      </c>
      <c r="K5068" s="11" t="s">
        <v>12658</v>
      </c>
      <c r="L5068" s="11">
        <v>2</v>
      </c>
    </row>
    <row r="5069" spans="1:12">
      <c r="A5069" s="11" t="s">
        <v>10070</v>
      </c>
      <c r="D5069" s="11" t="s">
        <v>260</v>
      </c>
      <c r="E5069" s="19" t="s">
        <v>10320</v>
      </c>
      <c r="F5069" s="10">
        <v>42036</v>
      </c>
      <c r="G5069" s="10">
        <v>45689</v>
      </c>
      <c r="H5069" s="11">
        <v>11</v>
      </c>
      <c r="I5069" s="11" t="s">
        <v>277</v>
      </c>
      <c r="J5069" s="11" t="s">
        <v>261</v>
      </c>
      <c r="K5069" s="11" t="s">
        <v>12658</v>
      </c>
      <c r="L5069" s="11">
        <v>2</v>
      </c>
    </row>
    <row r="5070" spans="1:12">
      <c r="A5070" s="11" t="s">
        <v>10071</v>
      </c>
      <c r="D5070" s="11" t="s">
        <v>260</v>
      </c>
      <c r="E5070" s="19" t="s">
        <v>10321</v>
      </c>
      <c r="F5070" s="10">
        <v>42036</v>
      </c>
      <c r="G5070" s="10">
        <v>45689</v>
      </c>
      <c r="H5070" s="11">
        <v>11</v>
      </c>
      <c r="I5070" s="20" t="s">
        <v>259</v>
      </c>
      <c r="J5070" s="11" t="s">
        <v>261</v>
      </c>
      <c r="K5070" s="11" t="s">
        <v>12658</v>
      </c>
      <c r="L5070" s="11">
        <v>2</v>
      </c>
    </row>
    <row r="5071" spans="1:12">
      <c r="A5071" s="11" t="s">
        <v>10072</v>
      </c>
      <c r="D5071" s="11" t="s">
        <v>260</v>
      </c>
      <c r="E5071" s="19" t="s">
        <v>10322</v>
      </c>
      <c r="F5071" s="10">
        <v>42036</v>
      </c>
      <c r="G5071" s="10">
        <v>45689</v>
      </c>
      <c r="H5071" s="11">
        <v>11</v>
      </c>
      <c r="I5071" s="20" t="s">
        <v>259</v>
      </c>
      <c r="J5071" s="11" t="s">
        <v>261</v>
      </c>
      <c r="K5071" s="11" t="s">
        <v>12658</v>
      </c>
      <c r="L5071" s="11">
        <v>2</v>
      </c>
    </row>
    <row r="5072" spans="1:12">
      <c r="A5072" s="11" t="s">
        <v>10073</v>
      </c>
      <c r="D5072" s="11" t="s">
        <v>260</v>
      </c>
      <c r="E5072" s="19" t="s">
        <v>10323</v>
      </c>
      <c r="F5072" s="10">
        <v>42036</v>
      </c>
      <c r="G5072" s="10">
        <v>45689</v>
      </c>
      <c r="H5072" s="11">
        <v>11</v>
      </c>
      <c r="I5072" s="20" t="s">
        <v>259</v>
      </c>
      <c r="J5072" s="11" t="s">
        <v>261</v>
      </c>
      <c r="K5072" s="11" t="s">
        <v>12658</v>
      </c>
      <c r="L5072" s="11">
        <v>2</v>
      </c>
    </row>
    <row r="5073" spans="1:12">
      <c r="A5073" s="11" t="s">
        <v>10074</v>
      </c>
      <c r="D5073" s="11" t="s">
        <v>260</v>
      </c>
      <c r="E5073" s="19" t="s">
        <v>10324</v>
      </c>
      <c r="F5073" s="10">
        <v>42036</v>
      </c>
      <c r="G5073" s="10">
        <v>45689</v>
      </c>
      <c r="H5073" s="11">
        <v>11</v>
      </c>
      <c r="I5073" s="20" t="s">
        <v>259</v>
      </c>
      <c r="J5073" s="11" t="s">
        <v>261</v>
      </c>
      <c r="K5073" s="11" t="s">
        <v>12658</v>
      </c>
      <c r="L5073" s="11">
        <v>2</v>
      </c>
    </row>
    <row r="5074" spans="1:12">
      <c r="A5074" s="11" t="s">
        <v>10075</v>
      </c>
      <c r="D5074" s="11" t="s">
        <v>260</v>
      </c>
      <c r="E5074" s="19" t="s">
        <v>10325</v>
      </c>
      <c r="F5074" s="10">
        <v>42036</v>
      </c>
      <c r="G5074" s="10">
        <v>45689</v>
      </c>
      <c r="H5074" s="11">
        <v>11</v>
      </c>
      <c r="I5074" s="20" t="s">
        <v>259</v>
      </c>
      <c r="J5074" s="11" t="s">
        <v>261</v>
      </c>
      <c r="K5074" s="11" t="s">
        <v>12658</v>
      </c>
      <c r="L5074" s="11">
        <v>2</v>
      </c>
    </row>
    <row r="5075" spans="1:12">
      <c r="A5075" s="11" t="s">
        <v>10076</v>
      </c>
      <c r="D5075" s="11" t="s">
        <v>260</v>
      </c>
      <c r="E5075" s="19" t="s">
        <v>10326</v>
      </c>
      <c r="F5075" s="10">
        <v>42036</v>
      </c>
      <c r="G5075" s="10">
        <v>45689</v>
      </c>
      <c r="H5075" s="11">
        <v>11</v>
      </c>
      <c r="I5075" s="20" t="s">
        <v>259</v>
      </c>
      <c r="J5075" s="11" t="s">
        <v>261</v>
      </c>
      <c r="K5075" s="11" t="s">
        <v>12658</v>
      </c>
      <c r="L5075" s="11">
        <v>2</v>
      </c>
    </row>
    <row r="5076" spans="1:12">
      <c r="A5076" s="11" t="s">
        <v>10077</v>
      </c>
      <c r="D5076" s="11" t="s">
        <v>260</v>
      </c>
      <c r="E5076" s="19" t="s">
        <v>10327</v>
      </c>
      <c r="F5076" s="10">
        <v>42036</v>
      </c>
      <c r="G5076" s="10">
        <v>45689</v>
      </c>
      <c r="H5076" s="11">
        <v>11</v>
      </c>
      <c r="I5076" s="20" t="s">
        <v>259</v>
      </c>
      <c r="J5076" s="11" t="s">
        <v>261</v>
      </c>
      <c r="K5076" s="11" t="s">
        <v>12658</v>
      </c>
      <c r="L5076" s="11">
        <v>2</v>
      </c>
    </row>
    <row r="5077" spans="1:12">
      <c r="A5077" s="11" t="s">
        <v>10078</v>
      </c>
      <c r="D5077" s="11" t="s">
        <v>260</v>
      </c>
      <c r="E5077" s="19" t="s">
        <v>10328</v>
      </c>
      <c r="F5077" s="10">
        <v>42036</v>
      </c>
      <c r="G5077" s="10">
        <v>45689</v>
      </c>
      <c r="H5077" s="11">
        <v>11</v>
      </c>
      <c r="I5077" s="20" t="s">
        <v>259</v>
      </c>
      <c r="J5077" s="11" t="s">
        <v>261</v>
      </c>
      <c r="K5077" s="11" t="s">
        <v>12658</v>
      </c>
      <c r="L5077" s="11">
        <v>2</v>
      </c>
    </row>
    <row r="5078" spans="1:12">
      <c r="A5078" s="11" t="s">
        <v>10079</v>
      </c>
      <c r="D5078" s="11" t="s">
        <v>260</v>
      </c>
      <c r="E5078" s="19" t="s">
        <v>10329</v>
      </c>
      <c r="F5078" s="10">
        <v>42036</v>
      </c>
      <c r="G5078" s="10">
        <v>45689</v>
      </c>
      <c r="H5078" s="11">
        <v>11</v>
      </c>
      <c r="I5078" s="20" t="s">
        <v>259</v>
      </c>
      <c r="J5078" s="11" t="s">
        <v>261</v>
      </c>
      <c r="K5078" s="11" t="s">
        <v>12658</v>
      </c>
      <c r="L5078" s="11">
        <v>2</v>
      </c>
    </row>
    <row r="5079" spans="1:12">
      <c r="A5079" s="11" t="s">
        <v>10080</v>
      </c>
      <c r="D5079" s="11" t="s">
        <v>260</v>
      </c>
      <c r="E5079" s="19" t="s">
        <v>10330</v>
      </c>
      <c r="F5079" s="10">
        <v>42036</v>
      </c>
      <c r="G5079" s="10">
        <v>45689</v>
      </c>
      <c r="H5079" s="11">
        <v>11</v>
      </c>
      <c r="I5079" s="20" t="s">
        <v>259</v>
      </c>
      <c r="J5079" s="11" t="s">
        <v>261</v>
      </c>
      <c r="K5079" s="11" t="s">
        <v>12658</v>
      </c>
      <c r="L5079" s="11">
        <v>2</v>
      </c>
    </row>
    <row r="5080" spans="1:12">
      <c r="A5080" s="11" t="s">
        <v>10081</v>
      </c>
      <c r="D5080" s="11" t="s">
        <v>260</v>
      </c>
      <c r="E5080" s="19" t="s">
        <v>10331</v>
      </c>
      <c r="F5080" s="10">
        <v>42036</v>
      </c>
      <c r="G5080" s="10">
        <v>45689</v>
      </c>
      <c r="H5080" s="11">
        <v>11</v>
      </c>
      <c r="I5080" s="20" t="s">
        <v>259</v>
      </c>
      <c r="J5080" s="11" t="s">
        <v>261</v>
      </c>
      <c r="K5080" s="11" t="s">
        <v>12658</v>
      </c>
      <c r="L5080" s="11">
        <v>2</v>
      </c>
    </row>
    <row r="5081" spans="1:12">
      <c r="A5081" s="11" t="s">
        <v>10082</v>
      </c>
      <c r="D5081" s="11" t="s">
        <v>260</v>
      </c>
      <c r="E5081" s="19" t="s">
        <v>10332</v>
      </c>
      <c r="F5081" s="10">
        <v>42036</v>
      </c>
      <c r="G5081" s="10">
        <v>45689</v>
      </c>
      <c r="H5081" s="11">
        <v>11</v>
      </c>
      <c r="I5081" s="20" t="s">
        <v>259</v>
      </c>
      <c r="J5081" s="11" t="s">
        <v>261</v>
      </c>
      <c r="K5081" s="11" t="s">
        <v>12658</v>
      </c>
      <c r="L5081" s="11">
        <v>2</v>
      </c>
    </row>
    <row r="5082" spans="1:12">
      <c r="A5082" s="11" t="s">
        <v>10083</v>
      </c>
      <c r="D5082" s="11" t="s">
        <v>260</v>
      </c>
      <c r="E5082" s="19" t="s">
        <v>10333</v>
      </c>
      <c r="F5082" s="10">
        <v>42036</v>
      </c>
      <c r="G5082" s="10">
        <v>45689</v>
      </c>
      <c r="H5082" s="11">
        <v>11</v>
      </c>
      <c r="I5082" s="20" t="s">
        <v>259</v>
      </c>
      <c r="J5082" s="11" t="s">
        <v>261</v>
      </c>
      <c r="K5082" s="11" t="s">
        <v>12658</v>
      </c>
      <c r="L5082" s="11">
        <v>2</v>
      </c>
    </row>
    <row r="5083" spans="1:12">
      <c r="A5083" s="11" t="s">
        <v>10084</v>
      </c>
      <c r="D5083" s="11" t="s">
        <v>260</v>
      </c>
      <c r="E5083" s="19" t="s">
        <v>10334</v>
      </c>
      <c r="F5083" s="10">
        <v>42036</v>
      </c>
      <c r="G5083" s="10">
        <v>45689</v>
      </c>
      <c r="H5083" s="11">
        <v>11</v>
      </c>
      <c r="I5083" s="20" t="s">
        <v>259</v>
      </c>
      <c r="J5083" s="11" t="s">
        <v>261</v>
      </c>
      <c r="K5083" s="11" t="s">
        <v>12658</v>
      </c>
      <c r="L5083" s="11">
        <v>2</v>
      </c>
    </row>
    <row r="5084" spans="1:12">
      <c r="A5084" s="11" t="s">
        <v>10085</v>
      </c>
      <c r="D5084" s="11" t="s">
        <v>260</v>
      </c>
      <c r="E5084" s="19" t="s">
        <v>10335</v>
      </c>
      <c r="F5084" s="10">
        <v>42036</v>
      </c>
      <c r="G5084" s="10">
        <v>45689</v>
      </c>
      <c r="H5084" s="11">
        <v>11</v>
      </c>
      <c r="I5084" s="20" t="s">
        <v>259</v>
      </c>
      <c r="J5084" s="11" t="s">
        <v>261</v>
      </c>
      <c r="K5084" s="11" t="s">
        <v>12658</v>
      </c>
      <c r="L5084" s="11">
        <v>2</v>
      </c>
    </row>
    <row r="5085" spans="1:12">
      <c r="A5085" s="11" t="s">
        <v>10086</v>
      </c>
      <c r="D5085" s="11" t="s">
        <v>260</v>
      </c>
      <c r="E5085" s="19" t="s">
        <v>10336</v>
      </c>
      <c r="F5085" s="10">
        <v>42036</v>
      </c>
      <c r="G5085" s="10">
        <v>45689</v>
      </c>
      <c r="H5085" s="11">
        <v>11</v>
      </c>
      <c r="I5085" s="11" t="s">
        <v>277</v>
      </c>
      <c r="J5085" s="11" t="s">
        <v>261</v>
      </c>
      <c r="K5085" s="11" t="s">
        <v>12658</v>
      </c>
      <c r="L5085" s="11">
        <v>2</v>
      </c>
    </row>
    <row r="5086" spans="1:12">
      <c r="A5086" s="11" t="s">
        <v>10087</v>
      </c>
      <c r="D5086" s="11" t="s">
        <v>260</v>
      </c>
      <c r="E5086" s="19" t="s">
        <v>10337</v>
      </c>
      <c r="F5086" s="10">
        <v>42036</v>
      </c>
      <c r="G5086" s="10">
        <v>45689</v>
      </c>
      <c r="H5086" s="11">
        <v>11</v>
      </c>
      <c r="I5086" s="11" t="s">
        <v>277</v>
      </c>
      <c r="J5086" s="11" t="s">
        <v>261</v>
      </c>
      <c r="K5086" s="11" t="s">
        <v>12658</v>
      </c>
      <c r="L5086" s="11">
        <v>2</v>
      </c>
    </row>
    <row r="5087" spans="1:12">
      <c r="A5087" s="11" t="s">
        <v>10088</v>
      </c>
      <c r="D5087" s="11" t="s">
        <v>260</v>
      </c>
      <c r="E5087" s="19" t="s">
        <v>10338</v>
      </c>
      <c r="F5087" s="10">
        <v>42036</v>
      </c>
      <c r="G5087" s="10">
        <v>45689</v>
      </c>
      <c r="H5087" s="11">
        <v>11</v>
      </c>
      <c r="I5087" s="11" t="s">
        <v>277</v>
      </c>
      <c r="J5087" s="11" t="s">
        <v>261</v>
      </c>
      <c r="K5087" s="11" t="s">
        <v>12658</v>
      </c>
      <c r="L5087" s="11">
        <v>2</v>
      </c>
    </row>
    <row r="5088" spans="1:12">
      <c r="A5088" s="11" t="s">
        <v>10089</v>
      </c>
      <c r="D5088" s="11" t="s">
        <v>260</v>
      </c>
      <c r="E5088" s="19" t="s">
        <v>10339</v>
      </c>
      <c r="F5088" s="10">
        <v>42036</v>
      </c>
      <c r="G5088" s="10">
        <v>45689</v>
      </c>
      <c r="H5088" s="11">
        <v>11</v>
      </c>
      <c r="I5088" s="20" t="s">
        <v>259</v>
      </c>
      <c r="J5088" s="11" t="s">
        <v>261</v>
      </c>
      <c r="K5088" s="11" t="s">
        <v>12658</v>
      </c>
      <c r="L5088" s="11">
        <v>2</v>
      </c>
    </row>
    <row r="5089" spans="1:12">
      <c r="A5089" s="11" t="s">
        <v>10090</v>
      </c>
      <c r="D5089" s="11" t="s">
        <v>260</v>
      </c>
      <c r="E5089" s="19" t="s">
        <v>10340</v>
      </c>
      <c r="F5089" s="10">
        <v>42036</v>
      </c>
      <c r="G5089" s="10">
        <v>45689</v>
      </c>
      <c r="H5089" s="11">
        <v>11</v>
      </c>
      <c r="I5089" s="20" t="s">
        <v>259</v>
      </c>
      <c r="J5089" s="11" t="s">
        <v>261</v>
      </c>
      <c r="K5089" s="11" t="s">
        <v>12658</v>
      </c>
      <c r="L5089" s="11">
        <v>2</v>
      </c>
    </row>
    <row r="5090" spans="1:12">
      <c r="A5090" s="11" t="s">
        <v>10091</v>
      </c>
      <c r="D5090" s="11" t="s">
        <v>260</v>
      </c>
      <c r="E5090" s="19" t="s">
        <v>10341</v>
      </c>
      <c r="F5090" s="10">
        <v>42036</v>
      </c>
      <c r="G5090" s="10">
        <v>45689</v>
      </c>
      <c r="H5090" s="11">
        <v>11</v>
      </c>
      <c r="I5090" s="20" t="s">
        <v>259</v>
      </c>
      <c r="J5090" s="11" t="s">
        <v>261</v>
      </c>
      <c r="K5090" s="11" t="s">
        <v>12658</v>
      </c>
      <c r="L5090" s="11">
        <v>2</v>
      </c>
    </row>
    <row r="5091" spans="1:12">
      <c r="A5091" s="11" t="s">
        <v>10092</v>
      </c>
      <c r="D5091" s="11" t="s">
        <v>260</v>
      </c>
      <c r="E5091" s="19" t="s">
        <v>10342</v>
      </c>
      <c r="F5091" s="10">
        <v>42036</v>
      </c>
      <c r="G5091" s="10">
        <v>45689</v>
      </c>
      <c r="H5091" s="11">
        <v>11</v>
      </c>
      <c r="I5091" s="20" t="s">
        <v>259</v>
      </c>
      <c r="J5091" s="11" t="s">
        <v>261</v>
      </c>
      <c r="K5091" s="11" t="s">
        <v>12658</v>
      </c>
      <c r="L5091" s="11">
        <v>2</v>
      </c>
    </row>
    <row r="5092" spans="1:12">
      <c r="A5092" s="11" t="s">
        <v>10093</v>
      </c>
      <c r="D5092" s="11" t="s">
        <v>260</v>
      </c>
      <c r="E5092" s="19" t="s">
        <v>10343</v>
      </c>
      <c r="F5092" s="10">
        <v>42036</v>
      </c>
      <c r="G5092" s="10">
        <v>45689</v>
      </c>
      <c r="H5092" s="11">
        <v>11</v>
      </c>
      <c r="I5092" s="20" t="s">
        <v>259</v>
      </c>
      <c r="J5092" s="11" t="s">
        <v>261</v>
      </c>
      <c r="K5092" s="11" t="s">
        <v>12658</v>
      </c>
      <c r="L5092" s="11">
        <v>2</v>
      </c>
    </row>
    <row r="5093" spans="1:12">
      <c r="A5093" s="11" t="s">
        <v>10094</v>
      </c>
      <c r="D5093" s="11" t="s">
        <v>260</v>
      </c>
      <c r="E5093" s="19" t="s">
        <v>10344</v>
      </c>
      <c r="F5093" s="10">
        <v>42036</v>
      </c>
      <c r="G5093" s="10">
        <v>45689</v>
      </c>
      <c r="H5093" s="11">
        <v>11</v>
      </c>
      <c r="I5093" s="20" t="s">
        <v>259</v>
      </c>
      <c r="J5093" s="11" t="s">
        <v>261</v>
      </c>
      <c r="K5093" s="11" t="s">
        <v>12658</v>
      </c>
      <c r="L5093" s="11">
        <v>2</v>
      </c>
    </row>
    <row r="5094" spans="1:12">
      <c r="A5094" s="11" t="s">
        <v>10095</v>
      </c>
      <c r="D5094" s="11" t="s">
        <v>260</v>
      </c>
      <c r="E5094" s="19" t="s">
        <v>10345</v>
      </c>
      <c r="F5094" s="10">
        <v>42036</v>
      </c>
      <c r="G5094" s="10">
        <v>45689</v>
      </c>
      <c r="H5094" s="11">
        <v>11</v>
      </c>
      <c r="I5094" s="20" t="s">
        <v>259</v>
      </c>
      <c r="J5094" s="11" t="s">
        <v>261</v>
      </c>
      <c r="K5094" s="11" t="s">
        <v>12658</v>
      </c>
      <c r="L5094" s="11">
        <v>2</v>
      </c>
    </row>
    <row r="5095" spans="1:12">
      <c r="A5095" s="11" t="s">
        <v>10096</v>
      </c>
      <c r="D5095" s="11" t="s">
        <v>260</v>
      </c>
      <c r="E5095" s="19" t="s">
        <v>10346</v>
      </c>
      <c r="F5095" s="10">
        <v>42036</v>
      </c>
      <c r="G5095" s="10">
        <v>45689</v>
      </c>
      <c r="H5095" s="11">
        <v>11</v>
      </c>
      <c r="I5095" s="20" t="s">
        <v>259</v>
      </c>
      <c r="J5095" s="11" t="s">
        <v>261</v>
      </c>
      <c r="K5095" s="11" t="s">
        <v>12658</v>
      </c>
      <c r="L5095" s="11">
        <v>2</v>
      </c>
    </row>
    <row r="5096" spans="1:12">
      <c r="A5096" s="11" t="s">
        <v>10097</v>
      </c>
      <c r="D5096" s="11" t="s">
        <v>260</v>
      </c>
      <c r="E5096" s="19" t="s">
        <v>10347</v>
      </c>
      <c r="F5096" s="10">
        <v>42036</v>
      </c>
      <c r="G5096" s="10">
        <v>45689</v>
      </c>
      <c r="H5096" s="11">
        <v>11</v>
      </c>
      <c r="I5096" s="20" t="s">
        <v>259</v>
      </c>
      <c r="J5096" s="11" t="s">
        <v>261</v>
      </c>
      <c r="K5096" s="11" t="s">
        <v>12658</v>
      </c>
      <c r="L5096" s="11">
        <v>2</v>
      </c>
    </row>
    <row r="5097" spans="1:12">
      <c r="A5097" s="11" t="s">
        <v>10098</v>
      </c>
      <c r="D5097" s="11" t="s">
        <v>260</v>
      </c>
      <c r="E5097" s="19" t="s">
        <v>10348</v>
      </c>
      <c r="F5097" s="10">
        <v>42036</v>
      </c>
      <c r="G5097" s="10">
        <v>45689</v>
      </c>
      <c r="H5097" s="11">
        <v>11</v>
      </c>
      <c r="I5097" s="20" t="s">
        <v>259</v>
      </c>
      <c r="J5097" s="11" t="s">
        <v>261</v>
      </c>
      <c r="K5097" s="11" t="s">
        <v>12658</v>
      </c>
      <c r="L5097" s="11">
        <v>2</v>
      </c>
    </row>
    <row r="5098" spans="1:12">
      <c r="A5098" s="11" t="s">
        <v>10099</v>
      </c>
      <c r="D5098" s="11" t="s">
        <v>260</v>
      </c>
      <c r="E5098" s="19" t="s">
        <v>10349</v>
      </c>
      <c r="F5098" s="10">
        <v>42036</v>
      </c>
      <c r="G5098" s="10">
        <v>45689</v>
      </c>
      <c r="H5098" s="11">
        <v>11</v>
      </c>
      <c r="I5098" s="20" t="s">
        <v>259</v>
      </c>
      <c r="J5098" s="11" t="s">
        <v>261</v>
      </c>
      <c r="K5098" s="11" t="s">
        <v>12658</v>
      </c>
      <c r="L5098" s="11">
        <v>2</v>
      </c>
    </row>
    <row r="5099" spans="1:12">
      <c r="A5099" s="11" t="s">
        <v>10100</v>
      </c>
      <c r="D5099" s="11" t="s">
        <v>260</v>
      </c>
      <c r="E5099" s="19" t="s">
        <v>10350</v>
      </c>
      <c r="F5099" s="10">
        <v>42036</v>
      </c>
      <c r="G5099" s="10">
        <v>45689</v>
      </c>
      <c r="H5099" s="11">
        <v>11</v>
      </c>
      <c r="I5099" s="20" t="s">
        <v>259</v>
      </c>
      <c r="J5099" s="11" t="s">
        <v>261</v>
      </c>
      <c r="K5099" s="11" t="s">
        <v>12658</v>
      </c>
      <c r="L5099" s="11">
        <v>2</v>
      </c>
    </row>
    <row r="5100" spans="1:12">
      <c r="A5100" s="11" t="s">
        <v>10101</v>
      </c>
      <c r="D5100" s="11" t="s">
        <v>260</v>
      </c>
      <c r="E5100" s="19" t="s">
        <v>10351</v>
      </c>
      <c r="F5100" s="10">
        <v>42036</v>
      </c>
      <c r="G5100" s="10">
        <v>45689</v>
      </c>
      <c r="H5100" s="11">
        <v>11</v>
      </c>
      <c r="I5100" s="20" t="s">
        <v>259</v>
      </c>
      <c r="J5100" s="11" t="s">
        <v>261</v>
      </c>
      <c r="K5100" s="11" t="s">
        <v>12658</v>
      </c>
      <c r="L5100" s="11">
        <v>2</v>
      </c>
    </row>
    <row r="5101" spans="1:12">
      <c r="A5101" s="11" t="s">
        <v>10102</v>
      </c>
      <c r="D5101" s="11" t="s">
        <v>260</v>
      </c>
      <c r="E5101" s="19" t="s">
        <v>10352</v>
      </c>
      <c r="F5101" s="10">
        <v>42036</v>
      </c>
      <c r="G5101" s="10">
        <v>45689</v>
      </c>
      <c r="H5101" s="11">
        <v>11</v>
      </c>
      <c r="I5101" s="20" t="s">
        <v>259</v>
      </c>
      <c r="J5101" s="11" t="s">
        <v>261</v>
      </c>
      <c r="K5101" s="11" t="s">
        <v>12658</v>
      </c>
      <c r="L5101" s="11">
        <v>2</v>
      </c>
    </row>
    <row r="5102" spans="1:12">
      <c r="A5102" s="11" t="s">
        <v>10103</v>
      </c>
      <c r="D5102" s="11" t="s">
        <v>260</v>
      </c>
      <c r="E5102" s="19" t="s">
        <v>10353</v>
      </c>
      <c r="F5102" s="10">
        <v>42036</v>
      </c>
      <c r="G5102" s="10">
        <v>45689</v>
      </c>
      <c r="H5102" s="11">
        <v>11</v>
      </c>
      <c r="I5102" s="20" t="s">
        <v>259</v>
      </c>
      <c r="J5102" s="11" t="s">
        <v>261</v>
      </c>
      <c r="K5102" s="11" t="s">
        <v>12658</v>
      </c>
      <c r="L5102" s="11">
        <v>2</v>
      </c>
    </row>
    <row r="5103" spans="1:12">
      <c r="A5103" s="11" t="s">
        <v>10104</v>
      </c>
      <c r="D5103" s="11" t="s">
        <v>260</v>
      </c>
      <c r="E5103" s="19" t="s">
        <v>10354</v>
      </c>
      <c r="F5103" s="10">
        <v>42036</v>
      </c>
      <c r="G5103" s="10">
        <v>45689</v>
      </c>
      <c r="H5103" s="11">
        <v>11</v>
      </c>
      <c r="I5103" s="11" t="s">
        <v>277</v>
      </c>
      <c r="J5103" s="11" t="s">
        <v>261</v>
      </c>
      <c r="K5103" s="11" t="s">
        <v>12658</v>
      </c>
      <c r="L5103" s="11">
        <v>2</v>
      </c>
    </row>
    <row r="5104" spans="1:12">
      <c r="A5104" s="11" t="s">
        <v>10105</v>
      </c>
      <c r="D5104" s="11" t="s">
        <v>260</v>
      </c>
      <c r="E5104" s="19" t="s">
        <v>10355</v>
      </c>
      <c r="F5104" s="10">
        <v>42036</v>
      </c>
      <c r="G5104" s="10">
        <v>45689</v>
      </c>
      <c r="H5104" s="11">
        <v>11</v>
      </c>
      <c r="I5104" s="11" t="s">
        <v>277</v>
      </c>
      <c r="J5104" s="11" t="s">
        <v>261</v>
      </c>
      <c r="K5104" s="11" t="s">
        <v>12658</v>
      </c>
      <c r="L5104" s="11">
        <v>2</v>
      </c>
    </row>
    <row r="5105" spans="1:12">
      <c r="A5105" s="11" t="s">
        <v>10106</v>
      </c>
      <c r="D5105" s="11" t="s">
        <v>260</v>
      </c>
      <c r="E5105" s="19" t="s">
        <v>10356</v>
      </c>
      <c r="F5105" s="10">
        <v>42036</v>
      </c>
      <c r="G5105" s="10">
        <v>45689</v>
      </c>
      <c r="H5105" s="11">
        <v>11</v>
      </c>
      <c r="I5105" s="11" t="s">
        <v>277</v>
      </c>
      <c r="J5105" s="11" t="s">
        <v>261</v>
      </c>
      <c r="K5105" s="11" t="s">
        <v>12658</v>
      </c>
      <c r="L5105" s="11">
        <v>2</v>
      </c>
    </row>
    <row r="5106" spans="1:12">
      <c r="A5106" s="11" t="s">
        <v>10107</v>
      </c>
      <c r="D5106" s="11" t="s">
        <v>260</v>
      </c>
      <c r="E5106" s="19" t="s">
        <v>10357</v>
      </c>
      <c r="F5106" s="10">
        <v>42036</v>
      </c>
      <c r="G5106" s="10">
        <v>45689</v>
      </c>
      <c r="H5106" s="11">
        <v>11</v>
      </c>
      <c r="I5106" s="20" t="s">
        <v>259</v>
      </c>
      <c r="J5106" s="11" t="s">
        <v>261</v>
      </c>
      <c r="K5106" s="11" t="s">
        <v>12658</v>
      </c>
      <c r="L5106" s="11">
        <v>2</v>
      </c>
    </row>
    <row r="5107" spans="1:12">
      <c r="A5107" s="11" t="s">
        <v>10108</v>
      </c>
      <c r="D5107" s="11" t="s">
        <v>260</v>
      </c>
      <c r="E5107" s="19" t="s">
        <v>10358</v>
      </c>
      <c r="F5107" s="10">
        <v>42036</v>
      </c>
      <c r="G5107" s="10">
        <v>45689</v>
      </c>
      <c r="H5107" s="11">
        <v>11</v>
      </c>
      <c r="I5107" s="20" t="s">
        <v>259</v>
      </c>
      <c r="J5107" s="11" t="s">
        <v>261</v>
      </c>
      <c r="K5107" s="11" t="s">
        <v>12658</v>
      </c>
      <c r="L5107" s="11">
        <v>2</v>
      </c>
    </row>
    <row r="5108" spans="1:12">
      <c r="A5108" s="11" t="s">
        <v>10109</v>
      </c>
      <c r="D5108" s="11" t="s">
        <v>260</v>
      </c>
      <c r="E5108" s="19" t="s">
        <v>10359</v>
      </c>
      <c r="F5108" s="10">
        <v>42036</v>
      </c>
      <c r="G5108" s="10">
        <v>45689</v>
      </c>
      <c r="H5108" s="11">
        <v>11</v>
      </c>
      <c r="I5108" s="20" t="s">
        <v>259</v>
      </c>
      <c r="J5108" s="11" t="s">
        <v>261</v>
      </c>
      <c r="K5108" s="11" t="s">
        <v>12658</v>
      </c>
      <c r="L5108" s="11">
        <v>2</v>
      </c>
    </row>
    <row r="5109" spans="1:12">
      <c r="A5109" s="11" t="s">
        <v>10110</v>
      </c>
      <c r="D5109" s="11" t="s">
        <v>260</v>
      </c>
      <c r="E5109" s="19" t="s">
        <v>10360</v>
      </c>
      <c r="F5109" s="10">
        <v>42036</v>
      </c>
      <c r="G5109" s="10">
        <v>45689</v>
      </c>
      <c r="H5109" s="11">
        <v>11</v>
      </c>
      <c r="I5109" s="20" t="s">
        <v>259</v>
      </c>
      <c r="J5109" s="11" t="s">
        <v>261</v>
      </c>
      <c r="K5109" s="11" t="s">
        <v>12658</v>
      </c>
      <c r="L5109" s="11">
        <v>2</v>
      </c>
    </row>
    <row r="5110" spans="1:12">
      <c r="A5110" s="11" t="s">
        <v>10111</v>
      </c>
      <c r="D5110" s="11" t="s">
        <v>260</v>
      </c>
      <c r="E5110" s="19" t="s">
        <v>10361</v>
      </c>
      <c r="F5110" s="10">
        <v>42036</v>
      </c>
      <c r="G5110" s="10">
        <v>45689</v>
      </c>
      <c r="H5110" s="11">
        <v>11</v>
      </c>
      <c r="I5110" s="20" t="s">
        <v>259</v>
      </c>
      <c r="J5110" s="11" t="s">
        <v>261</v>
      </c>
      <c r="K5110" s="11" t="s">
        <v>12658</v>
      </c>
      <c r="L5110" s="11">
        <v>2</v>
      </c>
    </row>
    <row r="5111" spans="1:12">
      <c r="A5111" s="11" t="s">
        <v>10112</v>
      </c>
      <c r="D5111" s="11" t="s">
        <v>260</v>
      </c>
      <c r="E5111" s="19" t="s">
        <v>10362</v>
      </c>
      <c r="F5111" s="10">
        <v>42036</v>
      </c>
      <c r="G5111" s="10">
        <v>45689</v>
      </c>
      <c r="H5111" s="11">
        <v>11</v>
      </c>
      <c r="I5111" s="20" t="s">
        <v>259</v>
      </c>
      <c r="J5111" s="11" t="s">
        <v>261</v>
      </c>
      <c r="K5111" s="11" t="s">
        <v>12658</v>
      </c>
      <c r="L5111" s="11">
        <v>2</v>
      </c>
    </row>
    <row r="5112" spans="1:12">
      <c r="A5112" s="11" t="s">
        <v>10113</v>
      </c>
      <c r="D5112" s="11" t="s">
        <v>260</v>
      </c>
      <c r="E5112" s="19" t="s">
        <v>10363</v>
      </c>
      <c r="F5112" s="10">
        <v>42036</v>
      </c>
      <c r="G5112" s="10">
        <v>45689</v>
      </c>
      <c r="H5112" s="11">
        <v>11</v>
      </c>
      <c r="I5112" s="20" t="s">
        <v>259</v>
      </c>
      <c r="J5112" s="11" t="s">
        <v>261</v>
      </c>
      <c r="K5112" s="11" t="s">
        <v>12658</v>
      </c>
      <c r="L5112" s="11">
        <v>2</v>
      </c>
    </row>
    <row r="5113" spans="1:12">
      <c r="A5113" s="11" t="s">
        <v>10114</v>
      </c>
      <c r="D5113" s="11" t="s">
        <v>260</v>
      </c>
      <c r="E5113" s="19" t="s">
        <v>10364</v>
      </c>
      <c r="F5113" s="10">
        <v>42036</v>
      </c>
      <c r="G5113" s="10">
        <v>45689</v>
      </c>
      <c r="H5113" s="11">
        <v>11</v>
      </c>
      <c r="I5113" s="20" t="s">
        <v>259</v>
      </c>
      <c r="J5113" s="11" t="s">
        <v>261</v>
      </c>
      <c r="K5113" s="11" t="s">
        <v>12658</v>
      </c>
      <c r="L5113" s="11">
        <v>2</v>
      </c>
    </row>
    <row r="5114" spans="1:12">
      <c r="A5114" s="11" t="s">
        <v>10115</v>
      </c>
      <c r="D5114" s="11" t="s">
        <v>260</v>
      </c>
      <c r="E5114" s="19" t="s">
        <v>10365</v>
      </c>
      <c r="F5114" s="10">
        <v>42036</v>
      </c>
      <c r="G5114" s="10">
        <v>45689</v>
      </c>
      <c r="H5114" s="11">
        <v>11</v>
      </c>
      <c r="I5114" s="20" t="s">
        <v>259</v>
      </c>
      <c r="J5114" s="11" t="s">
        <v>261</v>
      </c>
      <c r="K5114" s="11" t="s">
        <v>12658</v>
      </c>
      <c r="L5114" s="11">
        <v>2</v>
      </c>
    </row>
    <row r="5115" spans="1:12">
      <c r="A5115" s="11" t="s">
        <v>10116</v>
      </c>
      <c r="D5115" s="11" t="s">
        <v>260</v>
      </c>
      <c r="E5115" s="19" t="s">
        <v>10366</v>
      </c>
      <c r="F5115" s="10">
        <v>42036</v>
      </c>
      <c r="G5115" s="10">
        <v>45689</v>
      </c>
      <c r="H5115" s="11">
        <v>11</v>
      </c>
      <c r="I5115" s="20" t="s">
        <v>259</v>
      </c>
      <c r="J5115" s="11" t="s">
        <v>261</v>
      </c>
      <c r="K5115" s="11" t="s">
        <v>12658</v>
      </c>
      <c r="L5115" s="11">
        <v>2</v>
      </c>
    </row>
    <row r="5116" spans="1:12">
      <c r="A5116" s="11" t="s">
        <v>10117</v>
      </c>
      <c r="D5116" s="11" t="s">
        <v>260</v>
      </c>
      <c r="E5116" s="19" t="s">
        <v>10367</v>
      </c>
      <c r="F5116" s="10">
        <v>42036</v>
      </c>
      <c r="G5116" s="10">
        <v>45689</v>
      </c>
      <c r="H5116" s="11">
        <v>11</v>
      </c>
      <c r="I5116" s="20" t="s">
        <v>259</v>
      </c>
      <c r="J5116" s="11" t="s">
        <v>261</v>
      </c>
      <c r="K5116" s="11" t="s">
        <v>12658</v>
      </c>
      <c r="L5116" s="11">
        <v>2</v>
      </c>
    </row>
    <row r="5117" spans="1:12">
      <c r="A5117" s="11" t="s">
        <v>10118</v>
      </c>
      <c r="D5117" s="11" t="s">
        <v>260</v>
      </c>
      <c r="E5117" s="19" t="s">
        <v>10368</v>
      </c>
      <c r="F5117" s="10">
        <v>42036</v>
      </c>
      <c r="G5117" s="10">
        <v>45689</v>
      </c>
      <c r="H5117" s="11">
        <v>11</v>
      </c>
      <c r="I5117" s="20" t="s">
        <v>259</v>
      </c>
      <c r="J5117" s="11" t="s">
        <v>261</v>
      </c>
      <c r="K5117" s="11" t="s">
        <v>12658</v>
      </c>
      <c r="L5117" s="11">
        <v>2</v>
      </c>
    </row>
    <row r="5118" spans="1:12">
      <c r="A5118" s="11" t="s">
        <v>10119</v>
      </c>
      <c r="D5118" s="11" t="s">
        <v>260</v>
      </c>
      <c r="E5118" s="19" t="s">
        <v>10369</v>
      </c>
      <c r="F5118" s="10">
        <v>42036</v>
      </c>
      <c r="G5118" s="10">
        <v>45689</v>
      </c>
      <c r="H5118" s="11">
        <v>11</v>
      </c>
      <c r="I5118" s="20" t="s">
        <v>259</v>
      </c>
      <c r="J5118" s="11" t="s">
        <v>261</v>
      </c>
      <c r="K5118" s="11" t="s">
        <v>12658</v>
      </c>
      <c r="L5118" s="11">
        <v>2</v>
      </c>
    </row>
    <row r="5119" spans="1:12">
      <c r="A5119" s="11" t="s">
        <v>10120</v>
      </c>
      <c r="D5119" s="11" t="s">
        <v>260</v>
      </c>
      <c r="E5119" s="19" t="s">
        <v>10370</v>
      </c>
      <c r="F5119" s="10">
        <v>42036</v>
      </c>
      <c r="G5119" s="10">
        <v>45689</v>
      </c>
      <c r="H5119" s="11">
        <v>11</v>
      </c>
      <c r="I5119" s="20" t="s">
        <v>259</v>
      </c>
      <c r="J5119" s="11" t="s">
        <v>261</v>
      </c>
      <c r="K5119" s="11" t="s">
        <v>12658</v>
      </c>
      <c r="L5119" s="11">
        <v>2</v>
      </c>
    </row>
    <row r="5120" spans="1:12">
      <c r="A5120" s="11" t="s">
        <v>10121</v>
      </c>
      <c r="D5120" s="11" t="s">
        <v>260</v>
      </c>
      <c r="E5120" s="19" t="s">
        <v>10371</v>
      </c>
      <c r="F5120" s="10">
        <v>42036</v>
      </c>
      <c r="G5120" s="10">
        <v>45689</v>
      </c>
      <c r="H5120" s="11">
        <v>11</v>
      </c>
      <c r="I5120" s="20" t="s">
        <v>259</v>
      </c>
      <c r="J5120" s="11" t="s">
        <v>261</v>
      </c>
      <c r="K5120" s="11" t="s">
        <v>12658</v>
      </c>
      <c r="L5120" s="11">
        <v>2</v>
      </c>
    </row>
    <row r="5121" spans="1:12">
      <c r="A5121" s="11" t="s">
        <v>10122</v>
      </c>
      <c r="D5121" s="11" t="s">
        <v>260</v>
      </c>
      <c r="E5121" s="19" t="s">
        <v>10372</v>
      </c>
      <c r="F5121" s="10">
        <v>42036</v>
      </c>
      <c r="G5121" s="10">
        <v>45689</v>
      </c>
      <c r="H5121" s="11">
        <v>11</v>
      </c>
      <c r="I5121" s="11" t="s">
        <v>277</v>
      </c>
      <c r="J5121" s="11" t="s">
        <v>261</v>
      </c>
      <c r="K5121" s="11" t="s">
        <v>12658</v>
      </c>
      <c r="L5121" s="11">
        <v>2</v>
      </c>
    </row>
    <row r="5122" spans="1:12">
      <c r="A5122" s="11" t="s">
        <v>10123</v>
      </c>
      <c r="D5122" s="11" t="s">
        <v>260</v>
      </c>
      <c r="E5122" s="19" t="s">
        <v>10373</v>
      </c>
      <c r="F5122" s="10">
        <v>42036</v>
      </c>
      <c r="G5122" s="10">
        <v>45689</v>
      </c>
      <c r="H5122" s="11">
        <v>11</v>
      </c>
      <c r="I5122" s="11" t="s">
        <v>277</v>
      </c>
      <c r="J5122" s="11" t="s">
        <v>261</v>
      </c>
      <c r="K5122" s="11" t="s">
        <v>12658</v>
      </c>
      <c r="L5122" s="11">
        <v>2</v>
      </c>
    </row>
    <row r="5123" spans="1:12">
      <c r="A5123" s="11" t="s">
        <v>10124</v>
      </c>
      <c r="D5123" s="11" t="s">
        <v>260</v>
      </c>
      <c r="E5123" s="19" t="s">
        <v>10374</v>
      </c>
      <c r="F5123" s="10">
        <v>42036</v>
      </c>
      <c r="G5123" s="10">
        <v>45689</v>
      </c>
      <c r="H5123" s="11">
        <v>11</v>
      </c>
      <c r="I5123" s="11" t="s">
        <v>277</v>
      </c>
      <c r="J5123" s="11" t="s">
        <v>261</v>
      </c>
      <c r="K5123" s="11" t="s">
        <v>12658</v>
      </c>
      <c r="L5123" s="11">
        <v>2</v>
      </c>
    </row>
    <row r="5124" spans="1:12">
      <c r="A5124" s="11" t="s">
        <v>10125</v>
      </c>
      <c r="D5124" s="11" t="s">
        <v>260</v>
      </c>
      <c r="E5124" s="19" t="s">
        <v>10375</v>
      </c>
      <c r="F5124" s="10">
        <v>42036</v>
      </c>
      <c r="G5124" s="10">
        <v>45689</v>
      </c>
      <c r="H5124" s="11">
        <v>11</v>
      </c>
      <c r="I5124" s="20" t="s">
        <v>259</v>
      </c>
      <c r="J5124" s="11" t="s">
        <v>261</v>
      </c>
      <c r="K5124" s="11" t="s">
        <v>12658</v>
      </c>
      <c r="L5124" s="11">
        <v>2</v>
      </c>
    </row>
    <row r="5125" spans="1:12">
      <c r="A5125" s="11" t="s">
        <v>10126</v>
      </c>
      <c r="D5125" s="11" t="s">
        <v>260</v>
      </c>
      <c r="E5125" s="19" t="s">
        <v>10376</v>
      </c>
      <c r="F5125" s="10">
        <v>42036</v>
      </c>
      <c r="G5125" s="10">
        <v>45689</v>
      </c>
      <c r="H5125" s="11">
        <v>11</v>
      </c>
      <c r="I5125" s="20" t="s">
        <v>259</v>
      </c>
      <c r="J5125" s="11" t="s">
        <v>261</v>
      </c>
      <c r="K5125" s="11" t="s">
        <v>12658</v>
      </c>
      <c r="L5125" s="11">
        <v>2</v>
      </c>
    </row>
    <row r="5126" spans="1:12">
      <c r="A5126" s="11" t="s">
        <v>10127</v>
      </c>
      <c r="D5126" s="11" t="s">
        <v>260</v>
      </c>
      <c r="E5126" s="19" t="s">
        <v>10377</v>
      </c>
      <c r="F5126" s="10">
        <v>42036</v>
      </c>
      <c r="G5126" s="10">
        <v>45689</v>
      </c>
      <c r="H5126" s="11">
        <v>11</v>
      </c>
      <c r="I5126" s="20" t="s">
        <v>259</v>
      </c>
      <c r="J5126" s="11" t="s">
        <v>261</v>
      </c>
      <c r="K5126" s="11" t="s">
        <v>12658</v>
      </c>
      <c r="L5126" s="11">
        <v>2</v>
      </c>
    </row>
    <row r="5127" spans="1:12">
      <c r="A5127" s="11" t="s">
        <v>10128</v>
      </c>
      <c r="D5127" s="11" t="s">
        <v>260</v>
      </c>
      <c r="E5127" s="19" t="s">
        <v>10378</v>
      </c>
      <c r="F5127" s="10">
        <v>42036</v>
      </c>
      <c r="G5127" s="10">
        <v>45689</v>
      </c>
      <c r="H5127" s="11">
        <v>11</v>
      </c>
      <c r="I5127" s="20" t="s">
        <v>259</v>
      </c>
      <c r="J5127" s="11" t="s">
        <v>261</v>
      </c>
      <c r="K5127" s="11" t="s">
        <v>12658</v>
      </c>
      <c r="L5127" s="11">
        <v>2</v>
      </c>
    </row>
    <row r="5128" spans="1:12">
      <c r="A5128" s="11" t="s">
        <v>10129</v>
      </c>
      <c r="D5128" s="11" t="s">
        <v>260</v>
      </c>
      <c r="E5128" s="19" t="s">
        <v>10379</v>
      </c>
      <c r="F5128" s="10">
        <v>42036</v>
      </c>
      <c r="G5128" s="10">
        <v>45689</v>
      </c>
      <c r="H5128" s="11">
        <v>11</v>
      </c>
      <c r="I5128" s="20" t="s">
        <v>259</v>
      </c>
      <c r="J5128" s="11" t="s">
        <v>261</v>
      </c>
      <c r="K5128" s="11" t="s">
        <v>12658</v>
      </c>
      <c r="L5128" s="11">
        <v>2</v>
      </c>
    </row>
    <row r="5129" spans="1:12">
      <c r="A5129" s="11" t="s">
        <v>10130</v>
      </c>
      <c r="D5129" s="11" t="s">
        <v>260</v>
      </c>
      <c r="E5129" s="19" t="s">
        <v>10380</v>
      </c>
      <c r="F5129" s="10">
        <v>42036</v>
      </c>
      <c r="G5129" s="10">
        <v>45689</v>
      </c>
      <c r="H5129" s="11">
        <v>11</v>
      </c>
      <c r="I5129" s="20" t="s">
        <v>259</v>
      </c>
      <c r="J5129" s="11" t="s">
        <v>261</v>
      </c>
      <c r="K5129" s="11" t="s">
        <v>12658</v>
      </c>
      <c r="L5129" s="11">
        <v>2</v>
      </c>
    </row>
    <row r="5130" spans="1:12">
      <c r="A5130" s="11" t="s">
        <v>10131</v>
      </c>
      <c r="D5130" s="11" t="s">
        <v>260</v>
      </c>
      <c r="E5130" s="19" t="s">
        <v>10381</v>
      </c>
      <c r="F5130" s="10">
        <v>42036</v>
      </c>
      <c r="G5130" s="10">
        <v>45689</v>
      </c>
      <c r="H5130" s="11">
        <v>11</v>
      </c>
      <c r="I5130" s="20" t="s">
        <v>259</v>
      </c>
      <c r="J5130" s="11" t="s">
        <v>261</v>
      </c>
      <c r="K5130" s="11" t="s">
        <v>12658</v>
      </c>
      <c r="L5130" s="11">
        <v>2</v>
      </c>
    </row>
    <row r="5131" spans="1:12">
      <c r="A5131" s="11" t="s">
        <v>10132</v>
      </c>
      <c r="D5131" s="11" t="s">
        <v>260</v>
      </c>
      <c r="E5131" s="19" t="s">
        <v>10382</v>
      </c>
      <c r="F5131" s="10">
        <v>42036</v>
      </c>
      <c r="G5131" s="10">
        <v>45689</v>
      </c>
      <c r="H5131" s="11">
        <v>11</v>
      </c>
      <c r="I5131" s="20" t="s">
        <v>259</v>
      </c>
      <c r="J5131" s="11" t="s">
        <v>261</v>
      </c>
      <c r="K5131" s="11" t="s">
        <v>12658</v>
      </c>
      <c r="L5131" s="11">
        <v>2</v>
      </c>
    </row>
    <row r="5132" spans="1:12">
      <c r="A5132" s="11" t="s">
        <v>10133</v>
      </c>
      <c r="D5132" s="11" t="s">
        <v>260</v>
      </c>
      <c r="E5132" s="19" t="s">
        <v>10383</v>
      </c>
      <c r="F5132" s="10">
        <v>42036</v>
      </c>
      <c r="G5132" s="10">
        <v>45689</v>
      </c>
      <c r="H5132" s="11">
        <v>11</v>
      </c>
      <c r="I5132" s="20" t="s">
        <v>259</v>
      </c>
      <c r="J5132" s="11" t="s">
        <v>261</v>
      </c>
      <c r="K5132" s="11" t="s">
        <v>12658</v>
      </c>
      <c r="L5132" s="11">
        <v>2</v>
      </c>
    </row>
    <row r="5133" spans="1:12">
      <c r="A5133" s="11" t="s">
        <v>10134</v>
      </c>
      <c r="D5133" s="11" t="s">
        <v>260</v>
      </c>
      <c r="E5133" s="19" t="s">
        <v>10384</v>
      </c>
      <c r="F5133" s="10">
        <v>42036</v>
      </c>
      <c r="G5133" s="10">
        <v>45689</v>
      </c>
      <c r="H5133" s="11">
        <v>11</v>
      </c>
      <c r="I5133" s="20" t="s">
        <v>259</v>
      </c>
      <c r="J5133" s="11" t="s">
        <v>261</v>
      </c>
      <c r="K5133" s="11" t="s">
        <v>12658</v>
      </c>
      <c r="L5133" s="11">
        <v>2</v>
      </c>
    </row>
    <row r="5134" spans="1:12">
      <c r="A5134" s="11" t="s">
        <v>10135</v>
      </c>
      <c r="D5134" s="11" t="s">
        <v>260</v>
      </c>
      <c r="E5134" s="19" t="s">
        <v>10385</v>
      </c>
      <c r="F5134" s="10">
        <v>42036</v>
      </c>
      <c r="G5134" s="10">
        <v>45689</v>
      </c>
      <c r="H5134" s="11">
        <v>11</v>
      </c>
      <c r="I5134" s="20" t="s">
        <v>259</v>
      </c>
      <c r="J5134" s="11" t="s">
        <v>261</v>
      </c>
      <c r="K5134" s="11" t="s">
        <v>12658</v>
      </c>
      <c r="L5134" s="11">
        <v>2</v>
      </c>
    </row>
    <row r="5135" spans="1:12">
      <c r="A5135" s="11" t="s">
        <v>10136</v>
      </c>
      <c r="D5135" s="11" t="s">
        <v>260</v>
      </c>
      <c r="E5135" s="19" t="s">
        <v>10386</v>
      </c>
      <c r="F5135" s="10">
        <v>42036</v>
      </c>
      <c r="G5135" s="10">
        <v>45689</v>
      </c>
      <c r="H5135" s="11">
        <v>11</v>
      </c>
      <c r="I5135" s="20" t="s">
        <v>259</v>
      </c>
      <c r="J5135" s="11" t="s">
        <v>261</v>
      </c>
      <c r="K5135" s="11" t="s">
        <v>12658</v>
      </c>
      <c r="L5135" s="11">
        <v>2</v>
      </c>
    </row>
    <row r="5136" spans="1:12">
      <c r="A5136" s="11" t="s">
        <v>10137</v>
      </c>
      <c r="D5136" s="11" t="s">
        <v>260</v>
      </c>
      <c r="E5136" s="19" t="s">
        <v>10387</v>
      </c>
      <c r="F5136" s="10">
        <v>42036</v>
      </c>
      <c r="G5136" s="10">
        <v>45689</v>
      </c>
      <c r="H5136" s="11">
        <v>11</v>
      </c>
      <c r="I5136" s="20" t="s">
        <v>259</v>
      </c>
      <c r="J5136" s="11" t="s">
        <v>261</v>
      </c>
      <c r="K5136" s="11" t="s">
        <v>12658</v>
      </c>
      <c r="L5136" s="11">
        <v>2</v>
      </c>
    </row>
    <row r="5137" spans="1:12">
      <c r="A5137" s="11" t="s">
        <v>10138</v>
      </c>
      <c r="D5137" s="11" t="s">
        <v>260</v>
      </c>
      <c r="E5137" s="19" t="s">
        <v>10388</v>
      </c>
      <c r="F5137" s="10">
        <v>42036</v>
      </c>
      <c r="G5137" s="10">
        <v>45689</v>
      </c>
      <c r="H5137" s="11">
        <v>11</v>
      </c>
      <c r="I5137" s="20" t="s">
        <v>259</v>
      </c>
      <c r="J5137" s="11" t="s">
        <v>261</v>
      </c>
      <c r="K5137" s="11" t="s">
        <v>12658</v>
      </c>
      <c r="L5137" s="11">
        <v>2</v>
      </c>
    </row>
    <row r="5138" spans="1:12">
      <c r="A5138" s="11" t="s">
        <v>10139</v>
      </c>
      <c r="D5138" s="11" t="s">
        <v>260</v>
      </c>
      <c r="E5138" s="19" t="s">
        <v>10389</v>
      </c>
      <c r="F5138" s="10">
        <v>42036</v>
      </c>
      <c r="G5138" s="10">
        <v>45689</v>
      </c>
      <c r="H5138" s="11">
        <v>11</v>
      </c>
      <c r="I5138" s="20" t="s">
        <v>259</v>
      </c>
      <c r="J5138" s="11" t="s">
        <v>261</v>
      </c>
      <c r="K5138" s="11" t="s">
        <v>12658</v>
      </c>
      <c r="L5138" s="11">
        <v>2</v>
      </c>
    </row>
    <row r="5139" spans="1:12">
      <c r="A5139" s="11" t="s">
        <v>10140</v>
      </c>
      <c r="D5139" s="11" t="s">
        <v>260</v>
      </c>
      <c r="E5139" s="19" t="s">
        <v>10390</v>
      </c>
      <c r="F5139" s="10">
        <v>42036</v>
      </c>
      <c r="G5139" s="10">
        <v>45689</v>
      </c>
      <c r="H5139" s="11">
        <v>11</v>
      </c>
      <c r="I5139" s="11" t="s">
        <v>277</v>
      </c>
      <c r="J5139" s="11" t="s">
        <v>261</v>
      </c>
      <c r="K5139" s="11" t="s">
        <v>12658</v>
      </c>
      <c r="L5139" s="11">
        <v>2</v>
      </c>
    </row>
    <row r="5140" spans="1:12">
      <c r="A5140" s="11" t="s">
        <v>10141</v>
      </c>
      <c r="D5140" s="11" t="s">
        <v>260</v>
      </c>
      <c r="E5140" s="19" t="s">
        <v>10391</v>
      </c>
      <c r="F5140" s="10">
        <v>42036</v>
      </c>
      <c r="G5140" s="10">
        <v>45689</v>
      </c>
      <c r="H5140" s="11">
        <v>11</v>
      </c>
      <c r="I5140" s="11" t="s">
        <v>277</v>
      </c>
      <c r="J5140" s="11" t="s">
        <v>261</v>
      </c>
      <c r="K5140" s="11" t="s">
        <v>12658</v>
      </c>
      <c r="L5140" s="11">
        <v>2</v>
      </c>
    </row>
    <row r="5141" spans="1:12">
      <c r="A5141" s="11" t="s">
        <v>10142</v>
      </c>
      <c r="D5141" s="11" t="s">
        <v>260</v>
      </c>
      <c r="E5141" s="19" t="s">
        <v>10392</v>
      </c>
      <c r="F5141" s="10">
        <v>42036</v>
      </c>
      <c r="G5141" s="10">
        <v>45689</v>
      </c>
      <c r="H5141" s="11">
        <v>11</v>
      </c>
      <c r="I5141" s="11" t="s">
        <v>277</v>
      </c>
      <c r="J5141" s="11" t="s">
        <v>261</v>
      </c>
      <c r="K5141" s="11" t="s">
        <v>12658</v>
      </c>
      <c r="L5141" s="11">
        <v>2</v>
      </c>
    </row>
    <row r="5142" spans="1:12">
      <c r="A5142" s="11" t="s">
        <v>10143</v>
      </c>
      <c r="D5142" s="11" t="s">
        <v>260</v>
      </c>
      <c r="E5142" s="19" t="s">
        <v>10393</v>
      </c>
      <c r="F5142" s="10">
        <v>42036</v>
      </c>
      <c r="G5142" s="10">
        <v>45689</v>
      </c>
      <c r="H5142" s="11">
        <v>11</v>
      </c>
      <c r="I5142" s="20" t="s">
        <v>259</v>
      </c>
      <c r="J5142" s="11" t="s">
        <v>261</v>
      </c>
      <c r="K5142" s="11" t="s">
        <v>12658</v>
      </c>
      <c r="L5142" s="11">
        <v>2</v>
      </c>
    </row>
    <row r="5143" spans="1:12">
      <c r="A5143" s="11" t="s">
        <v>10144</v>
      </c>
      <c r="D5143" s="11" t="s">
        <v>260</v>
      </c>
      <c r="E5143" s="19" t="s">
        <v>10394</v>
      </c>
      <c r="F5143" s="10">
        <v>42036</v>
      </c>
      <c r="G5143" s="10">
        <v>45689</v>
      </c>
      <c r="H5143" s="11">
        <v>11</v>
      </c>
      <c r="I5143" s="20" t="s">
        <v>259</v>
      </c>
      <c r="J5143" s="11" t="s">
        <v>261</v>
      </c>
      <c r="K5143" s="11" t="s">
        <v>12658</v>
      </c>
      <c r="L5143" s="11">
        <v>2</v>
      </c>
    </row>
    <row r="5144" spans="1:12">
      <c r="A5144" s="11" t="s">
        <v>10145</v>
      </c>
      <c r="D5144" s="11" t="s">
        <v>260</v>
      </c>
      <c r="E5144" s="19" t="s">
        <v>10395</v>
      </c>
      <c r="F5144" s="10">
        <v>42036</v>
      </c>
      <c r="G5144" s="10">
        <v>45689</v>
      </c>
      <c r="H5144" s="11">
        <v>11</v>
      </c>
      <c r="I5144" s="20" t="s">
        <v>259</v>
      </c>
      <c r="J5144" s="11" t="s">
        <v>261</v>
      </c>
      <c r="K5144" s="11" t="s">
        <v>12658</v>
      </c>
      <c r="L5144" s="11">
        <v>2</v>
      </c>
    </row>
    <row r="5145" spans="1:12">
      <c r="A5145" s="11" t="s">
        <v>10146</v>
      </c>
      <c r="D5145" s="11" t="s">
        <v>260</v>
      </c>
      <c r="E5145" s="19" t="s">
        <v>10396</v>
      </c>
      <c r="F5145" s="10">
        <v>42036</v>
      </c>
      <c r="G5145" s="10">
        <v>45689</v>
      </c>
      <c r="H5145" s="11">
        <v>11</v>
      </c>
      <c r="I5145" s="20" t="s">
        <v>259</v>
      </c>
      <c r="J5145" s="11" t="s">
        <v>261</v>
      </c>
      <c r="K5145" s="11" t="s">
        <v>12658</v>
      </c>
      <c r="L5145" s="11">
        <v>2</v>
      </c>
    </row>
    <row r="5146" spans="1:12">
      <c r="A5146" s="11" t="s">
        <v>10147</v>
      </c>
      <c r="D5146" s="11" t="s">
        <v>260</v>
      </c>
      <c r="E5146" s="19" t="s">
        <v>10397</v>
      </c>
      <c r="F5146" s="10">
        <v>42036</v>
      </c>
      <c r="G5146" s="10">
        <v>45689</v>
      </c>
      <c r="H5146" s="11">
        <v>11</v>
      </c>
      <c r="I5146" s="20" t="s">
        <v>259</v>
      </c>
      <c r="J5146" s="11" t="s">
        <v>261</v>
      </c>
      <c r="K5146" s="11" t="s">
        <v>12658</v>
      </c>
      <c r="L5146" s="11">
        <v>2</v>
      </c>
    </row>
    <row r="5147" spans="1:12">
      <c r="A5147" s="11" t="s">
        <v>10148</v>
      </c>
      <c r="D5147" s="11" t="s">
        <v>260</v>
      </c>
      <c r="E5147" s="19" t="s">
        <v>10398</v>
      </c>
      <c r="F5147" s="10">
        <v>42036</v>
      </c>
      <c r="G5147" s="10">
        <v>45689</v>
      </c>
      <c r="H5147" s="11">
        <v>11</v>
      </c>
      <c r="I5147" s="20" t="s">
        <v>259</v>
      </c>
      <c r="J5147" s="11" t="s">
        <v>261</v>
      </c>
      <c r="K5147" s="11" t="s">
        <v>12658</v>
      </c>
      <c r="L5147" s="11">
        <v>2</v>
      </c>
    </row>
    <row r="5148" spans="1:12">
      <c r="A5148" s="11" t="s">
        <v>10149</v>
      </c>
      <c r="D5148" s="11" t="s">
        <v>260</v>
      </c>
      <c r="E5148" s="19" t="s">
        <v>10399</v>
      </c>
      <c r="F5148" s="10">
        <v>42036</v>
      </c>
      <c r="G5148" s="10">
        <v>45689</v>
      </c>
      <c r="H5148" s="11">
        <v>11</v>
      </c>
      <c r="I5148" s="20" t="s">
        <v>259</v>
      </c>
      <c r="J5148" s="11" t="s">
        <v>261</v>
      </c>
      <c r="K5148" s="11" t="s">
        <v>12658</v>
      </c>
      <c r="L5148" s="11">
        <v>2</v>
      </c>
    </row>
    <row r="5149" spans="1:12">
      <c r="A5149" s="11" t="s">
        <v>10150</v>
      </c>
      <c r="D5149" s="11" t="s">
        <v>260</v>
      </c>
      <c r="E5149" s="19" t="s">
        <v>10400</v>
      </c>
      <c r="F5149" s="10">
        <v>42036</v>
      </c>
      <c r="G5149" s="10">
        <v>45689</v>
      </c>
      <c r="H5149" s="11">
        <v>11</v>
      </c>
      <c r="I5149" s="20" t="s">
        <v>259</v>
      </c>
      <c r="J5149" s="11" t="s">
        <v>261</v>
      </c>
      <c r="K5149" s="11" t="s">
        <v>12658</v>
      </c>
      <c r="L5149" s="11">
        <v>2</v>
      </c>
    </row>
    <row r="5150" spans="1:12">
      <c r="A5150" s="11" t="s">
        <v>10151</v>
      </c>
      <c r="D5150" s="11" t="s">
        <v>260</v>
      </c>
      <c r="E5150" s="19" t="s">
        <v>10401</v>
      </c>
      <c r="F5150" s="10">
        <v>42036</v>
      </c>
      <c r="G5150" s="10">
        <v>45689</v>
      </c>
      <c r="H5150" s="11">
        <v>11</v>
      </c>
      <c r="I5150" s="20" t="s">
        <v>259</v>
      </c>
      <c r="J5150" s="11" t="s">
        <v>261</v>
      </c>
      <c r="K5150" s="11" t="s">
        <v>12658</v>
      </c>
      <c r="L5150" s="11">
        <v>2</v>
      </c>
    </row>
    <row r="5151" spans="1:12">
      <c r="A5151" s="11" t="s">
        <v>10152</v>
      </c>
      <c r="D5151" s="11" t="s">
        <v>260</v>
      </c>
      <c r="E5151" s="19" t="s">
        <v>10402</v>
      </c>
      <c r="F5151" s="10">
        <v>42036</v>
      </c>
      <c r="G5151" s="10">
        <v>45689</v>
      </c>
      <c r="H5151" s="11">
        <v>11</v>
      </c>
      <c r="I5151" s="20" t="s">
        <v>259</v>
      </c>
      <c r="J5151" s="11" t="s">
        <v>261</v>
      </c>
      <c r="K5151" s="11" t="s">
        <v>12658</v>
      </c>
      <c r="L5151" s="11">
        <v>2</v>
      </c>
    </row>
    <row r="5152" spans="1:12">
      <c r="A5152" s="11" t="s">
        <v>10153</v>
      </c>
      <c r="D5152" s="11" t="s">
        <v>260</v>
      </c>
      <c r="E5152" s="19" t="s">
        <v>10403</v>
      </c>
      <c r="F5152" s="10">
        <v>42036</v>
      </c>
      <c r="G5152" s="10">
        <v>45689</v>
      </c>
      <c r="H5152" s="11">
        <v>11</v>
      </c>
      <c r="I5152" s="20" t="s">
        <v>259</v>
      </c>
      <c r="J5152" s="11" t="s">
        <v>261</v>
      </c>
      <c r="K5152" s="11" t="s">
        <v>12658</v>
      </c>
      <c r="L5152" s="11">
        <v>2</v>
      </c>
    </row>
    <row r="5153" spans="1:12">
      <c r="A5153" s="11" t="s">
        <v>10154</v>
      </c>
      <c r="D5153" s="11" t="s">
        <v>260</v>
      </c>
      <c r="E5153" s="19" t="s">
        <v>10404</v>
      </c>
      <c r="F5153" s="10">
        <v>42036</v>
      </c>
      <c r="G5153" s="10">
        <v>45689</v>
      </c>
      <c r="H5153" s="11">
        <v>11</v>
      </c>
      <c r="I5153" s="20" t="s">
        <v>259</v>
      </c>
      <c r="J5153" s="11" t="s">
        <v>261</v>
      </c>
      <c r="K5153" s="11" t="s">
        <v>12658</v>
      </c>
      <c r="L5153" s="11">
        <v>2</v>
      </c>
    </row>
    <row r="5154" spans="1:12">
      <c r="A5154" s="11" t="s">
        <v>10155</v>
      </c>
      <c r="D5154" s="11" t="s">
        <v>260</v>
      </c>
      <c r="E5154" s="19" t="s">
        <v>10405</v>
      </c>
      <c r="F5154" s="10">
        <v>42036</v>
      </c>
      <c r="G5154" s="10">
        <v>45689</v>
      </c>
      <c r="H5154" s="11">
        <v>11</v>
      </c>
      <c r="I5154" s="20" t="s">
        <v>259</v>
      </c>
      <c r="J5154" s="11" t="s">
        <v>261</v>
      </c>
      <c r="K5154" s="11" t="s">
        <v>12658</v>
      </c>
      <c r="L5154" s="11">
        <v>2</v>
      </c>
    </row>
    <row r="5155" spans="1:12">
      <c r="A5155" s="11" t="s">
        <v>10156</v>
      </c>
      <c r="D5155" s="11" t="s">
        <v>260</v>
      </c>
      <c r="E5155" s="19" t="s">
        <v>10406</v>
      </c>
      <c r="F5155" s="10">
        <v>42036</v>
      </c>
      <c r="G5155" s="10">
        <v>45689</v>
      </c>
      <c r="H5155" s="11">
        <v>11</v>
      </c>
      <c r="I5155" s="20" t="s">
        <v>259</v>
      </c>
      <c r="J5155" s="11" t="s">
        <v>261</v>
      </c>
      <c r="K5155" s="11" t="s">
        <v>12658</v>
      </c>
      <c r="L5155" s="11">
        <v>2</v>
      </c>
    </row>
    <row r="5156" spans="1:12">
      <c r="A5156" s="11" t="s">
        <v>10157</v>
      </c>
      <c r="D5156" s="11" t="s">
        <v>260</v>
      </c>
      <c r="E5156" s="19" t="s">
        <v>10407</v>
      </c>
      <c r="F5156" s="10">
        <v>42036</v>
      </c>
      <c r="G5156" s="10">
        <v>45689</v>
      </c>
      <c r="H5156" s="11">
        <v>11</v>
      </c>
      <c r="I5156" s="20" t="s">
        <v>259</v>
      </c>
      <c r="J5156" s="11" t="s">
        <v>261</v>
      </c>
      <c r="K5156" s="11" t="s">
        <v>12658</v>
      </c>
      <c r="L5156" s="11">
        <v>2</v>
      </c>
    </row>
    <row r="5157" spans="1:12">
      <c r="A5157" s="11" t="s">
        <v>10158</v>
      </c>
      <c r="D5157" s="11" t="s">
        <v>260</v>
      </c>
      <c r="E5157" s="19" t="s">
        <v>10408</v>
      </c>
      <c r="F5157" s="10">
        <v>42036</v>
      </c>
      <c r="G5157" s="10">
        <v>45689</v>
      </c>
      <c r="H5157" s="11">
        <v>11</v>
      </c>
      <c r="I5157" s="11" t="s">
        <v>277</v>
      </c>
      <c r="J5157" s="11" t="s">
        <v>261</v>
      </c>
      <c r="K5157" s="11" t="s">
        <v>12658</v>
      </c>
      <c r="L5157" s="11">
        <v>2</v>
      </c>
    </row>
    <row r="5158" spans="1:12">
      <c r="A5158" s="11" t="s">
        <v>10159</v>
      </c>
      <c r="D5158" s="11" t="s">
        <v>260</v>
      </c>
      <c r="E5158" s="19" t="s">
        <v>10409</v>
      </c>
      <c r="F5158" s="10">
        <v>42036</v>
      </c>
      <c r="G5158" s="10">
        <v>45689</v>
      </c>
      <c r="H5158" s="11">
        <v>11</v>
      </c>
      <c r="I5158" s="11" t="s">
        <v>277</v>
      </c>
      <c r="J5158" s="11" t="s">
        <v>261</v>
      </c>
      <c r="K5158" s="11" t="s">
        <v>12658</v>
      </c>
      <c r="L5158" s="11">
        <v>2</v>
      </c>
    </row>
    <row r="5159" spans="1:12">
      <c r="A5159" s="11" t="s">
        <v>10160</v>
      </c>
      <c r="D5159" s="11" t="s">
        <v>260</v>
      </c>
      <c r="E5159" s="19" t="s">
        <v>10410</v>
      </c>
      <c r="F5159" s="10">
        <v>42036</v>
      </c>
      <c r="G5159" s="10">
        <v>45689</v>
      </c>
      <c r="H5159" s="11">
        <v>11</v>
      </c>
      <c r="I5159" s="11" t="s">
        <v>277</v>
      </c>
      <c r="J5159" s="11" t="s">
        <v>261</v>
      </c>
      <c r="K5159" s="11" t="s">
        <v>12658</v>
      </c>
      <c r="L5159" s="11">
        <v>2</v>
      </c>
    </row>
    <row r="5160" spans="1:12">
      <c r="A5160" s="11" t="s">
        <v>10161</v>
      </c>
      <c r="D5160" s="11" t="s">
        <v>260</v>
      </c>
      <c r="E5160" s="19" t="s">
        <v>10411</v>
      </c>
      <c r="F5160" s="10">
        <v>42036</v>
      </c>
      <c r="G5160" s="10">
        <v>45689</v>
      </c>
      <c r="H5160" s="11">
        <v>11</v>
      </c>
      <c r="I5160" s="20" t="s">
        <v>259</v>
      </c>
      <c r="J5160" s="11" t="s">
        <v>261</v>
      </c>
      <c r="K5160" s="11" t="s">
        <v>12658</v>
      </c>
      <c r="L5160" s="11">
        <v>2</v>
      </c>
    </row>
    <row r="5161" spans="1:12">
      <c r="A5161" s="11" t="s">
        <v>10162</v>
      </c>
      <c r="D5161" s="11" t="s">
        <v>260</v>
      </c>
      <c r="E5161" s="19" t="s">
        <v>10412</v>
      </c>
      <c r="F5161" s="10">
        <v>42036</v>
      </c>
      <c r="G5161" s="10">
        <v>45689</v>
      </c>
      <c r="H5161" s="11">
        <v>11</v>
      </c>
      <c r="I5161" s="20" t="s">
        <v>259</v>
      </c>
      <c r="J5161" s="11" t="s">
        <v>261</v>
      </c>
      <c r="K5161" s="11" t="s">
        <v>12658</v>
      </c>
      <c r="L5161" s="11">
        <v>2</v>
      </c>
    </row>
    <row r="5162" spans="1:12">
      <c r="A5162" s="11" t="s">
        <v>10163</v>
      </c>
      <c r="D5162" s="11" t="s">
        <v>260</v>
      </c>
      <c r="E5162" s="19" t="s">
        <v>10413</v>
      </c>
      <c r="F5162" s="10">
        <v>42036</v>
      </c>
      <c r="G5162" s="10">
        <v>45689</v>
      </c>
      <c r="H5162" s="11">
        <v>11</v>
      </c>
      <c r="I5162" s="20" t="s">
        <v>259</v>
      </c>
      <c r="J5162" s="11" t="s">
        <v>261</v>
      </c>
      <c r="K5162" s="11" t="s">
        <v>12658</v>
      </c>
      <c r="L5162" s="11">
        <v>2</v>
      </c>
    </row>
    <row r="5163" spans="1:12">
      <c r="A5163" s="11" t="s">
        <v>10164</v>
      </c>
      <c r="D5163" s="11" t="s">
        <v>260</v>
      </c>
      <c r="E5163" s="19" t="s">
        <v>10414</v>
      </c>
      <c r="F5163" s="10">
        <v>42036</v>
      </c>
      <c r="G5163" s="10">
        <v>45689</v>
      </c>
      <c r="H5163" s="11">
        <v>11</v>
      </c>
      <c r="I5163" s="20" t="s">
        <v>259</v>
      </c>
      <c r="J5163" s="11" t="s">
        <v>261</v>
      </c>
      <c r="K5163" s="11" t="s">
        <v>12658</v>
      </c>
      <c r="L5163" s="11">
        <v>2</v>
      </c>
    </row>
    <row r="5164" spans="1:12">
      <c r="A5164" s="11" t="s">
        <v>10165</v>
      </c>
      <c r="D5164" s="11" t="s">
        <v>260</v>
      </c>
      <c r="E5164" s="19" t="s">
        <v>10415</v>
      </c>
      <c r="F5164" s="10">
        <v>42036</v>
      </c>
      <c r="G5164" s="10">
        <v>45689</v>
      </c>
      <c r="H5164" s="11">
        <v>11</v>
      </c>
      <c r="I5164" s="20" t="s">
        <v>259</v>
      </c>
      <c r="J5164" s="11" t="s">
        <v>261</v>
      </c>
      <c r="K5164" s="11" t="s">
        <v>12658</v>
      </c>
      <c r="L5164" s="11">
        <v>2</v>
      </c>
    </row>
    <row r="5165" spans="1:12">
      <c r="A5165" s="11" t="s">
        <v>10166</v>
      </c>
      <c r="D5165" s="11" t="s">
        <v>260</v>
      </c>
      <c r="E5165" s="19" t="s">
        <v>10416</v>
      </c>
      <c r="F5165" s="10">
        <v>42036</v>
      </c>
      <c r="G5165" s="10">
        <v>45689</v>
      </c>
      <c r="H5165" s="11">
        <v>11</v>
      </c>
      <c r="I5165" s="20" t="s">
        <v>259</v>
      </c>
      <c r="J5165" s="11" t="s">
        <v>261</v>
      </c>
      <c r="K5165" s="11" t="s">
        <v>12658</v>
      </c>
      <c r="L5165" s="11">
        <v>2</v>
      </c>
    </row>
    <row r="5166" spans="1:12">
      <c r="A5166" s="11" t="s">
        <v>10167</v>
      </c>
      <c r="D5166" s="11" t="s">
        <v>260</v>
      </c>
      <c r="E5166" s="19" t="s">
        <v>10417</v>
      </c>
      <c r="F5166" s="10">
        <v>42036</v>
      </c>
      <c r="G5166" s="10">
        <v>45689</v>
      </c>
      <c r="H5166" s="11">
        <v>11</v>
      </c>
      <c r="I5166" s="20" t="s">
        <v>259</v>
      </c>
      <c r="J5166" s="11" t="s">
        <v>261</v>
      </c>
      <c r="K5166" s="11" t="s">
        <v>12658</v>
      </c>
      <c r="L5166" s="11">
        <v>2</v>
      </c>
    </row>
    <row r="5167" spans="1:12">
      <c r="A5167" s="11" t="s">
        <v>10168</v>
      </c>
      <c r="D5167" s="11" t="s">
        <v>260</v>
      </c>
      <c r="E5167" s="19" t="s">
        <v>10418</v>
      </c>
      <c r="F5167" s="10">
        <v>42036</v>
      </c>
      <c r="G5167" s="10">
        <v>45689</v>
      </c>
      <c r="H5167" s="11">
        <v>11</v>
      </c>
      <c r="I5167" s="20" t="s">
        <v>259</v>
      </c>
      <c r="J5167" s="11" t="s">
        <v>261</v>
      </c>
      <c r="K5167" s="11" t="s">
        <v>12658</v>
      </c>
      <c r="L5167" s="11">
        <v>2</v>
      </c>
    </row>
    <row r="5168" spans="1:12">
      <c r="A5168" s="11" t="s">
        <v>10169</v>
      </c>
      <c r="D5168" s="11" t="s">
        <v>260</v>
      </c>
      <c r="E5168" s="19" t="s">
        <v>10419</v>
      </c>
      <c r="F5168" s="10">
        <v>42036</v>
      </c>
      <c r="G5168" s="10">
        <v>45689</v>
      </c>
      <c r="H5168" s="11">
        <v>11</v>
      </c>
      <c r="I5168" s="20" t="s">
        <v>259</v>
      </c>
      <c r="J5168" s="11" t="s">
        <v>261</v>
      </c>
      <c r="K5168" s="11" t="s">
        <v>12658</v>
      </c>
      <c r="L5168" s="11">
        <v>2</v>
      </c>
    </row>
    <row r="5169" spans="1:12">
      <c r="A5169" s="11" t="s">
        <v>10170</v>
      </c>
      <c r="D5169" s="11" t="s">
        <v>260</v>
      </c>
      <c r="E5169" s="19" t="s">
        <v>10420</v>
      </c>
      <c r="F5169" s="10">
        <v>42036</v>
      </c>
      <c r="G5169" s="10">
        <v>45689</v>
      </c>
      <c r="H5169" s="11">
        <v>11</v>
      </c>
      <c r="I5169" s="20" t="s">
        <v>259</v>
      </c>
      <c r="J5169" s="11" t="s">
        <v>261</v>
      </c>
      <c r="K5169" s="11" t="s">
        <v>12658</v>
      </c>
      <c r="L5169" s="11">
        <v>2</v>
      </c>
    </row>
    <row r="5170" spans="1:12">
      <c r="A5170" s="11" t="s">
        <v>10171</v>
      </c>
      <c r="D5170" s="11" t="s">
        <v>260</v>
      </c>
      <c r="E5170" s="19" t="s">
        <v>10421</v>
      </c>
      <c r="F5170" s="10">
        <v>42036</v>
      </c>
      <c r="G5170" s="10">
        <v>45689</v>
      </c>
      <c r="H5170" s="11">
        <v>11</v>
      </c>
      <c r="I5170" s="20" t="s">
        <v>259</v>
      </c>
      <c r="J5170" s="11" t="s">
        <v>261</v>
      </c>
      <c r="K5170" s="11" t="s">
        <v>12658</v>
      </c>
      <c r="L5170" s="11">
        <v>2</v>
      </c>
    </row>
    <row r="5171" spans="1:12">
      <c r="A5171" s="11" t="s">
        <v>10172</v>
      </c>
      <c r="D5171" s="11" t="s">
        <v>260</v>
      </c>
      <c r="E5171" s="19" t="s">
        <v>10422</v>
      </c>
      <c r="F5171" s="10">
        <v>42036</v>
      </c>
      <c r="G5171" s="10">
        <v>45689</v>
      </c>
      <c r="H5171" s="11">
        <v>11</v>
      </c>
      <c r="I5171" s="20" t="s">
        <v>259</v>
      </c>
      <c r="J5171" s="11" t="s">
        <v>261</v>
      </c>
      <c r="K5171" s="11" t="s">
        <v>12658</v>
      </c>
      <c r="L5171" s="11">
        <v>2</v>
      </c>
    </row>
    <row r="5172" spans="1:12">
      <c r="A5172" s="11" t="s">
        <v>10173</v>
      </c>
      <c r="D5172" s="11" t="s">
        <v>260</v>
      </c>
      <c r="E5172" s="19" t="s">
        <v>10423</v>
      </c>
      <c r="F5172" s="10">
        <v>42036</v>
      </c>
      <c r="G5172" s="10">
        <v>45689</v>
      </c>
      <c r="H5172" s="11">
        <v>11</v>
      </c>
      <c r="I5172" s="20" t="s">
        <v>259</v>
      </c>
      <c r="J5172" s="11" t="s">
        <v>261</v>
      </c>
      <c r="K5172" s="11" t="s">
        <v>12658</v>
      </c>
      <c r="L5172" s="11">
        <v>2</v>
      </c>
    </row>
    <row r="5173" spans="1:12">
      <c r="A5173" s="11" t="s">
        <v>10174</v>
      </c>
      <c r="D5173" s="11" t="s">
        <v>260</v>
      </c>
      <c r="E5173" s="19" t="s">
        <v>10424</v>
      </c>
      <c r="F5173" s="10">
        <v>42036</v>
      </c>
      <c r="G5173" s="10">
        <v>45689</v>
      </c>
      <c r="H5173" s="11">
        <v>11</v>
      </c>
      <c r="I5173" s="20" t="s">
        <v>259</v>
      </c>
      <c r="J5173" s="11" t="s">
        <v>261</v>
      </c>
      <c r="K5173" s="11" t="s">
        <v>12658</v>
      </c>
      <c r="L5173" s="11">
        <v>2</v>
      </c>
    </row>
    <row r="5174" spans="1:12">
      <c r="A5174" s="11" t="s">
        <v>10175</v>
      </c>
      <c r="D5174" s="11" t="s">
        <v>260</v>
      </c>
      <c r="E5174" s="19" t="s">
        <v>10425</v>
      </c>
      <c r="F5174" s="10">
        <v>42036</v>
      </c>
      <c r="G5174" s="10">
        <v>45689</v>
      </c>
      <c r="H5174" s="11">
        <v>11</v>
      </c>
      <c r="I5174" s="20" t="s">
        <v>259</v>
      </c>
      <c r="J5174" s="11" t="s">
        <v>261</v>
      </c>
      <c r="K5174" s="11" t="s">
        <v>12658</v>
      </c>
      <c r="L5174" s="11">
        <v>2</v>
      </c>
    </row>
    <row r="5175" spans="1:12">
      <c r="A5175" s="11" t="s">
        <v>10176</v>
      </c>
      <c r="D5175" s="11" t="s">
        <v>260</v>
      </c>
      <c r="E5175" s="19" t="s">
        <v>10426</v>
      </c>
      <c r="F5175" s="10">
        <v>42036</v>
      </c>
      <c r="G5175" s="10">
        <v>45689</v>
      </c>
      <c r="H5175" s="11">
        <v>11</v>
      </c>
      <c r="I5175" s="11" t="s">
        <v>277</v>
      </c>
      <c r="J5175" s="11" t="s">
        <v>261</v>
      </c>
      <c r="K5175" s="11" t="s">
        <v>12658</v>
      </c>
      <c r="L5175" s="11">
        <v>2</v>
      </c>
    </row>
    <row r="5176" spans="1:12">
      <c r="A5176" s="11" t="s">
        <v>10177</v>
      </c>
      <c r="D5176" s="11" t="s">
        <v>260</v>
      </c>
      <c r="E5176" s="19" t="s">
        <v>10427</v>
      </c>
      <c r="F5176" s="10">
        <v>42036</v>
      </c>
      <c r="G5176" s="10">
        <v>45689</v>
      </c>
      <c r="H5176" s="11">
        <v>11</v>
      </c>
      <c r="I5176" s="11" t="s">
        <v>277</v>
      </c>
      <c r="J5176" s="11" t="s">
        <v>261</v>
      </c>
      <c r="K5176" s="11" t="s">
        <v>12658</v>
      </c>
      <c r="L5176" s="11">
        <v>2</v>
      </c>
    </row>
    <row r="5177" spans="1:12">
      <c r="A5177" s="11" t="s">
        <v>10178</v>
      </c>
      <c r="D5177" s="11" t="s">
        <v>260</v>
      </c>
      <c r="E5177" s="19" t="s">
        <v>10428</v>
      </c>
      <c r="F5177" s="10">
        <v>42036</v>
      </c>
      <c r="G5177" s="10">
        <v>45689</v>
      </c>
      <c r="H5177" s="11">
        <v>11</v>
      </c>
      <c r="I5177" s="11" t="s">
        <v>277</v>
      </c>
      <c r="J5177" s="11" t="s">
        <v>261</v>
      </c>
      <c r="K5177" s="11" t="s">
        <v>12658</v>
      </c>
      <c r="L5177" s="11">
        <v>2</v>
      </c>
    </row>
    <row r="5178" spans="1:12">
      <c r="A5178" s="11" t="s">
        <v>10179</v>
      </c>
      <c r="D5178" s="11" t="s">
        <v>260</v>
      </c>
      <c r="E5178" s="19" t="s">
        <v>10429</v>
      </c>
      <c r="F5178" s="10">
        <v>42036</v>
      </c>
      <c r="G5178" s="10">
        <v>45689</v>
      </c>
      <c r="H5178" s="11">
        <v>11</v>
      </c>
      <c r="I5178" s="20" t="s">
        <v>259</v>
      </c>
      <c r="J5178" s="11" t="s">
        <v>261</v>
      </c>
      <c r="K5178" s="11" t="s">
        <v>12658</v>
      </c>
      <c r="L5178" s="11">
        <v>2</v>
      </c>
    </row>
    <row r="5179" spans="1:12">
      <c r="A5179" s="11" t="s">
        <v>10180</v>
      </c>
      <c r="D5179" s="11" t="s">
        <v>260</v>
      </c>
      <c r="E5179" s="19" t="s">
        <v>10430</v>
      </c>
      <c r="F5179" s="10">
        <v>42036</v>
      </c>
      <c r="G5179" s="10">
        <v>45689</v>
      </c>
      <c r="H5179" s="11">
        <v>11</v>
      </c>
      <c r="I5179" s="20" t="s">
        <v>259</v>
      </c>
      <c r="J5179" s="11" t="s">
        <v>261</v>
      </c>
      <c r="K5179" s="11" t="s">
        <v>12658</v>
      </c>
      <c r="L5179" s="11">
        <v>2</v>
      </c>
    </row>
    <row r="5180" spans="1:12">
      <c r="A5180" s="11" t="s">
        <v>10181</v>
      </c>
      <c r="D5180" s="11" t="s">
        <v>260</v>
      </c>
      <c r="E5180" s="19" t="s">
        <v>10431</v>
      </c>
      <c r="F5180" s="10">
        <v>42036</v>
      </c>
      <c r="G5180" s="10">
        <v>45689</v>
      </c>
      <c r="H5180" s="11">
        <v>11</v>
      </c>
      <c r="I5180" s="20" t="s">
        <v>259</v>
      </c>
      <c r="J5180" s="11" t="s">
        <v>261</v>
      </c>
      <c r="K5180" s="11" t="s">
        <v>12658</v>
      </c>
      <c r="L5180" s="11">
        <v>2</v>
      </c>
    </row>
    <row r="5181" spans="1:12">
      <c r="A5181" s="11" t="s">
        <v>10182</v>
      </c>
      <c r="D5181" s="11" t="s">
        <v>260</v>
      </c>
      <c r="E5181" s="19" t="s">
        <v>10432</v>
      </c>
      <c r="F5181" s="10">
        <v>42036</v>
      </c>
      <c r="G5181" s="10">
        <v>45689</v>
      </c>
      <c r="H5181" s="11">
        <v>11</v>
      </c>
      <c r="I5181" s="20" t="s">
        <v>259</v>
      </c>
      <c r="J5181" s="11" t="s">
        <v>261</v>
      </c>
      <c r="K5181" s="11" t="s">
        <v>12658</v>
      </c>
      <c r="L5181" s="11">
        <v>2</v>
      </c>
    </row>
    <row r="5182" spans="1:12">
      <c r="A5182" s="11" t="s">
        <v>10183</v>
      </c>
      <c r="D5182" s="11" t="s">
        <v>260</v>
      </c>
      <c r="E5182" s="19" t="s">
        <v>10433</v>
      </c>
      <c r="F5182" s="10">
        <v>42036</v>
      </c>
      <c r="G5182" s="10">
        <v>45689</v>
      </c>
      <c r="H5182" s="11">
        <v>11</v>
      </c>
      <c r="I5182" s="20" t="s">
        <v>259</v>
      </c>
      <c r="J5182" s="11" t="s">
        <v>261</v>
      </c>
      <c r="K5182" s="11" t="s">
        <v>12658</v>
      </c>
      <c r="L5182" s="11">
        <v>2</v>
      </c>
    </row>
    <row r="5183" spans="1:12">
      <c r="A5183" s="11" t="s">
        <v>10184</v>
      </c>
      <c r="D5183" s="11" t="s">
        <v>260</v>
      </c>
      <c r="E5183" s="19" t="s">
        <v>10434</v>
      </c>
      <c r="F5183" s="10">
        <v>42036</v>
      </c>
      <c r="G5183" s="10">
        <v>45689</v>
      </c>
      <c r="H5183" s="11">
        <v>11</v>
      </c>
      <c r="I5183" s="20" t="s">
        <v>259</v>
      </c>
      <c r="J5183" s="11" t="s">
        <v>261</v>
      </c>
      <c r="K5183" s="11" t="s">
        <v>12658</v>
      </c>
      <c r="L5183" s="11">
        <v>2</v>
      </c>
    </row>
    <row r="5184" spans="1:12">
      <c r="A5184" s="11" t="s">
        <v>10185</v>
      </c>
      <c r="D5184" s="11" t="s">
        <v>260</v>
      </c>
      <c r="E5184" s="19" t="s">
        <v>10435</v>
      </c>
      <c r="F5184" s="10">
        <v>42036</v>
      </c>
      <c r="G5184" s="10">
        <v>45689</v>
      </c>
      <c r="H5184" s="11">
        <v>11</v>
      </c>
      <c r="I5184" s="20" t="s">
        <v>259</v>
      </c>
      <c r="J5184" s="11" t="s">
        <v>261</v>
      </c>
      <c r="K5184" s="11" t="s">
        <v>12658</v>
      </c>
      <c r="L5184" s="11">
        <v>2</v>
      </c>
    </row>
    <row r="5185" spans="1:12">
      <c r="A5185" s="11" t="s">
        <v>10186</v>
      </c>
      <c r="D5185" s="11" t="s">
        <v>260</v>
      </c>
      <c r="E5185" s="19" t="s">
        <v>10436</v>
      </c>
      <c r="F5185" s="10">
        <v>42036</v>
      </c>
      <c r="G5185" s="10">
        <v>45689</v>
      </c>
      <c r="H5185" s="11">
        <v>11</v>
      </c>
      <c r="I5185" s="20" t="s">
        <v>259</v>
      </c>
      <c r="J5185" s="11" t="s">
        <v>261</v>
      </c>
      <c r="K5185" s="11" t="s">
        <v>12658</v>
      </c>
      <c r="L5185" s="11">
        <v>2</v>
      </c>
    </row>
    <row r="5186" spans="1:12">
      <c r="A5186" s="11" t="s">
        <v>10187</v>
      </c>
      <c r="D5186" s="11" t="s">
        <v>260</v>
      </c>
      <c r="E5186" s="19" t="s">
        <v>10437</v>
      </c>
      <c r="F5186" s="10">
        <v>42036</v>
      </c>
      <c r="G5186" s="10">
        <v>45689</v>
      </c>
      <c r="H5186" s="11">
        <v>11</v>
      </c>
      <c r="I5186" s="20" t="s">
        <v>259</v>
      </c>
      <c r="J5186" s="11" t="s">
        <v>261</v>
      </c>
      <c r="K5186" s="11" t="s">
        <v>12658</v>
      </c>
      <c r="L5186" s="11">
        <v>2</v>
      </c>
    </row>
    <row r="5187" spans="1:12">
      <c r="A5187" s="11" t="s">
        <v>10188</v>
      </c>
      <c r="D5187" s="11" t="s">
        <v>260</v>
      </c>
      <c r="E5187" s="19" t="s">
        <v>10438</v>
      </c>
      <c r="F5187" s="10">
        <v>42036</v>
      </c>
      <c r="G5187" s="10">
        <v>45689</v>
      </c>
      <c r="H5187" s="11">
        <v>11</v>
      </c>
      <c r="I5187" s="20" t="s">
        <v>259</v>
      </c>
      <c r="J5187" s="11" t="s">
        <v>261</v>
      </c>
      <c r="K5187" s="11" t="s">
        <v>12658</v>
      </c>
      <c r="L5187" s="11">
        <v>2</v>
      </c>
    </row>
    <row r="5188" spans="1:12">
      <c r="A5188" s="11" t="s">
        <v>10189</v>
      </c>
      <c r="D5188" s="11" t="s">
        <v>260</v>
      </c>
      <c r="E5188" s="19" t="s">
        <v>10439</v>
      </c>
      <c r="F5188" s="10">
        <v>42036</v>
      </c>
      <c r="G5188" s="10">
        <v>45689</v>
      </c>
      <c r="H5188" s="11">
        <v>11</v>
      </c>
      <c r="I5188" s="20" t="s">
        <v>259</v>
      </c>
      <c r="J5188" s="11" t="s">
        <v>261</v>
      </c>
      <c r="K5188" s="11" t="s">
        <v>12658</v>
      </c>
      <c r="L5188" s="11">
        <v>2</v>
      </c>
    </row>
    <row r="5189" spans="1:12">
      <c r="A5189" s="11" t="s">
        <v>10190</v>
      </c>
      <c r="D5189" s="11" t="s">
        <v>260</v>
      </c>
      <c r="E5189" s="19" t="s">
        <v>10440</v>
      </c>
      <c r="F5189" s="10">
        <v>42036</v>
      </c>
      <c r="G5189" s="10">
        <v>45689</v>
      </c>
      <c r="H5189" s="11">
        <v>11</v>
      </c>
      <c r="I5189" s="20" t="s">
        <v>259</v>
      </c>
      <c r="J5189" s="11" t="s">
        <v>261</v>
      </c>
      <c r="K5189" s="11" t="s">
        <v>12658</v>
      </c>
      <c r="L5189" s="11">
        <v>2</v>
      </c>
    </row>
    <row r="5190" spans="1:12">
      <c r="A5190" s="11" t="s">
        <v>10191</v>
      </c>
      <c r="D5190" s="11" t="s">
        <v>260</v>
      </c>
      <c r="E5190" s="19" t="s">
        <v>10441</v>
      </c>
      <c r="F5190" s="10">
        <v>42036</v>
      </c>
      <c r="G5190" s="10">
        <v>45689</v>
      </c>
      <c r="H5190" s="11">
        <v>11</v>
      </c>
      <c r="I5190" s="20" t="s">
        <v>259</v>
      </c>
      <c r="J5190" s="11" t="s">
        <v>261</v>
      </c>
      <c r="K5190" s="11" t="s">
        <v>12658</v>
      </c>
      <c r="L5190" s="11">
        <v>2</v>
      </c>
    </row>
    <row r="5191" spans="1:12">
      <c r="A5191" s="11" t="s">
        <v>10192</v>
      </c>
      <c r="D5191" s="11" t="s">
        <v>260</v>
      </c>
      <c r="E5191" s="19" t="s">
        <v>10442</v>
      </c>
      <c r="F5191" s="10">
        <v>42036</v>
      </c>
      <c r="G5191" s="10">
        <v>45689</v>
      </c>
      <c r="H5191" s="11">
        <v>11</v>
      </c>
      <c r="I5191" s="20" t="s">
        <v>259</v>
      </c>
      <c r="J5191" s="11" t="s">
        <v>261</v>
      </c>
      <c r="K5191" s="11" t="s">
        <v>12658</v>
      </c>
      <c r="L5191" s="11">
        <v>2</v>
      </c>
    </row>
    <row r="5192" spans="1:12">
      <c r="A5192" s="11" t="s">
        <v>10193</v>
      </c>
      <c r="D5192" s="11" t="s">
        <v>260</v>
      </c>
      <c r="E5192" s="19" t="s">
        <v>10443</v>
      </c>
      <c r="F5192" s="10">
        <v>42036</v>
      </c>
      <c r="G5192" s="10">
        <v>45689</v>
      </c>
      <c r="H5192" s="11">
        <v>11</v>
      </c>
      <c r="I5192" s="20" t="s">
        <v>259</v>
      </c>
      <c r="J5192" s="11" t="s">
        <v>261</v>
      </c>
      <c r="K5192" s="11" t="s">
        <v>12658</v>
      </c>
      <c r="L5192" s="11">
        <v>2</v>
      </c>
    </row>
    <row r="5193" spans="1:12">
      <c r="A5193" s="11" t="s">
        <v>10194</v>
      </c>
      <c r="D5193" s="11" t="s">
        <v>260</v>
      </c>
      <c r="E5193" s="19" t="s">
        <v>10444</v>
      </c>
      <c r="F5193" s="10">
        <v>42036</v>
      </c>
      <c r="G5193" s="10">
        <v>45689</v>
      </c>
      <c r="H5193" s="11">
        <v>11</v>
      </c>
      <c r="I5193" s="11" t="s">
        <v>277</v>
      </c>
      <c r="J5193" s="11" t="s">
        <v>261</v>
      </c>
      <c r="K5193" s="11" t="s">
        <v>12658</v>
      </c>
      <c r="L5193" s="11">
        <v>2</v>
      </c>
    </row>
    <row r="5194" spans="1:12">
      <c r="A5194" s="11" t="s">
        <v>10195</v>
      </c>
      <c r="D5194" s="11" t="s">
        <v>260</v>
      </c>
      <c r="E5194" s="19" t="s">
        <v>10445</v>
      </c>
      <c r="F5194" s="10">
        <v>42036</v>
      </c>
      <c r="G5194" s="10">
        <v>45689</v>
      </c>
      <c r="H5194" s="11">
        <v>11</v>
      </c>
      <c r="I5194" s="11" t="s">
        <v>277</v>
      </c>
      <c r="J5194" s="11" t="s">
        <v>261</v>
      </c>
      <c r="K5194" s="11" t="s">
        <v>12658</v>
      </c>
      <c r="L5194" s="11">
        <v>2</v>
      </c>
    </row>
    <row r="5195" spans="1:12">
      <c r="A5195" s="11" t="s">
        <v>10196</v>
      </c>
      <c r="D5195" s="11" t="s">
        <v>260</v>
      </c>
      <c r="E5195" s="19" t="s">
        <v>10446</v>
      </c>
      <c r="F5195" s="10">
        <v>42036</v>
      </c>
      <c r="G5195" s="10">
        <v>45689</v>
      </c>
      <c r="H5195" s="11">
        <v>11</v>
      </c>
      <c r="I5195" s="11" t="s">
        <v>277</v>
      </c>
      <c r="J5195" s="11" t="s">
        <v>261</v>
      </c>
      <c r="K5195" s="11" t="s">
        <v>12658</v>
      </c>
      <c r="L5195" s="11">
        <v>2</v>
      </c>
    </row>
    <row r="5196" spans="1:12">
      <c r="A5196" s="11" t="s">
        <v>10197</v>
      </c>
      <c r="D5196" s="11" t="s">
        <v>260</v>
      </c>
      <c r="E5196" s="19" t="s">
        <v>10447</v>
      </c>
      <c r="F5196" s="10">
        <v>42036</v>
      </c>
      <c r="G5196" s="10">
        <v>45689</v>
      </c>
      <c r="H5196" s="11">
        <v>11</v>
      </c>
      <c r="I5196" s="20" t="s">
        <v>259</v>
      </c>
      <c r="J5196" s="11" t="s">
        <v>261</v>
      </c>
      <c r="K5196" s="11" t="s">
        <v>12658</v>
      </c>
      <c r="L5196" s="11">
        <v>2</v>
      </c>
    </row>
    <row r="5197" spans="1:12">
      <c r="A5197" s="11" t="s">
        <v>10198</v>
      </c>
      <c r="D5197" s="11" t="s">
        <v>260</v>
      </c>
      <c r="E5197" s="19" t="s">
        <v>10448</v>
      </c>
      <c r="F5197" s="10">
        <v>42036</v>
      </c>
      <c r="G5197" s="10">
        <v>45689</v>
      </c>
      <c r="H5197" s="11">
        <v>11</v>
      </c>
      <c r="I5197" s="20" t="s">
        <v>259</v>
      </c>
      <c r="J5197" s="11" t="s">
        <v>261</v>
      </c>
      <c r="K5197" s="11" t="s">
        <v>12658</v>
      </c>
      <c r="L5197" s="11">
        <v>2</v>
      </c>
    </row>
    <row r="5198" spans="1:12">
      <c r="A5198" s="11" t="s">
        <v>10199</v>
      </c>
      <c r="D5198" s="11" t="s">
        <v>260</v>
      </c>
      <c r="E5198" s="19" t="s">
        <v>10449</v>
      </c>
      <c r="F5198" s="10">
        <v>42036</v>
      </c>
      <c r="G5198" s="10">
        <v>45689</v>
      </c>
      <c r="H5198" s="11">
        <v>11</v>
      </c>
      <c r="I5198" s="20" t="s">
        <v>259</v>
      </c>
      <c r="J5198" s="11" t="s">
        <v>261</v>
      </c>
      <c r="K5198" s="11" t="s">
        <v>12658</v>
      </c>
      <c r="L5198" s="11">
        <v>2</v>
      </c>
    </row>
    <row r="5199" spans="1:12">
      <c r="A5199" s="11" t="s">
        <v>10200</v>
      </c>
      <c r="D5199" s="11" t="s">
        <v>260</v>
      </c>
      <c r="E5199" s="19" t="s">
        <v>10450</v>
      </c>
      <c r="F5199" s="10">
        <v>42036</v>
      </c>
      <c r="G5199" s="10">
        <v>45689</v>
      </c>
      <c r="H5199" s="11">
        <v>11</v>
      </c>
      <c r="I5199" s="20" t="s">
        <v>259</v>
      </c>
      <c r="J5199" s="11" t="s">
        <v>261</v>
      </c>
      <c r="K5199" s="11" t="s">
        <v>12658</v>
      </c>
      <c r="L5199" s="11">
        <v>2</v>
      </c>
    </row>
    <row r="5200" spans="1:12">
      <c r="A5200" s="11" t="s">
        <v>10201</v>
      </c>
      <c r="D5200" s="11" t="s">
        <v>260</v>
      </c>
      <c r="E5200" s="19" t="s">
        <v>10451</v>
      </c>
      <c r="F5200" s="10">
        <v>42036</v>
      </c>
      <c r="G5200" s="10">
        <v>45689</v>
      </c>
      <c r="H5200" s="11">
        <v>11</v>
      </c>
      <c r="I5200" s="20" t="s">
        <v>259</v>
      </c>
      <c r="J5200" s="11" t="s">
        <v>261</v>
      </c>
      <c r="K5200" s="11" t="s">
        <v>12658</v>
      </c>
      <c r="L5200" s="11">
        <v>2</v>
      </c>
    </row>
    <row r="5201" spans="1:12">
      <c r="A5201" s="11" t="s">
        <v>10202</v>
      </c>
      <c r="D5201" s="11" t="s">
        <v>260</v>
      </c>
      <c r="E5201" s="19" t="s">
        <v>10452</v>
      </c>
      <c r="F5201" s="10">
        <v>42036</v>
      </c>
      <c r="G5201" s="10">
        <v>45689</v>
      </c>
      <c r="H5201" s="11">
        <v>11</v>
      </c>
      <c r="I5201" s="20" t="s">
        <v>259</v>
      </c>
      <c r="J5201" s="11" t="s">
        <v>261</v>
      </c>
      <c r="K5201" s="11" t="s">
        <v>12658</v>
      </c>
      <c r="L5201" s="11">
        <v>2</v>
      </c>
    </row>
    <row r="5202" spans="1:12">
      <c r="A5202" s="11" t="s">
        <v>10203</v>
      </c>
      <c r="D5202" s="11" t="s">
        <v>260</v>
      </c>
      <c r="E5202" s="19" t="s">
        <v>10453</v>
      </c>
      <c r="F5202" s="10">
        <v>42036</v>
      </c>
      <c r="G5202" s="10">
        <v>45689</v>
      </c>
      <c r="H5202" s="11">
        <v>11</v>
      </c>
      <c r="I5202" s="20" t="s">
        <v>259</v>
      </c>
      <c r="J5202" s="11" t="s">
        <v>261</v>
      </c>
      <c r="K5202" s="11" t="s">
        <v>12658</v>
      </c>
      <c r="L5202" s="11">
        <v>2</v>
      </c>
    </row>
    <row r="5203" spans="1:12">
      <c r="A5203" s="11" t="s">
        <v>10204</v>
      </c>
      <c r="D5203" s="11" t="s">
        <v>260</v>
      </c>
      <c r="E5203" s="19" t="s">
        <v>10454</v>
      </c>
      <c r="F5203" s="10">
        <v>42036</v>
      </c>
      <c r="G5203" s="10">
        <v>45689</v>
      </c>
      <c r="H5203" s="11">
        <v>11</v>
      </c>
      <c r="I5203" s="20" t="s">
        <v>259</v>
      </c>
      <c r="J5203" s="11" t="s">
        <v>261</v>
      </c>
      <c r="K5203" s="11" t="s">
        <v>12658</v>
      </c>
      <c r="L5203" s="11">
        <v>2</v>
      </c>
    </row>
    <row r="5204" spans="1:12">
      <c r="A5204" s="11" t="s">
        <v>10205</v>
      </c>
      <c r="D5204" s="11" t="s">
        <v>260</v>
      </c>
      <c r="E5204" s="19" t="s">
        <v>10455</v>
      </c>
      <c r="F5204" s="10">
        <v>42036</v>
      </c>
      <c r="G5204" s="10">
        <v>45689</v>
      </c>
      <c r="H5204" s="11">
        <v>11</v>
      </c>
      <c r="I5204" s="20" t="s">
        <v>259</v>
      </c>
      <c r="J5204" s="11" t="s">
        <v>261</v>
      </c>
      <c r="K5204" s="11" t="s">
        <v>12658</v>
      </c>
      <c r="L5204" s="11">
        <v>2</v>
      </c>
    </row>
    <row r="5205" spans="1:12">
      <c r="A5205" s="11" t="s">
        <v>10206</v>
      </c>
      <c r="D5205" s="11" t="s">
        <v>260</v>
      </c>
      <c r="E5205" s="19" t="s">
        <v>10456</v>
      </c>
      <c r="F5205" s="10">
        <v>42036</v>
      </c>
      <c r="G5205" s="10">
        <v>45689</v>
      </c>
      <c r="H5205" s="11">
        <v>11</v>
      </c>
      <c r="I5205" s="20" t="s">
        <v>259</v>
      </c>
      <c r="J5205" s="11" t="s">
        <v>261</v>
      </c>
      <c r="K5205" s="11" t="s">
        <v>12658</v>
      </c>
      <c r="L5205" s="11">
        <v>2</v>
      </c>
    </row>
    <row r="5206" spans="1:12">
      <c r="A5206" s="11" t="s">
        <v>10207</v>
      </c>
      <c r="D5206" s="11" t="s">
        <v>260</v>
      </c>
      <c r="E5206" s="19" t="s">
        <v>10457</v>
      </c>
      <c r="F5206" s="10">
        <v>42036</v>
      </c>
      <c r="G5206" s="10">
        <v>45689</v>
      </c>
      <c r="H5206" s="11">
        <v>11</v>
      </c>
      <c r="I5206" s="20" t="s">
        <v>259</v>
      </c>
      <c r="J5206" s="11" t="s">
        <v>261</v>
      </c>
      <c r="K5206" s="11" t="s">
        <v>12658</v>
      </c>
      <c r="L5206" s="11">
        <v>2</v>
      </c>
    </row>
    <row r="5207" spans="1:12">
      <c r="A5207" s="11" t="s">
        <v>10208</v>
      </c>
      <c r="D5207" s="11" t="s">
        <v>260</v>
      </c>
      <c r="E5207" s="19" t="s">
        <v>10458</v>
      </c>
      <c r="F5207" s="10">
        <v>42036</v>
      </c>
      <c r="G5207" s="10">
        <v>45689</v>
      </c>
      <c r="H5207" s="11">
        <v>11</v>
      </c>
      <c r="I5207" s="20" t="s">
        <v>259</v>
      </c>
      <c r="J5207" s="11" t="s">
        <v>261</v>
      </c>
      <c r="K5207" s="11" t="s">
        <v>12658</v>
      </c>
      <c r="L5207" s="11">
        <v>2</v>
      </c>
    </row>
    <row r="5208" spans="1:12">
      <c r="A5208" s="11" t="s">
        <v>10209</v>
      </c>
      <c r="D5208" s="11" t="s">
        <v>260</v>
      </c>
      <c r="E5208" s="19" t="s">
        <v>10459</v>
      </c>
      <c r="F5208" s="10">
        <v>42036</v>
      </c>
      <c r="G5208" s="10">
        <v>45689</v>
      </c>
      <c r="H5208" s="11">
        <v>11</v>
      </c>
      <c r="I5208" s="20" t="s">
        <v>259</v>
      </c>
      <c r="J5208" s="11" t="s">
        <v>261</v>
      </c>
      <c r="K5208" s="11" t="s">
        <v>12658</v>
      </c>
      <c r="L5208" s="11">
        <v>2</v>
      </c>
    </row>
    <row r="5209" spans="1:12">
      <c r="A5209" s="11" t="s">
        <v>10210</v>
      </c>
      <c r="D5209" s="11" t="s">
        <v>260</v>
      </c>
      <c r="E5209" s="19" t="s">
        <v>10460</v>
      </c>
      <c r="F5209" s="10">
        <v>42036</v>
      </c>
      <c r="G5209" s="10">
        <v>45689</v>
      </c>
      <c r="H5209" s="11">
        <v>11</v>
      </c>
      <c r="I5209" s="20" t="s">
        <v>259</v>
      </c>
      <c r="J5209" s="11" t="s">
        <v>261</v>
      </c>
      <c r="K5209" s="11" t="s">
        <v>12658</v>
      </c>
      <c r="L5209" s="11">
        <v>2</v>
      </c>
    </row>
    <row r="5210" spans="1:12">
      <c r="A5210" s="11" t="s">
        <v>10211</v>
      </c>
      <c r="D5210" s="11" t="s">
        <v>260</v>
      </c>
      <c r="E5210" s="19" t="s">
        <v>10461</v>
      </c>
      <c r="F5210" s="10">
        <v>42036</v>
      </c>
      <c r="G5210" s="10">
        <v>45689</v>
      </c>
      <c r="H5210" s="11">
        <v>11</v>
      </c>
      <c r="I5210" s="20" t="s">
        <v>259</v>
      </c>
      <c r="J5210" s="11" t="s">
        <v>261</v>
      </c>
      <c r="K5210" s="11" t="s">
        <v>12658</v>
      </c>
      <c r="L5210" s="11">
        <v>2</v>
      </c>
    </row>
    <row r="5211" spans="1:12">
      <c r="A5211" s="11" t="s">
        <v>10212</v>
      </c>
      <c r="D5211" s="11" t="s">
        <v>260</v>
      </c>
      <c r="E5211" s="19" t="s">
        <v>10462</v>
      </c>
      <c r="F5211" s="10">
        <v>42036</v>
      </c>
      <c r="G5211" s="10">
        <v>45689</v>
      </c>
      <c r="H5211" s="11">
        <v>11</v>
      </c>
      <c r="I5211" s="11" t="s">
        <v>277</v>
      </c>
      <c r="J5211" s="11" t="s">
        <v>261</v>
      </c>
      <c r="K5211" s="11" t="s">
        <v>12658</v>
      </c>
      <c r="L5211" s="11">
        <v>2</v>
      </c>
    </row>
    <row r="5212" spans="1:12">
      <c r="A5212" s="11" t="s">
        <v>10213</v>
      </c>
      <c r="D5212" s="11" t="s">
        <v>260</v>
      </c>
      <c r="E5212" s="19" t="s">
        <v>10463</v>
      </c>
      <c r="F5212" s="10">
        <v>42036</v>
      </c>
      <c r="G5212" s="10">
        <v>45689</v>
      </c>
      <c r="H5212" s="11">
        <v>11</v>
      </c>
      <c r="I5212" s="11" t="s">
        <v>277</v>
      </c>
      <c r="J5212" s="11" t="s">
        <v>261</v>
      </c>
      <c r="K5212" s="11" t="s">
        <v>12658</v>
      </c>
      <c r="L5212" s="11">
        <v>2</v>
      </c>
    </row>
    <row r="5213" spans="1:12">
      <c r="A5213" s="11" t="s">
        <v>10214</v>
      </c>
      <c r="D5213" s="11" t="s">
        <v>260</v>
      </c>
      <c r="E5213" s="19" t="s">
        <v>10464</v>
      </c>
      <c r="F5213" s="10">
        <v>42036</v>
      </c>
      <c r="G5213" s="10">
        <v>45689</v>
      </c>
      <c r="H5213" s="11">
        <v>11</v>
      </c>
      <c r="I5213" s="11" t="s">
        <v>277</v>
      </c>
      <c r="J5213" s="11" t="s">
        <v>261</v>
      </c>
      <c r="K5213" s="11" t="s">
        <v>12658</v>
      </c>
      <c r="L5213" s="11">
        <v>2</v>
      </c>
    </row>
    <row r="5214" spans="1:12">
      <c r="A5214" s="11" t="s">
        <v>10215</v>
      </c>
      <c r="D5214" s="11" t="s">
        <v>260</v>
      </c>
      <c r="E5214" s="19" t="s">
        <v>10465</v>
      </c>
      <c r="F5214" s="10">
        <v>42036</v>
      </c>
      <c r="G5214" s="10">
        <v>45689</v>
      </c>
      <c r="H5214" s="11">
        <v>11</v>
      </c>
      <c r="I5214" s="20" t="s">
        <v>259</v>
      </c>
      <c r="J5214" s="11" t="s">
        <v>261</v>
      </c>
      <c r="K5214" s="11" t="s">
        <v>12658</v>
      </c>
      <c r="L5214" s="11">
        <v>2</v>
      </c>
    </row>
    <row r="5215" spans="1:12">
      <c r="A5215" s="11" t="s">
        <v>10216</v>
      </c>
      <c r="D5215" s="11" t="s">
        <v>260</v>
      </c>
      <c r="E5215" s="19" t="s">
        <v>10466</v>
      </c>
      <c r="F5215" s="10">
        <v>42036</v>
      </c>
      <c r="G5215" s="10">
        <v>45689</v>
      </c>
      <c r="H5215" s="11">
        <v>11</v>
      </c>
      <c r="I5215" s="20" t="s">
        <v>259</v>
      </c>
      <c r="J5215" s="11" t="s">
        <v>261</v>
      </c>
      <c r="K5215" s="11" t="s">
        <v>12658</v>
      </c>
      <c r="L5215" s="11">
        <v>2</v>
      </c>
    </row>
    <row r="5216" spans="1:12">
      <c r="A5216" s="11" t="s">
        <v>10217</v>
      </c>
      <c r="D5216" s="11" t="s">
        <v>260</v>
      </c>
      <c r="E5216" s="19" t="s">
        <v>10467</v>
      </c>
      <c r="F5216" s="10">
        <v>42036</v>
      </c>
      <c r="G5216" s="10">
        <v>45689</v>
      </c>
      <c r="H5216" s="11">
        <v>11</v>
      </c>
      <c r="I5216" s="20" t="s">
        <v>259</v>
      </c>
      <c r="J5216" s="11" t="s">
        <v>261</v>
      </c>
      <c r="K5216" s="11" t="s">
        <v>12658</v>
      </c>
      <c r="L5216" s="11">
        <v>2</v>
      </c>
    </row>
    <row r="5217" spans="1:12">
      <c r="A5217" s="11" t="s">
        <v>10218</v>
      </c>
      <c r="D5217" s="11" t="s">
        <v>260</v>
      </c>
      <c r="E5217" s="19" t="s">
        <v>10468</v>
      </c>
      <c r="F5217" s="10">
        <v>42036</v>
      </c>
      <c r="G5217" s="10">
        <v>45689</v>
      </c>
      <c r="H5217" s="11">
        <v>11</v>
      </c>
      <c r="I5217" s="20" t="s">
        <v>259</v>
      </c>
      <c r="J5217" s="11" t="s">
        <v>261</v>
      </c>
      <c r="K5217" s="11" t="s">
        <v>12658</v>
      </c>
      <c r="L5217" s="11">
        <v>2</v>
      </c>
    </row>
    <row r="5218" spans="1:12">
      <c r="A5218" s="11" t="s">
        <v>10219</v>
      </c>
      <c r="D5218" s="11" t="s">
        <v>260</v>
      </c>
      <c r="E5218" s="19" t="s">
        <v>10469</v>
      </c>
      <c r="F5218" s="10">
        <v>42036</v>
      </c>
      <c r="G5218" s="10">
        <v>45689</v>
      </c>
      <c r="H5218" s="11">
        <v>11</v>
      </c>
      <c r="I5218" s="20" t="s">
        <v>259</v>
      </c>
      <c r="J5218" s="11" t="s">
        <v>261</v>
      </c>
      <c r="K5218" s="11" t="s">
        <v>12658</v>
      </c>
      <c r="L5218" s="11">
        <v>2</v>
      </c>
    </row>
    <row r="5219" spans="1:12">
      <c r="A5219" s="11" t="s">
        <v>10220</v>
      </c>
      <c r="D5219" s="11" t="s">
        <v>260</v>
      </c>
      <c r="E5219" s="19" t="s">
        <v>10470</v>
      </c>
      <c r="F5219" s="10">
        <v>42036</v>
      </c>
      <c r="G5219" s="10">
        <v>45689</v>
      </c>
      <c r="H5219" s="11">
        <v>11</v>
      </c>
      <c r="I5219" s="20" t="s">
        <v>259</v>
      </c>
      <c r="J5219" s="11" t="s">
        <v>261</v>
      </c>
      <c r="K5219" s="11" t="s">
        <v>12658</v>
      </c>
      <c r="L5219" s="11">
        <v>2</v>
      </c>
    </row>
    <row r="5220" spans="1:12">
      <c r="A5220" s="11" t="s">
        <v>10221</v>
      </c>
      <c r="D5220" s="11" t="s">
        <v>260</v>
      </c>
      <c r="E5220" s="19" t="s">
        <v>10471</v>
      </c>
      <c r="F5220" s="10">
        <v>42036</v>
      </c>
      <c r="G5220" s="10">
        <v>45689</v>
      </c>
      <c r="H5220" s="11">
        <v>11</v>
      </c>
      <c r="I5220" s="20" t="s">
        <v>259</v>
      </c>
      <c r="J5220" s="11" t="s">
        <v>261</v>
      </c>
      <c r="K5220" s="11" t="s">
        <v>12658</v>
      </c>
      <c r="L5220" s="11">
        <v>2</v>
      </c>
    </row>
    <row r="5221" spans="1:12">
      <c r="A5221" s="11" t="s">
        <v>10222</v>
      </c>
      <c r="D5221" s="11" t="s">
        <v>260</v>
      </c>
      <c r="E5221" s="19" t="s">
        <v>10472</v>
      </c>
      <c r="F5221" s="10">
        <v>42036</v>
      </c>
      <c r="G5221" s="10">
        <v>45689</v>
      </c>
      <c r="H5221" s="11">
        <v>11</v>
      </c>
      <c r="I5221" s="20" t="s">
        <v>259</v>
      </c>
      <c r="J5221" s="11" t="s">
        <v>261</v>
      </c>
      <c r="K5221" s="11" t="s">
        <v>12658</v>
      </c>
      <c r="L5221" s="11">
        <v>2</v>
      </c>
    </row>
    <row r="5222" spans="1:12">
      <c r="A5222" s="11" t="s">
        <v>10223</v>
      </c>
      <c r="D5222" s="11" t="s">
        <v>260</v>
      </c>
      <c r="E5222" s="19" t="s">
        <v>10473</v>
      </c>
      <c r="F5222" s="10">
        <v>42036</v>
      </c>
      <c r="G5222" s="10">
        <v>45689</v>
      </c>
      <c r="H5222" s="11">
        <v>11</v>
      </c>
      <c r="I5222" s="20" t="s">
        <v>259</v>
      </c>
      <c r="J5222" s="11" t="s">
        <v>261</v>
      </c>
      <c r="K5222" s="11" t="s">
        <v>12658</v>
      </c>
      <c r="L5222" s="11">
        <v>2</v>
      </c>
    </row>
    <row r="5223" spans="1:12">
      <c r="A5223" s="11" t="s">
        <v>10224</v>
      </c>
      <c r="D5223" s="11" t="s">
        <v>260</v>
      </c>
      <c r="E5223" s="19" t="s">
        <v>10474</v>
      </c>
      <c r="F5223" s="10">
        <v>42036</v>
      </c>
      <c r="G5223" s="10">
        <v>45689</v>
      </c>
      <c r="H5223" s="11">
        <v>11</v>
      </c>
      <c r="I5223" s="20" t="s">
        <v>259</v>
      </c>
      <c r="J5223" s="11" t="s">
        <v>261</v>
      </c>
      <c r="K5223" s="11" t="s">
        <v>12658</v>
      </c>
      <c r="L5223" s="11">
        <v>2</v>
      </c>
    </row>
    <row r="5224" spans="1:12">
      <c r="A5224" s="11" t="s">
        <v>10225</v>
      </c>
      <c r="D5224" s="11" t="s">
        <v>260</v>
      </c>
      <c r="E5224" s="19" t="s">
        <v>10475</v>
      </c>
      <c r="F5224" s="10">
        <v>42036</v>
      </c>
      <c r="G5224" s="10">
        <v>45689</v>
      </c>
      <c r="H5224" s="11">
        <v>11</v>
      </c>
      <c r="I5224" s="20" t="s">
        <v>259</v>
      </c>
      <c r="J5224" s="11" t="s">
        <v>261</v>
      </c>
      <c r="K5224" s="11" t="s">
        <v>12658</v>
      </c>
      <c r="L5224" s="11">
        <v>2</v>
      </c>
    </row>
    <row r="5225" spans="1:12">
      <c r="A5225" s="11" t="s">
        <v>10226</v>
      </c>
      <c r="D5225" s="11" t="s">
        <v>260</v>
      </c>
      <c r="E5225" s="19" t="s">
        <v>10476</v>
      </c>
      <c r="F5225" s="10">
        <v>42036</v>
      </c>
      <c r="G5225" s="10">
        <v>45689</v>
      </c>
      <c r="H5225" s="11">
        <v>11</v>
      </c>
      <c r="I5225" s="20" t="s">
        <v>259</v>
      </c>
      <c r="J5225" s="11" t="s">
        <v>261</v>
      </c>
      <c r="K5225" s="11" t="s">
        <v>12658</v>
      </c>
      <c r="L5225" s="11">
        <v>2</v>
      </c>
    </row>
    <row r="5226" spans="1:12">
      <c r="A5226" s="11" t="s">
        <v>10227</v>
      </c>
      <c r="D5226" s="11" t="s">
        <v>260</v>
      </c>
      <c r="E5226" s="19" t="s">
        <v>10477</v>
      </c>
      <c r="F5226" s="10">
        <v>42036</v>
      </c>
      <c r="G5226" s="10">
        <v>45689</v>
      </c>
      <c r="H5226" s="11">
        <v>11</v>
      </c>
      <c r="I5226" s="20" t="s">
        <v>259</v>
      </c>
      <c r="J5226" s="11" t="s">
        <v>261</v>
      </c>
      <c r="K5226" s="11" t="s">
        <v>12658</v>
      </c>
      <c r="L5226" s="11">
        <v>2</v>
      </c>
    </row>
    <row r="5227" spans="1:12">
      <c r="A5227" s="11" t="s">
        <v>10228</v>
      </c>
      <c r="D5227" s="11" t="s">
        <v>260</v>
      </c>
      <c r="E5227" s="19" t="s">
        <v>10478</v>
      </c>
      <c r="F5227" s="10">
        <v>42036</v>
      </c>
      <c r="G5227" s="10">
        <v>45689</v>
      </c>
      <c r="H5227" s="11">
        <v>11</v>
      </c>
      <c r="I5227" s="20" t="s">
        <v>259</v>
      </c>
      <c r="J5227" s="11" t="s">
        <v>261</v>
      </c>
      <c r="K5227" s="11" t="s">
        <v>12658</v>
      </c>
      <c r="L5227" s="11">
        <v>2</v>
      </c>
    </row>
    <row r="5228" spans="1:12">
      <c r="A5228" s="11" t="s">
        <v>10229</v>
      </c>
      <c r="D5228" s="11" t="s">
        <v>260</v>
      </c>
      <c r="E5228" s="19" t="s">
        <v>10479</v>
      </c>
      <c r="F5228" s="10">
        <v>42036</v>
      </c>
      <c r="G5228" s="10">
        <v>45689</v>
      </c>
      <c r="H5228" s="11">
        <v>11</v>
      </c>
      <c r="I5228" s="20" t="s">
        <v>259</v>
      </c>
      <c r="J5228" s="11" t="s">
        <v>261</v>
      </c>
      <c r="K5228" s="11" t="s">
        <v>12658</v>
      </c>
      <c r="L5228" s="11">
        <v>2</v>
      </c>
    </row>
    <row r="5229" spans="1:12">
      <c r="A5229" s="11" t="s">
        <v>10230</v>
      </c>
      <c r="D5229" s="11" t="s">
        <v>260</v>
      </c>
      <c r="E5229" s="19" t="s">
        <v>10480</v>
      </c>
      <c r="F5229" s="10">
        <v>42036</v>
      </c>
      <c r="G5229" s="10">
        <v>45689</v>
      </c>
      <c r="H5229" s="11">
        <v>11</v>
      </c>
      <c r="I5229" s="11" t="s">
        <v>277</v>
      </c>
      <c r="J5229" s="11" t="s">
        <v>261</v>
      </c>
      <c r="K5229" s="11" t="s">
        <v>12658</v>
      </c>
      <c r="L5229" s="11">
        <v>2</v>
      </c>
    </row>
    <row r="5230" spans="1:12">
      <c r="A5230" s="11" t="s">
        <v>10231</v>
      </c>
      <c r="D5230" s="11" t="s">
        <v>260</v>
      </c>
      <c r="E5230" s="19" t="s">
        <v>10481</v>
      </c>
      <c r="F5230" s="10">
        <v>42036</v>
      </c>
      <c r="G5230" s="10">
        <v>45689</v>
      </c>
      <c r="H5230" s="11">
        <v>11</v>
      </c>
      <c r="I5230" s="11" t="s">
        <v>277</v>
      </c>
      <c r="J5230" s="11" t="s">
        <v>261</v>
      </c>
      <c r="K5230" s="11" t="s">
        <v>12658</v>
      </c>
      <c r="L5230" s="11">
        <v>2</v>
      </c>
    </row>
    <row r="5231" spans="1:12">
      <c r="A5231" s="11" t="s">
        <v>10232</v>
      </c>
      <c r="D5231" s="11" t="s">
        <v>260</v>
      </c>
      <c r="E5231" s="19" t="s">
        <v>10482</v>
      </c>
      <c r="F5231" s="10">
        <v>42036</v>
      </c>
      <c r="G5231" s="10">
        <v>45689</v>
      </c>
      <c r="H5231" s="11">
        <v>11</v>
      </c>
      <c r="I5231" s="11" t="s">
        <v>277</v>
      </c>
      <c r="J5231" s="11" t="s">
        <v>261</v>
      </c>
      <c r="K5231" s="11" t="s">
        <v>12658</v>
      </c>
      <c r="L5231" s="11">
        <v>2</v>
      </c>
    </row>
    <row r="5232" spans="1:12">
      <c r="A5232" s="11" t="s">
        <v>10233</v>
      </c>
      <c r="D5232" s="11" t="s">
        <v>260</v>
      </c>
      <c r="E5232" s="19" t="s">
        <v>10483</v>
      </c>
      <c r="F5232" s="10">
        <v>42036</v>
      </c>
      <c r="G5232" s="10">
        <v>45689</v>
      </c>
      <c r="H5232" s="11">
        <v>11</v>
      </c>
      <c r="I5232" s="20" t="s">
        <v>259</v>
      </c>
      <c r="J5232" s="11" t="s">
        <v>261</v>
      </c>
      <c r="K5232" s="11" t="s">
        <v>12658</v>
      </c>
      <c r="L5232" s="11">
        <v>2</v>
      </c>
    </row>
    <row r="5233" spans="1:12">
      <c r="A5233" s="11" t="s">
        <v>10234</v>
      </c>
      <c r="D5233" s="11" t="s">
        <v>260</v>
      </c>
      <c r="E5233" s="19" t="s">
        <v>10484</v>
      </c>
      <c r="F5233" s="10">
        <v>42036</v>
      </c>
      <c r="G5233" s="10">
        <v>45689</v>
      </c>
      <c r="H5233" s="11">
        <v>11</v>
      </c>
      <c r="I5233" s="20" t="s">
        <v>259</v>
      </c>
      <c r="J5233" s="11" t="s">
        <v>261</v>
      </c>
      <c r="K5233" s="11" t="s">
        <v>12658</v>
      </c>
      <c r="L5233" s="11">
        <v>2</v>
      </c>
    </row>
    <row r="5234" spans="1:12">
      <c r="A5234" s="11" t="s">
        <v>10235</v>
      </c>
      <c r="D5234" s="11" t="s">
        <v>260</v>
      </c>
      <c r="E5234" s="19" t="s">
        <v>10485</v>
      </c>
      <c r="F5234" s="10">
        <v>42036</v>
      </c>
      <c r="G5234" s="10">
        <v>45689</v>
      </c>
      <c r="H5234" s="11">
        <v>11</v>
      </c>
      <c r="I5234" s="20" t="s">
        <v>259</v>
      </c>
      <c r="J5234" s="11" t="s">
        <v>261</v>
      </c>
      <c r="K5234" s="11" t="s">
        <v>12658</v>
      </c>
      <c r="L5234" s="11">
        <v>2</v>
      </c>
    </row>
    <row r="5235" spans="1:12">
      <c r="A5235" s="11" t="s">
        <v>10236</v>
      </c>
      <c r="D5235" s="11" t="s">
        <v>260</v>
      </c>
      <c r="E5235" s="19" t="s">
        <v>10486</v>
      </c>
      <c r="F5235" s="10">
        <v>42036</v>
      </c>
      <c r="G5235" s="10">
        <v>45689</v>
      </c>
      <c r="H5235" s="11">
        <v>11</v>
      </c>
      <c r="I5235" s="20" t="s">
        <v>259</v>
      </c>
      <c r="J5235" s="11" t="s">
        <v>261</v>
      </c>
      <c r="K5235" s="11" t="s">
        <v>12658</v>
      </c>
      <c r="L5235" s="11">
        <v>2</v>
      </c>
    </row>
    <row r="5236" spans="1:12">
      <c r="A5236" s="11" t="s">
        <v>10237</v>
      </c>
      <c r="D5236" s="11" t="s">
        <v>260</v>
      </c>
      <c r="E5236" s="19" t="s">
        <v>10487</v>
      </c>
      <c r="F5236" s="10">
        <v>42036</v>
      </c>
      <c r="G5236" s="10">
        <v>45689</v>
      </c>
      <c r="H5236" s="11">
        <v>11</v>
      </c>
      <c r="I5236" s="20" t="s">
        <v>259</v>
      </c>
      <c r="J5236" s="11" t="s">
        <v>261</v>
      </c>
      <c r="K5236" s="11" t="s">
        <v>12658</v>
      </c>
      <c r="L5236" s="11">
        <v>2</v>
      </c>
    </row>
    <row r="5237" spans="1:12">
      <c r="A5237" s="11" t="s">
        <v>10238</v>
      </c>
      <c r="D5237" s="11" t="s">
        <v>260</v>
      </c>
      <c r="E5237" s="19" t="s">
        <v>10488</v>
      </c>
      <c r="F5237" s="10">
        <v>42036</v>
      </c>
      <c r="G5237" s="10">
        <v>45689</v>
      </c>
      <c r="H5237" s="11">
        <v>11</v>
      </c>
      <c r="I5237" s="20" t="s">
        <v>259</v>
      </c>
      <c r="J5237" s="11" t="s">
        <v>261</v>
      </c>
      <c r="K5237" s="11" t="s">
        <v>12658</v>
      </c>
      <c r="L5237" s="11">
        <v>2</v>
      </c>
    </row>
    <row r="5238" spans="1:12">
      <c r="A5238" s="11" t="s">
        <v>10239</v>
      </c>
      <c r="D5238" s="11" t="s">
        <v>260</v>
      </c>
      <c r="E5238" s="19" t="s">
        <v>10489</v>
      </c>
      <c r="F5238" s="10">
        <v>42036</v>
      </c>
      <c r="G5238" s="10">
        <v>45689</v>
      </c>
      <c r="H5238" s="11">
        <v>11</v>
      </c>
      <c r="I5238" s="20" t="s">
        <v>259</v>
      </c>
      <c r="J5238" s="11" t="s">
        <v>261</v>
      </c>
      <c r="K5238" s="11" t="s">
        <v>12658</v>
      </c>
      <c r="L5238" s="11">
        <v>2</v>
      </c>
    </row>
    <row r="5239" spans="1:12">
      <c r="A5239" s="11" t="s">
        <v>10240</v>
      </c>
      <c r="D5239" s="11" t="s">
        <v>260</v>
      </c>
      <c r="E5239" s="19" t="s">
        <v>10490</v>
      </c>
      <c r="F5239" s="10">
        <v>42036</v>
      </c>
      <c r="G5239" s="10">
        <v>45689</v>
      </c>
      <c r="H5239" s="11">
        <v>11</v>
      </c>
      <c r="I5239" s="20" t="s">
        <v>259</v>
      </c>
      <c r="J5239" s="11" t="s">
        <v>261</v>
      </c>
      <c r="K5239" s="11" t="s">
        <v>12658</v>
      </c>
      <c r="L5239" s="11">
        <v>2</v>
      </c>
    </row>
    <row r="5240" spans="1:12">
      <c r="A5240" s="11" t="s">
        <v>10241</v>
      </c>
      <c r="D5240" s="11" t="s">
        <v>260</v>
      </c>
      <c r="E5240" s="19" t="s">
        <v>10491</v>
      </c>
      <c r="F5240" s="10">
        <v>42036</v>
      </c>
      <c r="G5240" s="10">
        <v>45689</v>
      </c>
      <c r="H5240" s="11">
        <v>11</v>
      </c>
      <c r="I5240" s="20" t="s">
        <v>259</v>
      </c>
      <c r="J5240" s="11" t="s">
        <v>261</v>
      </c>
      <c r="K5240" s="11" t="s">
        <v>12658</v>
      </c>
      <c r="L5240" s="11">
        <v>2</v>
      </c>
    </row>
    <row r="5241" spans="1:12">
      <c r="A5241" s="11" t="s">
        <v>10242</v>
      </c>
      <c r="D5241" s="11" t="s">
        <v>260</v>
      </c>
      <c r="E5241" s="19" t="s">
        <v>10492</v>
      </c>
      <c r="F5241" s="10">
        <v>42036</v>
      </c>
      <c r="G5241" s="10">
        <v>45689</v>
      </c>
      <c r="H5241" s="11">
        <v>11</v>
      </c>
      <c r="I5241" s="20" t="s">
        <v>259</v>
      </c>
      <c r="J5241" s="11" t="s">
        <v>261</v>
      </c>
      <c r="K5241" s="11" t="s">
        <v>12658</v>
      </c>
      <c r="L5241" s="11">
        <v>2</v>
      </c>
    </row>
    <row r="5242" spans="1:12">
      <c r="A5242" s="11" t="s">
        <v>10243</v>
      </c>
      <c r="D5242" s="11" t="s">
        <v>260</v>
      </c>
      <c r="E5242" s="19" t="s">
        <v>10493</v>
      </c>
      <c r="F5242" s="10">
        <v>42036</v>
      </c>
      <c r="G5242" s="10">
        <v>45689</v>
      </c>
      <c r="H5242" s="11">
        <v>11</v>
      </c>
      <c r="I5242" s="20" t="s">
        <v>259</v>
      </c>
      <c r="J5242" s="11" t="s">
        <v>261</v>
      </c>
      <c r="K5242" s="11" t="s">
        <v>12658</v>
      </c>
      <c r="L5242" s="11">
        <v>2</v>
      </c>
    </row>
    <row r="5243" spans="1:12">
      <c r="A5243" s="11" t="s">
        <v>10244</v>
      </c>
      <c r="D5243" s="11" t="s">
        <v>260</v>
      </c>
      <c r="E5243" s="19" t="s">
        <v>10494</v>
      </c>
      <c r="F5243" s="10">
        <v>42036</v>
      </c>
      <c r="G5243" s="10">
        <v>45689</v>
      </c>
      <c r="H5243" s="11">
        <v>11</v>
      </c>
      <c r="I5243" s="20" t="s">
        <v>259</v>
      </c>
      <c r="J5243" s="11" t="s">
        <v>261</v>
      </c>
      <c r="K5243" s="11" t="s">
        <v>12658</v>
      </c>
      <c r="L5243" s="11">
        <v>2</v>
      </c>
    </row>
    <row r="5244" spans="1:12">
      <c r="A5244" s="11" t="s">
        <v>10245</v>
      </c>
      <c r="D5244" s="11" t="s">
        <v>260</v>
      </c>
      <c r="E5244" s="19" t="s">
        <v>10495</v>
      </c>
      <c r="F5244" s="10">
        <v>42036</v>
      </c>
      <c r="G5244" s="10">
        <v>45689</v>
      </c>
      <c r="H5244" s="11">
        <v>11</v>
      </c>
      <c r="I5244" s="20" t="s">
        <v>259</v>
      </c>
      <c r="J5244" s="11" t="s">
        <v>261</v>
      </c>
      <c r="K5244" s="11" t="s">
        <v>12658</v>
      </c>
      <c r="L5244" s="11">
        <v>2</v>
      </c>
    </row>
    <row r="5245" spans="1:12">
      <c r="A5245" s="11" t="s">
        <v>10246</v>
      </c>
      <c r="D5245" s="11" t="s">
        <v>260</v>
      </c>
      <c r="E5245" s="19" t="s">
        <v>10496</v>
      </c>
      <c r="F5245" s="10">
        <v>42036</v>
      </c>
      <c r="G5245" s="10">
        <v>45689</v>
      </c>
      <c r="H5245" s="11">
        <v>11</v>
      </c>
      <c r="I5245" s="20" t="s">
        <v>259</v>
      </c>
      <c r="J5245" s="11" t="s">
        <v>261</v>
      </c>
      <c r="K5245" s="11" t="s">
        <v>12658</v>
      </c>
      <c r="L5245" s="11">
        <v>2</v>
      </c>
    </row>
    <row r="5246" spans="1:12">
      <c r="A5246" s="11" t="s">
        <v>10247</v>
      </c>
      <c r="D5246" s="11" t="s">
        <v>260</v>
      </c>
      <c r="E5246" s="19" t="s">
        <v>10497</v>
      </c>
      <c r="F5246" s="10">
        <v>42036</v>
      </c>
      <c r="G5246" s="10">
        <v>45689</v>
      </c>
      <c r="H5246" s="11">
        <v>11</v>
      </c>
      <c r="I5246" s="20" t="s">
        <v>259</v>
      </c>
      <c r="J5246" s="11" t="s">
        <v>261</v>
      </c>
      <c r="K5246" s="11" t="s">
        <v>12658</v>
      </c>
      <c r="L5246" s="11">
        <v>2</v>
      </c>
    </row>
    <row r="5247" spans="1:12">
      <c r="A5247" s="11" t="s">
        <v>10248</v>
      </c>
      <c r="D5247" s="11" t="s">
        <v>260</v>
      </c>
      <c r="E5247" s="19" t="s">
        <v>10498</v>
      </c>
      <c r="F5247" s="10">
        <v>42036</v>
      </c>
      <c r="G5247" s="10">
        <v>45689</v>
      </c>
      <c r="H5247" s="11">
        <v>11</v>
      </c>
      <c r="I5247" s="11" t="s">
        <v>277</v>
      </c>
      <c r="J5247" s="11" t="s">
        <v>261</v>
      </c>
      <c r="K5247" s="11" t="s">
        <v>12658</v>
      </c>
      <c r="L5247" s="11">
        <v>2</v>
      </c>
    </row>
    <row r="5248" spans="1:12">
      <c r="A5248" s="11" t="s">
        <v>10249</v>
      </c>
      <c r="D5248" s="11" t="s">
        <v>260</v>
      </c>
      <c r="E5248" s="19" t="s">
        <v>10499</v>
      </c>
      <c r="F5248" s="10">
        <v>42036</v>
      </c>
      <c r="G5248" s="10">
        <v>45689</v>
      </c>
      <c r="H5248" s="11">
        <v>11</v>
      </c>
      <c r="I5248" s="11" t="s">
        <v>277</v>
      </c>
      <c r="J5248" s="11" t="s">
        <v>261</v>
      </c>
      <c r="K5248" s="11" t="s">
        <v>12658</v>
      </c>
      <c r="L5248" s="11">
        <v>2</v>
      </c>
    </row>
    <row r="5249" spans="1:12">
      <c r="A5249" s="11" t="s">
        <v>10250</v>
      </c>
      <c r="D5249" s="11" t="s">
        <v>260</v>
      </c>
      <c r="E5249" s="19" t="s">
        <v>10500</v>
      </c>
      <c r="F5249" s="10">
        <v>42036</v>
      </c>
      <c r="G5249" s="10">
        <v>45689</v>
      </c>
      <c r="H5249" s="11">
        <v>11</v>
      </c>
      <c r="I5249" s="11" t="s">
        <v>277</v>
      </c>
      <c r="J5249" s="11" t="s">
        <v>261</v>
      </c>
      <c r="K5249" s="11" t="s">
        <v>12658</v>
      </c>
      <c r="L5249" s="11">
        <v>2</v>
      </c>
    </row>
    <row r="5250" spans="1:12">
      <c r="A5250" s="11" t="s">
        <v>10251</v>
      </c>
      <c r="D5250" s="11" t="s">
        <v>260</v>
      </c>
      <c r="E5250" s="19" t="s">
        <v>10501</v>
      </c>
      <c r="F5250" s="10">
        <v>42036</v>
      </c>
      <c r="G5250" s="10">
        <v>45689</v>
      </c>
      <c r="H5250" s="11">
        <v>11</v>
      </c>
      <c r="I5250" s="20" t="s">
        <v>259</v>
      </c>
      <c r="J5250" s="11" t="s">
        <v>261</v>
      </c>
      <c r="K5250" s="11" t="s">
        <v>12658</v>
      </c>
      <c r="L5250" s="11">
        <v>2</v>
      </c>
    </row>
    <row r="5251" spans="1:12">
      <c r="A5251" s="11" t="s">
        <v>10252</v>
      </c>
      <c r="D5251" s="11" t="s">
        <v>260</v>
      </c>
      <c r="E5251" s="19" t="s">
        <v>10502</v>
      </c>
      <c r="F5251" s="10">
        <v>42036</v>
      </c>
      <c r="G5251" s="10">
        <v>45689</v>
      </c>
      <c r="H5251" s="11">
        <v>11</v>
      </c>
      <c r="I5251" s="20" t="s">
        <v>259</v>
      </c>
      <c r="J5251" s="11" t="s">
        <v>261</v>
      </c>
      <c r="K5251" s="11" t="s">
        <v>12658</v>
      </c>
      <c r="L5251" s="11">
        <v>2</v>
      </c>
    </row>
    <row r="5252" spans="1:12">
      <c r="A5252" s="11" t="s">
        <v>10253</v>
      </c>
      <c r="D5252" s="11" t="s">
        <v>260</v>
      </c>
      <c r="E5252" s="19" t="s">
        <v>10503</v>
      </c>
      <c r="F5252" s="10">
        <v>42036</v>
      </c>
      <c r="G5252" s="10">
        <v>45689</v>
      </c>
      <c r="H5252" s="11">
        <v>11</v>
      </c>
      <c r="I5252" s="20" t="s">
        <v>259</v>
      </c>
      <c r="J5252" s="11" t="s">
        <v>261</v>
      </c>
      <c r="K5252" s="11" t="s">
        <v>12658</v>
      </c>
      <c r="L5252" s="11">
        <v>2</v>
      </c>
    </row>
    <row r="5253" spans="1:12">
      <c r="A5253" s="11" t="s">
        <v>10254</v>
      </c>
      <c r="D5253" s="11" t="s">
        <v>260</v>
      </c>
      <c r="E5253" s="19" t="s">
        <v>10504</v>
      </c>
      <c r="F5253" s="10">
        <v>42036</v>
      </c>
      <c r="G5253" s="10">
        <v>45689</v>
      </c>
      <c r="H5253" s="11">
        <v>11</v>
      </c>
      <c r="I5253" s="20" t="s">
        <v>259</v>
      </c>
      <c r="J5253" s="11" t="s">
        <v>261</v>
      </c>
      <c r="K5253" s="11" t="s">
        <v>12658</v>
      </c>
      <c r="L5253" s="11">
        <v>2</v>
      </c>
    </row>
    <row r="5254" spans="1:12">
      <c r="A5254" s="11" t="s">
        <v>10255</v>
      </c>
      <c r="D5254" s="11" t="s">
        <v>260</v>
      </c>
      <c r="E5254" s="19" t="s">
        <v>10505</v>
      </c>
      <c r="F5254" s="10">
        <v>42036</v>
      </c>
      <c r="G5254" s="10">
        <v>45689</v>
      </c>
      <c r="H5254" s="11">
        <v>11</v>
      </c>
      <c r="I5254" s="20" t="s">
        <v>259</v>
      </c>
      <c r="J5254" s="11" t="s">
        <v>261</v>
      </c>
      <c r="K5254" s="11" t="s">
        <v>12658</v>
      </c>
      <c r="L5254" s="11">
        <v>2</v>
      </c>
    </row>
    <row r="5255" spans="1:12">
      <c r="A5255" s="11" t="s">
        <v>10256</v>
      </c>
      <c r="D5255" s="11" t="s">
        <v>260</v>
      </c>
      <c r="E5255" s="19" t="s">
        <v>10506</v>
      </c>
      <c r="F5255" s="10">
        <v>42036</v>
      </c>
      <c r="G5255" s="10">
        <v>45689</v>
      </c>
      <c r="H5255" s="11">
        <v>11</v>
      </c>
      <c r="I5255" s="20" t="s">
        <v>259</v>
      </c>
      <c r="J5255" s="11" t="s">
        <v>261</v>
      </c>
      <c r="K5255" s="11" t="s">
        <v>12658</v>
      </c>
      <c r="L5255" s="11">
        <v>2</v>
      </c>
    </row>
    <row r="5256" spans="1:12">
      <c r="A5256" s="11" t="s">
        <v>10257</v>
      </c>
      <c r="D5256" s="11" t="s">
        <v>260</v>
      </c>
      <c r="E5256" s="19" t="s">
        <v>10507</v>
      </c>
      <c r="F5256" s="10">
        <v>42036</v>
      </c>
      <c r="G5256" s="10">
        <v>45689</v>
      </c>
      <c r="H5256" s="11">
        <v>11</v>
      </c>
      <c r="I5256" s="20" t="s">
        <v>259</v>
      </c>
      <c r="J5256" s="11" t="s">
        <v>261</v>
      </c>
      <c r="K5256" s="11" t="s">
        <v>12658</v>
      </c>
      <c r="L5256" s="11">
        <v>2</v>
      </c>
    </row>
    <row r="5257" spans="1:12">
      <c r="A5257" s="11" t="s">
        <v>10258</v>
      </c>
      <c r="D5257" s="11" t="s">
        <v>260</v>
      </c>
      <c r="E5257" s="19" t="s">
        <v>10508</v>
      </c>
      <c r="F5257" s="10">
        <v>42036</v>
      </c>
      <c r="G5257" s="10">
        <v>45689</v>
      </c>
      <c r="H5257" s="11">
        <v>11</v>
      </c>
      <c r="I5257" s="20" t="s">
        <v>259</v>
      </c>
      <c r="J5257" s="11" t="s">
        <v>261</v>
      </c>
      <c r="K5257" s="11" t="s">
        <v>12658</v>
      </c>
      <c r="L5257" s="11">
        <v>2</v>
      </c>
    </row>
    <row r="5258" spans="1:12">
      <c r="A5258" s="11" t="s">
        <v>10259</v>
      </c>
      <c r="D5258" s="11" t="s">
        <v>260</v>
      </c>
      <c r="E5258" s="19" t="s">
        <v>10509</v>
      </c>
      <c r="F5258" s="10">
        <v>42036</v>
      </c>
      <c r="G5258" s="10">
        <v>45689</v>
      </c>
      <c r="H5258" s="11">
        <v>11</v>
      </c>
      <c r="I5258" s="20" t="s">
        <v>259</v>
      </c>
      <c r="J5258" s="11" t="s">
        <v>261</v>
      </c>
      <c r="K5258" s="11" t="s">
        <v>12658</v>
      </c>
      <c r="L5258" s="11">
        <v>2</v>
      </c>
    </row>
    <row r="5259" spans="1:12">
      <c r="A5259" s="11" t="s">
        <v>10260</v>
      </c>
      <c r="D5259" s="11" t="s">
        <v>260</v>
      </c>
      <c r="E5259" s="19" t="s">
        <v>10510</v>
      </c>
      <c r="F5259" s="10">
        <v>42036</v>
      </c>
      <c r="G5259" s="10">
        <v>45689</v>
      </c>
      <c r="H5259" s="11">
        <v>11</v>
      </c>
      <c r="I5259" s="20" t="s">
        <v>259</v>
      </c>
      <c r="J5259" s="11" t="s">
        <v>261</v>
      </c>
      <c r="K5259" s="11" t="s">
        <v>12658</v>
      </c>
      <c r="L5259" s="11">
        <v>2</v>
      </c>
    </row>
    <row r="5260" spans="1:12">
      <c r="A5260" s="11" t="s">
        <v>10261</v>
      </c>
      <c r="D5260" s="11" t="s">
        <v>260</v>
      </c>
      <c r="E5260" s="19" t="s">
        <v>10511</v>
      </c>
      <c r="F5260" s="10">
        <v>42036</v>
      </c>
      <c r="G5260" s="10">
        <v>45689</v>
      </c>
      <c r="H5260" s="11">
        <v>11</v>
      </c>
      <c r="I5260" s="20" t="s">
        <v>259</v>
      </c>
      <c r="J5260" s="11" t="s">
        <v>261</v>
      </c>
      <c r="K5260" s="11" t="s">
        <v>12658</v>
      </c>
      <c r="L5260" s="11">
        <v>2</v>
      </c>
    </row>
    <row r="5261" spans="1:12">
      <c r="A5261" s="11" t="s">
        <v>10262</v>
      </c>
      <c r="D5261" s="11" t="s">
        <v>260</v>
      </c>
      <c r="E5261" s="19" t="s">
        <v>10512</v>
      </c>
      <c r="F5261" s="10">
        <v>42036</v>
      </c>
      <c r="G5261" s="10">
        <v>45689</v>
      </c>
      <c r="H5261" s="11">
        <v>11</v>
      </c>
      <c r="I5261" s="20" t="s">
        <v>259</v>
      </c>
      <c r="J5261" s="11" t="s">
        <v>261</v>
      </c>
      <c r="K5261" s="11" t="s">
        <v>12658</v>
      </c>
      <c r="L5261" s="11">
        <v>2</v>
      </c>
    </row>
    <row r="5262" spans="1:12">
      <c r="A5262" s="11" t="s">
        <v>10513</v>
      </c>
      <c r="D5262" s="11" t="s">
        <v>260</v>
      </c>
      <c r="E5262" s="19" t="s">
        <v>10763</v>
      </c>
      <c r="F5262" s="10">
        <v>42036</v>
      </c>
      <c r="G5262" s="10">
        <v>45689</v>
      </c>
      <c r="H5262" s="11">
        <v>11</v>
      </c>
      <c r="I5262" s="20" t="s">
        <v>259</v>
      </c>
      <c r="J5262" s="11" t="s">
        <v>261</v>
      </c>
      <c r="K5262" s="11" t="s">
        <v>12658</v>
      </c>
      <c r="L5262" s="11">
        <v>2</v>
      </c>
    </row>
    <row r="5263" spans="1:12">
      <c r="A5263" s="11" t="s">
        <v>10514</v>
      </c>
      <c r="D5263" s="11" t="s">
        <v>260</v>
      </c>
      <c r="E5263" s="19" t="s">
        <v>10764</v>
      </c>
      <c r="F5263" s="10">
        <v>42036</v>
      </c>
      <c r="G5263" s="10">
        <v>45689</v>
      </c>
      <c r="H5263" s="11">
        <v>11</v>
      </c>
      <c r="I5263" s="20" t="s">
        <v>259</v>
      </c>
      <c r="J5263" s="11" t="s">
        <v>261</v>
      </c>
      <c r="K5263" s="11" t="s">
        <v>12658</v>
      </c>
      <c r="L5263" s="11">
        <v>2</v>
      </c>
    </row>
    <row r="5264" spans="1:12">
      <c r="A5264" s="11" t="s">
        <v>10515</v>
      </c>
      <c r="D5264" s="11" t="s">
        <v>260</v>
      </c>
      <c r="E5264" s="19" t="s">
        <v>10765</v>
      </c>
      <c r="F5264" s="10">
        <v>42036</v>
      </c>
      <c r="G5264" s="10">
        <v>45689</v>
      </c>
      <c r="H5264" s="11">
        <v>11</v>
      </c>
      <c r="I5264" s="20" t="s">
        <v>259</v>
      </c>
      <c r="J5264" s="11" t="s">
        <v>261</v>
      </c>
      <c r="K5264" s="11" t="s">
        <v>12658</v>
      </c>
      <c r="L5264" s="11">
        <v>2</v>
      </c>
    </row>
    <row r="5265" spans="1:12">
      <c r="A5265" s="11" t="s">
        <v>10516</v>
      </c>
      <c r="D5265" s="11" t="s">
        <v>260</v>
      </c>
      <c r="E5265" s="19" t="s">
        <v>10766</v>
      </c>
      <c r="F5265" s="10">
        <v>42036</v>
      </c>
      <c r="G5265" s="10">
        <v>45689</v>
      </c>
      <c r="H5265" s="11">
        <v>11</v>
      </c>
      <c r="I5265" s="11" t="s">
        <v>277</v>
      </c>
      <c r="J5265" s="11" t="s">
        <v>261</v>
      </c>
      <c r="K5265" s="11" t="s">
        <v>12658</v>
      </c>
      <c r="L5265" s="11">
        <v>2</v>
      </c>
    </row>
    <row r="5266" spans="1:12">
      <c r="A5266" s="11" t="s">
        <v>10517</v>
      </c>
      <c r="D5266" s="11" t="s">
        <v>260</v>
      </c>
      <c r="E5266" s="19" t="s">
        <v>10767</v>
      </c>
      <c r="F5266" s="10">
        <v>42036</v>
      </c>
      <c r="G5266" s="10">
        <v>45689</v>
      </c>
      <c r="H5266" s="11">
        <v>11</v>
      </c>
      <c r="I5266" s="11" t="s">
        <v>277</v>
      </c>
      <c r="J5266" s="11" t="s">
        <v>261</v>
      </c>
      <c r="K5266" s="11" t="s">
        <v>12658</v>
      </c>
      <c r="L5266" s="11">
        <v>2</v>
      </c>
    </row>
    <row r="5267" spans="1:12">
      <c r="A5267" s="11" t="s">
        <v>10518</v>
      </c>
      <c r="D5267" s="11" t="s">
        <v>260</v>
      </c>
      <c r="E5267" s="19" t="s">
        <v>10768</v>
      </c>
      <c r="F5267" s="10">
        <v>42036</v>
      </c>
      <c r="G5267" s="10">
        <v>45689</v>
      </c>
      <c r="H5267" s="11">
        <v>11</v>
      </c>
      <c r="I5267" s="11" t="s">
        <v>277</v>
      </c>
      <c r="J5267" s="11" t="s">
        <v>261</v>
      </c>
      <c r="K5267" s="11" t="s">
        <v>12658</v>
      </c>
      <c r="L5267" s="11">
        <v>2</v>
      </c>
    </row>
    <row r="5268" spans="1:12">
      <c r="A5268" s="11" t="s">
        <v>10519</v>
      </c>
      <c r="D5268" s="11" t="s">
        <v>260</v>
      </c>
      <c r="E5268" s="19" t="s">
        <v>10769</v>
      </c>
      <c r="F5268" s="10">
        <v>42036</v>
      </c>
      <c r="G5268" s="10">
        <v>45689</v>
      </c>
      <c r="H5268" s="11">
        <v>11</v>
      </c>
      <c r="I5268" s="20" t="s">
        <v>259</v>
      </c>
      <c r="J5268" s="11" t="s">
        <v>261</v>
      </c>
      <c r="K5268" s="11" t="s">
        <v>12658</v>
      </c>
      <c r="L5268" s="11">
        <v>2</v>
      </c>
    </row>
    <row r="5269" spans="1:12">
      <c r="A5269" s="11" t="s">
        <v>10520</v>
      </c>
      <c r="D5269" s="11" t="s">
        <v>260</v>
      </c>
      <c r="E5269" s="19" t="s">
        <v>10770</v>
      </c>
      <c r="F5269" s="10">
        <v>42036</v>
      </c>
      <c r="G5269" s="10">
        <v>45689</v>
      </c>
      <c r="H5269" s="11">
        <v>11</v>
      </c>
      <c r="I5269" s="20" t="s">
        <v>259</v>
      </c>
      <c r="J5269" s="11" t="s">
        <v>261</v>
      </c>
      <c r="K5269" s="11" t="s">
        <v>12658</v>
      </c>
      <c r="L5269" s="11">
        <v>2</v>
      </c>
    </row>
    <row r="5270" spans="1:12">
      <c r="A5270" s="11" t="s">
        <v>10521</v>
      </c>
      <c r="D5270" s="11" t="s">
        <v>260</v>
      </c>
      <c r="E5270" s="19" t="s">
        <v>10771</v>
      </c>
      <c r="F5270" s="10">
        <v>42036</v>
      </c>
      <c r="G5270" s="10">
        <v>45689</v>
      </c>
      <c r="H5270" s="11">
        <v>11</v>
      </c>
      <c r="I5270" s="20" t="s">
        <v>259</v>
      </c>
      <c r="J5270" s="11" t="s">
        <v>261</v>
      </c>
      <c r="K5270" s="11" t="s">
        <v>12658</v>
      </c>
      <c r="L5270" s="11">
        <v>2</v>
      </c>
    </row>
    <row r="5271" spans="1:12">
      <c r="A5271" s="11" t="s">
        <v>10522</v>
      </c>
      <c r="D5271" s="11" t="s">
        <v>260</v>
      </c>
      <c r="E5271" s="19" t="s">
        <v>10772</v>
      </c>
      <c r="F5271" s="10">
        <v>42036</v>
      </c>
      <c r="G5271" s="10">
        <v>45689</v>
      </c>
      <c r="H5271" s="11">
        <v>11</v>
      </c>
      <c r="I5271" s="20" t="s">
        <v>259</v>
      </c>
      <c r="J5271" s="11" t="s">
        <v>261</v>
      </c>
      <c r="K5271" s="11" t="s">
        <v>12658</v>
      </c>
      <c r="L5271" s="11">
        <v>2</v>
      </c>
    </row>
    <row r="5272" spans="1:12">
      <c r="A5272" s="11" t="s">
        <v>10523</v>
      </c>
      <c r="D5272" s="11" t="s">
        <v>260</v>
      </c>
      <c r="E5272" s="19" t="s">
        <v>10773</v>
      </c>
      <c r="F5272" s="10">
        <v>42036</v>
      </c>
      <c r="G5272" s="10">
        <v>45689</v>
      </c>
      <c r="H5272" s="11">
        <v>11</v>
      </c>
      <c r="I5272" s="20" t="s">
        <v>259</v>
      </c>
      <c r="J5272" s="11" t="s">
        <v>261</v>
      </c>
      <c r="K5272" s="11" t="s">
        <v>12658</v>
      </c>
      <c r="L5272" s="11">
        <v>2</v>
      </c>
    </row>
    <row r="5273" spans="1:12">
      <c r="A5273" s="11" t="s">
        <v>10524</v>
      </c>
      <c r="D5273" s="11" t="s">
        <v>260</v>
      </c>
      <c r="E5273" s="19" t="s">
        <v>10774</v>
      </c>
      <c r="F5273" s="10">
        <v>42036</v>
      </c>
      <c r="G5273" s="10">
        <v>45689</v>
      </c>
      <c r="H5273" s="11">
        <v>11</v>
      </c>
      <c r="I5273" s="20" t="s">
        <v>259</v>
      </c>
      <c r="J5273" s="11" t="s">
        <v>261</v>
      </c>
      <c r="K5273" s="11" t="s">
        <v>12658</v>
      </c>
      <c r="L5273" s="11">
        <v>2</v>
      </c>
    </row>
    <row r="5274" spans="1:12">
      <c r="A5274" s="11" t="s">
        <v>10525</v>
      </c>
      <c r="D5274" s="11" t="s">
        <v>260</v>
      </c>
      <c r="E5274" s="19" t="s">
        <v>10775</v>
      </c>
      <c r="F5274" s="10">
        <v>42036</v>
      </c>
      <c r="G5274" s="10">
        <v>45689</v>
      </c>
      <c r="H5274" s="11">
        <v>11</v>
      </c>
      <c r="I5274" s="20" t="s">
        <v>259</v>
      </c>
      <c r="J5274" s="11" t="s">
        <v>261</v>
      </c>
      <c r="K5274" s="11" t="s">
        <v>12658</v>
      </c>
      <c r="L5274" s="11">
        <v>2</v>
      </c>
    </row>
    <row r="5275" spans="1:12">
      <c r="A5275" s="11" t="s">
        <v>10526</v>
      </c>
      <c r="D5275" s="11" t="s">
        <v>260</v>
      </c>
      <c r="E5275" s="19" t="s">
        <v>10776</v>
      </c>
      <c r="F5275" s="10">
        <v>42036</v>
      </c>
      <c r="G5275" s="10">
        <v>45689</v>
      </c>
      <c r="H5275" s="11">
        <v>11</v>
      </c>
      <c r="I5275" s="20" t="s">
        <v>259</v>
      </c>
      <c r="J5275" s="11" t="s">
        <v>261</v>
      </c>
      <c r="K5275" s="11" t="s">
        <v>12658</v>
      </c>
      <c r="L5275" s="11">
        <v>2</v>
      </c>
    </row>
    <row r="5276" spans="1:12">
      <c r="A5276" s="11" t="s">
        <v>10527</v>
      </c>
      <c r="D5276" s="11" t="s">
        <v>260</v>
      </c>
      <c r="E5276" s="19" t="s">
        <v>10777</v>
      </c>
      <c r="F5276" s="10">
        <v>42036</v>
      </c>
      <c r="G5276" s="10">
        <v>45689</v>
      </c>
      <c r="H5276" s="11">
        <v>11</v>
      </c>
      <c r="I5276" s="20" t="s">
        <v>259</v>
      </c>
      <c r="J5276" s="11" t="s">
        <v>261</v>
      </c>
      <c r="K5276" s="11" t="s">
        <v>12658</v>
      </c>
      <c r="L5276" s="11">
        <v>2</v>
      </c>
    </row>
    <row r="5277" spans="1:12">
      <c r="A5277" s="11" t="s">
        <v>10528</v>
      </c>
      <c r="D5277" s="11" t="s">
        <v>260</v>
      </c>
      <c r="E5277" s="19" t="s">
        <v>10778</v>
      </c>
      <c r="F5277" s="10">
        <v>42036</v>
      </c>
      <c r="G5277" s="10">
        <v>45689</v>
      </c>
      <c r="H5277" s="11">
        <v>11</v>
      </c>
      <c r="I5277" s="20" t="s">
        <v>259</v>
      </c>
      <c r="J5277" s="11" t="s">
        <v>261</v>
      </c>
      <c r="K5277" s="11" t="s">
        <v>12658</v>
      </c>
      <c r="L5277" s="11">
        <v>2</v>
      </c>
    </row>
    <row r="5278" spans="1:12">
      <c r="A5278" s="11" t="s">
        <v>10529</v>
      </c>
      <c r="D5278" s="11" t="s">
        <v>260</v>
      </c>
      <c r="E5278" s="19" t="s">
        <v>10779</v>
      </c>
      <c r="F5278" s="10">
        <v>42036</v>
      </c>
      <c r="G5278" s="10">
        <v>45689</v>
      </c>
      <c r="H5278" s="11">
        <v>11</v>
      </c>
      <c r="I5278" s="20" t="s">
        <v>259</v>
      </c>
      <c r="J5278" s="11" t="s">
        <v>261</v>
      </c>
      <c r="K5278" s="11" t="s">
        <v>12658</v>
      </c>
      <c r="L5278" s="11">
        <v>2</v>
      </c>
    </row>
    <row r="5279" spans="1:12">
      <c r="A5279" s="11" t="s">
        <v>10530</v>
      </c>
      <c r="D5279" s="11" t="s">
        <v>260</v>
      </c>
      <c r="E5279" s="19" t="s">
        <v>10780</v>
      </c>
      <c r="F5279" s="10">
        <v>42036</v>
      </c>
      <c r="G5279" s="10">
        <v>45689</v>
      </c>
      <c r="H5279" s="11">
        <v>11</v>
      </c>
      <c r="I5279" s="20" t="s">
        <v>259</v>
      </c>
      <c r="J5279" s="11" t="s">
        <v>261</v>
      </c>
      <c r="K5279" s="11" t="s">
        <v>12658</v>
      </c>
      <c r="L5279" s="11">
        <v>2</v>
      </c>
    </row>
    <row r="5280" spans="1:12">
      <c r="A5280" s="11" t="s">
        <v>10531</v>
      </c>
      <c r="D5280" s="11" t="s">
        <v>260</v>
      </c>
      <c r="E5280" s="19" t="s">
        <v>10781</v>
      </c>
      <c r="F5280" s="10">
        <v>42036</v>
      </c>
      <c r="G5280" s="10">
        <v>45689</v>
      </c>
      <c r="H5280" s="11">
        <v>11</v>
      </c>
      <c r="I5280" s="20" t="s">
        <v>259</v>
      </c>
      <c r="J5280" s="11" t="s">
        <v>261</v>
      </c>
      <c r="K5280" s="11" t="s">
        <v>12658</v>
      </c>
      <c r="L5280" s="11">
        <v>2</v>
      </c>
    </row>
    <row r="5281" spans="1:12">
      <c r="A5281" s="11" t="s">
        <v>10532</v>
      </c>
      <c r="D5281" s="11" t="s">
        <v>260</v>
      </c>
      <c r="E5281" s="19" t="s">
        <v>10782</v>
      </c>
      <c r="F5281" s="10">
        <v>42036</v>
      </c>
      <c r="G5281" s="10">
        <v>45689</v>
      </c>
      <c r="H5281" s="11">
        <v>11</v>
      </c>
      <c r="I5281" s="20" t="s">
        <v>259</v>
      </c>
      <c r="J5281" s="11" t="s">
        <v>261</v>
      </c>
      <c r="K5281" s="11" t="s">
        <v>12658</v>
      </c>
      <c r="L5281" s="11">
        <v>2</v>
      </c>
    </row>
    <row r="5282" spans="1:12">
      <c r="A5282" s="11" t="s">
        <v>10533</v>
      </c>
      <c r="D5282" s="11" t="s">
        <v>260</v>
      </c>
      <c r="E5282" s="19" t="s">
        <v>10783</v>
      </c>
      <c r="F5282" s="10">
        <v>42036</v>
      </c>
      <c r="G5282" s="10">
        <v>45689</v>
      </c>
      <c r="H5282" s="11">
        <v>11</v>
      </c>
      <c r="I5282" s="20" t="s">
        <v>259</v>
      </c>
      <c r="J5282" s="11" t="s">
        <v>261</v>
      </c>
      <c r="K5282" s="11" t="s">
        <v>12658</v>
      </c>
      <c r="L5282" s="11">
        <v>2</v>
      </c>
    </row>
    <row r="5283" spans="1:12">
      <c r="A5283" s="11" t="s">
        <v>10534</v>
      </c>
      <c r="D5283" s="11" t="s">
        <v>260</v>
      </c>
      <c r="E5283" s="19" t="s">
        <v>10784</v>
      </c>
      <c r="F5283" s="10">
        <v>42036</v>
      </c>
      <c r="G5283" s="10">
        <v>45689</v>
      </c>
      <c r="H5283" s="11">
        <v>11</v>
      </c>
      <c r="I5283" s="11" t="s">
        <v>277</v>
      </c>
      <c r="J5283" s="11" t="s">
        <v>261</v>
      </c>
      <c r="K5283" s="11" t="s">
        <v>12658</v>
      </c>
      <c r="L5283" s="11">
        <v>2</v>
      </c>
    </row>
    <row r="5284" spans="1:12">
      <c r="A5284" s="11" t="s">
        <v>10535</v>
      </c>
      <c r="D5284" s="11" t="s">
        <v>260</v>
      </c>
      <c r="E5284" s="19" t="s">
        <v>10785</v>
      </c>
      <c r="F5284" s="10">
        <v>42036</v>
      </c>
      <c r="G5284" s="10">
        <v>45689</v>
      </c>
      <c r="H5284" s="11">
        <v>11</v>
      </c>
      <c r="I5284" s="11" t="s">
        <v>277</v>
      </c>
      <c r="J5284" s="11" t="s">
        <v>261</v>
      </c>
      <c r="K5284" s="11" t="s">
        <v>12658</v>
      </c>
      <c r="L5284" s="11">
        <v>2</v>
      </c>
    </row>
    <row r="5285" spans="1:12">
      <c r="A5285" s="11" t="s">
        <v>10536</v>
      </c>
      <c r="D5285" s="11" t="s">
        <v>260</v>
      </c>
      <c r="E5285" s="19" t="s">
        <v>10786</v>
      </c>
      <c r="F5285" s="10">
        <v>42036</v>
      </c>
      <c r="G5285" s="10">
        <v>45689</v>
      </c>
      <c r="H5285" s="11">
        <v>11</v>
      </c>
      <c r="I5285" s="11" t="s">
        <v>277</v>
      </c>
      <c r="J5285" s="11" t="s">
        <v>261</v>
      </c>
      <c r="K5285" s="11" t="s">
        <v>12658</v>
      </c>
      <c r="L5285" s="11">
        <v>2</v>
      </c>
    </row>
    <row r="5286" spans="1:12">
      <c r="A5286" s="11" t="s">
        <v>10537</v>
      </c>
      <c r="D5286" s="11" t="s">
        <v>260</v>
      </c>
      <c r="E5286" s="19" t="s">
        <v>10787</v>
      </c>
      <c r="F5286" s="10">
        <v>42036</v>
      </c>
      <c r="G5286" s="10">
        <v>45689</v>
      </c>
      <c r="H5286" s="11">
        <v>11</v>
      </c>
      <c r="I5286" s="20" t="s">
        <v>259</v>
      </c>
      <c r="J5286" s="11" t="s">
        <v>261</v>
      </c>
      <c r="K5286" s="11" t="s">
        <v>12658</v>
      </c>
      <c r="L5286" s="11">
        <v>2</v>
      </c>
    </row>
    <row r="5287" spans="1:12">
      <c r="A5287" s="11" t="s">
        <v>10538</v>
      </c>
      <c r="D5287" s="11" t="s">
        <v>260</v>
      </c>
      <c r="E5287" s="19" t="s">
        <v>10788</v>
      </c>
      <c r="F5287" s="10">
        <v>42036</v>
      </c>
      <c r="G5287" s="10">
        <v>45689</v>
      </c>
      <c r="H5287" s="11">
        <v>11</v>
      </c>
      <c r="I5287" s="20" t="s">
        <v>259</v>
      </c>
      <c r="J5287" s="11" t="s">
        <v>261</v>
      </c>
      <c r="K5287" s="11" t="s">
        <v>12658</v>
      </c>
      <c r="L5287" s="11">
        <v>2</v>
      </c>
    </row>
    <row r="5288" spans="1:12">
      <c r="A5288" s="11" t="s">
        <v>10539</v>
      </c>
      <c r="D5288" s="11" t="s">
        <v>260</v>
      </c>
      <c r="E5288" s="19" t="s">
        <v>10789</v>
      </c>
      <c r="F5288" s="10">
        <v>42036</v>
      </c>
      <c r="G5288" s="10">
        <v>45689</v>
      </c>
      <c r="H5288" s="11">
        <v>11</v>
      </c>
      <c r="I5288" s="20" t="s">
        <v>259</v>
      </c>
      <c r="J5288" s="11" t="s">
        <v>261</v>
      </c>
      <c r="K5288" s="11" t="s">
        <v>12658</v>
      </c>
      <c r="L5288" s="11">
        <v>2</v>
      </c>
    </row>
    <row r="5289" spans="1:12">
      <c r="A5289" s="11" t="s">
        <v>10540</v>
      </c>
      <c r="D5289" s="11" t="s">
        <v>260</v>
      </c>
      <c r="E5289" s="19" t="s">
        <v>10790</v>
      </c>
      <c r="F5289" s="10">
        <v>42036</v>
      </c>
      <c r="G5289" s="10">
        <v>45689</v>
      </c>
      <c r="H5289" s="11">
        <v>11</v>
      </c>
      <c r="I5289" s="20" t="s">
        <v>259</v>
      </c>
      <c r="J5289" s="11" t="s">
        <v>261</v>
      </c>
      <c r="K5289" s="11" t="s">
        <v>12658</v>
      </c>
      <c r="L5289" s="11">
        <v>2</v>
      </c>
    </row>
    <row r="5290" spans="1:12">
      <c r="A5290" s="11" t="s">
        <v>10541</v>
      </c>
      <c r="D5290" s="11" t="s">
        <v>260</v>
      </c>
      <c r="E5290" s="19" t="s">
        <v>10791</v>
      </c>
      <c r="F5290" s="10">
        <v>42036</v>
      </c>
      <c r="G5290" s="10">
        <v>45689</v>
      </c>
      <c r="H5290" s="11">
        <v>11</v>
      </c>
      <c r="I5290" s="20" t="s">
        <v>259</v>
      </c>
      <c r="J5290" s="11" t="s">
        <v>261</v>
      </c>
      <c r="K5290" s="11" t="s">
        <v>12658</v>
      </c>
      <c r="L5290" s="11">
        <v>2</v>
      </c>
    </row>
    <row r="5291" spans="1:12">
      <c r="A5291" s="11" t="s">
        <v>10542</v>
      </c>
      <c r="D5291" s="11" t="s">
        <v>260</v>
      </c>
      <c r="E5291" s="19" t="s">
        <v>10792</v>
      </c>
      <c r="F5291" s="10">
        <v>42036</v>
      </c>
      <c r="G5291" s="10">
        <v>45689</v>
      </c>
      <c r="H5291" s="11">
        <v>11</v>
      </c>
      <c r="I5291" s="20" t="s">
        <v>259</v>
      </c>
      <c r="J5291" s="11" t="s">
        <v>261</v>
      </c>
      <c r="K5291" s="11" t="s">
        <v>12658</v>
      </c>
      <c r="L5291" s="11">
        <v>2</v>
      </c>
    </row>
    <row r="5292" spans="1:12">
      <c r="A5292" s="11" t="s">
        <v>10543</v>
      </c>
      <c r="D5292" s="11" t="s">
        <v>260</v>
      </c>
      <c r="E5292" s="19" t="s">
        <v>10793</v>
      </c>
      <c r="F5292" s="10">
        <v>42036</v>
      </c>
      <c r="G5292" s="10">
        <v>45689</v>
      </c>
      <c r="H5292" s="11">
        <v>11</v>
      </c>
      <c r="I5292" s="20" t="s">
        <v>259</v>
      </c>
      <c r="J5292" s="11" t="s">
        <v>261</v>
      </c>
      <c r="K5292" s="11" t="s">
        <v>12658</v>
      </c>
      <c r="L5292" s="11">
        <v>2</v>
      </c>
    </row>
    <row r="5293" spans="1:12">
      <c r="A5293" s="11" t="s">
        <v>10544</v>
      </c>
      <c r="D5293" s="11" t="s">
        <v>260</v>
      </c>
      <c r="E5293" s="19" t="s">
        <v>10794</v>
      </c>
      <c r="F5293" s="10">
        <v>42036</v>
      </c>
      <c r="G5293" s="10">
        <v>45689</v>
      </c>
      <c r="H5293" s="11">
        <v>11</v>
      </c>
      <c r="I5293" s="20" t="s">
        <v>259</v>
      </c>
      <c r="J5293" s="11" t="s">
        <v>261</v>
      </c>
      <c r="K5293" s="11" t="s">
        <v>12658</v>
      </c>
      <c r="L5293" s="11">
        <v>2</v>
      </c>
    </row>
    <row r="5294" spans="1:12">
      <c r="A5294" s="11" t="s">
        <v>10545</v>
      </c>
      <c r="D5294" s="11" t="s">
        <v>260</v>
      </c>
      <c r="E5294" s="19" t="s">
        <v>10795</v>
      </c>
      <c r="F5294" s="10">
        <v>42036</v>
      </c>
      <c r="G5294" s="10">
        <v>45689</v>
      </c>
      <c r="H5294" s="11">
        <v>11</v>
      </c>
      <c r="I5294" s="20" t="s">
        <v>259</v>
      </c>
      <c r="J5294" s="11" t="s">
        <v>261</v>
      </c>
      <c r="K5294" s="11" t="s">
        <v>12658</v>
      </c>
      <c r="L5294" s="11">
        <v>2</v>
      </c>
    </row>
    <row r="5295" spans="1:12">
      <c r="A5295" s="11" t="s">
        <v>10546</v>
      </c>
      <c r="D5295" s="11" t="s">
        <v>260</v>
      </c>
      <c r="E5295" s="19" t="s">
        <v>10796</v>
      </c>
      <c r="F5295" s="10">
        <v>42036</v>
      </c>
      <c r="G5295" s="10">
        <v>45689</v>
      </c>
      <c r="H5295" s="11">
        <v>11</v>
      </c>
      <c r="I5295" s="20" t="s">
        <v>259</v>
      </c>
      <c r="J5295" s="11" t="s">
        <v>261</v>
      </c>
      <c r="K5295" s="11" t="s">
        <v>12658</v>
      </c>
      <c r="L5295" s="11">
        <v>2</v>
      </c>
    </row>
    <row r="5296" spans="1:12">
      <c r="A5296" s="11" t="s">
        <v>10547</v>
      </c>
      <c r="D5296" s="11" t="s">
        <v>260</v>
      </c>
      <c r="E5296" s="19" t="s">
        <v>10797</v>
      </c>
      <c r="F5296" s="10">
        <v>42036</v>
      </c>
      <c r="G5296" s="10">
        <v>45689</v>
      </c>
      <c r="H5296" s="11">
        <v>11</v>
      </c>
      <c r="I5296" s="20" t="s">
        <v>259</v>
      </c>
      <c r="J5296" s="11" t="s">
        <v>261</v>
      </c>
      <c r="K5296" s="11" t="s">
        <v>12658</v>
      </c>
      <c r="L5296" s="11">
        <v>2</v>
      </c>
    </row>
    <row r="5297" spans="1:12">
      <c r="A5297" s="11" t="s">
        <v>10548</v>
      </c>
      <c r="D5297" s="11" t="s">
        <v>260</v>
      </c>
      <c r="E5297" s="19" t="s">
        <v>10798</v>
      </c>
      <c r="F5297" s="10">
        <v>42036</v>
      </c>
      <c r="G5297" s="10">
        <v>45689</v>
      </c>
      <c r="H5297" s="11">
        <v>11</v>
      </c>
      <c r="I5297" s="20" t="s">
        <v>259</v>
      </c>
      <c r="J5297" s="11" t="s">
        <v>261</v>
      </c>
      <c r="K5297" s="11" t="s">
        <v>12658</v>
      </c>
      <c r="L5297" s="11">
        <v>2</v>
      </c>
    </row>
    <row r="5298" spans="1:12">
      <c r="A5298" s="11" t="s">
        <v>10549</v>
      </c>
      <c r="D5298" s="11" t="s">
        <v>260</v>
      </c>
      <c r="E5298" s="19" t="s">
        <v>10799</v>
      </c>
      <c r="F5298" s="10">
        <v>42036</v>
      </c>
      <c r="G5298" s="10">
        <v>45689</v>
      </c>
      <c r="H5298" s="11">
        <v>11</v>
      </c>
      <c r="I5298" s="20" t="s">
        <v>259</v>
      </c>
      <c r="J5298" s="11" t="s">
        <v>261</v>
      </c>
      <c r="K5298" s="11" t="s">
        <v>12658</v>
      </c>
      <c r="L5298" s="11">
        <v>2</v>
      </c>
    </row>
    <row r="5299" spans="1:12">
      <c r="A5299" s="11" t="s">
        <v>10550</v>
      </c>
      <c r="D5299" s="11" t="s">
        <v>260</v>
      </c>
      <c r="E5299" s="19" t="s">
        <v>10800</v>
      </c>
      <c r="F5299" s="10">
        <v>42036</v>
      </c>
      <c r="G5299" s="10">
        <v>45689</v>
      </c>
      <c r="H5299" s="11">
        <v>11</v>
      </c>
      <c r="I5299" s="20" t="s">
        <v>259</v>
      </c>
      <c r="J5299" s="11" t="s">
        <v>261</v>
      </c>
      <c r="K5299" s="11" t="s">
        <v>12658</v>
      </c>
      <c r="L5299" s="11">
        <v>2</v>
      </c>
    </row>
    <row r="5300" spans="1:12">
      <c r="A5300" s="11" t="s">
        <v>10551</v>
      </c>
      <c r="D5300" s="11" t="s">
        <v>260</v>
      </c>
      <c r="E5300" s="19" t="s">
        <v>10801</v>
      </c>
      <c r="F5300" s="10">
        <v>42036</v>
      </c>
      <c r="G5300" s="10">
        <v>45689</v>
      </c>
      <c r="H5300" s="11">
        <v>11</v>
      </c>
      <c r="I5300" s="20" t="s">
        <v>259</v>
      </c>
      <c r="J5300" s="11" t="s">
        <v>261</v>
      </c>
      <c r="K5300" s="11" t="s">
        <v>12658</v>
      </c>
      <c r="L5300" s="11">
        <v>2</v>
      </c>
    </row>
    <row r="5301" spans="1:12">
      <c r="A5301" s="11" t="s">
        <v>10552</v>
      </c>
      <c r="D5301" s="11" t="s">
        <v>260</v>
      </c>
      <c r="E5301" s="19" t="s">
        <v>10802</v>
      </c>
      <c r="F5301" s="10">
        <v>42036</v>
      </c>
      <c r="G5301" s="10">
        <v>45689</v>
      </c>
      <c r="H5301" s="11">
        <v>11</v>
      </c>
      <c r="I5301" s="11" t="s">
        <v>277</v>
      </c>
      <c r="J5301" s="11" t="s">
        <v>261</v>
      </c>
      <c r="K5301" s="11" t="s">
        <v>12658</v>
      </c>
      <c r="L5301" s="11">
        <v>2</v>
      </c>
    </row>
    <row r="5302" spans="1:12">
      <c r="A5302" s="11" t="s">
        <v>10553</v>
      </c>
      <c r="D5302" s="11" t="s">
        <v>260</v>
      </c>
      <c r="E5302" s="19" t="s">
        <v>10803</v>
      </c>
      <c r="F5302" s="10">
        <v>42036</v>
      </c>
      <c r="G5302" s="10">
        <v>45689</v>
      </c>
      <c r="H5302" s="11">
        <v>11</v>
      </c>
      <c r="I5302" s="11" t="s">
        <v>277</v>
      </c>
      <c r="J5302" s="11" t="s">
        <v>261</v>
      </c>
      <c r="K5302" s="11" t="s">
        <v>12658</v>
      </c>
      <c r="L5302" s="11">
        <v>2</v>
      </c>
    </row>
    <row r="5303" spans="1:12">
      <c r="A5303" s="11" t="s">
        <v>10554</v>
      </c>
      <c r="D5303" s="11" t="s">
        <v>260</v>
      </c>
      <c r="E5303" s="19" t="s">
        <v>10804</v>
      </c>
      <c r="F5303" s="10">
        <v>42036</v>
      </c>
      <c r="G5303" s="10">
        <v>45689</v>
      </c>
      <c r="H5303" s="11">
        <v>11</v>
      </c>
      <c r="I5303" s="11" t="s">
        <v>277</v>
      </c>
      <c r="J5303" s="11" t="s">
        <v>261</v>
      </c>
      <c r="K5303" s="11" t="s">
        <v>12658</v>
      </c>
      <c r="L5303" s="11">
        <v>2</v>
      </c>
    </row>
    <row r="5304" spans="1:12">
      <c r="A5304" s="11" t="s">
        <v>10555</v>
      </c>
      <c r="D5304" s="11" t="s">
        <v>260</v>
      </c>
      <c r="E5304" s="19" t="s">
        <v>10805</v>
      </c>
      <c r="F5304" s="10">
        <v>42036</v>
      </c>
      <c r="G5304" s="10">
        <v>45689</v>
      </c>
      <c r="H5304" s="11">
        <v>11</v>
      </c>
      <c r="I5304" s="20" t="s">
        <v>259</v>
      </c>
      <c r="J5304" s="11" t="s">
        <v>261</v>
      </c>
      <c r="K5304" s="11" t="s">
        <v>12658</v>
      </c>
      <c r="L5304" s="11">
        <v>2</v>
      </c>
    </row>
    <row r="5305" spans="1:12">
      <c r="A5305" s="11" t="s">
        <v>10556</v>
      </c>
      <c r="D5305" s="11" t="s">
        <v>260</v>
      </c>
      <c r="E5305" s="19" t="s">
        <v>10806</v>
      </c>
      <c r="F5305" s="10">
        <v>42036</v>
      </c>
      <c r="G5305" s="10">
        <v>45689</v>
      </c>
      <c r="H5305" s="11">
        <v>11</v>
      </c>
      <c r="I5305" s="20" t="s">
        <v>259</v>
      </c>
      <c r="J5305" s="11" t="s">
        <v>261</v>
      </c>
      <c r="K5305" s="11" t="s">
        <v>12658</v>
      </c>
      <c r="L5305" s="11">
        <v>2</v>
      </c>
    </row>
    <row r="5306" spans="1:12">
      <c r="A5306" s="11" t="s">
        <v>10557</v>
      </c>
      <c r="D5306" s="11" t="s">
        <v>260</v>
      </c>
      <c r="E5306" s="19" t="s">
        <v>10807</v>
      </c>
      <c r="F5306" s="10">
        <v>42036</v>
      </c>
      <c r="G5306" s="10">
        <v>45689</v>
      </c>
      <c r="H5306" s="11">
        <v>11</v>
      </c>
      <c r="I5306" s="20" t="s">
        <v>259</v>
      </c>
      <c r="J5306" s="11" t="s">
        <v>261</v>
      </c>
      <c r="K5306" s="11" t="s">
        <v>12658</v>
      </c>
      <c r="L5306" s="11">
        <v>2</v>
      </c>
    </row>
    <row r="5307" spans="1:12">
      <c r="A5307" s="11" t="s">
        <v>10558</v>
      </c>
      <c r="D5307" s="11" t="s">
        <v>260</v>
      </c>
      <c r="E5307" s="19" t="s">
        <v>10808</v>
      </c>
      <c r="F5307" s="10">
        <v>42036</v>
      </c>
      <c r="G5307" s="10">
        <v>45689</v>
      </c>
      <c r="H5307" s="11">
        <v>11</v>
      </c>
      <c r="I5307" s="20" t="s">
        <v>259</v>
      </c>
      <c r="J5307" s="11" t="s">
        <v>261</v>
      </c>
      <c r="K5307" s="11" t="s">
        <v>12658</v>
      </c>
      <c r="L5307" s="11">
        <v>2</v>
      </c>
    </row>
    <row r="5308" spans="1:12">
      <c r="A5308" s="11" t="s">
        <v>10559</v>
      </c>
      <c r="D5308" s="11" t="s">
        <v>260</v>
      </c>
      <c r="E5308" s="19" t="s">
        <v>10809</v>
      </c>
      <c r="F5308" s="10">
        <v>42036</v>
      </c>
      <c r="G5308" s="10">
        <v>45689</v>
      </c>
      <c r="H5308" s="11">
        <v>11</v>
      </c>
      <c r="I5308" s="20" t="s">
        <v>259</v>
      </c>
      <c r="J5308" s="11" t="s">
        <v>261</v>
      </c>
      <c r="K5308" s="11" t="s">
        <v>12658</v>
      </c>
      <c r="L5308" s="11">
        <v>2</v>
      </c>
    </row>
    <row r="5309" spans="1:12">
      <c r="A5309" s="11" t="s">
        <v>10560</v>
      </c>
      <c r="D5309" s="11" t="s">
        <v>260</v>
      </c>
      <c r="E5309" s="19" t="s">
        <v>10810</v>
      </c>
      <c r="F5309" s="10">
        <v>42036</v>
      </c>
      <c r="G5309" s="10">
        <v>45689</v>
      </c>
      <c r="H5309" s="11">
        <v>11</v>
      </c>
      <c r="I5309" s="20" t="s">
        <v>259</v>
      </c>
      <c r="J5309" s="11" t="s">
        <v>261</v>
      </c>
      <c r="K5309" s="11" t="s">
        <v>12658</v>
      </c>
      <c r="L5309" s="11">
        <v>2</v>
      </c>
    </row>
    <row r="5310" spans="1:12">
      <c r="A5310" s="11" t="s">
        <v>10561</v>
      </c>
      <c r="D5310" s="11" t="s">
        <v>260</v>
      </c>
      <c r="E5310" s="19" t="s">
        <v>10811</v>
      </c>
      <c r="F5310" s="10">
        <v>42036</v>
      </c>
      <c r="G5310" s="10">
        <v>45689</v>
      </c>
      <c r="H5310" s="11">
        <v>11</v>
      </c>
      <c r="I5310" s="20" t="s">
        <v>259</v>
      </c>
      <c r="J5310" s="11" t="s">
        <v>261</v>
      </c>
      <c r="K5310" s="11" t="s">
        <v>12658</v>
      </c>
      <c r="L5310" s="11">
        <v>2</v>
      </c>
    </row>
    <row r="5311" spans="1:12">
      <c r="A5311" s="11" t="s">
        <v>10562</v>
      </c>
      <c r="D5311" s="11" t="s">
        <v>260</v>
      </c>
      <c r="E5311" s="19" t="s">
        <v>10812</v>
      </c>
      <c r="F5311" s="10">
        <v>42036</v>
      </c>
      <c r="G5311" s="10">
        <v>45689</v>
      </c>
      <c r="H5311" s="11">
        <v>11</v>
      </c>
      <c r="I5311" s="20" t="s">
        <v>259</v>
      </c>
      <c r="J5311" s="11" t="s">
        <v>261</v>
      </c>
      <c r="K5311" s="11" t="s">
        <v>12658</v>
      </c>
      <c r="L5311" s="11">
        <v>2</v>
      </c>
    </row>
    <row r="5312" spans="1:12">
      <c r="A5312" s="11" t="s">
        <v>10563</v>
      </c>
      <c r="D5312" s="11" t="s">
        <v>260</v>
      </c>
      <c r="E5312" s="19" t="s">
        <v>10813</v>
      </c>
      <c r="F5312" s="10">
        <v>42036</v>
      </c>
      <c r="G5312" s="10">
        <v>45689</v>
      </c>
      <c r="H5312" s="11">
        <v>11</v>
      </c>
      <c r="I5312" s="20" t="s">
        <v>259</v>
      </c>
      <c r="J5312" s="11" t="s">
        <v>261</v>
      </c>
      <c r="K5312" s="11" t="s">
        <v>12658</v>
      </c>
      <c r="L5312" s="11">
        <v>2</v>
      </c>
    </row>
    <row r="5313" spans="1:12">
      <c r="A5313" s="11" t="s">
        <v>10564</v>
      </c>
      <c r="D5313" s="11" t="s">
        <v>260</v>
      </c>
      <c r="E5313" s="19" t="s">
        <v>10814</v>
      </c>
      <c r="F5313" s="10">
        <v>42036</v>
      </c>
      <c r="G5313" s="10">
        <v>45689</v>
      </c>
      <c r="H5313" s="11">
        <v>11</v>
      </c>
      <c r="I5313" s="20" t="s">
        <v>259</v>
      </c>
      <c r="J5313" s="11" t="s">
        <v>261</v>
      </c>
      <c r="K5313" s="11" t="s">
        <v>12658</v>
      </c>
      <c r="L5313" s="11">
        <v>2</v>
      </c>
    </row>
    <row r="5314" spans="1:12">
      <c r="A5314" s="11" t="s">
        <v>10565</v>
      </c>
      <c r="D5314" s="11" t="s">
        <v>260</v>
      </c>
      <c r="E5314" s="19" t="s">
        <v>10815</v>
      </c>
      <c r="F5314" s="10">
        <v>42036</v>
      </c>
      <c r="G5314" s="10">
        <v>45689</v>
      </c>
      <c r="H5314" s="11">
        <v>11</v>
      </c>
      <c r="I5314" s="20" t="s">
        <v>259</v>
      </c>
      <c r="J5314" s="11" t="s">
        <v>261</v>
      </c>
      <c r="K5314" s="11" t="s">
        <v>12658</v>
      </c>
      <c r="L5314" s="11">
        <v>2</v>
      </c>
    </row>
    <row r="5315" spans="1:12">
      <c r="A5315" s="11" t="s">
        <v>10566</v>
      </c>
      <c r="D5315" s="11" t="s">
        <v>260</v>
      </c>
      <c r="E5315" s="19" t="s">
        <v>10816</v>
      </c>
      <c r="F5315" s="10">
        <v>42036</v>
      </c>
      <c r="G5315" s="10">
        <v>45689</v>
      </c>
      <c r="H5315" s="11">
        <v>11</v>
      </c>
      <c r="I5315" s="20" t="s">
        <v>259</v>
      </c>
      <c r="J5315" s="11" t="s">
        <v>261</v>
      </c>
      <c r="K5315" s="11" t="s">
        <v>12658</v>
      </c>
      <c r="L5315" s="11">
        <v>2</v>
      </c>
    </row>
    <row r="5316" spans="1:12">
      <c r="A5316" s="11" t="s">
        <v>10567</v>
      </c>
      <c r="D5316" s="11" t="s">
        <v>260</v>
      </c>
      <c r="E5316" s="19" t="s">
        <v>10817</v>
      </c>
      <c r="F5316" s="10">
        <v>42036</v>
      </c>
      <c r="G5316" s="10">
        <v>45689</v>
      </c>
      <c r="H5316" s="11">
        <v>11</v>
      </c>
      <c r="I5316" s="20" t="s">
        <v>259</v>
      </c>
      <c r="J5316" s="11" t="s">
        <v>261</v>
      </c>
      <c r="K5316" s="11" t="s">
        <v>12658</v>
      </c>
      <c r="L5316" s="11">
        <v>2</v>
      </c>
    </row>
    <row r="5317" spans="1:12">
      <c r="A5317" s="11" t="s">
        <v>10568</v>
      </c>
      <c r="D5317" s="11" t="s">
        <v>260</v>
      </c>
      <c r="E5317" s="19" t="s">
        <v>10818</v>
      </c>
      <c r="F5317" s="10">
        <v>42036</v>
      </c>
      <c r="G5317" s="10">
        <v>45689</v>
      </c>
      <c r="H5317" s="11">
        <v>11</v>
      </c>
      <c r="I5317" s="20" t="s">
        <v>259</v>
      </c>
      <c r="J5317" s="11" t="s">
        <v>261</v>
      </c>
      <c r="K5317" s="11" t="s">
        <v>12658</v>
      </c>
      <c r="L5317" s="11">
        <v>2</v>
      </c>
    </row>
    <row r="5318" spans="1:12">
      <c r="A5318" s="11" t="s">
        <v>10569</v>
      </c>
      <c r="D5318" s="11" t="s">
        <v>260</v>
      </c>
      <c r="E5318" s="19" t="s">
        <v>10819</v>
      </c>
      <c r="F5318" s="10">
        <v>42036</v>
      </c>
      <c r="G5318" s="10">
        <v>45689</v>
      </c>
      <c r="H5318" s="11">
        <v>11</v>
      </c>
      <c r="I5318" s="20" t="s">
        <v>259</v>
      </c>
      <c r="J5318" s="11" t="s">
        <v>261</v>
      </c>
      <c r="K5318" s="11" t="s">
        <v>12658</v>
      </c>
      <c r="L5318" s="11">
        <v>2</v>
      </c>
    </row>
    <row r="5319" spans="1:12">
      <c r="A5319" s="11" t="s">
        <v>10570</v>
      </c>
      <c r="D5319" s="11" t="s">
        <v>260</v>
      </c>
      <c r="E5319" s="19" t="s">
        <v>10820</v>
      </c>
      <c r="F5319" s="10">
        <v>42036</v>
      </c>
      <c r="G5319" s="10">
        <v>45689</v>
      </c>
      <c r="H5319" s="11">
        <v>11</v>
      </c>
      <c r="I5319" s="11" t="s">
        <v>277</v>
      </c>
      <c r="J5319" s="11" t="s">
        <v>261</v>
      </c>
      <c r="K5319" s="11" t="s">
        <v>12658</v>
      </c>
      <c r="L5319" s="11">
        <v>2</v>
      </c>
    </row>
    <row r="5320" spans="1:12">
      <c r="A5320" s="11" t="s">
        <v>10571</v>
      </c>
      <c r="D5320" s="11" t="s">
        <v>260</v>
      </c>
      <c r="E5320" s="19" t="s">
        <v>10821</v>
      </c>
      <c r="F5320" s="10">
        <v>42036</v>
      </c>
      <c r="G5320" s="10">
        <v>45689</v>
      </c>
      <c r="H5320" s="11">
        <v>11</v>
      </c>
      <c r="I5320" s="11" t="s">
        <v>277</v>
      </c>
      <c r="J5320" s="11" t="s">
        <v>261</v>
      </c>
      <c r="K5320" s="11" t="s">
        <v>12658</v>
      </c>
      <c r="L5320" s="11">
        <v>2</v>
      </c>
    </row>
    <row r="5321" spans="1:12">
      <c r="A5321" s="11" t="s">
        <v>10572</v>
      </c>
      <c r="D5321" s="11" t="s">
        <v>260</v>
      </c>
      <c r="E5321" s="19" t="s">
        <v>10822</v>
      </c>
      <c r="F5321" s="10">
        <v>42036</v>
      </c>
      <c r="G5321" s="10">
        <v>45689</v>
      </c>
      <c r="H5321" s="11">
        <v>11</v>
      </c>
      <c r="I5321" s="11" t="s">
        <v>277</v>
      </c>
      <c r="J5321" s="11" t="s">
        <v>261</v>
      </c>
      <c r="K5321" s="11" t="s">
        <v>12658</v>
      </c>
      <c r="L5321" s="11">
        <v>2</v>
      </c>
    </row>
    <row r="5322" spans="1:12">
      <c r="A5322" s="11" t="s">
        <v>10573</v>
      </c>
      <c r="D5322" s="11" t="s">
        <v>260</v>
      </c>
      <c r="E5322" s="19" t="s">
        <v>10823</v>
      </c>
      <c r="F5322" s="10">
        <v>42036</v>
      </c>
      <c r="G5322" s="10">
        <v>45689</v>
      </c>
      <c r="H5322" s="11">
        <v>11</v>
      </c>
      <c r="I5322" s="20" t="s">
        <v>259</v>
      </c>
      <c r="J5322" s="11" t="s">
        <v>261</v>
      </c>
      <c r="K5322" s="11" t="s">
        <v>12658</v>
      </c>
      <c r="L5322" s="11">
        <v>2</v>
      </c>
    </row>
    <row r="5323" spans="1:12">
      <c r="A5323" s="11" t="s">
        <v>10574</v>
      </c>
      <c r="D5323" s="11" t="s">
        <v>260</v>
      </c>
      <c r="E5323" s="19" t="s">
        <v>10824</v>
      </c>
      <c r="F5323" s="10">
        <v>42036</v>
      </c>
      <c r="G5323" s="10">
        <v>45689</v>
      </c>
      <c r="H5323" s="11">
        <v>11</v>
      </c>
      <c r="I5323" s="20" t="s">
        <v>259</v>
      </c>
      <c r="J5323" s="11" t="s">
        <v>261</v>
      </c>
      <c r="K5323" s="11" t="s">
        <v>12658</v>
      </c>
      <c r="L5323" s="11">
        <v>2</v>
      </c>
    </row>
    <row r="5324" spans="1:12">
      <c r="A5324" s="11" t="s">
        <v>10575</v>
      </c>
      <c r="D5324" s="11" t="s">
        <v>260</v>
      </c>
      <c r="E5324" s="19" t="s">
        <v>10825</v>
      </c>
      <c r="F5324" s="10">
        <v>42036</v>
      </c>
      <c r="G5324" s="10">
        <v>45689</v>
      </c>
      <c r="H5324" s="11">
        <v>11</v>
      </c>
      <c r="I5324" s="20" t="s">
        <v>259</v>
      </c>
      <c r="J5324" s="11" t="s">
        <v>261</v>
      </c>
      <c r="K5324" s="11" t="s">
        <v>12658</v>
      </c>
      <c r="L5324" s="11">
        <v>2</v>
      </c>
    </row>
    <row r="5325" spans="1:12">
      <c r="A5325" s="11" t="s">
        <v>10576</v>
      </c>
      <c r="D5325" s="11" t="s">
        <v>260</v>
      </c>
      <c r="E5325" s="19" t="s">
        <v>10826</v>
      </c>
      <c r="F5325" s="10">
        <v>42036</v>
      </c>
      <c r="G5325" s="10">
        <v>45689</v>
      </c>
      <c r="H5325" s="11">
        <v>11</v>
      </c>
      <c r="I5325" s="20" t="s">
        <v>259</v>
      </c>
      <c r="J5325" s="11" t="s">
        <v>261</v>
      </c>
      <c r="K5325" s="11" t="s">
        <v>12658</v>
      </c>
      <c r="L5325" s="11">
        <v>2</v>
      </c>
    </row>
    <row r="5326" spans="1:12">
      <c r="A5326" s="11" t="s">
        <v>10577</v>
      </c>
      <c r="D5326" s="11" t="s">
        <v>260</v>
      </c>
      <c r="E5326" s="19" t="s">
        <v>10827</v>
      </c>
      <c r="F5326" s="10">
        <v>42036</v>
      </c>
      <c r="G5326" s="10">
        <v>45689</v>
      </c>
      <c r="H5326" s="11">
        <v>11</v>
      </c>
      <c r="I5326" s="20" t="s">
        <v>259</v>
      </c>
      <c r="J5326" s="11" t="s">
        <v>261</v>
      </c>
      <c r="K5326" s="11" t="s">
        <v>12658</v>
      </c>
      <c r="L5326" s="11">
        <v>2</v>
      </c>
    </row>
    <row r="5327" spans="1:12">
      <c r="A5327" s="11" t="s">
        <v>10578</v>
      </c>
      <c r="D5327" s="11" t="s">
        <v>260</v>
      </c>
      <c r="E5327" s="19" t="s">
        <v>10828</v>
      </c>
      <c r="F5327" s="10">
        <v>42036</v>
      </c>
      <c r="G5327" s="10">
        <v>45689</v>
      </c>
      <c r="H5327" s="11">
        <v>11</v>
      </c>
      <c r="I5327" s="20" t="s">
        <v>259</v>
      </c>
      <c r="J5327" s="11" t="s">
        <v>261</v>
      </c>
      <c r="K5327" s="11" t="s">
        <v>12658</v>
      </c>
      <c r="L5327" s="11">
        <v>2</v>
      </c>
    </row>
    <row r="5328" spans="1:12">
      <c r="A5328" s="11" t="s">
        <v>10579</v>
      </c>
      <c r="D5328" s="11" t="s">
        <v>260</v>
      </c>
      <c r="E5328" s="19" t="s">
        <v>10829</v>
      </c>
      <c r="F5328" s="10">
        <v>42036</v>
      </c>
      <c r="G5328" s="10">
        <v>45689</v>
      </c>
      <c r="H5328" s="11">
        <v>11</v>
      </c>
      <c r="I5328" s="20" t="s">
        <v>259</v>
      </c>
      <c r="J5328" s="11" t="s">
        <v>261</v>
      </c>
      <c r="K5328" s="11" t="s">
        <v>12658</v>
      </c>
      <c r="L5328" s="11">
        <v>2</v>
      </c>
    </row>
    <row r="5329" spans="1:12">
      <c r="A5329" s="11" t="s">
        <v>10580</v>
      </c>
      <c r="D5329" s="11" t="s">
        <v>260</v>
      </c>
      <c r="E5329" s="19" t="s">
        <v>10830</v>
      </c>
      <c r="F5329" s="10">
        <v>42036</v>
      </c>
      <c r="G5329" s="10">
        <v>45689</v>
      </c>
      <c r="H5329" s="11">
        <v>11</v>
      </c>
      <c r="I5329" s="20" t="s">
        <v>259</v>
      </c>
      <c r="J5329" s="11" t="s">
        <v>261</v>
      </c>
      <c r="K5329" s="11" t="s">
        <v>12658</v>
      </c>
      <c r="L5329" s="11">
        <v>2</v>
      </c>
    </row>
    <row r="5330" spans="1:12">
      <c r="A5330" s="11" t="s">
        <v>10581</v>
      </c>
      <c r="D5330" s="11" t="s">
        <v>260</v>
      </c>
      <c r="E5330" s="19" t="s">
        <v>10831</v>
      </c>
      <c r="F5330" s="10">
        <v>42036</v>
      </c>
      <c r="G5330" s="10">
        <v>45689</v>
      </c>
      <c r="H5330" s="11">
        <v>11</v>
      </c>
      <c r="I5330" s="20" t="s">
        <v>259</v>
      </c>
      <c r="J5330" s="11" t="s">
        <v>261</v>
      </c>
      <c r="K5330" s="11" t="s">
        <v>12658</v>
      </c>
      <c r="L5330" s="11">
        <v>2</v>
      </c>
    </row>
    <row r="5331" spans="1:12">
      <c r="A5331" s="11" t="s">
        <v>10582</v>
      </c>
      <c r="D5331" s="11" t="s">
        <v>260</v>
      </c>
      <c r="E5331" s="19" t="s">
        <v>10832</v>
      </c>
      <c r="F5331" s="10">
        <v>42036</v>
      </c>
      <c r="G5331" s="10">
        <v>45689</v>
      </c>
      <c r="H5331" s="11">
        <v>11</v>
      </c>
      <c r="I5331" s="20" t="s">
        <v>259</v>
      </c>
      <c r="J5331" s="11" t="s">
        <v>261</v>
      </c>
      <c r="K5331" s="11" t="s">
        <v>12658</v>
      </c>
      <c r="L5331" s="11">
        <v>2</v>
      </c>
    </row>
    <row r="5332" spans="1:12">
      <c r="A5332" s="11" t="s">
        <v>10583</v>
      </c>
      <c r="D5332" s="11" t="s">
        <v>260</v>
      </c>
      <c r="E5332" s="19" t="s">
        <v>10833</v>
      </c>
      <c r="F5332" s="10">
        <v>42036</v>
      </c>
      <c r="G5332" s="10">
        <v>45689</v>
      </c>
      <c r="H5332" s="11">
        <v>11</v>
      </c>
      <c r="I5332" s="20" t="s">
        <v>259</v>
      </c>
      <c r="J5332" s="11" t="s">
        <v>261</v>
      </c>
      <c r="K5332" s="11" t="s">
        <v>12658</v>
      </c>
      <c r="L5332" s="11">
        <v>2</v>
      </c>
    </row>
    <row r="5333" spans="1:12">
      <c r="A5333" s="11" t="s">
        <v>10584</v>
      </c>
      <c r="D5333" s="11" t="s">
        <v>260</v>
      </c>
      <c r="E5333" s="19" t="s">
        <v>10834</v>
      </c>
      <c r="F5333" s="10">
        <v>42036</v>
      </c>
      <c r="G5333" s="10">
        <v>45689</v>
      </c>
      <c r="H5333" s="11">
        <v>11</v>
      </c>
      <c r="I5333" s="20" t="s">
        <v>259</v>
      </c>
      <c r="J5333" s="11" t="s">
        <v>261</v>
      </c>
      <c r="K5333" s="11" t="s">
        <v>12658</v>
      </c>
      <c r="L5333" s="11">
        <v>2</v>
      </c>
    </row>
    <row r="5334" spans="1:12">
      <c r="A5334" s="11" t="s">
        <v>10585</v>
      </c>
      <c r="D5334" s="11" t="s">
        <v>260</v>
      </c>
      <c r="E5334" s="19" t="s">
        <v>10835</v>
      </c>
      <c r="F5334" s="10">
        <v>42036</v>
      </c>
      <c r="G5334" s="10">
        <v>45689</v>
      </c>
      <c r="H5334" s="11">
        <v>11</v>
      </c>
      <c r="I5334" s="20" t="s">
        <v>259</v>
      </c>
      <c r="J5334" s="11" t="s">
        <v>261</v>
      </c>
      <c r="K5334" s="11" t="s">
        <v>12658</v>
      </c>
      <c r="L5334" s="11">
        <v>2</v>
      </c>
    </row>
    <row r="5335" spans="1:12">
      <c r="A5335" s="11" t="s">
        <v>10586</v>
      </c>
      <c r="D5335" s="11" t="s">
        <v>260</v>
      </c>
      <c r="E5335" s="19" t="s">
        <v>10836</v>
      </c>
      <c r="F5335" s="10">
        <v>42036</v>
      </c>
      <c r="G5335" s="10">
        <v>45689</v>
      </c>
      <c r="H5335" s="11">
        <v>11</v>
      </c>
      <c r="I5335" s="20" t="s">
        <v>259</v>
      </c>
      <c r="J5335" s="11" t="s">
        <v>261</v>
      </c>
      <c r="K5335" s="11" t="s">
        <v>12658</v>
      </c>
      <c r="L5335" s="11">
        <v>2</v>
      </c>
    </row>
    <row r="5336" spans="1:12">
      <c r="A5336" s="11" t="s">
        <v>10587</v>
      </c>
      <c r="D5336" s="11" t="s">
        <v>260</v>
      </c>
      <c r="E5336" s="19" t="s">
        <v>10837</v>
      </c>
      <c r="F5336" s="10">
        <v>42036</v>
      </c>
      <c r="G5336" s="10">
        <v>45689</v>
      </c>
      <c r="H5336" s="11">
        <v>11</v>
      </c>
      <c r="I5336" s="20" t="s">
        <v>259</v>
      </c>
      <c r="J5336" s="11" t="s">
        <v>261</v>
      </c>
      <c r="K5336" s="11" t="s">
        <v>12658</v>
      </c>
      <c r="L5336" s="11">
        <v>2</v>
      </c>
    </row>
    <row r="5337" spans="1:12">
      <c r="A5337" s="11" t="s">
        <v>10588</v>
      </c>
      <c r="D5337" s="11" t="s">
        <v>260</v>
      </c>
      <c r="E5337" s="19" t="s">
        <v>10838</v>
      </c>
      <c r="F5337" s="10">
        <v>42036</v>
      </c>
      <c r="G5337" s="10">
        <v>45689</v>
      </c>
      <c r="H5337" s="11">
        <v>11</v>
      </c>
      <c r="I5337" s="11" t="s">
        <v>277</v>
      </c>
      <c r="J5337" s="11" t="s">
        <v>261</v>
      </c>
      <c r="K5337" s="11" t="s">
        <v>12658</v>
      </c>
      <c r="L5337" s="11">
        <v>2</v>
      </c>
    </row>
    <row r="5338" spans="1:12">
      <c r="A5338" s="11" t="s">
        <v>10589</v>
      </c>
      <c r="D5338" s="11" t="s">
        <v>260</v>
      </c>
      <c r="E5338" s="19" t="s">
        <v>10839</v>
      </c>
      <c r="F5338" s="10">
        <v>42036</v>
      </c>
      <c r="G5338" s="10">
        <v>45689</v>
      </c>
      <c r="H5338" s="11">
        <v>11</v>
      </c>
      <c r="I5338" s="11" t="s">
        <v>277</v>
      </c>
      <c r="J5338" s="11" t="s">
        <v>261</v>
      </c>
      <c r="K5338" s="11" t="s">
        <v>12658</v>
      </c>
      <c r="L5338" s="11">
        <v>2</v>
      </c>
    </row>
    <row r="5339" spans="1:12">
      <c r="A5339" s="11" t="s">
        <v>10590</v>
      </c>
      <c r="D5339" s="11" t="s">
        <v>260</v>
      </c>
      <c r="E5339" s="19" t="s">
        <v>10840</v>
      </c>
      <c r="F5339" s="10">
        <v>42036</v>
      </c>
      <c r="G5339" s="10">
        <v>45689</v>
      </c>
      <c r="H5339" s="11">
        <v>11</v>
      </c>
      <c r="I5339" s="11" t="s">
        <v>277</v>
      </c>
      <c r="J5339" s="11" t="s">
        <v>261</v>
      </c>
      <c r="K5339" s="11" t="s">
        <v>12658</v>
      </c>
      <c r="L5339" s="11">
        <v>2</v>
      </c>
    </row>
    <row r="5340" spans="1:12">
      <c r="A5340" s="11" t="s">
        <v>10591</v>
      </c>
      <c r="D5340" s="11" t="s">
        <v>260</v>
      </c>
      <c r="E5340" s="19" t="s">
        <v>10841</v>
      </c>
      <c r="F5340" s="10">
        <v>42036</v>
      </c>
      <c r="G5340" s="10">
        <v>45689</v>
      </c>
      <c r="H5340" s="11">
        <v>11</v>
      </c>
      <c r="I5340" s="20" t="s">
        <v>259</v>
      </c>
      <c r="J5340" s="11" t="s">
        <v>261</v>
      </c>
      <c r="K5340" s="11" t="s">
        <v>12658</v>
      </c>
      <c r="L5340" s="11">
        <v>2</v>
      </c>
    </row>
    <row r="5341" spans="1:12">
      <c r="A5341" s="11" t="s">
        <v>10592</v>
      </c>
      <c r="D5341" s="11" t="s">
        <v>260</v>
      </c>
      <c r="E5341" s="19" t="s">
        <v>10842</v>
      </c>
      <c r="F5341" s="10">
        <v>42036</v>
      </c>
      <c r="G5341" s="10">
        <v>45689</v>
      </c>
      <c r="H5341" s="11">
        <v>11</v>
      </c>
      <c r="I5341" s="20" t="s">
        <v>259</v>
      </c>
      <c r="J5341" s="11" t="s">
        <v>261</v>
      </c>
      <c r="K5341" s="11" t="s">
        <v>12658</v>
      </c>
      <c r="L5341" s="11">
        <v>2</v>
      </c>
    </row>
    <row r="5342" spans="1:12">
      <c r="A5342" s="11" t="s">
        <v>10593</v>
      </c>
      <c r="D5342" s="11" t="s">
        <v>260</v>
      </c>
      <c r="E5342" s="19" t="s">
        <v>10843</v>
      </c>
      <c r="F5342" s="10">
        <v>42036</v>
      </c>
      <c r="G5342" s="10">
        <v>45689</v>
      </c>
      <c r="H5342" s="11">
        <v>11</v>
      </c>
      <c r="I5342" s="20" t="s">
        <v>259</v>
      </c>
      <c r="J5342" s="11" t="s">
        <v>261</v>
      </c>
      <c r="K5342" s="11" t="s">
        <v>12658</v>
      </c>
      <c r="L5342" s="11">
        <v>2</v>
      </c>
    </row>
    <row r="5343" spans="1:12">
      <c r="A5343" s="11" t="s">
        <v>10594</v>
      </c>
      <c r="D5343" s="11" t="s">
        <v>260</v>
      </c>
      <c r="E5343" s="19" t="s">
        <v>10844</v>
      </c>
      <c r="F5343" s="10">
        <v>42036</v>
      </c>
      <c r="G5343" s="10">
        <v>45689</v>
      </c>
      <c r="H5343" s="11">
        <v>11</v>
      </c>
      <c r="I5343" s="20" t="s">
        <v>259</v>
      </c>
      <c r="J5343" s="11" t="s">
        <v>261</v>
      </c>
      <c r="K5343" s="11" t="s">
        <v>12658</v>
      </c>
      <c r="L5343" s="11">
        <v>2</v>
      </c>
    </row>
    <row r="5344" spans="1:12">
      <c r="A5344" s="11" t="s">
        <v>10595</v>
      </c>
      <c r="D5344" s="11" t="s">
        <v>260</v>
      </c>
      <c r="E5344" s="19" t="s">
        <v>10845</v>
      </c>
      <c r="F5344" s="10">
        <v>42036</v>
      </c>
      <c r="G5344" s="10">
        <v>45689</v>
      </c>
      <c r="H5344" s="11">
        <v>11</v>
      </c>
      <c r="I5344" s="20" t="s">
        <v>259</v>
      </c>
      <c r="J5344" s="11" t="s">
        <v>261</v>
      </c>
      <c r="K5344" s="11" t="s">
        <v>12658</v>
      </c>
      <c r="L5344" s="11">
        <v>2</v>
      </c>
    </row>
    <row r="5345" spans="1:12">
      <c r="A5345" s="11" t="s">
        <v>10596</v>
      </c>
      <c r="D5345" s="11" t="s">
        <v>260</v>
      </c>
      <c r="E5345" s="19" t="s">
        <v>10846</v>
      </c>
      <c r="F5345" s="10">
        <v>42036</v>
      </c>
      <c r="G5345" s="10">
        <v>45689</v>
      </c>
      <c r="H5345" s="11">
        <v>11</v>
      </c>
      <c r="I5345" s="20" t="s">
        <v>259</v>
      </c>
      <c r="J5345" s="11" t="s">
        <v>261</v>
      </c>
      <c r="K5345" s="11" t="s">
        <v>12658</v>
      </c>
      <c r="L5345" s="11">
        <v>2</v>
      </c>
    </row>
    <row r="5346" spans="1:12">
      <c r="A5346" s="11" t="s">
        <v>10597</v>
      </c>
      <c r="D5346" s="11" t="s">
        <v>260</v>
      </c>
      <c r="E5346" s="19" t="s">
        <v>10847</v>
      </c>
      <c r="F5346" s="10">
        <v>42036</v>
      </c>
      <c r="G5346" s="10">
        <v>45689</v>
      </c>
      <c r="H5346" s="11">
        <v>11</v>
      </c>
      <c r="I5346" s="20" t="s">
        <v>259</v>
      </c>
      <c r="J5346" s="11" t="s">
        <v>261</v>
      </c>
      <c r="K5346" s="11" t="s">
        <v>12658</v>
      </c>
      <c r="L5346" s="11">
        <v>2</v>
      </c>
    </row>
    <row r="5347" spans="1:12">
      <c r="A5347" s="11" t="s">
        <v>10598</v>
      </c>
      <c r="D5347" s="11" t="s">
        <v>260</v>
      </c>
      <c r="E5347" s="19" t="s">
        <v>10848</v>
      </c>
      <c r="F5347" s="10">
        <v>42036</v>
      </c>
      <c r="G5347" s="10">
        <v>45689</v>
      </c>
      <c r="H5347" s="11">
        <v>11</v>
      </c>
      <c r="I5347" s="20" t="s">
        <v>259</v>
      </c>
      <c r="J5347" s="11" t="s">
        <v>261</v>
      </c>
      <c r="K5347" s="11" t="s">
        <v>12658</v>
      </c>
      <c r="L5347" s="11">
        <v>2</v>
      </c>
    </row>
    <row r="5348" spans="1:12">
      <c r="A5348" s="11" t="s">
        <v>10599</v>
      </c>
      <c r="D5348" s="11" t="s">
        <v>260</v>
      </c>
      <c r="E5348" s="19" t="s">
        <v>10849</v>
      </c>
      <c r="F5348" s="10">
        <v>42036</v>
      </c>
      <c r="G5348" s="10">
        <v>45689</v>
      </c>
      <c r="H5348" s="11">
        <v>11</v>
      </c>
      <c r="I5348" s="20" t="s">
        <v>259</v>
      </c>
      <c r="J5348" s="11" t="s">
        <v>261</v>
      </c>
      <c r="K5348" s="11" t="s">
        <v>12658</v>
      </c>
      <c r="L5348" s="11">
        <v>2</v>
      </c>
    </row>
    <row r="5349" spans="1:12">
      <c r="A5349" s="11" t="s">
        <v>10600</v>
      </c>
      <c r="D5349" s="11" t="s">
        <v>260</v>
      </c>
      <c r="E5349" s="19" t="s">
        <v>10850</v>
      </c>
      <c r="F5349" s="10">
        <v>42036</v>
      </c>
      <c r="G5349" s="10">
        <v>45689</v>
      </c>
      <c r="H5349" s="11">
        <v>11</v>
      </c>
      <c r="I5349" s="20" t="s">
        <v>259</v>
      </c>
      <c r="J5349" s="11" t="s">
        <v>261</v>
      </c>
      <c r="K5349" s="11" t="s">
        <v>12658</v>
      </c>
      <c r="L5349" s="11">
        <v>2</v>
      </c>
    </row>
    <row r="5350" spans="1:12">
      <c r="A5350" s="11" t="s">
        <v>10601</v>
      </c>
      <c r="D5350" s="11" t="s">
        <v>260</v>
      </c>
      <c r="E5350" s="19" t="s">
        <v>10851</v>
      </c>
      <c r="F5350" s="10">
        <v>42036</v>
      </c>
      <c r="G5350" s="10">
        <v>45689</v>
      </c>
      <c r="H5350" s="11">
        <v>11</v>
      </c>
      <c r="I5350" s="20" t="s">
        <v>259</v>
      </c>
      <c r="J5350" s="11" t="s">
        <v>261</v>
      </c>
      <c r="K5350" s="11" t="s">
        <v>12658</v>
      </c>
      <c r="L5350" s="11">
        <v>2</v>
      </c>
    </row>
    <row r="5351" spans="1:12">
      <c r="A5351" s="11" t="s">
        <v>10602</v>
      </c>
      <c r="D5351" s="11" t="s">
        <v>260</v>
      </c>
      <c r="E5351" s="19" t="s">
        <v>10852</v>
      </c>
      <c r="F5351" s="10">
        <v>42036</v>
      </c>
      <c r="G5351" s="10">
        <v>45689</v>
      </c>
      <c r="H5351" s="11">
        <v>11</v>
      </c>
      <c r="I5351" s="20" t="s">
        <v>259</v>
      </c>
      <c r="J5351" s="11" t="s">
        <v>261</v>
      </c>
      <c r="K5351" s="11" t="s">
        <v>12658</v>
      </c>
      <c r="L5351" s="11">
        <v>2</v>
      </c>
    </row>
    <row r="5352" spans="1:12">
      <c r="A5352" s="11" t="s">
        <v>10603</v>
      </c>
      <c r="D5352" s="11" t="s">
        <v>260</v>
      </c>
      <c r="E5352" s="19" t="s">
        <v>10853</v>
      </c>
      <c r="F5352" s="10">
        <v>42036</v>
      </c>
      <c r="G5352" s="10">
        <v>45689</v>
      </c>
      <c r="H5352" s="11">
        <v>11</v>
      </c>
      <c r="I5352" s="20" t="s">
        <v>259</v>
      </c>
      <c r="J5352" s="11" t="s">
        <v>261</v>
      </c>
      <c r="K5352" s="11" t="s">
        <v>12658</v>
      </c>
      <c r="L5352" s="11">
        <v>2</v>
      </c>
    </row>
    <row r="5353" spans="1:12">
      <c r="A5353" s="11" t="s">
        <v>10604</v>
      </c>
      <c r="D5353" s="11" t="s">
        <v>260</v>
      </c>
      <c r="E5353" s="19" t="s">
        <v>10854</v>
      </c>
      <c r="F5353" s="10">
        <v>42036</v>
      </c>
      <c r="G5353" s="10">
        <v>45689</v>
      </c>
      <c r="H5353" s="11">
        <v>11</v>
      </c>
      <c r="I5353" s="20" t="s">
        <v>259</v>
      </c>
      <c r="J5353" s="11" t="s">
        <v>261</v>
      </c>
      <c r="K5353" s="11" t="s">
        <v>12658</v>
      </c>
      <c r="L5353" s="11">
        <v>2</v>
      </c>
    </row>
    <row r="5354" spans="1:12">
      <c r="A5354" s="11" t="s">
        <v>10605</v>
      </c>
      <c r="D5354" s="11" t="s">
        <v>260</v>
      </c>
      <c r="E5354" s="19" t="s">
        <v>10855</v>
      </c>
      <c r="F5354" s="10">
        <v>42036</v>
      </c>
      <c r="G5354" s="10">
        <v>45689</v>
      </c>
      <c r="H5354" s="11">
        <v>11</v>
      </c>
      <c r="I5354" s="20" t="s">
        <v>259</v>
      </c>
      <c r="J5354" s="11" t="s">
        <v>261</v>
      </c>
      <c r="K5354" s="11" t="s">
        <v>12658</v>
      </c>
      <c r="L5354" s="11">
        <v>2</v>
      </c>
    </row>
    <row r="5355" spans="1:12">
      <c r="A5355" s="11" t="s">
        <v>10606</v>
      </c>
      <c r="D5355" s="11" t="s">
        <v>260</v>
      </c>
      <c r="E5355" s="19" t="s">
        <v>10856</v>
      </c>
      <c r="F5355" s="10">
        <v>42036</v>
      </c>
      <c r="G5355" s="10">
        <v>45689</v>
      </c>
      <c r="H5355" s="11">
        <v>11</v>
      </c>
      <c r="I5355" s="11" t="s">
        <v>277</v>
      </c>
      <c r="J5355" s="11" t="s">
        <v>261</v>
      </c>
      <c r="K5355" s="11" t="s">
        <v>12658</v>
      </c>
      <c r="L5355" s="11">
        <v>2</v>
      </c>
    </row>
    <row r="5356" spans="1:12">
      <c r="A5356" s="11" t="s">
        <v>10607</v>
      </c>
      <c r="D5356" s="11" t="s">
        <v>260</v>
      </c>
      <c r="E5356" s="19" t="s">
        <v>10857</v>
      </c>
      <c r="F5356" s="10">
        <v>42036</v>
      </c>
      <c r="G5356" s="10">
        <v>45689</v>
      </c>
      <c r="H5356" s="11">
        <v>11</v>
      </c>
      <c r="I5356" s="11" t="s">
        <v>277</v>
      </c>
      <c r="J5356" s="11" t="s">
        <v>261</v>
      </c>
      <c r="K5356" s="11" t="s">
        <v>12658</v>
      </c>
      <c r="L5356" s="11">
        <v>2</v>
      </c>
    </row>
    <row r="5357" spans="1:12">
      <c r="A5357" s="11" t="s">
        <v>10608</v>
      </c>
      <c r="D5357" s="11" t="s">
        <v>260</v>
      </c>
      <c r="E5357" s="19" t="s">
        <v>10858</v>
      </c>
      <c r="F5357" s="10">
        <v>42036</v>
      </c>
      <c r="G5357" s="10">
        <v>45689</v>
      </c>
      <c r="H5357" s="11">
        <v>11</v>
      </c>
      <c r="I5357" s="11" t="s">
        <v>277</v>
      </c>
      <c r="J5357" s="11" t="s">
        <v>261</v>
      </c>
      <c r="K5357" s="11" t="s">
        <v>12658</v>
      </c>
      <c r="L5357" s="11">
        <v>2</v>
      </c>
    </row>
    <row r="5358" spans="1:12">
      <c r="A5358" s="11" t="s">
        <v>10609</v>
      </c>
      <c r="D5358" s="11" t="s">
        <v>260</v>
      </c>
      <c r="E5358" s="19" t="s">
        <v>10859</v>
      </c>
      <c r="F5358" s="10">
        <v>42036</v>
      </c>
      <c r="G5358" s="10">
        <v>45689</v>
      </c>
      <c r="H5358" s="11">
        <v>11</v>
      </c>
      <c r="I5358" s="20" t="s">
        <v>259</v>
      </c>
      <c r="J5358" s="11" t="s">
        <v>261</v>
      </c>
      <c r="K5358" s="11" t="s">
        <v>12658</v>
      </c>
      <c r="L5358" s="11">
        <v>2</v>
      </c>
    </row>
    <row r="5359" spans="1:12">
      <c r="A5359" s="11" t="s">
        <v>10610</v>
      </c>
      <c r="D5359" s="11" t="s">
        <v>260</v>
      </c>
      <c r="E5359" s="19" t="s">
        <v>10860</v>
      </c>
      <c r="F5359" s="10">
        <v>42036</v>
      </c>
      <c r="G5359" s="10">
        <v>45689</v>
      </c>
      <c r="H5359" s="11">
        <v>11</v>
      </c>
      <c r="I5359" s="20" t="s">
        <v>259</v>
      </c>
      <c r="J5359" s="11" t="s">
        <v>261</v>
      </c>
      <c r="K5359" s="11" t="s">
        <v>12658</v>
      </c>
      <c r="L5359" s="11">
        <v>2</v>
      </c>
    </row>
    <row r="5360" spans="1:12">
      <c r="A5360" s="11" t="s">
        <v>10611</v>
      </c>
      <c r="D5360" s="11" t="s">
        <v>260</v>
      </c>
      <c r="E5360" s="19" t="s">
        <v>10861</v>
      </c>
      <c r="F5360" s="10">
        <v>42036</v>
      </c>
      <c r="G5360" s="10">
        <v>45689</v>
      </c>
      <c r="H5360" s="11">
        <v>11</v>
      </c>
      <c r="I5360" s="20" t="s">
        <v>259</v>
      </c>
      <c r="J5360" s="11" t="s">
        <v>261</v>
      </c>
      <c r="K5360" s="11" t="s">
        <v>12658</v>
      </c>
      <c r="L5360" s="11">
        <v>2</v>
      </c>
    </row>
    <row r="5361" spans="1:12">
      <c r="A5361" s="11" t="s">
        <v>10612</v>
      </c>
      <c r="D5361" s="11" t="s">
        <v>260</v>
      </c>
      <c r="E5361" s="19" t="s">
        <v>10862</v>
      </c>
      <c r="F5361" s="10">
        <v>42036</v>
      </c>
      <c r="G5361" s="10">
        <v>45689</v>
      </c>
      <c r="H5361" s="11">
        <v>11</v>
      </c>
      <c r="I5361" s="20" t="s">
        <v>259</v>
      </c>
      <c r="J5361" s="11" t="s">
        <v>261</v>
      </c>
      <c r="K5361" s="11" t="s">
        <v>12658</v>
      </c>
      <c r="L5361" s="11">
        <v>2</v>
      </c>
    </row>
    <row r="5362" spans="1:12">
      <c r="A5362" s="11" t="s">
        <v>10613</v>
      </c>
      <c r="D5362" s="11" t="s">
        <v>260</v>
      </c>
      <c r="E5362" s="19" t="s">
        <v>10863</v>
      </c>
      <c r="F5362" s="10">
        <v>42036</v>
      </c>
      <c r="G5362" s="10">
        <v>45689</v>
      </c>
      <c r="H5362" s="11">
        <v>11</v>
      </c>
      <c r="I5362" s="20" t="s">
        <v>259</v>
      </c>
      <c r="J5362" s="11" t="s">
        <v>261</v>
      </c>
      <c r="K5362" s="11" t="s">
        <v>12658</v>
      </c>
      <c r="L5362" s="11">
        <v>2</v>
      </c>
    </row>
    <row r="5363" spans="1:12">
      <c r="A5363" s="11" t="s">
        <v>10614</v>
      </c>
      <c r="D5363" s="11" t="s">
        <v>260</v>
      </c>
      <c r="E5363" s="19" t="s">
        <v>10864</v>
      </c>
      <c r="F5363" s="10">
        <v>42036</v>
      </c>
      <c r="G5363" s="10">
        <v>45689</v>
      </c>
      <c r="H5363" s="11">
        <v>11</v>
      </c>
      <c r="I5363" s="20" t="s">
        <v>259</v>
      </c>
      <c r="J5363" s="11" t="s">
        <v>261</v>
      </c>
      <c r="K5363" s="11" t="s">
        <v>12658</v>
      </c>
      <c r="L5363" s="11">
        <v>2</v>
      </c>
    </row>
    <row r="5364" spans="1:12">
      <c r="A5364" s="11" t="s">
        <v>10615</v>
      </c>
      <c r="D5364" s="11" t="s">
        <v>260</v>
      </c>
      <c r="E5364" s="19" t="s">
        <v>10865</v>
      </c>
      <c r="F5364" s="10">
        <v>42036</v>
      </c>
      <c r="G5364" s="10">
        <v>45689</v>
      </c>
      <c r="H5364" s="11">
        <v>11</v>
      </c>
      <c r="I5364" s="20" t="s">
        <v>259</v>
      </c>
      <c r="J5364" s="11" t="s">
        <v>261</v>
      </c>
      <c r="K5364" s="11" t="s">
        <v>12658</v>
      </c>
      <c r="L5364" s="11">
        <v>2</v>
      </c>
    </row>
    <row r="5365" spans="1:12">
      <c r="A5365" s="11" t="s">
        <v>10616</v>
      </c>
      <c r="D5365" s="11" t="s">
        <v>260</v>
      </c>
      <c r="E5365" s="19" t="s">
        <v>10866</v>
      </c>
      <c r="F5365" s="10">
        <v>42036</v>
      </c>
      <c r="G5365" s="10">
        <v>45689</v>
      </c>
      <c r="H5365" s="11">
        <v>11</v>
      </c>
      <c r="I5365" s="20" t="s">
        <v>259</v>
      </c>
      <c r="J5365" s="11" t="s">
        <v>261</v>
      </c>
      <c r="K5365" s="11" t="s">
        <v>12658</v>
      </c>
      <c r="L5365" s="11">
        <v>2</v>
      </c>
    </row>
    <row r="5366" spans="1:12">
      <c r="A5366" s="11" t="s">
        <v>10617</v>
      </c>
      <c r="D5366" s="11" t="s">
        <v>260</v>
      </c>
      <c r="E5366" s="19" t="s">
        <v>10867</v>
      </c>
      <c r="F5366" s="10">
        <v>42036</v>
      </c>
      <c r="G5366" s="10">
        <v>45689</v>
      </c>
      <c r="H5366" s="11">
        <v>11</v>
      </c>
      <c r="I5366" s="20" t="s">
        <v>259</v>
      </c>
      <c r="J5366" s="11" t="s">
        <v>261</v>
      </c>
      <c r="K5366" s="11" t="s">
        <v>12658</v>
      </c>
      <c r="L5366" s="11">
        <v>2</v>
      </c>
    </row>
    <row r="5367" spans="1:12">
      <c r="A5367" s="11" t="s">
        <v>10618</v>
      </c>
      <c r="D5367" s="11" t="s">
        <v>260</v>
      </c>
      <c r="E5367" s="19" t="s">
        <v>10868</v>
      </c>
      <c r="F5367" s="10">
        <v>42036</v>
      </c>
      <c r="G5367" s="10">
        <v>45689</v>
      </c>
      <c r="H5367" s="11">
        <v>11</v>
      </c>
      <c r="I5367" s="20" t="s">
        <v>259</v>
      </c>
      <c r="J5367" s="11" t="s">
        <v>261</v>
      </c>
      <c r="K5367" s="11" t="s">
        <v>12658</v>
      </c>
      <c r="L5367" s="11">
        <v>2</v>
      </c>
    </row>
    <row r="5368" spans="1:12">
      <c r="A5368" s="11" t="s">
        <v>10619</v>
      </c>
      <c r="D5368" s="11" t="s">
        <v>260</v>
      </c>
      <c r="E5368" s="19" t="s">
        <v>10869</v>
      </c>
      <c r="F5368" s="10">
        <v>42036</v>
      </c>
      <c r="G5368" s="10">
        <v>45689</v>
      </c>
      <c r="H5368" s="11">
        <v>11</v>
      </c>
      <c r="I5368" s="20" t="s">
        <v>259</v>
      </c>
      <c r="J5368" s="11" t="s">
        <v>261</v>
      </c>
      <c r="K5368" s="11" t="s">
        <v>12658</v>
      </c>
      <c r="L5368" s="11">
        <v>2</v>
      </c>
    </row>
    <row r="5369" spans="1:12">
      <c r="A5369" s="11" t="s">
        <v>10620</v>
      </c>
      <c r="D5369" s="11" t="s">
        <v>260</v>
      </c>
      <c r="E5369" s="19" t="s">
        <v>10870</v>
      </c>
      <c r="F5369" s="10">
        <v>42036</v>
      </c>
      <c r="G5369" s="10">
        <v>45689</v>
      </c>
      <c r="H5369" s="11">
        <v>11</v>
      </c>
      <c r="I5369" s="20" t="s">
        <v>259</v>
      </c>
      <c r="J5369" s="11" t="s">
        <v>261</v>
      </c>
      <c r="K5369" s="11" t="s">
        <v>12658</v>
      </c>
      <c r="L5369" s="11">
        <v>2</v>
      </c>
    </row>
    <row r="5370" spans="1:12">
      <c r="A5370" s="11" t="s">
        <v>10621</v>
      </c>
      <c r="D5370" s="11" t="s">
        <v>260</v>
      </c>
      <c r="E5370" s="19" t="s">
        <v>10871</v>
      </c>
      <c r="F5370" s="10">
        <v>42036</v>
      </c>
      <c r="G5370" s="10">
        <v>45689</v>
      </c>
      <c r="H5370" s="11">
        <v>11</v>
      </c>
      <c r="I5370" s="20" t="s">
        <v>259</v>
      </c>
      <c r="J5370" s="11" t="s">
        <v>261</v>
      </c>
      <c r="K5370" s="11" t="s">
        <v>12658</v>
      </c>
      <c r="L5370" s="11">
        <v>2</v>
      </c>
    </row>
    <row r="5371" spans="1:12">
      <c r="A5371" s="11" t="s">
        <v>10622</v>
      </c>
      <c r="D5371" s="11" t="s">
        <v>260</v>
      </c>
      <c r="E5371" s="19" t="s">
        <v>10872</v>
      </c>
      <c r="F5371" s="10">
        <v>42036</v>
      </c>
      <c r="G5371" s="10">
        <v>45689</v>
      </c>
      <c r="H5371" s="11">
        <v>11</v>
      </c>
      <c r="I5371" s="20" t="s">
        <v>259</v>
      </c>
      <c r="J5371" s="11" t="s">
        <v>261</v>
      </c>
      <c r="K5371" s="11" t="s">
        <v>12658</v>
      </c>
      <c r="L5371" s="11">
        <v>2</v>
      </c>
    </row>
    <row r="5372" spans="1:12">
      <c r="A5372" s="11" t="s">
        <v>10623</v>
      </c>
      <c r="D5372" s="11" t="s">
        <v>260</v>
      </c>
      <c r="E5372" s="19" t="s">
        <v>10873</v>
      </c>
      <c r="F5372" s="10">
        <v>42036</v>
      </c>
      <c r="G5372" s="10">
        <v>45689</v>
      </c>
      <c r="H5372" s="11">
        <v>11</v>
      </c>
      <c r="I5372" s="20" t="s">
        <v>259</v>
      </c>
      <c r="J5372" s="11" t="s">
        <v>261</v>
      </c>
      <c r="K5372" s="11" t="s">
        <v>12658</v>
      </c>
      <c r="L5372" s="11">
        <v>2</v>
      </c>
    </row>
    <row r="5373" spans="1:12">
      <c r="A5373" s="11" t="s">
        <v>10624</v>
      </c>
      <c r="D5373" s="11" t="s">
        <v>260</v>
      </c>
      <c r="E5373" s="19" t="s">
        <v>10874</v>
      </c>
      <c r="F5373" s="10">
        <v>42036</v>
      </c>
      <c r="G5373" s="10">
        <v>45689</v>
      </c>
      <c r="H5373" s="11">
        <v>11</v>
      </c>
      <c r="I5373" s="11" t="s">
        <v>277</v>
      </c>
      <c r="J5373" s="11" t="s">
        <v>261</v>
      </c>
      <c r="K5373" s="11" t="s">
        <v>12658</v>
      </c>
      <c r="L5373" s="11">
        <v>2</v>
      </c>
    </row>
    <row r="5374" spans="1:12">
      <c r="A5374" s="11" t="s">
        <v>10625</v>
      </c>
      <c r="D5374" s="11" t="s">
        <v>260</v>
      </c>
      <c r="E5374" s="19" t="s">
        <v>10875</v>
      </c>
      <c r="F5374" s="10">
        <v>42036</v>
      </c>
      <c r="G5374" s="10">
        <v>45689</v>
      </c>
      <c r="H5374" s="11">
        <v>11</v>
      </c>
      <c r="I5374" s="11" t="s">
        <v>277</v>
      </c>
      <c r="J5374" s="11" t="s">
        <v>261</v>
      </c>
      <c r="K5374" s="11" t="s">
        <v>12658</v>
      </c>
      <c r="L5374" s="11">
        <v>2</v>
      </c>
    </row>
    <row r="5375" spans="1:12">
      <c r="A5375" s="11" t="s">
        <v>10626</v>
      </c>
      <c r="D5375" s="11" t="s">
        <v>260</v>
      </c>
      <c r="E5375" s="19" t="s">
        <v>10876</v>
      </c>
      <c r="F5375" s="10">
        <v>42036</v>
      </c>
      <c r="G5375" s="10">
        <v>45689</v>
      </c>
      <c r="H5375" s="11">
        <v>11</v>
      </c>
      <c r="I5375" s="11" t="s">
        <v>277</v>
      </c>
      <c r="J5375" s="11" t="s">
        <v>261</v>
      </c>
      <c r="K5375" s="11" t="s">
        <v>12658</v>
      </c>
      <c r="L5375" s="11">
        <v>2</v>
      </c>
    </row>
    <row r="5376" spans="1:12">
      <c r="A5376" s="11" t="s">
        <v>10627</v>
      </c>
      <c r="D5376" s="11" t="s">
        <v>260</v>
      </c>
      <c r="E5376" s="19" t="s">
        <v>10877</v>
      </c>
      <c r="F5376" s="10">
        <v>42036</v>
      </c>
      <c r="G5376" s="10">
        <v>45689</v>
      </c>
      <c r="H5376" s="11">
        <v>11</v>
      </c>
      <c r="I5376" s="20" t="s">
        <v>259</v>
      </c>
      <c r="J5376" s="11" t="s">
        <v>261</v>
      </c>
      <c r="K5376" s="11" t="s">
        <v>12658</v>
      </c>
      <c r="L5376" s="11">
        <v>2</v>
      </c>
    </row>
    <row r="5377" spans="1:12">
      <c r="A5377" s="11" t="s">
        <v>10628</v>
      </c>
      <c r="D5377" s="11" t="s">
        <v>260</v>
      </c>
      <c r="E5377" s="19" t="s">
        <v>10878</v>
      </c>
      <c r="F5377" s="10">
        <v>42036</v>
      </c>
      <c r="G5377" s="10">
        <v>45689</v>
      </c>
      <c r="H5377" s="11">
        <v>11</v>
      </c>
      <c r="I5377" s="20" t="s">
        <v>259</v>
      </c>
      <c r="J5377" s="11" t="s">
        <v>261</v>
      </c>
      <c r="K5377" s="11" t="s">
        <v>12658</v>
      </c>
      <c r="L5377" s="11">
        <v>2</v>
      </c>
    </row>
    <row r="5378" spans="1:12">
      <c r="A5378" s="11" t="s">
        <v>10629</v>
      </c>
      <c r="D5378" s="11" t="s">
        <v>260</v>
      </c>
      <c r="E5378" s="19" t="s">
        <v>10879</v>
      </c>
      <c r="F5378" s="10">
        <v>42036</v>
      </c>
      <c r="G5378" s="10">
        <v>45689</v>
      </c>
      <c r="H5378" s="11">
        <v>11</v>
      </c>
      <c r="I5378" s="20" t="s">
        <v>259</v>
      </c>
      <c r="J5378" s="11" t="s">
        <v>261</v>
      </c>
      <c r="K5378" s="11" t="s">
        <v>12658</v>
      </c>
      <c r="L5378" s="11">
        <v>2</v>
      </c>
    </row>
    <row r="5379" spans="1:12">
      <c r="A5379" s="11" t="s">
        <v>10630</v>
      </c>
      <c r="D5379" s="11" t="s">
        <v>260</v>
      </c>
      <c r="E5379" s="19" t="s">
        <v>10880</v>
      </c>
      <c r="F5379" s="10">
        <v>42036</v>
      </c>
      <c r="G5379" s="10">
        <v>45689</v>
      </c>
      <c r="H5379" s="11">
        <v>11</v>
      </c>
      <c r="I5379" s="20" t="s">
        <v>259</v>
      </c>
      <c r="J5379" s="11" t="s">
        <v>261</v>
      </c>
      <c r="K5379" s="11" t="s">
        <v>12658</v>
      </c>
      <c r="L5379" s="11">
        <v>2</v>
      </c>
    </row>
    <row r="5380" spans="1:12">
      <c r="A5380" s="11" t="s">
        <v>10631</v>
      </c>
      <c r="D5380" s="11" t="s">
        <v>260</v>
      </c>
      <c r="E5380" s="19" t="s">
        <v>10881</v>
      </c>
      <c r="F5380" s="10">
        <v>42036</v>
      </c>
      <c r="G5380" s="10">
        <v>45689</v>
      </c>
      <c r="H5380" s="11">
        <v>11</v>
      </c>
      <c r="I5380" s="20" t="s">
        <v>259</v>
      </c>
      <c r="J5380" s="11" t="s">
        <v>261</v>
      </c>
      <c r="K5380" s="11" t="s">
        <v>12658</v>
      </c>
      <c r="L5380" s="11">
        <v>2</v>
      </c>
    </row>
    <row r="5381" spans="1:12">
      <c r="A5381" s="11" t="s">
        <v>10632</v>
      </c>
      <c r="D5381" s="11" t="s">
        <v>260</v>
      </c>
      <c r="E5381" s="19" t="s">
        <v>10882</v>
      </c>
      <c r="F5381" s="10">
        <v>42036</v>
      </c>
      <c r="G5381" s="10">
        <v>45689</v>
      </c>
      <c r="H5381" s="11">
        <v>11</v>
      </c>
      <c r="I5381" s="20" t="s">
        <v>259</v>
      </c>
      <c r="J5381" s="11" t="s">
        <v>261</v>
      </c>
      <c r="K5381" s="11" t="s">
        <v>12658</v>
      </c>
      <c r="L5381" s="11">
        <v>2</v>
      </c>
    </row>
    <row r="5382" spans="1:12">
      <c r="A5382" s="11" t="s">
        <v>10633</v>
      </c>
      <c r="D5382" s="11" t="s">
        <v>260</v>
      </c>
      <c r="E5382" s="19" t="s">
        <v>10883</v>
      </c>
      <c r="F5382" s="10">
        <v>42036</v>
      </c>
      <c r="G5382" s="10">
        <v>45689</v>
      </c>
      <c r="H5382" s="11">
        <v>11</v>
      </c>
      <c r="I5382" s="20" t="s">
        <v>259</v>
      </c>
      <c r="J5382" s="11" t="s">
        <v>261</v>
      </c>
      <c r="K5382" s="11" t="s">
        <v>12658</v>
      </c>
      <c r="L5382" s="11">
        <v>2</v>
      </c>
    </row>
    <row r="5383" spans="1:12">
      <c r="A5383" s="11" t="s">
        <v>10634</v>
      </c>
      <c r="D5383" s="11" t="s">
        <v>260</v>
      </c>
      <c r="E5383" s="19" t="s">
        <v>10884</v>
      </c>
      <c r="F5383" s="10">
        <v>42036</v>
      </c>
      <c r="G5383" s="10">
        <v>45689</v>
      </c>
      <c r="H5383" s="11">
        <v>11</v>
      </c>
      <c r="I5383" s="20" t="s">
        <v>259</v>
      </c>
      <c r="J5383" s="11" t="s">
        <v>261</v>
      </c>
      <c r="K5383" s="11" t="s">
        <v>12658</v>
      </c>
      <c r="L5383" s="11">
        <v>2</v>
      </c>
    </row>
    <row r="5384" spans="1:12">
      <c r="A5384" s="11" t="s">
        <v>10635</v>
      </c>
      <c r="D5384" s="11" t="s">
        <v>260</v>
      </c>
      <c r="E5384" s="19" t="s">
        <v>10885</v>
      </c>
      <c r="F5384" s="10">
        <v>42036</v>
      </c>
      <c r="G5384" s="10">
        <v>45689</v>
      </c>
      <c r="H5384" s="11">
        <v>11</v>
      </c>
      <c r="I5384" s="20" t="s">
        <v>259</v>
      </c>
      <c r="J5384" s="11" t="s">
        <v>261</v>
      </c>
      <c r="K5384" s="11" t="s">
        <v>12658</v>
      </c>
      <c r="L5384" s="11">
        <v>2</v>
      </c>
    </row>
    <row r="5385" spans="1:12">
      <c r="A5385" s="11" t="s">
        <v>10636</v>
      </c>
      <c r="D5385" s="11" t="s">
        <v>260</v>
      </c>
      <c r="E5385" s="19" t="s">
        <v>10886</v>
      </c>
      <c r="F5385" s="10">
        <v>42036</v>
      </c>
      <c r="G5385" s="10">
        <v>45689</v>
      </c>
      <c r="H5385" s="11">
        <v>11</v>
      </c>
      <c r="I5385" s="20" t="s">
        <v>259</v>
      </c>
      <c r="J5385" s="11" t="s">
        <v>261</v>
      </c>
      <c r="K5385" s="11" t="s">
        <v>12658</v>
      </c>
      <c r="L5385" s="11">
        <v>2</v>
      </c>
    </row>
    <row r="5386" spans="1:12">
      <c r="A5386" s="11" t="s">
        <v>10637</v>
      </c>
      <c r="D5386" s="11" t="s">
        <v>260</v>
      </c>
      <c r="E5386" s="19" t="s">
        <v>10887</v>
      </c>
      <c r="F5386" s="10">
        <v>42036</v>
      </c>
      <c r="G5386" s="10">
        <v>45689</v>
      </c>
      <c r="H5386" s="11">
        <v>11</v>
      </c>
      <c r="I5386" s="20" t="s">
        <v>259</v>
      </c>
      <c r="J5386" s="11" t="s">
        <v>261</v>
      </c>
      <c r="K5386" s="11" t="s">
        <v>12658</v>
      </c>
      <c r="L5386" s="11">
        <v>2</v>
      </c>
    </row>
    <row r="5387" spans="1:12">
      <c r="A5387" s="11" t="s">
        <v>10638</v>
      </c>
      <c r="D5387" s="11" t="s">
        <v>260</v>
      </c>
      <c r="E5387" s="19" t="s">
        <v>10888</v>
      </c>
      <c r="F5387" s="10">
        <v>42036</v>
      </c>
      <c r="G5387" s="10">
        <v>45689</v>
      </c>
      <c r="H5387" s="11">
        <v>11</v>
      </c>
      <c r="I5387" s="20" t="s">
        <v>259</v>
      </c>
      <c r="J5387" s="11" t="s">
        <v>261</v>
      </c>
      <c r="K5387" s="11" t="s">
        <v>12658</v>
      </c>
      <c r="L5387" s="11">
        <v>2</v>
      </c>
    </row>
    <row r="5388" spans="1:12">
      <c r="A5388" s="11" t="s">
        <v>10639</v>
      </c>
      <c r="D5388" s="11" t="s">
        <v>260</v>
      </c>
      <c r="E5388" s="19" t="s">
        <v>10889</v>
      </c>
      <c r="F5388" s="10">
        <v>42036</v>
      </c>
      <c r="G5388" s="10">
        <v>45689</v>
      </c>
      <c r="H5388" s="11">
        <v>11</v>
      </c>
      <c r="I5388" s="20" t="s">
        <v>259</v>
      </c>
      <c r="J5388" s="11" t="s">
        <v>261</v>
      </c>
      <c r="K5388" s="11" t="s">
        <v>12658</v>
      </c>
      <c r="L5388" s="11">
        <v>2</v>
      </c>
    </row>
    <row r="5389" spans="1:12">
      <c r="A5389" s="11" t="s">
        <v>10640</v>
      </c>
      <c r="D5389" s="11" t="s">
        <v>260</v>
      </c>
      <c r="E5389" s="19" t="s">
        <v>10890</v>
      </c>
      <c r="F5389" s="10">
        <v>42036</v>
      </c>
      <c r="G5389" s="10">
        <v>45689</v>
      </c>
      <c r="H5389" s="11">
        <v>11</v>
      </c>
      <c r="I5389" s="20" t="s">
        <v>259</v>
      </c>
      <c r="J5389" s="11" t="s">
        <v>261</v>
      </c>
      <c r="K5389" s="11" t="s">
        <v>12658</v>
      </c>
      <c r="L5389" s="11">
        <v>2</v>
      </c>
    </row>
    <row r="5390" spans="1:12">
      <c r="A5390" s="11" t="s">
        <v>10641</v>
      </c>
      <c r="D5390" s="11" t="s">
        <v>260</v>
      </c>
      <c r="E5390" s="19" t="s">
        <v>10891</v>
      </c>
      <c r="F5390" s="10">
        <v>42036</v>
      </c>
      <c r="G5390" s="10">
        <v>45689</v>
      </c>
      <c r="H5390" s="11">
        <v>11</v>
      </c>
      <c r="I5390" s="20" t="s">
        <v>259</v>
      </c>
      <c r="J5390" s="11" t="s">
        <v>261</v>
      </c>
      <c r="K5390" s="11" t="s">
        <v>12658</v>
      </c>
      <c r="L5390" s="11">
        <v>2</v>
      </c>
    </row>
    <row r="5391" spans="1:12">
      <c r="A5391" s="11" t="s">
        <v>10642</v>
      </c>
      <c r="D5391" s="11" t="s">
        <v>260</v>
      </c>
      <c r="E5391" s="19" t="s">
        <v>10892</v>
      </c>
      <c r="F5391" s="10">
        <v>42036</v>
      </c>
      <c r="G5391" s="10">
        <v>45689</v>
      </c>
      <c r="H5391" s="11">
        <v>11</v>
      </c>
      <c r="I5391" s="11" t="s">
        <v>277</v>
      </c>
      <c r="J5391" s="11" t="s">
        <v>261</v>
      </c>
      <c r="K5391" s="11" t="s">
        <v>12658</v>
      </c>
      <c r="L5391" s="11">
        <v>2</v>
      </c>
    </row>
    <row r="5392" spans="1:12">
      <c r="A5392" s="11" t="s">
        <v>10643</v>
      </c>
      <c r="D5392" s="11" t="s">
        <v>260</v>
      </c>
      <c r="E5392" s="19" t="s">
        <v>10893</v>
      </c>
      <c r="F5392" s="10">
        <v>42036</v>
      </c>
      <c r="G5392" s="10">
        <v>45689</v>
      </c>
      <c r="H5392" s="11">
        <v>11</v>
      </c>
      <c r="I5392" s="11" t="s">
        <v>277</v>
      </c>
      <c r="J5392" s="11" t="s">
        <v>261</v>
      </c>
      <c r="K5392" s="11" t="s">
        <v>12658</v>
      </c>
      <c r="L5392" s="11">
        <v>2</v>
      </c>
    </row>
    <row r="5393" spans="1:12">
      <c r="A5393" s="11" t="s">
        <v>10644</v>
      </c>
      <c r="D5393" s="11" t="s">
        <v>260</v>
      </c>
      <c r="E5393" s="19" t="s">
        <v>10894</v>
      </c>
      <c r="F5393" s="10">
        <v>42036</v>
      </c>
      <c r="G5393" s="10">
        <v>45689</v>
      </c>
      <c r="H5393" s="11">
        <v>11</v>
      </c>
      <c r="I5393" s="11" t="s">
        <v>277</v>
      </c>
      <c r="J5393" s="11" t="s">
        <v>261</v>
      </c>
      <c r="K5393" s="11" t="s">
        <v>12658</v>
      </c>
      <c r="L5393" s="11">
        <v>2</v>
      </c>
    </row>
    <row r="5394" spans="1:12">
      <c r="A5394" s="11" t="s">
        <v>10645</v>
      </c>
      <c r="D5394" s="11" t="s">
        <v>260</v>
      </c>
      <c r="E5394" s="19" t="s">
        <v>10895</v>
      </c>
      <c r="F5394" s="10">
        <v>42036</v>
      </c>
      <c r="G5394" s="10">
        <v>45689</v>
      </c>
      <c r="H5394" s="11">
        <v>11</v>
      </c>
      <c r="I5394" s="20" t="s">
        <v>259</v>
      </c>
      <c r="J5394" s="11" t="s">
        <v>261</v>
      </c>
      <c r="K5394" s="11" t="s">
        <v>12658</v>
      </c>
      <c r="L5394" s="11">
        <v>2</v>
      </c>
    </row>
    <row r="5395" spans="1:12">
      <c r="A5395" s="11" t="s">
        <v>10646</v>
      </c>
      <c r="D5395" s="11" t="s">
        <v>260</v>
      </c>
      <c r="E5395" s="19" t="s">
        <v>10896</v>
      </c>
      <c r="F5395" s="10">
        <v>42036</v>
      </c>
      <c r="G5395" s="10">
        <v>45689</v>
      </c>
      <c r="H5395" s="11">
        <v>11</v>
      </c>
      <c r="I5395" s="20" t="s">
        <v>259</v>
      </c>
      <c r="J5395" s="11" t="s">
        <v>261</v>
      </c>
      <c r="K5395" s="11" t="s">
        <v>12658</v>
      </c>
      <c r="L5395" s="11">
        <v>2</v>
      </c>
    </row>
    <row r="5396" spans="1:12">
      <c r="A5396" s="11" t="s">
        <v>10647</v>
      </c>
      <c r="D5396" s="11" t="s">
        <v>260</v>
      </c>
      <c r="E5396" s="19" t="s">
        <v>10897</v>
      </c>
      <c r="F5396" s="10">
        <v>42036</v>
      </c>
      <c r="G5396" s="10">
        <v>45689</v>
      </c>
      <c r="H5396" s="11">
        <v>11</v>
      </c>
      <c r="I5396" s="20" t="s">
        <v>259</v>
      </c>
      <c r="J5396" s="11" t="s">
        <v>261</v>
      </c>
      <c r="K5396" s="11" t="s">
        <v>12658</v>
      </c>
      <c r="L5396" s="11">
        <v>2</v>
      </c>
    </row>
    <row r="5397" spans="1:12">
      <c r="A5397" s="11" t="s">
        <v>10648</v>
      </c>
      <c r="D5397" s="11" t="s">
        <v>260</v>
      </c>
      <c r="E5397" s="19" t="s">
        <v>10898</v>
      </c>
      <c r="F5397" s="10">
        <v>42036</v>
      </c>
      <c r="G5397" s="10">
        <v>45689</v>
      </c>
      <c r="H5397" s="11">
        <v>11</v>
      </c>
      <c r="I5397" s="20" t="s">
        <v>259</v>
      </c>
      <c r="J5397" s="11" t="s">
        <v>261</v>
      </c>
      <c r="K5397" s="11" t="s">
        <v>12658</v>
      </c>
      <c r="L5397" s="11">
        <v>2</v>
      </c>
    </row>
    <row r="5398" spans="1:12">
      <c r="A5398" s="11" t="s">
        <v>10649</v>
      </c>
      <c r="D5398" s="11" t="s">
        <v>260</v>
      </c>
      <c r="E5398" s="19" t="s">
        <v>10899</v>
      </c>
      <c r="F5398" s="10">
        <v>42036</v>
      </c>
      <c r="G5398" s="10">
        <v>45689</v>
      </c>
      <c r="H5398" s="11">
        <v>11</v>
      </c>
      <c r="I5398" s="20" t="s">
        <v>259</v>
      </c>
      <c r="J5398" s="11" t="s">
        <v>261</v>
      </c>
      <c r="K5398" s="11" t="s">
        <v>12658</v>
      </c>
      <c r="L5398" s="11">
        <v>2</v>
      </c>
    </row>
    <row r="5399" spans="1:12">
      <c r="A5399" s="11" t="s">
        <v>10650</v>
      </c>
      <c r="D5399" s="11" t="s">
        <v>260</v>
      </c>
      <c r="E5399" s="19" t="s">
        <v>10900</v>
      </c>
      <c r="F5399" s="10">
        <v>42036</v>
      </c>
      <c r="G5399" s="10">
        <v>45689</v>
      </c>
      <c r="H5399" s="11">
        <v>11</v>
      </c>
      <c r="I5399" s="20" t="s">
        <v>259</v>
      </c>
      <c r="J5399" s="11" t="s">
        <v>261</v>
      </c>
      <c r="K5399" s="11" t="s">
        <v>12658</v>
      </c>
      <c r="L5399" s="11">
        <v>2</v>
      </c>
    </row>
    <row r="5400" spans="1:12">
      <c r="A5400" s="11" t="s">
        <v>10651</v>
      </c>
      <c r="D5400" s="11" t="s">
        <v>260</v>
      </c>
      <c r="E5400" s="19" t="s">
        <v>10901</v>
      </c>
      <c r="F5400" s="10">
        <v>42036</v>
      </c>
      <c r="G5400" s="10">
        <v>45689</v>
      </c>
      <c r="H5400" s="11">
        <v>11</v>
      </c>
      <c r="I5400" s="20" t="s">
        <v>259</v>
      </c>
      <c r="J5400" s="11" t="s">
        <v>261</v>
      </c>
      <c r="K5400" s="11" t="s">
        <v>12658</v>
      </c>
      <c r="L5400" s="11">
        <v>2</v>
      </c>
    </row>
    <row r="5401" spans="1:12">
      <c r="A5401" s="11" t="s">
        <v>10652</v>
      </c>
      <c r="D5401" s="11" t="s">
        <v>260</v>
      </c>
      <c r="E5401" s="19" t="s">
        <v>10902</v>
      </c>
      <c r="F5401" s="10">
        <v>42036</v>
      </c>
      <c r="G5401" s="10">
        <v>45689</v>
      </c>
      <c r="H5401" s="11">
        <v>11</v>
      </c>
      <c r="I5401" s="20" t="s">
        <v>259</v>
      </c>
      <c r="J5401" s="11" t="s">
        <v>261</v>
      </c>
      <c r="K5401" s="11" t="s">
        <v>12658</v>
      </c>
      <c r="L5401" s="11">
        <v>2</v>
      </c>
    </row>
    <row r="5402" spans="1:12">
      <c r="A5402" s="11" t="s">
        <v>10653</v>
      </c>
      <c r="D5402" s="11" t="s">
        <v>260</v>
      </c>
      <c r="E5402" s="19" t="s">
        <v>10903</v>
      </c>
      <c r="F5402" s="10">
        <v>42036</v>
      </c>
      <c r="G5402" s="10">
        <v>45689</v>
      </c>
      <c r="H5402" s="11">
        <v>11</v>
      </c>
      <c r="I5402" s="20" t="s">
        <v>259</v>
      </c>
      <c r="J5402" s="11" t="s">
        <v>261</v>
      </c>
      <c r="K5402" s="11" t="s">
        <v>12658</v>
      </c>
      <c r="L5402" s="11">
        <v>2</v>
      </c>
    </row>
    <row r="5403" spans="1:12">
      <c r="A5403" s="11" t="s">
        <v>10654</v>
      </c>
      <c r="D5403" s="11" t="s">
        <v>260</v>
      </c>
      <c r="E5403" s="19" t="s">
        <v>10904</v>
      </c>
      <c r="F5403" s="10">
        <v>42036</v>
      </c>
      <c r="G5403" s="10">
        <v>45689</v>
      </c>
      <c r="H5403" s="11">
        <v>11</v>
      </c>
      <c r="I5403" s="20" t="s">
        <v>259</v>
      </c>
      <c r="J5403" s="11" t="s">
        <v>261</v>
      </c>
      <c r="K5403" s="11" t="s">
        <v>12658</v>
      </c>
      <c r="L5403" s="11">
        <v>2</v>
      </c>
    </row>
    <row r="5404" spans="1:12">
      <c r="A5404" s="11" t="s">
        <v>10655</v>
      </c>
      <c r="D5404" s="11" t="s">
        <v>260</v>
      </c>
      <c r="E5404" s="19" t="s">
        <v>10905</v>
      </c>
      <c r="F5404" s="10">
        <v>42036</v>
      </c>
      <c r="G5404" s="10">
        <v>45689</v>
      </c>
      <c r="H5404" s="11">
        <v>11</v>
      </c>
      <c r="I5404" s="20" t="s">
        <v>259</v>
      </c>
      <c r="J5404" s="11" t="s">
        <v>261</v>
      </c>
      <c r="K5404" s="11" t="s">
        <v>12658</v>
      </c>
      <c r="L5404" s="11">
        <v>2</v>
      </c>
    </row>
    <row r="5405" spans="1:12">
      <c r="A5405" s="11" t="s">
        <v>10656</v>
      </c>
      <c r="D5405" s="11" t="s">
        <v>260</v>
      </c>
      <c r="E5405" s="19" t="s">
        <v>10906</v>
      </c>
      <c r="F5405" s="10">
        <v>42036</v>
      </c>
      <c r="G5405" s="10">
        <v>45689</v>
      </c>
      <c r="H5405" s="11">
        <v>11</v>
      </c>
      <c r="I5405" s="20" t="s">
        <v>259</v>
      </c>
      <c r="J5405" s="11" t="s">
        <v>261</v>
      </c>
      <c r="K5405" s="11" t="s">
        <v>12658</v>
      </c>
      <c r="L5405" s="11">
        <v>2</v>
      </c>
    </row>
    <row r="5406" spans="1:12">
      <c r="A5406" s="11" t="s">
        <v>10657</v>
      </c>
      <c r="D5406" s="11" t="s">
        <v>260</v>
      </c>
      <c r="E5406" s="19" t="s">
        <v>10907</v>
      </c>
      <c r="F5406" s="10">
        <v>42036</v>
      </c>
      <c r="G5406" s="10">
        <v>45689</v>
      </c>
      <c r="H5406" s="11">
        <v>11</v>
      </c>
      <c r="I5406" s="20" t="s">
        <v>259</v>
      </c>
      <c r="J5406" s="11" t="s">
        <v>261</v>
      </c>
      <c r="K5406" s="11" t="s">
        <v>12658</v>
      </c>
      <c r="L5406" s="11">
        <v>2</v>
      </c>
    </row>
    <row r="5407" spans="1:12">
      <c r="A5407" s="11" t="s">
        <v>10658</v>
      </c>
      <c r="D5407" s="11" t="s">
        <v>260</v>
      </c>
      <c r="E5407" s="19" t="s">
        <v>10908</v>
      </c>
      <c r="F5407" s="10">
        <v>42036</v>
      </c>
      <c r="G5407" s="10">
        <v>45689</v>
      </c>
      <c r="H5407" s="11">
        <v>11</v>
      </c>
      <c r="I5407" s="20" t="s">
        <v>259</v>
      </c>
      <c r="J5407" s="11" t="s">
        <v>261</v>
      </c>
      <c r="K5407" s="11" t="s">
        <v>12658</v>
      </c>
      <c r="L5407" s="11">
        <v>2</v>
      </c>
    </row>
    <row r="5408" spans="1:12">
      <c r="A5408" s="11" t="s">
        <v>10659</v>
      </c>
      <c r="D5408" s="11" t="s">
        <v>260</v>
      </c>
      <c r="E5408" s="19" t="s">
        <v>10909</v>
      </c>
      <c r="F5408" s="10">
        <v>42036</v>
      </c>
      <c r="G5408" s="10">
        <v>45689</v>
      </c>
      <c r="H5408" s="11">
        <v>11</v>
      </c>
      <c r="I5408" s="20" t="s">
        <v>259</v>
      </c>
      <c r="J5408" s="11" t="s">
        <v>261</v>
      </c>
      <c r="K5408" s="11" t="s">
        <v>12658</v>
      </c>
      <c r="L5408" s="11">
        <v>2</v>
      </c>
    </row>
    <row r="5409" spans="1:12">
      <c r="A5409" s="11" t="s">
        <v>10660</v>
      </c>
      <c r="D5409" s="11" t="s">
        <v>260</v>
      </c>
      <c r="E5409" s="19" t="s">
        <v>10910</v>
      </c>
      <c r="F5409" s="10">
        <v>42036</v>
      </c>
      <c r="G5409" s="10">
        <v>45689</v>
      </c>
      <c r="H5409" s="11">
        <v>11</v>
      </c>
      <c r="I5409" s="11" t="s">
        <v>277</v>
      </c>
      <c r="J5409" s="11" t="s">
        <v>261</v>
      </c>
      <c r="K5409" s="11" t="s">
        <v>12658</v>
      </c>
      <c r="L5409" s="11">
        <v>2</v>
      </c>
    </row>
    <row r="5410" spans="1:12">
      <c r="A5410" s="11" t="s">
        <v>10661</v>
      </c>
      <c r="D5410" s="11" t="s">
        <v>260</v>
      </c>
      <c r="E5410" s="19" t="s">
        <v>10911</v>
      </c>
      <c r="F5410" s="10">
        <v>42036</v>
      </c>
      <c r="G5410" s="10">
        <v>45689</v>
      </c>
      <c r="H5410" s="11">
        <v>11</v>
      </c>
      <c r="I5410" s="11" t="s">
        <v>277</v>
      </c>
      <c r="J5410" s="11" t="s">
        <v>261</v>
      </c>
      <c r="K5410" s="11" t="s">
        <v>12658</v>
      </c>
      <c r="L5410" s="11">
        <v>2</v>
      </c>
    </row>
    <row r="5411" spans="1:12">
      <c r="A5411" s="11" t="s">
        <v>10662</v>
      </c>
      <c r="D5411" s="11" t="s">
        <v>260</v>
      </c>
      <c r="E5411" s="19" t="s">
        <v>10912</v>
      </c>
      <c r="F5411" s="10">
        <v>42036</v>
      </c>
      <c r="G5411" s="10">
        <v>45689</v>
      </c>
      <c r="H5411" s="11">
        <v>11</v>
      </c>
      <c r="I5411" s="11" t="s">
        <v>277</v>
      </c>
      <c r="J5411" s="11" t="s">
        <v>261</v>
      </c>
      <c r="K5411" s="11" t="s">
        <v>12658</v>
      </c>
      <c r="L5411" s="11">
        <v>2</v>
      </c>
    </row>
    <row r="5412" spans="1:12">
      <c r="A5412" s="11" t="s">
        <v>10663</v>
      </c>
      <c r="D5412" s="11" t="s">
        <v>260</v>
      </c>
      <c r="E5412" s="19" t="s">
        <v>10913</v>
      </c>
      <c r="F5412" s="10">
        <v>42036</v>
      </c>
      <c r="G5412" s="10">
        <v>45689</v>
      </c>
      <c r="H5412" s="11">
        <v>11</v>
      </c>
      <c r="I5412" s="20" t="s">
        <v>259</v>
      </c>
      <c r="J5412" s="11" t="s">
        <v>261</v>
      </c>
      <c r="K5412" s="11" t="s">
        <v>12658</v>
      </c>
      <c r="L5412" s="11">
        <v>2</v>
      </c>
    </row>
    <row r="5413" spans="1:12">
      <c r="A5413" s="11" t="s">
        <v>10664</v>
      </c>
      <c r="D5413" s="11" t="s">
        <v>260</v>
      </c>
      <c r="E5413" s="19" t="s">
        <v>10914</v>
      </c>
      <c r="F5413" s="10">
        <v>42036</v>
      </c>
      <c r="G5413" s="10">
        <v>45689</v>
      </c>
      <c r="H5413" s="11">
        <v>11</v>
      </c>
      <c r="I5413" s="20" t="s">
        <v>259</v>
      </c>
      <c r="J5413" s="11" t="s">
        <v>261</v>
      </c>
      <c r="K5413" s="11" t="s">
        <v>12658</v>
      </c>
      <c r="L5413" s="11">
        <v>2</v>
      </c>
    </row>
    <row r="5414" spans="1:12">
      <c r="A5414" s="11" t="s">
        <v>10665</v>
      </c>
      <c r="D5414" s="11" t="s">
        <v>260</v>
      </c>
      <c r="E5414" s="19" t="s">
        <v>10915</v>
      </c>
      <c r="F5414" s="10">
        <v>42036</v>
      </c>
      <c r="G5414" s="10">
        <v>45689</v>
      </c>
      <c r="H5414" s="11">
        <v>11</v>
      </c>
      <c r="I5414" s="20" t="s">
        <v>259</v>
      </c>
      <c r="J5414" s="11" t="s">
        <v>261</v>
      </c>
      <c r="K5414" s="11" t="s">
        <v>12658</v>
      </c>
      <c r="L5414" s="11">
        <v>2</v>
      </c>
    </row>
    <row r="5415" spans="1:12">
      <c r="A5415" s="11" t="s">
        <v>10666</v>
      </c>
      <c r="D5415" s="11" t="s">
        <v>260</v>
      </c>
      <c r="E5415" s="19" t="s">
        <v>10916</v>
      </c>
      <c r="F5415" s="10">
        <v>42036</v>
      </c>
      <c r="G5415" s="10">
        <v>45689</v>
      </c>
      <c r="H5415" s="11">
        <v>11</v>
      </c>
      <c r="I5415" s="20" t="s">
        <v>259</v>
      </c>
      <c r="J5415" s="11" t="s">
        <v>261</v>
      </c>
      <c r="K5415" s="11" t="s">
        <v>12658</v>
      </c>
      <c r="L5415" s="11">
        <v>2</v>
      </c>
    </row>
    <row r="5416" spans="1:12">
      <c r="A5416" s="11" t="s">
        <v>10667</v>
      </c>
      <c r="D5416" s="11" t="s">
        <v>260</v>
      </c>
      <c r="E5416" s="19" t="s">
        <v>10917</v>
      </c>
      <c r="F5416" s="10">
        <v>42036</v>
      </c>
      <c r="G5416" s="10">
        <v>45689</v>
      </c>
      <c r="H5416" s="11">
        <v>11</v>
      </c>
      <c r="I5416" s="20" t="s">
        <v>259</v>
      </c>
      <c r="J5416" s="11" t="s">
        <v>261</v>
      </c>
      <c r="K5416" s="11" t="s">
        <v>12658</v>
      </c>
      <c r="L5416" s="11">
        <v>2</v>
      </c>
    </row>
    <row r="5417" spans="1:12">
      <c r="A5417" s="11" t="s">
        <v>10668</v>
      </c>
      <c r="D5417" s="11" t="s">
        <v>260</v>
      </c>
      <c r="E5417" s="19" t="s">
        <v>10918</v>
      </c>
      <c r="F5417" s="10">
        <v>42036</v>
      </c>
      <c r="G5417" s="10">
        <v>45689</v>
      </c>
      <c r="H5417" s="11">
        <v>11</v>
      </c>
      <c r="I5417" s="20" t="s">
        <v>259</v>
      </c>
      <c r="J5417" s="11" t="s">
        <v>261</v>
      </c>
      <c r="K5417" s="11" t="s">
        <v>12658</v>
      </c>
      <c r="L5417" s="11">
        <v>2</v>
      </c>
    </row>
    <row r="5418" spans="1:12">
      <c r="A5418" s="11" t="s">
        <v>10669</v>
      </c>
      <c r="D5418" s="11" t="s">
        <v>260</v>
      </c>
      <c r="E5418" s="19" t="s">
        <v>10919</v>
      </c>
      <c r="F5418" s="10">
        <v>42036</v>
      </c>
      <c r="G5418" s="10">
        <v>45689</v>
      </c>
      <c r="H5418" s="11">
        <v>11</v>
      </c>
      <c r="I5418" s="20" t="s">
        <v>259</v>
      </c>
      <c r="J5418" s="11" t="s">
        <v>261</v>
      </c>
      <c r="K5418" s="11" t="s">
        <v>12658</v>
      </c>
      <c r="L5418" s="11">
        <v>2</v>
      </c>
    </row>
    <row r="5419" spans="1:12">
      <c r="A5419" s="11" t="s">
        <v>10670</v>
      </c>
      <c r="D5419" s="11" t="s">
        <v>260</v>
      </c>
      <c r="E5419" s="19" t="s">
        <v>10920</v>
      </c>
      <c r="F5419" s="10">
        <v>42036</v>
      </c>
      <c r="G5419" s="10">
        <v>45689</v>
      </c>
      <c r="H5419" s="11">
        <v>11</v>
      </c>
      <c r="I5419" s="20" t="s">
        <v>259</v>
      </c>
      <c r="J5419" s="11" t="s">
        <v>261</v>
      </c>
      <c r="K5419" s="11" t="s">
        <v>12658</v>
      </c>
      <c r="L5419" s="11">
        <v>2</v>
      </c>
    </row>
    <row r="5420" spans="1:12">
      <c r="A5420" s="11" t="s">
        <v>10671</v>
      </c>
      <c r="D5420" s="11" t="s">
        <v>260</v>
      </c>
      <c r="E5420" s="19" t="s">
        <v>10921</v>
      </c>
      <c r="F5420" s="10">
        <v>42036</v>
      </c>
      <c r="G5420" s="10">
        <v>45689</v>
      </c>
      <c r="H5420" s="11">
        <v>11</v>
      </c>
      <c r="I5420" s="20" t="s">
        <v>259</v>
      </c>
      <c r="J5420" s="11" t="s">
        <v>261</v>
      </c>
      <c r="K5420" s="11" t="s">
        <v>12658</v>
      </c>
      <c r="L5420" s="11">
        <v>2</v>
      </c>
    </row>
    <row r="5421" spans="1:12">
      <c r="A5421" s="11" t="s">
        <v>10672</v>
      </c>
      <c r="D5421" s="11" t="s">
        <v>260</v>
      </c>
      <c r="E5421" s="19" t="s">
        <v>10922</v>
      </c>
      <c r="F5421" s="10">
        <v>42036</v>
      </c>
      <c r="G5421" s="10">
        <v>45689</v>
      </c>
      <c r="H5421" s="11">
        <v>11</v>
      </c>
      <c r="I5421" s="20" t="s">
        <v>259</v>
      </c>
      <c r="J5421" s="11" t="s">
        <v>261</v>
      </c>
      <c r="K5421" s="11" t="s">
        <v>12658</v>
      </c>
      <c r="L5421" s="11">
        <v>2</v>
      </c>
    </row>
    <row r="5422" spans="1:12">
      <c r="A5422" s="11" t="s">
        <v>10673</v>
      </c>
      <c r="D5422" s="11" t="s">
        <v>260</v>
      </c>
      <c r="E5422" s="19" t="s">
        <v>10923</v>
      </c>
      <c r="F5422" s="10">
        <v>42036</v>
      </c>
      <c r="G5422" s="10">
        <v>45689</v>
      </c>
      <c r="H5422" s="11">
        <v>11</v>
      </c>
      <c r="I5422" s="20" t="s">
        <v>259</v>
      </c>
      <c r="J5422" s="11" t="s">
        <v>261</v>
      </c>
      <c r="K5422" s="11" t="s">
        <v>12658</v>
      </c>
      <c r="L5422" s="11">
        <v>2</v>
      </c>
    </row>
    <row r="5423" spans="1:12">
      <c r="A5423" s="11" t="s">
        <v>10674</v>
      </c>
      <c r="D5423" s="11" t="s">
        <v>260</v>
      </c>
      <c r="E5423" s="19" t="s">
        <v>10924</v>
      </c>
      <c r="F5423" s="10">
        <v>42036</v>
      </c>
      <c r="G5423" s="10">
        <v>45689</v>
      </c>
      <c r="H5423" s="11">
        <v>11</v>
      </c>
      <c r="I5423" s="20" t="s">
        <v>259</v>
      </c>
      <c r="J5423" s="11" t="s">
        <v>261</v>
      </c>
      <c r="K5423" s="11" t="s">
        <v>12658</v>
      </c>
      <c r="L5423" s="11">
        <v>2</v>
      </c>
    </row>
    <row r="5424" spans="1:12">
      <c r="A5424" s="11" t="s">
        <v>10675</v>
      </c>
      <c r="D5424" s="11" t="s">
        <v>260</v>
      </c>
      <c r="E5424" s="19" t="s">
        <v>10925</v>
      </c>
      <c r="F5424" s="10">
        <v>42036</v>
      </c>
      <c r="G5424" s="10">
        <v>45689</v>
      </c>
      <c r="H5424" s="11">
        <v>11</v>
      </c>
      <c r="I5424" s="20" t="s">
        <v>259</v>
      </c>
      <c r="J5424" s="11" t="s">
        <v>261</v>
      </c>
      <c r="K5424" s="11" t="s">
        <v>12658</v>
      </c>
      <c r="L5424" s="11">
        <v>2</v>
      </c>
    </row>
    <row r="5425" spans="1:12">
      <c r="A5425" s="11" t="s">
        <v>10676</v>
      </c>
      <c r="D5425" s="11" t="s">
        <v>260</v>
      </c>
      <c r="E5425" s="19" t="s">
        <v>10926</v>
      </c>
      <c r="F5425" s="10">
        <v>42036</v>
      </c>
      <c r="G5425" s="10">
        <v>45689</v>
      </c>
      <c r="H5425" s="11">
        <v>11</v>
      </c>
      <c r="I5425" s="20" t="s">
        <v>259</v>
      </c>
      <c r="J5425" s="11" t="s">
        <v>261</v>
      </c>
      <c r="K5425" s="11" t="s">
        <v>12658</v>
      </c>
      <c r="L5425" s="11">
        <v>2</v>
      </c>
    </row>
    <row r="5426" spans="1:12">
      <c r="A5426" s="11" t="s">
        <v>10677</v>
      </c>
      <c r="D5426" s="11" t="s">
        <v>260</v>
      </c>
      <c r="E5426" s="19" t="s">
        <v>10927</v>
      </c>
      <c r="F5426" s="10">
        <v>42036</v>
      </c>
      <c r="G5426" s="10">
        <v>45689</v>
      </c>
      <c r="H5426" s="11">
        <v>11</v>
      </c>
      <c r="I5426" s="20" t="s">
        <v>259</v>
      </c>
      <c r="J5426" s="11" t="s">
        <v>261</v>
      </c>
      <c r="K5426" s="11" t="s">
        <v>12658</v>
      </c>
      <c r="L5426" s="11">
        <v>2</v>
      </c>
    </row>
    <row r="5427" spans="1:12">
      <c r="A5427" s="11" t="s">
        <v>10678</v>
      </c>
      <c r="D5427" s="11" t="s">
        <v>260</v>
      </c>
      <c r="E5427" s="19" t="s">
        <v>10928</v>
      </c>
      <c r="F5427" s="10">
        <v>42036</v>
      </c>
      <c r="G5427" s="10">
        <v>45689</v>
      </c>
      <c r="H5427" s="11">
        <v>11</v>
      </c>
      <c r="I5427" s="11" t="s">
        <v>277</v>
      </c>
      <c r="J5427" s="11" t="s">
        <v>261</v>
      </c>
      <c r="K5427" s="11" t="s">
        <v>12658</v>
      </c>
      <c r="L5427" s="11">
        <v>2</v>
      </c>
    </row>
    <row r="5428" spans="1:12">
      <c r="A5428" s="11" t="s">
        <v>10679</v>
      </c>
      <c r="D5428" s="11" t="s">
        <v>260</v>
      </c>
      <c r="E5428" s="19" t="s">
        <v>10929</v>
      </c>
      <c r="F5428" s="10">
        <v>42036</v>
      </c>
      <c r="G5428" s="10">
        <v>45689</v>
      </c>
      <c r="H5428" s="11">
        <v>11</v>
      </c>
      <c r="I5428" s="11" t="s">
        <v>277</v>
      </c>
      <c r="J5428" s="11" t="s">
        <v>261</v>
      </c>
      <c r="K5428" s="11" t="s">
        <v>12658</v>
      </c>
      <c r="L5428" s="11">
        <v>2</v>
      </c>
    </row>
    <row r="5429" spans="1:12">
      <c r="A5429" s="11" t="s">
        <v>10680</v>
      </c>
      <c r="D5429" s="11" t="s">
        <v>260</v>
      </c>
      <c r="E5429" s="19" t="s">
        <v>10930</v>
      </c>
      <c r="F5429" s="10">
        <v>42036</v>
      </c>
      <c r="G5429" s="10">
        <v>45689</v>
      </c>
      <c r="H5429" s="11">
        <v>11</v>
      </c>
      <c r="I5429" s="11" t="s">
        <v>277</v>
      </c>
      <c r="J5429" s="11" t="s">
        <v>261</v>
      </c>
      <c r="K5429" s="11" t="s">
        <v>12658</v>
      </c>
      <c r="L5429" s="11">
        <v>2</v>
      </c>
    </row>
    <row r="5430" spans="1:12">
      <c r="A5430" s="11" t="s">
        <v>10681</v>
      </c>
      <c r="D5430" s="11" t="s">
        <v>260</v>
      </c>
      <c r="E5430" s="19" t="s">
        <v>10931</v>
      </c>
      <c r="F5430" s="10">
        <v>42036</v>
      </c>
      <c r="G5430" s="10">
        <v>45689</v>
      </c>
      <c r="H5430" s="11">
        <v>11</v>
      </c>
      <c r="I5430" s="20" t="s">
        <v>259</v>
      </c>
      <c r="J5430" s="11" t="s">
        <v>261</v>
      </c>
      <c r="K5430" s="11" t="s">
        <v>12658</v>
      </c>
      <c r="L5430" s="11">
        <v>2</v>
      </c>
    </row>
    <row r="5431" spans="1:12">
      <c r="A5431" s="11" t="s">
        <v>10682</v>
      </c>
      <c r="D5431" s="11" t="s">
        <v>260</v>
      </c>
      <c r="E5431" s="19" t="s">
        <v>10932</v>
      </c>
      <c r="F5431" s="10">
        <v>42036</v>
      </c>
      <c r="G5431" s="10">
        <v>45689</v>
      </c>
      <c r="H5431" s="11">
        <v>11</v>
      </c>
      <c r="I5431" s="20" t="s">
        <v>259</v>
      </c>
      <c r="J5431" s="11" t="s">
        <v>261</v>
      </c>
      <c r="K5431" s="11" t="s">
        <v>12658</v>
      </c>
      <c r="L5431" s="11">
        <v>2</v>
      </c>
    </row>
    <row r="5432" spans="1:12">
      <c r="A5432" s="11" t="s">
        <v>10683</v>
      </c>
      <c r="D5432" s="11" t="s">
        <v>260</v>
      </c>
      <c r="E5432" s="19" t="s">
        <v>10933</v>
      </c>
      <c r="F5432" s="10">
        <v>42036</v>
      </c>
      <c r="G5432" s="10">
        <v>45689</v>
      </c>
      <c r="H5432" s="11">
        <v>11</v>
      </c>
      <c r="I5432" s="20" t="s">
        <v>259</v>
      </c>
      <c r="J5432" s="11" t="s">
        <v>261</v>
      </c>
      <c r="K5432" s="11" t="s">
        <v>12658</v>
      </c>
      <c r="L5432" s="11">
        <v>2</v>
      </c>
    </row>
    <row r="5433" spans="1:12">
      <c r="A5433" s="11" t="s">
        <v>10684</v>
      </c>
      <c r="D5433" s="11" t="s">
        <v>260</v>
      </c>
      <c r="E5433" s="19" t="s">
        <v>10934</v>
      </c>
      <c r="F5433" s="10">
        <v>42036</v>
      </c>
      <c r="G5433" s="10">
        <v>45689</v>
      </c>
      <c r="H5433" s="11">
        <v>11</v>
      </c>
      <c r="I5433" s="20" t="s">
        <v>259</v>
      </c>
      <c r="J5433" s="11" t="s">
        <v>261</v>
      </c>
      <c r="K5433" s="11" t="s">
        <v>12658</v>
      </c>
      <c r="L5433" s="11">
        <v>2</v>
      </c>
    </row>
    <row r="5434" spans="1:12">
      <c r="A5434" s="11" t="s">
        <v>10685</v>
      </c>
      <c r="D5434" s="11" t="s">
        <v>260</v>
      </c>
      <c r="E5434" s="19" t="s">
        <v>10935</v>
      </c>
      <c r="F5434" s="10">
        <v>42036</v>
      </c>
      <c r="G5434" s="10">
        <v>45689</v>
      </c>
      <c r="H5434" s="11">
        <v>11</v>
      </c>
      <c r="I5434" s="20" t="s">
        <v>259</v>
      </c>
      <c r="J5434" s="11" t="s">
        <v>261</v>
      </c>
      <c r="K5434" s="11" t="s">
        <v>12658</v>
      </c>
      <c r="L5434" s="11">
        <v>2</v>
      </c>
    </row>
    <row r="5435" spans="1:12">
      <c r="A5435" s="11" t="s">
        <v>10686</v>
      </c>
      <c r="D5435" s="11" t="s">
        <v>260</v>
      </c>
      <c r="E5435" s="19" t="s">
        <v>10936</v>
      </c>
      <c r="F5435" s="10">
        <v>42036</v>
      </c>
      <c r="G5435" s="10">
        <v>45689</v>
      </c>
      <c r="H5435" s="11">
        <v>11</v>
      </c>
      <c r="I5435" s="20" t="s">
        <v>259</v>
      </c>
      <c r="J5435" s="11" t="s">
        <v>261</v>
      </c>
      <c r="K5435" s="11" t="s">
        <v>12658</v>
      </c>
      <c r="L5435" s="11">
        <v>2</v>
      </c>
    </row>
    <row r="5436" spans="1:12">
      <c r="A5436" s="11" t="s">
        <v>10687</v>
      </c>
      <c r="D5436" s="11" t="s">
        <v>260</v>
      </c>
      <c r="E5436" s="19" t="s">
        <v>10937</v>
      </c>
      <c r="F5436" s="10">
        <v>42036</v>
      </c>
      <c r="G5436" s="10">
        <v>45689</v>
      </c>
      <c r="H5436" s="11">
        <v>11</v>
      </c>
      <c r="I5436" s="20" t="s">
        <v>259</v>
      </c>
      <c r="J5436" s="11" t="s">
        <v>261</v>
      </c>
      <c r="K5436" s="11" t="s">
        <v>12658</v>
      </c>
      <c r="L5436" s="11">
        <v>2</v>
      </c>
    </row>
    <row r="5437" spans="1:12">
      <c r="A5437" s="11" t="s">
        <v>10688</v>
      </c>
      <c r="D5437" s="11" t="s">
        <v>260</v>
      </c>
      <c r="E5437" s="19" t="s">
        <v>10938</v>
      </c>
      <c r="F5437" s="10">
        <v>42036</v>
      </c>
      <c r="G5437" s="10">
        <v>45689</v>
      </c>
      <c r="H5437" s="11">
        <v>11</v>
      </c>
      <c r="I5437" s="20" t="s">
        <v>259</v>
      </c>
      <c r="J5437" s="11" t="s">
        <v>261</v>
      </c>
      <c r="K5437" s="11" t="s">
        <v>12658</v>
      </c>
      <c r="L5437" s="11">
        <v>2</v>
      </c>
    </row>
    <row r="5438" spans="1:12">
      <c r="A5438" s="11" t="s">
        <v>10689</v>
      </c>
      <c r="D5438" s="11" t="s">
        <v>260</v>
      </c>
      <c r="E5438" s="19" t="s">
        <v>10939</v>
      </c>
      <c r="F5438" s="10">
        <v>42036</v>
      </c>
      <c r="G5438" s="10">
        <v>45689</v>
      </c>
      <c r="H5438" s="11">
        <v>11</v>
      </c>
      <c r="I5438" s="20" t="s">
        <v>259</v>
      </c>
      <c r="J5438" s="11" t="s">
        <v>261</v>
      </c>
      <c r="K5438" s="11" t="s">
        <v>12658</v>
      </c>
      <c r="L5438" s="11">
        <v>2</v>
      </c>
    </row>
    <row r="5439" spans="1:12">
      <c r="A5439" s="11" t="s">
        <v>10690</v>
      </c>
      <c r="D5439" s="11" t="s">
        <v>260</v>
      </c>
      <c r="E5439" s="19" t="s">
        <v>10940</v>
      </c>
      <c r="F5439" s="10">
        <v>42036</v>
      </c>
      <c r="G5439" s="10">
        <v>45689</v>
      </c>
      <c r="H5439" s="11">
        <v>11</v>
      </c>
      <c r="I5439" s="20" t="s">
        <v>259</v>
      </c>
      <c r="J5439" s="11" t="s">
        <v>261</v>
      </c>
      <c r="K5439" s="11" t="s">
        <v>12658</v>
      </c>
      <c r="L5439" s="11">
        <v>2</v>
      </c>
    </row>
    <row r="5440" spans="1:12">
      <c r="A5440" s="11" t="s">
        <v>10691</v>
      </c>
      <c r="D5440" s="11" t="s">
        <v>260</v>
      </c>
      <c r="E5440" s="19" t="s">
        <v>10941</v>
      </c>
      <c r="F5440" s="10">
        <v>42036</v>
      </c>
      <c r="G5440" s="10">
        <v>45689</v>
      </c>
      <c r="H5440" s="11">
        <v>11</v>
      </c>
      <c r="I5440" s="20" t="s">
        <v>259</v>
      </c>
      <c r="J5440" s="11" t="s">
        <v>261</v>
      </c>
      <c r="K5440" s="11" t="s">
        <v>12658</v>
      </c>
      <c r="L5440" s="11">
        <v>2</v>
      </c>
    </row>
    <row r="5441" spans="1:12">
      <c r="A5441" s="11" t="s">
        <v>10692</v>
      </c>
      <c r="D5441" s="11" t="s">
        <v>260</v>
      </c>
      <c r="E5441" s="19" t="s">
        <v>10942</v>
      </c>
      <c r="F5441" s="10">
        <v>42036</v>
      </c>
      <c r="G5441" s="10">
        <v>45689</v>
      </c>
      <c r="H5441" s="11">
        <v>11</v>
      </c>
      <c r="I5441" s="20" t="s">
        <v>259</v>
      </c>
      <c r="J5441" s="11" t="s">
        <v>261</v>
      </c>
      <c r="K5441" s="11" t="s">
        <v>12658</v>
      </c>
      <c r="L5441" s="11">
        <v>2</v>
      </c>
    </row>
    <row r="5442" spans="1:12">
      <c r="A5442" s="11" t="s">
        <v>10693</v>
      </c>
      <c r="D5442" s="11" t="s">
        <v>260</v>
      </c>
      <c r="E5442" s="19" t="s">
        <v>10943</v>
      </c>
      <c r="F5442" s="10">
        <v>42036</v>
      </c>
      <c r="G5442" s="10">
        <v>45689</v>
      </c>
      <c r="H5442" s="11">
        <v>11</v>
      </c>
      <c r="I5442" s="20" t="s">
        <v>259</v>
      </c>
      <c r="J5442" s="11" t="s">
        <v>261</v>
      </c>
      <c r="K5442" s="11" t="s">
        <v>12658</v>
      </c>
      <c r="L5442" s="11">
        <v>2</v>
      </c>
    </row>
    <row r="5443" spans="1:12">
      <c r="A5443" s="11" t="s">
        <v>10694</v>
      </c>
      <c r="D5443" s="11" t="s">
        <v>260</v>
      </c>
      <c r="E5443" s="19" t="s">
        <v>10944</v>
      </c>
      <c r="F5443" s="10">
        <v>42036</v>
      </c>
      <c r="G5443" s="10">
        <v>45689</v>
      </c>
      <c r="H5443" s="11">
        <v>11</v>
      </c>
      <c r="I5443" s="20" t="s">
        <v>259</v>
      </c>
      <c r="J5443" s="11" t="s">
        <v>261</v>
      </c>
      <c r="K5443" s="11" t="s">
        <v>12658</v>
      </c>
      <c r="L5443" s="11">
        <v>2</v>
      </c>
    </row>
    <row r="5444" spans="1:12">
      <c r="A5444" s="11" t="s">
        <v>10695</v>
      </c>
      <c r="D5444" s="11" t="s">
        <v>260</v>
      </c>
      <c r="E5444" s="19" t="s">
        <v>10945</v>
      </c>
      <c r="F5444" s="10">
        <v>42036</v>
      </c>
      <c r="G5444" s="10">
        <v>45689</v>
      </c>
      <c r="H5444" s="11">
        <v>11</v>
      </c>
      <c r="I5444" s="20" t="s">
        <v>259</v>
      </c>
      <c r="J5444" s="11" t="s">
        <v>261</v>
      </c>
      <c r="K5444" s="11" t="s">
        <v>12658</v>
      </c>
      <c r="L5444" s="11">
        <v>2</v>
      </c>
    </row>
    <row r="5445" spans="1:12">
      <c r="A5445" s="11" t="s">
        <v>10696</v>
      </c>
      <c r="D5445" s="11" t="s">
        <v>260</v>
      </c>
      <c r="E5445" s="19" t="s">
        <v>10946</v>
      </c>
      <c r="F5445" s="10">
        <v>42036</v>
      </c>
      <c r="G5445" s="10">
        <v>45689</v>
      </c>
      <c r="H5445" s="11">
        <v>11</v>
      </c>
      <c r="I5445" s="11" t="s">
        <v>277</v>
      </c>
      <c r="J5445" s="11" t="s">
        <v>261</v>
      </c>
      <c r="K5445" s="11" t="s">
        <v>12658</v>
      </c>
      <c r="L5445" s="11">
        <v>2</v>
      </c>
    </row>
    <row r="5446" spans="1:12">
      <c r="A5446" s="11" t="s">
        <v>10697</v>
      </c>
      <c r="D5446" s="11" t="s">
        <v>260</v>
      </c>
      <c r="E5446" s="19" t="s">
        <v>10947</v>
      </c>
      <c r="F5446" s="10">
        <v>42036</v>
      </c>
      <c r="G5446" s="10">
        <v>45689</v>
      </c>
      <c r="H5446" s="11">
        <v>11</v>
      </c>
      <c r="I5446" s="11" t="s">
        <v>277</v>
      </c>
      <c r="J5446" s="11" t="s">
        <v>261</v>
      </c>
      <c r="K5446" s="11" t="s">
        <v>12658</v>
      </c>
      <c r="L5446" s="11">
        <v>2</v>
      </c>
    </row>
    <row r="5447" spans="1:12">
      <c r="A5447" s="11" t="s">
        <v>10698</v>
      </c>
      <c r="D5447" s="11" t="s">
        <v>260</v>
      </c>
      <c r="E5447" s="19" t="s">
        <v>10948</v>
      </c>
      <c r="F5447" s="10">
        <v>42036</v>
      </c>
      <c r="G5447" s="10">
        <v>45689</v>
      </c>
      <c r="H5447" s="11">
        <v>11</v>
      </c>
      <c r="I5447" s="11" t="s">
        <v>277</v>
      </c>
      <c r="J5447" s="11" t="s">
        <v>261</v>
      </c>
      <c r="K5447" s="11" t="s">
        <v>12658</v>
      </c>
      <c r="L5447" s="11">
        <v>2</v>
      </c>
    </row>
    <row r="5448" spans="1:12">
      <c r="A5448" s="11" t="s">
        <v>10699</v>
      </c>
      <c r="D5448" s="11" t="s">
        <v>260</v>
      </c>
      <c r="E5448" s="19" t="s">
        <v>10949</v>
      </c>
      <c r="F5448" s="10">
        <v>42036</v>
      </c>
      <c r="G5448" s="10">
        <v>45689</v>
      </c>
      <c r="H5448" s="11">
        <v>11</v>
      </c>
      <c r="I5448" s="20" t="s">
        <v>259</v>
      </c>
      <c r="J5448" s="11" t="s">
        <v>261</v>
      </c>
      <c r="K5448" s="11" t="s">
        <v>12658</v>
      </c>
      <c r="L5448" s="11">
        <v>2</v>
      </c>
    </row>
    <row r="5449" spans="1:12">
      <c r="A5449" s="11" t="s">
        <v>10700</v>
      </c>
      <c r="D5449" s="11" t="s">
        <v>260</v>
      </c>
      <c r="E5449" s="19" t="s">
        <v>10950</v>
      </c>
      <c r="F5449" s="10">
        <v>42036</v>
      </c>
      <c r="G5449" s="10">
        <v>45689</v>
      </c>
      <c r="H5449" s="11">
        <v>11</v>
      </c>
      <c r="I5449" s="20" t="s">
        <v>259</v>
      </c>
      <c r="J5449" s="11" t="s">
        <v>261</v>
      </c>
      <c r="K5449" s="11" t="s">
        <v>12658</v>
      </c>
      <c r="L5449" s="11">
        <v>2</v>
      </c>
    </row>
    <row r="5450" spans="1:12">
      <c r="A5450" s="11" t="s">
        <v>10701</v>
      </c>
      <c r="D5450" s="11" t="s">
        <v>260</v>
      </c>
      <c r="E5450" s="19" t="s">
        <v>10951</v>
      </c>
      <c r="F5450" s="10">
        <v>42036</v>
      </c>
      <c r="G5450" s="10">
        <v>45689</v>
      </c>
      <c r="H5450" s="11">
        <v>11</v>
      </c>
      <c r="I5450" s="20" t="s">
        <v>259</v>
      </c>
      <c r="J5450" s="11" t="s">
        <v>261</v>
      </c>
      <c r="K5450" s="11" t="s">
        <v>12658</v>
      </c>
      <c r="L5450" s="11">
        <v>2</v>
      </c>
    </row>
    <row r="5451" spans="1:12">
      <c r="A5451" s="11" t="s">
        <v>10702</v>
      </c>
      <c r="D5451" s="11" t="s">
        <v>260</v>
      </c>
      <c r="E5451" s="19" t="s">
        <v>10952</v>
      </c>
      <c r="F5451" s="10">
        <v>42036</v>
      </c>
      <c r="G5451" s="10">
        <v>45689</v>
      </c>
      <c r="H5451" s="11">
        <v>11</v>
      </c>
      <c r="I5451" s="20" t="s">
        <v>259</v>
      </c>
      <c r="J5451" s="11" t="s">
        <v>261</v>
      </c>
      <c r="K5451" s="11" t="s">
        <v>12658</v>
      </c>
      <c r="L5451" s="11">
        <v>2</v>
      </c>
    </row>
    <row r="5452" spans="1:12">
      <c r="A5452" s="11" t="s">
        <v>10703</v>
      </c>
      <c r="D5452" s="11" t="s">
        <v>260</v>
      </c>
      <c r="E5452" s="19" t="s">
        <v>10953</v>
      </c>
      <c r="F5452" s="10">
        <v>42036</v>
      </c>
      <c r="G5452" s="10">
        <v>45689</v>
      </c>
      <c r="H5452" s="11">
        <v>11</v>
      </c>
      <c r="I5452" s="20" t="s">
        <v>259</v>
      </c>
      <c r="J5452" s="11" t="s">
        <v>261</v>
      </c>
      <c r="K5452" s="11" t="s">
        <v>12658</v>
      </c>
      <c r="L5452" s="11">
        <v>2</v>
      </c>
    </row>
    <row r="5453" spans="1:12">
      <c r="A5453" s="11" t="s">
        <v>10704</v>
      </c>
      <c r="D5453" s="11" t="s">
        <v>260</v>
      </c>
      <c r="E5453" s="19" t="s">
        <v>10954</v>
      </c>
      <c r="F5453" s="10">
        <v>42036</v>
      </c>
      <c r="G5453" s="10">
        <v>45689</v>
      </c>
      <c r="H5453" s="11">
        <v>11</v>
      </c>
      <c r="I5453" s="20" t="s">
        <v>259</v>
      </c>
      <c r="J5453" s="11" t="s">
        <v>261</v>
      </c>
      <c r="K5453" s="11" t="s">
        <v>12658</v>
      </c>
      <c r="L5453" s="11">
        <v>2</v>
      </c>
    </row>
    <row r="5454" spans="1:12">
      <c r="A5454" s="11" t="s">
        <v>10705</v>
      </c>
      <c r="D5454" s="11" t="s">
        <v>260</v>
      </c>
      <c r="E5454" s="19" t="s">
        <v>10955</v>
      </c>
      <c r="F5454" s="10">
        <v>42036</v>
      </c>
      <c r="G5454" s="10">
        <v>45689</v>
      </c>
      <c r="H5454" s="11">
        <v>11</v>
      </c>
      <c r="I5454" s="20" t="s">
        <v>259</v>
      </c>
      <c r="J5454" s="11" t="s">
        <v>261</v>
      </c>
      <c r="K5454" s="11" t="s">
        <v>12658</v>
      </c>
      <c r="L5454" s="11">
        <v>2</v>
      </c>
    </row>
    <row r="5455" spans="1:12">
      <c r="A5455" s="11" t="s">
        <v>10706</v>
      </c>
      <c r="D5455" s="11" t="s">
        <v>260</v>
      </c>
      <c r="E5455" s="19" t="s">
        <v>10956</v>
      </c>
      <c r="F5455" s="10">
        <v>42036</v>
      </c>
      <c r="G5455" s="10">
        <v>45689</v>
      </c>
      <c r="H5455" s="11">
        <v>11</v>
      </c>
      <c r="I5455" s="20" t="s">
        <v>259</v>
      </c>
      <c r="J5455" s="11" t="s">
        <v>261</v>
      </c>
      <c r="K5455" s="11" t="s">
        <v>12658</v>
      </c>
      <c r="L5455" s="11">
        <v>2</v>
      </c>
    </row>
    <row r="5456" spans="1:12">
      <c r="A5456" s="11" t="s">
        <v>10707</v>
      </c>
      <c r="D5456" s="11" t="s">
        <v>260</v>
      </c>
      <c r="E5456" s="19" t="s">
        <v>10957</v>
      </c>
      <c r="F5456" s="10">
        <v>42036</v>
      </c>
      <c r="G5456" s="10">
        <v>45689</v>
      </c>
      <c r="H5456" s="11">
        <v>11</v>
      </c>
      <c r="I5456" s="20" t="s">
        <v>259</v>
      </c>
      <c r="J5456" s="11" t="s">
        <v>261</v>
      </c>
      <c r="K5456" s="11" t="s">
        <v>12658</v>
      </c>
      <c r="L5456" s="11">
        <v>2</v>
      </c>
    </row>
    <row r="5457" spans="1:12">
      <c r="A5457" s="11" t="s">
        <v>10708</v>
      </c>
      <c r="D5457" s="11" t="s">
        <v>260</v>
      </c>
      <c r="E5457" s="19" t="s">
        <v>10958</v>
      </c>
      <c r="F5457" s="10">
        <v>42036</v>
      </c>
      <c r="G5457" s="10">
        <v>45689</v>
      </c>
      <c r="H5457" s="11">
        <v>11</v>
      </c>
      <c r="I5457" s="20" t="s">
        <v>259</v>
      </c>
      <c r="J5457" s="11" t="s">
        <v>261</v>
      </c>
      <c r="K5457" s="11" t="s">
        <v>12658</v>
      </c>
      <c r="L5457" s="11">
        <v>2</v>
      </c>
    </row>
    <row r="5458" spans="1:12">
      <c r="A5458" s="11" t="s">
        <v>10709</v>
      </c>
      <c r="D5458" s="11" t="s">
        <v>260</v>
      </c>
      <c r="E5458" s="19" t="s">
        <v>10959</v>
      </c>
      <c r="F5458" s="10">
        <v>42036</v>
      </c>
      <c r="G5458" s="10">
        <v>45689</v>
      </c>
      <c r="H5458" s="11">
        <v>11</v>
      </c>
      <c r="I5458" s="20" t="s">
        <v>259</v>
      </c>
      <c r="J5458" s="11" t="s">
        <v>261</v>
      </c>
      <c r="K5458" s="11" t="s">
        <v>12658</v>
      </c>
      <c r="L5458" s="11">
        <v>2</v>
      </c>
    </row>
    <row r="5459" spans="1:12">
      <c r="A5459" s="11" t="s">
        <v>10710</v>
      </c>
      <c r="D5459" s="11" t="s">
        <v>260</v>
      </c>
      <c r="E5459" s="19" t="s">
        <v>10960</v>
      </c>
      <c r="F5459" s="10">
        <v>42036</v>
      </c>
      <c r="G5459" s="10">
        <v>45689</v>
      </c>
      <c r="H5459" s="11">
        <v>11</v>
      </c>
      <c r="I5459" s="20" t="s">
        <v>259</v>
      </c>
      <c r="J5459" s="11" t="s">
        <v>261</v>
      </c>
      <c r="K5459" s="11" t="s">
        <v>12658</v>
      </c>
      <c r="L5459" s="11">
        <v>2</v>
      </c>
    </row>
    <row r="5460" spans="1:12">
      <c r="A5460" s="11" t="s">
        <v>10711</v>
      </c>
      <c r="D5460" s="11" t="s">
        <v>260</v>
      </c>
      <c r="E5460" s="19" t="s">
        <v>10961</v>
      </c>
      <c r="F5460" s="10">
        <v>42036</v>
      </c>
      <c r="G5460" s="10">
        <v>45689</v>
      </c>
      <c r="H5460" s="11">
        <v>11</v>
      </c>
      <c r="I5460" s="20" t="s">
        <v>259</v>
      </c>
      <c r="J5460" s="11" t="s">
        <v>261</v>
      </c>
      <c r="K5460" s="11" t="s">
        <v>12658</v>
      </c>
      <c r="L5460" s="11">
        <v>2</v>
      </c>
    </row>
    <row r="5461" spans="1:12">
      <c r="A5461" s="11" t="s">
        <v>10712</v>
      </c>
      <c r="D5461" s="11" t="s">
        <v>260</v>
      </c>
      <c r="E5461" s="19" t="s">
        <v>10962</v>
      </c>
      <c r="F5461" s="10">
        <v>42036</v>
      </c>
      <c r="G5461" s="10">
        <v>45689</v>
      </c>
      <c r="H5461" s="11">
        <v>11</v>
      </c>
      <c r="I5461" s="20" t="s">
        <v>259</v>
      </c>
      <c r="J5461" s="11" t="s">
        <v>261</v>
      </c>
      <c r="K5461" s="11" t="s">
        <v>12658</v>
      </c>
      <c r="L5461" s="11">
        <v>2</v>
      </c>
    </row>
    <row r="5462" spans="1:12">
      <c r="A5462" s="11" t="s">
        <v>10713</v>
      </c>
      <c r="D5462" s="11" t="s">
        <v>260</v>
      </c>
      <c r="E5462" s="19" t="s">
        <v>10963</v>
      </c>
      <c r="F5462" s="10">
        <v>42036</v>
      </c>
      <c r="G5462" s="10">
        <v>45689</v>
      </c>
      <c r="H5462" s="11">
        <v>11</v>
      </c>
      <c r="I5462" s="20" t="s">
        <v>259</v>
      </c>
      <c r="J5462" s="11" t="s">
        <v>261</v>
      </c>
      <c r="K5462" s="11" t="s">
        <v>12658</v>
      </c>
      <c r="L5462" s="11">
        <v>2</v>
      </c>
    </row>
    <row r="5463" spans="1:12">
      <c r="A5463" s="11" t="s">
        <v>10714</v>
      </c>
      <c r="D5463" s="11" t="s">
        <v>260</v>
      </c>
      <c r="E5463" s="19" t="s">
        <v>10964</v>
      </c>
      <c r="F5463" s="10">
        <v>42036</v>
      </c>
      <c r="G5463" s="10">
        <v>45689</v>
      </c>
      <c r="H5463" s="11">
        <v>11</v>
      </c>
      <c r="I5463" s="11" t="s">
        <v>277</v>
      </c>
      <c r="J5463" s="11" t="s">
        <v>261</v>
      </c>
      <c r="K5463" s="11" t="s">
        <v>12658</v>
      </c>
      <c r="L5463" s="11">
        <v>2</v>
      </c>
    </row>
    <row r="5464" spans="1:12">
      <c r="A5464" s="11" t="s">
        <v>10715</v>
      </c>
      <c r="D5464" s="11" t="s">
        <v>260</v>
      </c>
      <c r="E5464" s="19" t="s">
        <v>10965</v>
      </c>
      <c r="F5464" s="10">
        <v>42036</v>
      </c>
      <c r="G5464" s="10">
        <v>45689</v>
      </c>
      <c r="H5464" s="11">
        <v>11</v>
      </c>
      <c r="I5464" s="11" t="s">
        <v>277</v>
      </c>
      <c r="J5464" s="11" t="s">
        <v>261</v>
      </c>
      <c r="K5464" s="11" t="s">
        <v>12658</v>
      </c>
      <c r="L5464" s="11">
        <v>2</v>
      </c>
    </row>
    <row r="5465" spans="1:12">
      <c r="A5465" s="11" t="s">
        <v>10716</v>
      </c>
      <c r="D5465" s="11" t="s">
        <v>260</v>
      </c>
      <c r="E5465" s="19" t="s">
        <v>10966</v>
      </c>
      <c r="F5465" s="10">
        <v>42036</v>
      </c>
      <c r="G5465" s="10">
        <v>45689</v>
      </c>
      <c r="H5465" s="11">
        <v>11</v>
      </c>
      <c r="I5465" s="11" t="s">
        <v>277</v>
      </c>
      <c r="J5465" s="11" t="s">
        <v>261</v>
      </c>
      <c r="K5465" s="11" t="s">
        <v>12658</v>
      </c>
      <c r="L5465" s="11">
        <v>2</v>
      </c>
    </row>
    <row r="5466" spans="1:12">
      <c r="A5466" s="11" t="s">
        <v>10717</v>
      </c>
      <c r="D5466" s="11" t="s">
        <v>260</v>
      </c>
      <c r="E5466" s="19" t="s">
        <v>10967</v>
      </c>
      <c r="F5466" s="10">
        <v>42036</v>
      </c>
      <c r="G5466" s="10">
        <v>45689</v>
      </c>
      <c r="H5466" s="11">
        <v>11</v>
      </c>
      <c r="I5466" s="20" t="s">
        <v>259</v>
      </c>
      <c r="J5466" s="11" t="s">
        <v>261</v>
      </c>
      <c r="K5466" s="11" t="s">
        <v>12658</v>
      </c>
      <c r="L5466" s="11">
        <v>2</v>
      </c>
    </row>
    <row r="5467" spans="1:12">
      <c r="A5467" s="11" t="s">
        <v>10718</v>
      </c>
      <c r="D5467" s="11" t="s">
        <v>260</v>
      </c>
      <c r="E5467" s="19" t="s">
        <v>10968</v>
      </c>
      <c r="F5467" s="10">
        <v>42036</v>
      </c>
      <c r="G5467" s="10">
        <v>45689</v>
      </c>
      <c r="H5467" s="11">
        <v>11</v>
      </c>
      <c r="I5467" s="20" t="s">
        <v>259</v>
      </c>
      <c r="J5467" s="11" t="s">
        <v>261</v>
      </c>
      <c r="K5467" s="11" t="s">
        <v>12658</v>
      </c>
      <c r="L5467" s="11">
        <v>2</v>
      </c>
    </row>
    <row r="5468" spans="1:12">
      <c r="A5468" s="11" t="s">
        <v>10719</v>
      </c>
      <c r="D5468" s="11" t="s">
        <v>260</v>
      </c>
      <c r="E5468" s="19" t="s">
        <v>10969</v>
      </c>
      <c r="F5468" s="10">
        <v>42036</v>
      </c>
      <c r="G5468" s="10">
        <v>45689</v>
      </c>
      <c r="H5468" s="11">
        <v>11</v>
      </c>
      <c r="I5468" s="20" t="s">
        <v>259</v>
      </c>
      <c r="J5468" s="11" t="s">
        <v>261</v>
      </c>
      <c r="K5468" s="11" t="s">
        <v>12658</v>
      </c>
      <c r="L5468" s="11">
        <v>2</v>
      </c>
    </row>
    <row r="5469" spans="1:12">
      <c r="A5469" s="11" t="s">
        <v>10720</v>
      </c>
      <c r="D5469" s="11" t="s">
        <v>260</v>
      </c>
      <c r="E5469" s="19" t="s">
        <v>10970</v>
      </c>
      <c r="F5469" s="10">
        <v>42036</v>
      </c>
      <c r="G5469" s="10">
        <v>45689</v>
      </c>
      <c r="H5469" s="11">
        <v>11</v>
      </c>
      <c r="I5469" s="20" t="s">
        <v>259</v>
      </c>
      <c r="J5469" s="11" t="s">
        <v>261</v>
      </c>
      <c r="K5469" s="11" t="s">
        <v>12658</v>
      </c>
      <c r="L5469" s="11">
        <v>2</v>
      </c>
    </row>
    <row r="5470" spans="1:12">
      <c r="A5470" s="11" t="s">
        <v>10721</v>
      </c>
      <c r="D5470" s="11" t="s">
        <v>260</v>
      </c>
      <c r="E5470" s="19" t="s">
        <v>10971</v>
      </c>
      <c r="F5470" s="10">
        <v>42036</v>
      </c>
      <c r="G5470" s="10">
        <v>45689</v>
      </c>
      <c r="H5470" s="11">
        <v>11</v>
      </c>
      <c r="I5470" s="20" t="s">
        <v>259</v>
      </c>
      <c r="J5470" s="11" t="s">
        <v>261</v>
      </c>
      <c r="K5470" s="11" t="s">
        <v>12658</v>
      </c>
      <c r="L5470" s="11">
        <v>2</v>
      </c>
    </row>
    <row r="5471" spans="1:12">
      <c r="A5471" s="11" t="s">
        <v>10722</v>
      </c>
      <c r="D5471" s="11" t="s">
        <v>260</v>
      </c>
      <c r="E5471" s="19" t="s">
        <v>10972</v>
      </c>
      <c r="F5471" s="10">
        <v>42036</v>
      </c>
      <c r="G5471" s="10">
        <v>45689</v>
      </c>
      <c r="H5471" s="11">
        <v>11</v>
      </c>
      <c r="I5471" s="20" t="s">
        <v>259</v>
      </c>
      <c r="J5471" s="11" t="s">
        <v>261</v>
      </c>
      <c r="K5471" s="11" t="s">
        <v>12658</v>
      </c>
      <c r="L5471" s="11">
        <v>2</v>
      </c>
    </row>
    <row r="5472" spans="1:12">
      <c r="A5472" s="11" t="s">
        <v>10723</v>
      </c>
      <c r="D5472" s="11" t="s">
        <v>260</v>
      </c>
      <c r="E5472" s="19" t="s">
        <v>10973</v>
      </c>
      <c r="F5472" s="10">
        <v>42036</v>
      </c>
      <c r="G5472" s="10">
        <v>45689</v>
      </c>
      <c r="H5472" s="11">
        <v>11</v>
      </c>
      <c r="I5472" s="20" t="s">
        <v>259</v>
      </c>
      <c r="J5472" s="11" t="s">
        <v>261</v>
      </c>
      <c r="K5472" s="11" t="s">
        <v>12658</v>
      </c>
      <c r="L5472" s="11">
        <v>2</v>
      </c>
    </row>
    <row r="5473" spans="1:12">
      <c r="A5473" s="11" t="s">
        <v>10724</v>
      </c>
      <c r="D5473" s="11" t="s">
        <v>260</v>
      </c>
      <c r="E5473" s="19" t="s">
        <v>10974</v>
      </c>
      <c r="F5473" s="10">
        <v>42036</v>
      </c>
      <c r="G5473" s="10">
        <v>45689</v>
      </c>
      <c r="H5473" s="11">
        <v>11</v>
      </c>
      <c r="I5473" s="20" t="s">
        <v>259</v>
      </c>
      <c r="J5473" s="11" t="s">
        <v>261</v>
      </c>
      <c r="K5473" s="11" t="s">
        <v>12658</v>
      </c>
      <c r="L5473" s="11">
        <v>2</v>
      </c>
    </row>
    <row r="5474" spans="1:12">
      <c r="A5474" s="11" t="s">
        <v>10725</v>
      </c>
      <c r="D5474" s="11" t="s">
        <v>260</v>
      </c>
      <c r="E5474" s="19" t="s">
        <v>10975</v>
      </c>
      <c r="F5474" s="10">
        <v>42036</v>
      </c>
      <c r="G5474" s="10">
        <v>45689</v>
      </c>
      <c r="H5474" s="11">
        <v>11</v>
      </c>
      <c r="I5474" s="20" t="s">
        <v>259</v>
      </c>
      <c r="J5474" s="11" t="s">
        <v>261</v>
      </c>
      <c r="K5474" s="11" t="s">
        <v>12658</v>
      </c>
      <c r="L5474" s="11">
        <v>2</v>
      </c>
    </row>
    <row r="5475" spans="1:12">
      <c r="A5475" s="11" t="s">
        <v>10726</v>
      </c>
      <c r="D5475" s="11" t="s">
        <v>260</v>
      </c>
      <c r="E5475" s="19" t="s">
        <v>10976</v>
      </c>
      <c r="F5475" s="10">
        <v>42036</v>
      </c>
      <c r="G5475" s="10">
        <v>45689</v>
      </c>
      <c r="H5475" s="11">
        <v>11</v>
      </c>
      <c r="I5475" s="20" t="s">
        <v>259</v>
      </c>
      <c r="J5475" s="11" t="s">
        <v>261</v>
      </c>
      <c r="K5475" s="11" t="s">
        <v>12658</v>
      </c>
      <c r="L5475" s="11">
        <v>2</v>
      </c>
    </row>
    <row r="5476" spans="1:12">
      <c r="A5476" s="11" t="s">
        <v>10727</v>
      </c>
      <c r="D5476" s="11" t="s">
        <v>260</v>
      </c>
      <c r="E5476" s="19" t="s">
        <v>10977</v>
      </c>
      <c r="F5476" s="10">
        <v>42036</v>
      </c>
      <c r="G5476" s="10">
        <v>45689</v>
      </c>
      <c r="H5476" s="11">
        <v>11</v>
      </c>
      <c r="I5476" s="20" t="s">
        <v>259</v>
      </c>
      <c r="J5476" s="11" t="s">
        <v>261</v>
      </c>
      <c r="K5476" s="11" t="s">
        <v>12658</v>
      </c>
      <c r="L5476" s="11">
        <v>2</v>
      </c>
    </row>
    <row r="5477" spans="1:12">
      <c r="A5477" s="11" t="s">
        <v>10728</v>
      </c>
      <c r="D5477" s="11" t="s">
        <v>260</v>
      </c>
      <c r="E5477" s="19" t="s">
        <v>10978</v>
      </c>
      <c r="F5477" s="10">
        <v>42036</v>
      </c>
      <c r="G5477" s="10">
        <v>45689</v>
      </c>
      <c r="H5477" s="11">
        <v>11</v>
      </c>
      <c r="I5477" s="20" t="s">
        <v>259</v>
      </c>
      <c r="J5477" s="11" t="s">
        <v>261</v>
      </c>
      <c r="K5477" s="11" t="s">
        <v>12658</v>
      </c>
      <c r="L5477" s="11">
        <v>2</v>
      </c>
    </row>
    <row r="5478" spans="1:12">
      <c r="A5478" s="11" t="s">
        <v>10729</v>
      </c>
      <c r="D5478" s="11" t="s">
        <v>260</v>
      </c>
      <c r="E5478" s="19" t="s">
        <v>10979</v>
      </c>
      <c r="F5478" s="10">
        <v>42036</v>
      </c>
      <c r="G5478" s="10">
        <v>45689</v>
      </c>
      <c r="H5478" s="11">
        <v>11</v>
      </c>
      <c r="I5478" s="20" t="s">
        <v>259</v>
      </c>
      <c r="J5478" s="11" t="s">
        <v>261</v>
      </c>
      <c r="K5478" s="11" t="s">
        <v>12658</v>
      </c>
      <c r="L5478" s="11">
        <v>2</v>
      </c>
    </row>
    <row r="5479" spans="1:12">
      <c r="A5479" s="11" t="s">
        <v>10730</v>
      </c>
      <c r="D5479" s="11" t="s">
        <v>260</v>
      </c>
      <c r="E5479" s="19" t="s">
        <v>10980</v>
      </c>
      <c r="F5479" s="10">
        <v>42036</v>
      </c>
      <c r="G5479" s="10">
        <v>45689</v>
      </c>
      <c r="H5479" s="11">
        <v>11</v>
      </c>
      <c r="I5479" s="20" t="s">
        <v>259</v>
      </c>
      <c r="J5479" s="11" t="s">
        <v>261</v>
      </c>
      <c r="K5479" s="11" t="s">
        <v>12658</v>
      </c>
      <c r="L5479" s="11">
        <v>2</v>
      </c>
    </row>
    <row r="5480" spans="1:12">
      <c r="A5480" s="11" t="s">
        <v>10731</v>
      </c>
      <c r="D5480" s="11" t="s">
        <v>260</v>
      </c>
      <c r="E5480" s="19" t="s">
        <v>10981</v>
      </c>
      <c r="F5480" s="10">
        <v>42036</v>
      </c>
      <c r="G5480" s="10">
        <v>45689</v>
      </c>
      <c r="H5480" s="11">
        <v>11</v>
      </c>
      <c r="I5480" s="20" t="s">
        <v>259</v>
      </c>
      <c r="J5480" s="11" t="s">
        <v>261</v>
      </c>
      <c r="K5480" s="11" t="s">
        <v>12658</v>
      </c>
      <c r="L5480" s="11">
        <v>2</v>
      </c>
    </row>
    <row r="5481" spans="1:12">
      <c r="A5481" s="11" t="s">
        <v>10732</v>
      </c>
      <c r="D5481" s="11" t="s">
        <v>260</v>
      </c>
      <c r="E5481" s="19" t="s">
        <v>10982</v>
      </c>
      <c r="F5481" s="10">
        <v>42036</v>
      </c>
      <c r="G5481" s="10">
        <v>45689</v>
      </c>
      <c r="H5481" s="11">
        <v>11</v>
      </c>
      <c r="I5481" s="11" t="s">
        <v>277</v>
      </c>
      <c r="J5481" s="11" t="s">
        <v>261</v>
      </c>
      <c r="K5481" s="11" t="s">
        <v>12658</v>
      </c>
      <c r="L5481" s="11">
        <v>2</v>
      </c>
    </row>
    <row r="5482" spans="1:12">
      <c r="A5482" s="11" t="s">
        <v>10733</v>
      </c>
      <c r="D5482" s="11" t="s">
        <v>260</v>
      </c>
      <c r="E5482" s="19" t="s">
        <v>10983</v>
      </c>
      <c r="F5482" s="10">
        <v>42036</v>
      </c>
      <c r="G5482" s="10">
        <v>45689</v>
      </c>
      <c r="H5482" s="11">
        <v>11</v>
      </c>
      <c r="I5482" s="11" t="s">
        <v>277</v>
      </c>
      <c r="J5482" s="11" t="s">
        <v>261</v>
      </c>
      <c r="K5482" s="11" t="s">
        <v>12658</v>
      </c>
      <c r="L5482" s="11">
        <v>2</v>
      </c>
    </row>
    <row r="5483" spans="1:12">
      <c r="A5483" s="11" t="s">
        <v>10734</v>
      </c>
      <c r="D5483" s="11" t="s">
        <v>260</v>
      </c>
      <c r="E5483" s="19" t="s">
        <v>10984</v>
      </c>
      <c r="F5483" s="10">
        <v>42036</v>
      </c>
      <c r="G5483" s="10">
        <v>45689</v>
      </c>
      <c r="H5483" s="11">
        <v>11</v>
      </c>
      <c r="I5483" s="11" t="s">
        <v>277</v>
      </c>
      <c r="J5483" s="11" t="s">
        <v>261</v>
      </c>
      <c r="K5483" s="11" t="s">
        <v>12658</v>
      </c>
      <c r="L5483" s="11">
        <v>2</v>
      </c>
    </row>
    <row r="5484" spans="1:12">
      <c r="A5484" s="11" t="s">
        <v>10735</v>
      </c>
      <c r="D5484" s="11" t="s">
        <v>260</v>
      </c>
      <c r="E5484" s="19" t="s">
        <v>10985</v>
      </c>
      <c r="F5484" s="10">
        <v>42036</v>
      </c>
      <c r="G5484" s="10">
        <v>45689</v>
      </c>
      <c r="H5484" s="11">
        <v>11</v>
      </c>
      <c r="I5484" s="20" t="s">
        <v>259</v>
      </c>
      <c r="J5484" s="11" t="s">
        <v>261</v>
      </c>
      <c r="K5484" s="11" t="s">
        <v>12658</v>
      </c>
      <c r="L5484" s="11">
        <v>2</v>
      </c>
    </row>
    <row r="5485" spans="1:12">
      <c r="A5485" s="11" t="s">
        <v>10736</v>
      </c>
      <c r="D5485" s="11" t="s">
        <v>260</v>
      </c>
      <c r="E5485" s="19" t="s">
        <v>10986</v>
      </c>
      <c r="F5485" s="10">
        <v>42036</v>
      </c>
      <c r="G5485" s="10">
        <v>45689</v>
      </c>
      <c r="H5485" s="11">
        <v>11</v>
      </c>
      <c r="I5485" s="20" t="s">
        <v>259</v>
      </c>
      <c r="J5485" s="11" t="s">
        <v>261</v>
      </c>
      <c r="K5485" s="11" t="s">
        <v>12658</v>
      </c>
      <c r="L5485" s="11">
        <v>2</v>
      </c>
    </row>
    <row r="5486" spans="1:12">
      <c r="A5486" s="11" t="s">
        <v>10737</v>
      </c>
      <c r="D5486" s="11" t="s">
        <v>260</v>
      </c>
      <c r="E5486" s="19" t="s">
        <v>10987</v>
      </c>
      <c r="F5486" s="10">
        <v>42036</v>
      </c>
      <c r="G5486" s="10">
        <v>45689</v>
      </c>
      <c r="H5486" s="11">
        <v>11</v>
      </c>
      <c r="I5486" s="20" t="s">
        <v>259</v>
      </c>
      <c r="J5486" s="11" t="s">
        <v>261</v>
      </c>
      <c r="K5486" s="11" t="s">
        <v>12658</v>
      </c>
      <c r="L5486" s="11">
        <v>2</v>
      </c>
    </row>
    <row r="5487" spans="1:12">
      <c r="A5487" s="11" t="s">
        <v>10738</v>
      </c>
      <c r="D5487" s="11" t="s">
        <v>260</v>
      </c>
      <c r="E5487" s="19" t="s">
        <v>10988</v>
      </c>
      <c r="F5487" s="10">
        <v>42036</v>
      </c>
      <c r="G5487" s="10">
        <v>45689</v>
      </c>
      <c r="H5487" s="11">
        <v>11</v>
      </c>
      <c r="I5487" s="20" t="s">
        <v>259</v>
      </c>
      <c r="J5487" s="11" t="s">
        <v>261</v>
      </c>
      <c r="K5487" s="11" t="s">
        <v>12658</v>
      </c>
      <c r="L5487" s="11">
        <v>2</v>
      </c>
    </row>
    <row r="5488" spans="1:12">
      <c r="A5488" s="11" t="s">
        <v>10739</v>
      </c>
      <c r="D5488" s="11" t="s">
        <v>260</v>
      </c>
      <c r="E5488" s="19" t="s">
        <v>10989</v>
      </c>
      <c r="F5488" s="10">
        <v>42036</v>
      </c>
      <c r="G5488" s="10">
        <v>45689</v>
      </c>
      <c r="H5488" s="11">
        <v>11</v>
      </c>
      <c r="I5488" s="20" t="s">
        <v>259</v>
      </c>
      <c r="J5488" s="11" t="s">
        <v>261</v>
      </c>
      <c r="K5488" s="11" t="s">
        <v>12658</v>
      </c>
      <c r="L5488" s="11">
        <v>2</v>
      </c>
    </row>
    <row r="5489" spans="1:12">
      <c r="A5489" s="11" t="s">
        <v>10740</v>
      </c>
      <c r="D5489" s="11" t="s">
        <v>260</v>
      </c>
      <c r="E5489" s="19" t="s">
        <v>10990</v>
      </c>
      <c r="F5489" s="10">
        <v>42036</v>
      </c>
      <c r="G5489" s="10">
        <v>45689</v>
      </c>
      <c r="H5489" s="11">
        <v>11</v>
      </c>
      <c r="I5489" s="20" t="s">
        <v>259</v>
      </c>
      <c r="J5489" s="11" t="s">
        <v>261</v>
      </c>
      <c r="K5489" s="11" t="s">
        <v>12658</v>
      </c>
      <c r="L5489" s="11">
        <v>2</v>
      </c>
    </row>
    <row r="5490" spans="1:12">
      <c r="A5490" s="11" t="s">
        <v>10741</v>
      </c>
      <c r="D5490" s="11" t="s">
        <v>260</v>
      </c>
      <c r="E5490" s="19" t="s">
        <v>10991</v>
      </c>
      <c r="F5490" s="10">
        <v>42036</v>
      </c>
      <c r="G5490" s="10">
        <v>45689</v>
      </c>
      <c r="H5490" s="11">
        <v>11</v>
      </c>
      <c r="I5490" s="20" t="s">
        <v>259</v>
      </c>
      <c r="J5490" s="11" t="s">
        <v>261</v>
      </c>
      <c r="K5490" s="11" t="s">
        <v>12658</v>
      </c>
      <c r="L5490" s="11">
        <v>2</v>
      </c>
    </row>
    <row r="5491" spans="1:12">
      <c r="A5491" s="11" t="s">
        <v>10742</v>
      </c>
      <c r="D5491" s="11" t="s">
        <v>260</v>
      </c>
      <c r="E5491" s="19" t="s">
        <v>10992</v>
      </c>
      <c r="F5491" s="10">
        <v>42036</v>
      </c>
      <c r="G5491" s="10">
        <v>45689</v>
      </c>
      <c r="H5491" s="11">
        <v>11</v>
      </c>
      <c r="I5491" s="20" t="s">
        <v>259</v>
      </c>
      <c r="J5491" s="11" t="s">
        <v>261</v>
      </c>
      <c r="K5491" s="11" t="s">
        <v>12658</v>
      </c>
      <c r="L5491" s="11">
        <v>2</v>
      </c>
    </row>
    <row r="5492" spans="1:12">
      <c r="A5492" s="11" t="s">
        <v>10743</v>
      </c>
      <c r="D5492" s="11" t="s">
        <v>260</v>
      </c>
      <c r="E5492" s="19" t="s">
        <v>10993</v>
      </c>
      <c r="F5492" s="10">
        <v>42036</v>
      </c>
      <c r="G5492" s="10">
        <v>45689</v>
      </c>
      <c r="H5492" s="11">
        <v>11</v>
      </c>
      <c r="I5492" s="20" t="s">
        <v>259</v>
      </c>
      <c r="J5492" s="11" t="s">
        <v>261</v>
      </c>
      <c r="K5492" s="11" t="s">
        <v>12658</v>
      </c>
      <c r="L5492" s="11">
        <v>2</v>
      </c>
    </row>
    <row r="5493" spans="1:12">
      <c r="A5493" s="11" t="s">
        <v>10744</v>
      </c>
      <c r="D5493" s="11" t="s">
        <v>260</v>
      </c>
      <c r="E5493" s="19" t="s">
        <v>10994</v>
      </c>
      <c r="F5493" s="10">
        <v>42036</v>
      </c>
      <c r="G5493" s="10">
        <v>45689</v>
      </c>
      <c r="H5493" s="11">
        <v>11</v>
      </c>
      <c r="I5493" s="20" t="s">
        <v>259</v>
      </c>
      <c r="J5493" s="11" t="s">
        <v>261</v>
      </c>
      <c r="K5493" s="11" t="s">
        <v>12658</v>
      </c>
      <c r="L5493" s="11">
        <v>2</v>
      </c>
    </row>
    <row r="5494" spans="1:12">
      <c r="A5494" s="11" t="s">
        <v>10745</v>
      </c>
      <c r="D5494" s="11" t="s">
        <v>260</v>
      </c>
      <c r="E5494" s="19" t="s">
        <v>10995</v>
      </c>
      <c r="F5494" s="10">
        <v>42036</v>
      </c>
      <c r="G5494" s="10">
        <v>45689</v>
      </c>
      <c r="H5494" s="11">
        <v>11</v>
      </c>
      <c r="I5494" s="20" t="s">
        <v>259</v>
      </c>
      <c r="J5494" s="11" t="s">
        <v>261</v>
      </c>
      <c r="K5494" s="11" t="s">
        <v>12658</v>
      </c>
      <c r="L5494" s="11">
        <v>2</v>
      </c>
    </row>
    <row r="5495" spans="1:12">
      <c r="A5495" s="11" t="s">
        <v>10746</v>
      </c>
      <c r="D5495" s="11" t="s">
        <v>260</v>
      </c>
      <c r="E5495" s="19" t="s">
        <v>10996</v>
      </c>
      <c r="F5495" s="10">
        <v>42036</v>
      </c>
      <c r="G5495" s="10">
        <v>45689</v>
      </c>
      <c r="H5495" s="11">
        <v>11</v>
      </c>
      <c r="I5495" s="20" t="s">
        <v>259</v>
      </c>
      <c r="J5495" s="11" t="s">
        <v>261</v>
      </c>
      <c r="K5495" s="11" t="s">
        <v>12658</v>
      </c>
      <c r="L5495" s="11">
        <v>2</v>
      </c>
    </row>
    <row r="5496" spans="1:12">
      <c r="A5496" s="11" t="s">
        <v>10747</v>
      </c>
      <c r="D5496" s="11" t="s">
        <v>260</v>
      </c>
      <c r="E5496" s="19" t="s">
        <v>10997</v>
      </c>
      <c r="F5496" s="10">
        <v>42036</v>
      </c>
      <c r="G5496" s="10">
        <v>45689</v>
      </c>
      <c r="H5496" s="11">
        <v>11</v>
      </c>
      <c r="I5496" s="20" t="s">
        <v>259</v>
      </c>
      <c r="J5496" s="11" t="s">
        <v>261</v>
      </c>
      <c r="K5496" s="11" t="s">
        <v>12658</v>
      </c>
      <c r="L5496" s="11">
        <v>2</v>
      </c>
    </row>
    <row r="5497" spans="1:12">
      <c r="A5497" s="11" t="s">
        <v>10748</v>
      </c>
      <c r="D5497" s="11" t="s">
        <v>260</v>
      </c>
      <c r="E5497" s="19" t="s">
        <v>10998</v>
      </c>
      <c r="F5497" s="10">
        <v>42036</v>
      </c>
      <c r="G5497" s="10">
        <v>45689</v>
      </c>
      <c r="H5497" s="11">
        <v>11</v>
      </c>
      <c r="I5497" s="20" t="s">
        <v>259</v>
      </c>
      <c r="J5497" s="11" t="s">
        <v>261</v>
      </c>
      <c r="K5497" s="11" t="s">
        <v>12658</v>
      </c>
      <c r="L5497" s="11">
        <v>2</v>
      </c>
    </row>
    <row r="5498" spans="1:12">
      <c r="A5498" s="11" t="s">
        <v>10749</v>
      </c>
      <c r="D5498" s="11" t="s">
        <v>260</v>
      </c>
      <c r="E5498" s="19" t="s">
        <v>10999</v>
      </c>
      <c r="F5498" s="10">
        <v>42036</v>
      </c>
      <c r="G5498" s="10">
        <v>45689</v>
      </c>
      <c r="H5498" s="11">
        <v>11</v>
      </c>
      <c r="I5498" s="20" t="s">
        <v>259</v>
      </c>
      <c r="J5498" s="11" t="s">
        <v>261</v>
      </c>
      <c r="K5498" s="11" t="s">
        <v>12658</v>
      </c>
      <c r="L5498" s="11">
        <v>2</v>
      </c>
    </row>
    <row r="5499" spans="1:12">
      <c r="A5499" s="11" t="s">
        <v>10750</v>
      </c>
      <c r="D5499" s="11" t="s">
        <v>260</v>
      </c>
      <c r="E5499" s="19" t="s">
        <v>11000</v>
      </c>
      <c r="F5499" s="10">
        <v>42036</v>
      </c>
      <c r="G5499" s="10">
        <v>45689</v>
      </c>
      <c r="H5499" s="11">
        <v>11</v>
      </c>
      <c r="I5499" s="11" t="s">
        <v>277</v>
      </c>
      <c r="J5499" s="11" t="s">
        <v>261</v>
      </c>
      <c r="K5499" s="11" t="s">
        <v>12658</v>
      </c>
      <c r="L5499" s="11">
        <v>2</v>
      </c>
    </row>
    <row r="5500" spans="1:12">
      <c r="A5500" s="11" t="s">
        <v>10751</v>
      </c>
      <c r="D5500" s="11" t="s">
        <v>260</v>
      </c>
      <c r="E5500" s="19" t="s">
        <v>11001</v>
      </c>
      <c r="F5500" s="10">
        <v>42036</v>
      </c>
      <c r="G5500" s="10">
        <v>45689</v>
      </c>
      <c r="H5500" s="11">
        <v>11</v>
      </c>
      <c r="I5500" s="11" t="s">
        <v>277</v>
      </c>
      <c r="J5500" s="11" t="s">
        <v>261</v>
      </c>
      <c r="K5500" s="11" t="s">
        <v>12658</v>
      </c>
      <c r="L5500" s="11">
        <v>2</v>
      </c>
    </row>
    <row r="5501" spans="1:12">
      <c r="A5501" s="11" t="s">
        <v>10752</v>
      </c>
      <c r="D5501" s="11" t="s">
        <v>260</v>
      </c>
      <c r="E5501" s="19" t="s">
        <v>11002</v>
      </c>
      <c r="F5501" s="10">
        <v>42036</v>
      </c>
      <c r="G5501" s="10">
        <v>45689</v>
      </c>
      <c r="H5501" s="11">
        <v>11</v>
      </c>
      <c r="I5501" s="11" t="s">
        <v>277</v>
      </c>
      <c r="J5501" s="11" t="s">
        <v>261</v>
      </c>
      <c r="K5501" s="11" t="s">
        <v>12658</v>
      </c>
      <c r="L5501" s="11">
        <v>2</v>
      </c>
    </row>
    <row r="5502" spans="1:12">
      <c r="A5502" s="11" t="s">
        <v>10753</v>
      </c>
      <c r="D5502" s="11" t="s">
        <v>260</v>
      </c>
      <c r="E5502" s="19" t="s">
        <v>11003</v>
      </c>
      <c r="F5502" s="10">
        <v>42036</v>
      </c>
      <c r="G5502" s="10">
        <v>45689</v>
      </c>
      <c r="H5502" s="11">
        <v>11</v>
      </c>
      <c r="I5502" s="20" t="s">
        <v>259</v>
      </c>
      <c r="J5502" s="11" t="s">
        <v>261</v>
      </c>
      <c r="K5502" s="11" t="s">
        <v>12658</v>
      </c>
      <c r="L5502" s="11">
        <v>2</v>
      </c>
    </row>
    <row r="5503" spans="1:12">
      <c r="A5503" s="11" t="s">
        <v>10754</v>
      </c>
      <c r="D5503" s="11" t="s">
        <v>260</v>
      </c>
      <c r="E5503" s="19" t="s">
        <v>11004</v>
      </c>
      <c r="F5503" s="10">
        <v>42036</v>
      </c>
      <c r="G5503" s="10">
        <v>45689</v>
      </c>
      <c r="H5503" s="11">
        <v>11</v>
      </c>
      <c r="I5503" s="20" t="s">
        <v>259</v>
      </c>
      <c r="J5503" s="11" t="s">
        <v>261</v>
      </c>
      <c r="K5503" s="11" t="s">
        <v>12658</v>
      </c>
      <c r="L5503" s="11">
        <v>2</v>
      </c>
    </row>
    <row r="5504" spans="1:12">
      <c r="A5504" s="11" t="s">
        <v>10755</v>
      </c>
      <c r="D5504" s="11" t="s">
        <v>260</v>
      </c>
      <c r="E5504" s="19" t="s">
        <v>11005</v>
      </c>
      <c r="F5504" s="10">
        <v>42036</v>
      </c>
      <c r="G5504" s="10">
        <v>45689</v>
      </c>
      <c r="H5504" s="11">
        <v>11</v>
      </c>
      <c r="I5504" s="20" t="s">
        <v>259</v>
      </c>
      <c r="J5504" s="11" t="s">
        <v>261</v>
      </c>
      <c r="K5504" s="11" t="s">
        <v>12658</v>
      </c>
      <c r="L5504" s="11">
        <v>2</v>
      </c>
    </row>
    <row r="5505" spans="1:12">
      <c r="A5505" s="11" t="s">
        <v>10756</v>
      </c>
      <c r="D5505" s="11" t="s">
        <v>260</v>
      </c>
      <c r="E5505" s="19" t="s">
        <v>11006</v>
      </c>
      <c r="F5505" s="10">
        <v>42036</v>
      </c>
      <c r="G5505" s="10">
        <v>45689</v>
      </c>
      <c r="H5505" s="11">
        <v>11</v>
      </c>
      <c r="I5505" s="20" t="s">
        <v>259</v>
      </c>
      <c r="J5505" s="11" t="s">
        <v>261</v>
      </c>
      <c r="K5505" s="11" t="s">
        <v>12658</v>
      </c>
      <c r="L5505" s="11">
        <v>2</v>
      </c>
    </row>
    <row r="5506" spans="1:12">
      <c r="A5506" s="11" t="s">
        <v>10757</v>
      </c>
      <c r="D5506" s="11" t="s">
        <v>260</v>
      </c>
      <c r="E5506" s="19" t="s">
        <v>11007</v>
      </c>
      <c r="F5506" s="10">
        <v>42036</v>
      </c>
      <c r="G5506" s="10">
        <v>45689</v>
      </c>
      <c r="H5506" s="11">
        <v>11</v>
      </c>
      <c r="I5506" s="20" t="s">
        <v>259</v>
      </c>
      <c r="J5506" s="11" t="s">
        <v>261</v>
      </c>
      <c r="K5506" s="11" t="s">
        <v>12658</v>
      </c>
      <c r="L5506" s="11">
        <v>2</v>
      </c>
    </row>
    <row r="5507" spans="1:12">
      <c r="A5507" s="11" t="s">
        <v>10758</v>
      </c>
      <c r="D5507" s="11" t="s">
        <v>260</v>
      </c>
      <c r="E5507" s="19" t="s">
        <v>11008</v>
      </c>
      <c r="F5507" s="10">
        <v>42036</v>
      </c>
      <c r="G5507" s="10">
        <v>45689</v>
      </c>
      <c r="H5507" s="11">
        <v>11</v>
      </c>
      <c r="I5507" s="20" t="s">
        <v>259</v>
      </c>
      <c r="J5507" s="11" t="s">
        <v>261</v>
      </c>
      <c r="K5507" s="11" t="s">
        <v>12658</v>
      </c>
      <c r="L5507" s="11">
        <v>2</v>
      </c>
    </row>
    <row r="5508" spans="1:12">
      <c r="A5508" s="11" t="s">
        <v>10759</v>
      </c>
      <c r="D5508" s="11" t="s">
        <v>260</v>
      </c>
      <c r="E5508" s="19" t="s">
        <v>11009</v>
      </c>
      <c r="F5508" s="10">
        <v>42036</v>
      </c>
      <c r="G5508" s="10">
        <v>45689</v>
      </c>
      <c r="H5508" s="11">
        <v>11</v>
      </c>
      <c r="I5508" s="20" t="s">
        <v>259</v>
      </c>
      <c r="J5508" s="11" t="s">
        <v>261</v>
      </c>
      <c r="K5508" s="11" t="s">
        <v>12658</v>
      </c>
      <c r="L5508" s="11">
        <v>2</v>
      </c>
    </row>
    <row r="5509" spans="1:12">
      <c r="A5509" s="11" t="s">
        <v>10760</v>
      </c>
      <c r="D5509" s="11" t="s">
        <v>260</v>
      </c>
      <c r="E5509" s="19" t="s">
        <v>11010</v>
      </c>
      <c r="F5509" s="10">
        <v>42036</v>
      </c>
      <c r="G5509" s="10">
        <v>45689</v>
      </c>
      <c r="H5509" s="11">
        <v>11</v>
      </c>
      <c r="I5509" s="20" t="s">
        <v>259</v>
      </c>
      <c r="J5509" s="11" t="s">
        <v>261</v>
      </c>
      <c r="K5509" s="11" t="s">
        <v>12658</v>
      </c>
      <c r="L5509" s="11">
        <v>2</v>
      </c>
    </row>
    <row r="5510" spans="1:12">
      <c r="A5510" s="11" t="s">
        <v>10761</v>
      </c>
      <c r="D5510" s="11" t="s">
        <v>260</v>
      </c>
      <c r="E5510" s="19" t="s">
        <v>11011</v>
      </c>
      <c r="F5510" s="10">
        <v>42036</v>
      </c>
      <c r="G5510" s="10">
        <v>45689</v>
      </c>
      <c r="H5510" s="11">
        <v>11</v>
      </c>
      <c r="I5510" s="20" t="s">
        <v>259</v>
      </c>
      <c r="J5510" s="11" t="s">
        <v>261</v>
      </c>
      <c r="K5510" s="11" t="s">
        <v>12658</v>
      </c>
      <c r="L5510" s="11">
        <v>2</v>
      </c>
    </row>
    <row r="5511" spans="1:12">
      <c r="A5511" s="11" t="s">
        <v>10762</v>
      </c>
      <c r="D5511" s="11" t="s">
        <v>260</v>
      </c>
      <c r="E5511" s="19" t="s">
        <v>11012</v>
      </c>
      <c r="F5511" s="10">
        <v>42036</v>
      </c>
      <c r="G5511" s="10">
        <v>45689</v>
      </c>
      <c r="H5511" s="11">
        <v>11</v>
      </c>
      <c r="I5511" s="20" t="s">
        <v>259</v>
      </c>
      <c r="J5511" s="11" t="s">
        <v>261</v>
      </c>
      <c r="K5511" s="11" t="s">
        <v>12658</v>
      </c>
      <c r="L5511" s="11">
        <v>2</v>
      </c>
    </row>
    <row r="5512" spans="1:12">
      <c r="A5512" s="11" t="s">
        <v>11013</v>
      </c>
      <c r="D5512" s="11" t="s">
        <v>260</v>
      </c>
      <c r="E5512" s="19" t="s">
        <v>11263</v>
      </c>
      <c r="F5512" s="10">
        <v>42036</v>
      </c>
      <c r="G5512" s="10">
        <v>45689</v>
      </c>
      <c r="H5512" s="11">
        <v>11</v>
      </c>
      <c r="I5512" s="20" t="s">
        <v>259</v>
      </c>
      <c r="J5512" s="11" t="s">
        <v>261</v>
      </c>
      <c r="K5512" s="11" t="s">
        <v>12658</v>
      </c>
      <c r="L5512" s="11">
        <v>2</v>
      </c>
    </row>
    <row r="5513" spans="1:12">
      <c r="A5513" s="11" t="s">
        <v>11014</v>
      </c>
      <c r="D5513" s="11" t="s">
        <v>260</v>
      </c>
      <c r="E5513" s="19" t="s">
        <v>11264</v>
      </c>
      <c r="F5513" s="10">
        <v>42036</v>
      </c>
      <c r="G5513" s="10">
        <v>45689</v>
      </c>
      <c r="H5513" s="11">
        <v>11</v>
      </c>
      <c r="I5513" s="20" t="s">
        <v>259</v>
      </c>
      <c r="J5513" s="11" t="s">
        <v>261</v>
      </c>
      <c r="K5513" s="11" t="s">
        <v>12658</v>
      </c>
      <c r="L5513" s="11">
        <v>2</v>
      </c>
    </row>
    <row r="5514" spans="1:12">
      <c r="A5514" s="11" t="s">
        <v>11015</v>
      </c>
      <c r="D5514" s="11" t="s">
        <v>260</v>
      </c>
      <c r="E5514" s="19" t="s">
        <v>11265</v>
      </c>
      <c r="F5514" s="10">
        <v>42036</v>
      </c>
      <c r="G5514" s="10">
        <v>45689</v>
      </c>
      <c r="H5514" s="11">
        <v>11</v>
      </c>
      <c r="I5514" s="20" t="s">
        <v>259</v>
      </c>
      <c r="J5514" s="11" t="s">
        <v>261</v>
      </c>
      <c r="K5514" s="11" t="s">
        <v>12658</v>
      </c>
      <c r="L5514" s="11">
        <v>2</v>
      </c>
    </row>
    <row r="5515" spans="1:12">
      <c r="A5515" s="11" t="s">
        <v>11016</v>
      </c>
      <c r="D5515" s="11" t="s">
        <v>260</v>
      </c>
      <c r="E5515" s="19" t="s">
        <v>11266</v>
      </c>
      <c r="F5515" s="10">
        <v>42036</v>
      </c>
      <c r="G5515" s="10">
        <v>45689</v>
      </c>
      <c r="H5515" s="11">
        <v>11</v>
      </c>
      <c r="I5515" s="20" t="s">
        <v>259</v>
      </c>
      <c r="J5515" s="11" t="s">
        <v>261</v>
      </c>
      <c r="K5515" s="11" t="s">
        <v>12658</v>
      </c>
      <c r="L5515" s="11">
        <v>2</v>
      </c>
    </row>
    <row r="5516" spans="1:12">
      <c r="A5516" s="11" t="s">
        <v>11017</v>
      </c>
      <c r="D5516" s="11" t="s">
        <v>260</v>
      </c>
      <c r="E5516" s="19" t="s">
        <v>11267</v>
      </c>
      <c r="F5516" s="10">
        <v>42036</v>
      </c>
      <c r="G5516" s="10">
        <v>45689</v>
      </c>
      <c r="H5516" s="11">
        <v>11</v>
      </c>
      <c r="I5516" s="20" t="s">
        <v>259</v>
      </c>
      <c r="J5516" s="11" t="s">
        <v>261</v>
      </c>
      <c r="K5516" s="11" t="s">
        <v>12658</v>
      </c>
      <c r="L5516" s="11">
        <v>2</v>
      </c>
    </row>
    <row r="5517" spans="1:12">
      <c r="A5517" s="11" t="s">
        <v>11018</v>
      </c>
      <c r="D5517" s="11" t="s">
        <v>260</v>
      </c>
      <c r="E5517" s="19" t="s">
        <v>11268</v>
      </c>
      <c r="F5517" s="10">
        <v>42036</v>
      </c>
      <c r="G5517" s="10">
        <v>45689</v>
      </c>
      <c r="H5517" s="11">
        <v>11</v>
      </c>
      <c r="I5517" s="11" t="s">
        <v>277</v>
      </c>
      <c r="J5517" s="11" t="s">
        <v>261</v>
      </c>
      <c r="K5517" s="11" t="s">
        <v>12658</v>
      </c>
      <c r="L5517" s="11">
        <v>2</v>
      </c>
    </row>
    <row r="5518" spans="1:12">
      <c r="A5518" s="11" t="s">
        <v>11019</v>
      </c>
      <c r="D5518" s="11" t="s">
        <v>260</v>
      </c>
      <c r="E5518" s="19" t="s">
        <v>11269</v>
      </c>
      <c r="F5518" s="10">
        <v>42036</v>
      </c>
      <c r="G5518" s="10">
        <v>45689</v>
      </c>
      <c r="H5518" s="11">
        <v>11</v>
      </c>
      <c r="I5518" s="11" t="s">
        <v>277</v>
      </c>
      <c r="J5518" s="11" t="s">
        <v>261</v>
      </c>
      <c r="K5518" s="11" t="s">
        <v>12658</v>
      </c>
      <c r="L5518" s="11">
        <v>2</v>
      </c>
    </row>
    <row r="5519" spans="1:12">
      <c r="A5519" s="11" t="s">
        <v>11020</v>
      </c>
      <c r="D5519" s="11" t="s">
        <v>260</v>
      </c>
      <c r="E5519" s="19" t="s">
        <v>11270</v>
      </c>
      <c r="F5519" s="10">
        <v>42036</v>
      </c>
      <c r="G5519" s="10">
        <v>45689</v>
      </c>
      <c r="H5519" s="11">
        <v>11</v>
      </c>
      <c r="I5519" s="11" t="s">
        <v>277</v>
      </c>
      <c r="J5519" s="11" t="s">
        <v>261</v>
      </c>
      <c r="K5519" s="11" t="s">
        <v>12658</v>
      </c>
      <c r="L5519" s="11">
        <v>2</v>
      </c>
    </row>
    <row r="5520" spans="1:12">
      <c r="A5520" s="11" t="s">
        <v>11021</v>
      </c>
      <c r="D5520" s="11" t="s">
        <v>260</v>
      </c>
      <c r="E5520" s="19" t="s">
        <v>11271</v>
      </c>
      <c r="F5520" s="10">
        <v>42036</v>
      </c>
      <c r="G5520" s="10">
        <v>45689</v>
      </c>
      <c r="H5520" s="11">
        <v>11</v>
      </c>
      <c r="I5520" s="20" t="s">
        <v>259</v>
      </c>
      <c r="J5520" s="11" t="s">
        <v>261</v>
      </c>
      <c r="K5520" s="11" t="s">
        <v>12658</v>
      </c>
      <c r="L5520" s="11">
        <v>2</v>
      </c>
    </row>
    <row r="5521" spans="1:12">
      <c r="A5521" s="11" t="s">
        <v>11022</v>
      </c>
      <c r="D5521" s="11" t="s">
        <v>260</v>
      </c>
      <c r="E5521" s="19" t="s">
        <v>11272</v>
      </c>
      <c r="F5521" s="10">
        <v>42036</v>
      </c>
      <c r="G5521" s="10">
        <v>45689</v>
      </c>
      <c r="H5521" s="11">
        <v>11</v>
      </c>
      <c r="I5521" s="20" t="s">
        <v>259</v>
      </c>
      <c r="J5521" s="11" t="s">
        <v>261</v>
      </c>
      <c r="K5521" s="11" t="s">
        <v>12658</v>
      </c>
      <c r="L5521" s="11">
        <v>2</v>
      </c>
    </row>
    <row r="5522" spans="1:12">
      <c r="A5522" s="11" t="s">
        <v>11023</v>
      </c>
      <c r="D5522" s="11" t="s">
        <v>260</v>
      </c>
      <c r="E5522" s="19" t="s">
        <v>11273</v>
      </c>
      <c r="F5522" s="10">
        <v>42036</v>
      </c>
      <c r="G5522" s="10">
        <v>45689</v>
      </c>
      <c r="H5522" s="11">
        <v>11</v>
      </c>
      <c r="I5522" s="20" t="s">
        <v>259</v>
      </c>
      <c r="J5522" s="11" t="s">
        <v>261</v>
      </c>
      <c r="K5522" s="11" t="s">
        <v>12658</v>
      </c>
      <c r="L5522" s="11">
        <v>2</v>
      </c>
    </row>
    <row r="5523" spans="1:12">
      <c r="A5523" s="11" t="s">
        <v>11024</v>
      </c>
      <c r="D5523" s="11" t="s">
        <v>260</v>
      </c>
      <c r="E5523" s="19" t="s">
        <v>11274</v>
      </c>
      <c r="F5523" s="10">
        <v>42036</v>
      </c>
      <c r="G5523" s="10">
        <v>45689</v>
      </c>
      <c r="H5523" s="11">
        <v>11</v>
      </c>
      <c r="I5523" s="20" t="s">
        <v>259</v>
      </c>
      <c r="J5523" s="11" t="s">
        <v>261</v>
      </c>
      <c r="K5523" s="11" t="s">
        <v>12658</v>
      </c>
      <c r="L5523" s="11">
        <v>2</v>
      </c>
    </row>
    <row r="5524" spans="1:12">
      <c r="A5524" s="11" t="s">
        <v>11025</v>
      </c>
      <c r="D5524" s="11" t="s">
        <v>260</v>
      </c>
      <c r="E5524" s="19" t="s">
        <v>11275</v>
      </c>
      <c r="F5524" s="10">
        <v>42036</v>
      </c>
      <c r="G5524" s="10">
        <v>45689</v>
      </c>
      <c r="H5524" s="11">
        <v>11</v>
      </c>
      <c r="I5524" s="20" t="s">
        <v>259</v>
      </c>
      <c r="J5524" s="11" t="s">
        <v>261</v>
      </c>
      <c r="K5524" s="11" t="s">
        <v>12658</v>
      </c>
      <c r="L5524" s="11">
        <v>2</v>
      </c>
    </row>
    <row r="5525" spans="1:12">
      <c r="A5525" s="11" t="s">
        <v>11026</v>
      </c>
      <c r="D5525" s="11" t="s">
        <v>260</v>
      </c>
      <c r="E5525" s="19" t="s">
        <v>11276</v>
      </c>
      <c r="F5525" s="10">
        <v>42036</v>
      </c>
      <c r="G5525" s="10">
        <v>45689</v>
      </c>
      <c r="H5525" s="11">
        <v>11</v>
      </c>
      <c r="I5525" s="20" t="s">
        <v>259</v>
      </c>
      <c r="J5525" s="11" t="s">
        <v>261</v>
      </c>
      <c r="K5525" s="11" t="s">
        <v>12658</v>
      </c>
      <c r="L5525" s="11">
        <v>2</v>
      </c>
    </row>
    <row r="5526" spans="1:12">
      <c r="A5526" s="11" t="s">
        <v>11027</v>
      </c>
      <c r="D5526" s="11" t="s">
        <v>260</v>
      </c>
      <c r="E5526" s="19" t="s">
        <v>11277</v>
      </c>
      <c r="F5526" s="10">
        <v>42036</v>
      </c>
      <c r="G5526" s="10">
        <v>45689</v>
      </c>
      <c r="H5526" s="11">
        <v>11</v>
      </c>
      <c r="I5526" s="20" t="s">
        <v>259</v>
      </c>
      <c r="J5526" s="11" t="s">
        <v>261</v>
      </c>
      <c r="K5526" s="11" t="s">
        <v>12658</v>
      </c>
      <c r="L5526" s="11">
        <v>2</v>
      </c>
    </row>
    <row r="5527" spans="1:12">
      <c r="A5527" s="11" t="s">
        <v>11028</v>
      </c>
      <c r="D5527" s="11" t="s">
        <v>260</v>
      </c>
      <c r="E5527" s="19" t="s">
        <v>11278</v>
      </c>
      <c r="F5527" s="10">
        <v>42036</v>
      </c>
      <c r="G5527" s="10">
        <v>45689</v>
      </c>
      <c r="H5527" s="11">
        <v>11</v>
      </c>
      <c r="I5527" s="20" t="s">
        <v>259</v>
      </c>
      <c r="J5527" s="11" t="s">
        <v>261</v>
      </c>
      <c r="K5527" s="11" t="s">
        <v>12658</v>
      </c>
      <c r="L5527" s="11">
        <v>2</v>
      </c>
    </row>
    <row r="5528" spans="1:12">
      <c r="A5528" s="11" t="s">
        <v>11029</v>
      </c>
      <c r="D5528" s="11" t="s">
        <v>260</v>
      </c>
      <c r="E5528" s="19" t="s">
        <v>11279</v>
      </c>
      <c r="F5528" s="10">
        <v>42036</v>
      </c>
      <c r="G5528" s="10">
        <v>45689</v>
      </c>
      <c r="H5528" s="11">
        <v>11</v>
      </c>
      <c r="I5528" s="20" t="s">
        <v>259</v>
      </c>
      <c r="J5528" s="11" t="s">
        <v>261</v>
      </c>
      <c r="K5528" s="11" t="s">
        <v>12658</v>
      </c>
      <c r="L5528" s="11">
        <v>2</v>
      </c>
    </row>
    <row r="5529" spans="1:12">
      <c r="A5529" s="11" t="s">
        <v>11030</v>
      </c>
      <c r="D5529" s="11" t="s">
        <v>260</v>
      </c>
      <c r="E5529" s="19" t="s">
        <v>11280</v>
      </c>
      <c r="F5529" s="10">
        <v>42036</v>
      </c>
      <c r="G5529" s="10">
        <v>45689</v>
      </c>
      <c r="H5529" s="11">
        <v>11</v>
      </c>
      <c r="I5529" s="20" t="s">
        <v>259</v>
      </c>
      <c r="J5529" s="11" t="s">
        <v>261</v>
      </c>
      <c r="K5529" s="11" t="s">
        <v>12658</v>
      </c>
      <c r="L5529" s="11">
        <v>2</v>
      </c>
    </row>
    <row r="5530" spans="1:12">
      <c r="A5530" s="11" t="s">
        <v>11031</v>
      </c>
      <c r="D5530" s="11" t="s">
        <v>260</v>
      </c>
      <c r="E5530" s="19" t="s">
        <v>11281</v>
      </c>
      <c r="F5530" s="10">
        <v>42036</v>
      </c>
      <c r="G5530" s="10">
        <v>45689</v>
      </c>
      <c r="H5530" s="11">
        <v>11</v>
      </c>
      <c r="I5530" s="20" t="s">
        <v>259</v>
      </c>
      <c r="J5530" s="11" t="s">
        <v>261</v>
      </c>
      <c r="K5530" s="11" t="s">
        <v>12658</v>
      </c>
      <c r="L5530" s="11">
        <v>2</v>
      </c>
    </row>
    <row r="5531" spans="1:12">
      <c r="A5531" s="11" t="s">
        <v>11032</v>
      </c>
      <c r="D5531" s="11" t="s">
        <v>260</v>
      </c>
      <c r="E5531" s="19" t="s">
        <v>11282</v>
      </c>
      <c r="F5531" s="10">
        <v>42036</v>
      </c>
      <c r="G5531" s="10">
        <v>45689</v>
      </c>
      <c r="H5531" s="11">
        <v>11</v>
      </c>
      <c r="I5531" s="20" t="s">
        <v>259</v>
      </c>
      <c r="J5531" s="11" t="s">
        <v>261</v>
      </c>
      <c r="K5531" s="11" t="s">
        <v>12658</v>
      </c>
      <c r="L5531" s="11">
        <v>2</v>
      </c>
    </row>
    <row r="5532" spans="1:12">
      <c r="A5532" s="11" t="s">
        <v>11033</v>
      </c>
      <c r="D5532" s="11" t="s">
        <v>260</v>
      </c>
      <c r="E5532" s="19" t="s">
        <v>11283</v>
      </c>
      <c r="F5532" s="10">
        <v>42036</v>
      </c>
      <c r="G5532" s="10">
        <v>45689</v>
      </c>
      <c r="H5532" s="11">
        <v>11</v>
      </c>
      <c r="I5532" s="20" t="s">
        <v>259</v>
      </c>
      <c r="J5532" s="11" t="s">
        <v>261</v>
      </c>
      <c r="K5532" s="11" t="s">
        <v>12658</v>
      </c>
      <c r="L5532" s="11">
        <v>2</v>
      </c>
    </row>
    <row r="5533" spans="1:12">
      <c r="A5533" s="11" t="s">
        <v>11034</v>
      </c>
      <c r="D5533" s="11" t="s">
        <v>260</v>
      </c>
      <c r="E5533" s="19" t="s">
        <v>11284</v>
      </c>
      <c r="F5533" s="10">
        <v>42036</v>
      </c>
      <c r="G5533" s="10">
        <v>45689</v>
      </c>
      <c r="H5533" s="11">
        <v>11</v>
      </c>
      <c r="I5533" s="20" t="s">
        <v>259</v>
      </c>
      <c r="J5533" s="11" t="s">
        <v>261</v>
      </c>
      <c r="K5533" s="11" t="s">
        <v>12658</v>
      </c>
      <c r="L5533" s="11">
        <v>2</v>
      </c>
    </row>
    <row r="5534" spans="1:12">
      <c r="A5534" s="11" t="s">
        <v>11035</v>
      </c>
      <c r="D5534" s="11" t="s">
        <v>260</v>
      </c>
      <c r="E5534" s="19" t="s">
        <v>11285</v>
      </c>
      <c r="F5534" s="10">
        <v>42036</v>
      </c>
      <c r="G5534" s="10">
        <v>45689</v>
      </c>
      <c r="H5534" s="11">
        <v>11</v>
      </c>
      <c r="I5534" s="20" t="s">
        <v>259</v>
      </c>
      <c r="J5534" s="11" t="s">
        <v>261</v>
      </c>
      <c r="K5534" s="11" t="s">
        <v>12658</v>
      </c>
      <c r="L5534" s="11">
        <v>2</v>
      </c>
    </row>
    <row r="5535" spans="1:12">
      <c r="A5535" s="11" t="s">
        <v>11036</v>
      </c>
      <c r="D5535" s="11" t="s">
        <v>260</v>
      </c>
      <c r="E5535" s="19" t="s">
        <v>11286</v>
      </c>
      <c r="F5535" s="10">
        <v>42036</v>
      </c>
      <c r="G5535" s="10">
        <v>45689</v>
      </c>
      <c r="H5535" s="11">
        <v>11</v>
      </c>
      <c r="I5535" s="11" t="s">
        <v>277</v>
      </c>
      <c r="J5535" s="11" t="s">
        <v>261</v>
      </c>
      <c r="K5535" s="11" t="s">
        <v>12658</v>
      </c>
      <c r="L5535" s="11">
        <v>2</v>
      </c>
    </row>
    <row r="5536" spans="1:12">
      <c r="A5536" s="11" t="s">
        <v>11037</v>
      </c>
      <c r="D5536" s="11" t="s">
        <v>260</v>
      </c>
      <c r="E5536" s="19" t="s">
        <v>11287</v>
      </c>
      <c r="F5536" s="10">
        <v>42036</v>
      </c>
      <c r="G5536" s="10">
        <v>45689</v>
      </c>
      <c r="H5536" s="11">
        <v>11</v>
      </c>
      <c r="I5536" s="11" t="s">
        <v>277</v>
      </c>
      <c r="J5536" s="11" t="s">
        <v>261</v>
      </c>
      <c r="K5536" s="11" t="s">
        <v>12658</v>
      </c>
      <c r="L5536" s="11">
        <v>2</v>
      </c>
    </row>
    <row r="5537" spans="1:12">
      <c r="A5537" s="11" t="s">
        <v>11038</v>
      </c>
      <c r="D5537" s="11" t="s">
        <v>260</v>
      </c>
      <c r="E5537" s="19" t="s">
        <v>11288</v>
      </c>
      <c r="F5537" s="10">
        <v>42036</v>
      </c>
      <c r="G5537" s="10">
        <v>45689</v>
      </c>
      <c r="H5537" s="11">
        <v>11</v>
      </c>
      <c r="I5537" s="11" t="s">
        <v>277</v>
      </c>
      <c r="J5537" s="11" t="s">
        <v>261</v>
      </c>
      <c r="K5537" s="11" t="s">
        <v>12658</v>
      </c>
      <c r="L5537" s="11">
        <v>2</v>
      </c>
    </row>
    <row r="5538" spans="1:12">
      <c r="A5538" s="11" t="s">
        <v>11039</v>
      </c>
      <c r="D5538" s="11" t="s">
        <v>260</v>
      </c>
      <c r="E5538" s="19" t="s">
        <v>11289</v>
      </c>
      <c r="F5538" s="10">
        <v>42036</v>
      </c>
      <c r="G5538" s="10">
        <v>45689</v>
      </c>
      <c r="H5538" s="11">
        <v>11</v>
      </c>
      <c r="I5538" s="20" t="s">
        <v>259</v>
      </c>
      <c r="J5538" s="11" t="s">
        <v>261</v>
      </c>
      <c r="K5538" s="11" t="s">
        <v>12658</v>
      </c>
      <c r="L5538" s="11">
        <v>2</v>
      </c>
    </row>
    <row r="5539" spans="1:12">
      <c r="A5539" s="11" t="s">
        <v>11040</v>
      </c>
      <c r="D5539" s="11" t="s">
        <v>260</v>
      </c>
      <c r="E5539" s="19" t="s">
        <v>11290</v>
      </c>
      <c r="F5539" s="10">
        <v>42036</v>
      </c>
      <c r="G5539" s="10">
        <v>45689</v>
      </c>
      <c r="H5539" s="11">
        <v>11</v>
      </c>
      <c r="I5539" s="20" t="s">
        <v>259</v>
      </c>
      <c r="J5539" s="11" t="s">
        <v>261</v>
      </c>
      <c r="K5539" s="11" t="s">
        <v>12658</v>
      </c>
      <c r="L5539" s="11">
        <v>2</v>
      </c>
    </row>
    <row r="5540" spans="1:12">
      <c r="A5540" s="11" t="s">
        <v>11041</v>
      </c>
      <c r="D5540" s="11" t="s">
        <v>260</v>
      </c>
      <c r="E5540" s="19" t="s">
        <v>11291</v>
      </c>
      <c r="F5540" s="10">
        <v>42036</v>
      </c>
      <c r="G5540" s="10">
        <v>45689</v>
      </c>
      <c r="H5540" s="11">
        <v>11</v>
      </c>
      <c r="I5540" s="20" t="s">
        <v>259</v>
      </c>
      <c r="J5540" s="11" t="s">
        <v>261</v>
      </c>
      <c r="K5540" s="11" t="s">
        <v>12658</v>
      </c>
      <c r="L5540" s="11">
        <v>2</v>
      </c>
    </row>
    <row r="5541" spans="1:12">
      <c r="A5541" s="11" t="s">
        <v>11042</v>
      </c>
      <c r="D5541" s="11" t="s">
        <v>260</v>
      </c>
      <c r="E5541" s="19" t="s">
        <v>11292</v>
      </c>
      <c r="F5541" s="10">
        <v>42036</v>
      </c>
      <c r="G5541" s="10">
        <v>45689</v>
      </c>
      <c r="H5541" s="11">
        <v>11</v>
      </c>
      <c r="I5541" s="20" t="s">
        <v>259</v>
      </c>
      <c r="J5541" s="11" t="s">
        <v>261</v>
      </c>
      <c r="K5541" s="11" t="s">
        <v>12658</v>
      </c>
      <c r="L5541" s="11">
        <v>2</v>
      </c>
    </row>
    <row r="5542" spans="1:12">
      <c r="A5542" s="11" t="s">
        <v>11043</v>
      </c>
      <c r="D5542" s="11" t="s">
        <v>260</v>
      </c>
      <c r="E5542" s="19" t="s">
        <v>11293</v>
      </c>
      <c r="F5542" s="10">
        <v>42036</v>
      </c>
      <c r="G5542" s="10">
        <v>45689</v>
      </c>
      <c r="H5542" s="11">
        <v>11</v>
      </c>
      <c r="I5542" s="20" t="s">
        <v>259</v>
      </c>
      <c r="J5542" s="11" t="s">
        <v>261</v>
      </c>
      <c r="K5542" s="11" t="s">
        <v>12658</v>
      </c>
      <c r="L5542" s="11">
        <v>2</v>
      </c>
    </row>
    <row r="5543" spans="1:12">
      <c r="A5543" s="11" t="s">
        <v>11044</v>
      </c>
      <c r="D5543" s="11" t="s">
        <v>260</v>
      </c>
      <c r="E5543" s="19" t="s">
        <v>11294</v>
      </c>
      <c r="F5543" s="10">
        <v>42036</v>
      </c>
      <c r="G5543" s="10">
        <v>45689</v>
      </c>
      <c r="H5543" s="11">
        <v>11</v>
      </c>
      <c r="I5543" s="20" t="s">
        <v>259</v>
      </c>
      <c r="J5543" s="11" t="s">
        <v>261</v>
      </c>
      <c r="K5543" s="11" t="s">
        <v>12658</v>
      </c>
      <c r="L5543" s="11">
        <v>2</v>
      </c>
    </row>
    <row r="5544" spans="1:12">
      <c r="A5544" s="11" t="s">
        <v>11045</v>
      </c>
      <c r="D5544" s="11" t="s">
        <v>260</v>
      </c>
      <c r="E5544" s="19" t="s">
        <v>11295</v>
      </c>
      <c r="F5544" s="10">
        <v>42036</v>
      </c>
      <c r="G5544" s="10">
        <v>45689</v>
      </c>
      <c r="H5544" s="11">
        <v>11</v>
      </c>
      <c r="I5544" s="20" t="s">
        <v>259</v>
      </c>
      <c r="J5544" s="11" t="s">
        <v>261</v>
      </c>
      <c r="K5544" s="11" t="s">
        <v>12658</v>
      </c>
      <c r="L5544" s="11">
        <v>2</v>
      </c>
    </row>
    <row r="5545" spans="1:12">
      <c r="A5545" s="11" t="s">
        <v>11046</v>
      </c>
      <c r="D5545" s="11" t="s">
        <v>260</v>
      </c>
      <c r="E5545" s="19" t="s">
        <v>11296</v>
      </c>
      <c r="F5545" s="10">
        <v>42036</v>
      </c>
      <c r="G5545" s="10">
        <v>45689</v>
      </c>
      <c r="H5545" s="11">
        <v>11</v>
      </c>
      <c r="I5545" s="20" t="s">
        <v>259</v>
      </c>
      <c r="J5545" s="11" t="s">
        <v>261</v>
      </c>
      <c r="K5545" s="11" t="s">
        <v>12658</v>
      </c>
      <c r="L5545" s="11">
        <v>2</v>
      </c>
    </row>
    <row r="5546" spans="1:12">
      <c r="A5546" s="11" t="s">
        <v>11047</v>
      </c>
      <c r="D5546" s="11" t="s">
        <v>260</v>
      </c>
      <c r="E5546" s="19" t="s">
        <v>11297</v>
      </c>
      <c r="F5546" s="10">
        <v>42036</v>
      </c>
      <c r="G5546" s="10">
        <v>45689</v>
      </c>
      <c r="H5546" s="11">
        <v>11</v>
      </c>
      <c r="I5546" s="20" t="s">
        <v>259</v>
      </c>
      <c r="J5546" s="11" t="s">
        <v>261</v>
      </c>
      <c r="K5546" s="11" t="s">
        <v>12658</v>
      </c>
      <c r="L5546" s="11">
        <v>2</v>
      </c>
    </row>
    <row r="5547" spans="1:12">
      <c r="A5547" s="11" t="s">
        <v>11048</v>
      </c>
      <c r="D5547" s="11" t="s">
        <v>260</v>
      </c>
      <c r="E5547" s="19" t="s">
        <v>11298</v>
      </c>
      <c r="F5547" s="10">
        <v>42036</v>
      </c>
      <c r="G5547" s="10">
        <v>45689</v>
      </c>
      <c r="H5547" s="11">
        <v>11</v>
      </c>
      <c r="I5547" s="20" t="s">
        <v>259</v>
      </c>
      <c r="J5547" s="11" t="s">
        <v>261</v>
      </c>
      <c r="K5547" s="11" t="s">
        <v>12658</v>
      </c>
      <c r="L5547" s="11">
        <v>2</v>
      </c>
    </row>
    <row r="5548" spans="1:12">
      <c r="A5548" s="11" t="s">
        <v>11049</v>
      </c>
      <c r="D5548" s="11" t="s">
        <v>260</v>
      </c>
      <c r="E5548" s="19" t="s">
        <v>11299</v>
      </c>
      <c r="F5548" s="10">
        <v>42036</v>
      </c>
      <c r="G5548" s="10">
        <v>45689</v>
      </c>
      <c r="H5548" s="11">
        <v>11</v>
      </c>
      <c r="I5548" s="20" t="s">
        <v>259</v>
      </c>
      <c r="J5548" s="11" t="s">
        <v>261</v>
      </c>
      <c r="K5548" s="11" t="s">
        <v>12658</v>
      </c>
      <c r="L5548" s="11">
        <v>2</v>
      </c>
    </row>
    <row r="5549" spans="1:12">
      <c r="A5549" s="11" t="s">
        <v>11050</v>
      </c>
      <c r="D5549" s="11" t="s">
        <v>260</v>
      </c>
      <c r="E5549" s="19" t="s">
        <v>11300</v>
      </c>
      <c r="F5549" s="10">
        <v>42036</v>
      </c>
      <c r="G5549" s="10">
        <v>45689</v>
      </c>
      <c r="H5549" s="11">
        <v>11</v>
      </c>
      <c r="I5549" s="20" t="s">
        <v>259</v>
      </c>
      <c r="J5549" s="11" t="s">
        <v>261</v>
      </c>
      <c r="K5549" s="11" t="s">
        <v>12658</v>
      </c>
      <c r="L5549" s="11">
        <v>2</v>
      </c>
    </row>
    <row r="5550" spans="1:12">
      <c r="A5550" s="11" t="s">
        <v>11051</v>
      </c>
      <c r="D5550" s="11" t="s">
        <v>260</v>
      </c>
      <c r="E5550" s="19" t="s">
        <v>11301</v>
      </c>
      <c r="F5550" s="10">
        <v>42036</v>
      </c>
      <c r="G5550" s="10">
        <v>45689</v>
      </c>
      <c r="H5550" s="11">
        <v>11</v>
      </c>
      <c r="I5550" s="20" t="s">
        <v>259</v>
      </c>
      <c r="J5550" s="11" t="s">
        <v>261</v>
      </c>
      <c r="K5550" s="11" t="s">
        <v>12658</v>
      </c>
      <c r="L5550" s="11">
        <v>2</v>
      </c>
    </row>
    <row r="5551" spans="1:12">
      <c r="A5551" s="11" t="s">
        <v>11052</v>
      </c>
      <c r="D5551" s="11" t="s">
        <v>260</v>
      </c>
      <c r="E5551" s="19" t="s">
        <v>11302</v>
      </c>
      <c r="F5551" s="10">
        <v>42036</v>
      </c>
      <c r="G5551" s="10">
        <v>45689</v>
      </c>
      <c r="H5551" s="11">
        <v>11</v>
      </c>
      <c r="I5551" s="20" t="s">
        <v>259</v>
      </c>
      <c r="J5551" s="11" t="s">
        <v>261</v>
      </c>
      <c r="K5551" s="11" t="s">
        <v>12658</v>
      </c>
      <c r="L5551" s="11">
        <v>2</v>
      </c>
    </row>
    <row r="5552" spans="1:12">
      <c r="A5552" s="11" t="s">
        <v>11053</v>
      </c>
      <c r="D5552" s="11" t="s">
        <v>260</v>
      </c>
      <c r="E5552" s="19" t="s">
        <v>11303</v>
      </c>
      <c r="F5552" s="10">
        <v>42036</v>
      </c>
      <c r="G5552" s="10">
        <v>45689</v>
      </c>
      <c r="H5552" s="11">
        <v>11</v>
      </c>
      <c r="I5552" s="20" t="s">
        <v>259</v>
      </c>
      <c r="J5552" s="11" t="s">
        <v>261</v>
      </c>
      <c r="K5552" s="11" t="s">
        <v>12658</v>
      </c>
      <c r="L5552" s="11">
        <v>2</v>
      </c>
    </row>
    <row r="5553" spans="1:12">
      <c r="A5553" s="11" t="s">
        <v>11054</v>
      </c>
      <c r="D5553" s="11" t="s">
        <v>260</v>
      </c>
      <c r="E5553" s="19" t="s">
        <v>11304</v>
      </c>
      <c r="F5553" s="10">
        <v>42036</v>
      </c>
      <c r="G5553" s="10">
        <v>45689</v>
      </c>
      <c r="H5553" s="11">
        <v>11</v>
      </c>
      <c r="I5553" s="11" t="s">
        <v>277</v>
      </c>
      <c r="J5553" s="11" t="s">
        <v>261</v>
      </c>
      <c r="K5553" s="11" t="s">
        <v>12658</v>
      </c>
      <c r="L5553" s="11">
        <v>2</v>
      </c>
    </row>
    <row r="5554" spans="1:12">
      <c r="A5554" s="11" t="s">
        <v>11055</v>
      </c>
      <c r="D5554" s="11" t="s">
        <v>260</v>
      </c>
      <c r="E5554" s="19" t="s">
        <v>11305</v>
      </c>
      <c r="F5554" s="10">
        <v>42036</v>
      </c>
      <c r="G5554" s="10">
        <v>45689</v>
      </c>
      <c r="H5554" s="11">
        <v>11</v>
      </c>
      <c r="I5554" s="11" t="s">
        <v>277</v>
      </c>
      <c r="J5554" s="11" t="s">
        <v>261</v>
      </c>
      <c r="K5554" s="11" t="s">
        <v>12658</v>
      </c>
      <c r="L5554" s="11">
        <v>2</v>
      </c>
    </row>
    <row r="5555" spans="1:12">
      <c r="A5555" s="11" t="s">
        <v>11056</v>
      </c>
      <c r="D5555" s="11" t="s">
        <v>260</v>
      </c>
      <c r="E5555" s="19" t="s">
        <v>11306</v>
      </c>
      <c r="F5555" s="10">
        <v>42036</v>
      </c>
      <c r="G5555" s="10">
        <v>45689</v>
      </c>
      <c r="H5555" s="11">
        <v>11</v>
      </c>
      <c r="I5555" s="11" t="s">
        <v>277</v>
      </c>
      <c r="J5555" s="11" t="s">
        <v>261</v>
      </c>
      <c r="K5555" s="11" t="s">
        <v>12658</v>
      </c>
      <c r="L5555" s="11">
        <v>2</v>
      </c>
    </row>
    <row r="5556" spans="1:12">
      <c r="A5556" s="11" t="s">
        <v>11057</v>
      </c>
      <c r="D5556" s="11" t="s">
        <v>260</v>
      </c>
      <c r="E5556" s="19" t="s">
        <v>11307</v>
      </c>
      <c r="F5556" s="10">
        <v>42036</v>
      </c>
      <c r="G5556" s="10">
        <v>45689</v>
      </c>
      <c r="H5556" s="11">
        <v>11</v>
      </c>
      <c r="I5556" s="20" t="s">
        <v>259</v>
      </c>
      <c r="J5556" s="11" t="s">
        <v>261</v>
      </c>
      <c r="K5556" s="11" t="s">
        <v>12658</v>
      </c>
      <c r="L5556" s="11">
        <v>2</v>
      </c>
    </row>
    <row r="5557" spans="1:12">
      <c r="A5557" s="11" t="s">
        <v>11058</v>
      </c>
      <c r="D5557" s="11" t="s">
        <v>260</v>
      </c>
      <c r="E5557" s="19" t="s">
        <v>11308</v>
      </c>
      <c r="F5557" s="10">
        <v>42036</v>
      </c>
      <c r="G5557" s="10">
        <v>45689</v>
      </c>
      <c r="H5557" s="11">
        <v>11</v>
      </c>
      <c r="I5557" s="20" t="s">
        <v>259</v>
      </c>
      <c r="J5557" s="11" t="s">
        <v>261</v>
      </c>
      <c r="K5557" s="11" t="s">
        <v>12658</v>
      </c>
      <c r="L5557" s="11">
        <v>2</v>
      </c>
    </row>
    <row r="5558" spans="1:12">
      <c r="A5558" s="11" t="s">
        <v>11059</v>
      </c>
      <c r="D5558" s="11" t="s">
        <v>260</v>
      </c>
      <c r="E5558" s="19" t="s">
        <v>11309</v>
      </c>
      <c r="F5558" s="10">
        <v>42036</v>
      </c>
      <c r="G5558" s="10">
        <v>45689</v>
      </c>
      <c r="H5558" s="11">
        <v>11</v>
      </c>
      <c r="I5558" s="20" t="s">
        <v>259</v>
      </c>
      <c r="J5558" s="11" t="s">
        <v>261</v>
      </c>
      <c r="K5558" s="11" t="s">
        <v>12658</v>
      </c>
      <c r="L5558" s="11">
        <v>2</v>
      </c>
    </row>
    <row r="5559" spans="1:12">
      <c r="A5559" s="11" t="s">
        <v>11060</v>
      </c>
      <c r="D5559" s="11" t="s">
        <v>260</v>
      </c>
      <c r="E5559" s="19" t="s">
        <v>11310</v>
      </c>
      <c r="F5559" s="10">
        <v>42036</v>
      </c>
      <c r="G5559" s="10">
        <v>45689</v>
      </c>
      <c r="H5559" s="11">
        <v>11</v>
      </c>
      <c r="I5559" s="20" t="s">
        <v>259</v>
      </c>
      <c r="J5559" s="11" t="s">
        <v>261</v>
      </c>
      <c r="K5559" s="11" t="s">
        <v>12658</v>
      </c>
      <c r="L5559" s="11">
        <v>2</v>
      </c>
    </row>
    <row r="5560" spans="1:12">
      <c r="A5560" s="11" t="s">
        <v>11061</v>
      </c>
      <c r="D5560" s="11" t="s">
        <v>260</v>
      </c>
      <c r="E5560" s="19" t="s">
        <v>11311</v>
      </c>
      <c r="F5560" s="10">
        <v>42036</v>
      </c>
      <c r="G5560" s="10">
        <v>45689</v>
      </c>
      <c r="H5560" s="11">
        <v>11</v>
      </c>
      <c r="I5560" s="20" t="s">
        <v>259</v>
      </c>
      <c r="J5560" s="11" t="s">
        <v>261</v>
      </c>
      <c r="K5560" s="11" t="s">
        <v>12658</v>
      </c>
      <c r="L5560" s="11">
        <v>2</v>
      </c>
    </row>
    <row r="5561" spans="1:12">
      <c r="A5561" s="11" t="s">
        <v>11062</v>
      </c>
      <c r="D5561" s="11" t="s">
        <v>260</v>
      </c>
      <c r="E5561" s="19" t="s">
        <v>11312</v>
      </c>
      <c r="F5561" s="10">
        <v>42036</v>
      </c>
      <c r="G5561" s="10">
        <v>45689</v>
      </c>
      <c r="H5561" s="11">
        <v>11</v>
      </c>
      <c r="I5561" s="20" t="s">
        <v>259</v>
      </c>
      <c r="J5561" s="11" t="s">
        <v>261</v>
      </c>
      <c r="K5561" s="11" t="s">
        <v>12658</v>
      </c>
      <c r="L5561" s="11">
        <v>2</v>
      </c>
    </row>
    <row r="5562" spans="1:12">
      <c r="A5562" s="11" t="s">
        <v>11063</v>
      </c>
      <c r="D5562" s="11" t="s">
        <v>260</v>
      </c>
      <c r="E5562" s="19" t="s">
        <v>11313</v>
      </c>
      <c r="F5562" s="10">
        <v>42036</v>
      </c>
      <c r="G5562" s="10">
        <v>45689</v>
      </c>
      <c r="H5562" s="11">
        <v>11</v>
      </c>
      <c r="I5562" s="20" t="s">
        <v>259</v>
      </c>
      <c r="J5562" s="11" t="s">
        <v>261</v>
      </c>
      <c r="K5562" s="11" t="s">
        <v>12658</v>
      </c>
      <c r="L5562" s="11">
        <v>2</v>
      </c>
    </row>
    <row r="5563" spans="1:12">
      <c r="A5563" s="11" t="s">
        <v>11064</v>
      </c>
      <c r="D5563" s="11" t="s">
        <v>260</v>
      </c>
      <c r="E5563" s="19" t="s">
        <v>11314</v>
      </c>
      <c r="F5563" s="10">
        <v>42036</v>
      </c>
      <c r="G5563" s="10">
        <v>45689</v>
      </c>
      <c r="H5563" s="11">
        <v>11</v>
      </c>
      <c r="I5563" s="20" t="s">
        <v>259</v>
      </c>
      <c r="J5563" s="11" t="s">
        <v>261</v>
      </c>
      <c r="K5563" s="11" t="s">
        <v>12658</v>
      </c>
      <c r="L5563" s="11">
        <v>2</v>
      </c>
    </row>
    <row r="5564" spans="1:12">
      <c r="A5564" s="11" t="s">
        <v>11065</v>
      </c>
      <c r="D5564" s="11" t="s">
        <v>260</v>
      </c>
      <c r="E5564" s="19" t="s">
        <v>11315</v>
      </c>
      <c r="F5564" s="10">
        <v>42036</v>
      </c>
      <c r="G5564" s="10">
        <v>45689</v>
      </c>
      <c r="H5564" s="11">
        <v>11</v>
      </c>
      <c r="I5564" s="20" t="s">
        <v>259</v>
      </c>
      <c r="J5564" s="11" t="s">
        <v>261</v>
      </c>
      <c r="K5564" s="11" t="s">
        <v>12658</v>
      </c>
      <c r="L5564" s="11">
        <v>2</v>
      </c>
    </row>
    <row r="5565" spans="1:12">
      <c r="A5565" s="11" t="s">
        <v>11066</v>
      </c>
      <c r="D5565" s="11" t="s">
        <v>260</v>
      </c>
      <c r="E5565" s="19" t="s">
        <v>11316</v>
      </c>
      <c r="F5565" s="10">
        <v>42036</v>
      </c>
      <c r="G5565" s="10">
        <v>45689</v>
      </c>
      <c r="H5565" s="11">
        <v>11</v>
      </c>
      <c r="I5565" s="20" t="s">
        <v>259</v>
      </c>
      <c r="J5565" s="11" t="s">
        <v>261</v>
      </c>
      <c r="K5565" s="11" t="s">
        <v>12658</v>
      </c>
      <c r="L5565" s="11">
        <v>2</v>
      </c>
    </row>
    <row r="5566" spans="1:12">
      <c r="A5566" s="11" t="s">
        <v>11067</v>
      </c>
      <c r="D5566" s="11" t="s">
        <v>260</v>
      </c>
      <c r="E5566" s="19" t="s">
        <v>11317</v>
      </c>
      <c r="F5566" s="10">
        <v>42036</v>
      </c>
      <c r="G5566" s="10">
        <v>45689</v>
      </c>
      <c r="H5566" s="11">
        <v>11</v>
      </c>
      <c r="I5566" s="20" t="s">
        <v>259</v>
      </c>
      <c r="J5566" s="11" t="s">
        <v>261</v>
      </c>
      <c r="K5566" s="11" t="s">
        <v>12658</v>
      </c>
      <c r="L5566" s="11">
        <v>2</v>
      </c>
    </row>
    <row r="5567" spans="1:12">
      <c r="A5567" s="11" t="s">
        <v>11068</v>
      </c>
      <c r="D5567" s="11" t="s">
        <v>260</v>
      </c>
      <c r="E5567" s="19" t="s">
        <v>11318</v>
      </c>
      <c r="F5567" s="10">
        <v>42036</v>
      </c>
      <c r="G5567" s="10">
        <v>45689</v>
      </c>
      <c r="H5567" s="11">
        <v>11</v>
      </c>
      <c r="I5567" s="20" t="s">
        <v>259</v>
      </c>
      <c r="J5567" s="11" t="s">
        <v>261</v>
      </c>
      <c r="K5567" s="11" t="s">
        <v>12658</v>
      </c>
      <c r="L5567" s="11">
        <v>2</v>
      </c>
    </row>
    <row r="5568" spans="1:12">
      <c r="A5568" s="11" t="s">
        <v>11069</v>
      </c>
      <c r="D5568" s="11" t="s">
        <v>260</v>
      </c>
      <c r="E5568" s="19" t="s">
        <v>11319</v>
      </c>
      <c r="F5568" s="10">
        <v>42036</v>
      </c>
      <c r="G5568" s="10">
        <v>45689</v>
      </c>
      <c r="H5568" s="11">
        <v>11</v>
      </c>
      <c r="I5568" s="20" t="s">
        <v>259</v>
      </c>
      <c r="J5568" s="11" t="s">
        <v>261</v>
      </c>
      <c r="K5568" s="11" t="s">
        <v>12658</v>
      </c>
      <c r="L5568" s="11">
        <v>2</v>
      </c>
    </row>
    <row r="5569" spans="1:12">
      <c r="A5569" s="11" t="s">
        <v>11070</v>
      </c>
      <c r="D5569" s="11" t="s">
        <v>260</v>
      </c>
      <c r="E5569" s="19" t="s">
        <v>11320</v>
      </c>
      <c r="F5569" s="10">
        <v>42036</v>
      </c>
      <c r="G5569" s="10">
        <v>45689</v>
      </c>
      <c r="H5569" s="11">
        <v>11</v>
      </c>
      <c r="I5569" s="20" t="s">
        <v>259</v>
      </c>
      <c r="J5569" s="11" t="s">
        <v>261</v>
      </c>
      <c r="K5569" s="11" t="s">
        <v>12658</v>
      </c>
      <c r="L5569" s="11">
        <v>2</v>
      </c>
    </row>
    <row r="5570" spans="1:12">
      <c r="A5570" s="11" t="s">
        <v>11071</v>
      </c>
      <c r="D5570" s="11" t="s">
        <v>260</v>
      </c>
      <c r="E5570" s="19" t="s">
        <v>11321</v>
      </c>
      <c r="F5570" s="10">
        <v>42036</v>
      </c>
      <c r="G5570" s="10">
        <v>45689</v>
      </c>
      <c r="H5570" s="11">
        <v>11</v>
      </c>
      <c r="I5570" s="20" t="s">
        <v>259</v>
      </c>
      <c r="J5570" s="11" t="s">
        <v>261</v>
      </c>
      <c r="K5570" s="11" t="s">
        <v>12658</v>
      </c>
      <c r="L5570" s="11">
        <v>2</v>
      </c>
    </row>
    <row r="5571" spans="1:12">
      <c r="A5571" s="11" t="s">
        <v>11072</v>
      </c>
      <c r="D5571" s="11" t="s">
        <v>260</v>
      </c>
      <c r="E5571" s="19" t="s">
        <v>11322</v>
      </c>
      <c r="F5571" s="10">
        <v>42036</v>
      </c>
      <c r="G5571" s="10">
        <v>45689</v>
      </c>
      <c r="H5571" s="11">
        <v>11</v>
      </c>
      <c r="I5571" s="11" t="s">
        <v>277</v>
      </c>
      <c r="J5571" s="11" t="s">
        <v>261</v>
      </c>
      <c r="K5571" s="11" t="s">
        <v>12658</v>
      </c>
      <c r="L5571" s="11">
        <v>2</v>
      </c>
    </row>
    <row r="5572" spans="1:12">
      <c r="A5572" s="11" t="s">
        <v>11073</v>
      </c>
      <c r="D5572" s="11" t="s">
        <v>260</v>
      </c>
      <c r="E5572" s="19" t="s">
        <v>11323</v>
      </c>
      <c r="F5572" s="10">
        <v>42036</v>
      </c>
      <c r="G5572" s="10">
        <v>45689</v>
      </c>
      <c r="H5572" s="11">
        <v>11</v>
      </c>
      <c r="I5572" s="11" t="s">
        <v>277</v>
      </c>
      <c r="J5572" s="11" t="s">
        <v>261</v>
      </c>
      <c r="K5572" s="11" t="s">
        <v>12658</v>
      </c>
      <c r="L5572" s="11">
        <v>2</v>
      </c>
    </row>
    <row r="5573" spans="1:12">
      <c r="A5573" s="11" t="s">
        <v>11074</v>
      </c>
      <c r="D5573" s="11" t="s">
        <v>260</v>
      </c>
      <c r="E5573" s="19" t="s">
        <v>11324</v>
      </c>
      <c r="F5573" s="10">
        <v>42036</v>
      </c>
      <c r="G5573" s="10">
        <v>45689</v>
      </c>
      <c r="H5573" s="11">
        <v>11</v>
      </c>
      <c r="I5573" s="11" t="s">
        <v>277</v>
      </c>
      <c r="J5573" s="11" t="s">
        <v>261</v>
      </c>
      <c r="K5573" s="11" t="s">
        <v>12658</v>
      </c>
      <c r="L5573" s="11">
        <v>2</v>
      </c>
    </row>
    <row r="5574" spans="1:12">
      <c r="A5574" s="11" t="s">
        <v>11075</v>
      </c>
      <c r="D5574" s="11" t="s">
        <v>260</v>
      </c>
      <c r="E5574" s="19" t="s">
        <v>11325</v>
      </c>
      <c r="F5574" s="10">
        <v>42036</v>
      </c>
      <c r="G5574" s="10">
        <v>45689</v>
      </c>
      <c r="H5574" s="11">
        <v>11</v>
      </c>
      <c r="I5574" s="20" t="s">
        <v>259</v>
      </c>
      <c r="J5574" s="11" t="s">
        <v>261</v>
      </c>
      <c r="K5574" s="11" t="s">
        <v>12658</v>
      </c>
      <c r="L5574" s="11">
        <v>2</v>
      </c>
    </row>
    <row r="5575" spans="1:12">
      <c r="A5575" s="11" t="s">
        <v>11076</v>
      </c>
      <c r="D5575" s="11" t="s">
        <v>260</v>
      </c>
      <c r="E5575" s="19" t="s">
        <v>11326</v>
      </c>
      <c r="F5575" s="10">
        <v>42036</v>
      </c>
      <c r="G5575" s="10">
        <v>45689</v>
      </c>
      <c r="H5575" s="11">
        <v>11</v>
      </c>
      <c r="I5575" s="20" t="s">
        <v>259</v>
      </c>
      <c r="J5575" s="11" t="s">
        <v>261</v>
      </c>
      <c r="K5575" s="11" t="s">
        <v>12658</v>
      </c>
      <c r="L5575" s="11">
        <v>2</v>
      </c>
    </row>
    <row r="5576" spans="1:12">
      <c r="A5576" s="11" t="s">
        <v>11077</v>
      </c>
      <c r="D5576" s="11" t="s">
        <v>260</v>
      </c>
      <c r="E5576" s="19" t="s">
        <v>11327</v>
      </c>
      <c r="F5576" s="10">
        <v>42036</v>
      </c>
      <c r="G5576" s="10">
        <v>45689</v>
      </c>
      <c r="H5576" s="11">
        <v>11</v>
      </c>
      <c r="I5576" s="20" t="s">
        <v>259</v>
      </c>
      <c r="J5576" s="11" t="s">
        <v>261</v>
      </c>
      <c r="K5576" s="11" t="s">
        <v>12658</v>
      </c>
      <c r="L5576" s="11">
        <v>2</v>
      </c>
    </row>
    <row r="5577" spans="1:12">
      <c r="A5577" s="11" t="s">
        <v>11078</v>
      </c>
      <c r="D5577" s="11" t="s">
        <v>260</v>
      </c>
      <c r="E5577" s="19" t="s">
        <v>11328</v>
      </c>
      <c r="F5577" s="10">
        <v>42036</v>
      </c>
      <c r="G5577" s="10">
        <v>45689</v>
      </c>
      <c r="H5577" s="11">
        <v>11</v>
      </c>
      <c r="I5577" s="20" t="s">
        <v>259</v>
      </c>
      <c r="J5577" s="11" t="s">
        <v>261</v>
      </c>
      <c r="K5577" s="11" t="s">
        <v>12658</v>
      </c>
      <c r="L5577" s="11">
        <v>2</v>
      </c>
    </row>
    <row r="5578" spans="1:12">
      <c r="A5578" s="11" t="s">
        <v>11079</v>
      </c>
      <c r="D5578" s="11" t="s">
        <v>260</v>
      </c>
      <c r="E5578" s="19" t="s">
        <v>11329</v>
      </c>
      <c r="F5578" s="10">
        <v>42036</v>
      </c>
      <c r="G5578" s="10">
        <v>45689</v>
      </c>
      <c r="H5578" s="11">
        <v>11</v>
      </c>
      <c r="I5578" s="20" t="s">
        <v>259</v>
      </c>
      <c r="J5578" s="11" t="s">
        <v>261</v>
      </c>
      <c r="K5578" s="11" t="s">
        <v>12658</v>
      </c>
      <c r="L5578" s="11">
        <v>2</v>
      </c>
    </row>
    <row r="5579" spans="1:12">
      <c r="A5579" s="11" t="s">
        <v>11080</v>
      </c>
      <c r="D5579" s="11" t="s">
        <v>260</v>
      </c>
      <c r="E5579" s="19" t="s">
        <v>11330</v>
      </c>
      <c r="F5579" s="10">
        <v>42036</v>
      </c>
      <c r="G5579" s="10">
        <v>45689</v>
      </c>
      <c r="H5579" s="11">
        <v>11</v>
      </c>
      <c r="I5579" s="20" t="s">
        <v>259</v>
      </c>
      <c r="J5579" s="11" t="s">
        <v>261</v>
      </c>
      <c r="K5579" s="11" t="s">
        <v>12658</v>
      </c>
      <c r="L5579" s="11">
        <v>2</v>
      </c>
    </row>
    <row r="5580" spans="1:12">
      <c r="A5580" s="11" t="s">
        <v>11081</v>
      </c>
      <c r="D5580" s="11" t="s">
        <v>260</v>
      </c>
      <c r="E5580" s="19" t="s">
        <v>11331</v>
      </c>
      <c r="F5580" s="10">
        <v>42036</v>
      </c>
      <c r="G5580" s="10">
        <v>45689</v>
      </c>
      <c r="H5580" s="11">
        <v>11</v>
      </c>
      <c r="I5580" s="20" t="s">
        <v>259</v>
      </c>
      <c r="J5580" s="11" t="s">
        <v>261</v>
      </c>
      <c r="K5580" s="11" t="s">
        <v>12658</v>
      </c>
      <c r="L5580" s="11">
        <v>2</v>
      </c>
    </row>
    <row r="5581" spans="1:12">
      <c r="A5581" s="11" t="s">
        <v>11082</v>
      </c>
      <c r="D5581" s="11" t="s">
        <v>260</v>
      </c>
      <c r="E5581" s="19" t="s">
        <v>11332</v>
      </c>
      <c r="F5581" s="10">
        <v>42036</v>
      </c>
      <c r="G5581" s="10">
        <v>45689</v>
      </c>
      <c r="H5581" s="11">
        <v>11</v>
      </c>
      <c r="I5581" s="20" t="s">
        <v>259</v>
      </c>
      <c r="J5581" s="11" t="s">
        <v>261</v>
      </c>
      <c r="K5581" s="11" t="s">
        <v>12658</v>
      </c>
      <c r="L5581" s="11">
        <v>2</v>
      </c>
    </row>
    <row r="5582" spans="1:12">
      <c r="A5582" s="11" t="s">
        <v>11083</v>
      </c>
      <c r="D5582" s="11" t="s">
        <v>260</v>
      </c>
      <c r="E5582" s="19" t="s">
        <v>11333</v>
      </c>
      <c r="F5582" s="10">
        <v>42036</v>
      </c>
      <c r="G5582" s="10">
        <v>45689</v>
      </c>
      <c r="H5582" s="11">
        <v>11</v>
      </c>
      <c r="I5582" s="20" t="s">
        <v>259</v>
      </c>
      <c r="J5582" s="11" t="s">
        <v>261</v>
      </c>
      <c r="K5582" s="11" t="s">
        <v>12658</v>
      </c>
      <c r="L5582" s="11">
        <v>2</v>
      </c>
    </row>
    <row r="5583" spans="1:12">
      <c r="A5583" s="11" t="s">
        <v>11084</v>
      </c>
      <c r="D5583" s="11" t="s">
        <v>260</v>
      </c>
      <c r="E5583" s="19" t="s">
        <v>11334</v>
      </c>
      <c r="F5583" s="10">
        <v>42036</v>
      </c>
      <c r="G5583" s="10">
        <v>45689</v>
      </c>
      <c r="H5583" s="11">
        <v>11</v>
      </c>
      <c r="I5583" s="20" t="s">
        <v>259</v>
      </c>
      <c r="J5583" s="11" t="s">
        <v>261</v>
      </c>
      <c r="K5583" s="11" t="s">
        <v>12658</v>
      </c>
      <c r="L5583" s="11">
        <v>2</v>
      </c>
    </row>
    <row r="5584" spans="1:12">
      <c r="A5584" s="11" t="s">
        <v>11085</v>
      </c>
      <c r="D5584" s="11" t="s">
        <v>260</v>
      </c>
      <c r="E5584" s="19" t="s">
        <v>11335</v>
      </c>
      <c r="F5584" s="10">
        <v>42036</v>
      </c>
      <c r="G5584" s="10">
        <v>45689</v>
      </c>
      <c r="H5584" s="11">
        <v>11</v>
      </c>
      <c r="I5584" s="20" t="s">
        <v>259</v>
      </c>
      <c r="J5584" s="11" t="s">
        <v>261</v>
      </c>
      <c r="K5584" s="11" t="s">
        <v>12658</v>
      </c>
      <c r="L5584" s="11">
        <v>2</v>
      </c>
    </row>
    <row r="5585" spans="1:12">
      <c r="A5585" s="11" t="s">
        <v>11086</v>
      </c>
      <c r="D5585" s="11" t="s">
        <v>260</v>
      </c>
      <c r="E5585" s="19" t="s">
        <v>11336</v>
      </c>
      <c r="F5585" s="10">
        <v>42036</v>
      </c>
      <c r="G5585" s="10">
        <v>45689</v>
      </c>
      <c r="H5585" s="11">
        <v>11</v>
      </c>
      <c r="I5585" s="20" t="s">
        <v>259</v>
      </c>
      <c r="J5585" s="11" t="s">
        <v>261</v>
      </c>
      <c r="K5585" s="11" t="s">
        <v>12658</v>
      </c>
      <c r="L5585" s="11">
        <v>2</v>
      </c>
    </row>
    <row r="5586" spans="1:12">
      <c r="A5586" s="11" t="s">
        <v>11087</v>
      </c>
      <c r="D5586" s="11" t="s">
        <v>260</v>
      </c>
      <c r="E5586" s="19" t="s">
        <v>11337</v>
      </c>
      <c r="F5586" s="10">
        <v>42036</v>
      </c>
      <c r="G5586" s="10">
        <v>45689</v>
      </c>
      <c r="H5586" s="11">
        <v>11</v>
      </c>
      <c r="I5586" s="20" t="s">
        <v>259</v>
      </c>
      <c r="J5586" s="11" t="s">
        <v>261</v>
      </c>
      <c r="K5586" s="11" t="s">
        <v>12658</v>
      </c>
      <c r="L5586" s="11">
        <v>2</v>
      </c>
    </row>
    <row r="5587" spans="1:12">
      <c r="A5587" s="11" t="s">
        <v>11088</v>
      </c>
      <c r="D5587" s="11" t="s">
        <v>260</v>
      </c>
      <c r="E5587" s="19" t="s">
        <v>11338</v>
      </c>
      <c r="F5587" s="10">
        <v>42036</v>
      </c>
      <c r="G5587" s="10">
        <v>45689</v>
      </c>
      <c r="H5587" s="11">
        <v>11</v>
      </c>
      <c r="I5587" s="20" t="s">
        <v>259</v>
      </c>
      <c r="J5587" s="11" t="s">
        <v>261</v>
      </c>
      <c r="K5587" s="11" t="s">
        <v>12658</v>
      </c>
      <c r="L5587" s="11">
        <v>2</v>
      </c>
    </row>
    <row r="5588" spans="1:12">
      <c r="A5588" s="11" t="s">
        <v>11089</v>
      </c>
      <c r="D5588" s="11" t="s">
        <v>260</v>
      </c>
      <c r="E5588" s="19" t="s">
        <v>11339</v>
      </c>
      <c r="F5588" s="10">
        <v>42036</v>
      </c>
      <c r="G5588" s="10">
        <v>45689</v>
      </c>
      <c r="H5588" s="11">
        <v>11</v>
      </c>
      <c r="I5588" s="20" t="s">
        <v>259</v>
      </c>
      <c r="J5588" s="11" t="s">
        <v>261</v>
      </c>
      <c r="K5588" s="11" t="s">
        <v>12658</v>
      </c>
      <c r="L5588" s="11">
        <v>2</v>
      </c>
    </row>
    <row r="5589" spans="1:12">
      <c r="A5589" s="11" t="s">
        <v>11090</v>
      </c>
      <c r="D5589" s="11" t="s">
        <v>260</v>
      </c>
      <c r="E5589" s="19" t="s">
        <v>11340</v>
      </c>
      <c r="F5589" s="10">
        <v>42036</v>
      </c>
      <c r="G5589" s="10">
        <v>45689</v>
      </c>
      <c r="H5589" s="11">
        <v>11</v>
      </c>
      <c r="I5589" s="11" t="s">
        <v>277</v>
      </c>
      <c r="J5589" s="11" t="s">
        <v>261</v>
      </c>
      <c r="K5589" s="11" t="s">
        <v>12658</v>
      </c>
      <c r="L5589" s="11">
        <v>2</v>
      </c>
    </row>
    <row r="5590" spans="1:12">
      <c r="A5590" s="11" t="s">
        <v>11091</v>
      </c>
      <c r="D5590" s="11" t="s">
        <v>260</v>
      </c>
      <c r="E5590" s="19" t="s">
        <v>11341</v>
      </c>
      <c r="F5590" s="10">
        <v>42036</v>
      </c>
      <c r="G5590" s="10">
        <v>45689</v>
      </c>
      <c r="H5590" s="11">
        <v>11</v>
      </c>
      <c r="I5590" s="11" t="s">
        <v>277</v>
      </c>
      <c r="J5590" s="11" t="s">
        <v>261</v>
      </c>
      <c r="K5590" s="11" t="s">
        <v>12658</v>
      </c>
      <c r="L5590" s="11">
        <v>2</v>
      </c>
    </row>
    <row r="5591" spans="1:12">
      <c r="A5591" s="11" t="s">
        <v>11092</v>
      </c>
      <c r="D5591" s="11" t="s">
        <v>260</v>
      </c>
      <c r="E5591" s="19" t="s">
        <v>11342</v>
      </c>
      <c r="F5591" s="10">
        <v>42036</v>
      </c>
      <c r="G5591" s="10">
        <v>45689</v>
      </c>
      <c r="H5591" s="11">
        <v>11</v>
      </c>
      <c r="I5591" s="11" t="s">
        <v>277</v>
      </c>
      <c r="J5591" s="11" t="s">
        <v>261</v>
      </c>
      <c r="K5591" s="11" t="s">
        <v>12658</v>
      </c>
      <c r="L5591" s="11">
        <v>2</v>
      </c>
    </row>
    <row r="5592" spans="1:12">
      <c r="A5592" s="11" t="s">
        <v>11093</v>
      </c>
      <c r="D5592" s="11" t="s">
        <v>260</v>
      </c>
      <c r="E5592" s="19" t="s">
        <v>11343</v>
      </c>
      <c r="F5592" s="10">
        <v>42036</v>
      </c>
      <c r="G5592" s="10">
        <v>45689</v>
      </c>
      <c r="H5592" s="11">
        <v>11</v>
      </c>
      <c r="I5592" s="20" t="s">
        <v>259</v>
      </c>
      <c r="J5592" s="11" t="s">
        <v>261</v>
      </c>
      <c r="K5592" s="11" t="s">
        <v>12658</v>
      </c>
      <c r="L5592" s="11">
        <v>2</v>
      </c>
    </row>
    <row r="5593" spans="1:12">
      <c r="A5593" s="11" t="s">
        <v>11094</v>
      </c>
      <c r="D5593" s="11" t="s">
        <v>260</v>
      </c>
      <c r="E5593" s="19" t="s">
        <v>11344</v>
      </c>
      <c r="F5593" s="10">
        <v>42036</v>
      </c>
      <c r="G5593" s="10">
        <v>45689</v>
      </c>
      <c r="H5593" s="11">
        <v>11</v>
      </c>
      <c r="I5593" s="20" t="s">
        <v>259</v>
      </c>
      <c r="J5593" s="11" t="s">
        <v>261</v>
      </c>
      <c r="K5593" s="11" t="s">
        <v>12658</v>
      </c>
      <c r="L5593" s="11">
        <v>2</v>
      </c>
    </row>
    <row r="5594" spans="1:12">
      <c r="A5594" s="11" t="s">
        <v>11095</v>
      </c>
      <c r="D5594" s="11" t="s">
        <v>260</v>
      </c>
      <c r="E5594" s="19" t="s">
        <v>11345</v>
      </c>
      <c r="F5594" s="10">
        <v>42036</v>
      </c>
      <c r="G5594" s="10">
        <v>45689</v>
      </c>
      <c r="H5594" s="11">
        <v>11</v>
      </c>
      <c r="I5594" s="20" t="s">
        <v>259</v>
      </c>
      <c r="J5594" s="11" t="s">
        <v>261</v>
      </c>
      <c r="K5594" s="11" t="s">
        <v>12658</v>
      </c>
      <c r="L5594" s="11">
        <v>2</v>
      </c>
    </row>
    <row r="5595" spans="1:12">
      <c r="A5595" s="11" t="s">
        <v>11096</v>
      </c>
      <c r="D5595" s="11" t="s">
        <v>260</v>
      </c>
      <c r="E5595" s="19" t="s">
        <v>11346</v>
      </c>
      <c r="F5595" s="10">
        <v>42036</v>
      </c>
      <c r="G5595" s="10">
        <v>45689</v>
      </c>
      <c r="H5595" s="11">
        <v>11</v>
      </c>
      <c r="I5595" s="20" t="s">
        <v>259</v>
      </c>
      <c r="J5595" s="11" t="s">
        <v>261</v>
      </c>
      <c r="K5595" s="11" t="s">
        <v>12658</v>
      </c>
      <c r="L5595" s="11">
        <v>2</v>
      </c>
    </row>
    <row r="5596" spans="1:12">
      <c r="A5596" s="11" t="s">
        <v>11097</v>
      </c>
      <c r="D5596" s="11" t="s">
        <v>260</v>
      </c>
      <c r="E5596" s="19" t="s">
        <v>11347</v>
      </c>
      <c r="F5596" s="10">
        <v>42036</v>
      </c>
      <c r="G5596" s="10">
        <v>45689</v>
      </c>
      <c r="H5596" s="11">
        <v>11</v>
      </c>
      <c r="I5596" s="20" t="s">
        <v>259</v>
      </c>
      <c r="J5596" s="11" t="s">
        <v>261</v>
      </c>
      <c r="K5596" s="11" t="s">
        <v>12658</v>
      </c>
      <c r="L5596" s="11">
        <v>2</v>
      </c>
    </row>
    <row r="5597" spans="1:12">
      <c r="A5597" s="11" t="s">
        <v>11098</v>
      </c>
      <c r="D5597" s="11" t="s">
        <v>260</v>
      </c>
      <c r="E5597" s="19" t="s">
        <v>11348</v>
      </c>
      <c r="F5597" s="10">
        <v>42036</v>
      </c>
      <c r="G5597" s="10">
        <v>45689</v>
      </c>
      <c r="H5597" s="11">
        <v>11</v>
      </c>
      <c r="I5597" s="20" t="s">
        <v>259</v>
      </c>
      <c r="J5597" s="11" t="s">
        <v>261</v>
      </c>
      <c r="K5597" s="11" t="s">
        <v>12658</v>
      </c>
      <c r="L5597" s="11">
        <v>2</v>
      </c>
    </row>
    <row r="5598" spans="1:12">
      <c r="A5598" s="11" t="s">
        <v>11099</v>
      </c>
      <c r="D5598" s="11" t="s">
        <v>260</v>
      </c>
      <c r="E5598" s="19" t="s">
        <v>11349</v>
      </c>
      <c r="F5598" s="10">
        <v>42036</v>
      </c>
      <c r="G5598" s="10">
        <v>45689</v>
      </c>
      <c r="H5598" s="11">
        <v>11</v>
      </c>
      <c r="I5598" s="20" t="s">
        <v>259</v>
      </c>
      <c r="J5598" s="11" t="s">
        <v>261</v>
      </c>
      <c r="K5598" s="11" t="s">
        <v>12658</v>
      </c>
      <c r="L5598" s="11">
        <v>2</v>
      </c>
    </row>
    <row r="5599" spans="1:12">
      <c r="A5599" s="11" t="s">
        <v>11100</v>
      </c>
      <c r="D5599" s="11" t="s">
        <v>260</v>
      </c>
      <c r="E5599" s="19" t="s">
        <v>11350</v>
      </c>
      <c r="F5599" s="10">
        <v>42036</v>
      </c>
      <c r="G5599" s="10">
        <v>45689</v>
      </c>
      <c r="H5599" s="11">
        <v>11</v>
      </c>
      <c r="I5599" s="20" t="s">
        <v>259</v>
      </c>
      <c r="J5599" s="11" t="s">
        <v>261</v>
      </c>
      <c r="K5599" s="11" t="s">
        <v>12658</v>
      </c>
      <c r="L5599" s="11">
        <v>2</v>
      </c>
    </row>
    <row r="5600" spans="1:12">
      <c r="A5600" s="11" t="s">
        <v>11101</v>
      </c>
      <c r="D5600" s="11" t="s">
        <v>260</v>
      </c>
      <c r="E5600" s="19" t="s">
        <v>11351</v>
      </c>
      <c r="F5600" s="10">
        <v>42036</v>
      </c>
      <c r="G5600" s="10">
        <v>45689</v>
      </c>
      <c r="H5600" s="11">
        <v>11</v>
      </c>
      <c r="I5600" s="20" t="s">
        <v>259</v>
      </c>
      <c r="J5600" s="11" t="s">
        <v>261</v>
      </c>
      <c r="K5600" s="11" t="s">
        <v>12658</v>
      </c>
      <c r="L5600" s="11">
        <v>2</v>
      </c>
    </row>
    <row r="5601" spans="1:12">
      <c r="A5601" s="11" t="s">
        <v>11102</v>
      </c>
      <c r="D5601" s="11" t="s">
        <v>260</v>
      </c>
      <c r="E5601" s="19" t="s">
        <v>11352</v>
      </c>
      <c r="F5601" s="10">
        <v>42036</v>
      </c>
      <c r="G5601" s="10">
        <v>45689</v>
      </c>
      <c r="H5601" s="11">
        <v>11</v>
      </c>
      <c r="I5601" s="20" t="s">
        <v>259</v>
      </c>
      <c r="J5601" s="11" t="s">
        <v>261</v>
      </c>
      <c r="K5601" s="11" t="s">
        <v>12658</v>
      </c>
      <c r="L5601" s="11">
        <v>2</v>
      </c>
    </row>
    <row r="5602" spans="1:12">
      <c r="A5602" s="11" t="s">
        <v>11103</v>
      </c>
      <c r="D5602" s="11" t="s">
        <v>260</v>
      </c>
      <c r="E5602" s="19" t="s">
        <v>11353</v>
      </c>
      <c r="F5602" s="10">
        <v>42036</v>
      </c>
      <c r="G5602" s="10">
        <v>45689</v>
      </c>
      <c r="H5602" s="11">
        <v>11</v>
      </c>
      <c r="I5602" s="20" t="s">
        <v>259</v>
      </c>
      <c r="J5602" s="11" t="s">
        <v>261</v>
      </c>
      <c r="K5602" s="11" t="s">
        <v>12658</v>
      </c>
      <c r="L5602" s="11">
        <v>2</v>
      </c>
    </row>
    <row r="5603" spans="1:12">
      <c r="A5603" s="11" t="s">
        <v>11104</v>
      </c>
      <c r="D5603" s="11" t="s">
        <v>260</v>
      </c>
      <c r="E5603" s="19" t="s">
        <v>11354</v>
      </c>
      <c r="F5603" s="10">
        <v>42036</v>
      </c>
      <c r="G5603" s="10">
        <v>45689</v>
      </c>
      <c r="H5603" s="11">
        <v>11</v>
      </c>
      <c r="I5603" s="20" t="s">
        <v>259</v>
      </c>
      <c r="J5603" s="11" t="s">
        <v>261</v>
      </c>
      <c r="K5603" s="11" t="s">
        <v>12658</v>
      </c>
      <c r="L5603" s="11">
        <v>2</v>
      </c>
    </row>
    <row r="5604" spans="1:12">
      <c r="A5604" s="11" t="s">
        <v>11105</v>
      </c>
      <c r="D5604" s="11" t="s">
        <v>260</v>
      </c>
      <c r="E5604" s="19" t="s">
        <v>11355</v>
      </c>
      <c r="F5604" s="10">
        <v>42036</v>
      </c>
      <c r="G5604" s="10">
        <v>45689</v>
      </c>
      <c r="H5604" s="11">
        <v>11</v>
      </c>
      <c r="I5604" s="20" t="s">
        <v>259</v>
      </c>
      <c r="J5604" s="11" t="s">
        <v>261</v>
      </c>
      <c r="K5604" s="11" t="s">
        <v>12658</v>
      </c>
      <c r="L5604" s="11">
        <v>2</v>
      </c>
    </row>
    <row r="5605" spans="1:12">
      <c r="A5605" s="11" t="s">
        <v>11106</v>
      </c>
      <c r="D5605" s="11" t="s">
        <v>260</v>
      </c>
      <c r="E5605" s="19" t="s">
        <v>11356</v>
      </c>
      <c r="F5605" s="10">
        <v>42036</v>
      </c>
      <c r="G5605" s="10">
        <v>45689</v>
      </c>
      <c r="H5605" s="11">
        <v>11</v>
      </c>
      <c r="I5605" s="20" t="s">
        <v>259</v>
      </c>
      <c r="J5605" s="11" t="s">
        <v>261</v>
      </c>
      <c r="K5605" s="11" t="s">
        <v>12658</v>
      </c>
      <c r="L5605" s="11">
        <v>2</v>
      </c>
    </row>
    <row r="5606" spans="1:12">
      <c r="A5606" s="11" t="s">
        <v>11107</v>
      </c>
      <c r="D5606" s="11" t="s">
        <v>260</v>
      </c>
      <c r="E5606" s="19" t="s">
        <v>11357</v>
      </c>
      <c r="F5606" s="10">
        <v>42036</v>
      </c>
      <c r="G5606" s="10">
        <v>45689</v>
      </c>
      <c r="H5606" s="11">
        <v>11</v>
      </c>
      <c r="I5606" s="20" t="s">
        <v>259</v>
      </c>
      <c r="J5606" s="11" t="s">
        <v>261</v>
      </c>
      <c r="K5606" s="11" t="s">
        <v>12658</v>
      </c>
      <c r="L5606" s="11">
        <v>2</v>
      </c>
    </row>
    <row r="5607" spans="1:12">
      <c r="A5607" s="11" t="s">
        <v>11108</v>
      </c>
      <c r="D5607" s="11" t="s">
        <v>260</v>
      </c>
      <c r="E5607" s="19" t="s">
        <v>11358</v>
      </c>
      <c r="F5607" s="10">
        <v>42036</v>
      </c>
      <c r="G5607" s="10">
        <v>45689</v>
      </c>
      <c r="H5607" s="11">
        <v>11</v>
      </c>
      <c r="I5607" s="11" t="s">
        <v>277</v>
      </c>
      <c r="J5607" s="11" t="s">
        <v>261</v>
      </c>
      <c r="K5607" s="11" t="s">
        <v>12658</v>
      </c>
      <c r="L5607" s="11">
        <v>2</v>
      </c>
    </row>
    <row r="5608" spans="1:12">
      <c r="A5608" s="11" t="s">
        <v>11109</v>
      </c>
      <c r="D5608" s="11" t="s">
        <v>260</v>
      </c>
      <c r="E5608" s="19" t="s">
        <v>11359</v>
      </c>
      <c r="F5608" s="10">
        <v>42036</v>
      </c>
      <c r="G5608" s="10">
        <v>45689</v>
      </c>
      <c r="H5608" s="11">
        <v>11</v>
      </c>
      <c r="I5608" s="11" t="s">
        <v>277</v>
      </c>
      <c r="J5608" s="11" t="s">
        <v>261</v>
      </c>
      <c r="K5608" s="11" t="s">
        <v>12658</v>
      </c>
      <c r="L5608" s="11">
        <v>2</v>
      </c>
    </row>
    <row r="5609" spans="1:12">
      <c r="A5609" s="11" t="s">
        <v>11110</v>
      </c>
      <c r="D5609" s="11" t="s">
        <v>260</v>
      </c>
      <c r="E5609" s="19" t="s">
        <v>11360</v>
      </c>
      <c r="F5609" s="10">
        <v>42036</v>
      </c>
      <c r="G5609" s="10">
        <v>45689</v>
      </c>
      <c r="H5609" s="11">
        <v>11</v>
      </c>
      <c r="I5609" s="11" t="s">
        <v>277</v>
      </c>
      <c r="J5609" s="11" t="s">
        <v>261</v>
      </c>
      <c r="K5609" s="11" t="s">
        <v>12658</v>
      </c>
      <c r="L5609" s="11">
        <v>2</v>
      </c>
    </row>
    <row r="5610" spans="1:12">
      <c r="A5610" s="11" t="s">
        <v>11111</v>
      </c>
      <c r="D5610" s="11" t="s">
        <v>260</v>
      </c>
      <c r="E5610" s="19" t="s">
        <v>11361</v>
      </c>
      <c r="F5610" s="10">
        <v>42036</v>
      </c>
      <c r="G5610" s="10">
        <v>45689</v>
      </c>
      <c r="H5610" s="11">
        <v>11</v>
      </c>
      <c r="I5610" s="20" t="s">
        <v>259</v>
      </c>
      <c r="J5610" s="11" t="s">
        <v>261</v>
      </c>
      <c r="K5610" s="11" t="s">
        <v>12658</v>
      </c>
      <c r="L5610" s="11">
        <v>2</v>
      </c>
    </row>
    <row r="5611" spans="1:12">
      <c r="A5611" s="11" t="s">
        <v>11112</v>
      </c>
      <c r="D5611" s="11" t="s">
        <v>260</v>
      </c>
      <c r="E5611" s="19" t="s">
        <v>11362</v>
      </c>
      <c r="F5611" s="10">
        <v>42036</v>
      </c>
      <c r="G5611" s="10">
        <v>45689</v>
      </c>
      <c r="H5611" s="11">
        <v>11</v>
      </c>
      <c r="I5611" s="20" t="s">
        <v>259</v>
      </c>
      <c r="J5611" s="11" t="s">
        <v>261</v>
      </c>
      <c r="K5611" s="11" t="s">
        <v>12658</v>
      </c>
      <c r="L5611" s="11">
        <v>2</v>
      </c>
    </row>
    <row r="5612" spans="1:12">
      <c r="A5612" s="11" t="s">
        <v>11113</v>
      </c>
      <c r="D5612" s="11" t="s">
        <v>260</v>
      </c>
      <c r="E5612" s="19" t="s">
        <v>11363</v>
      </c>
      <c r="F5612" s="10">
        <v>42036</v>
      </c>
      <c r="G5612" s="10">
        <v>45689</v>
      </c>
      <c r="H5612" s="11">
        <v>11</v>
      </c>
      <c r="I5612" s="20" t="s">
        <v>259</v>
      </c>
      <c r="J5612" s="11" t="s">
        <v>261</v>
      </c>
      <c r="K5612" s="11" t="s">
        <v>12658</v>
      </c>
      <c r="L5612" s="11">
        <v>2</v>
      </c>
    </row>
    <row r="5613" spans="1:12">
      <c r="A5613" s="11" t="s">
        <v>11114</v>
      </c>
      <c r="D5613" s="11" t="s">
        <v>260</v>
      </c>
      <c r="E5613" s="19" t="s">
        <v>11364</v>
      </c>
      <c r="F5613" s="10">
        <v>42036</v>
      </c>
      <c r="G5613" s="10">
        <v>45689</v>
      </c>
      <c r="H5613" s="11">
        <v>11</v>
      </c>
      <c r="I5613" s="20" t="s">
        <v>259</v>
      </c>
      <c r="J5613" s="11" t="s">
        <v>261</v>
      </c>
      <c r="K5613" s="11" t="s">
        <v>12658</v>
      </c>
      <c r="L5613" s="11">
        <v>2</v>
      </c>
    </row>
    <row r="5614" spans="1:12">
      <c r="A5614" s="11" t="s">
        <v>11115</v>
      </c>
      <c r="D5614" s="11" t="s">
        <v>260</v>
      </c>
      <c r="E5614" s="19" t="s">
        <v>11365</v>
      </c>
      <c r="F5614" s="10">
        <v>42036</v>
      </c>
      <c r="G5614" s="10">
        <v>45689</v>
      </c>
      <c r="H5614" s="11">
        <v>11</v>
      </c>
      <c r="I5614" s="20" t="s">
        <v>259</v>
      </c>
      <c r="J5614" s="11" t="s">
        <v>261</v>
      </c>
      <c r="K5614" s="11" t="s">
        <v>12658</v>
      </c>
      <c r="L5614" s="11">
        <v>2</v>
      </c>
    </row>
    <row r="5615" spans="1:12">
      <c r="A5615" s="11" t="s">
        <v>11116</v>
      </c>
      <c r="D5615" s="11" t="s">
        <v>260</v>
      </c>
      <c r="E5615" s="19" t="s">
        <v>11366</v>
      </c>
      <c r="F5615" s="10">
        <v>42036</v>
      </c>
      <c r="G5615" s="10">
        <v>45689</v>
      </c>
      <c r="H5615" s="11">
        <v>11</v>
      </c>
      <c r="I5615" s="20" t="s">
        <v>259</v>
      </c>
      <c r="J5615" s="11" t="s">
        <v>261</v>
      </c>
      <c r="K5615" s="11" t="s">
        <v>12658</v>
      </c>
      <c r="L5615" s="11">
        <v>2</v>
      </c>
    </row>
    <row r="5616" spans="1:12">
      <c r="A5616" s="11" t="s">
        <v>11117</v>
      </c>
      <c r="D5616" s="11" t="s">
        <v>260</v>
      </c>
      <c r="E5616" s="19" t="s">
        <v>11367</v>
      </c>
      <c r="F5616" s="10">
        <v>42036</v>
      </c>
      <c r="G5616" s="10">
        <v>45689</v>
      </c>
      <c r="H5616" s="11">
        <v>11</v>
      </c>
      <c r="I5616" s="20" t="s">
        <v>259</v>
      </c>
      <c r="J5616" s="11" t="s">
        <v>261</v>
      </c>
      <c r="K5616" s="11" t="s">
        <v>12658</v>
      </c>
      <c r="L5616" s="11">
        <v>2</v>
      </c>
    </row>
    <row r="5617" spans="1:12">
      <c r="A5617" s="11" t="s">
        <v>11118</v>
      </c>
      <c r="D5617" s="11" t="s">
        <v>260</v>
      </c>
      <c r="E5617" s="19" t="s">
        <v>11368</v>
      </c>
      <c r="F5617" s="10">
        <v>42036</v>
      </c>
      <c r="G5617" s="10">
        <v>45689</v>
      </c>
      <c r="H5617" s="11">
        <v>11</v>
      </c>
      <c r="I5617" s="20" t="s">
        <v>259</v>
      </c>
      <c r="J5617" s="11" t="s">
        <v>261</v>
      </c>
      <c r="K5617" s="11" t="s">
        <v>12658</v>
      </c>
      <c r="L5617" s="11">
        <v>2</v>
      </c>
    </row>
    <row r="5618" spans="1:12">
      <c r="A5618" s="11" t="s">
        <v>11119</v>
      </c>
      <c r="D5618" s="11" t="s">
        <v>260</v>
      </c>
      <c r="E5618" s="19" t="s">
        <v>11369</v>
      </c>
      <c r="F5618" s="10">
        <v>42036</v>
      </c>
      <c r="G5618" s="10">
        <v>45689</v>
      </c>
      <c r="H5618" s="11">
        <v>11</v>
      </c>
      <c r="I5618" s="20" t="s">
        <v>259</v>
      </c>
      <c r="J5618" s="11" t="s">
        <v>261</v>
      </c>
      <c r="K5618" s="11" t="s">
        <v>12658</v>
      </c>
      <c r="L5618" s="11">
        <v>2</v>
      </c>
    </row>
    <row r="5619" spans="1:12">
      <c r="A5619" s="11" t="s">
        <v>11120</v>
      </c>
      <c r="D5619" s="11" t="s">
        <v>260</v>
      </c>
      <c r="E5619" s="19" t="s">
        <v>11370</v>
      </c>
      <c r="F5619" s="10">
        <v>42036</v>
      </c>
      <c r="G5619" s="10">
        <v>45689</v>
      </c>
      <c r="H5619" s="11">
        <v>11</v>
      </c>
      <c r="I5619" s="20" t="s">
        <v>259</v>
      </c>
      <c r="J5619" s="11" t="s">
        <v>261</v>
      </c>
      <c r="K5619" s="11" t="s">
        <v>12658</v>
      </c>
      <c r="L5619" s="11">
        <v>2</v>
      </c>
    </row>
    <row r="5620" spans="1:12">
      <c r="A5620" s="11" t="s">
        <v>11121</v>
      </c>
      <c r="D5620" s="11" t="s">
        <v>260</v>
      </c>
      <c r="E5620" s="19" t="s">
        <v>11371</v>
      </c>
      <c r="F5620" s="10">
        <v>42036</v>
      </c>
      <c r="G5620" s="10">
        <v>45689</v>
      </c>
      <c r="H5620" s="11">
        <v>11</v>
      </c>
      <c r="I5620" s="20" t="s">
        <v>259</v>
      </c>
      <c r="J5620" s="11" t="s">
        <v>261</v>
      </c>
      <c r="K5620" s="11" t="s">
        <v>12658</v>
      </c>
      <c r="L5620" s="11">
        <v>2</v>
      </c>
    </row>
    <row r="5621" spans="1:12">
      <c r="A5621" s="11" t="s">
        <v>11122</v>
      </c>
      <c r="D5621" s="11" t="s">
        <v>260</v>
      </c>
      <c r="E5621" s="19" t="s">
        <v>11372</v>
      </c>
      <c r="F5621" s="10">
        <v>42036</v>
      </c>
      <c r="G5621" s="10">
        <v>45689</v>
      </c>
      <c r="H5621" s="11">
        <v>11</v>
      </c>
      <c r="I5621" s="20" t="s">
        <v>259</v>
      </c>
      <c r="J5621" s="11" t="s">
        <v>261</v>
      </c>
      <c r="K5621" s="11" t="s">
        <v>12658</v>
      </c>
      <c r="L5621" s="11">
        <v>2</v>
      </c>
    </row>
    <row r="5622" spans="1:12">
      <c r="A5622" s="11" t="s">
        <v>11123</v>
      </c>
      <c r="D5622" s="11" t="s">
        <v>260</v>
      </c>
      <c r="E5622" s="19" t="s">
        <v>11373</v>
      </c>
      <c r="F5622" s="10">
        <v>42036</v>
      </c>
      <c r="G5622" s="10">
        <v>45689</v>
      </c>
      <c r="H5622" s="11">
        <v>11</v>
      </c>
      <c r="I5622" s="20" t="s">
        <v>259</v>
      </c>
      <c r="J5622" s="11" t="s">
        <v>261</v>
      </c>
      <c r="K5622" s="11" t="s">
        <v>12658</v>
      </c>
      <c r="L5622" s="11">
        <v>2</v>
      </c>
    </row>
    <row r="5623" spans="1:12">
      <c r="A5623" s="11" t="s">
        <v>11124</v>
      </c>
      <c r="D5623" s="11" t="s">
        <v>260</v>
      </c>
      <c r="E5623" s="19" t="s">
        <v>11374</v>
      </c>
      <c r="F5623" s="10">
        <v>42036</v>
      </c>
      <c r="G5623" s="10">
        <v>45689</v>
      </c>
      <c r="H5623" s="11">
        <v>11</v>
      </c>
      <c r="I5623" s="20" t="s">
        <v>259</v>
      </c>
      <c r="J5623" s="11" t="s">
        <v>261</v>
      </c>
      <c r="K5623" s="11" t="s">
        <v>12658</v>
      </c>
      <c r="L5623" s="11">
        <v>2</v>
      </c>
    </row>
    <row r="5624" spans="1:12">
      <c r="A5624" s="11" t="s">
        <v>11125</v>
      </c>
      <c r="D5624" s="11" t="s">
        <v>260</v>
      </c>
      <c r="E5624" s="19" t="s">
        <v>11375</v>
      </c>
      <c r="F5624" s="10">
        <v>42036</v>
      </c>
      <c r="G5624" s="10">
        <v>45689</v>
      </c>
      <c r="H5624" s="11">
        <v>11</v>
      </c>
      <c r="I5624" s="20" t="s">
        <v>259</v>
      </c>
      <c r="J5624" s="11" t="s">
        <v>261</v>
      </c>
      <c r="K5624" s="11" t="s">
        <v>12658</v>
      </c>
      <c r="L5624" s="11">
        <v>2</v>
      </c>
    </row>
    <row r="5625" spans="1:12">
      <c r="A5625" s="11" t="s">
        <v>11126</v>
      </c>
      <c r="D5625" s="11" t="s">
        <v>260</v>
      </c>
      <c r="E5625" s="19" t="s">
        <v>11376</v>
      </c>
      <c r="F5625" s="10">
        <v>42036</v>
      </c>
      <c r="G5625" s="10">
        <v>45689</v>
      </c>
      <c r="H5625" s="11">
        <v>11</v>
      </c>
      <c r="I5625" s="11" t="s">
        <v>277</v>
      </c>
      <c r="J5625" s="11" t="s">
        <v>261</v>
      </c>
      <c r="K5625" s="11" t="s">
        <v>12658</v>
      </c>
      <c r="L5625" s="11">
        <v>2</v>
      </c>
    </row>
    <row r="5626" spans="1:12">
      <c r="A5626" s="11" t="s">
        <v>11127</v>
      </c>
      <c r="D5626" s="11" t="s">
        <v>260</v>
      </c>
      <c r="E5626" s="19" t="s">
        <v>11377</v>
      </c>
      <c r="F5626" s="10">
        <v>42036</v>
      </c>
      <c r="G5626" s="10">
        <v>45689</v>
      </c>
      <c r="H5626" s="11">
        <v>11</v>
      </c>
      <c r="I5626" s="11" t="s">
        <v>277</v>
      </c>
      <c r="J5626" s="11" t="s">
        <v>261</v>
      </c>
      <c r="K5626" s="11" t="s">
        <v>12658</v>
      </c>
      <c r="L5626" s="11">
        <v>2</v>
      </c>
    </row>
    <row r="5627" spans="1:12">
      <c r="A5627" s="11" t="s">
        <v>11128</v>
      </c>
      <c r="D5627" s="11" t="s">
        <v>260</v>
      </c>
      <c r="E5627" s="19" t="s">
        <v>11378</v>
      </c>
      <c r="F5627" s="10">
        <v>42036</v>
      </c>
      <c r="G5627" s="10">
        <v>45689</v>
      </c>
      <c r="H5627" s="11">
        <v>11</v>
      </c>
      <c r="I5627" s="11" t="s">
        <v>277</v>
      </c>
      <c r="J5627" s="11" t="s">
        <v>261</v>
      </c>
      <c r="K5627" s="11" t="s">
        <v>12658</v>
      </c>
      <c r="L5627" s="11">
        <v>2</v>
      </c>
    </row>
    <row r="5628" spans="1:12">
      <c r="A5628" s="11" t="s">
        <v>11129</v>
      </c>
      <c r="D5628" s="11" t="s">
        <v>260</v>
      </c>
      <c r="E5628" s="19" t="s">
        <v>11379</v>
      </c>
      <c r="F5628" s="10">
        <v>42036</v>
      </c>
      <c r="G5628" s="10">
        <v>45689</v>
      </c>
      <c r="H5628" s="11">
        <v>11</v>
      </c>
      <c r="I5628" s="20" t="s">
        <v>259</v>
      </c>
      <c r="J5628" s="11" t="s">
        <v>261</v>
      </c>
      <c r="K5628" s="11" t="s">
        <v>12658</v>
      </c>
      <c r="L5628" s="11">
        <v>2</v>
      </c>
    </row>
    <row r="5629" spans="1:12">
      <c r="A5629" s="11" t="s">
        <v>11130</v>
      </c>
      <c r="D5629" s="11" t="s">
        <v>260</v>
      </c>
      <c r="E5629" s="19" t="s">
        <v>11380</v>
      </c>
      <c r="F5629" s="10">
        <v>42036</v>
      </c>
      <c r="G5629" s="10">
        <v>45689</v>
      </c>
      <c r="H5629" s="11">
        <v>11</v>
      </c>
      <c r="I5629" s="20" t="s">
        <v>259</v>
      </c>
      <c r="J5629" s="11" t="s">
        <v>261</v>
      </c>
      <c r="K5629" s="11" t="s">
        <v>12658</v>
      </c>
      <c r="L5629" s="11">
        <v>2</v>
      </c>
    </row>
    <row r="5630" spans="1:12">
      <c r="A5630" s="11" t="s">
        <v>11131</v>
      </c>
      <c r="D5630" s="11" t="s">
        <v>260</v>
      </c>
      <c r="E5630" s="19" t="s">
        <v>11381</v>
      </c>
      <c r="F5630" s="10">
        <v>42036</v>
      </c>
      <c r="G5630" s="10">
        <v>45689</v>
      </c>
      <c r="H5630" s="11">
        <v>11</v>
      </c>
      <c r="I5630" s="20" t="s">
        <v>259</v>
      </c>
      <c r="J5630" s="11" t="s">
        <v>261</v>
      </c>
      <c r="K5630" s="11" t="s">
        <v>12658</v>
      </c>
      <c r="L5630" s="11">
        <v>2</v>
      </c>
    </row>
    <row r="5631" spans="1:12">
      <c r="A5631" s="11" t="s">
        <v>11132</v>
      </c>
      <c r="D5631" s="11" t="s">
        <v>260</v>
      </c>
      <c r="E5631" s="19" t="s">
        <v>11382</v>
      </c>
      <c r="F5631" s="10">
        <v>42036</v>
      </c>
      <c r="G5631" s="10">
        <v>45689</v>
      </c>
      <c r="H5631" s="11">
        <v>11</v>
      </c>
      <c r="I5631" s="20" t="s">
        <v>259</v>
      </c>
      <c r="J5631" s="11" t="s">
        <v>261</v>
      </c>
      <c r="K5631" s="11" t="s">
        <v>12658</v>
      </c>
      <c r="L5631" s="11">
        <v>2</v>
      </c>
    </row>
    <row r="5632" spans="1:12">
      <c r="A5632" s="11" t="s">
        <v>11133</v>
      </c>
      <c r="D5632" s="11" t="s">
        <v>260</v>
      </c>
      <c r="E5632" s="19" t="s">
        <v>11383</v>
      </c>
      <c r="F5632" s="10">
        <v>42036</v>
      </c>
      <c r="G5632" s="10">
        <v>45689</v>
      </c>
      <c r="H5632" s="11">
        <v>11</v>
      </c>
      <c r="I5632" s="20" t="s">
        <v>259</v>
      </c>
      <c r="J5632" s="11" t="s">
        <v>261</v>
      </c>
      <c r="K5632" s="11" t="s">
        <v>12658</v>
      </c>
      <c r="L5632" s="11">
        <v>2</v>
      </c>
    </row>
    <row r="5633" spans="1:12">
      <c r="A5633" s="11" t="s">
        <v>11134</v>
      </c>
      <c r="D5633" s="11" t="s">
        <v>260</v>
      </c>
      <c r="E5633" s="19" t="s">
        <v>11384</v>
      </c>
      <c r="F5633" s="10">
        <v>42036</v>
      </c>
      <c r="G5633" s="10">
        <v>45689</v>
      </c>
      <c r="H5633" s="11">
        <v>11</v>
      </c>
      <c r="I5633" s="20" t="s">
        <v>259</v>
      </c>
      <c r="J5633" s="11" t="s">
        <v>261</v>
      </c>
      <c r="K5633" s="11" t="s">
        <v>12658</v>
      </c>
      <c r="L5633" s="11">
        <v>2</v>
      </c>
    </row>
    <row r="5634" spans="1:12">
      <c r="A5634" s="11" t="s">
        <v>11135</v>
      </c>
      <c r="D5634" s="11" t="s">
        <v>260</v>
      </c>
      <c r="E5634" s="19" t="s">
        <v>11385</v>
      </c>
      <c r="F5634" s="10">
        <v>42036</v>
      </c>
      <c r="G5634" s="10">
        <v>45689</v>
      </c>
      <c r="H5634" s="11">
        <v>11</v>
      </c>
      <c r="I5634" s="20" t="s">
        <v>259</v>
      </c>
      <c r="J5634" s="11" t="s">
        <v>261</v>
      </c>
      <c r="K5634" s="11" t="s">
        <v>12658</v>
      </c>
      <c r="L5634" s="11">
        <v>2</v>
      </c>
    </row>
    <row r="5635" spans="1:12">
      <c r="A5635" s="11" t="s">
        <v>11136</v>
      </c>
      <c r="D5635" s="11" t="s">
        <v>260</v>
      </c>
      <c r="E5635" s="19" t="s">
        <v>11386</v>
      </c>
      <c r="F5635" s="10">
        <v>42036</v>
      </c>
      <c r="G5635" s="10">
        <v>45689</v>
      </c>
      <c r="H5635" s="11">
        <v>11</v>
      </c>
      <c r="I5635" s="20" t="s">
        <v>259</v>
      </c>
      <c r="J5635" s="11" t="s">
        <v>261</v>
      </c>
      <c r="K5635" s="11" t="s">
        <v>12658</v>
      </c>
      <c r="L5635" s="11">
        <v>2</v>
      </c>
    </row>
    <row r="5636" spans="1:12">
      <c r="A5636" s="11" t="s">
        <v>11137</v>
      </c>
      <c r="D5636" s="11" t="s">
        <v>260</v>
      </c>
      <c r="E5636" s="19" t="s">
        <v>11387</v>
      </c>
      <c r="F5636" s="10">
        <v>42036</v>
      </c>
      <c r="G5636" s="10">
        <v>45689</v>
      </c>
      <c r="H5636" s="11">
        <v>11</v>
      </c>
      <c r="I5636" s="20" t="s">
        <v>259</v>
      </c>
      <c r="J5636" s="11" t="s">
        <v>261</v>
      </c>
      <c r="K5636" s="11" t="s">
        <v>12658</v>
      </c>
      <c r="L5636" s="11">
        <v>2</v>
      </c>
    </row>
    <row r="5637" spans="1:12">
      <c r="A5637" s="11" t="s">
        <v>11138</v>
      </c>
      <c r="D5637" s="11" t="s">
        <v>260</v>
      </c>
      <c r="E5637" s="19" t="s">
        <v>11388</v>
      </c>
      <c r="F5637" s="10">
        <v>42036</v>
      </c>
      <c r="G5637" s="10">
        <v>45689</v>
      </c>
      <c r="H5637" s="11">
        <v>11</v>
      </c>
      <c r="I5637" s="20" t="s">
        <v>259</v>
      </c>
      <c r="J5637" s="11" t="s">
        <v>261</v>
      </c>
      <c r="K5637" s="11" t="s">
        <v>12658</v>
      </c>
      <c r="L5637" s="11">
        <v>2</v>
      </c>
    </row>
    <row r="5638" spans="1:12">
      <c r="A5638" s="11" t="s">
        <v>11139</v>
      </c>
      <c r="D5638" s="11" t="s">
        <v>260</v>
      </c>
      <c r="E5638" s="19" t="s">
        <v>11389</v>
      </c>
      <c r="F5638" s="10">
        <v>42036</v>
      </c>
      <c r="G5638" s="10">
        <v>45689</v>
      </c>
      <c r="H5638" s="11">
        <v>11</v>
      </c>
      <c r="I5638" s="20" t="s">
        <v>259</v>
      </c>
      <c r="J5638" s="11" t="s">
        <v>261</v>
      </c>
      <c r="K5638" s="11" t="s">
        <v>12658</v>
      </c>
      <c r="L5638" s="11">
        <v>2</v>
      </c>
    </row>
    <row r="5639" spans="1:12">
      <c r="A5639" s="11" t="s">
        <v>11140</v>
      </c>
      <c r="D5639" s="11" t="s">
        <v>260</v>
      </c>
      <c r="E5639" s="19" t="s">
        <v>11390</v>
      </c>
      <c r="F5639" s="10">
        <v>42036</v>
      </c>
      <c r="G5639" s="10">
        <v>45689</v>
      </c>
      <c r="H5639" s="11">
        <v>11</v>
      </c>
      <c r="I5639" s="20" t="s">
        <v>259</v>
      </c>
      <c r="J5639" s="11" t="s">
        <v>261</v>
      </c>
      <c r="K5639" s="11" t="s">
        <v>12658</v>
      </c>
      <c r="L5639" s="11">
        <v>2</v>
      </c>
    </row>
    <row r="5640" spans="1:12">
      <c r="A5640" s="11" t="s">
        <v>11141</v>
      </c>
      <c r="D5640" s="11" t="s">
        <v>260</v>
      </c>
      <c r="E5640" s="19" t="s">
        <v>11391</v>
      </c>
      <c r="F5640" s="10">
        <v>42036</v>
      </c>
      <c r="G5640" s="10">
        <v>45689</v>
      </c>
      <c r="H5640" s="11">
        <v>11</v>
      </c>
      <c r="I5640" s="20" t="s">
        <v>259</v>
      </c>
      <c r="J5640" s="11" t="s">
        <v>261</v>
      </c>
      <c r="K5640" s="11" t="s">
        <v>12658</v>
      </c>
      <c r="L5640" s="11">
        <v>2</v>
      </c>
    </row>
    <row r="5641" spans="1:12">
      <c r="A5641" s="11" t="s">
        <v>11142</v>
      </c>
      <c r="D5641" s="11" t="s">
        <v>260</v>
      </c>
      <c r="E5641" s="19" t="s">
        <v>11392</v>
      </c>
      <c r="F5641" s="10">
        <v>42036</v>
      </c>
      <c r="G5641" s="10">
        <v>45689</v>
      </c>
      <c r="H5641" s="11">
        <v>11</v>
      </c>
      <c r="I5641" s="20" t="s">
        <v>259</v>
      </c>
      <c r="J5641" s="11" t="s">
        <v>261</v>
      </c>
      <c r="K5641" s="11" t="s">
        <v>12658</v>
      </c>
      <c r="L5641" s="11">
        <v>2</v>
      </c>
    </row>
    <row r="5642" spans="1:12">
      <c r="A5642" s="11" t="s">
        <v>11143</v>
      </c>
      <c r="D5642" s="11" t="s">
        <v>260</v>
      </c>
      <c r="E5642" s="19" t="s">
        <v>11393</v>
      </c>
      <c r="F5642" s="10">
        <v>42036</v>
      </c>
      <c r="G5642" s="10">
        <v>45689</v>
      </c>
      <c r="H5642" s="11">
        <v>11</v>
      </c>
      <c r="I5642" s="20" t="s">
        <v>259</v>
      </c>
      <c r="J5642" s="11" t="s">
        <v>261</v>
      </c>
      <c r="K5642" s="11" t="s">
        <v>12658</v>
      </c>
      <c r="L5642" s="11">
        <v>2</v>
      </c>
    </row>
    <row r="5643" spans="1:12">
      <c r="A5643" s="11" t="s">
        <v>11144</v>
      </c>
      <c r="D5643" s="11" t="s">
        <v>260</v>
      </c>
      <c r="E5643" s="19" t="s">
        <v>11394</v>
      </c>
      <c r="F5643" s="10">
        <v>42036</v>
      </c>
      <c r="G5643" s="10">
        <v>45689</v>
      </c>
      <c r="H5643" s="11">
        <v>11</v>
      </c>
      <c r="I5643" s="11" t="s">
        <v>277</v>
      </c>
      <c r="J5643" s="11" t="s">
        <v>261</v>
      </c>
      <c r="K5643" s="11" t="s">
        <v>12658</v>
      </c>
      <c r="L5643" s="11">
        <v>2</v>
      </c>
    </row>
    <row r="5644" spans="1:12">
      <c r="A5644" s="11" t="s">
        <v>11145</v>
      </c>
      <c r="D5644" s="11" t="s">
        <v>260</v>
      </c>
      <c r="E5644" s="19" t="s">
        <v>11395</v>
      </c>
      <c r="F5644" s="10">
        <v>42036</v>
      </c>
      <c r="G5644" s="10">
        <v>45689</v>
      </c>
      <c r="H5644" s="11">
        <v>11</v>
      </c>
      <c r="I5644" s="11" t="s">
        <v>277</v>
      </c>
      <c r="J5644" s="11" t="s">
        <v>261</v>
      </c>
      <c r="K5644" s="11" t="s">
        <v>12658</v>
      </c>
      <c r="L5644" s="11">
        <v>2</v>
      </c>
    </row>
    <row r="5645" spans="1:12">
      <c r="A5645" s="11" t="s">
        <v>11146</v>
      </c>
      <c r="D5645" s="11" t="s">
        <v>260</v>
      </c>
      <c r="E5645" s="19" t="s">
        <v>11396</v>
      </c>
      <c r="F5645" s="10">
        <v>42036</v>
      </c>
      <c r="G5645" s="10">
        <v>45689</v>
      </c>
      <c r="H5645" s="11">
        <v>11</v>
      </c>
      <c r="I5645" s="11" t="s">
        <v>277</v>
      </c>
      <c r="J5645" s="11" t="s">
        <v>261</v>
      </c>
      <c r="K5645" s="11" t="s">
        <v>12658</v>
      </c>
      <c r="L5645" s="11">
        <v>2</v>
      </c>
    </row>
    <row r="5646" spans="1:12">
      <c r="A5646" s="11" t="s">
        <v>11147</v>
      </c>
      <c r="D5646" s="11" t="s">
        <v>260</v>
      </c>
      <c r="E5646" s="19" t="s">
        <v>11397</v>
      </c>
      <c r="F5646" s="10">
        <v>42036</v>
      </c>
      <c r="G5646" s="10">
        <v>45689</v>
      </c>
      <c r="H5646" s="11">
        <v>11</v>
      </c>
      <c r="I5646" s="20" t="s">
        <v>259</v>
      </c>
      <c r="J5646" s="11" t="s">
        <v>261</v>
      </c>
      <c r="K5646" s="11" t="s">
        <v>12658</v>
      </c>
      <c r="L5646" s="11">
        <v>2</v>
      </c>
    </row>
    <row r="5647" spans="1:12">
      <c r="A5647" s="11" t="s">
        <v>11148</v>
      </c>
      <c r="D5647" s="11" t="s">
        <v>260</v>
      </c>
      <c r="E5647" s="19" t="s">
        <v>11398</v>
      </c>
      <c r="F5647" s="10">
        <v>42036</v>
      </c>
      <c r="G5647" s="10">
        <v>45689</v>
      </c>
      <c r="H5647" s="11">
        <v>11</v>
      </c>
      <c r="I5647" s="20" t="s">
        <v>259</v>
      </c>
      <c r="J5647" s="11" t="s">
        <v>261</v>
      </c>
      <c r="K5647" s="11" t="s">
        <v>12658</v>
      </c>
      <c r="L5647" s="11">
        <v>2</v>
      </c>
    </row>
    <row r="5648" spans="1:12">
      <c r="A5648" s="11" t="s">
        <v>11149</v>
      </c>
      <c r="D5648" s="11" t="s">
        <v>260</v>
      </c>
      <c r="E5648" s="19" t="s">
        <v>11399</v>
      </c>
      <c r="F5648" s="10">
        <v>42036</v>
      </c>
      <c r="G5648" s="10">
        <v>45689</v>
      </c>
      <c r="H5648" s="11">
        <v>11</v>
      </c>
      <c r="I5648" s="20" t="s">
        <v>259</v>
      </c>
      <c r="J5648" s="11" t="s">
        <v>261</v>
      </c>
      <c r="K5648" s="11" t="s">
        <v>12658</v>
      </c>
      <c r="L5648" s="11">
        <v>2</v>
      </c>
    </row>
    <row r="5649" spans="1:12">
      <c r="A5649" s="11" t="s">
        <v>11150</v>
      </c>
      <c r="D5649" s="11" t="s">
        <v>260</v>
      </c>
      <c r="E5649" s="19" t="s">
        <v>11400</v>
      </c>
      <c r="F5649" s="10">
        <v>42036</v>
      </c>
      <c r="G5649" s="10">
        <v>45689</v>
      </c>
      <c r="H5649" s="11">
        <v>11</v>
      </c>
      <c r="I5649" s="20" t="s">
        <v>259</v>
      </c>
      <c r="J5649" s="11" t="s">
        <v>261</v>
      </c>
      <c r="K5649" s="11" t="s">
        <v>12658</v>
      </c>
      <c r="L5649" s="11">
        <v>2</v>
      </c>
    </row>
    <row r="5650" spans="1:12">
      <c r="A5650" s="11" t="s">
        <v>11151</v>
      </c>
      <c r="D5650" s="11" t="s">
        <v>260</v>
      </c>
      <c r="E5650" s="19" t="s">
        <v>11401</v>
      </c>
      <c r="F5650" s="10">
        <v>42036</v>
      </c>
      <c r="G5650" s="10">
        <v>45689</v>
      </c>
      <c r="H5650" s="11">
        <v>11</v>
      </c>
      <c r="I5650" s="20" t="s">
        <v>259</v>
      </c>
      <c r="J5650" s="11" t="s">
        <v>261</v>
      </c>
      <c r="K5650" s="11" t="s">
        <v>12658</v>
      </c>
      <c r="L5650" s="11">
        <v>2</v>
      </c>
    </row>
    <row r="5651" spans="1:12">
      <c r="A5651" s="11" t="s">
        <v>11152</v>
      </c>
      <c r="D5651" s="11" t="s">
        <v>260</v>
      </c>
      <c r="E5651" s="19" t="s">
        <v>11402</v>
      </c>
      <c r="F5651" s="10">
        <v>42036</v>
      </c>
      <c r="G5651" s="10">
        <v>45689</v>
      </c>
      <c r="H5651" s="11">
        <v>11</v>
      </c>
      <c r="I5651" s="20" t="s">
        <v>259</v>
      </c>
      <c r="J5651" s="11" t="s">
        <v>261</v>
      </c>
      <c r="K5651" s="11" t="s">
        <v>12658</v>
      </c>
      <c r="L5651" s="11">
        <v>2</v>
      </c>
    </row>
    <row r="5652" spans="1:12">
      <c r="A5652" s="11" t="s">
        <v>11153</v>
      </c>
      <c r="D5652" s="11" t="s">
        <v>260</v>
      </c>
      <c r="E5652" s="19" t="s">
        <v>11403</v>
      </c>
      <c r="F5652" s="10">
        <v>42036</v>
      </c>
      <c r="G5652" s="10">
        <v>45689</v>
      </c>
      <c r="H5652" s="11">
        <v>11</v>
      </c>
      <c r="I5652" s="20" t="s">
        <v>259</v>
      </c>
      <c r="J5652" s="11" t="s">
        <v>261</v>
      </c>
      <c r="K5652" s="11" t="s">
        <v>12658</v>
      </c>
      <c r="L5652" s="11">
        <v>2</v>
      </c>
    </row>
    <row r="5653" spans="1:12">
      <c r="A5653" s="11" t="s">
        <v>11154</v>
      </c>
      <c r="D5653" s="11" t="s">
        <v>260</v>
      </c>
      <c r="E5653" s="19" t="s">
        <v>11404</v>
      </c>
      <c r="F5653" s="10">
        <v>42036</v>
      </c>
      <c r="G5653" s="10">
        <v>45689</v>
      </c>
      <c r="H5653" s="11">
        <v>11</v>
      </c>
      <c r="I5653" s="20" t="s">
        <v>259</v>
      </c>
      <c r="J5653" s="11" t="s">
        <v>261</v>
      </c>
      <c r="K5653" s="11" t="s">
        <v>12658</v>
      </c>
      <c r="L5653" s="11">
        <v>2</v>
      </c>
    </row>
    <row r="5654" spans="1:12">
      <c r="A5654" s="11" t="s">
        <v>11155</v>
      </c>
      <c r="D5654" s="11" t="s">
        <v>260</v>
      </c>
      <c r="E5654" s="19" t="s">
        <v>11405</v>
      </c>
      <c r="F5654" s="10">
        <v>42036</v>
      </c>
      <c r="G5654" s="10">
        <v>45689</v>
      </c>
      <c r="H5654" s="11">
        <v>11</v>
      </c>
      <c r="I5654" s="20" t="s">
        <v>259</v>
      </c>
      <c r="J5654" s="11" t="s">
        <v>261</v>
      </c>
      <c r="K5654" s="11" t="s">
        <v>12658</v>
      </c>
      <c r="L5654" s="11">
        <v>2</v>
      </c>
    </row>
    <row r="5655" spans="1:12">
      <c r="A5655" s="11" t="s">
        <v>11156</v>
      </c>
      <c r="D5655" s="11" t="s">
        <v>260</v>
      </c>
      <c r="E5655" s="19" t="s">
        <v>11406</v>
      </c>
      <c r="F5655" s="10">
        <v>42036</v>
      </c>
      <c r="G5655" s="10">
        <v>45689</v>
      </c>
      <c r="H5655" s="11">
        <v>11</v>
      </c>
      <c r="I5655" s="20" t="s">
        <v>259</v>
      </c>
      <c r="J5655" s="11" t="s">
        <v>261</v>
      </c>
      <c r="K5655" s="11" t="s">
        <v>12658</v>
      </c>
      <c r="L5655" s="11">
        <v>2</v>
      </c>
    </row>
    <row r="5656" spans="1:12">
      <c r="A5656" s="11" t="s">
        <v>11157</v>
      </c>
      <c r="D5656" s="11" t="s">
        <v>260</v>
      </c>
      <c r="E5656" s="19" t="s">
        <v>11407</v>
      </c>
      <c r="F5656" s="10">
        <v>42036</v>
      </c>
      <c r="G5656" s="10">
        <v>45689</v>
      </c>
      <c r="H5656" s="11">
        <v>11</v>
      </c>
      <c r="I5656" s="20" t="s">
        <v>259</v>
      </c>
      <c r="J5656" s="11" t="s">
        <v>261</v>
      </c>
      <c r="K5656" s="11" t="s">
        <v>12658</v>
      </c>
      <c r="L5656" s="11">
        <v>2</v>
      </c>
    </row>
    <row r="5657" spans="1:12">
      <c r="A5657" s="11" t="s">
        <v>11158</v>
      </c>
      <c r="D5657" s="11" t="s">
        <v>260</v>
      </c>
      <c r="E5657" s="19" t="s">
        <v>11408</v>
      </c>
      <c r="F5657" s="10">
        <v>42036</v>
      </c>
      <c r="G5657" s="10">
        <v>45689</v>
      </c>
      <c r="H5657" s="11">
        <v>11</v>
      </c>
      <c r="I5657" s="20" t="s">
        <v>259</v>
      </c>
      <c r="J5657" s="11" t="s">
        <v>261</v>
      </c>
      <c r="K5657" s="11" t="s">
        <v>12658</v>
      </c>
      <c r="L5657" s="11">
        <v>2</v>
      </c>
    </row>
    <row r="5658" spans="1:12">
      <c r="A5658" s="11" t="s">
        <v>11159</v>
      </c>
      <c r="D5658" s="11" t="s">
        <v>260</v>
      </c>
      <c r="E5658" s="19" t="s">
        <v>11409</v>
      </c>
      <c r="F5658" s="10">
        <v>42036</v>
      </c>
      <c r="G5658" s="10">
        <v>45689</v>
      </c>
      <c r="H5658" s="11">
        <v>11</v>
      </c>
      <c r="I5658" s="20" t="s">
        <v>259</v>
      </c>
      <c r="J5658" s="11" t="s">
        <v>261</v>
      </c>
      <c r="K5658" s="11" t="s">
        <v>12658</v>
      </c>
      <c r="L5658" s="11">
        <v>2</v>
      </c>
    </row>
    <row r="5659" spans="1:12">
      <c r="A5659" s="11" t="s">
        <v>11160</v>
      </c>
      <c r="D5659" s="11" t="s">
        <v>260</v>
      </c>
      <c r="E5659" s="19" t="s">
        <v>11410</v>
      </c>
      <c r="F5659" s="10">
        <v>42036</v>
      </c>
      <c r="G5659" s="10">
        <v>45689</v>
      </c>
      <c r="H5659" s="11">
        <v>11</v>
      </c>
      <c r="I5659" s="20" t="s">
        <v>259</v>
      </c>
      <c r="J5659" s="11" t="s">
        <v>261</v>
      </c>
      <c r="K5659" s="11" t="s">
        <v>12658</v>
      </c>
      <c r="L5659" s="11">
        <v>2</v>
      </c>
    </row>
    <row r="5660" spans="1:12">
      <c r="A5660" s="11" t="s">
        <v>11161</v>
      </c>
      <c r="D5660" s="11" t="s">
        <v>260</v>
      </c>
      <c r="E5660" s="19" t="s">
        <v>11411</v>
      </c>
      <c r="F5660" s="10">
        <v>42036</v>
      </c>
      <c r="G5660" s="10">
        <v>45689</v>
      </c>
      <c r="H5660" s="11">
        <v>11</v>
      </c>
      <c r="I5660" s="20" t="s">
        <v>259</v>
      </c>
      <c r="J5660" s="11" t="s">
        <v>261</v>
      </c>
      <c r="K5660" s="11" t="s">
        <v>12658</v>
      </c>
      <c r="L5660" s="11">
        <v>2</v>
      </c>
    </row>
    <row r="5661" spans="1:12">
      <c r="A5661" s="11" t="s">
        <v>11162</v>
      </c>
      <c r="D5661" s="11" t="s">
        <v>260</v>
      </c>
      <c r="E5661" s="19" t="s">
        <v>11412</v>
      </c>
      <c r="F5661" s="10">
        <v>42036</v>
      </c>
      <c r="G5661" s="10">
        <v>45689</v>
      </c>
      <c r="H5661" s="11">
        <v>11</v>
      </c>
      <c r="I5661" s="11" t="s">
        <v>277</v>
      </c>
      <c r="J5661" s="11" t="s">
        <v>261</v>
      </c>
      <c r="K5661" s="11" t="s">
        <v>12658</v>
      </c>
      <c r="L5661" s="11">
        <v>2</v>
      </c>
    </row>
    <row r="5662" spans="1:12">
      <c r="A5662" s="11" t="s">
        <v>11163</v>
      </c>
      <c r="D5662" s="11" t="s">
        <v>260</v>
      </c>
      <c r="E5662" s="19" t="s">
        <v>11413</v>
      </c>
      <c r="F5662" s="10">
        <v>42036</v>
      </c>
      <c r="G5662" s="10">
        <v>45689</v>
      </c>
      <c r="H5662" s="11">
        <v>11</v>
      </c>
      <c r="I5662" s="11" t="s">
        <v>277</v>
      </c>
      <c r="J5662" s="11" t="s">
        <v>261</v>
      </c>
      <c r="K5662" s="11" t="s">
        <v>12658</v>
      </c>
      <c r="L5662" s="11">
        <v>2</v>
      </c>
    </row>
    <row r="5663" spans="1:12">
      <c r="A5663" s="11" t="s">
        <v>11164</v>
      </c>
      <c r="D5663" s="11" t="s">
        <v>260</v>
      </c>
      <c r="E5663" s="19" t="s">
        <v>11414</v>
      </c>
      <c r="F5663" s="10">
        <v>42036</v>
      </c>
      <c r="G5663" s="10">
        <v>45689</v>
      </c>
      <c r="H5663" s="11">
        <v>11</v>
      </c>
      <c r="I5663" s="11" t="s">
        <v>277</v>
      </c>
      <c r="J5663" s="11" t="s">
        <v>261</v>
      </c>
      <c r="K5663" s="11" t="s">
        <v>12658</v>
      </c>
      <c r="L5663" s="11">
        <v>2</v>
      </c>
    </row>
    <row r="5664" spans="1:12">
      <c r="A5664" s="11" t="s">
        <v>11165</v>
      </c>
      <c r="D5664" s="11" t="s">
        <v>260</v>
      </c>
      <c r="E5664" s="19" t="s">
        <v>11415</v>
      </c>
      <c r="F5664" s="10">
        <v>42036</v>
      </c>
      <c r="G5664" s="10">
        <v>45689</v>
      </c>
      <c r="H5664" s="11">
        <v>11</v>
      </c>
      <c r="I5664" s="20" t="s">
        <v>259</v>
      </c>
      <c r="J5664" s="11" t="s">
        <v>261</v>
      </c>
      <c r="K5664" s="11" t="s">
        <v>12658</v>
      </c>
      <c r="L5664" s="11">
        <v>2</v>
      </c>
    </row>
    <row r="5665" spans="1:12">
      <c r="A5665" s="11" t="s">
        <v>11166</v>
      </c>
      <c r="D5665" s="11" t="s">
        <v>260</v>
      </c>
      <c r="E5665" s="19" t="s">
        <v>11416</v>
      </c>
      <c r="F5665" s="10">
        <v>42036</v>
      </c>
      <c r="G5665" s="10">
        <v>45689</v>
      </c>
      <c r="H5665" s="11">
        <v>11</v>
      </c>
      <c r="I5665" s="20" t="s">
        <v>259</v>
      </c>
      <c r="J5665" s="11" t="s">
        <v>261</v>
      </c>
      <c r="K5665" s="11" t="s">
        <v>12658</v>
      </c>
      <c r="L5665" s="11">
        <v>2</v>
      </c>
    </row>
    <row r="5666" spans="1:12">
      <c r="A5666" s="11" t="s">
        <v>11167</v>
      </c>
      <c r="D5666" s="11" t="s">
        <v>260</v>
      </c>
      <c r="E5666" s="19" t="s">
        <v>11417</v>
      </c>
      <c r="F5666" s="10">
        <v>42036</v>
      </c>
      <c r="G5666" s="10">
        <v>45689</v>
      </c>
      <c r="H5666" s="11">
        <v>11</v>
      </c>
      <c r="I5666" s="20" t="s">
        <v>259</v>
      </c>
      <c r="J5666" s="11" t="s">
        <v>261</v>
      </c>
      <c r="K5666" s="11" t="s">
        <v>12658</v>
      </c>
      <c r="L5666" s="11">
        <v>2</v>
      </c>
    </row>
    <row r="5667" spans="1:12">
      <c r="A5667" s="11" t="s">
        <v>11168</v>
      </c>
      <c r="D5667" s="11" t="s">
        <v>260</v>
      </c>
      <c r="E5667" s="19" t="s">
        <v>11418</v>
      </c>
      <c r="F5667" s="10">
        <v>42036</v>
      </c>
      <c r="G5667" s="10">
        <v>45689</v>
      </c>
      <c r="H5667" s="11">
        <v>11</v>
      </c>
      <c r="I5667" s="20" t="s">
        <v>259</v>
      </c>
      <c r="J5667" s="11" t="s">
        <v>261</v>
      </c>
      <c r="K5667" s="11" t="s">
        <v>12658</v>
      </c>
      <c r="L5667" s="11">
        <v>2</v>
      </c>
    </row>
    <row r="5668" spans="1:12">
      <c r="A5668" s="11" t="s">
        <v>11169</v>
      </c>
      <c r="D5668" s="11" t="s">
        <v>260</v>
      </c>
      <c r="E5668" s="19" t="s">
        <v>11419</v>
      </c>
      <c r="F5668" s="10">
        <v>42036</v>
      </c>
      <c r="G5668" s="10">
        <v>45689</v>
      </c>
      <c r="H5668" s="11">
        <v>11</v>
      </c>
      <c r="I5668" s="20" t="s">
        <v>259</v>
      </c>
      <c r="J5668" s="11" t="s">
        <v>261</v>
      </c>
      <c r="K5668" s="11" t="s">
        <v>12658</v>
      </c>
      <c r="L5668" s="11">
        <v>2</v>
      </c>
    </row>
    <row r="5669" spans="1:12">
      <c r="A5669" s="11" t="s">
        <v>11170</v>
      </c>
      <c r="D5669" s="11" t="s">
        <v>260</v>
      </c>
      <c r="E5669" s="19" t="s">
        <v>11420</v>
      </c>
      <c r="F5669" s="10">
        <v>42036</v>
      </c>
      <c r="G5669" s="10">
        <v>45689</v>
      </c>
      <c r="H5669" s="11">
        <v>11</v>
      </c>
      <c r="I5669" s="20" t="s">
        <v>259</v>
      </c>
      <c r="J5669" s="11" t="s">
        <v>261</v>
      </c>
      <c r="K5669" s="11" t="s">
        <v>12658</v>
      </c>
      <c r="L5669" s="11">
        <v>2</v>
      </c>
    </row>
    <row r="5670" spans="1:12">
      <c r="A5670" s="11" t="s">
        <v>11171</v>
      </c>
      <c r="D5670" s="11" t="s">
        <v>260</v>
      </c>
      <c r="E5670" s="19" t="s">
        <v>11421</v>
      </c>
      <c r="F5670" s="10">
        <v>42036</v>
      </c>
      <c r="G5670" s="10">
        <v>45689</v>
      </c>
      <c r="H5670" s="11">
        <v>11</v>
      </c>
      <c r="I5670" s="20" t="s">
        <v>259</v>
      </c>
      <c r="J5670" s="11" t="s">
        <v>261</v>
      </c>
      <c r="K5670" s="11" t="s">
        <v>12658</v>
      </c>
      <c r="L5670" s="11">
        <v>2</v>
      </c>
    </row>
    <row r="5671" spans="1:12">
      <c r="A5671" s="11" t="s">
        <v>11172</v>
      </c>
      <c r="D5671" s="11" t="s">
        <v>260</v>
      </c>
      <c r="E5671" s="19" t="s">
        <v>11422</v>
      </c>
      <c r="F5671" s="10">
        <v>42036</v>
      </c>
      <c r="G5671" s="10">
        <v>45689</v>
      </c>
      <c r="H5671" s="11">
        <v>11</v>
      </c>
      <c r="I5671" s="20" t="s">
        <v>259</v>
      </c>
      <c r="J5671" s="11" t="s">
        <v>261</v>
      </c>
      <c r="K5671" s="11" t="s">
        <v>12658</v>
      </c>
      <c r="L5671" s="11">
        <v>2</v>
      </c>
    </row>
    <row r="5672" spans="1:12">
      <c r="A5672" s="11" t="s">
        <v>11173</v>
      </c>
      <c r="D5672" s="11" t="s">
        <v>260</v>
      </c>
      <c r="E5672" s="19" t="s">
        <v>11423</v>
      </c>
      <c r="F5672" s="10">
        <v>42036</v>
      </c>
      <c r="G5672" s="10">
        <v>45689</v>
      </c>
      <c r="H5672" s="11">
        <v>11</v>
      </c>
      <c r="I5672" s="20" t="s">
        <v>259</v>
      </c>
      <c r="J5672" s="11" t="s">
        <v>261</v>
      </c>
      <c r="K5672" s="11" t="s">
        <v>12658</v>
      </c>
      <c r="L5672" s="11">
        <v>2</v>
      </c>
    </row>
    <row r="5673" spans="1:12">
      <c r="A5673" s="11" t="s">
        <v>11174</v>
      </c>
      <c r="D5673" s="11" t="s">
        <v>260</v>
      </c>
      <c r="E5673" s="19" t="s">
        <v>11424</v>
      </c>
      <c r="F5673" s="10">
        <v>42036</v>
      </c>
      <c r="G5673" s="10">
        <v>45689</v>
      </c>
      <c r="H5673" s="11">
        <v>11</v>
      </c>
      <c r="I5673" s="20" t="s">
        <v>259</v>
      </c>
      <c r="J5673" s="11" t="s">
        <v>261</v>
      </c>
      <c r="K5673" s="11" t="s">
        <v>12658</v>
      </c>
      <c r="L5673" s="11">
        <v>2</v>
      </c>
    </row>
    <row r="5674" spans="1:12">
      <c r="A5674" s="11" t="s">
        <v>11175</v>
      </c>
      <c r="D5674" s="11" t="s">
        <v>260</v>
      </c>
      <c r="E5674" s="19" t="s">
        <v>11425</v>
      </c>
      <c r="F5674" s="10">
        <v>42036</v>
      </c>
      <c r="G5674" s="10">
        <v>45689</v>
      </c>
      <c r="H5674" s="11">
        <v>11</v>
      </c>
      <c r="I5674" s="20" t="s">
        <v>259</v>
      </c>
      <c r="J5674" s="11" t="s">
        <v>261</v>
      </c>
      <c r="K5674" s="11" t="s">
        <v>12658</v>
      </c>
      <c r="L5674" s="11">
        <v>2</v>
      </c>
    </row>
    <row r="5675" spans="1:12">
      <c r="A5675" s="11" t="s">
        <v>11176</v>
      </c>
      <c r="D5675" s="11" t="s">
        <v>260</v>
      </c>
      <c r="E5675" s="19" t="s">
        <v>11426</v>
      </c>
      <c r="F5675" s="10">
        <v>42036</v>
      </c>
      <c r="G5675" s="10">
        <v>45689</v>
      </c>
      <c r="H5675" s="11">
        <v>11</v>
      </c>
      <c r="I5675" s="20" t="s">
        <v>259</v>
      </c>
      <c r="J5675" s="11" t="s">
        <v>261</v>
      </c>
      <c r="K5675" s="11" t="s">
        <v>12658</v>
      </c>
      <c r="L5675" s="11">
        <v>2</v>
      </c>
    </row>
    <row r="5676" spans="1:12">
      <c r="A5676" s="11" t="s">
        <v>11177</v>
      </c>
      <c r="D5676" s="11" t="s">
        <v>260</v>
      </c>
      <c r="E5676" s="19" t="s">
        <v>11427</v>
      </c>
      <c r="F5676" s="10">
        <v>42036</v>
      </c>
      <c r="G5676" s="10">
        <v>45689</v>
      </c>
      <c r="H5676" s="11">
        <v>11</v>
      </c>
      <c r="I5676" s="20" t="s">
        <v>259</v>
      </c>
      <c r="J5676" s="11" t="s">
        <v>261</v>
      </c>
      <c r="K5676" s="11" t="s">
        <v>12658</v>
      </c>
      <c r="L5676" s="11">
        <v>2</v>
      </c>
    </row>
    <row r="5677" spans="1:12">
      <c r="A5677" s="11" t="s">
        <v>11178</v>
      </c>
      <c r="D5677" s="11" t="s">
        <v>260</v>
      </c>
      <c r="E5677" s="19" t="s">
        <v>11428</v>
      </c>
      <c r="F5677" s="10">
        <v>42036</v>
      </c>
      <c r="G5677" s="10">
        <v>45689</v>
      </c>
      <c r="H5677" s="11">
        <v>11</v>
      </c>
      <c r="I5677" s="20" t="s">
        <v>259</v>
      </c>
      <c r="J5677" s="11" t="s">
        <v>261</v>
      </c>
      <c r="K5677" s="11" t="s">
        <v>12658</v>
      </c>
      <c r="L5677" s="11">
        <v>2</v>
      </c>
    </row>
    <row r="5678" spans="1:12">
      <c r="A5678" s="11" t="s">
        <v>11179</v>
      </c>
      <c r="D5678" s="11" t="s">
        <v>260</v>
      </c>
      <c r="E5678" s="19" t="s">
        <v>11429</v>
      </c>
      <c r="F5678" s="10">
        <v>42036</v>
      </c>
      <c r="G5678" s="10">
        <v>45689</v>
      </c>
      <c r="H5678" s="11">
        <v>11</v>
      </c>
      <c r="I5678" s="20" t="s">
        <v>259</v>
      </c>
      <c r="J5678" s="11" t="s">
        <v>261</v>
      </c>
      <c r="K5678" s="11" t="s">
        <v>12658</v>
      </c>
      <c r="L5678" s="11">
        <v>2</v>
      </c>
    </row>
    <row r="5679" spans="1:12">
      <c r="A5679" s="11" t="s">
        <v>11180</v>
      </c>
      <c r="D5679" s="11" t="s">
        <v>260</v>
      </c>
      <c r="E5679" s="19" t="s">
        <v>11430</v>
      </c>
      <c r="F5679" s="10">
        <v>42036</v>
      </c>
      <c r="G5679" s="10">
        <v>45689</v>
      </c>
      <c r="H5679" s="11">
        <v>11</v>
      </c>
      <c r="I5679" s="11" t="s">
        <v>277</v>
      </c>
      <c r="J5679" s="11" t="s">
        <v>261</v>
      </c>
      <c r="K5679" s="11" t="s">
        <v>12658</v>
      </c>
      <c r="L5679" s="11">
        <v>2</v>
      </c>
    </row>
    <row r="5680" spans="1:12">
      <c r="A5680" s="11" t="s">
        <v>11181</v>
      </c>
      <c r="D5680" s="11" t="s">
        <v>260</v>
      </c>
      <c r="E5680" s="19" t="s">
        <v>11431</v>
      </c>
      <c r="F5680" s="10">
        <v>42036</v>
      </c>
      <c r="G5680" s="10">
        <v>45689</v>
      </c>
      <c r="H5680" s="11">
        <v>11</v>
      </c>
      <c r="I5680" s="11" t="s">
        <v>277</v>
      </c>
      <c r="J5680" s="11" t="s">
        <v>261</v>
      </c>
      <c r="K5680" s="11" t="s">
        <v>12658</v>
      </c>
      <c r="L5680" s="11">
        <v>2</v>
      </c>
    </row>
    <row r="5681" spans="1:12">
      <c r="A5681" s="11" t="s">
        <v>11182</v>
      </c>
      <c r="D5681" s="11" t="s">
        <v>260</v>
      </c>
      <c r="E5681" s="19" t="s">
        <v>11432</v>
      </c>
      <c r="F5681" s="10">
        <v>42036</v>
      </c>
      <c r="G5681" s="10">
        <v>45689</v>
      </c>
      <c r="H5681" s="11">
        <v>11</v>
      </c>
      <c r="I5681" s="11" t="s">
        <v>277</v>
      </c>
      <c r="J5681" s="11" t="s">
        <v>261</v>
      </c>
      <c r="K5681" s="11" t="s">
        <v>12658</v>
      </c>
      <c r="L5681" s="11">
        <v>2</v>
      </c>
    </row>
    <row r="5682" spans="1:12">
      <c r="A5682" s="11" t="s">
        <v>11183</v>
      </c>
      <c r="D5682" s="11" t="s">
        <v>260</v>
      </c>
      <c r="E5682" s="19" t="s">
        <v>11433</v>
      </c>
      <c r="F5682" s="10">
        <v>42036</v>
      </c>
      <c r="G5682" s="10">
        <v>45689</v>
      </c>
      <c r="H5682" s="11">
        <v>11</v>
      </c>
      <c r="I5682" s="20" t="s">
        <v>259</v>
      </c>
      <c r="J5682" s="11" t="s">
        <v>261</v>
      </c>
      <c r="K5682" s="11" t="s">
        <v>12658</v>
      </c>
      <c r="L5682" s="11">
        <v>2</v>
      </c>
    </row>
    <row r="5683" spans="1:12">
      <c r="A5683" s="11" t="s">
        <v>11184</v>
      </c>
      <c r="D5683" s="11" t="s">
        <v>260</v>
      </c>
      <c r="E5683" s="19" t="s">
        <v>11434</v>
      </c>
      <c r="F5683" s="10">
        <v>42036</v>
      </c>
      <c r="G5683" s="10">
        <v>45689</v>
      </c>
      <c r="H5683" s="11">
        <v>11</v>
      </c>
      <c r="I5683" s="20" t="s">
        <v>259</v>
      </c>
      <c r="J5683" s="11" t="s">
        <v>261</v>
      </c>
      <c r="K5683" s="11" t="s">
        <v>12658</v>
      </c>
      <c r="L5683" s="11">
        <v>2</v>
      </c>
    </row>
    <row r="5684" spans="1:12">
      <c r="A5684" s="11" t="s">
        <v>11185</v>
      </c>
      <c r="D5684" s="11" t="s">
        <v>260</v>
      </c>
      <c r="E5684" s="19" t="s">
        <v>11435</v>
      </c>
      <c r="F5684" s="10">
        <v>42036</v>
      </c>
      <c r="G5684" s="10">
        <v>45689</v>
      </c>
      <c r="H5684" s="11">
        <v>11</v>
      </c>
      <c r="I5684" s="20" t="s">
        <v>259</v>
      </c>
      <c r="J5684" s="11" t="s">
        <v>261</v>
      </c>
      <c r="K5684" s="11" t="s">
        <v>12658</v>
      </c>
      <c r="L5684" s="11">
        <v>2</v>
      </c>
    </row>
    <row r="5685" spans="1:12">
      <c r="A5685" s="11" t="s">
        <v>11186</v>
      </c>
      <c r="D5685" s="11" t="s">
        <v>260</v>
      </c>
      <c r="E5685" s="19" t="s">
        <v>11436</v>
      </c>
      <c r="F5685" s="10">
        <v>42036</v>
      </c>
      <c r="G5685" s="10">
        <v>45689</v>
      </c>
      <c r="H5685" s="11">
        <v>11</v>
      </c>
      <c r="I5685" s="20" t="s">
        <v>259</v>
      </c>
      <c r="J5685" s="11" t="s">
        <v>261</v>
      </c>
      <c r="K5685" s="11" t="s">
        <v>12658</v>
      </c>
      <c r="L5685" s="11">
        <v>2</v>
      </c>
    </row>
    <row r="5686" spans="1:12">
      <c r="A5686" s="11" t="s">
        <v>11187</v>
      </c>
      <c r="D5686" s="11" t="s">
        <v>260</v>
      </c>
      <c r="E5686" s="19" t="s">
        <v>11437</v>
      </c>
      <c r="F5686" s="10">
        <v>42036</v>
      </c>
      <c r="G5686" s="10">
        <v>45689</v>
      </c>
      <c r="H5686" s="11">
        <v>11</v>
      </c>
      <c r="I5686" s="20" t="s">
        <v>259</v>
      </c>
      <c r="J5686" s="11" t="s">
        <v>261</v>
      </c>
      <c r="K5686" s="11" t="s">
        <v>12658</v>
      </c>
      <c r="L5686" s="11">
        <v>2</v>
      </c>
    </row>
    <row r="5687" spans="1:12">
      <c r="A5687" s="11" t="s">
        <v>11188</v>
      </c>
      <c r="D5687" s="11" t="s">
        <v>260</v>
      </c>
      <c r="E5687" s="19" t="s">
        <v>11438</v>
      </c>
      <c r="F5687" s="10">
        <v>42036</v>
      </c>
      <c r="G5687" s="10">
        <v>45689</v>
      </c>
      <c r="H5687" s="11">
        <v>11</v>
      </c>
      <c r="I5687" s="20" t="s">
        <v>259</v>
      </c>
      <c r="J5687" s="11" t="s">
        <v>261</v>
      </c>
      <c r="K5687" s="11" t="s">
        <v>12658</v>
      </c>
      <c r="L5687" s="11">
        <v>2</v>
      </c>
    </row>
    <row r="5688" spans="1:12">
      <c r="A5688" s="11" t="s">
        <v>11189</v>
      </c>
      <c r="D5688" s="11" t="s">
        <v>260</v>
      </c>
      <c r="E5688" s="19" t="s">
        <v>11439</v>
      </c>
      <c r="F5688" s="10">
        <v>42036</v>
      </c>
      <c r="G5688" s="10">
        <v>45689</v>
      </c>
      <c r="H5688" s="11">
        <v>11</v>
      </c>
      <c r="I5688" s="20" t="s">
        <v>259</v>
      </c>
      <c r="J5688" s="11" t="s">
        <v>261</v>
      </c>
      <c r="K5688" s="11" t="s">
        <v>12658</v>
      </c>
      <c r="L5688" s="11">
        <v>2</v>
      </c>
    </row>
    <row r="5689" spans="1:12">
      <c r="A5689" s="11" t="s">
        <v>11190</v>
      </c>
      <c r="D5689" s="11" t="s">
        <v>260</v>
      </c>
      <c r="E5689" s="19" t="s">
        <v>11440</v>
      </c>
      <c r="F5689" s="10">
        <v>42036</v>
      </c>
      <c r="G5689" s="10">
        <v>45689</v>
      </c>
      <c r="H5689" s="11">
        <v>11</v>
      </c>
      <c r="I5689" s="20" t="s">
        <v>259</v>
      </c>
      <c r="J5689" s="11" t="s">
        <v>261</v>
      </c>
      <c r="K5689" s="11" t="s">
        <v>12658</v>
      </c>
      <c r="L5689" s="11">
        <v>2</v>
      </c>
    </row>
    <row r="5690" spans="1:12">
      <c r="A5690" s="11" t="s">
        <v>11191</v>
      </c>
      <c r="D5690" s="11" t="s">
        <v>260</v>
      </c>
      <c r="E5690" s="19" t="s">
        <v>11441</v>
      </c>
      <c r="F5690" s="10">
        <v>42036</v>
      </c>
      <c r="G5690" s="10">
        <v>45689</v>
      </c>
      <c r="H5690" s="11">
        <v>11</v>
      </c>
      <c r="I5690" s="20" t="s">
        <v>259</v>
      </c>
      <c r="J5690" s="11" t="s">
        <v>261</v>
      </c>
      <c r="K5690" s="11" t="s">
        <v>12658</v>
      </c>
      <c r="L5690" s="11">
        <v>2</v>
      </c>
    </row>
    <row r="5691" spans="1:12">
      <c r="A5691" s="11" t="s">
        <v>11192</v>
      </c>
      <c r="D5691" s="11" t="s">
        <v>260</v>
      </c>
      <c r="E5691" s="19" t="s">
        <v>11442</v>
      </c>
      <c r="F5691" s="10">
        <v>42036</v>
      </c>
      <c r="G5691" s="10">
        <v>45689</v>
      </c>
      <c r="H5691" s="11">
        <v>11</v>
      </c>
      <c r="I5691" s="20" t="s">
        <v>259</v>
      </c>
      <c r="J5691" s="11" t="s">
        <v>261</v>
      </c>
      <c r="K5691" s="11" t="s">
        <v>12658</v>
      </c>
      <c r="L5691" s="11">
        <v>2</v>
      </c>
    </row>
    <row r="5692" spans="1:12">
      <c r="A5692" s="11" t="s">
        <v>11193</v>
      </c>
      <c r="D5692" s="11" t="s">
        <v>260</v>
      </c>
      <c r="E5692" s="19" t="s">
        <v>11443</v>
      </c>
      <c r="F5692" s="10">
        <v>42036</v>
      </c>
      <c r="G5692" s="10">
        <v>45689</v>
      </c>
      <c r="H5692" s="11">
        <v>11</v>
      </c>
      <c r="I5692" s="20" t="s">
        <v>259</v>
      </c>
      <c r="J5692" s="11" t="s">
        <v>261</v>
      </c>
      <c r="K5692" s="11" t="s">
        <v>12658</v>
      </c>
      <c r="L5692" s="11">
        <v>2</v>
      </c>
    </row>
    <row r="5693" spans="1:12">
      <c r="A5693" s="11" t="s">
        <v>11194</v>
      </c>
      <c r="D5693" s="11" t="s">
        <v>260</v>
      </c>
      <c r="E5693" s="19" t="s">
        <v>11444</v>
      </c>
      <c r="F5693" s="10">
        <v>42036</v>
      </c>
      <c r="G5693" s="10">
        <v>45689</v>
      </c>
      <c r="H5693" s="11">
        <v>11</v>
      </c>
      <c r="I5693" s="20" t="s">
        <v>259</v>
      </c>
      <c r="J5693" s="11" t="s">
        <v>261</v>
      </c>
      <c r="K5693" s="11" t="s">
        <v>12658</v>
      </c>
      <c r="L5693" s="11">
        <v>2</v>
      </c>
    </row>
    <row r="5694" spans="1:12">
      <c r="A5694" s="11" t="s">
        <v>11195</v>
      </c>
      <c r="D5694" s="11" t="s">
        <v>260</v>
      </c>
      <c r="E5694" s="19" t="s">
        <v>11445</v>
      </c>
      <c r="F5694" s="10">
        <v>42036</v>
      </c>
      <c r="G5694" s="10">
        <v>45689</v>
      </c>
      <c r="H5694" s="11">
        <v>11</v>
      </c>
      <c r="I5694" s="20" t="s">
        <v>259</v>
      </c>
      <c r="J5694" s="11" t="s">
        <v>261</v>
      </c>
      <c r="K5694" s="11" t="s">
        <v>12658</v>
      </c>
      <c r="L5694" s="11">
        <v>2</v>
      </c>
    </row>
    <row r="5695" spans="1:12">
      <c r="A5695" s="11" t="s">
        <v>11196</v>
      </c>
      <c r="D5695" s="11" t="s">
        <v>260</v>
      </c>
      <c r="E5695" s="19" t="s">
        <v>11446</v>
      </c>
      <c r="F5695" s="10">
        <v>42036</v>
      </c>
      <c r="G5695" s="10">
        <v>45689</v>
      </c>
      <c r="H5695" s="11">
        <v>11</v>
      </c>
      <c r="I5695" s="20" t="s">
        <v>259</v>
      </c>
      <c r="J5695" s="11" t="s">
        <v>261</v>
      </c>
      <c r="K5695" s="11" t="s">
        <v>12658</v>
      </c>
      <c r="L5695" s="11">
        <v>2</v>
      </c>
    </row>
    <row r="5696" spans="1:12">
      <c r="A5696" s="11" t="s">
        <v>11197</v>
      </c>
      <c r="D5696" s="11" t="s">
        <v>260</v>
      </c>
      <c r="E5696" s="19" t="s">
        <v>11447</v>
      </c>
      <c r="F5696" s="10">
        <v>42036</v>
      </c>
      <c r="G5696" s="10">
        <v>45689</v>
      </c>
      <c r="H5696" s="11">
        <v>11</v>
      </c>
      <c r="I5696" s="20" t="s">
        <v>259</v>
      </c>
      <c r="J5696" s="11" t="s">
        <v>261</v>
      </c>
      <c r="K5696" s="11" t="s">
        <v>12658</v>
      </c>
      <c r="L5696" s="11">
        <v>2</v>
      </c>
    </row>
    <row r="5697" spans="1:12">
      <c r="A5697" s="11" t="s">
        <v>11198</v>
      </c>
      <c r="D5697" s="11" t="s">
        <v>260</v>
      </c>
      <c r="E5697" s="19" t="s">
        <v>11448</v>
      </c>
      <c r="F5697" s="10">
        <v>42036</v>
      </c>
      <c r="G5697" s="10">
        <v>45689</v>
      </c>
      <c r="H5697" s="11">
        <v>11</v>
      </c>
      <c r="I5697" s="11" t="s">
        <v>277</v>
      </c>
      <c r="J5697" s="11" t="s">
        <v>261</v>
      </c>
      <c r="K5697" s="11" t="s">
        <v>12658</v>
      </c>
      <c r="L5697" s="11">
        <v>2</v>
      </c>
    </row>
    <row r="5698" spans="1:12">
      <c r="A5698" s="11" t="s">
        <v>11199</v>
      </c>
      <c r="D5698" s="11" t="s">
        <v>260</v>
      </c>
      <c r="E5698" s="19" t="s">
        <v>11449</v>
      </c>
      <c r="F5698" s="10">
        <v>42036</v>
      </c>
      <c r="G5698" s="10">
        <v>45689</v>
      </c>
      <c r="H5698" s="11">
        <v>11</v>
      </c>
      <c r="I5698" s="11" t="s">
        <v>277</v>
      </c>
      <c r="J5698" s="11" t="s">
        <v>261</v>
      </c>
      <c r="K5698" s="11" t="s">
        <v>12658</v>
      </c>
      <c r="L5698" s="11">
        <v>2</v>
      </c>
    </row>
    <row r="5699" spans="1:12">
      <c r="A5699" s="11" t="s">
        <v>11200</v>
      </c>
      <c r="D5699" s="11" t="s">
        <v>260</v>
      </c>
      <c r="E5699" s="19" t="s">
        <v>11450</v>
      </c>
      <c r="F5699" s="10">
        <v>42036</v>
      </c>
      <c r="G5699" s="10">
        <v>45689</v>
      </c>
      <c r="H5699" s="11">
        <v>11</v>
      </c>
      <c r="I5699" s="11" t="s">
        <v>277</v>
      </c>
      <c r="J5699" s="11" t="s">
        <v>261</v>
      </c>
      <c r="K5699" s="11" t="s">
        <v>12658</v>
      </c>
      <c r="L5699" s="11">
        <v>2</v>
      </c>
    </row>
    <row r="5700" spans="1:12">
      <c r="A5700" s="11" t="s">
        <v>11201</v>
      </c>
      <c r="D5700" s="11" t="s">
        <v>260</v>
      </c>
      <c r="E5700" s="19" t="s">
        <v>11451</v>
      </c>
      <c r="F5700" s="10">
        <v>42036</v>
      </c>
      <c r="G5700" s="10">
        <v>45689</v>
      </c>
      <c r="H5700" s="11">
        <v>11</v>
      </c>
      <c r="I5700" s="20" t="s">
        <v>259</v>
      </c>
      <c r="J5700" s="11" t="s">
        <v>261</v>
      </c>
      <c r="K5700" s="11" t="s">
        <v>12658</v>
      </c>
      <c r="L5700" s="11">
        <v>2</v>
      </c>
    </row>
    <row r="5701" spans="1:12">
      <c r="A5701" s="11" t="s">
        <v>11202</v>
      </c>
      <c r="D5701" s="11" t="s">
        <v>260</v>
      </c>
      <c r="E5701" s="19" t="s">
        <v>11452</v>
      </c>
      <c r="F5701" s="10">
        <v>42036</v>
      </c>
      <c r="G5701" s="10">
        <v>45689</v>
      </c>
      <c r="H5701" s="11">
        <v>11</v>
      </c>
      <c r="I5701" s="20" t="s">
        <v>259</v>
      </c>
      <c r="J5701" s="11" t="s">
        <v>261</v>
      </c>
      <c r="K5701" s="11" t="s">
        <v>12658</v>
      </c>
      <c r="L5701" s="11">
        <v>2</v>
      </c>
    </row>
    <row r="5702" spans="1:12">
      <c r="A5702" s="11" t="s">
        <v>11203</v>
      </c>
      <c r="D5702" s="11" t="s">
        <v>260</v>
      </c>
      <c r="E5702" s="19" t="s">
        <v>11453</v>
      </c>
      <c r="F5702" s="10">
        <v>42036</v>
      </c>
      <c r="G5702" s="10">
        <v>45689</v>
      </c>
      <c r="H5702" s="11">
        <v>11</v>
      </c>
      <c r="I5702" s="20" t="s">
        <v>259</v>
      </c>
      <c r="J5702" s="11" t="s">
        <v>261</v>
      </c>
      <c r="K5702" s="11" t="s">
        <v>12658</v>
      </c>
      <c r="L5702" s="11">
        <v>2</v>
      </c>
    </row>
    <row r="5703" spans="1:12">
      <c r="A5703" s="11" t="s">
        <v>11204</v>
      </c>
      <c r="D5703" s="11" t="s">
        <v>260</v>
      </c>
      <c r="E5703" s="19" t="s">
        <v>11454</v>
      </c>
      <c r="F5703" s="10">
        <v>42036</v>
      </c>
      <c r="G5703" s="10">
        <v>45689</v>
      </c>
      <c r="H5703" s="11">
        <v>11</v>
      </c>
      <c r="I5703" s="20" t="s">
        <v>259</v>
      </c>
      <c r="J5703" s="11" t="s">
        <v>261</v>
      </c>
      <c r="K5703" s="11" t="s">
        <v>12658</v>
      </c>
      <c r="L5703" s="11">
        <v>2</v>
      </c>
    </row>
    <row r="5704" spans="1:12">
      <c r="A5704" s="11" t="s">
        <v>11205</v>
      </c>
      <c r="D5704" s="11" t="s">
        <v>260</v>
      </c>
      <c r="E5704" s="19" t="s">
        <v>11455</v>
      </c>
      <c r="F5704" s="10">
        <v>42036</v>
      </c>
      <c r="G5704" s="10">
        <v>45689</v>
      </c>
      <c r="H5704" s="11">
        <v>11</v>
      </c>
      <c r="I5704" s="20" t="s">
        <v>259</v>
      </c>
      <c r="J5704" s="11" t="s">
        <v>261</v>
      </c>
      <c r="K5704" s="11" t="s">
        <v>12658</v>
      </c>
      <c r="L5704" s="11">
        <v>2</v>
      </c>
    </row>
    <row r="5705" spans="1:12">
      <c r="A5705" s="11" t="s">
        <v>11206</v>
      </c>
      <c r="D5705" s="11" t="s">
        <v>260</v>
      </c>
      <c r="E5705" s="19" t="s">
        <v>11456</v>
      </c>
      <c r="F5705" s="10">
        <v>42036</v>
      </c>
      <c r="G5705" s="10">
        <v>45689</v>
      </c>
      <c r="H5705" s="11">
        <v>11</v>
      </c>
      <c r="I5705" s="20" t="s">
        <v>259</v>
      </c>
      <c r="J5705" s="11" t="s">
        <v>261</v>
      </c>
      <c r="K5705" s="11" t="s">
        <v>12658</v>
      </c>
      <c r="L5705" s="11">
        <v>2</v>
      </c>
    </row>
    <row r="5706" spans="1:12">
      <c r="A5706" s="11" t="s">
        <v>11207</v>
      </c>
      <c r="D5706" s="11" t="s">
        <v>260</v>
      </c>
      <c r="E5706" s="19" t="s">
        <v>11457</v>
      </c>
      <c r="F5706" s="10">
        <v>42036</v>
      </c>
      <c r="G5706" s="10">
        <v>45689</v>
      </c>
      <c r="H5706" s="11">
        <v>11</v>
      </c>
      <c r="I5706" s="20" t="s">
        <v>259</v>
      </c>
      <c r="J5706" s="11" t="s">
        <v>261</v>
      </c>
      <c r="K5706" s="11" t="s">
        <v>12658</v>
      </c>
      <c r="L5706" s="11">
        <v>2</v>
      </c>
    </row>
    <row r="5707" spans="1:12">
      <c r="A5707" s="11" t="s">
        <v>11208</v>
      </c>
      <c r="D5707" s="11" t="s">
        <v>260</v>
      </c>
      <c r="E5707" s="19" t="s">
        <v>11458</v>
      </c>
      <c r="F5707" s="10">
        <v>42036</v>
      </c>
      <c r="G5707" s="10">
        <v>45689</v>
      </c>
      <c r="H5707" s="11">
        <v>11</v>
      </c>
      <c r="I5707" s="20" t="s">
        <v>259</v>
      </c>
      <c r="J5707" s="11" t="s">
        <v>261</v>
      </c>
      <c r="K5707" s="11" t="s">
        <v>12658</v>
      </c>
      <c r="L5707" s="11">
        <v>2</v>
      </c>
    </row>
    <row r="5708" spans="1:12">
      <c r="A5708" s="11" t="s">
        <v>11209</v>
      </c>
      <c r="D5708" s="11" t="s">
        <v>260</v>
      </c>
      <c r="E5708" s="19" t="s">
        <v>11459</v>
      </c>
      <c r="F5708" s="10">
        <v>42036</v>
      </c>
      <c r="G5708" s="10">
        <v>45689</v>
      </c>
      <c r="H5708" s="11">
        <v>11</v>
      </c>
      <c r="I5708" s="20" t="s">
        <v>259</v>
      </c>
      <c r="J5708" s="11" t="s">
        <v>261</v>
      </c>
      <c r="K5708" s="11" t="s">
        <v>12658</v>
      </c>
      <c r="L5708" s="11">
        <v>2</v>
      </c>
    </row>
    <row r="5709" spans="1:12">
      <c r="A5709" s="11" t="s">
        <v>11210</v>
      </c>
      <c r="D5709" s="11" t="s">
        <v>260</v>
      </c>
      <c r="E5709" s="19" t="s">
        <v>11460</v>
      </c>
      <c r="F5709" s="10">
        <v>42036</v>
      </c>
      <c r="G5709" s="10">
        <v>45689</v>
      </c>
      <c r="H5709" s="11">
        <v>11</v>
      </c>
      <c r="I5709" s="20" t="s">
        <v>259</v>
      </c>
      <c r="J5709" s="11" t="s">
        <v>261</v>
      </c>
      <c r="K5709" s="11" t="s">
        <v>12658</v>
      </c>
      <c r="L5709" s="11">
        <v>2</v>
      </c>
    </row>
    <row r="5710" spans="1:12">
      <c r="A5710" s="11" t="s">
        <v>11211</v>
      </c>
      <c r="D5710" s="11" t="s">
        <v>260</v>
      </c>
      <c r="E5710" s="19" t="s">
        <v>11461</v>
      </c>
      <c r="F5710" s="10">
        <v>42036</v>
      </c>
      <c r="G5710" s="10">
        <v>45689</v>
      </c>
      <c r="H5710" s="11">
        <v>11</v>
      </c>
      <c r="I5710" s="20" t="s">
        <v>259</v>
      </c>
      <c r="J5710" s="11" t="s">
        <v>261</v>
      </c>
      <c r="K5710" s="11" t="s">
        <v>12658</v>
      </c>
      <c r="L5710" s="11">
        <v>2</v>
      </c>
    </row>
    <row r="5711" spans="1:12">
      <c r="A5711" s="11" t="s">
        <v>11212</v>
      </c>
      <c r="D5711" s="11" t="s">
        <v>260</v>
      </c>
      <c r="E5711" s="19" t="s">
        <v>11462</v>
      </c>
      <c r="F5711" s="10">
        <v>42036</v>
      </c>
      <c r="G5711" s="10">
        <v>45689</v>
      </c>
      <c r="H5711" s="11">
        <v>11</v>
      </c>
      <c r="I5711" s="20" t="s">
        <v>259</v>
      </c>
      <c r="J5711" s="11" t="s">
        <v>261</v>
      </c>
      <c r="K5711" s="11" t="s">
        <v>12658</v>
      </c>
      <c r="L5711" s="11">
        <v>2</v>
      </c>
    </row>
    <row r="5712" spans="1:12">
      <c r="A5712" s="11" t="s">
        <v>11213</v>
      </c>
      <c r="D5712" s="11" t="s">
        <v>260</v>
      </c>
      <c r="E5712" s="19" t="s">
        <v>11463</v>
      </c>
      <c r="F5712" s="10">
        <v>42036</v>
      </c>
      <c r="G5712" s="10">
        <v>45689</v>
      </c>
      <c r="H5712" s="11">
        <v>11</v>
      </c>
      <c r="I5712" s="20" t="s">
        <v>259</v>
      </c>
      <c r="J5712" s="11" t="s">
        <v>261</v>
      </c>
      <c r="K5712" s="11" t="s">
        <v>12658</v>
      </c>
      <c r="L5712" s="11">
        <v>2</v>
      </c>
    </row>
    <row r="5713" spans="1:12">
      <c r="A5713" s="11" t="s">
        <v>11214</v>
      </c>
      <c r="D5713" s="11" t="s">
        <v>260</v>
      </c>
      <c r="E5713" s="19" t="s">
        <v>11464</v>
      </c>
      <c r="F5713" s="10">
        <v>42036</v>
      </c>
      <c r="G5713" s="10">
        <v>45689</v>
      </c>
      <c r="H5713" s="11">
        <v>11</v>
      </c>
      <c r="I5713" s="20" t="s">
        <v>259</v>
      </c>
      <c r="J5713" s="11" t="s">
        <v>261</v>
      </c>
      <c r="K5713" s="11" t="s">
        <v>12658</v>
      </c>
      <c r="L5713" s="11">
        <v>2</v>
      </c>
    </row>
    <row r="5714" spans="1:12">
      <c r="A5714" s="11" t="s">
        <v>11215</v>
      </c>
      <c r="D5714" s="11" t="s">
        <v>260</v>
      </c>
      <c r="E5714" s="19" t="s">
        <v>11465</v>
      </c>
      <c r="F5714" s="10">
        <v>42036</v>
      </c>
      <c r="G5714" s="10">
        <v>45689</v>
      </c>
      <c r="H5714" s="11">
        <v>11</v>
      </c>
      <c r="I5714" s="20" t="s">
        <v>259</v>
      </c>
      <c r="J5714" s="11" t="s">
        <v>261</v>
      </c>
      <c r="K5714" s="11" t="s">
        <v>12658</v>
      </c>
      <c r="L5714" s="11">
        <v>2</v>
      </c>
    </row>
    <row r="5715" spans="1:12">
      <c r="A5715" s="11" t="s">
        <v>11216</v>
      </c>
      <c r="D5715" s="11" t="s">
        <v>260</v>
      </c>
      <c r="E5715" s="19" t="s">
        <v>11466</v>
      </c>
      <c r="F5715" s="10">
        <v>42036</v>
      </c>
      <c r="G5715" s="10">
        <v>45689</v>
      </c>
      <c r="H5715" s="11">
        <v>11</v>
      </c>
      <c r="I5715" s="11" t="s">
        <v>277</v>
      </c>
      <c r="J5715" s="11" t="s">
        <v>261</v>
      </c>
      <c r="K5715" s="11" t="s">
        <v>12658</v>
      </c>
      <c r="L5715" s="11">
        <v>2</v>
      </c>
    </row>
    <row r="5716" spans="1:12">
      <c r="A5716" s="11" t="s">
        <v>11217</v>
      </c>
      <c r="D5716" s="11" t="s">
        <v>260</v>
      </c>
      <c r="E5716" s="19" t="s">
        <v>11467</v>
      </c>
      <c r="F5716" s="10">
        <v>42036</v>
      </c>
      <c r="G5716" s="10">
        <v>45689</v>
      </c>
      <c r="H5716" s="11">
        <v>11</v>
      </c>
      <c r="I5716" s="11" t="s">
        <v>277</v>
      </c>
      <c r="J5716" s="11" t="s">
        <v>261</v>
      </c>
      <c r="K5716" s="11" t="s">
        <v>12658</v>
      </c>
      <c r="L5716" s="11">
        <v>2</v>
      </c>
    </row>
    <row r="5717" spans="1:12">
      <c r="A5717" s="11" t="s">
        <v>11218</v>
      </c>
      <c r="D5717" s="11" t="s">
        <v>260</v>
      </c>
      <c r="E5717" s="19" t="s">
        <v>11468</v>
      </c>
      <c r="F5717" s="10">
        <v>42036</v>
      </c>
      <c r="G5717" s="10">
        <v>45689</v>
      </c>
      <c r="H5717" s="11">
        <v>11</v>
      </c>
      <c r="I5717" s="11" t="s">
        <v>277</v>
      </c>
      <c r="J5717" s="11" t="s">
        <v>261</v>
      </c>
      <c r="K5717" s="11" t="s">
        <v>12658</v>
      </c>
      <c r="L5717" s="11">
        <v>2</v>
      </c>
    </row>
    <row r="5718" spans="1:12">
      <c r="A5718" s="11" t="s">
        <v>11219</v>
      </c>
      <c r="D5718" s="11" t="s">
        <v>260</v>
      </c>
      <c r="E5718" s="19" t="s">
        <v>11469</v>
      </c>
      <c r="F5718" s="10">
        <v>42036</v>
      </c>
      <c r="G5718" s="10">
        <v>45689</v>
      </c>
      <c r="H5718" s="11">
        <v>11</v>
      </c>
      <c r="I5718" s="20" t="s">
        <v>259</v>
      </c>
      <c r="J5718" s="11" t="s">
        <v>261</v>
      </c>
      <c r="K5718" s="11" t="s">
        <v>12658</v>
      </c>
      <c r="L5718" s="11">
        <v>2</v>
      </c>
    </row>
    <row r="5719" spans="1:12">
      <c r="A5719" s="11" t="s">
        <v>11220</v>
      </c>
      <c r="D5719" s="11" t="s">
        <v>260</v>
      </c>
      <c r="E5719" s="19" t="s">
        <v>11470</v>
      </c>
      <c r="F5719" s="10">
        <v>42036</v>
      </c>
      <c r="G5719" s="10">
        <v>45689</v>
      </c>
      <c r="H5719" s="11">
        <v>11</v>
      </c>
      <c r="I5719" s="20" t="s">
        <v>259</v>
      </c>
      <c r="J5719" s="11" t="s">
        <v>261</v>
      </c>
      <c r="K5719" s="11" t="s">
        <v>12658</v>
      </c>
      <c r="L5719" s="11">
        <v>2</v>
      </c>
    </row>
    <row r="5720" spans="1:12">
      <c r="A5720" s="11" t="s">
        <v>11221</v>
      </c>
      <c r="D5720" s="11" t="s">
        <v>260</v>
      </c>
      <c r="E5720" s="19" t="s">
        <v>11471</v>
      </c>
      <c r="F5720" s="10">
        <v>42036</v>
      </c>
      <c r="G5720" s="10">
        <v>45689</v>
      </c>
      <c r="H5720" s="11">
        <v>11</v>
      </c>
      <c r="I5720" s="20" t="s">
        <v>259</v>
      </c>
      <c r="J5720" s="11" t="s">
        <v>261</v>
      </c>
      <c r="K5720" s="11" t="s">
        <v>12658</v>
      </c>
      <c r="L5720" s="11">
        <v>2</v>
      </c>
    </row>
    <row r="5721" spans="1:12">
      <c r="A5721" s="11" t="s">
        <v>11222</v>
      </c>
      <c r="D5721" s="11" t="s">
        <v>260</v>
      </c>
      <c r="E5721" s="19" t="s">
        <v>11472</v>
      </c>
      <c r="F5721" s="10">
        <v>42036</v>
      </c>
      <c r="G5721" s="10">
        <v>45689</v>
      </c>
      <c r="H5721" s="11">
        <v>11</v>
      </c>
      <c r="I5721" s="20" t="s">
        <v>259</v>
      </c>
      <c r="J5721" s="11" t="s">
        <v>261</v>
      </c>
      <c r="K5721" s="11" t="s">
        <v>12658</v>
      </c>
      <c r="L5721" s="11">
        <v>2</v>
      </c>
    </row>
    <row r="5722" spans="1:12">
      <c r="A5722" s="11" t="s">
        <v>11223</v>
      </c>
      <c r="D5722" s="11" t="s">
        <v>260</v>
      </c>
      <c r="E5722" s="19" t="s">
        <v>11473</v>
      </c>
      <c r="F5722" s="10">
        <v>42036</v>
      </c>
      <c r="G5722" s="10">
        <v>45689</v>
      </c>
      <c r="H5722" s="11">
        <v>11</v>
      </c>
      <c r="I5722" s="20" t="s">
        <v>259</v>
      </c>
      <c r="J5722" s="11" t="s">
        <v>261</v>
      </c>
      <c r="K5722" s="11" t="s">
        <v>12658</v>
      </c>
      <c r="L5722" s="11">
        <v>2</v>
      </c>
    </row>
    <row r="5723" spans="1:12">
      <c r="A5723" s="11" t="s">
        <v>11224</v>
      </c>
      <c r="D5723" s="11" t="s">
        <v>260</v>
      </c>
      <c r="E5723" s="19" t="s">
        <v>11474</v>
      </c>
      <c r="F5723" s="10">
        <v>42036</v>
      </c>
      <c r="G5723" s="10">
        <v>45689</v>
      </c>
      <c r="H5723" s="11">
        <v>11</v>
      </c>
      <c r="I5723" s="20" t="s">
        <v>259</v>
      </c>
      <c r="J5723" s="11" t="s">
        <v>261</v>
      </c>
      <c r="K5723" s="11" t="s">
        <v>12658</v>
      </c>
      <c r="L5723" s="11">
        <v>2</v>
      </c>
    </row>
    <row r="5724" spans="1:12">
      <c r="A5724" s="11" t="s">
        <v>11225</v>
      </c>
      <c r="D5724" s="11" t="s">
        <v>260</v>
      </c>
      <c r="E5724" s="19" t="s">
        <v>11475</v>
      </c>
      <c r="F5724" s="10">
        <v>42036</v>
      </c>
      <c r="G5724" s="10">
        <v>45689</v>
      </c>
      <c r="H5724" s="11">
        <v>11</v>
      </c>
      <c r="I5724" s="20" t="s">
        <v>259</v>
      </c>
      <c r="J5724" s="11" t="s">
        <v>261</v>
      </c>
      <c r="K5724" s="11" t="s">
        <v>12658</v>
      </c>
      <c r="L5724" s="11">
        <v>2</v>
      </c>
    </row>
    <row r="5725" spans="1:12">
      <c r="A5725" s="11" t="s">
        <v>11226</v>
      </c>
      <c r="D5725" s="11" t="s">
        <v>260</v>
      </c>
      <c r="E5725" s="19" t="s">
        <v>11476</v>
      </c>
      <c r="F5725" s="10">
        <v>42036</v>
      </c>
      <c r="G5725" s="10">
        <v>45689</v>
      </c>
      <c r="H5725" s="11">
        <v>11</v>
      </c>
      <c r="I5725" s="20" t="s">
        <v>259</v>
      </c>
      <c r="J5725" s="11" t="s">
        <v>261</v>
      </c>
      <c r="K5725" s="11" t="s">
        <v>12658</v>
      </c>
      <c r="L5725" s="11">
        <v>2</v>
      </c>
    </row>
    <row r="5726" spans="1:12">
      <c r="A5726" s="11" t="s">
        <v>11227</v>
      </c>
      <c r="D5726" s="11" t="s">
        <v>260</v>
      </c>
      <c r="E5726" s="19" t="s">
        <v>11477</v>
      </c>
      <c r="F5726" s="10">
        <v>42036</v>
      </c>
      <c r="G5726" s="10">
        <v>45689</v>
      </c>
      <c r="H5726" s="11">
        <v>11</v>
      </c>
      <c r="I5726" s="20" t="s">
        <v>259</v>
      </c>
      <c r="J5726" s="11" t="s">
        <v>261</v>
      </c>
      <c r="K5726" s="11" t="s">
        <v>12658</v>
      </c>
      <c r="L5726" s="11">
        <v>2</v>
      </c>
    </row>
    <row r="5727" spans="1:12">
      <c r="A5727" s="11" t="s">
        <v>11228</v>
      </c>
      <c r="D5727" s="11" t="s">
        <v>260</v>
      </c>
      <c r="E5727" s="19" t="s">
        <v>11478</v>
      </c>
      <c r="F5727" s="10">
        <v>42036</v>
      </c>
      <c r="G5727" s="10">
        <v>45689</v>
      </c>
      <c r="H5727" s="11">
        <v>11</v>
      </c>
      <c r="I5727" s="20" t="s">
        <v>259</v>
      </c>
      <c r="J5727" s="11" t="s">
        <v>261</v>
      </c>
      <c r="K5727" s="11" t="s">
        <v>12658</v>
      </c>
      <c r="L5727" s="11">
        <v>2</v>
      </c>
    </row>
    <row r="5728" spans="1:12">
      <c r="A5728" s="11" t="s">
        <v>11229</v>
      </c>
      <c r="D5728" s="11" t="s">
        <v>260</v>
      </c>
      <c r="E5728" s="19" t="s">
        <v>11479</v>
      </c>
      <c r="F5728" s="10">
        <v>42036</v>
      </c>
      <c r="G5728" s="10">
        <v>45689</v>
      </c>
      <c r="H5728" s="11">
        <v>11</v>
      </c>
      <c r="I5728" s="20" t="s">
        <v>259</v>
      </c>
      <c r="J5728" s="11" t="s">
        <v>261</v>
      </c>
      <c r="K5728" s="11" t="s">
        <v>12658</v>
      </c>
      <c r="L5728" s="11">
        <v>2</v>
      </c>
    </row>
    <row r="5729" spans="1:12">
      <c r="A5729" s="11" t="s">
        <v>11230</v>
      </c>
      <c r="D5729" s="11" t="s">
        <v>260</v>
      </c>
      <c r="E5729" s="19" t="s">
        <v>11480</v>
      </c>
      <c r="F5729" s="10">
        <v>42036</v>
      </c>
      <c r="G5729" s="10">
        <v>45689</v>
      </c>
      <c r="H5729" s="11">
        <v>11</v>
      </c>
      <c r="I5729" s="20" t="s">
        <v>259</v>
      </c>
      <c r="J5729" s="11" t="s">
        <v>261</v>
      </c>
      <c r="K5729" s="11" t="s">
        <v>12658</v>
      </c>
      <c r="L5729" s="11">
        <v>2</v>
      </c>
    </row>
    <row r="5730" spans="1:12">
      <c r="A5730" s="11" t="s">
        <v>11231</v>
      </c>
      <c r="D5730" s="11" t="s">
        <v>260</v>
      </c>
      <c r="E5730" s="19" t="s">
        <v>11481</v>
      </c>
      <c r="F5730" s="10">
        <v>42036</v>
      </c>
      <c r="G5730" s="10">
        <v>45689</v>
      </c>
      <c r="H5730" s="11">
        <v>11</v>
      </c>
      <c r="I5730" s="20" t="s">
        <v>259</v>
      </c>
      <c r="J5730" s="11" t="s">
        <v>261</v>
      </c>
      <c r="K5730" s="11" t="s">
        <v>12658</v>
      </c>
      <c r="L5730" s="11">
        <v>2</v>
      </c>
    </row>
    <row r="5731" spans="1:12">
      <c r="A5731" s="11" t="s">
        <v>11232</v>
      </c>
      <c r="D5731" s="11" t="s">
        <v>260</v>
      </c>
      <c r="E5731" s="19" t="s">
        <v>11482</v>
      </c>
      <c r="F5731" s="10">
        <v>42036</v>
      </c>
      <c r="G5731" s="10">
        <v>45689</v>
      </c>
      <c r="H5731" s="11">
        <v>11</v>
      </c>
      <c r="I5731" s="20" t="s">
        <v>259</v>
      </c>
      <c r="J5731" s="11" t="s">
        <v>261</v>
      </c>
      <c r="K5731" s="11" t="s">
        <v>12658</v>
      </c>
      <c r="L5731" s="11">
        <v>2</v>
      </c>
    </row>
    <row r="5732" spans="1:12">
      <c r="A5732" s="11" t="s">
        <v>11233</v>
      </c>
      <c r="D5732" s="11" t="s">
        <v>260</v>
      </c>
      <c r="E5732" s="19" t="s">
        <v>11483</v>
      </c>
      <c r="F5732" s="10">
        <v>42036</v>
      </c>
      <c r="G5732" s="10">
        <v>45689</v>
      </c>
      <c r="H5732" s="11">
        <v>11</v>
      </c>
      <c r="I5732" s="20" t="s">
        <v>259</v>
      </c>
      <c r="J5732" s="11" t="s">
        <v>261</v>
      </c>
      <c r="K5732" s="11" t="s">
        <v>12658</v>
      </c>
      <c r="L5732" s="11">
        <v>2</v>
      </c>
    </row>
    <row r="5733" spans="1:12">
      <c r="A5733" s="11" t="s">
        <v>11234</v>
      </c>
      <c r="D5733" s="11" t="s">
        <v>260</v>
      </c>
      <c r="E5733" s="19" t="s">
        <v>11484</v>
      </c>
      <c r="F5733" s="10">
        <v>42036</v>
      </c>
      <c r="G5733" s="10">
        <v>45689</v>
      </c>
      <c r="H5733" s="11">
        <v>11</v>
      </c>
      <c r="I5733" s="11" t="s">
        <v>277</v>
      </c>
      <c r="J5733" s="11" t="s">
        <v>261</v>
      </c>
      <c r="K5733" s="11" t="s">
        <v>12658</v>
      </c>
      <c r="L5733" s="11">
        <v>2</v>
      </c>
    </row>
    <row r="5734" spans="1:12">
      <c r="A5734" s="11" t="s">
        <v>11235</v>
      </c>
      <c r="D5734" s="11" t="s">
        <v>260</v>
      </c>
      <c r="E5734" s="19" t="s">
        <v>11485</v>
      </c>
      <c r="F5734" s="10">
        <v>42036</v>
      </c>
      <c r="G5734" s="10">
        <v>45689</v>
      </c>
      <c r="H5734" s="11">
        <v>11</v>
      </c>
      <c r="I5734" s="11" t="s">
        <v>277</v>
      </c>
      <c r="J5734" s="11" t="s">
        <v>261</v>
      </c>
      <c r="K5734" s="11" t="s">
        <v>12658</v>
      </c>
      <c r="L5734" s="11">
        <v>2</v>
      </c>
    </row>
    <row r="5735" spans="1:12">
      <c r="A5735" s="11" t="s">
        <v>11236</v>
      </c>
      <c r="D5735" s="11" t="s">
        <v>260</v>
      </c>
      <c r="E5735" s="19" t="s">
        <v>11486</v>
      </c>
      <c r="F5735" s="10">
        <v>42036</v>
      </c>
      <c r="G5735" s="10">
        <v>45689</v>
      </c>
      <c r="H5735" s="11">
        <v>11</v>
      </c>
      <c r="I5735" s="11" t="s">
        <v>277</v>
      </c>
      <c r="J5735" s="11" t="s">
        <v>261</v>
      </c>
      <c r="K5735" s="11" t="s">
        <v>12658</v>
      </c>
      <c r="L5735" s="11">
        <v>2</v>
      </c>
    </row>
    <row r="5736" spans="1:12">
      <c r="A5736" s="11" t="s">
        <v>11237</v>
      </c>
      <c r="D5736" s="11" t="s">
        <v>260</v>
      </c>
      <c r="E5736" s="19" t="s">
        <v>11487</v>
      </c>
      <c r="F5736" s="10">
        <v>42036</v>
      </c>
      <c r="G5736" s="10">
        <v>45689</v>
      </c>
      <c r="H5736" s="11">
        <v>11</v>
      </c>
      <c r="I5736" s="20" t="s">
        <v>259</v>
      </c>
      <c r="J5736" s="11" t="s">
        <v>261</v>
      </c>
      <c r="K5736" s="11" t="s">
        <v>12658</v>
      </c>
      <c r="L5736" s="11">
        <v>2</v>
      </c>
    </row>
    <row r="5737" spans="1:12">
      <c r="A5737" s="11" t="s">
        <v>11238</v>
      </c>
      <c r="D5737" s="11" t="s">
        <v>260</v>
      </c>
      <c r="E5737" s="19" t="s">
        <v>11488</v>
      </c>
      <c r="F5737" s="10">
        <v>42036</v>
      </c>
      <c r="G5737" s="10">
        <v>45689</v>
      </c>
      <c r="H5737" s="11">
        <v>11</v>
      </c>
      <c r="I5737" s="20" t="s">
        <v>259</v>
      </c>
      <c r="J5737" s="11" t="s">
        <v>261</v>
      </c>
      <c r="K5737" s="11" t="s">
        <v>12658</v>
      </c>
      <c r="L5737" s="11">
        <v>2</v>
      </c>
    </row>
    <row r="5738" spans="1:12">
      <c r="A5738" s="11" t="s">
        <v>11239</v>
      </c>
      <c r="D5738" s="11" t="s">
        <v>260</v>
      </c>
      <c r="E5738" s="19" t="s">
        <v>11489</v>
      </c>
      <c r="F5738" s="10">
        <v>42036</v>
      </c>
      <c r="G5738" s="10">
        <v>45689</v>
      </c>
      <c r="H5738" s="11">
        <v>11</v>
      </c>
      <c r="I5738" s="20" t="s">
        <v>259</v>
      </c>
      <c r="J5738" s="11" t="s">
        <v>261</v>
      </c>
      <c r="K5738" s="11" t="s">
        <v>12658</v>
      </c>
      <c r="L5738" s="11">
        <v>2</v>
      </c>
    </row>
    <row r="5739" spans="1:12">
      <c r="A5739" s="11" t="s">
        <v>11240</v>
      </c>
      <c r="D5739" s="11" t="s">
        <v>260</v>
      </c>
      <c r="E5739" s="19" t="s">
        <v>11490</v>
      </c>
      <c r="F5739" s="10">
        <v>42036</v>
      </c>
      <c r="G5739" s="10">
        <v>45689</v>
      </c>
      <c r="H5739" s="11">
        <v>11</v>
      </c>
      <c r="I5739" s="20" t="s">
        <v>259</v>
      </c>
      <c r="J5739" s="11" t="s">
        <v>261</v>
      </c>
      <c r="K5739" s="11" t="s">
        <v>12658</v>
      </c>
      <c r="L5739" s="11">
        <v>2</v>
      </c>
    </row>
    <row r="5740" spans="1:12">
      <c r="A5740" s="11" t="s">
        <v>11241</v>
      </c>
      <c r="D5740" s="11" t="s">
        <v>260</v>
      </c>
      <c r="E5740" s="19" t="s">
        <v>11491</v>
      </c>
      <c r="F5740" s="10">
        <v>42036</v>
      </c>
      <c r="G5740" s="10">
        <v>45689</v>
      </c>
      <c r="H5740" s="11">
        <v>11</v>
      </c>
      <c r="I5740" s="20" t="s">
        <v>259</v>
      </c>
      <c r="J5740" s="11" t="s">
        <v>261</v>
      </c>
      <c r="K5740" s="11" t="s">
        <v>12658</v>
      </c>
      <c r="L5740" s="11">
        <v>2</v>
      </c>
    </row>
    <row r="5741" spans="1:12">
      <c r="A5741" s="11" t="s">
        <v>11242</v>
      </c>
      <c r="D5741" s="11" t="s">
        <v>260</v>
      </c>
      <c r="E5741" s="19" t="s">
        <v>11492</v>
      </c>
      <c r="F5741" s="10">
        <v>42036</v>
      </c>
      <c r="G5741" s="10">
        <v>45689</v>
      </c>
      <c r="H5741" s="11">
        <v>11</v>
      </c>
      <c r="I5741" s="20" t="s">
        <v>259</v>
      </c>
      <c r="J5741" s="11" t="s">
        <v>261</v>
      </c>
      <c r="K5741" s="11" t="s">
        <v>12658</v>
      </c>
      <c r="L5741" s="11">
        <v>2</v>
      </c>
    </row>
    <row r="5742" spans="1:12">
      <c r="A5742" s="11" t="s">
        <v>11243</v>
      </c>
      <c r="D5742" s="11" t="s">
        <v>260</v>
      </c>
      <c r="E5742" s="19" t="s">
        <v>11493</v>
      </c>
      <c r="F5742" s="10">
        <v>42036</v>
      </c>
      <c r="G5742" s="10">
        <v>45689</v>
      </c>
      <c r="H5742" s="11">
        <v>11</v>
      </c>
      <c r="I5742" s="20" t="s">
        <v>259</v>
      </c>
      <c r="J5742" s="11" t="s">
        <v>261</v>
      </c>
      <c r="K5742" s="11" t="s">
        <v>12658</v>
      </c>
      <c r="L5742" s="11">
        <v>2</v>
      </c>
    </row>
    <row r="5743" spans="1:12">
      <c r="A5743" s="11" t="s">
        <v>11244</v>
      </c>
      <c r="D5743" s="11" t="s">
        <v>260</v>
      </c>
      <c r="E5743" s="19" t="s">
        <v>11494</v>
      </c>
      <c r="F5743" s="10">
        <v>42036</v>
      </c>
      <c r="G5743" s="10">
        <v>45689</v>
      </c>
      <c r="H5743" s="11">
        <v>11</v>
      </c>
      <c r="I5743" s="20" t="s">
        <v>259</v>
      </c>
      <c r="J5743" s="11" t="s">
        <v>261</v>
      </c>
      <c r="K5743" s="11" t="s">
        <v>12658</v>
      </c>
      <c r="L5743" s="11">
        <v>2</v>
      </c>
    </row>
    <row r="5744" spans="1:12">
      <c r="A5744" s="11" t="s">
        <v>11245</v>
      </c>
      <c r="D5744" s="11" t="s">
        <v>260</v>
      </c>
      <c r="E5744" s="19" t="s">
        <v>11495</v>
      </c>
      <c r="F5744" s="10">
        <v>42036</v>
      </c>
      <c r="G5744" s="10">
        <v>45689</v>
      </c>
      <c r="H5744" s="11">
        <v>11</v>
      </c>
      <c r="I5744" s="20" t="s">
        <v>259</v>
      </c>
      <c r="J5744" s="11" t="s">
        <v>261</v>
      </c>
      <c r="K5744" s="11" t="s">
        <v>12658</v>
      </c>
      <c r="L5744" s="11">
        <v>2</v>
      </c>
    </row>
    <row r="5745" spans="1:12">
      <c r="A5745" s="11" t="s">
        <v>11246</v>
      </c>
      <c r="D5745" s="11" t="s">
        <v>260</v>
      </c>
      <c r="E5745" s="19" t="s">
        <v>11496</v>
      </c>
      <c r="F5745" s="10">
        <v>42036</v>
      </c>
      <c r="G5745" s="10">
        <v>45689</v>
      </c>
      <c r="H5745" s="11">
        <v>11</v>
      </c>
      <c r="I5745" s="20" t="s">
        <v>259</v>
      </c>
      <c r="J5745" s="11" t="s">
        <v>261</v>
      </c>
      <c r="K5745" s="11" t="s">
        <v>12658</v>
      </c>
      <c r="L5745" s="11">
        <v>2</v>
      </c>
    </row>
    <row r="5746" spans="1:12">
      <c r="A5746" s="11" t="s">
        <v>11247</v>
      </c>
      <c r="D5746" s="11" t="s">
        <v>260</v>
      </c>
      <c r="E5746" s="19" t="s">
        <v>11497</v>
      </c>
      <c r="F5746" s="10">
        <v>42036</v>
      </c>
      <c r="G5746" s="10">
        <v>45689</v>
      </c>
      <c r="H5746" s="11">
        <v>11</v>
      </c>
      <c r="I5746" s="20" t="s">
        <v>259</v>
      </c>
      <c r="J5746" s="11" t="s">
        <v>261</v>
      </c>
      <c r="K5746" s="11" t="s">
        <v>12658</v>
      </c>
      <c r="L5746" s="11">
        <v>2</v>
      </c>
    </row>
    <row r="5747" spans="1:12">
      <c r="A5747" s="11" t="s">
        <v>11248</v>
      </c>
      <c r="D5747" s="11" t="s">
        <v>260</v>
      </c>
      <c r="E5747" s="19" t="s">
        <v>11498</v>
      </c>
      <c r="F5747" s="10">
        <v>42036</v>
      </c>
      <c r="G5747" s="10">
        <v>45689</v>
      </c>
      <c r="H5747" s="11">
        <v>11</v>
      </c>
      <c r="I5747" s="20" t="s">
        <v>259</v>
      </c>
      <c r="J5747" s="11" t="s">
        <v>261</v>
      </c>
      <c r="K5747" s="11" t="s">
        <v>12658</v>
      </c>
      <c r="L5747" s="11">
        <v>2</v>
      </c>
    </row>
    <row r="5748" spans="1:12">
      <c r="A5748" s="11" t="s">
        <v>11249</v>
      </c>
      <c r="D5748" s="11" t="s">
        <v>260</v>
      </c>
      <c r="E5748" s="19" t="s">
        <v>11499</v>
      </c>
      <c r="F5748" s="10">
        <v>42036</v>
      </c>
      <c r="G5748" s="10">
        <v>45689</v>
      </c>
      <c r="H5748" s="11">
        <v>11</v>
      </c>
      <c r="I5748" s="20" t="s">
        <v>259</v>
      </c>
      <c r="J5748" s="11" t="s">
        <v>261</v>
      </c>
      <c r="K5748" s="11" t="s">
        <v>12658</v>
      </c>
      <c r="L5748" s="11">
        <v>2</v>
      </c>
    </row>
    <row r="5749" spans="1:12">
      <c r="A5749" s="11" t="s">
        <v>11250</v>
      </c>
      <c r="D5749" s="11" t="s">
        <v>260</v>
      </c>
      <c r="E5749" s="19" t="s">
        <v>11500</v>
      </c>
      <c r="F5749" s="10">
        <v>42036</v>
      </c>
      <c r="G5749" s="10">
        <v>45689</v>
      </c>
      <c r="H5749" s="11">
        <v>11</v>
      </c>
      <c r="I5749" s="20" t="s">
        <v>259</v>
      </c>
      <c r="J5749" s="11" t="s">
        <v>261</v>
      </c>
      <c r="K5749" s="11" t="s">
        <v>12658</v>
      </c>
      <c r="L5749" s="11">
        <v>2</v>
      </c>
    </row>
    <row r="5750" spans="1:12">
      <c r="A5750" s="11" t="s">
        <v>11251</v>
      </c>
      <c r="D5750" s="11" t="s">
        <v>260</v>
      </c>
      <c r="E5750" s="19" t="s">
        <v>11501</v>
      </c>
      <c r="F5750" s="10">
        <v>42036</v>
      </c>
      <c r="G5750" s="10">
        <v>45689</v>
      </c>
      <c r="H5750" s="11">
        <v>11</v>
      </c>
      <c r="I5750" s="20" t="s">
        <v>259</v>
      </c>
      <c r="J5750" s="11" t="s">
        <v>261</v>
      </c>
      <c r="K5750" s="11" t="s">
        <v>12658</v>
      </c>
      <c r="L5750" s="11">
        <v>2</v>
      </c>
    </row>
    <row r="5751" spans="1:12">
      <c r="A5751" s="11" t="s">
        <v>11252</v>
      </c>
      <c r="D5751" s="11" t="s">
        <v>260</v>
      </c>
      <c r="E5751" s="19" t="s">
        <v>11502</v>
      </c>
      <c r="F5751" s="10">
        <v>42036</v>
      </c>
      <c r="G5751" s="10">
        <v>45689</v>
      </c>
      <c r="H5751" s="11">
        <v>11</v>
      </c>
      <c r="I5751" s="11" t="s">
        <v>277</v>
      </c>
      <c r="J5751" s="11" t="s">
        <v>261</v>
      </c>
      <c r="K5751" s="11" t="s">
        <v>12658</v>
      </c>
      <c r="L5751" s="11">
        <v>2</v>
      </c>
    </row>
    <row r="5752" spans="1:12">
      <c r="A5752" s="11" t="s">
        <v>11253</v>
      </c>
      <c r="D5752" s="11" t="s">
        <v>260</v>
      </c>
      <c r="E5752" s="19" t="s">
        <v>11503</v>
      </c>
      <c r="F5752" s="10">
        <v>42036</v>
      </c>
      <c r="G5752" s="10">
        <v>45689</v>
      </c>
      <c r="H5752" s="11">
        <v>11</v>
      </c>
      <c r="I5752" s="11" t="s">
        <v>277</v>
      </c>
      <c r="J5752" s="11" t="s">
        <v>261</v>
      </c>
      <c r="K5752" s="11" t="s">
        <v>12658</v>
      </c>
      <c r="L5752" s="11">
        <v>2</v>
      </c>
    </row>
    <row r="5753" spans="1:12">
      <c r="A5753" s="11" t="s">
        <v>11254</v>
      </c>
      <c r="D5753" s="11" t="s">
        <v>260</v>
      </c>
      <c r="E5753" s="19" t="s">
        <v>11504</v>
      </c>
      <c r="F5753" s="10">
        <v>42036</v>
      </c>
      <c r="G5753" s="10">
        <v>45689</v>
      </c>
      <c r="H5753" s="11">
        <v>11</v>
      </c>
      <c r="I5753" s="11" t="s">
        <v>277</v>
      </c>
      <c r="J5753" s="11" t="s">
        <v>261</v>
      </c>
      <c r="K5753" s="11" t="s">
        <v>12658</v>
      </c>
      <c r="L5753" s="11">
        <v>2</v>
      </c>
    </row>
    <row r="5754" spans="1:12">
      <c r="A5754" s="11" t="s">
        <v>11255</v>
      </c>
      <c r="D5754" s="11" t="s">
        <v>260</v>
      </c>
      <c r="E5754" s="19" t="s">
        <v>11505</v>
      </c>
      <c r="F5754" s="10">
        <v>42036</v>
      </c>
      <c r="G5754" s="10">
        <v>45689</v>
      </c>
      <c r="H5754" s="11">
        <v>11</v>
      </c>
      <c r="I5754" s="20" t="s">
        <v>259</v>
      </c>
      <c r="J5754" s="11" t="s">
        <v>261</v>
      </c>
      <c r="K5754" s="11" t="s">
        <v>12658</v>
      </c>
      <c r="L5754" s="11">
        <v>2</v>
      </c>
    </row>
    <row r="5755" spans="1:12">
      <c r="A5755" s="11" t="s">
        <v>11256</v>
      </c>
      <c r="D5755" s="11" t="s">
        <v>260</v>
      </c>
      <c r="E5755" s="19" t="s">
        <v>11506</v>
      </c>
      <c r="F5755" s="10">
        <v>42036</v>
      </c>
      <c r="G5755" s="10">
        <v>45689</v>
      </c>
      <c r="H5755" s="11">
        <v>11</v>
      </c>
      <c r="I5755" s="20" t="s">
        <v>259</v>
      </c>
      <c r="J5755" s="11" t="s">
        <v>261</v>
      </c>
      <c r="K5755" s="11" t="s">
        <v>12658</v>
      </c>
      <c r="L5755" s="11">
        <v>2</v>
      </c>
    </row>
    <row r="5756" spans="1:12">
      <c r="A5756" s="11" t="s">
        <v>11257</v>
      </c>
      <c r="D5756" s="11" t="s">
        <v>260</v>
      </c>
      <c r="E5756" s="19" t="s">
        <v>11507</v>
      </c>
      <c r="F5756" s="10">
        <v>42036</v>
      </c>
      <c r="G5756" s="10">
        <v>45689</v>
      </c>
      <c r="H5756" s="11">
        <v>11</v>
      </c>
      <c r="I5756" s="20" t="s">
        <v>259</v>
      </c>
      <c r="J5756" s="11" t="s">
        <v>261</v>
      </c>
      <c r="K5756" s="11" t="s">
        <v>12658</v>
      </c>
      <c r="L5756" s="11">
        <v>2</v>
      </c>
    </row>
    <row r="5757" spans="1:12">
      <c r="A5757" s="11" t="s">
        <v>11258</v>
      </c>
      <c r="D5757" s="11" t="s">
        <v>260</v>
      </c>
      <c r="E5757" s="19" t="s">
        <v>11508</v>
      </c>
      <c r="F5757" s="10">
        <v>42036</v>
      </c>
      <c r="G5757" s="10">
        <v>45689</v>
      </c>
      <c r="H5757" s="11">
        <v>11</v>
      </c>
      <c r="I5757" s="20" t="s">
        <v>259</v>
      </c>
      <c r="J5757" s="11" t="s">
        <v>261</v>
      </c>
      <c r="K5757" s="11" t="s">
        <v>12658</v>
      </c>
      <c r="L5757" s="11">
        <v>2</v>
      </c>
    </row>
    <row r="5758" spans="1:12">
      <c r="A5758" s="11" t="s">
        <v>11259</v>
      </c>
      <c r="D5758" s="11" t="s">
        <v>260</v>
      </c>
      <c r="E5758" s="19" t="s">
        <v>11509</v>
      </c>
      <c r="F5758" s="10">
        <v>42036</v>
      </c>
      <c r="G5758" s="10">
        <v>45689</v>
      </c>
      <c r="H5758" s="11">
        <v>11</v>
      </c>
      <c r="I5758" s="20" t="s">
        <v>259</v>
      </c>
      <c r="J5758" s="11" t="s">
        <v>261</v>
      </c>
      <c r="K5758" s="11" t="s">
        <v>12658</v>
      </c>
      <c r="L5758" s="11">
        <v>2</v>
      </c>
    </row>
    <row r="5759" spans="1:12">
      <c r="A5759" s="11" t="s">
        <v>11260</v>
      </c>
      <c r="D5759" s="11" t="s">
        <v>260</v>
      </c>
      <c r="E5759" s="19" t="s">
        <v>11510</v>
      </c>
      <c r="F5759" s="10">
        <v>42036</v>
      </c>
      <c r="G5759" s="10">
        <v>45689</v>
      </c>
      <c r="H5759" s="11">
        <v>11</v>
      </c>
      <c r="I5759" s="20" t="s">
        <v>259</v>
      </c>
      <c r="J5759" s="11" t="s">
        <v>261</v>
      </c>
      <c r="K5759" s="11" t="s">
        <v>12658</v>
      </c>
      <c r="L5759" s="11">
        <v>2</v>
      </c>
    </row>
    <row r="5760" spans="1:12">
      <c r="A5760" s="11" t="s">
        <v>11261</v>
      </c>
      <c r="D5760" s="11" t="s">
        <v>260</v>
      </c>
      <c r="E5760" s="19" t="s">
        <v>11511</v>
      </c>
      <c r="F5760" s="10">
        <v>42036</v>
      </c>
      <c r="G5760" s="10">
        <v>45689</v>
      </c>
      <c r="H5760" s="11">
        <v>11</v>
      </c>
      <c r="I5760" s="20" t="s">
        <v>259</v>
      </c>
      <c r="J5760" s="11" t="s">
        <v>261</v>
      </c>
      <c r="K5760" s="11" t="s">
        <v>12658</v>
      </c>
      <c r="L5760" s="11">
        <v>2</v>
      </c>
    </row>
    <row r="5761" spans="1:12">
      <c r="A5761" s="11" t="s">
        <v>11262</v>
      </c>
      <c r="D5761" s="11" t="s">
        <v>260</v>
      </c>
      <c r="E5761" s="19" t="s">
        <v>11512</v>
      </c>
      <c r="F5761" s="10">
        <v>42036</v>
      </c>
      <c r="G5761" s="10">
        <v>45689</v>
      </c>
      <c r="H5761" s="11">
        <v>11</v>
      </c>
      <c r="I5761" s="20" t="s">
        <v>259</v>
      </c>
      <c r="J5761" s="11" t="s">
        <v>261</v>
      </c>
      <c r="K5761" s="11" t="s">
        <v>12658</v>
      </c>
      <c r="L5761" s="11">
        <v>2</v>
      </c>
    </row>
    <row r="5762" spans="1:12">
      <c r="A5762" s="11" t="s">
        <v>11513</v>
      </c>
      <c r="D5762" s="11" t="s">
        <v>260</v>
      </c>
      <c r="E5762" s="19" t="s">
        <v>11763</v>
      </c>
      <c r="F5762" s="10">
        <v>42036</v>
      </c>
      <c r="G5762" s="10">
        <v>45689</v>
      </c>
      <c r="H5762" s="11">
        <v>11</v>
      </c>
      <c r="I5762" s="20" t="s">
        <v>259</v>
      </c>
      <c r="J5762" s="11" t="s">
        <v>261</v>
      </c>
      <c r="K5762" s="11" t="s">
        <v>12658</v>
      </c>
      <c r="L5762" s="11">
        <v>2</v>
      </c>
    </row>
    <row r="5763" spans="1:12">
      <c r="A5763" s="11" t="s">
        <v>11514</v>
      </c>
      <c r="D5763" s="11" t="s">
        <v>260</v>
      </c>
      <c r="E5763" s="19" t="s">
        <v>11764</v>
      </c>
      <c r="F5763" s="10">
        <v>42036</v>
      </c>
      <c r="G5763" s="10">
        <v>45689</v>
      </c>
      <c r="H5763" s="11">
        <v>11</v>
      </c>
      <c r="I5763" s="20" t="s">
        <v>259</v>
      </c>
      <c r="J5763" s="11" t="s">
        <v>261</v>
      </c>
      <c r="K5763" s="11" t="s">
        <v>12658</v>
      </c>
      <c r="L5763" s="11">
        <v>2</v>
      </c>
    </row>
    <row r="5764" spans="1:12">
      <c r="A5764" s="11" t="s">
        <v>11515</v>
      </c>
      <c r="D5764" s="11" t="s">
        <v>260</v>
      </c>
      <c r="E5764" s="19" t="s">
        <v>11765</v>
      </c>
      <c r="F5764" s="10">
        <v>42036</v>
      </c>
      <c r="G5764" s="10">
        <v>45689</v>
      </c>
      <c r="H5764" s="11">
        <v>11</v>
      </c>
      <c r="I5764" s="20" t="s">
        <v>259</v>
      </c>
      <c r="J5764" s="11" t="s">
        <v>261</v>
      </c>
      <c r="K5764" s="11" t="s">
        <v>12658</v>
      </c>
      <c r="L5764" s="11">
        <v>2</v>
      </c>
    </row>
    <row r="5765" spans="1:12">
      <c r="A5765" s="11" t="s">
        <v>11516</v>
      </c>
      <c r="D5765" s="11" t="s">
        <v>260</v>
      </c>
      <c r="E5765" s="19" t="s">
        <v>11766</v>
      </c>
      <c r="F5765" s="10">
        <v>42036</v>
      </c>
      <c r="G5765" s="10">
        <v>45689</v>
      </c>
      <c r="H5765" s="11">
        <v>11</v>
      </c>
      <c r="I5765" s="20" t="s">
        <v>259</v>
      </c>
      <c r="J5765" s="11" t="s">
        <v>261</v>
      </c>
      <c r="K5765" s="11" t="s">
        <v>12658</v>
      </c>
      <c r="L5765" s="11">
        <v>2</v>
      </c>
    </row>
    <row r="5766" spans="1:12">
      <c r="A5766" s="11" t="s">
        <v>11517</v>
      </c>
      <c r="D5766" s="11" t="s">
        <v>260</v>
      </c>
      <c r="E5766" s="19" t="s">
        <v>11767</v>
      </c>
      <c r="F5766" s="10">
        <v>42036</v>
      </c>
      <c r="G5766" s="10">
        <v>45689</v>
      </c>
      <c r="H5766" s="11">
        <v>11</v>
      </c>
      <c r="I5766" s="20" t="s">
        <v>259</v>
      </c>
      <c r="J5766" s="11" t="s">
        <v>261</v>
      </c>
      <c r="K5766" s="11" t="s">
        <v>12658</v>
      </c>
      <c r="L5766" s="11">
        <v>2</v>
      </c>
    </row>
    <row r="5767" spans="1:12">
      <c r="A5767" s="11" t="s">
        <v>11518</v>
      </c>
      <c r="D5767" s="11" t="s">
        <v>260</v>
      </c>
      <c r="E5767" s="19" t="s">
        <v>11768</v>
      </c>
      <c r="F5767" s="10">
        <v>42036</v>
      </c>
      <c r="G5767" s="10">
        <v>45689</v>
      </c>
      <c r="H5767" s="11">
        <v>11</v>
      </c>
      <c r="I5767" s="20" t="s">
        <v>259</v>
      </c>
      <c r="J5767" s="11" t="s">
        <v>261</v>
      </c>
      <c r="K5767" s="11" t="s">
        <v>12658</v>
      </c>
      <c r="L5767" s="11">
        <v>2</v>
      </c>
    </row>
    <row r="5768" spans="1:12">
      <c r="A5768" s="11" t="s">
        <v>11519</v>
      </c>
      <c r="D5768" s="11" t="s">
        <v>260</v>
      </c>
      <c r="E5768" s="19" t="s">
        <v>11769</v>
      </c>
      <c r="F5768" s="10">
        <v>42036</v>
      </c>
      <c r="G5768" s="10">
        <v>45689</v>
      </c>
      <c r="H5768" s="11">
        <v>11</v>
      </c>
      <c r="I5768" s="20" t="s">
        <v>259</v>
      </c>
      <c r="J5768" s="11" t="s">
        <v>261</v>
      </c>
      <c r="K5768" s="11" t="s">
        <v>12658</v>
      </c>
      <c r="L5768" s="11">
        <v>2</v>
      </c>
    </row>
    <row r="5769" spans="1:12">
      <c r="A5769" s="11" t="s">
        <v>11520</v>
      </c>
      <c r="D5769" s="11" t="s">
        <v>260</v>
      </c>
      <c r="E5769" s="19" t="s">
        <v>11770</v>
      </c>
      <c r="F5769" s="10">
        <v>42036</v>
      </c>
      <c r="G5769" s="10">
        <v>45689</v>
      </c>
      <c r="H5769" s="11">
        <v>11</v>
      </c>
      <c r="I5769" s="11" t="s">
        <v>277</v>
      </c>
      <c r="J5769" s="11" t="s">
        <v>261</v>
      </c>
      <c r="K5769" s="11" t="s">
        <v>12658</v>
      </c>
      <c r="L5769" s="11">
        <v>2</v>
      </c>
    </row>
    <row r="5770" spans="1:12">
      <c r="A5770" s="11" t="s">
        <v>11521</v>
      </c>
      <c r="D5770" s="11" t="s">
        <v>260</v>
      </c>
      <c r="E5770" s="19" t="s">
        <v>11771</v>
      </c>
      <c r="F5770" s="10">
        <v>42036</v>
      </c>
      <c r="G5770" s="10">
        <v>45689</v>
      </c>
      <c r="H5770" s="11">
        <v>11</v>
      </c>
      <c r="I5770" s="11" t="s">
        <v>277</v>
      </c>
      <c r="J5770" s="11" t="s">
        <v>261</v>
      </c>
      <c r="K5770" s="11" t="s">
        <v>12658</v>
      </c>
      <c r="L5770" s="11">
        <v>2</v>
      </c>
    </row>
    <row r="5771" spans="1:12">
      <c r="A5771" s="11" t="s">
        <v>11522</v>
      </c>
      <c r="D5771" s="11" t="s">
        <v>260</v>
      </c>
      <c r="E5771" s="19" t="s">
        <v>11772</v>
      </c>
      <c r="F5771" s="10">
        <v>42036</v>
      </c>
      <c r="G5771" s="10">
        <v>45689</v>
      </c>
      <c r="H5771" s="11">
        <v>11</v>
      </c>
      <c r="I5771" s="11" t="s">
        <v>277</v>
      </c>
      <c r="J5771" s="11" t="s">
        <v>261</v>
      </c>
      <c r="K5771" s="11" t="s">
        <v>12658</v>
      </c>
      <c r="L5771" s="11">
        <v>2</v>
      </c>
    </row>
    <row r="5772" spans="1:12">
      <c r="A5772" s="11" t="s">
        <v>11523</v>
      </c>
      <c r="D5772" s="11" t="s">
        <v>260</v>
      </c>
      <c r="E5772" s="19" t="s">
        <v>11773</v>
      </c>
      <c r="F5772" s="10">
        <v>42036</v>
      </c>
      <c r="G5772" s="10">
        <v>45689</v>
      </c>
      <c r="H5772" s="11">
        <v>11</v>
      </c>
      <c r="I5772" s="20" t="s">
        <v>259</v>
      </c>
      <c r="J5772" s="11" t="s">
        <v>261</v>
      </c>
      <c r="K5772" s="11" t="s">
        <v>12658</v>
      </c>
      <c r="L5772" s="11">
        <v>2</v>
      </c>
    </row>
    <row r="5773" spans="1:12">
      <c r="A5773" s="11" t="s">
        <v>11524</v>
      </c>
      <c r="D5773" s="11" t="s">
        <v>260</v>
      </c>
      <c r="E5773" s="19" t="s">
        <v>11774</v>
      </c>
      <c r="F5773" s="10">
        <v>42036</v>
      </c>
      <c r="G5773" s="10">
        <v>45689</v>
      </c>
      <c r="H5773" s="11">
        <v>11</v>
      </c>
      <c r="I5773" s="20" t="s">
        <v>259</v>
      </c>
      <c r="J5773" s="11" t="s">
        <v>261</v>
      </c>
      <c r="K5773" s="11" t="s">
        <v>12658</v>
      </c>
      <c r="L5773" s="11">
        <v>2</v>
      </c>
    </row>
    <row r="5774" spans="1:12">
      <c r="A5774" s="11" t="s">
        <v>11525</v>
      </c>
      <c r="D5774" s="11" t="s">
        <v>260</v>
      </c>
      <c r="E5774" s="19" t="s">
        <v>11775</v>
      </c>
      <c r="F5774" s="10">
        <v>42036</v>
      </c>
      <c r="G5774" s="10">
        <v>45689</v>
      </c>
      <c r="H5774" s="11">
        <v>11</v>
      </c>
      <c r="I5774" s="20" t="s">
        <v>259</v>
      </c>
      <c r="J5774" s="11" t="s">
        <v>261</v>
      </c>
      <c r="K5774" s="11" t="s">
        <v>12658</v>
      </c>
      <c r="L5774" s="11">
        <v>2</v>
      </c>
    </row>
    <row r="5775" spans="1:12">
      <c r="A5775" s="11" t="s">
        <v>11526</v>
      </c>
      <c r="D5775" s="11" t="s">
        <v>260</v>
      </c>
      <c r="E5775" s="19" t="s">
        <v>11776</v>
      </c>
      <c r="F5775" s="10">
        <v>42036</v>
      </c>
      <c r="G5775" s="10">
        <v>45689</v>
      </c>
      <c r="H5775" s="11">
        <v>11</v>
      </c>
      <c r="I5775" s="20" t="s">
        <v>259</v>
      </c>
      <c r="J5775" s="11" t="s">
        <v>261</v>
      </c>
      <c r="K5775" s="11" t="s">
        <v>12658</v>
      </c>
      <c r="L5775" s="11">
        <v>2</v>
      </c>
    </row>
    <row r="5776" spans="1:12">
      <c r="A5776" s="11" t="s">
        <v>11527</v>
      </c>
      <c r="D5776" s="11" t="s">
        <v>260</v>
      </c>
      <c r="E5776" s="19" t="s">
        <v>11777</v>
      </c>
      <c r="F5776" s="10">
        <v>42036</v>
      </c>
      <c r="G5776" s="10">
        <v>45689</v>
      </c>
      <c r="H5776" s="11">
        <v>11</v>
      </c>
      <c r="I5776" s="20" t="s">
        <v>259</v>
      </c>
      <c r="J5776" s="11" t="s">
        <v>261</v>
      </c>
      <c r="K5776" s="11" t="s">
        <v>12658</v>
      </c>
      <c r="L5776" s="11">
        <v>2</v>
      </c>
    </row>
    <row r="5777" spans="1:12">
      <c r="A5777" s="11" t="s">
        <v>11528</v>
      </c>
      <c r="D5777" s="11" t="s">
        <v>260</v>
      </c>
      <c r="E5777" s="19" t="s">
        <v>11778</v>
      </c>
      <c r="F5777" s="10">
        <v>42036</v>
      </c>
      <c r="G5777" s="10">
        <v>45689</v>
      </c>
      <c r="H5777" s="11">
        <v>11</v>
      </c>
      <c r="I5777" s="20" t="s">
        <v>259</v>
      </c>
      <c r="J5777" s="11" t="s">
        <v>261</v>
      </c>
      <c r="K5777" s="11" t="s">
        <v>12658</v>
      </c>
      <c r="L5777" s="11">
        <v>2</v>
      </c>
    </row>
    <row r="5778" spans="1:12">
      <c r="A5778" s="11" t="s">
        <v>11529</v>
      </c>
      <c r="D5778" s="11" t="s">
        <v>260</v>
      </c>
      <c r="E5778" s="19" t="s">
        <v>11779</v>
      </c>
      <c r="F5778" s="10">
        <v>42036</v>
      </c>
      <c r="G5778" s="10">
        <v>45689</v>
      </c>
      <c r="H5778" s="11">
        <v>11</v>
      </c>
      <c r="I5778" s="20" t="s">
        <v>259</v>
      </c>
      <c r="J5778" s="11" t="s">
        <v>261</v>
      </c>
      <c r="K5778" s="11" t="s">
        <v>12658</v>
      </c>
      <c r="L5778" s="11">
        <v>2</v>
      </c>
    </row>
    <row r="5779" spans="1:12">
      <c r="A5779" s="11" t="s">
        <v>11530</v>
      </c>
      <c r="D5779" s="11" t="s">
        <v>260</v>
      </c>
      <c r="E5779" s="19" t="s">
        <v>11780</v>
      </c>
      <c r="F5779" s="10">
        <v>42036</v>
      </c>
      <c r="G5779" s="10">
        <v>45689</v>
      </c>
      <c r="H5779" s="11">
        <v>11</v>
      </c>
      <c r="I5779" s="20" t="s">
        <v>259</v>
      </c>
      <c r="J5779" s="11" t="s">
        <v>261</v>
      </c>
      <c r="K5779" s="11" t="s">
        <v>12658</v>
      </c>
      <c r="L5779" s="11">
        <v>2</v>
      </c>
    </row>
    <row r="5780" spans="1:12">
      <c r="A5780" s="11" t="s">
        <v>11531</v>
      </c>
      <c r="D5780" s="11" t="s">
        <v>260</v>
      </c>
      <c r="E5780" s="19" t="s">
        <v>11781</v>
      </c>
      <c r="F5780" s="10">
        <v>42036</v>
      </c>
      <c r="G5780" s="10">
        <v>45689</v>
      </c>
      <c r="H5780" s="11">
        <v>11</v>
      </c>
      <c r="I5780" s="20" t="s">
        <v>259</v>
      </c>
      <c r="J5780" s="11" t="s">
        <v>261</v>
      </c>
      <c r="K5780" s="11" t="s">
        <v>12658</v>
      </c>
      <c r="L5780" s="11">
        <v>2</v>
      </c>
    </row>
    <row r="5781" spans="1:12">
      <c r="A5781" s="11" t="s">
        <v>11532</v>
      </c>
      <c r="D5781" s="11" t="s">
        <v>260</v>
      </c>
      <c r="E5781" s="19" t="s">
        <v>11782</v>
      </c>
      <c r="F5781" s="10">
        <v>42036</v>
      </c>
      <c r="G5781" s="10">
        <v>45689</v>
      </c>
      <c r="H5781" s="11">
        <v>11</v>
      </c>
      <c r="I5781" s="20" t="s">
        <v>259</v>
      </c>
      <c r="J5781" s="11" t="s">
        <v>261</v>
      </c>
      <c r="K5781" s="11" t="s">
        <v>12658</v>
      </c>
      <c r="L5781" s="11">
        <v>2</v>
      </c>
    </row>
    <row r="5782" spans="1:12">
      <c r="A5782" s="11" t="s">
        <v>11533</v>
      </c>
      <c r="D5782" s="11" t="s">
        <v>260</v>
      </c>
      <c r="E5782" s="19" t="s">
        <v>11783</v>
      </c>
      <c r="F5782" s="10">
        <v>42036</v>
      </c>
      <c r="G5782" s="10">
        <v>45689</v>
      </c>
      <c r="H5782" s="11">
        <v>11</v>
      </c>
      <c r="I5782" s="20" t="s">
        <v>259</v>
      </c>
      <c r="J5782" s="11" t="s">
        <v>261</v>
      </c>
      <c r="K5782" s="11" t="s">
        <v>12658</v>
      </c>
      <c r="L5782" s="11">
        <v>2</v>
      </c>
    </row>
    <row r="5783" spans="1:12">
      <c r="A5783" s="11" t="s">
        <v>11534</v>
      </c>
      <c r="D5783" s="11" t="s">
        <v>260</v>
      </c>
      <c r="E5783" s="19" t="s">
        <v>11784</v>
      </c>
      <c r="F5783" s="10">
        <v>42036</v>
      </c>
      <c r="G5783" s="10">
        <v>45689</v>
      </c>
      <c r="H5783" s="11">
        <v>11</v>
      </c>
      <c r="I5783" s="20" t="s">
        <v>259</v>
      </c>
      <c r="J5783" s="11" t="s">
        <v>261</v>
      </c>
      <c r="K5783" s="11" t="s">
        <v>12658</v>
      </c>
      <c r="L5783" s="11">
        <v>2</v>
      </c>
    </row>
    <row r="5784" spans="1:12">
      <c r="A5784" s="11" t="s">
        <v>11535</v>
      </c>
      <c r="D5784" s="11" t="s">
        <v>260</v>
      </c>
      <c r="E5784" s="19" t="s">
        <v>11785</v>
      </c>
      <c r="F5784" s="10">
        <v>42036</v>
      </c>
      <c r="G5784" s="10">
        <v>45689</v>
      </c>
      <c r="H5784" s="11">
        <v>11</v>
      </c>
      <c r="I5784" s="20" t="s">
        <v>259</v>
      </c>
      <c r="J5784" s="11" t="s">
        <v>261</v>
      </c>
      <c r="K5784" s="11" t="s">
        <v>12658</v>
      </c>
      <c r="L5784" s="11">
        <v>2</v>
      </c>
    </row>
    <row r="5785" spans="1:12">
      <c r="A5785" s="11" t="s">
        <v>11536</v>
      </c>
      <c r="D5785" s="11" t="s">
        <v>260</v>
      </c>
      <c r="E5785" s="19" t="s">
        <v>11786</v>
      </c>
      <c r="F5785" s="10">
        <v>42036</v>
      </c>
      <c r="G5785" s="10">
        <v>45689</v>
      </c>
      <c r="H5785" s="11">
        <v>11</v>
      </c>
      <c r="I5785" s="20" t="s">
        <v>259</v>
      </c>
      <c r="J5785" s="11" t="s">
        <v>261</v>
      </c>
      <c r="K5785" s="11" t="s">
        <v>12658</v>
      </c>
      <c r="L5785" s="11">
        <v>2</v>
      </c>
    </row>
    <row r="5786" spans="1:12">
      <c r="A5786" s="11" t="s">
        <v>11537</v>
      </c>
      <c r="D5786" s="11" t="s">
        <v>260</v>
      </c>
      <c r="E5786" s="19" t="s">
        <v>11787</v>
      </c>
      <c r="F5786" s="10">
        <v>42036</v>
      </c>
      <c r="G5786" s="10">
        <v>45689</v>
      </c>
      <c r="H5786" s="11">
        <v>11</v>
      </c>
      <c r="I5786" s="20" t="s">
        <v>259</v>
      </c>
      <c r="J5786" s="11" t="s">
        <v>261</v>
      </c>
      <c r="K5786" s="11" t="s">
        <v>12658</v>
      </c>
      <c r="L5786" s="11">
        <v>2</v>
      </c>
    </row>
    <row r="5787" spans="1:12">
      <c r="A5787" s="11" t="s">
        <v>11538</v>
      </c>
      <c r="D5787" s="11" t="s">
        <v>260</v>
      </c>
      <c r="E5787" s="19" t="s">
        <v>11788</v>
      </c>
      <c r="F5787" s="10">
        <v>42036</v>
      </c>
      <c r="G5787" s="10">
        <v>45689</v>
      </c>
      <c r="H5787" s="11">
        <v>11</v>
      </c>
      <c r="I5787" s="11" t="s">
        <v>277</v>
      </c>
      <c r="J5787" s="11" t="s">
        <v>261</v>
      </c>
      <c r="K5787" s="11" t="s">
        <v>12658</v>
      </c>
      <c r="L5787" s="11">
        <v>2</v>
      </c>
    </row>
    <row r="5788" spans="1:12">
      <c r="A5788" s="11" t="s">
        <v>11539</v>
      </c>
      <c r="D5788" s="11" t="s">
        <v>260</v>
      </c>
      <c r="E5788" s="19" t="s">
        <v>11789</v>
      </c>
      <c r="F5788" s="10">
        <v>42036</v>
      </c>
      <c r="G5788" s="10">
        <v>45689</v>
      </c>
      <c r="H5788" s="11">
        <v>11</v>
      </c>
      <c r="I5788" s="11" t="s">
        <v>277</v>
      </c>
      <c r="J5788" s="11" t="s">
        <v>261</v>
      </c>
      <c r="K5788" s="11" t="s">
        <v>12658</v>
      </c>
      <c r="L5788" s="11">
        <v>2</v>
      </c>
    </row>
    <row r="5789" spans="1:12">
      <c r="A5789" s="11" t="s">
        <v>11540</v>
      </c>
      <c r="D5789" s="11" t="s">
        <v>260</v>
      </c>
      <c r="E5789" s="19" t="s">
        <v>11790</v>
      </c>
      <c r="F5789" s="10">
        <v>42036</v>
      </c>
      <c r="G5789" s="10">
        <v>45689</v>
      </c>
      <c r="H5789" s="11">
        <v>11</v>
      </c>
      <c r="I5789" s="11" t="s">
        <v>277</v>
      </c>
      <c r="J5789" s="11" t="s">
        <v>261</v>
      </c>
      <c r="K5789" s="11" t="s">
        <v>12658</v>
      </c>
      <c r="L5789" s="11">
        <v>2</v>
      </c>
    </row>
    <row r="5790" spans="1:12">
      <c r="A5790" s="11" t="s">
        <v>11541</v>
      </c>
      <c r="D5790" s="11" t="s">
        <v>260</v>
      </c>
      <c r="E5790" s="19" t="s">
        <v>11791</v>
      </c>
      <c r="F5790" s="10">
        <v>42036</v>
      </c>
      <c r="G5790" s="10">
        <v>45689</v>
      </c>
      <c r="H5790" s="11">
        <v>11</v>
      </c>
      <c r="I5790" s="20" t="s">
        <v>259</v>
      </c>
      <c r="J5790" s="11" t="s">
        <v>261</v>
      </c>
      <c r="K5790" s="11" t="s">
        <v>12658</v>
      </c>
      <c r="L5790" s="11">
        <v>2</v>
      </c>
    </row>
    <row r="5791" spans="1:12">
      <c r="A5791" s="11" t="s">
        <v>11542</v>
      </c>
      <c r="D5791" s="11" t="s">
        <v>260</v>
      </c>
      <c r="E5791" s="19" t="s">
        <v>11792</v>
      </c>
      <c r="F5791" s="10">
        <v>42036</v>
      </c>
      <c r="G5791" s="10">
        <v>45689</v>
      </c>
      <c r="H5791" s="11">
        <v>11</v>
      </c>
      <c r="I5791" s="20" t="s">
        <v>259</v>
      </c>
      <c r="J5791" s="11" t="s">
        <v>261</v>
      </c>
      <c r="K5791" s="11" t="s">
        <v>12658</v>
      </c>
      <c r="L5791" s="11">
        <v>2</v>
      </c>
    </row>
    <row r="5792" spans="1:12">
      <c r="A5792" s="11" t="s">
        <v>11543</v>
      </c>
      <c r="D5792" s="11" t="s">
        <v>260</v>
      </c>
      <c r="E5792" s="19" t="s">
        <v>11793</v>
      </c>
      <c r="F5792" s="10">
        <v>42036</v>
      </c>
      <c r="G5792" s="10">
        <v>45689</v>
      </c>
      <c r="H5792" s="11">
        <v>11</v>
      </c>
      <c r="I5792" s="20" t="s">
        <v>259</v>
      </c>
      <c r="J5792" s="11" t="s">
        <v>261</v>
      </c>
      <c r="K5792" s="11" t="s">
        <v>12658</v>
      </c>
      <c r="L5792" s="11">
        <v>2</v>
      </c>
    </row>
    <row r="5793" spans="1:12">
      <c r="A5793" s="11" t="s">
        <v>11544</v>
      </c>
      <c r="D5793" s="11" t="s">
        <v>260</v>
      </c>
      <c r="E5793" s="19" t="s">
        <v>11794</v>
      </c>
      <c r="F5793" s="10">
        <v>42036</v>
      </c>
      <c r="G5793" s="10">
        <v>45689</v>
      </c>
      <c r="H5793" s="11">
        <v>11</v>
      </c>
      <c r="I5793" s="20" t="s">
        <v>259</v>
      </c>
      <c r="J5793" s="11" t="s">
        <v>261</v>
      </c>
      <c r="K5793" s="11" t="s">
        <v>12658</v>
      </c>
      <c r="L5793" s="11">
        <v>2</v>
      </c>
    </row>
    <row r="5794" spans="1:12">
      <c r="A5794" s="11" t="s">
        <v>11545</v>
      </c>
      <c r="D5794" s="11" t="s">
        <v>260</v>
      </c>
      <c r="E5794" s="19" t="s">
        <v>11795</v>
      </c>
      <c r="F5794" s="10">
        <v>42036</v>
      </c>
      <c r="G5794" s="10">
        <v>45689</v>
      </c>
      <c r="H5794" s="11">
        <v>11</v>
      </c>
      <c r="I5794" s="20" t="s">
        <v>259</v>
      </c>
      <c r="J5794" s="11" t="s">
        <v>261</v>
      </c>
      <c r="K5794" s="11" t="s">
        <v>12658</v>
      </c>
      <c r="L5794" s="11">
        <v>2</v>
      </c>
    </row>
    <row r="5795" spans="1:12">
      <c r="A5795" s="11" t="s">
        <v>11546</v>
      </c>
      <c r="D5795" s="11" t="s">
        <v>260</v>
      </c>
      <c r="E5795" s="19" t="s">
        <v>11796</v>
      </c>
      <c r="F5795" s="10">
        <v>42036</v>
      </c>
      <c r="G5795" s="10">
        <v>45689</v>
      </c>
      <c r="H5795" s="11">
        <v>11</v>
      </c>
      <c r="I5795" s="20" t="s">
        <v>259</v>
      </c>
      <c r="J5795" s="11" t="s">
        <v>261</v>
      </c>
      <c r="K5795" s="11" t="s">
        <v>12658</v>
      </c>
      <c r="L5795" s="11">
        <v>2</v>
      </c>
    </row>
    <row r="5796" spans="1:12">
      <c r="A5796" s="11" t="s">
        <v>11547</v>
      </c>
      <c r="D5796" s="11" t="s">
        <v>260</v>
      </c>
      <c r="E5796" s="19" t="s">
        <v>11797</v>
      </c>
      <c r="F5796" s="10">
        <v>42036</v>
      </c>
      <c r="G5796" s="10">
        <v>45689</v>
      </c>
      <c r="H5796" s="11">
        <v>11</v>
      </c>
      <c r="I5796" s="20" t="s">
        <v>259</v>
      </c>
      <c r="J5796" s="11" t="s">
        <v>261</v>
      </c>
      <c r="K5796" s="11" t="s">
        <v>12658</v>
      </c>
      <c r="L5796" s="11">
        <v>2</v>
      </c>
    </row>
    <row r="5797" spans="1:12">
      <c r="A5797" s="11" t="s">
        <v>11548</v>
      </c>
      <c r="D5797" s="11" t="s">
        <v>260</v>
      </c>
      <c r="E5797" s="19" t="s">
        <v>11798</v>
      </c>
      <c r="F5797" s="10">
        <v>42036</v>
      </c>
      <c r="G5797" s="10">
        <v>45689</v>
      </c>
      <c r="H5797" s="11">
        <v>11</v>
      </c>
      <c r="I5797" s="20" t="s">
        <v>259</v>
      </c>
      <c r="J5797" s="11" t="s">
        <v>261</v>
      </c>
      <c r="K5797" s="11" t="s">
        <v>12658</v>
      </c>
      <c r="L5797" s="11">
        <v>2</v>
      </c>
    </row>
    <row r="5798" spans="1:12">
      <c r="A5798" s="11" t="s">
        <v>11549</v>
      </c>
      <c r="D5798" s="11" t="s">
        <v>260</v>
      </c>
      <c r="E5798" s="19" t="s">
        <v>11799</v>
      </c>
      <c r="F5798" s="10">
        <v>42036</v>
      </c>
      <c r="G5798" s="10">
        <v>45689</v>
      </c>
      <c r="H5798" s="11">
        <v>11</v>
      </c>
      <c r="I5798" s="20" t="s">
        <v>259</v>
      </c>
      <c r="J5798" s="11" t="s">
        <v>261</v>
      </c>
      <c r="K5798" s="11" t="s">
        <v>12658</v>
      </c>
      <c r="L5798" s="11">
        <v>2</v>
      </c>
    </row>
    <row r="5799" spans="1:12">
      <c r="A5799" s="11" t="s">
        <v>11550</v>
      </c>
      <c r="D5799" s="11" t="s">
        <v>260</v>
      </c>
      <c r="E5799" s="19" t="s">
        <v>11800</v>
      </c>
      <c r="F5799" s="10">
        <v>42036</v>
      </c>
      <c r="G5799" s="10">
        <v>45689</v>
      </c>
      <c r="H5799" s="11">
        <v>11</v>
      </c>
      <c r="I5799" s="20" t="s">
        <v>259</v>
      </c>
      <c r="J5799" s="11" t="s">
        <v>261</v>
      </c>
      <c r="K5799" s="11" t="s">
        <v>12658</v>
      </c>
      <c r="L5799" s="11">
        <v>2</v>
      </c>
    </row>
    <row r="5800" spans="1:12">
      <c r="A5800" s="11" t="s">
        <v>11551</v>
      </c>
      <c r="D5800" s="11" t="s">
        <v>260</v>
      </c>
      <c r="E5800" s="19" t="s">
        <v>11801</v>
      </c>
      <c r="F5800" s="10">
        <v>42036</v>
      </c>
      <c r="G5800" s="10">
        <v>45689</v>
      </c>
      <c r="H5800" s="11">
        <v>11</v>
      </c>
      <c r="I5800" s="20" t="s">
        <v>259</v>
      </c>
      <c r="J5800" s="11" t="s">
        <v>261</v>
      </c>
      <c r="K5800" s="11" t="s">
        <v>12658</v>
      </c>
      <c r="L5800" s="11">
        <v>2</v>
      </c>
    </row>
    <row r="5801" spans="1:12">
      <c r="A5801" s="11" t="s">
        <v>11552</v>
      </c>
      <c r="D5801" s="11" t="s">
        <v>260</v>
      </c>
      <c r="E5801" s="19" t="s">
        <v>11802</v>
      </c>
      <c r="F5801" s="10">
        <v>42036</v>
      </c>
      <c r="G5801" s="10">
        <v>45689</v>
      </c>
      <c r="H5801" s="11">
        <v>11</v>
      </c>
      <c r="I5801" s="20" t="s">
        <v>259</v>
      </c>
      <c r="J5801" s="11" t="s">
        <v>261</v>
      </c>
      <c r="K5801" s="11" t="s">
        <v>12658</v>
      </c>
      <c r="L5801" s="11">
        <v>2</v>
      </c>
    </row>
    <row r="5802" spans="1:12">
      <c r="A5802" s="11" t="s">
        <v>11553</v>
      </c>
      <c r="D5802" s="11" t="s">
        <v>260</v>
      </c>
      <c r="E5802" s="19" t="s">
        <v>11803</v>
      </c>
      <c r="F5802" s="10">
        <v>42036</v>
      </c>
      <c r="G5802" s="10">
        <v>45689</v>
      </c>
      <c r="H5802" s="11">
        <v>11</v>
      </c>
      <c r="I5802" s="20" t="s">
        <v>259</v>
      </c>
      <c r="J5802" s="11" t="s">
        <v>261</v>
      </c>
      <c r="K5802" s="11" t="s">
        <v>12658</v>
      </c>
      <c r="L5802" s="11">
        <v>2</v>
      </c>
    </row>
    <row r="5803" spans="1:12">
      <c r="A5803" s="11" t="s">
        <v>11554</v>
      </c>
      <c r="D5803" s="11" t="s">
        <v>260</v>
      </c>
      <c r="E5803" s="19" t="s">
        <v>11804</v>
      </c>
      <c r="F5803" s="10">
        <v>42036</v>
      </c>
      <c r="G5803" s="10">
        <v>45689</v>
      </c>
      <c r="H5803" s="11">
        <v>11</v>
      </c>
      <c r="I5803" s="20" t="s">
        <v>259</v>
      </c>
      <c r="J5803" s="11" t="s">
        <v>261</v>
      </c>
      <c r="K5803" s="11" t="s">
        <v>12658</v>
      </c>
      <c r="L5803" s="11">
        <v>2</v>
      </c>
    </row>
    <row r="5804" spans="1:12">
      <c r="A5804" s="11" t="s">
        <v>11555</v>
      </c>
      <c r="D5804" s="11" t="s">
        <v>260</v>
      </c>
      <c r="E5804" s="19" t="s">
        <v>11805</v>
      </c>
      <c r="F5804" s="10">
        <v>42036</v>
      </c>
      <c r="G5804" s="10">
        <v>45689</v>
      </c>
      <c r="H5804" s="11">
        <v>11</v>
      </c>
      <c r="I5804" s="20" t="s">
        <v>259</v>
      </c>
      <c r="J5804" s="11" t="s">
        <v>261</v>
      </c>
      <c r="K5804" s="11" t="s">
        <v>12658</v>
      </c>
      <c r="L5804" s="11">
        <v>2</v>
      </c>
    </row>
    <row r="5805" spans="1:12">
      <c r="A5805" s="11" t="s">
        <v>11556</v>
      </c>
      <c r="D5805" s="11" t="s">
        <v>260</v>
      </c>
      <c r="E5805" s="19" t="s">
        <v>11806</v>
      </c>
      <c r="F5805" s="10">
        <v>42036</v>
      </c>
      <c r="G5805" s="10">
        <v>45689</v>
      </c>
      <c r="H5805" s="11">
        <v>11</v>
      </c>
      <c r="I5805" s="11" t="s">
        <v>277</v>
      </c>
      <c r="J5805" s="11" t="s">
        <v>261</v>
      </c>
      <c r="K5805" s="11" t="s">
        <v>12658</v>
      </c>
      <c r="L5805" s="11">
        <v>2</v>
      </c>
    </row>
    <row r="5806" spans="1:12">
      <c r="A5806" s="11" t="s">
        <v>11557</v>
      </c>
      <c r="D5806" s="11" t="s">
        <v>260</v>
      </c>
      <c r="E5806" s="19" t="s">
        <v>11807</v>
      </c>
      <c r="F5806" s="10">
        <v>42036</v>
      </c>
      <c r="G5806" s="10">
        <v>45689</v>
      </c>
      <c r="H5806" s="11">
        <v>11</v>
      </c>
      <c r="I5806" s="11" t="s">
        <v>277</v>
      </c>
      <c r="J5806" s="11" t="s">
        <v>261</v>
      </c>
      <c r="K5806" s="11" t="s">
        <v>12658</v>
      </c>
      <c r="L5806" s="11">
        <v>2</v>
      </c>
    </row>
    <row r="5807" spans="1:12">
      <c r="A5807" s="11" t="s">
        <v>11558</v>
      </c>
      <c r="D5807" s="11" t="s">
        <v>260</v>
      </c>
      <c r="E5807" s="19" t="s">
        <v>11808</v>
      </c>
      <c r="F5807" s="10">
        <v>42036</v>
      </c>
      <c r="G5807" s="10">
        <v>45689</v>
      </c>
      <c r="H5807" s="11">
        <v>11</v>
      </c>
      <c r="I5807" s="11" t="s">
        <v>277</v>
      </c>
      <c r="J5807" s="11" t="s">
        <v>261</v>
      </c>
      <c r="K5807" s="11" t="s">
        <v>12658</v>
      </c>
      <c r="L5807" s="11">
        <v>2</v>
      </c>
    </row>
    <row r="5808" spans="1:12">
      <c r="A5808" s="11" t="s">
        <v>11559</v>
      </c>
      <c r="D5808" s="11" t="s">
        <v>260</v>
      </c>
      <c r="E5808" s="19" t="s">
        <v>11809</v>
      </c>
      <c r="F5808" s="10">
        <v>42036</v>
      </c>
      <c r="G5808" s="10">
        <v>45689</v>
      </c>
      <c r="H5808" s="11">
        <v>11</v>
      </c>
      <c r="I5808" s="20" t="s">
        <v>259</v>
      </c>
      <c r="J5808" s="11" t="s">
        <v>261</v>
      </c>
      <c r="K5808" s="11" t="s">
        <v>12658</v>
      </c>
      <c r="L5808" s="11">
        <v>2</v>
      </c>
    </row>
    <row r="5809" spans="1:12">
      <c r="A5809" s="11" t="s">
        <v>11560</v>
      </c>
      <c r="D5809" s="11" t="s">
        <v>260</v>
      </c>
      <c r="E5809" s="19" t="s">
        <v>11810</v>
      </c>
      <c r="F5809" s="10">
        <v>42036</v>
      </c>
      <c r="G5809" s="10">
        <v>45689</v>
      </c>
      <c r="H5809" s="11">
        <v>11</v>
      </c>
      <c r="I5809" s="20" t="s">
        <v>259</v>
      </c>
      <c r="J5809" s="11" t="s">
        <v>261</v>
      </c>
      <c r="K5809" s="11" t="s">
        <v>12658</v>
      </c>
      <c r="L5809" s="11">
        <v>2</v>
      </c>
    </row>
    <row r="5810" spans="1:12">
      <c r="A5810" s="11" t="s">
        <v>11561</v>
      </c>
      <c r="D5810" s="11" t="s">
        <v>260</v>
      </c>
      <c r="E5810" s="19" t="s">
        <v>11811</v>
      </c>
      <c r="F5810" s="10">
        <v>42036</v>
      </c>
      <c r="G5810" s="10">
        <v>45689</v>
      </c>
      <c r="H5810" s="11">
        <v>11</v>
      </c>
      <c r="I5810" s="20" t="s">
        <v>259</v>
      </c>
      <c r="J5810" s="11" t="s">
        <v>261</v>
      </c>
      <c r="K5810" s="11" t="s">
        <v>12658</v>
      </c>
      <c r="L5810" s="11">
        <v>2</v>
      </c>
    </row>
    <row r="5811" spans="1:12">
      <c r="A5811" s="11" t="s">
        <v>11562</v>
      </c>
      <c r="D5811" s="11" t="s">
        <v>260</v>
      </c>
      <c r="E5811" s="19" t="s">
        <v>11812</v>
      </c>
      <c r="F5811" s="10">
        <v>42036</v>
      </c>
      <c r="G5811" s="10">
        <v>45689</v>
      </c>
      <c r="H5811" s="11">
        <v>11</v>
      </c>
      <c r="I5811" s="20" t="s">
        <v>259</v>
      </c>
      <c r="J5811" s="11" t="s">
        <v>261</v>
      </c>
      <c r="K5811" s="11" t="s">
        <v>12658</v>
      </c>
      <c r="L5811" s="11">
        <v>2</v>
      </c>
    </row>
    <row r="5812" spans="1:12">
      <c r="A5812" s="11" t="s">
        <v>11563</v>
      </c>
      <c r="D5812" s="11" t="s">
        <v>260</v>
      </c>
      <c r="E5812" s="19" t="s">
        <v>11813</v>
      </c>
      <c r="F5812" s="10">
        <v>42036</v>
      </c>
      <c r="G5812" s="10">
        <v>45689</v>
      </c>
      <c r="H5812" s="11">
        <v>11</v>
      </c>
      <c r="I5812" s="20" t="s">
        <v>259</v>
      </c>
      <c r="J5812" s="11" t="s">
        <v>261</v>
      </c>
      <c r="K5812" s="11" t="s">
        <v>12658</v>
      </c>
      <c r="L5812" s="11">
        <v>2</v>
      </c>
    </row>
    <row r="5813" spans="1:12">
      <c r="A5813" s="11" t="s">
        <v>11564</v>
      </c>
      <c r="D5813" s="11" t="s">
        <v>260</v>
      </c>
      <c r="E5813" s="19" t="s">
        <v>11814</v>
      </c>
      <c r="F5813" s="10">
        <v>42036</v>
      </c>
      <c r="G5813" s="10">
        <v>45689</v>
      </c>
      <c r="H5813" s="11">
        <v>11</v>
      </c>
      <c r="I5813" s="20" t="s">
        <v>259</v>
      </c>
      <c r="J5813" s="11" t="s">
        <v>261</v>
      </c>
      <c r="K5813" s="11" t="s">
        <v>12658</v>
      </c>
      <c r="L5813" s="11">
        <v>2</v>
      </c>
    </row>
    <row r="5814" spans="1:12">
      <c r="A5814" s="11" t="s">
        <v>11565</v>
      </c>
      <c r="D5814" s="11" t="s">
        <v>260</v>
      </c>
      <c r="E5814" s="19" t="s">
        <v>11815</v>
      </c>
      <c r="F5814" s="10">
        <v>42036</v>
      </c>
      <c r="G5814" s="10">
        <v>45689</v>
      </c>
      <c r="H5814" s="11">
        <v>11</v>
      </c>
      <c r="I5814" s="20" t="s">
        <v>259</v>
      </c>
      <c r="J5814" s="11" t="s">
        <v>261</v>
      </c>
      <c r="K5814" s="11" t="s">
        <v>12658</v>
      </c>
      <c r="L5814" s="11">
        <v>2</v>
      </c>
    </row>
    <row r="5815" spans="1:12">
      <c r="A5815" s="11" t="s">
        <v>11566</v>
      </c>
      <c r="D5815" s="11" t="s">
        <v>260</v>
      </c>
      <c r="E5815" s="19" t="s">
        <v>11816</v>
      </c>
      <c r="F5815" s="10">
        <v>42036</v>
      </c>
      <c r="G5815" s="10">
        <v>45689</v>
      </c>
      <c r="H5815" s="11">
        <v>11</v>
      </c>
      <c r="I5815" s="20" t="s">
        <v>259</v>
      </c>
      <c r="J5815" s="11" t="s">
        <v>261</v>
      </c>
      <c r="K5815" s="11" t="s">
        <v>12658</v>
      </c>
      <c r="L5815" s="11">
        <v>2</v>
      </c>
    </row>
    <row r="5816" spans="1:12">
      <c r="A5816" s="11" t="s">
        <v>11567</v>
      </c>
      <c r="D5816" s="11" t="s">
        <v>260</v>
      </c>
      <c r="E5816" s="19" t="s">
        <v>11817</v>
      </c>
      <c r="F5816" s="10">
        <v>42036</v>
      </c>
      <c r="G5816" s="10">
        <v>45689</v>
      </c>
      <c r="H5816" s="11">
        <v>11</v>
      </c>
      <c r="I5816" s="20" t="s">
        <v>259</v>
      </c>
      <c r="J5816" s="11" t="s">
        <v>261</v>
      </c>
      <c r="K5816" s="11" t="s">
        <v>12658</v>
      </c>
      <c r="L5816" s="11">
        <v>2</v>
      </c>
    </row>
    <row r="5817" spans="1:12">
      <c r="A5817" s="11" t="s">
        <v>11568</v>
      </c>
      <c r="D5817" s="11" t="s">
        <v>260</v>
      </c>
      <c r="E5817" s="19" t="s">
        <v>11818</v>
      </c>
      <c r="F5817" s="10">
        <v>42036</v>
      </c>
      <c r="G5817" s="10">
        <v>45689</v>
      </c>
      <c r="H5817" s="11">
        <v>11</v>
      </c>
      <c r="I5817" s="20" t="s">
        <v>259</v>
      </c>
      <c r="J5817" s="11" t="s">
        <v>261</v>
      </c>
      <c r="K5817" s="11" t="s">
        <v>12658</v>
      </c>
      <c r="L5817" s="11">
        <v>2</v>
      </c>
    </row>
    <row r="5818" spans="1:12">
      <c r="A5818" s="11" t="s">
        <v>11569</v>
      </c>
      <c r="D5818" s="11" t="s">
        <v>260</v>
      </c>
      <c r="E5818" s="19" t="s">
        <v>11819</v>
      </c>
      <c r="F5818" s="10">
        <v>42036</v>
      </c>
      <c r="G5818" s="10">
        <v>45689</v>
      </c>
      <c r="H5818" s="11">
        <v>11</v>
      </c>
      <c r="I5818" s="20" t="s">
        <v>259</v>
      </c>
      <c r="J5818" s="11" t="s">
        <v>261</v>
      </c>
      <c r="K5818" s="11" t="s">
        <v>12658</v>
      </c>
      <c r="L5818" s="11">
        <v>2</v>
      </c>
    </row>
    <row r="5819" spans="1:12">
      <c r="A5819" s="11" t="s">
        <v>11570</v>
      </c>
      <c r="D5819" s="11" t="s">
        <v>260</v>
      </c>
      <c r="E5819" s="19" t="s">
        <v>11820</v>
      </c>
      <c r="F5819" s="10">
        <v>42036</v>
      </c>
      <c r="G5819" s="10">
        <v>45689</v>
      </c>
      <c r="H5819" s="11">
        <v>11</v>
      </c>
      <c r="I5819" s="20" t="s">
        <v>259</v>
      </c>
      <c r="J5819" s="11" t="s">
        <v>261</v>
      </c>
      <c r="K5819" s="11" t="s">
        <v>12658</v>
      </c>
      <c r="L5819" s="11">
        <v>2</v>
      </c>
    </row>
    <row r="5820" spans="1:12">
      <c r="A5820" s="11" t="s">
        <v>11571</v>
      </c>
      <c r="D5820" s="11" t="s">
        <v>260</v>
      </c>
      <c r="E5820" s="19" t="s">
        <v>11821</v>
      </c>
      <c r="F5820" s="10">
        <v>42036</v>
      </c>
      <c r="G5820" s="10">
        <v>45689</v>
      </c>
      <c r="H5820" s="11">
        <v>11</v>
      </c>
      <c r="I5820" s="20" t="s">
        <v>259</v>
      </c>
      <c r="J5820" s="11" t="s">
        <v>261</v>
      </c>
      <c r="K5820" s="11" t="s">
        <v>12658</v>
      </c>
      <c r="L5820" s="11">
        <v>2</v>
      </c>
    </row>
    <row r="5821" spans="1:12">
      <c r="A5821" s="11" t="s">
        <v>11572</v>
      </c>
      <c r="D5821" s="11" t="s">
        <v>260</v>
      </c>
      <c r="E5821" s="19" t="s">
        <v>11822</v>
      </c>
      <c r="F5821" s="10">
        <v>42036</v>
      </c>
      <c r="G5821" s="10">
        <v>45689</v>
      </c>
      <c r="H5821" s="11">
        <v>11</v>
      </c>
      <c r="I5821" s="20" t="s">
        <v>259</v>
      </c>
      <c r="J5821" s="11" t="s">
        <v>261</v>
      </c>
      <c r="K5821" s="11" t="s">
        <v>12658</v>
      </c>
      <c r="L5821" s="11">
        <v>2</v>
      </c>
    </row>
    <row r="5822" spans="1:12">
      <c r="A5822" s="11" t="s">
        <v>11573</v>
      </c>
      <c r="D5822" s="11" t="s">
        <v>260</v>
      </c>
      <c r="E5822" s="19" t="s">
        <v>11823</v>
      </c>
      <c r="F5822" s="10">
        <v>42036</v>
      </c>
      <c r="G5822" s="10">
        <v>45689</v>
      </c>
      <c r="H5822" s="11">
        <v>11</v>
      </c>
      <c r="I5822" s="20" t="s">
        <v>259</v>
      </c>
      <c r="J5822" s="11" t="s">
        <v>261</v>
      </c>
      <c r="K5822" s="11" t="s">
        <v>12658</v>
      </c>
      <c r="L5822" s="11">
        <v>2</v>
      </c>
    </row>
    <row r="5823" spans="1:12">
      <c r="A5823" s="11" t="s">
        <v>11574</v>
      </c>
      <c r="D5823" s="11" t="s">
        <v>260</v>
      </c>
      <c r="E5823" s="19" t="s">
        <v>11824</v>
      </c>
      <c r="F5823" s="10">
        <v>42036</v>
      </c>
      <c r="G5823" s="10">
        <v>45689</v>
      </c>
      <c r="H5823" s="11">
        <v>11</v>
      </c>
      <c r="I5823" s="11" t="s">
        <v>277</v>
      </c>
      <c r="J5823" s="11" t="s">
        <v>261</v>
      </c>
      <c r="K5823" s="11" t="s">
        <v>12658</v>
      </c>
      <c r="L5823" s="11">
        <v>2</v>
      </c>
    </row>
    <row r="5824" spans="1:12">
      <c r="A5824" s="11" t="s">
        <v>11575</v>
      </c>
      <c r="D5824" s="11" t="s">
        <v>260</v>
      </c>
      <c r="E5824" s="19" t="s">
        <v>11825</v>
      </c>
      <c r="F5824" s="10">
        <v>42036</v>
      </c>
      <c r="G5824" s="10">
        <v>45689</v>
      </c>
      <c r="H5824" s="11">
        <v>11</v>
      </c>
      <c r="I5824" s="11" t="s">
        <v>277</v>
      </c>
      <c r="J5824" s="11" t="s">
        <v>261</v>
      </c>
      <c r="K5824" s="11" t="s">
        <v>12658</v>
      </c>
      <c r="L5824" s="11">
        <v>2</v>
      </c>
    </row>
    <row r="5825" spans="1:12">
      <c r="A5825" s="11" t="s">
        <v>11576</v>
      </c>
      <c r="D5825" s="11" t="s">
        <v>260</v>
      </c>
      <c r="E5825" s="19" t="s">
        <v>11826</v>
      </c>
      <c r="F5825" s="10">
        <v>42036</v>
      </c>
      <c r="G5825" s="10">
        <v>45689</v>
      </c>
      <c r="H5825" s="11">
        <v>11</v>
      </c>
      <c r="I5825" s="11" t="s">
        <v>277</v>
      </c>
      <c r="J5825" s="11" t="s">
        <v>261</v>
      </c>
      <c r="K5825" s="11" t="s">
        <v>12658</v>
      </c>
      <c r="L5825" s="11">
        <v>2</v>
      </c>
    </row>
    <row r="5826" spans="1:12">
      <c r="A5826" s="11" t="s">
        <v>11577</v>
      </c>
      <c r="D5826" s="11" t="s">
        <v>260</v>
      </c>
      <c r="E5826" s="19" t="s">
        <v>11827</v>
      </c>
      <c r="F5826" s="10">
        <v>42036</v>
      </c>
      <c r="G5826" s="10">
        <v>45689</v>
      </c>
      <c r="H5826" s="11">
        <v>11</v>
      </c>
      <c r="I5826" s="20" t="s">
        <v>259</v>
      </c>
      <c r="J5826" s="11" t="s">
        <v>261</v>
      </c>
      <c r="K5826" s="11" t="s">
        <v>12658</v>
      </c>
      <c r="L5826" s="11">
        <v>2</v>
      </c>
    </row>
    <row r="5827" spans="1:12">
      <c r="A5827" s="11" t="s">
        <v>11578</v>
      </c>
      <c r="D5827" s="11" t="s">
        <v>260</v>
      </c>
      <c r="E5827" s="19" t="s">
        <v>11828</v>
      </c>
      <c r="F5827" s="10">
        <v>42036</v>
      </c>
      <c r="G5827" s="10">
        <v>45689</v>
      </c>
      <c r="H5827" s="11">
        <v>11</v>
      </c>
      <c r="I5827" s="20" t="s">
        <v>259</v>
      </c>
      <c r="J5827" s="11" t="s">
        <v>261</v>
      </c>
      <c r="K5827" s="11" t="s">
        <v>12658</v>
      </c>
      <c r="L5827" s="11">
        <v>2</v>
      </c>
    </row>
    <row r="5828" spans="1:12">
      <c r="A5828" s="11" t="s">
        <v>11579</v>
      </c>
      <c r="D5828" s="11" t="s">
        <v>260</v>
      </c>
      <c r="E5828" s="19" t="s">
        <v>11829</v>
      </c>
      <c r="F5828" s="10">
        <v>42036</v>
      </c>
      <c r="G5828" s="10">
        <v>45689</v>
      </c>
      <c r="H5828" s="11">
        <v>11</v>
      </c>
      <c r="I5828" s="20" t="s">
        <v>259</v>
      </c>
      <c r="J5828" s="11" t="s">
        <v>261</v>
      </c>
      <c r="K5828" s="11" t="s">
        <v>12658</v>
      </c>
      <c r="L5828" s="11">
        <v>2</v>
      </c>
    </row>
    <row r="5829" spans="1:12">
      <c r="A5829" s="11" t="s">
        <v>11580</v>
      </c>
      <c r="D5829" s="11" t="s">
        <v>260</v>
      </c>
      <c r="E5829" s="19" t="s">
        <v>11830</v>
      </c>
      <c r="F5829" s="10">
        <v>42036</v>
      </c>
      <c r="G5829" s="10">
        <v>45689</v>
      </c>
      <c r="H5829" s="11">
        <v>11</v>
      </c>
      <c r="I5829" s="20" t="s">
        <v>259</v>
      </c>
      <c r="J5829" s="11" t="s">
        <v>261</v>
      </c>
      <c r="K5829" s="11" t="s">
        <v>12658</v>
      </c>
      <c r="L5829" s="11">
        <v>2</v>
      </c>
    </row>
    <row r="5830" spans="1:12">
      <c r="A5830" s="11" t="s">
        <v>11581</v>
      </c>
      <c r="D5830" s="11" t="s">
        <v>260</v>
      </c>
      <c r="E5830" s="19" t="s">
        <v>11831</v>
      </c>
      <c r="F5830" s="10">
        <v>42036</v>
      </c>
      <c r="G5830" s="10">
        <v>45689</v>
      </c>
      <c r="H5830" s="11">
        <v>11</v>
      </c>
      <c r="I5830" s="20" t="s">
        <v>259</v>
      </c>
      <c r="J5830" s="11" t="s">
        <v>261</v>
      </c>
      <c r="K5830" s="11" t="s">
        <v>12658</v>
      </c>
      <c r="L5830" s="11">
        <v>2</v>
      </c>
    </row>
    <row r="5831" spans="1:12">
      <c r="A5831" s="11" t="s">
        <v>11582</v>
      </c>
      <c r="D5831" s="11" t="s">
        <v>260</v>
      </c>
      <c r="E5831" s="19" t="s">
        <v>11832</v>
      </c>
      <c r="F5831" s="10">
        <v>42036</v>
      </c>
      <c r="G5831" s="10">
        <v>45689</v>
      </c>
      <c r="H5831" s="11">
        <v>11</v>
      </c>
      <c r="I5831" s="20" t="s">
        <v>259</v>
      </c>
      <c r="J5831" s="11" t="s">
        <v>261</v>
      </c>
      <c r="K5831" s="11" t="s">
        <v>12658</v>
      </c>
      <c r="L5831" s="11">
        <v>2</v>
      </c>
    </row>
    <row r="5832" spans="1:12">
      <c r="A5832" s="11" t="s">
        <v>11583</v>
      </c>
      <c r="D5832" s="11" t="s">
        <v>260</v>
      </c>
      <c r="E5832" s="19" t="s">
        <v>11833</v>
      </c>
      <c r="F5832" s="10">
        <v>42036</v>
      </c>
      <c r="G5832" s="10">
        <v>45689</v>
      </c>
      <c r="H5832" s="11">
        <v>11</v>
      </c>
      <c r="I5832" s="20" t="s">
        <v>259</v>
      </c>
      <c r="J5832" s="11" t="s">
        <v>261</v>
      </c>
      <c r="K5832" s="11" t="s">
        <v>12658</v>
      </c>
      <c r="L5832" s="11">
        <v>2</v>
      </c>
    </row>
    <row r="5833" spans="1:12">
      <c r="A5833" s="11" t="s">
        <v>11584</v>
      </c>
      <c r="D5833" s="11" t="s">
        <v>260</v>
      </c>
      <c r="E5833" s="19" t="s">
        <v>11834</v>
      </c>
      <c r="F5833" s="10">
        <v>42036</v>
      </c>
      <c r="G5833" s="10">
        <v>45689</v>
      </c>
      <c r="H5833" s="11">
        <v>11</v>
      </c>
      <c r="I5833" s="20" t="s">
        <v>259</v>
      </c>
      <c r="J5833" s="11" t="s">
        <v>261</v>
      </c>
      <c r="K5833" s="11" t="s">
        <v>12658</v>
      </c>
      <c r="L5833" s="11">
        <v>2</v>
      </c>
    </row>
    <row r="5834" spans="1:12">
      <c r="A5834" s="11" t="s">
        <v>11585</v>
      </c>
      <c r="D5834" s="11" t="s">
        <v>260</v>
      </c>
      <c r="E5834" s="19" t="s">
        <v>11835</v>
      </c>
      <c r="F5834" s="10">
        <v>42036</v>
      </c>
      <c r="G5834" s="10">
        <v>45689</v>
      </c>
      <c r="H5834" s="11">
        <v>11</v>
      </c>
      <c r="I5834" s="20" t="s">
        <v>259</v>
      </c>
      <c r="J5834" s="11" t="s">
        <v>261</v>
      </c>
      <c r="K5834" s="11" t="s">
        <v>12658</v>
      </c>
      <c r="L5834" s="11">
        <v>2</v>
      </c>
    </row>
    <row r="5835" spans="1:12">
      <c r="A5835" s="11" t="s">
        <v>11586</v>
      </c>
      <c r="D5835" s="11" t="s">
        <v>260</v>
      </c>
      <c r="E5835" s="19" t="s">
        <v>11836</v>
      </c>
      <c r="F5835" s="10">
        <v>42036</v>
      </c>
      <c r="G5835" s="10">
        <v>45689</v>
      </c>
      <c r="H5835" s="11">
        <v>11</v>
      </c>
      <c r="I5835" s="20" t="s">
        <v>259</v>
      </c>
      <c r="J5835" s="11" t="s">
        <v>261</v>
      </c>
      <c r="K5835" s="11" t="s">
        <v>12658</v>
      </c>
      <c r="L5835" s="11">
        <v>2</v>
      </c>
    </row>
    <row r="5836" spans="1:12">
      <c r="A5836" s="11" t="s">
        <v>11587</v>
      </c>
      <c r="D5836" s="11" t="s">
        <v>260</v>
      </c>
      <c r="E5836" s="19" t="s">
        <v>11837</v>
      </c>
      <c r="F5836" s="10">
        <v>42036</v>
      </c>
      <c r="G5836" s="10">
        <v>45689</v>
      </c>
      <c r="H5836" s="11">
        <v>11</v>
      </c>
      <c r="I5836" s="20" t="s">
        <v>259</v>
      </c>
      <c r="J5836" s="11" t="s">
        <v>261</v>
      </c>
      <c r="K5836" s="11" t="s">
        <v>12658</v>
      </c>
      <c r="L5836" s="11">
        <v>2</v>
      </c>
    </row>
    <row r="5837" spans="1:12">
      <c r="A5837" s="11" t="s">
        <v>11588</v>
      </c>
      <c r="D5837" s="11" t="s">
        <v>260</v>
      </c>
      <c r="E5837" s="19" t="s">
        <v>11838</v>
      </c>
      <c r="F5837" s="10">
        <v>42036</v>
      </c>
      <c r="G5837" s="10">
        <v>45689</v>
      </c>
      <c r="H5837" s="11">
        <v>11</v>
      </c>
      <c r="I5837" s="20" t="s">
        <v>259</v>
      </c>
      <c r="J5837" s="11" t="s">
        <v>261</v>
      </c>
      <c r="K5837" s="11" t="s">
        <v>12658</v>
      </c>
      <c r="L5837" s="11">
        <v>2</v>
      </c>
    </row>
    <row r="5838" spans="1:12">
      <c r="A5838" s="11" t="s">
        <v>11589</v>
      </c>
      <c r="D5838" s="11" t="s">
        <v>260</v>
      </c>
      <c r="E5838" s="19" t="s">
        <v>11839</v>
      </c>
      <c r="F5838" s="10">
        <v>42036</v>
      </c>
      <c r="G5838" s="10">
        <v>45689</v>
      </c>
      <c r="H5838" s="11">
        <v>11</v>
      </c>
      <c r="I5838" s="20" t="s">
        <v>259</v>
      </c>
      <c r="J5838" s="11" t="s">
        <v>261</v>
      </c>
      <c r="K5838" s="11" t="s">
        <v>12658</v>
      </c>
      <c r="L5838" s="11">
        <v>2</v>
      </c>
    </row>
    <row r="5839" spans="1:12">
      <c r="A5839" s="11" t="s">
        <v>11590</v>
      </c>
      <c r="D5839" s="11" t="s">
        <v>260</v>
      </c>
      <c r="E5839" s="19" t="s">
        <v>11840</v>
      </c>
      <c r="F5839" s="10">
        <v>42036</v>
      </c>
      <c r="G5839" s="10">
        <v>45689</v>
      </c>
      <c r="H5839" s="11">
        <v>11</v>
      </c>
      <c r="I5839" s="20" t="s">
        <v>259</v>
      </c>
      <c r="J5839" s="11" t="s">
        <v>261</v>
      </c>
      <c r="K5839" s="11" t="s">
        <v>12658</v>
      </c>
      <c r="L5839" s="11">
        <v>2</v>
      </c>
    </row>
    <row r="5840" spans="1:12">
      <c r="A5840" s="11" t="s">
        <v>11591</v>
      </c>
      <c r="D5840" s="11" t="s">
        <v>260</v>
      </c>
      <c r="E5840" s="19" t="s">
        <v>11841</v>
      </c>
      <c r="F5840" s="10">
        <v>42036</v>
      </c>
      <c r="G5840" s="10">
        <v>45689</v>
      </c>
      <c r="H5840" s="11">
        <v>11</v>
      </c>
      <c r="I5840" s="20" t="s">
        <v>259</v>
      </c>
      <c r="J5840" s="11" t="s">
        <v>261</v>
      </c>
      <c r="K5840" s="11" t="s">
        <v>12658</v>
      </c>
      <c r="L5840" s="11">
        <v>2</v>
      </c>
    </row>
    <row r="5841" spans="1:12">
      <c r="A5841" s="11" t="s">
        <v>11592</v>
      </c>
      <c r="D5841" s="11" t="s">
        <v>260</v>
      </c>
      <c r="E5841" s="19" t="s">
        <v>11842</v>
      </c>
      <c r="F5841" s="10">
        <v>42036</v>
      </c>
      <c r="G5841" s="10">
        <v>45689</v>
      </c>
      <c r="H5841" s="11">
        <v>11</v>
      </c>
      <c r="I5841" s="11" t="s">
        <v>277</v>
      </c>
      <c r="J5841" s="11" t="s">
        <v>261</v>
      </c>
      <c r="K5841" s="11" t="s">
        <v>12658</v>
      </c>
      <c r="L5841" s="11">
        <v>2</v>
      </c>
    </row>
    <row r="5842" spans="1:12">
      <c r="A5842" s="11" t="s">
        <v>11593</v>
      </c>
      <c r="D5842" s="11" t="s">
        <v>260</v>
      </c>
      <c r="E5842" s="19" t="s">
        <v>11843</v>
      </c>
      <c r="F5842" s="10">
        <v>42036</v>
      </c>
      <c r="G5842" s="10">
        <v>45689</v>
      </c>
      <c r="H5842" s="11">
        <v>11</v>
      </c>
      <c r="I5842" s="11" t="s">
        <v>277</v>
      </c>
      <c r="J5842" s="11" t="s">
        <v>261</v>
      </c>
      <c r="K5842" s="11" t="s">
        <v>12658</v>
      </c>
      <c r="L5842" s="11">
        <v>2</v>
      </c>
    </row>
    <row r="5843" spans="1:12">
      <c r="A5843" s="11" t="s">
        <v>11594</v>
      </c>
      <c r="D5843" s="11" t="s">
        <v>260</v>
      </c>
      <c r="E5843" s="19" t="s">
        <v>11844</v>
      </c>
      <c r="F5843" s="10">
        <v>42036</v>
      </c>
      <c r="G5843" s="10">
        <v>45689</v>
      </c>
      <c r="H5843" s="11">
        <v>11</v>
      </c>
      <c r="I5843" s="11" t="s">
        <v>277</v>
      </c>
      <c r="J5843" s="11" t="s">
        <v>261</v>
      </c>
      <c r="K5843" s="11" t="s">
        <v>12658</v>
      </c>
      <c r="L5843" s="11">
        <v>2</v>
      </c>
    </row>
    <row r="5844" spans="1:12">
      <c r="A5844" s="11" t="s">
        <v>11595</v>
      </c>
      <c r="D5844" s="11" t="s">
        <v>260</v>
      </c>
      <c r="E5844" s="19" t="s">
        <v>11845</v>
      </c>
      <c r="F5844" s="10">
        <v>42036</v>
      </c>
      <c r="G5844" s="10">
        <v>45689</v>
      </c>
      <c r="H5844" s="11">
        <v>11</v>
      </c>
      <c r="I5844" s="20" t="s">
        <v>259</v>
      </c>
      <c r="J5844" s="11" t="s">
        <v>261</v>
      </c>
      <c r="K5844" s="11" t="s">
        <v>12658</v>
      </c>
      <c r="L5844" s="11">
        <v>2</v>
      </c>
    </row>
    <row r="5845" spans="1:12">
      <c r="A5845" s="11" t="s">
        <v>11596</v>
      </c>
      <c r="D5845" s="11" t="s">
        <v>260</v>
      </c>
      <c r="E5845" s="19" t="s">
        <v>11846</v>
      </c>
      <c r="F5845" s="10">
        <v>42036</v>
      </c>
      <c r="G5845" s="10">
        <v>45689</v>
      </c>
      <c r="H5845" s="11">
        <v>11</v>
      </c>
      <c r="I5845" s="20" t="s">
        <v>259</v>
      </c>
      <c r="J5845" s="11" t="s">
        <v>261</v>
      </c>
      <c r="K5845" s="11" t="s">
        <v>12658</v>
      </c>
      <c r="L5845" s="11">
        <v>2</v>
      </c>
    </row>
    <row r="5846" spans="1:12">
      <c r="A5846" s="11" t="s">
        <v>11597</v>
      </c>
      <c r="D5846" s="11" t="s">
        <v>260</v>
      </c>
      <c r="E5846" s="19" t="s">
        <v>11847</v>
      </c>
      <c r="F5846" s="10">
        <v>42036</v>
      </c>
      <c r="G5846" s="10">
        <v>45689</v>
      </c>
      <c r="H5846" s="11">
        <v>11</v>
      </c>
      <c r="I5846" s="20" t="s">
        <v>259</v>
      </c>
      <c r="J5846" s="11" t="s">
        <v>261</v>
      </c>
      <c r="K5846" s="11" t="s">
        <v>12658</v>
      </c>
      <c r="L5846" s="11">
        <v>2</v>
      </c>
    </row>
    <row r="5847" spans="1:12">
      <c r="A5847" s="11" t="s">
        <v>11598</v>
      </c>
      <c r="D5847" s="11" t="s">
        <v>260</v>
      </c>
      <c r="E5847" s="19" t="s">
        <v>11848</v>
      </c>
      <c r="F5847" s="10">
        <v>42036</v>
      </c>
      <c r="G5847" s="10">
        <v>45689</v>
      </c>
      <c r="H5847" s="11">
        <v>11</v>
      </c>
      <c r="I5847" s="20" t="s">
        <v>259</v>
      </c>
      <c r="J5847" s="11" t="s">
        <v>261</v>
      </c>
      <c r="K5847" s="11" t="s">
        <v>12658</v>
      </c>
      <c r="L5847" s="11">
        <v>2</v>
      </c>
    </row>
    <row r="5848" spans="1:12">
      <c r="A5848" s="11" t="s">
        <v>11599</v>
      </c>
      <c r="D5848" s="11" t="s">
        <v>260</v>
      </c>
      <c r="E5848" s="19" t="s">
        <v>11849</v>
      </c>
      <c r="F5848" s="10">
        <v>42036</v>
      </c>
      <c r="G5848" s="10">
        <v>45689</v>
      </c>
      <c r="H5848" s="11">
        <v>11</v>
      </c>
      <c r="I5848" s="20" t="s">
        <v>259</v>
      </c>
      <c r="J5848" s="11" t="s">
        <v>261</v>
      </c>
      <c r="K5848" s="11" t="s">
        <v>12658</v>
      </c>
      <c r="L5848" s="11">
        <v>2</v>
      </c>
    </row>
    <row r="5849" spans="1:12">
      <c r="A5849" s="11" t="s">
        <v>11600</v>
      </c>
      <c r="D5849" s="11" t="s">
        <v>260</v>
      </c>
      <c r="E5849" s="19" t="s">
        <v>11850</v>
      </c>
      <c r="F5849" s="10">
        <v>42036</v>
      </c>
      <c r="G5849" s="10">
        <v>45689</v>
      </c>
      <c r="H5849" s="11">
        <v>11</v>
      </c>
      <c r="I5849" s="20" t="s">
        <v>259</v>
      </c>
      <c r="J5849" s="11" t="s">
        <v>261</v>
      </c>
      <c r="K5849" s="11" t="s">
        <v>12658</v>
      </c>
      <c r="L5849" s="11">
        <v>2</v>
      </c>
    </row>
    <row r="5850" spans="1:12">
      <c r="A5850" s="11" t="s">
        <v>11601</v>
      </c>
      <c r="D5850" s="11" t="s">
        <v>260</v>
      </c>
      <c r="E5850" s="19" t="s">
        <v>11851</v>
      </c>
      <c r="F5850" s="10">
        <v>42036</v>
      </c>
      <c r="G5850" s="10">
        <v>45689</v>
      </c>
      <c r="H5850" s="11">
        <v>11</v>
      </c>
      <c r="I5850" s="20" t="s">
        <v>259</v>
      </c>
      <c r="J5850" s="11" t="s">
        <v>261</v>
      </c>
      <c r="K5850" s="11" t="s">
        <v>12658</v>
      </c>
      <c r="L5850" s="11">
        <v>2</v>
      </c>
    </row>
    <row r="5851" spans="1:12">
      <c r="A5851" s="11" t="s">
        <v>11602</v>
      </c>
      <c r="D5851" s="11" t="s">
        <v>260</v>
      </c>
      <c r="E5851" s="19" t="s">
        <v>11852</v>
      </c>
      <c r="F5851" s="10">
        <v>42036</v>
      </c>
      <c r="G5851" s="10">
        <v>45689</v>
      </c>
      <c r="H5851" s="11">
        <v>11</v>
      </c>
      <c r="I5851" s="20" t="s">
        <v>259</v>
      </c>
      <c r="J5851" s="11" t="s">
        <v>261</v>
      </c>
      <c r="K5851" s="11" t="s">
        <v>12658</v>
      </c>
      <c r="L5851" s="11">
        <v>2</v>
      </c>
    </row>
    <row r="5852" spans="1:12">
      <c r="A5852" s="11" t="s">
        <v>11603</v>
      </c>
      <c r="D5852" s="11" t="s">
        <v>260</v>
      </c>
      <c r="E5852" s="19" t="s">
        <v>11853</v>
      </c>
      <c r="F5852" s="10">
        <v>42036</v>
      </c>
      <c r="G5852" s="10">
        <v>45689</v>
      </c>
      <c r="H5852" s="11">
        <v>11</v>
      </c>
      <c r="I5852" s="20" t="s">
        <v>259</v>
      </c>
      <c r="J5852" s="11" t="s">
        <v>261</v>
      </c>
      <c r="K5852" s="11" t="s">
        <v>12658</v>
      </c>
      <c r="L5852" s="11">
        <v>2</v>
      </c>
    </row>
    <row r="5853" spans="1:12">
      <c r="A5853" s="11" t="s">
        <v>11604</v>
      </c>
      <c r="D5853" s="11" t="s">
        <v>260</v>
      </c>
      <c r="E5853" s="19" t="s">
        <v>11854</v>
      </c>
      <c r="F5853" s="10">
        <v>42036</v>
      </c>
      <c r="G5853" s="10">
        <v>45689</v>
      </c>
      <c r="H5853" s="11">
        <v>11</v>
      </c>
      <c r="I5853" s="20" t="s">
        <v>259</v>
      </c>
      <c r="J5853" s="11" t="s">
        <v>261</v>
      </c>
      <c r="K5853" s="11" t="s">
        <v>12658</v>
      </c>
      <c r="L5853" s="11">
        <v>2</v>
      </c>
    </row>
    <row r="5854" spans="1:12">
      <c r="A5854" s="11" t="s">
        <v>11605</v>
      </c>
      <c r="D5854" s="11" t="s">
        <v>260</v>
      </c>
      <c r="E5854" s="19" t="s">
        <v>11855</v>
      </c>
      <c r="F5854" s="10">
        <v>42036</v>
      </c>
      <c r="G5854" s="10">
        <v>45689</v>
      </c>
      <c r="H5854" s="11">
        <v>11</v>
      </c>
      <c r="I5854" s="20" t="s">
        <v>259</v>
      </c>
      <c r="J5854" s="11" t="s">
        <v>261</v>
      </c>
      <c r="K5854" s="11" t="s">
        <v>12658</v>
      </c>
      <c r="L5854" s="11">
        <v>2</v>
      </c>
    </row>
    <row r="5855" spans="1:12">
      <c r="A5855" s="11" t="s">
        <v>11606</v>
      </c>
      <c r="D5855" s="11" t="s">
        <v>260</v>
      </c>
      <c r="E5855" s="19" t="s">
        <v>11856</v>
      </c>
      <c r="F5855" s="10">
        <v>42036</v>
      </c>
      <c r="G5855" s="10">
        <v>45689</v>
      </c>
      <c r="H5855" s="11">
        <v>11</v>
      </c>
      <c r="I5855" s="20" t="s">
        <v>259</v>
      </c>
      <c r="J5855" s="11" t="s">
        <v>261</v>
      </c>
      <c r="K5855" s="11" t="s">
        <v>12658</v>
      </c>
      <c r="L5855" s="11">
        <v>2</v>
      </c>
    </row>
    <row r="5856" spans="1:12">
      <c r="A5856" s="11" t="s">
        <v>11607</v>
      </c>
      <c r="D5856" s="11" t="s">
        <v>260</v>
      </c>
      <c r="E5856" s="19" t="s">
        <v>11857</v>
      </c>
      <c r="F5856" s="10">
        <v>42036</v>
      </c>
      <c r="G5856" s="10">
        <v>45689</v>
      </c>
      <c r="H5856" s="11">
        <v>11</v>
      </c>
      <c r="I5856" s="20" t="s">
        <v>259</v>
      </c>
      <c r="J5856" s="11" t="s">
        <v>261</v>
      </c>
      <c r="K5856" s="11" t="s">
        <v>12658</v>
      </c>
      <c r="L5856" s="11">
        <v>2</v>
      </c>
    </row>
    <row r="5857" spans="1:12">
      <c r="A5857" s="11" t="s">
        <v>11608</v>
      </c>
      <c r="D5857" s="11" t="s">
        <v>260</v>
      </c>
      <c r="E5857" s="19" t="s">
        <v>11858</v>
      </c>
      <c r="F5857" s="10">
        <v>42036</v>
      </c>
      <c r="G5857" s="10">
        <v>45689</v>
      </c>
      <c r="H5857" s="11">
        <v>11</v>
      </c>
      <c r="I5857" s="20" t="s">
        <v>259</v>
      </c>
      <c r="J5857" s="11" t="s">
        <v>261</v>
      </c>
      <c r="K5857" s="11" t="s">
        <v>12658</v>
      </c>
      <c r="L5857" s="11">
        <v>2</v>
      </c>
    </row>
    <row r="5858" spans="1:12">
      <c r="A5858" s="11" t="s">
        <v>11609</v>
      </c>
      <c r="D5858" s="11" t="s">
        <v>260</v>
      </c>
      <c r="E5858" s="19" t="s">
        <v>11859</v>
      </c>
      <c r="F5858" s="10">
        <v>42036</v>
      </c>
      <c r="G5858" s="10">
        <v>45689</v>
      </c>
      <c r="H5858" s="11">
        <v>11</v>
      </c>
      <c r="I5858" s="20" t="s">
        <v>259</v>
      </c>
      <c r="J5858" s="11" t="s">
        <v>261</v>
      </c>
      <c r="K5858" s="11" t="s">
        <v>12658</v>
      </c>
      <c r="L5858" s="11">
        <v>2</v>
      </c>
    </row>
    <row r="5859" spans="1:12">
      <c r="A5859" s="11" t="s">
        <v>11610</v>
      </c>
      <c r="D5859" s="11" t="s">
        <v>260</v>
      </c>
      <c r="E5859" s="19" t="s">
        <v>11860</v>
      </c>
      <c r="F5859" s="10">
        <v>42036</v>
      </c>
      <c r="G5859" s="10">
        <v>45689</v>
      </c>
      <c r="H5859" s="11">
        <v>11</v>
      </c>
      <c r="I5859" s="11" t="s">
        <v>277</v>
      </c>
      <c r="J5859" s="11" t="s">
        <v>261</v>
      </c>
      <c r="K5859" s="11" t="s">
        <v>12658</v>
      </c>
      <c r="L5859" s="11">
        <v>2</v>
      </c>
    </row>
    <row r="5860" spans="1:12">
      <c r="A5860" s="11" t="s">
        <v>11611</v>
      </c>
      <c r="D5860" s="11" t="s">
        <v>260</v>
      </c>
      <c r="E5860" s="19" t="s">
        <v>11861</v>
      </c>
      <c r="F5860" s="10">
        <v>42036</v>
      </c>
      <c r="G5860" s="10">
        <v>45689</v>
      </c>
      <c r="H5860" s="11">
        <v>11</v>
      </c>
      <c r="I5860" s="11" t="s">
        <v>277</v>
      </c>
      <c r="J5860" s="11" t="s">
        <v>261</v>
      </c>
      <c r="K5860" s="11" t="s">
        <v>12658</v>
      </c>
      <c r="L5860" s="11">
        <v>2</v>
      </c>
    </row>
    <row r="5861" spans="1:12">
      <c r="A5861" s="11" t="s">
        <v>11612</v>
      </c>
      <c r="D5861" s="11" t="s">
        <v>260</v>
      </c>
      <c r="E5861" s="19" t="s">
        <v>11862</v>
      </c>
      <c r="F5861" s="10">
        <v>42036</v>
      </c>
      <c r="G5861" s="10">
        <v>45689</v>
      </c>
      <c r="H5861" s="11">
        <v>11</v>
      </c>
      <c r="I5861" s="11" t="s">
        <v>277</v>
      </c>
      <c r="J5861" s="11" t="s">
        <v>261</v>
      </c>
      <c r="K5861" s="11" t="s">
        <v>12658</v>
      </c>
      <c r="L5861" s="11">
        <v>2</v>
      </c>
    </row>
    <row r="5862" spans="1:12">
      <c r="A5862" s="11" t="s">
        <v>11613</v>
      </c>
      <c r="D5862" s="11" t="s">
        <v>260</v>
      </c>
      <c r="E5862" s="19" t="s">
        <v>11863</v>
      </c>
      <c r="F5862" s="10">
        <v>42036</v>
      </c>
      <c r="G5862" s="10">
        <v>45689</v>
      </c>
      <c r="H5862" s="11">
        <v>11</v>
      </c>
      <c r="I5862" s="20" t="s">
        <v>259</v>
      </c>
      <c r="J5862" s="11" t="s">
        <v>261</v>
      </c>
      <c r="K5862" s="11" t="s">
        <v>12658</v>
      </c>
      <c r="L5862" s="11">
        <v>2</v>
      </c>
    </row>
    <row r="5863" spans="1:12">
      <c r="A5863" s="11" t="s">
        <v>11614</v>
      </c>
      <c r="D5863" s="11" t="s">
        <v>260</v>
      </c>
      <c r="E5863" s="19" t="s">
        <v>11864</v>
      </c>
      <c r="F5863" s="10">
        <v>42036</v>
      </c>
      <c r="G5863" s="10">
        <v>45689</v>
      </c>
      <c r="H5863" s="11">
        <v>11</v>
      </c>
      <c r="I5863" s="20" t="s">
        <v>259</v>
      </c>
      <c r="J5863" s="11" t="s">
        <v>261</v>
      </c>
      <c r="K5863" s="11" t="s">
        <v>12658</v>
      </c>
      <c r="L5863" s="11">
        <v>2</v>
      </c>
    </row>
    <row r="5864" spans="1:12">
      <c r="A5864" s="11" t="s">
        <v>11615</v>
      </c>
      <c r="D5864" s="11" t="s">
        <v>260</v>
      </c>
      <c r="E5864" s="19" t="s">
        <v>11865</v>
      </c>
      <c r="F5864" s="10">
        <v>42036</v>
      </c>
      <c r="G5864" s="10">
        <v>45689</v>
      </c>
      <c r="H5864" s="11">
        <v>11</v>
      </c>
      <c r="I5864" s="20" t="s">
        <v>259</v>
      </c>
      <c r="J5864" s="11" t="s">
        <v>261</v>
      </c>
      <c r="K5864" s="11" t="s">
        <v>12658</v>
      </c>
      <c r="L5864" s="11">
        <v>2</v>
      </c>
    </row>
    <row r="5865" spans="1:12">
      <c r="A5865" s="11" t="s">
        <v>11616</v>
      </c>
      <c r="D5865" s="11" t="s">
        <v>260</v>
      </c>
      <c r="E5865" s="19" t="s">
        <v>11866</v>
      </c>
      <c r="F5865" s="10">
        <v>42036</v>
      </c>
      <c r="G5865" s="10">
        <v>45689</v>
      </c>
      <c r="H5865" s="11">
        <v>11</v>
      </c>
      <c r="I5865" s="20" t="s">
        <v>259</v>
      </c>
      <c r="J5865" s="11" t="s">
        <v>261</v>
      </c>
      <c r="K5865" s="11" t="s">
        <v>12658</v>
      </c>
      <c r="L5865" s="11">
        <v>2</v>
      </c>
    </row>
    <row r="5866" spans="1:12">
      <c r="A5866" s="11" t="s">
        <v>11617</v>
      </c>
      <c r="D5866" s="11" t="s">
        <v>260</v>
      </c>
      <c r="E5866" s="19" t="s">
        <v>11867</v>
      </c>
      <c r="F5866" s="10">
        <v>42036</v>
      </c>
      <c r="G5866" s="10">
        <v>45689</v>
      </c>
      <c r="H5866" s="11">
        <v>11</v>
      </c>
      <c r="I5866" s="20" t="s">
        <v>259</v>
      </c>
      <c r="J5866" s="11" t="s">
        <v>261</v>
      </c>
      <c r="K5866" s="11" t="s">
        <v>12658</v>
      </c>
      <c r="L5866" s="11">
        <v>2</v>
      </c>
    </row>
    <row r="5867" spans="1:12">
      <c r="A5867" s="11" t="s">
        <v>11618</v>
      </c>
      <c r="D5867" s="11" t="s">
        <v>260</v>
      </c>
      <c r="E5867" s="19" t="s">
        <v>11868</v>
      </c>
      <c r="F5867" s="10">
        <v>42036</v>
      </c>
      <c r="G5867" s="10">
        <v>45689</v>
      </c>
      <c r="H5867" s="11">
        <v>11</v>
      </c>
      <c r="I5867" s="20" t="s">
        <v>259</v>
      </c>
      <c r="J5867" s="11" t="s">
        <v>261</v>
      </c>
      <c r="K5867" s="11" t="s">
        <v>12658</v>
      </c>
      <c r="L5867" s="11">
        <v>2</v>
      </c>
    </row>
    <row r="5868" spans="1:12">
      <c r="A5868" s="11" t="s">
        <v>11619</v>
      </c>
      <c r="D5868" s="11" t="s">
        <v>260</v>
      </c>
      <c r="E5868" s="19" t="s">
        <v>11869</v>
      </c>
      <c r="F5868" s="10">
        <v>42036</v>
      </c>
      <c r="G5868" s="10">
        <v>45689</v>
      </c>
      <c r="H5868" s="11">
        <v>11</v>
      </c>
      <c r="I5868" s="20" t="s">
        <v>259</v>
      </c>
      <c r="J5868" s="11" t="s">
        <v>261</v>
      </c>
      <c r="K5868" s="11" t="s">
        <v>12658</v>
      </c>
      <c r="L5868" s="11">
        <v>2</v>
      </c>
    </row>
    <row r="5869" spans="1:12">
      <c r="A5869" s="11" t="s">
        <v>11620</v>
      </c>
      <c r="D5869" s="11" t="s">
        <v>260</v>
      </c>
      <c r="E5869" s="19" t="s">
        <v>11870</v>
      </c>
      <c r="F5869" s="10">
        <v>42036</v>
      </c>
      <c r="G5869" s="10">
        <v>45689</v>
      </c>
      <c r="H5869" s="11">
        <v>11</v>
      </c>
      <c r="I5869" s="20" t="s">
        <v>259</v>
      </c>
      <c r="J5869" s="11" t="s">
        <v>261</v>
      </c>
      <c r="K5869" s="11" t="s">
        <v>12658</v>
      </c>
      <c r="L5869" s="11">
        <v>2</v>
      </c>
    </row>
    <row r="5870" spans="1:12">
      <c r="A5870" s="11" t="s">
        <v>11621</v>
      </c>
      <c r="D5870" s="11" t="s">
        <v>260</v>
      </c>
      <c r="E5870" s="19" t="s">
        <v>11871</v>
      </c>
      <c r="F5870" s="10">
        <v>42036</v>
      </c>
      <c r="G5870" s="10">
        <v>45689</v>
      </c>
      <c r="H5870" s="11">
        <v>11</v>
      </c>
      <c r="I5870" s="20" t="s">
        <v>259</v>
      </c>
      <c r="J5870" s="11" t="s">
        <v>261</v>
      </c>
      <c r="K5870" s="11" t="s">
        <v>12658</v>
      </c>
      <c r="L5870" s="11">
        <v>2</v>
      </c>
    </row>
    <row r="5871" spans="1:12">
      <c r="A5871" s="11" t="s">
        <v>11622</v>
      </c>
      <c r="D5871" s="11" t="s">
        <v>260</v>
      </c>
      <c r="E5871" s="19" t="s">
        <v>11872</v>
      </c>
      <c r="F5871" s="10">
        <v>42036</v>
      </c>
      <c r="G5871" s="10">
        <v>45689</v>
      </c>
      <c r="H5871" s="11">
        <v>11</v>
      </c>
      <c r="I5871" s="20" t="s">
        <v>259</v>
      </c>
      <c r="J5871" s="11" t="s">
        <v>261</v>
      </c>
      <c r="K5871" s="11" t="s">
        <v>12658</v>
      </c>
      <c r="L5871" s="11">
        <v>2</v>
      </c>
    </row>
    <row r="5872" spans="1:12">
      <c r="A5872" s="11" t="s">
        <v>11623</v>
      </c>
      <c r="D5872" s="11" t="s">
        <v>260</v>
      </c>
      <c r="E5872" s="19" t="s">
        <v>11873</v>
      </c>
      <c r="F5872" s="10">
        <v>42036</v>
      </c>
      <c r="G5872" s="10">
        <v>45689</v>
      </c>
      <c r="H5872" s="11">
        <v>11</v>
      </c>
      <c r="I5872" s="20" t="s">
        <v>259</v>
      </c>
      <c r="J5872" s="11" t="s">
        <v>261</v>
      </c>
      <c r="K5872" s="11" t="s">
        <v>12658</v>
      </c>
      <c r="L5872" s="11">
        <v>2</v>
      </c>
    </row>
    <row r="5873" spans="1:12">
      <c r="A5873" s="11" t="s">
        <v>11624</v>
      </c>
      <c r="D5873" s="11" t="s">
        <v>260</v>
      </c>
      <c r="E5873" s="19" t="s">
        <v>11874</v>
      </c>
      <c r="F5873" s="10">
        <v>42036</v>
      </c>
      <c r="G5873" s="10">
        <v>45689</v>
      </c>
      <c r="H5873" s="11">
        <v>11</v>
      </c>
      <c r="I5873" s="20" t="s">
        <v>259</v>
      </c>
      <c r="J5873" s="11" t="s">
        <v>261</v>
      </c>
      <c r="K5873" s="11" t="s">
        <v>12658</v>
      </c>
      <c r="L5873" s="11">
        <v>2</v>
      </c>
    </row>
    <row r="5874" spans="1:12">
      <c r="A5874" s="11" t="s">
        <v>11625</v>
      </c>
      <c r="D5874" s="11" t="s">
        <v>260</v>
      </c>
      <c r="E5874" s="19" t="s">
        <v>11875</v>
      </c>
      <c r="F5874" s="10">
        <v>42036</v>
      </c>
      <c r="G5874" s="10">
        <v>45689</v>
      </c>
      <c r="H5874" s="11">
        <v>11</v>
      </c>
      <c r="I5874" s="20" t="s">
        <v>259</v>
      </c>
      <c r="J5874" s="11" t="s">
        <v>261</v>
      </c>
      <c r="K5874" s="11" t="s">
        <v>12658</v>
      </c>
      <c r="L5874" s="11">
        <v>2</v>
      </c>
    </row>
    <row r="5875" spans="1:12">
      <c r="A5875" s="11" t="s">
        <v>11626</v>
      </c>
      <c r="D5875" s="11" t="s">
        <v>260</v>
      </c>
      <c r="E5875" s="19" t="s">
        <v>11876</v>
      </c>
      <c r="F5875" s="10">
        <v>42036</v>
      </c>
      <c r="G5875" s="10">
        <v>45689</v>
      </c>
      <c r="H5875" s="11">
        <v>11</v>
      </c>
      <c r="I5875" s="20" t="s">
        <v>259</v>
      </c>
      <c r="J5875" s="11" t="s">
        <v>261</v>
      </c>
      <c r="K5875" s="11" t="s">
        <v>12658</v>
      </c>
      <c r="L5875" s="11">
        <v>2</v>
      </c>
    </row>
    <row r="5876" spans="1:12">
      <c r="A5876" s="11" t="s">
        <v>11627</v>
      </c>
      <c r="D5876" s="11" t="s">
        <v>260</v>
      </c>
      <c r="E5876" s="19" t="s">
        <v>11877</v>
      </c>
      <c r="F5876" s="10">
        <v>42036</v>
      </c>
      <c r="G5876" s="10">
        <v>45689</v>
      </c>
      <c r="H5876" s="11">
        <v>11</v>
      </c>
      <c r="I5876" s="20" t="s">
        <v>259</v>
      </c>
      <c r="J5876" s="11" t="s">
        <v>261</v>
      </c>
      <c r="K5876" s="11" t="s">
        <v>12658</v>
      </c>
      <c r="L5876" s="11">
        <v>2</v>
      </c>
    </row>
    <row r="5877" spans="1:12">
      <c r="A5877" s="11" t="s">
        <v>11628</v>
      </c>
      <c r="D5877" s="11" t="s">
        <v>260</v>
      </c>
      <c r="E5877" s="19" t="s">
        <v>11878</v>
      </c>
      <c r="F5877" s="10">
        <v>42036</v>
      </c>
      <c r="G5877" s="10">
        <v>45689</v>
      </c>
      <c r="H5877" s="11">
        <v>11</v>
      </c>
      <c r="I5877" s="11" t="s">
        <v>277</v>
      </c>
      <c r="J5877" s="11" t="s">
        <v>261</v>
      </c>
      <c r="K5877" s="11" t="s">
        <v>12658</v>
      </c>
      <c r="L5877" s="11">
        <v>2</v>
      </c>
    </row>
    <row r="5878" spans="1:12">
      <c r="A5878" s="11" t="s">
        <v>11629</v>
      </c>
      <c r="D5878" s="11" t="s">
        <v>260</v>
      </c>
      <c r="E5878" s="19" t="s">
        <v>11879</v>
      </c>
      <c r="F5878" s="10">
        <v>42036</v>
      </c>
      <c r="G5878" s="10">
        <v>45689</v>
      </c>
      <c r="H5878" s="11">
        <v>11</v>
      </c>
      <c r="I5878" s="11" t="s">
        <v>277</v>
      </c>
      <c r="J5878" s="11" t="s">
        <v>261</v>
      </c>
      <c r="K5878" s="11" t="s">
        <v>12658</v>
      </c>
      <c r="L5878" s="11">
        <v>2</v>
      </c>
    </row>
    <row r="5879" spans="1:12">
      <c r="A5879" s="11" t="s">
        <v>11630</v>
      </c>
      <c r="D5879" s="11" t="s">
        <v>260</v>
      </c>
      <c r="E5879" s="19" t="s">
        <v>11880</v>
      </c>
      <c r="F5879" s="10">
        <v>42036</v>
      </c>
      <c r="G5879" s="10">
        <v>45689</v>
      </c>
      <c r="H5879" s="11">
        <v>11</v>
      </c>
      <c r="I5879" s="11" t="s">
        <v>277</v>
      </c>
      <c r="J5879" s="11" t="s">
        <v>261</v>
      </c>
      <c r="K5879" s="11" t="s">
        <v>12658</v>
      </c>
      <c r="L5879" s="11">
        <v>2</v>
      </c>
    </row>
    <row r="5880" spans="1:12">
      <c r="A5880" s="11" t="s">
        <v>11631</v>
      </c>
      <c r="D5880" s="11" t="s">
        <v>260</v>
      </c>
      <c r="E5880" s="19" t="s">
        <v>11881</v>
      </c>
      <c r="F5880" s="10">
        <v>42036</v>
      </c>
      <c r="G5880" s="10">
        <v>45689</v>
      </c>
      <c r="H5880" s="11">
        <v>11</v>
      </c>
      <c r="I5880" s="20" t="s">
        <v>259</v>
      </c>
      <c r="J5880" s="11" t="s">
        <v>261</v>
      </c>
      <c r="K5880" s="11" t="s">
        <v>12658</v>
      </c>
      <c r="L5880" s="11">
        <v>2</v>
      </c>
    </row>
    <row r="5881" spans="1:12">
      <c r="A5881" s="11" t="s">
        <v>11632</v>
      </c>
      <c r="D5881" s="11" t="s">
        <v>260</v>
      </c>
      <c r="E5881" s="19" t="s">
        <v>11882</v>
      </c>
      <c r="F5881" s="10">
        <v>42036</v>
      </c>
      <c r="G5881" s="10">
        <v>45689</v>
      </c>
      <c r="H5881" s="11">
        <v>11</v>
      </c>
      <c r="I5881" s="20" t="s">
        <v>259</v>
      </c>
      <c r="J5881" s="11" t="s">
        <v>261</v>
      </c>
      <c r="K5881" s="11" t="s">
        <v>12658</v>
      </c>
      <c r="L5881" s="11">
        <v>2</v>
      </c>
    </row>
    <row r="5882" spans="1:12">
      <c r="A5882" s="11" t="s">
        <v>11633</v>
      </c>
      <c r="D5882" s="11" t="s">
        <v>260</v>
      </c>
      <c r="E5882" s="19" t="s">
        <v>11883</v>
      </c>
      <c r="F5882" s="10">
        <v>42036</v>
      </c>
      <c r="G5882" s="10">
        <v>45689</v>
      </c>
      <c r="H5882" s="11">
        <v>11</v>
      </c>
      <c r="I5882" s="20" t="s">
        <v>259</v>
      </c>
      <c r="J5882" s="11" t="s">
        <v>261</v>
      </c>
      <c r="K5882" s="11" t="s">
        <v>12658</v>
      </c>
      <c r="L5882" s="11">
        <v>2</v>
      </c>
    </row>
    <row r="5883" spans="1:12">
      <c r="A5883" s="11" t="s">
        <v>11634</v>
      </c>
      <c r="D5883" s="11" t="s">
        <v>260</v>
      </c>
      <c r="E5883" s="19" t="s">
        <v>11884</v>
      </c>
      <c r="F5883" s="10">
        <v>42036</v>
      </c>
      <c r="G5883" s="10">
        <v>45689</v>
      </c>
      <c r="H5883" s="11">
        <v>11</v>
      </c>
      <c r="I5883" s="20" t="s">
        <v>259</v>
      </c>
      <c r="J5883" s="11" t="s">
        <v>261</v>
      </c>
      <c r="K5883" s="11" t="s">
        <v>12658</v>
      </c>
      <c r="L5883" s="11">
        <v>2</v>
      </c>
    </row>
    <row r="5884" spans="1:12">
      <c r="A5884" s="11" t="s">
        <v>11635</v>
      </c>
      <c r="D5884" s="11" t="s">
        <v>260</v>
      </c>
      <c r="E5884" s="19" t="s">
        <v>11885</v>
      </c>
      <c r="F5884" s="10">
        <v>42036</v>
      </c>
      <c r="G5884" s="10">
        <v>45689</v>
      </c>
      <c r="H5884" s="11">
        <v>11</v>
      </c>
      <c r="I5884" s="20" t="s">
        <v>259</v>
      </c>
      <c r="J5884" s="11" t="s">
        <v>261</v>
      </c>
      <c r="K5884" s="11" t="s">
        <v>12658</v>
      </c>
      <c r="L5884" s="11">
        <v>2</v>
      </c>
    </row>
    <row r="5885" spans="1:12">
      <c r="A5885" s="11" t="s">
        <v>11636</v>
      </c>
      <c r="D5885" s="11" t="s">
        <v>260</v>
      </c>
      <c r="E5885" s="19" t="s">
        <v>11886</v>
      </c>
      <c r="F5885" s="10">
        <v>42036</v>
      </c>
      <c r="G5885" s="10">
        <v>45689</v>
      </c>
      <c r="H5885" s="11">
        <v>11</v>
      </c>
      <c r="I5885" s="20" t="s">
        <v>259</v>
      </c>
      <c r="J5885" s="11" t="s">
        <v>261</v>
      </c>
      <c r="K5885" s="11" t="s">
        <v>12658</v>
      </c>
      <c r="L5885" s="11">
        <v>2</v>
      </c>
    </row>
    <row r="5886" spans="1:12">
      <c r="A5886" s="11" t="s">
        <v>11637</v>
      </c>
      <c r="D5886" s="11" t="s">
        <v>260</v>
      </c>
      <c r="E5886" s="19" t="s">
        <v>11887</v>
      </c>
      <c r="F5886" s="10">
        <v>42036</v>
      </c>
      <c r="G5886" s="10">
        <v>45689</v>
      </c>
      <c r="H5886" s="11">
        <v>11</v>
      </c>
      <c r="I5886" s="20" t="s">
        <v>259</v>
      </c>
      <c r="J5886" s="11" t="s">
        <v>261</v>
      </c>
      <c r="K5886" s="11" t="s">
        <v>12658</v>
      </c>
      <c r="L5886" s="11">
        <v>2</v>
      </c>
    </row>
    <row r="5887" spans="1:12">
      <c r="A5887" s="11" t="s">
        <v>11638</v>
      </c>
      <c r="D5887" s="11" t="s">
        <v>260</v>
      </c>
      <c r="E5887" s="19" t="s">
        <v>11888</v>
      </c>
      <c r="F5887" s="10">
        <v>42036</v>
      </c>
      <c r="G5887" s="10">
        <v>45689</v>
      </c>
      <c r="H5887" s="11">
        <v>11</v>
      </c>
      <c r="I5887" s="20" t="s">
        <v>259</v>
      </c>
      <c r="J5887" s="11" t="s">
        <v>261</v>
      </c>
      <c r="K5887" s="11" t="s">
        <v>12658</v>
      </c>
      <c r="L5887" s="11">
        <v>2</v>
      </c>
    </row>
    <row r="5888" spans="1:12">
      <c r="A5888" s="11" t="s">
        <v>11639</v>
      </c>
      <c r="D5888" s="11" t="s">
        <v>260</v>
      </c>
      <c r="E5888" s="19" t="s">
        <v>11889</v>
      </c>
      <c r="F5888" s="10">
        <v>42036</v>
      </c>
      <c r="G5888" s="10">
        <v>45689</v>
      </c>
      <c r="H5888" s="11">
        <v>11</v>
      </c>
      <c r="I5888" s="20" t="s">
        <v>259</v>
      </c>
      <c r="J5888" s="11" t="s">
        <v>261</v>
      </c>
      <c r="K5888" s="11" t="s">
        <v>12658</v>
      </c>
      <c r="L5888" s="11">
        <v>2</v>
      </c>
    </row>
    <row r="5889" spans="1:12">
      <c r="A5889" s="11" t="s">
        <v>11640</v>
      </c>
      <c r="D5889" s="11" t="s">
        <v>260</v>
      </c>
      <c r="E5889" s="19" t="s">
        <v>11890</v>
      </c>
      <c r="F5889" s="10">
        <v>42036</v>
      </c>
      <c r="G5889" s="10">
        <v>45689</v>
      </c>
      <c r="H5889" s="11">
        <v>11</v>
      </c>
      <c r="I5889" s="20" t="s">
        <v>259</v>
      </c>
      <c r="J5889" s="11" t="s">
        <v>261</v>
      </c>
      <c r="K5889" s="11" t="s">
        <v>12658</v>
      </c>
      <c r="L5889" s="11">
        <v>2</v>
      </c>
    </row>
    <row r="5890" spans="1:12">
      <c r="A5890" s="11" t="s">
        <v>11641</v>
      </c>
      <c r="D5890" s="11" t="s">
        <v>260</v>
      </c>
      <c r="E5890" s="19" t="s">
        <v>11891</v>
      </c>
      <c r="F5890" s="10">
        <v>42036</v>
      </c>
      <c r="G5890" s="10">
        <v>45689</v>
      </c>
      <c r="H5890" s="11">
        <v>11</v>
      </c>
      <c r="I5890" s="20" t="s">
        <v>259</v>
      </c>
      <c r="J5890" s="11" t="s">
        <v>261</v>
      </c>
      <c r="K5890" s="11" t="s">
        <v>12658</v>
      </c>
      <c r="L5890" s="11">
        <v>2</v>
      </c>
    </row>
    <row r="5891" spans="1:12">
      <c r="A5891" s="11" t="s">
        <v>11642</v>
      </c>
      <c r="D5891" s="11" t="s">
        <v>260</v>
      </c>
      <c r="E5891" s="19" t="s">
        <v>11892</v>
      </c>
      <c r="F5891" s="10">
        <v>42036</v>
      </c>
      <c r="G5891" s="10">
        <v>45689</v>
      </c>
      <c r="H5891" s="11">
        <v>11</v>
      </c>
      <c r="I5891" s="20" t="s">
        <v>259</v>
      </c>
      <c r="J5891" s="11" t="s">
        <v>261</v>
      </c>
      <c r="K5891" s="11" t="s">
        <v>12658</v>
      </c>
      <c r="L5891" s="11">
        <v>2</v>
      </c>
    </row>
    <row r="5892" spans="1:12">
      <c r="A5892" s="11" t="s">
        <v>11643</v>
      </c>
      <c r="D5892" s="11" t="s">
        <v>260</v>
      </c>
      <c r="E5892" s="19" t="s">
        <v>11893</v>
      </c>
      <c r="F5892" s="10">
        <v>42036</v>
      </c>
      <c r="G5892" s="10">
        <v>45689</v>
      </c>
      <c r="H5892" s="11">
        <v>11</v>
      </c>
      <c r="I5892" s="20" t="s">
        <v>259</v>
      </c>
      <c r="J5892" s="11" t="s">
        <v>261</v>
      </c>
      <c r="K5892" s="11" t="s">
        <v>12658</v>
      </c>
      <c r="L5892" s="11">
        <v>2</v>
      </c>
    </row>
    <row r="5893" spans="1:12">
      <c r="A5893" s="11" t="s">
        <v>11644</v>
      </c>
      <c r="D5893" s="11" t="s">
        <v>260</v>
      </c>
      <c r="E5893" s="19" t="s">
        <v>11894</v>
      </c>
      <c r="F5893" s="10">
        <v>42036</v>
      </c>
      <c r="G5893" s="10">
        <v>45689</v>
      </c>
      <c r="H5893" s="11">
        <v>11</v>
      </c>
      <c r="I5893" s="20" t="s">
        <v>259</v>
      </c>
      <c r="J5893" s="11" t="s">
        <v>261</v>
      </c>
      <c r="K5893" s="11" t="s">
        <v>12658</v>
      </c>
      <c r="L5893" s="11">
        <v>2</v>
      </c>
    </row>
    <row r="5894" spans="1:12">
      <c r="A5894" s="11" t="s">
        <v>11645</v>
      </c>
      <c r="D5894" s="11" t="s">
        <v>260</v>
      </c>
      <c r="E5894" s="19" t="s">
        <v>11895</v>
      </c>
      <c r="F5894" s="10">
        <v>42036</v>
      </c>
      <c r="G5894" s="10">
        <v>45689</v>
      </c>
      <c r="H5894" s="11">
        <v>11</v>
      </c>
      <c r="I5894" s="20" t="s">
        <v>259</v>
      </c>
      <c r="J5894" s="11" t="s">
        <v>261</v>
      </c>
      <c r="K5894" s="11" t="s">
        <v>12658</v>
      </c>
      <c r="L5894" s="11">
        <v>2</v>
      </c>
    </row>
    <row r="5895" spans="1:12">
      <c r="A5895" s="11" t="s">
        <v>11646</v>
      </c>
      <c r="D5895" s="11" t="s">
        <v>260</v>
      </c>
      <c r="E5895" s="19" t="s">
        <v>11896</v>
      </c>
      <c r="F5895" s="10">
        <v>42036</v>
      </c>
      <c r="G5895" s="10">
        <v>45689</v>
      </c>
      <c r="H5895" s="11">
        <v>11</v>
      </c>
      <c r="I5895" s="11" t="s">
        <v>277</v>
      </c>
      <c r="J5895" s="11" t="s">
        <v>261</v>
      </c>
      <c r="K5895" s="11" t="s">
        <v>12658</v>
      </c>
      <c r="L5895" s="11">
        <v>2</v>
      </c>
    </row>
    <row r="5896" spans="1:12">
      <c r="A5896" s="11" t="s">
        <v>11647</v>
      </c>
      <c r="D5896" s="11" t="s">
        <v>260</v>
      </c>
      <c r="E5896" s="19" t="s">
        <v>11897</v>
      </c>
      <c r="F5896" s="10">
        <v>42036</v>
      </c>
      <c r="G5896" s="10">
        <v>45689</v>
      </c>
      <c r="H5896" s="11">
        <v>11</v>
      </c>
      <c r="I5896" s="11" t="s">
        <v>277</v>
      </c>
      <c r="J5896" s="11" t="s">
        <v>261</v>
      </c>
      <c r="K5896" s="11" t="s">
        <v>12658</v>
      </c>
      <c r="L5896" s="11">
        <v>2</v>
      </c>
    </row>
    <row r="5897" spans="1:12">
      <c r="A5897" s="11" t="s">
        <v>11648</v>
      </c>
      <c r="D5897" s="11" t="s">
        <v>260</v>
      </c>
      <c r="E5897" s="19" t="s">
        <v>11898</v>
      </c>
      <c r="F5897" s="10">
        <v>42036</v>
      </c>
      <c r="G5897" s="10">
        <v>45689</v>
      </c>
      <c r="H5897" s="11">
        <v>11</v>
      </c>
      <c r="I5897" s="11" t="s">
        <v>277</v>
      </c>
      <c r="J5897" s="11" t="s">
        <v>261</v>
      </c>
      <c r="K5897" s="11" t="s">
        <v>12658</v>
      </c>
      <c r="L5897" s="11">
        <v>2</v>
      </c>
    </row>
    <row r="5898" spans="1:12">
      <c r="A5898" s="11" t="s">
        <v>11649</v>
      </c>
      <c r="D5898" s="11" t="s">
        <v>260</v>
      </c>
      <c r="E5898" s="19" t="s">
        <v>11899</v>
      </c>
      <c r="F5898" s="10">
        <v>42036</v>
      </c>
      <c r="G5898" s="10">
        <v>45689</v>
      </c>
      <c r="H5898" s="11">
        <v>11</v>
      </c>
      <c r="I5898" s="20" t="s">
        <v>259</v>
      </c>
      <c r="J5898" s="11" t="s">
        <v>261</v>
      </c>
      <c r="K5898" s="11" t="s">
        <v>12658</v>
      </c>
      <c r="L5898" s="11">
        <v>2</v>
      </c>
    </row>
    <row r="5899" spans="1:12">
      <c r="A5899" s="11" t="s">
        <v>11650</v>
      </c>
      <c r="D5899" s="11" t="s">
        <v>260</v>
      </c>
      <c r="E5899" s="19" t="s">
        <v>11900</v>
      </c>
      <c r="F5899" s="10">
        <v>42036</v>
      </c>
      <c r="G5899" s="10">
        <v>45689</v>
      </c>
      <c r="H5899" s="11">
        <v>11</v>
      </c>
      <c r="I5899" s="20" t="s">
        <v>259</v>
      </c>
      <c r="J5899" s="11" t="s">
        <v>261</v>
      </c>
      <c r="K5899" s="11" t="s">
        <v>12658</v>
      </c>
      <c r="L5899" s="11">
        <v>2</v>
      </c>
    </row>
    <row r="5900" spans="1:12">
      <c r="A5900" s="11" t="s">
        <v>11651</v>
      </c>
      <c r="D5900" s="11" t="s">
        <v>260</v>
      </c>
      <c r="E5900" s="19" t="s">
        <v>11901</v>
      </c>
      <c r="F5900" s="10">
        <v>42036</v>
      </c>
      <c r="G5900" s="10">
        <v>45689</v>
      </c>
      <c r="H5900" s="11">
        <v>11</v>
      </c>
      <c r="I5900" s="20" t="s">
        <v>259</v>
      </c>
      <c r="J5900" s="11" t="s">
        <v>261</v>
      </c>
      <c r="K5900" s="11" t="s">
        <v>12658</v>
      </c>
      <c r="L5900" s="11">
        <v>2</v>
      </c>
    </row>
    <row r="5901" spans="1:12">
      <c r="A5901" s="11" t="s">
        <v>11652</v>
      </c>
      <c r="D5901" s="11" t="s">
        <v>260</v>
      </c>
      <c r="E5901" s="19" t="s">
        <v>11902</v>
      </c>
      <c r="F5901" s="10">
        <v>42036</v>
      </c>
      <c r="G5901" s="10">
        <v>45689</v>
      </c>
      <c r="H5901" s="11">
        <v>11</v>
      </c>
      <c r="I5901" s="20" t="s">
        <v>259</v>
      </c>
      <c r="J5901" s="11" t="s">
        <v>261</v>
      </c>
      <c r="K5901" s="11" t="s">
        <v>12658</v>
      </c>
      <c r="L5901" s="11">
        <v>2</v>
      </c>
    </row>
    <row r="5902" spans="1:12">
      <c r="A5902" s="11" t="s">
        <v>11653</v>
      </c>
      <c r="D5902" s="11" t="s">
        <v>260</v>
      </c>
      <c r="E5902" s="19" t="s">
        <v>11903</v>
      </c>
      <c r="F5902" s="10">
        <v>42036</v>
      </c>
      <c r="G5902" s="10">
        <v>45689</v>
      </c>
      <c r="H5902" s="11">
        <v>11</v>
      </c>
      <c r="I5902" s="20" t="s">
        <v>259</v>
      </c>
      <c r="J5902" s="11" t="s">
        <v>261</v>
      </c>
      <c r="K5902" s="11" t="s">
        <v>12658</v>
      </c>
      <c r="L5902" s="11">
        <v>2</v>
      </c>
    </row>
    <row r="5903" spans="1:12">
      <c r="A5903" s="11" t="s">
        <v>11654</v>
      </c>
      <c r="D5903" s="11" t="s">
        <v>260</v>
      </c>
      <c r="E5903" s="19" t="s">
        <v>11904</v>
      </c>
      <c r="F5903" s="10">
        <v>42036</v>
      </c>
      <c r="G5903" s="10">
        <v>45689</v>
      </c>
      <c r="H5903" s="11">
        <v>11</v>
      </c>
      <c r="I5903" s="20" t="s">
        <v>259</v>
      </c>
      <c r="J5903" s="11" t="s">
        <v>261</v>
      </c>
      <c r="K5903" s="11" t="s">
        <v>12658</v>
      </c>
      <c r="L5903" s="11">
        <v>2</v>
      </c>
    </row>
    <row r="5904" spans="1:12">
      <c r="A5904" s="11" t="s">
        <v>11655</v>
      </c>
      <c r="D5904" s="11" t="s">
        <v>260</v>
      </c>
      <c r="E5904" s="19" t="s">
        <v>11905</v>
      </c>
      <c r="F5904" s="10">
        <v>42036</v>
      </c>
      <c r="G5904" s="10">
        <v>45689</v>
      </c>
      <c r="H5904" s="11">
        <v>11</v>
      </c>
      <c r="I5904" s="20" t="s">
        <v>259</v>
      </c>
      <c r="J5904" s="11" t="s">
        <v>261</v>
      </c>
      <c r="K5904" s="11" t="s">
        <v>12658</v>
      </c>
      <c r="L5904" s="11">
        <v>2</v>
      </c>
    </row>
    <row r="5905" spans="1:12">
      <c r="A5905" s="11" t="s">
        <v>11656</v>
      </c>
      <c r="D5905" s="11" t="s">
        <v>260</v>
      </c>
      <c r="E5905" s="19" t="s">
        <v>11906</v>
      </c>
      <c r="F5905" s="10">
        <v>42036</v>
      </c>
      <c r="G5905" s="10">
        <v>45689</v>
      </c>
      <c r="H5905" s="11">
        <v>11</v>
      </c>
      <c r="I5905" s="20" t="s">
        <v>259</v>
      </c>
      <c r="J5905" s="11" t="s">
        <v>261</v>
      </c>
      <c r="K5905" s="11" t="s">
        <v>12658</v>
      </c>
      <c r="L5905" s="11">
        <v>2</v>
      </c>
    </row>
    <row r="5906" spans="1:12">
      <c r="A5906" s="11" t="s">
        <v>11657</v>
      </c>
      <c r="D5906" s="11" t="s">
        <v>260</v>
      </c>
      <c r="E5906" s="19" t="s">
        <v>11907</v>
      </c>
      <c r="F5906" s="10">
        <v>42036</v>
      </c>
      <c r="G5906" s="10">
        <v>45689</v>
      </c>
      <c r="H5906" s="11">
        <v>11</v>
      </c>
      <c r="I5906" s="20" t="s">
        <v>259</v>
      </c>
      <c r="J5906" s="11" t="s">
        <v>261</v>
      </c>
      <c r="K5906" s="11" t="s">
        <v>12658</v>
      </c>
      <c r="L5906" s="11">
        <v>2</v>
      </c>
    </row>
    <row r="5907" spans="1:12">
      <c r="A5907" s="11" t="s">
        <v>11658</v>
      </c>
      <c r="D5907" s="11" t="s">
        <v>260</v>
      </c>
      <c r="E5907" s="19" t="s">
        <v>11908</v>
      </c>
      <c r="F5907" s="10">
        <v>42036</v>
      </c>
      <c r="G5907" s="10">
        <v>45689</v>
      </c>
      <c r="H5907" s="11">
        <v>11</v>
      </c>
      <c r="I5907" s="20" t="s">
        <v>259</v>
      </c>
      <c r="J5907" s="11" t="s">
        <v>261</v>
      </c>
      <c r="K5907" s="11" t="s">
        <v>12658</v>
      </c>
      <c r="L5907" s="11">
        <v>2</v>
      </c>
    </row>
    <row r="5908" spans="1:12">
      <c r="A5908" s="11" t="s">
        <v>11659</v>
      </c>
      <c r="D5908" s="11" t="s">
        <v>260</v>
      </c>
      <c r="E5908" s="19" t="s">
        <v>11909</v>
      </c>
      <c r="F5908" s="10">
        <v>42036</v>
      </c>
      <c r="G5908" s="10">
        <v>45689</v>
      </c>
      <c r="H5908" s="11">
        <v>11</v>
      </c>
      <c r="I5908" s="20" t="s">
        <v>259</v>
      </c>
      <c r="J5908" s="11" t="s">
        <v>261</v>
      </c>
      <c r="K5908" s="11" t="s">
        <v>12658</v>
      </c>
      <c r="L5908" s="11">
        <v>2</v>
      </c>
    </row>
    <row r="5909" spans="1:12">
      <c r="A5909" s="11" t="s">
        <v>11660</v>
      </c>
      <c r="D5909" s="11" t="s">
        <v>260</v>
      </c>
      <c r="E5909" s="19" t="s">
        <v>11910</v>
      </c>
      <c r="F5909" s="10">
        <v>42036</v>
      </c>
      <c r="G5909" s="10">
        <v>45689</v>
      </c>
      <c r="H5909" s="11">
        <v>11</v>
      </c>
      <c r="I5909" s="20" t="s">
        <v>259</v>
      </c>
      <c r="J5909" s="11" t="s">
        <v>261</v>
      </c>
      <c r="K5909" s="11" t="s">
        <v>12658</v>
      </c>
      <c r="L5909" s="11">
        <v>2</v>
      </c>
    </row>
    <row r="5910" spans="1:12">
      <c r="A5910" s="11" t="s">
        <v>11661</v>
      </c>
      <c r="D5910" s="11" t="s">
        <v>260</v>
      </c>
      <c r="E5910" s="19" t="s">
        <v>11911</v>
      </c>
      <c r="F5910" s="10">
        <v>42036</v>
      </c>
      <c r="G5910" s="10">
        <v>45689</v>
      </c>
      <c r="H5910" s="11">
        <v>11</v>
      </c>
      <c r="I5910" s="20" t="s">
        <v>259</v>
      </c>
      <c r="J5910" s="11" t="s">
        <v>261</v>
      </c>
      <c r="K5910" s="11" t="s">
        <v>12658</v>
      </c>
      <c r="L5910" s="11">
        <v>2</v>
      </c>
    </row>
    <row r="5911" spans="1:12">
      <c r="A5911" s="11" t="s">
        <v>11662</v>
      </c>
      <c r="D5911" s="11" t="s">
        <v>260</v>
      </c>
      <c r="E5911" s="19" t="s">
        <v>11912</v>
      </c>
      <c r="F5911" s="10">
        <v>42036</v>
      </c>
      <c r="G5911" s="10">
        <v>45689</v>
      </c>
      <c r="H5911" s="11">
        <v>11</v>
      </c>
      <c r="I5911" s="20" t="s">
        <v>259</v>
      </c>
      <c r="J5911" s="11" t="s">
        <v>261</v>
      </c>
      <c r="K5911" s="11" t="s">
        <v>12658</v>
      </c>
      <c r="L5911" s="11">
        <v>2</v>
      </c>
    </row>
    <row r="5912" spans="1:12">
      <c r="A5912" s="11" t="s">
        <v>11663</v>
      </c>
      <c r="D5912" s="11" t="s">
        <v>260</v>
      </c>
      <c r="E5912" s="19" t="s">
        <v>11913</v>
      </c>
      <c r="F5912" s="10">
        <v>42036</v>
      </c>
      <c r="G5912" s="10">
        <v>45689</v>
      </c>
      <c r="H5912" s="11">
        <v>11</v>
      </c>
      <c r="I5912" s="20" t="s">
        <v>259</v>
      </c>
      <c r="J5912" s="11" t="s">
        <v>261</v>
      </c>
      <c r="K5912" s="11" t="s">
        <v>12658</v>
      </c>
      <c r="L5912" s="11">
        <v>2</v>
      </c>
    </row>
    <row r="5913" spans="1:12">
      <c r="A5913" s="11" t="s">
        <v>11664</v>
      </c>
      <c r="D5913" s="11" t="s">
        <v>260</v>
      </c>
      <c r="E5913" s="19" t="s">
        <v>11914</v>
      </c>
      <c r="F5913" s="10">
        <v>42036</v>
      </c>
      <c r="G5913" s="10">
        <v>45689</v>
      </c>
      <c r="H5913" s="11">
        <v>11</v>
      </c>
      <c r="I5913" s="11" t="s">
        <v>277</v>
      </c>
      <c r="J5913" s="11" t="s">
        <v>261</v>
      </c>
      <c r="K5913" s="11" t="s">
        <v>12658</v>
      </c>
      <c r="L5913" s="11">
        <v>2</v>
      </c>
    </row>
    <row r="5914" spans="1:12">
      <c r="A5914" s="11" t="s">
        <v>11665</v>
      </c>
      <c r="D5914" s="11" t="s">
        <v>260</v>
      </c>
      <c r="E5914" s="19" t="s">
        <v>11915</v>
      </c>
      <c r="F5914" s="10">
        <v>42036</v>
      </c>
      <c r="G5914" s="10">
        <v>45689</v>
      </c>
      <c r="H5914" s="11">
        <v>11</v>
      </c>
      <c r="I5914" s="11" t="s">
        <v>277</v>
      </c>
      <c r="J5914" s="11" t="s">
        <v>261</v>
      </c>
      <c r="K5914" s="11" t="s">
        <v>12658</v>
      </c>
      <c r="L5914" s="11">
        <v>2</v>
      </c>
    </row>
    <row r="5915" spans="1:12">
      <c r="A5915" s="11" t="s">
        <v>11666</v>
      </c>
      <c r="D5915" s="11" t="s">
        <v>260</v>
      </c>
      <c r="E5915" s="19" t="s">
        <v>11916</v>
      </c>
      <c r="F5915" s="10">
        <v>42036</v>
      </c>
      <c r="G5915" s="10">
        <v>45689</v>
      </c>
      <c r="H5915" s="11">
        <v>11</v>
      </c>
      <c r="I5915" s="11" t="s">
        <v>277</v>
      </c>
      <c r="J5915" s="11" t="s">
        <v>261</v>
      </c>
      <c r="K5915" s="11" t="s">
        <v>12658</v>
      </c>
      <c r="L5915" s="11">
        <v>2</v>
      </c>
    </row>
    <row r="5916" spans="1:12">
      <c r="A5916" s="11" t="s">
        <v>11667</v>
      </c>
      <c r="D5916" s="11" t="s">
        <v>260</v>
      </c>
      <c r="E5916" s="19" t="s">
        <v>11917</v>
      </c>
      <c r="F5916" s="10">
        <v>42036</v>
      </c>
      <c r="G5916" s="10">
        <v>45689</v>
      </c>
      <c r="H5916" s="11">
        <v>11</v>
      </c>
      <c r="I5916" s="20" t="s">
        <v>259</v>
      </c>
      <c r="J5916" s="11" t="s">
        <v>261</v>
      </c>
      <c r="K5916" s="11" t="s">
        <v>12658</v>
      </c>
      <c r="L5916" s="11">
        <v>2</v>
      </c>
    </row>
    <row r="5917" spans="1:12">
      <c r="A5917" s="11" t="s">
        <v>11668</v>
      </c>
      <c r="D5917" s="11" t="s">
        <v>260</v>
      </c>
      <c r="E5917" s="19" t="s">
        <v>11918</v>
      </c>
      <c r="F5917" s="10">
        <v>42036</v>
      </c>
      <c r="G5917" s="10">
        <v>45689</v>
      </c>
      <c r="H5917" s="11">
        <v>11</v>
      </c>
      <c r="I5917" s="20" t="s">
        <v>259</v>
      </c>
      <c r="J5917" s="11" t="s">
        <v>261</v>
      </c>
      <c r="K5917" s="11" t="s">
        <v>12658</v>
      </c>
      <c r="L5917" s="11">
        <v>2</v>
      </c>
    </row>
    <row r="5918" spans="1:12">
      <c r="A5918" s="11" t="s">
        <v>11669</v>
      </c>
      <c r="D5918" s="11" t="s">
        <v>260</v>
      </c>
      <c r="E5918" s="19" t="s">
        <v>11919</v>
      </c>
      <c r="F5918" s="10">
        <v>42036</v>
      </c>
      <c r="G5918" s="10">
        <v>45689</v>
      </c>
      <c r="H5918" s="11">
        <v>11</v>
      </c>
      <c r="I5918" s="20" t="s">
        <v>259</v>
      </c>
      <c r="J5918" s="11" t="s">
        <v>261</v>
      </c>
      <c r="K5918" s="11" t="s">
        <v>12658</v>
      </c>
      <c r="L5918" s="11">
        <v>2</v>
      </c>
    </row>
    <row r="5919" spans="1:12">
      <c r="A5919" s="11" t="s">
        <v>11670</v>
      </c>
      <c r="D5919" s="11" t="s">
        <v>260</v>
      </c>
      <c r="E5919" s="19" t="s">
        <v>11920</v>
      </c>
      <c r="F5919" s="10">
        <v>42036</v>
      </c>
      <c r="G5919" s="10">
        <v>45689</v>
      </c>
      <c r="H5919" s="11">
        <v>11</v>
      </c>
      <c r="I5919" s="20" t="s">
        <v>259</v>
      </c>
      <c r="J5919" s="11" t="s">
        <v>261</v>
      </c>
      <c r="K5919" s="11" t="s">
        <v>12658</v>
      </c>
      <c r="L5919" s="11">
        <v>2</v>
      </c>
    </row>
    <row r="5920" spans="1:12">
      <c r="A5920" s="11" t="s">
        <v>11671</v>
      </c>
      <c r="D5920" s="11" t="s">
        <v>260</v>
      </c>
      <c r="E5920" s="19" t="s">
        <v>11921</v>
      </c>
      <c r="F5920" s="10">
        <v>42036</v>
      </c>
      <c r="G5920" s="10">
        <v>45689</v>
      </c>
      <c r="H5920" s="11">
        <v>11</v>
      </c>
      <c r="I5920" s="20" t="s">
        <v>259</v>
      </c>
      <c r="J5920" s="11" t="s">
        <v>261</v>
      </c>
      <c r="K5920" s="11" t="s">
        <v>12658</v>
      </c>
      <c r="L5920" s="11">
        <v>2</v>
      </c>
    </row>
    <row r="5921" spans="1:12">
      <c r="A5921" s="11" t="s">
        <v>11672</v>
      </c>
      <c r="D5921" s="11" t="s">
        <v>260</v>
      </c>
      <c r="E5921" s="19" t="s">
        <v>11922</v>
      </c>
      <c r="F5921" s="10">
        <v>42036</v>
      </c>
      <c r="G5921" s="10">
        <v>45689</v>
      </c>
      <c r="H5921" s="11">
        <v>11</v>
      </c>
      <c r="I5921" s="20" t="s">
        <v>259</v>
      </c>
      <c r="J5921" s="11" t="s">
        <v>261</v>
      </c>
      <c r="K5921" s="11" t="s">
        <v>12658</v>
      </c>
      <c r="L5921" s="11">
        <v>2</v>
      </c>
    </row>
    <row r="5922" spans="1:12">
      <c r="A5922" s="11" t="s">
        <v>11673</v>
      </c>
      <c r="D5922" s="11" t="s">
        <v>260</v>
      </c>
      <c r="E5922" s="19" t="s">
        <v>11923</v>
      </c>
      <c r="F5922" s="10">
        <v>42036</v>
      </c>
      <c r="G5922" s="10">
        <v>45689</v>
      </c>
      <c r="H5922" s="11">
        <v>11</v>
      </c>
      <c r="I5922" s="20" t="s">
        <v>259</v>
      </c>
      <c r="J5922" s="11" t="s">
        <v>261</v>
      </c>
      <c r="K5922" s="11" t="s">
        <v>12658</v>
      </c>
      <c r="L5922" s="11">
        <v>2</v>
      </c>
    </row>
    <row r="5923" spans="1:12">
      <c r="A5923" s="11" t="s">
        <v>11674</v>
      </c>
      <c r="D5923" s="11" t="s">
        <v>260</v>
      </c>
      <c r="E5923" s="19" t="s">
        <v>11924</v>
      </c>
      <c r="F5923" s="10">
        <v>42036</v>
      </c>
      <c r="G5923" s="10">
        <v>45689</v>
      </c>
      <c r="H5923" s="11">
        <v>11</v>
      </c>
      <c r="I5923" s="20" t="s">
        <v>259</v>
      </c>
      <c r="J5923" s="11" t="s">
        <v>261</v>
      </c>
      <c r="K5923" s="11" t="s">
        <v>12658</v>
      </c>
      <c r="L5923" s="11">
        <v>2</v>
      </c>
    </row>
    <row r="5924" spans="1:12">
      <c r="A5924" s="11" t="s">
        <v>11675</v>
      </c>
      <c r="D5924" s="11" t="s">
        <v>260</v>
      </c>
      <c r="E5924" s="19" t="s">
        <v>11925</v>
      </c>
      <c r="F5924" s="10">
        <v>42036</v>
      </c>
      <c r="G5924" s="10">
        <v>45689</v>
      </c>
      <c r="H5924" s="11">
        <v>11</v>
      </c>
      <c r="I5924" s="20" t="s">
        <v>259</v>
      </c>
      <c r="J5924" s="11" t="s">
        <v>261</v>
      </c>
      <c r="K5924" s="11" t="s">
        <v>12658</v>
      </c>
      <c r="L5924" s="11">
        <v>2</v>
      </c>
    </row>
    <row r="5925" spans="1:12">
      <c r="A5925" s="11" t="s">
        <v>11676</v>
      </c>
      <c r="D5925" s="11" t="s">
        <v>260</v>
      </c>
      <c r="E5925" s="19" t="s">
        <v>11926</v>
      </c>
      <c r="F5925" s="10">
        <v>42036</v>
      </c>
      <c r="G5925" s="10">
        <v>45689</v>
      </c>
      <c r="H5925" s="11">
        <v>11</v>
      </c>
      <c r="I5925" s="20" t="s">
        <v>259</v>
      </c>
      <c r="J5925" s="11" t="s">
        <v>261</v>
      </c>
      <c r="K5925" s="11" t="s">
        <v>12658</v>
      </c>
      <c r="L5925" s="11">
        <v>2</v>
      </c>
    </row>
    <row r="5926" spans="1:12">
      <c r="A5926" s="11" t="s">
        <v>11677</v>
      </c>
      <c r="D5926" s="11" t="s">
        <v>260</v>
      </c>
      <c r="E5926" s="19" t="s">
        <v>11927</v>
      </c>
      <c r="F5926" s="10">
        <v>42036</v>
      </c>
      <c r="G5926" s="10">
        <v>45689</v>
      </c>
      <c r="H5926" s="11">
        <v>11</v>
      </c>
      <c r="I5926" s="20" t="s">
        <v>259</v>
      </c>
      <c r="J5926" s="11" t="s">
        <v>261</v>
      </c>
      <c r="K5926" s="11" t="s">
        <v>12658</v>
      </c>
      <c r="L5926" s="11">
        <v>2</v>
      </c>
    </row>
    <row r="5927" spans="1:12">
      <c r="A5927" s="11" t="s">
        <v>11678</v>
      </c>
      <c r="D5927" s="11" t="s">
        <v>260</v>
      </c>
      <c r="E5927" s="19" t="s">
        <v>11928</v>
      </c>
      <c r="F5927" s="10">
        <v>42036</v>
      </c>
      <c r="G5927" s="10">
        <v>45689</v>
      </c>
      <c r="H5927" s="11">
        <v>11</v>
      </c>
      <c r="I5927" s="20" t="s">
        <v>259</v>
      </c>
      <c r="J5927" s="11" t="s">
        <v>261</v>
      </c>
      <c r="K5927" s="11" t="s">
        <v>12658</v>
      </c>
      <c r="L5927" s="11">
        <v>2</v>
      </c>
    </row>
    <row r="5928" spans="1:12">
      <c r="A5928" s="11" t="s">
        <v>11679</v>
      </c>
      <c r="D5928" s="11" t="s">
        <v>260</v>
      </c>
      <c r="E5928" s="19" t="s">
        <v>11929</v>
      </c>
      <c r="F5928" s="10">
        <v>42036</v>
      </c>
      <c r="G5928" s="10">
        <v>45689</v>
      </c>
      <c r="H5928" s="11">
        <v>11</v>
      </c>
      <c r="I5928" s="20" t="s">
        <v>259</v>
      </c>
      <c r="J5928" s="11" t="s">
        <v>261</v>
      </c>
      <c r="K5928" s="11" t="s">
        <v>12658</v>
      </c>
      <c r="L5928" s="11">
        <v>2</v>
      </c>
    </row>
    <row r="5929" spans="1:12">
      <c r="A5929" s="11" t="s">
        <v>11680</v>
      </c>
      <c r="D5929" s="11" t="s">
        <v>260</v>
      </c>
      <c r="E5929" s="19" t="s">
        <v>11930</v>
      </c>
      <c r="F5929" s="10">
        <v>42036</v>
      </c>
      <c r="G5929" s="10">
        <v>45689</v>
      </c>
      <c r="H5929" s="11">
        <v>11</v>
      </c>
      <c r="I5929" s="20" t="s">
        <v>259</v>
      </c>
      <c r="J5929" s="11" t="s">
        <v>261</v>
      </c>
      <c r="K5929" s="11" t="s">
        <v>12658</v>
      </c>
      <c r="L5929" s="11">
        <v>2</v>
      </c>
    </row>
    <row r="5930" spans="1:12">
      <c r="A5930" s="11" t="s">
        <v>11681</v>
      </c>
      <c r="D5930" s="11" t="s">
        <v>260</v>
      </c>
      <c r="E5930" s="19" t="s">
        <v>11931</v>
      </c>
      <c r="F5930" s="10">
        <v>42036</v>
      </c>
      <c r="G5930" s="10">
        <v>45689</v>
      </c>
      <c r="H5930" s="11">
        <v>11</v>
      </c>
      <c r="I5930" s="20" t="s">
        <v>259</v>
      </c>
      <c r="J5930" s="11" t="s">
        <v>261</v>
      </c>
      <c r="K5930" s="11" t="s">
        <v>12658</v>
      </c>
      <c r="L5930" s="11">
        <v>2</v>
      </c>
    </row>
    <row r="5931" spans="1:12">
      <c r="A5931" s="11" t="s">
        <v>11682</v>
      </c>
      <c r="D5931" s="11" t="s">
        <v>260</v>
      </c>
      <c r="E5931" s="19" t="s">
        <v>11932</v>
      </c>
      <c r="F5931" s="10">
        <v>42036</v>
      </c>
      <c r="G5931" s="10">
        <v>45689</v>
      </c>
      <c r="H5931" s="11">
        <v>11</v>
      </c>
      <c r="I5931" s="11" t="s">
        <v>277</v>
      </c>
      <c r="J5931" s="11" t="s">
        <v>261</v>
      </c>
      <c r="K5931" s="11" t="s">
        <v>12658</v>
      </c>
      <c r="L5931" s="11">
        <v>2</v>
      </c>
    </row>
    <row r="5932" spans="1:12">
      <c r="A5932" s="11" t="s">
        <v>11683</v>
      </c>
      <c r="D5932" s="11" t="s">
        <v>260</v>
      </c>
      <c r="E5932" s="19" t="s">
        <v>11933</v>
      </c>
      <c r="F5932" s="10">
        <v>42036</v>
      </c>
      <c r="G5932" s="10">
        <v>45689</v>
      </c>
      <c r="H5932" s="11">
        <v>11</v>
      </c>
      <c r="I5932" s="11" t="s">
        <v>277</v>
      </c>
      <c r="J5932" s="11" t="s">
        <v>261</v>
      </c>
      <c r="K5932" s="11" t="s">
        <v>12658</v>
      </c>
      <c r="L5932" s="11">
        <v>2</v>
      </c>
    </row>
    <row r="5933" spans="1:12">
      <c r="A5933" s="11" t="s">
        <v>11684</v>
      </c>
      <c r="D5933" s="11" t="s">
        <v>260</v>
      </c>
      <c r="E5933" s="19" t="s">
        <v>11934</v>
      </c>
      <c r="F5933" s="10">
        <v>42036</v>
      </c>
      <c r="G5933" s="10">
        <v>45689</v>
      </c>
      <c r="H5933" s="11">
        <v>11</v>
      </c>
      <c r="I5933" s="11" t="s">
        <v>277</v>
      </c>
      <c r="J5933" s="11" t="s">
        <v>261</v>
      </c>
      <c r="K5933" s="11" t="s">
        <v>12658</v>
      </c>
      <c r="L5933" s="11">
        <v>2</v>
      </c>
    </row>
    <row r="5934" spans="1:12">
      <c r="A5934" s="11" t="s">
        <v>11685</v>
      </c>
      <c r="D5934" s="11" t="s">
        <v>260</v>
      </c>
      <c r="E5934" s="19" t="s">
        <v>11935</v>
      </c>
      <c r="F5934" s="10">
        <v>42036</v>
      </c>
      <c r="G5934" s="10">
        <v>45689</v>
      </c>
      <c r="H5934" s="11">
        <v>11</v>
      </c>
      <c r="I5934" s="20" t="s">
        <v>259</v>
      </c>
      <c r="J5934" s="11" t="s">
        <v>261</v>
      </c>
      <c r="K5934" s="11" t="s">
        <v>12658</v>
      </c>
      <c r="L5934" s="11">
        <v>2</v>
      </c>
    </row>
    <row r="5935" spans="1:12">
      <c r="A5935" s="11" t="s">
        <v>11686</v>
      </c>
      <c r="D5935" s="11" t="s">
        <v>260</v>
      </c>
      <c r="E5935" s="19" t="s">
        <v>11936</v>
      </c>
      <c r="F5935" s="10">
        <v>42036</v>
      </c>
      <c r="G5935" s="10">
        <v>45689</v>
      </c>
      <c r="H5935" s="11">
        <v>11</v>
      </c>
      <c r="I5935" s="20" t="s">
        <v>259</v>
      </c>
      <c r="J5935" s="11" t="s">
        <v>261</v>
      </c>
      <c r="K5935" s="11" t="s">
        <v>12658</v>
      </c>
      <c r="L5935" s="11">
        <v>2</v>
      </c>
    </row>
    <row r="5936" spans="1:12">
      <c r="A5936" s="11" t="s">
        <v>11687</v>
      </c>
      <c r="D5936" s="11" t="s">
        <v>260</v>
      </c>
      <c r="E5936" s="19" t="s">
        <v>11937</v>
      </c>
      <c r="F5936" s="10">
        <v>42036</v>
      </c>
      <c r="G5936" s="10">
        <v>45689</v>
      </c>
      <c r="H5936" s="11">
        <v>11</v>
      </c>
      <c r="I5936" s="20" t="s">
        <v>259</v>
      </c>
      <c r="J5936" s="11" t="s">
        <v>261</v>
      </c>
      <c r="K5936" s="11" t="s">
        <v>12658</v>
      </c>
      <c r="L5936" s="11">
        <v>2</v>
      </c>
    </row>
    <row r="5937" spans="1:12">
      <c r="A5937" s="11" t="s">
        <v>11688</v>
      </c>
      <c r="D5937" s="11" t="s">
        <v>260</v>
      </c>
      <c r="E5937" s="19" t="s">
        <v>11938</v>
      </c>
      <c r="F5937" s="10">
        <v>42036</v>
      </c>
      <c r="G5937" s="10">
        <v>45689</v>
      </c>
      <c r="H5937" s="11">
        <v>11</v>
      </c>
      <c r="I5937" s="20" t="s">
        <v>259</v>
      </c>
      <c r="J5937" s="11" t="s">
        <v>261</v>
      </c>
      <c r="K5937" s="11" t="s">
        <v>12658</v>
      </c>
      <c r="L5937" s="11">
        <v>2</v>
      </c>
    </row>
    <row r="5938" spans="1:12">
      <c r="A5938" s="11" t="s">
        <v>11689</v>
      </c>
      <c r="D5938" s="11" t="s">
        <v>260</v>
      </c>
      <c r="E5938" s="19" t="s">
        <v>11939</v>
      </c>
      <c r="F5938" s="10">
        <v>42036</v>
      </c>
      <c r="G5938" s="10">
        <v>45689</v>
      </c>
      <c r="H5938" s="11">
        <v>11</v>
      </c>
      <c r="I5938" s="20" t="s">
        <v>259</v>
      </c>
      <c r="J5938" s="11" t="s">
        <v>261</v>
      </c>
      <c r="K5938" s="11" t="s">
        <v>12658</v>
      </c>
      <c r="L5938" s="11">
        <v>2</v>
      </c>
    </row>
    <row r="5939" spans="1:12">
      <c r="A5939" s="11" t="s">
        <v>11690</v>
      </c>
      <c r="D5939" s="11" t="s">
        <v>260</v>
      </c>
      <c r="E5939" s="19" t="s">
        <v>11940</v>
      </c>
      <c r="F5939" s="10">
        <v>42036</v>
      </c>
      <c r="G5939" s="10">
        <v>45689</v>
      </c>
      <c r="H5939" s="11">
        <v>11</v>
      </c>
      <c r="I5939" s="20" t="s">
        <v>259</v>
      </c>
      <c r="J5939" s="11" t="s">
        <v>261</v>
      </c>
      <c r="K5939" s="11" t="s">
        <v>12658</v>
      </c>
      <c r="L5939" s="11">
        <v>2</v>
      </c>
    </row>
    <row r="5940" spans="1:12">
      <c r="A5940" s="11" t="s">
        <v>11691</v>
      </c>
      <c r="D5940" s="11" t="s">
        <v>260</v>
      </c>
      <c r="E5940" s="19" t="s">
        <v>11941</v>
      </c>
      <c r="F5940" s="10">
        <v>42036</v>
      </c>
      <c r="G5940" s="10">
        <v>45689</v>
      </c>
      <c r="H5940" s="11">
        <v>11</v>
      </c>
      <c r="I5940" s="20" t="s">
        <v>259</v>
      </c>
      <c r="J5940" s="11" t="s">
        <v>261</v>
      </c>
      <c r="K5940" s="11" t="s">
        <v>12658</v>
      </c>
      <c r="L5940" s="11">
        <v>2</v>
      </c>
    </row>
    <row r="5941" spans="1:12">
      <c r="A5941" s="11" t="s">
        <v>11692</v>
      </c>
      <c r="D5941" s="11" t="s">
        <v>260</v>
      </c>
      <c r="E5941" s="19" t="s">
        <v>11942</v>
      </c>
      <c r="F5941" s="10">
        <v>42036</v>
      </c>
      <c r="G5941" s="10">
        <v>45689</v>
      </c>
      <c r="H5941" s="11">
        <v>11</v>
      </c>
      <c r="I5941" s="20" t="s">
        <v>259</v>
      </c>
      <c r="J5941" s="11" t="s">
        <v>261</v>
      </c>
      <c r="K5941" s="11" t="s">
        <v>12658</v>
      </c>
      <c r="L5941" s="11">
        <v>2</v>
      </c>
    </row>
    <row r="5942" spans="1:12">
      <c r="A5942" s="11" t="s">
        <v>11693</v>
      </c>
      <c r="D5942" s="11" t="s">
        <v>260</v>
      </c>
      <c r="E5942" s="19" t="s">
        <v>11943</v>
      </c>
      <c r="F5942" s="10">
        <v>42036</v>
      </c>
      <c r="G5942" s="10">
        <v>45689</v>
      </c>
      <c r="H5942" s="11">
        <v>11</v>
      </c>
      <c r="I5942" s="20" t="s">
        <v>259</v>
      </c>
      <c r="J5942" s="11" t="s">
        <v>261</v>
      </c>
      <c r="K5942" s="11" t="s">
        <v>12658</v>
      </c>
      <c r="L5942" s="11">
        <v>2</v>
      </c>
    </row>
    <row r="5943" spans="1:12">
      <c r="A5943" s="11" t="s">
        <v>11694</v>
      </c>
      <c r="D5943" s="11" t="s">
        <v>260</v>
      </c>
      <c r="E5943" s="19" t="s">
        <v>11944</v>
      </c>
      <c r="F5943" s="10">
        <v>42036</v>
      </c>
      <c r="G5943" s="10">
        <v>45689</v>
      </c>
      <c r="H5943" s="11">
        <v>11</v>
      </c>
      <c r="I5943" s="20" t="s">
        <v>259</v>
      </c>
      <c r="J5943" s="11" t="s">
        <v>261</v>
      </c>
      <c r="K5943" s="11" t="s">
        <v>12658</v>
      </c>
      <c r="L5943" s="11">
        <v>2</v>
      </c>
    </row>
    <row r="5944" spans="1:12">
      <c r="A5944" s="11" t="s">
        <v>11695</v>
      </c>
      <c r="D5944" s="11" t="s">
        <v>260</v>
      </c>
      <c r="E5944" s="19" t="s">
        <v>11945</v>
      </c>
      <c r="F5944" s="10">
        <v>42036</v>
      </c>
      <c r="G5944" s="10">
        <v>45689</v>
      </c>
      <c r="H5944" s="11">
        <v>11</v>
      </c>
      <c r="I5944" s="20" t="s">
        <v>259</v>
      </c>
      <c r="J5944" s="11" t="s">
        <v>261</v>
      </c>
      <c r="K5944" s="11" t="s">
        <v>12658</v>
      </c>
      <c r="L5944" s="11">
        <v>2</v>
      </c>
    </row>
    <row r="5945" spans="1:12">
      <c r="A5945" s="11" t="s">
        <v>11696</v>
      </c>
      <c r="D5945" s="11" t="s">
        <v>260</v>
      </c>
      <c r="E5945" s="19" t="s">
        <v>11946</v>
      </c>
      <c r="F5945" s="10">
        <v>42036</v>
      </c>
      <c r="G5945" s="10">
        <v>45689</v>
      </c>
      <c r="H5945" s="11">
        <v>11</v>
      </c>
      <c r="I5945" s="20" t="s">
        <v>259</v>
      </c>
      <c r="J5945" s="11" t="s">
        <v>261</v>
      </c>
      <c r="K5945" s="11" t="s">
        <v>12658</v>
      </c>
      <c r="L5945" s="11">
        <v>2</v>
      </c>
    </row>
    <row r="5946" spans="1:12">
      <c r="A5946" s="11" t="s">
        <v>11697</v>
      </c>
      <c r="D5946" s="11" t="s">
        <v>260</v>
      </c>
      <c r="E5946" s="19" t="s">
        <v>11947</v>
      </c>
      <c r="F5946" s="10">
        <v>42036</v>
      </c>
      <c r="G5946" s="10">
        <v>45689</v>
      </c>
      <c r="H5946" s="11">
        <v>11</v>
      </c>
      <c r="I5946" s="20" t="s">
        <v>259</v>
      </c>
      <c r="J5946" s="11" t="s">
        <v>261</v>
      </c>
      <c r="K5946" s="11" t="s">
        <v>12658</v>
      </c>
      <c r="L5946" s="11">
        <v>2</v>
      </c>
    </row>
    <row r="5947" spans="1:12">
      <c r="A5947" s="11" t="s">
        <v>11698</v>
      </c>
      <c r="D5947" s="11" t="s">
        <v>260</v>
      </c>
      <c r="E5947" s="19" t="s">
        <v>11948</v>
      </c>
      <c r="F5947" s="10">
        <v>42036</v>
      </c>
      <c r="G5947" s="10">
        <v>45689</v>
      </c>
      <c r="H5947" s="11">
        <v>11</v>
      </c>
      <c r="I5947" s="20" t="s">
        <v>259</v>
      </c>
      <c r="J5947" s="11" t="s">
        <v>261</v>
      </c>
      <c r="K5947" s="11" t="s">
        <v>12658</v>
      </c>
      <c r="L5947" s="11">
        <v>2</v>
      </c>
    </row>
    <row r="5948" spans="1:12">
      <c r="A5948" s="11" t="s">
        <v>11699</v>
      </c>
      <c r="D5948" s="11" t="s">
        <v>260</v>
      </c>
      <c r="E5948" s="19" t="s">
        <v>11949</v>
      </c>
      <c r="F5948" s="10">
        <v>42036</v>
      </c>
      <c r="G5948" s="10">
        <v>45689</v>
      </c>
      <c r="H5948" s="11">
        <v>11</v>
      </c>
      <c r="I5948" s="20" t="s">
        <v>259</v>
      </c>
      <c r="J5948" s="11" t="s">
        <v>261</v>
      </c>
      <c r="K5948" s="11" t="s">
        <v>12658</v>
      </c>
      <c r="L5948" s="11">
        <v>2</v>
      </c>
    </row>
    <row r="5949" spans="1:12">
      <c r="A5949" s="11" t="s">
        <v>11700</v>
      </c>
      <c r="D5949" s="11" t="s">
        <v>260</v>
      </c>
      <c r="E5949" s="19" t="s">
        <v>11950</v>
      </c>
      <c r="F5949" s="10">
        <v>42036</v>
      </c>
      <c r="G5949" s="10">
        <v>45689</v>
      </c>
      <c r="H5949" s="11">
        <v>11</v>
      </c>
      <c r="I5949" s="11" t="s">
        <v>277</v>
      </c>
      <c r="J5949" s="11" t="s">
        <v>261</v>
      </c>
      <c r="K5949" s="11" t="s">
        <v>12658</v>
      </c>
      <c r="L5949" s="11">
        <v>2</v>
      </c>
    </row>
    <row r="5950" spans="1:12">
      <c r="A5950" s="11" t="s">
        <v>11701</v>
      </c>
      <c r="D5950" s="11" t="s">
        <v>260</v>
      </c>
      <c r="E5950" s="19" t="s">
        <v>11951</v>
      </c>
      <c r="F5950" s="10">
        <v>42036</v>
      </c>
      <c r="G5950" s="10">
        <v>45689</v>
      </c>
      <c r="H5950" s="11">
        <v>11</v>
      </c>
      <c r="I5950" s="11" t="s">
        <v>277</v>
      </c>
      <c r="J5950" s="11" t="s">
        <v>261</v>
      </c>
      <c r="K5950" s="11" t="s">
        <v>12658</v>
      </c>
      <c r="L5950" s="11">
        <v>2</v>
      </c>
    </row>
    <row r="5951" spans="1:12">
      <c r="A5951" s="11" t="s">
        <v>11702</v>
      </c>
      <c r="D5951" s="11" t="s">
        <v>260</v>
      </c>
      <c r="E5951" s="19" t="s">
        <v>11952</v>
      </c>
      <c r="F5951" s="10">
        <v>42036</v>
      </c>
      <c r="G5951" s="10">
        <v>45689</v>
      </c>
      <c r="H5951" s="11">
        <v>11</v>
      </c>
      <c r="I5951" s="11" t="s">
        <v>277</v>
      </c>
      <c r="J5951" s="11" t="s">
        <v>261</v>
      </c>
      <c r="K5951" s="11" t="s">
        <v>12658</v>
      </c>
      <c r="L5951" s="11">
        <v>2</v>
      </c>
    </row>
    <row r="5952" spans="1:12">
      <c r="A5952" s="11" t="s">
        <v>11703</v>
      </c>
      <c r="D5952" s="11" t="s">
        <v>260</v>
      </c>
      <c r="E5952" s="19" t="s">
        <v>11953</v>
      </c>
      <c r="F5952" s="10">
        <v>42036</v>
      </c>
      <c r="G5952" s="10">
        <v>45689</v>
      </c>
      <c r="H5952" s="11">
        <v>11</v>
      </c>
      <c r="I5952" s="20" t="s">
        <v>259</v>
      </c>
      <c r="J5952" s="11" t="s">
        <v>261</v>
      </c>
      <c r="K5952" s="11" t="s">
        <v>12658</v>
      </c>
      <c r="L5952" s="11">
        <v>2</v>
      </c>
    </row>
    <row r="5953" spans="1:12">
      <c r="A5953" s="11" t="s">
        <v>11704</v>
      </c>
      <c r="D5953" s="11" t="s">
        <v>260</v>
      </c>
      <c r="E5953" s="19" t="s">
        <v>11954</v>
      </c>
      <c r="F5953" s="10">
        <v>42036</v>
      </c>
      <c r="G5953" s="10">
        <v>45689</v>
      </c>
      <c r="H5953" s="11">
        <v>11</v>
      </c>
      <c r="I5953" s="20" t="s">
        <v>259</v>
      </c>
      <c r="J5953" s="11" t="s">
        <v>261</v>
      </c>
      <c r="K5953" s="11" t="s">
        <v>12658</v>
      </c>
      <c r="L5953" s="11">
        <v>2</v>
      </c>
    </row>
    <row r="5954" spans="1:12">
      <c r="A5954" s="11" t="s">
        <v>11705</v>
      </c>
      <c r="D5954" s="11" t="s">
        <v>260</v>
      </c>
      <c r="E5954" s="19" t="s">
        <v>11955</v>
      </c>
      <c r="F5954" s="10">
        <v>42036</v>
      </c>
      <c r="G5954" s="10">
        <v>45689</v>
      </c>
      <c r="H5954" s="11">
        <v>11</v>
      </c>
      <c r="I5954" s="20" t="s">
        <v>259</v>
      </c>
      <c r="J5954" s="11" t="s">
        <v>261</v>
      </c>
      <c r="K5954" s="11" t="s">
        <v>12658</v>
      </c>
      <c r="L5954" s="11">
        <v>2</v>
      </c>
    </row>
    <row r="5955" spans="1:12">
      <c r="A5955" s="11" t="s">
        <v>11706</v>
      </c>
      <c r="D5955" s="11" t="s">
        <v>260</v>
      </c>
      <c r="E5955" s="19" t="s">
        <v>11956</v>
      </c>
      <c r="F5955" s="10">
        <v>42036</v>
      </c>
      <c r="G5955" s="10">
        <v>45689</v>
      </c>
      <c r="H5955" s="11">
        <v>11</v>
      </c>
      <c r="I5955" s="20" t="s">
        <v>259</v>
      </c>
      <c r="J5955" s="11" t="s">
        <v>261</v>
      </c>
      <c r="K5955" s="11" t="s">
        <v>12658</v>
      </c>
      <c r="L5955" s="11">
        <v>2</v>
      </c>
    </row>
    <row r="5956" spans="1:12">
      <c r="A5956" s="11" t="s">
        <v>11707</v>
      </c>
      <c r="D5956" s="11" t="s">
        <v>260</v>
      </c>
      <c r="E5956" s="19" t="s">
        <v>11957</v>
      </c>
      <c r="F5956" s="10">
        <v>42036</v>
      </c>
      <c r="G5956" s="10">
        <v>45689</v>
      </c>
      <c r="H5956" s="11">
        <v>11</v>
      </c>
      <c r="I5956" s="20" t="s">
        <v>259</v>
      </c>
      <c r="J5956" s="11" t="s">
        <v>261</v>
      </c>
      <c r="K5956" s="11" t="s">
        <v>12658</v>
      </c>
      <c r="L5956" s="11">
        <v>2</v>
      </c>
    </row>
    <row r="5957" spans="1:12">
      <c r="A5957" s="11" t="s">
        <v>11708</v>
      </c>
      <c r="D5957" s="11" t="s">
        <v>260</v>
      </c>
      <c r="E5957" s="19" t="s">
        <v>11958</v>
      </c>
      <c r="F5957" s="10">
        <v>42036</v>
      </c>
      <c r="G5957" s="10">
        <v>45689</v>
      </c>
      <c r="H5957" s="11">
        <v>11</v>
      </c>
      <c r="I5957" s="20" t="s">
        <v>259</v>
      </c>
      <c r="J5957" s="11" t="s">
        <v>261</v>
      </c>
      <c r="K5957" s="11" t="s">
        <v>12658</v>
      </c>
      <c r="L5957" s="11">
        <v>2</v>
      </c>
    </row>
    <row r="5958" spans="1:12">
      <c r="A5958" s="11" t="s">
        <v>11709</v>
      </c>
      <c r="D5958" s="11" t="s">
        <v>260</v>
      </c>
      <c r="E5958" s="19" t="s">
        <v>11959</v>
      </c>
      <c r="F5958" s="10">
        <v>42036</v>
      </c>
      <c r="G5958" s="10">
        <v>45689</v>
      </c>
      <c r="H5958" s="11">
        <v>11</v>
      </c>
      <c r="I5958" s="20" t="s">
        <v>259</v>
      </c>
      <c r="J5958" s="11" t="s">
        <v>261</v>
      </c>
      <c r="K5958" s="11" t="s">
        <v>12658</v>
      </c>
      <c r="L5958" s="11">
        <v>2</v>
      </c>
    </row>
    <row r="5959" spans="1:12">
      <c r="A5959" s="11" t="s">
        <v>11710</v>
      </c>
      <c r="D5959" s="11" t="s">
        <v>260</v>
      </c>
      <c r="E5959" s="19" t="s">
        <v>11960</v>
      </c>
      <c r="F5959" s="10">
        <v>42036</v>
      </c>
      <c r="G5959" s="10">
        <v>45689</v>
      </c>
      <c r="H5959" s="11">
        <v>11</v>
      </c>
      <c r="I5959" s="20" t="s">
        <v>259</v>
      </c>
      <c r="J5959" s="11" t="s">
        <v>261</v>
      </c>
      <c r="K5959" s="11" t="s">
        <v>12658</v>
      </c>
      <c r="L5959" s="11">
        <v>2</v>
      </c>
    </row>
    <row r="5960" spans="1:12">
      <c r="A5960" s="11" t="s">
        <v>11711</v>
      </c>
      <c r="D5960" s="11" t="s">
        <v>260</v>
      </c>
      <c r="E5960" s="19" t="s">
        <v>11961</v>
      </c>
      <c r="F5960" s="10">
        <v>42036</v>
      </c>
      <c r="G5960" s="10">
        <v>45689</v>
      </c>
      <c r="H5960" s="11">
        <v>11</v>
      </c>
      <c r="I5960" s="20" t="s">
        <v>259</v>
      </c>
      <c r="J5960" s="11" t="s">
        <v>261</v>
      </c>
      <c r="K5960" s="11" t="s">
        <v>12658</v>
      </c>
      <c r="L5960" s="11">
        <v>2</v>
      </c>
    </row>
    <row r="5961" spans="1:12">
      <c r="A5961" s="11" t="s">
        <v>11712</v>
      </c>
      <c r="D5961" s="11" t="s">
        <v>260</v>
      </c>
      <c r="E5961" s="19" t="s">
        <v>11962</v>
      </c>
      <c r="F5961" s="10">
        <v>42036</v>
      </c>
      <c r="G5961" s="10">
        <v>45689</v>
      </c>
      <c r="H5961" s="11">
        <v>11</v>
      </c>
      <c r="I5961" s="20" t="s">
        <v>259</v>
      </c>
      <c r="J5961" s="11" t="s">
        <v>261</v>
      </c>
      <c r="K5961" s="11" t="s">
        <v>12658</v>
      </c>
      <c r="L5961" s="11">
        <v>2</v>
      </c>
    </row>
    <row r="5962" spans="1:12">
      <c r="A5962" s="11" t="s">
        <v>11713</v>
      </c>
      <c r="D5962" s="11" t="s">
        <v>260</v>
      </c>
      <c r="E5962" s="19" t="s">
        <v>11963</v>
      </c>
      <c r="F5962" s="10">
        <v>42036</v>
      </c>
      <c r="G5962" s="10">
        <v>45689</v>
      </c>
      <c r="H5962" s="11">
        <v>11</v>
      </c>
      <c r="I5962" s="20" t="s">
        <v>259</v>
      </c>
      <c r="J5962" s="11" t="s">
        <v>261</v>
      </c>
      <c r="K5962" s="11" t="s">
        <v>12658</v>
      </c>
      <c r="L5962" s="11">
        <v>2</v>
      </c>
    </row>
    <row r="5963" spans="1:12">
      <c r="A5963" s="11" t="s">
        <v>11714</v>
      </c>
      <c r="D5963" s="11" t="s">
        <v>260</v>
      </c>
      <c r="E5963" s="19" t="s">
        <v>11964</v>
      </c>
      <c r="F5963" s="10">
        <v>42036</v>
      </c>
      <c r="G5963" s="10">
        <v>45689</v>
      </c>
      <c r="H5963" s="11">
        <v>11</v>
      </c>
      <c r="I5963" s="20" t="s">
        <v>259</v>
      </c>
      <c r="J5963" s="11" t="s">
        <v>261</v>
      </c>
      <c r="K5963" s="11" t="s">
        <v>12658</v>
      </c>
      <c r="L5963" s="11">
        <v>2</v>
      </c>
    </row>
    <row r="5964" spans="1:12">
      <c r="A5964" s="11" t="s">
        <v>11715</v>
      </c>
      <c r="D5964" s="11" t="s">
        <v>260</v>
      </c>
      <c r="E5964" s="19" t="s">
        <v>11965</v>
      </c>
      <c r="F5964" s="10">
        <v>42036</v>
      </c>
      <c r="G5964" s="10">
        <v>45689</v>
      </c>
      <c r="H5964" s="11">
        <v>11</v>
      </c>
      <c r="I5964" s="20" t="s">
        <v>259</v>
      </c>
      <c r="J5964" s="11" t="s">
        <v>261</v>
      </c>
      <c r="K5964" s="11" t="s">
        <v>12658</v>
      </c>
      <c r="L5964" s="11">
        <v>2</v>
      </c>
    </row>
    <row r="5965" spans="1:12">
      <c r="A5965" s="11" t="s">
        <v>11716</v>
      </c>
      <c r="D5965" s="11" t="s">
        <v>260</v>
      </c>
      <c r="E5965" s="19" t="s">
        <v>11966</v>
      </c>
      <c r="F5965" s="10">
        <v>42036</v>
      </c>
      <c r="G5965" s="10">
        <v>45689</v>
      </c>
      <c r="H5965" s="11">
        <v>11</v>
      </c>
      <c r="I5965" s="20" t="s">
        <v>259</v>
      </c>
      <c r="J5965" s="11" t="s">
        <v>261</v>
      </c>
      <c r="K5965" s="11" t="s">
        <v>12658</v>
      </c>
      <c r="L5965" s="11">
        <v>2</v>
      </c>
    </row>
    <row r="5966" spans="1:12">
      <c r="A5966" s="11" t="s">
        <v>11717</v>
      </c>
      <c r="D5966" s="11" t="s">
        <v>260</v>
      </c>
      <c r="E5966" s="19" t="s">
        <v>11967</v>
      </c>
      <c r="F5966" s="10">
        <v>42036</v>
      </c>
      <c r="G5966" s="10">
        <v>45689</v>
      </c>
      <c r="H5966" s="11">
        <v>11</v>
      </c>
      <c r="I5966" s="20" t="s">
        <v>259</v>
      </c>
      <c r="J5966" s="11" t="s">
        <v>261</v>
      </c>
      <c r="K5966" s="11" t="s">
        <v>12658</v>
      </c>
      <c r="L5966" s="11">
        <v>2</v>
      </c>
    </row>
    <row r="5967" spans="1:12">
      <c r="A5967" s="11" t="s">
        <v>11718</v>
      </c>
      <c r="D5967" s="11" t="s">
        <v>260</v>
      </c>
      <c r="E5967" s="19" t="s">
        <v>11968</v>
      </c>
      <c r="F5967" s="10">
        <v>42036</v>
      </c>
      <c r="G5967" s="10">
        <v>45689</v>
      </c>
      <c r="H5967" s="11">
        <v>11</v>
      </c>
      <c r="I5967" s="11" t="s">
        <v>277</v>
      </c>
      <c r="J5967" s="11" t="s">
        <v>261</v>
      </c>
      <c r="K5967" s="11" t="s">
        <v>12658</v>
      </c>
      <c r="L5967" s="11">
        <v>2</v>
      </c>
    </row>
    <row r="5968" spans="1:12">
      <c r="A5968" s="11" t="s">
        <v>11719</v>
      </c>
      <c r="D5968" s="11" t="s">
        <v>260</v>
      </c>
      <c r="E5968" s="19" t="s">
        <v>11969</v>
      </c>
      <c r="F5968" s="10">
        <v>42036</v>
      </c>
      <c r="G5968" s="10">
        <v>45689</v>
      </c>
      <c r="H5968" s="11">
        <v>11</v>
      </c>
      <c r="I5968" s="11" t="s">
        <v>277</v>
      </c>
      <c r="J5968" s="11" t="s">
        <v>261</v>
      </c>
      <c r="K5968" s="11" t="s">
        <v>12658</v>
      </c>
      <c r="L5968" s="11">
        <v>2</v>
      </c>
    </row>
    <row r="5969" spans="1:12">
      <c r="A5969" s="11" t="s">
        <v>11720</v>
      </c>
      <c r="D5969" s="11" t="s">
        <v>260</v>
      </c>
      <c r="E5969" s="19" t="s">
        <v>11970</v>
      </c>
      <c r="F5969" s="10">
        <v>42036</v>
      </c>
      <c r="G5969" s="10">
        <v>45689</v>
      </c>
      <c r="H5969" s="11">
        <v>11</v>
      </c>
      <c r="I5969" s="11" t="s">
        <v>277</v>
      </c>
      <c r="J5969" s="11" t="s">
        <v>261</v>
      </c>
      <c r="K5969" s="11" t="s">
        <v>12658</v>
      </c>
      <c r="L5969" s="11">
        <v>2</v>
      </c>
    </row>
    <row r="5970" spans="1:12">
      <c r="A5970" s="11" t="s">
        <v>11721</v>
      </c>
      <c r="D5970" s="11" t="s">
        <v>260</v>
      </c>
      <c r="E5970" s="19" t="s">
        <v>11971</v>
      </c>
      <c r="F5970" s="10">
        <v>42036</v>
      </c>
      <c r="G5970" s="10">
        <v>45689</v>
      </c>
      <c r="H5970" s="11">
        <v>11</v>
      </c>
      <c r="I5970" s="20" t="s">
        <v>259</v>
      </c>
      <c r="J5970" s="11" t="s">
        <v>261</v>
      </c>
      <c r="K5970" s="11" t="s">
        <v>12658</v>
      </c>
      <c r="L5970" s="11">
        <v>2</v>
      </c>
    </row>
    <row r="5971" spans="1:12">
      <c r="A5971" s="11" t="s">
        <v>11722</v>
      </c>
      <c r="D5971" s="11" t="s">
        <v>260</v>
      </c>
      <c r="E5971" s="19" t="s">
        <v>11972</v>
      </c>
      <c r="F5971" s="10">
        <v>42036</v>
      </c>
      <c r="G5971" s="10">
        <v>45689</v>
      </c>
      <c r="H5971" s="11">
        <v>11</v>
      </c>
      <c r="I5971" s="20" t="s">
        <v>259</v>
      </c>
      <c r="J5971" s="11" t="s">
        <v>261</v>
      </c>
      <c r="K5971" s="11" t="s">
        <v>12658</v>
      </c>
      <c r="L5971" s="11">
        <v>2</v>
      </c>
    </row>
    <row r="5972" spans="1:12">
      <c r="A5972" s="11" t="s">
        <v>11723</v>
      </c>
      <c r="D5972" s="11" t="s">
        <v>260</v>
      </c>
      <c r="E5972" s="19" t="s">
        <v>11973</v>
      </c>
      <c r="F5972" s="10">
        <v>42036</v>
      </c>
      <c r="G5972" s="10">
        <v>45689</v>
      </c>
      <c r="H5972" s="11">
        <v>11</v>
      </c>
      <c r="I5972" s="20" t="s">
        <v>259</v>
      </c>
      <c r="J5972" s="11" t="s">
        <v>261</v>
      </c>
      <c r="K5972" s="11" t="s">
        <v>12658</v>
      </c>
      <c r="L5972" s="11">
        <v>2</v>
      </c>
    </row>
    <row r="5973" spans="1:12">
      <c r="A5973" s="11" t="s">
        <v>11724</v>
      </c>
      <c r="D5973" s="11" t="s">
        <v>260</v>
      </c>
      <c r="E5973" s="19" t="s">
        <v>11974</v>
      </c>
      <c r="F5973" s="10">
        <v>42036</v>
      </c>
      <c r="G5973" s="10">
        <v>45689</v>
      </c>
      <c r="H5973" s="11">
        <v>11</v>
      </c>
      <c r="I5973" s="20" t="s">
        <v>259</v>
      </c>
      <c r="J5973" s="11" t="s">
        <v>261</v>
      </c>
      <c r="K5973" s="11" t="s">
        <v>12658</v>
      </c>
      <c r="L5973" s="11">
        <v>2</v>
      </c>
    </row>
    <row r="5974" spans="1:12">
      <c r="A5974" s="11" t="s">
        <v>11725</v>
      </c>
      <c r="D5974" s="11" t="s">
        <v>260</v>
      </c>
      <c r="E5974" s="19" t="s">
        <v>11975</v>
      </c>
      <c r="F5974" s="10">
        <v>42036</v>
      </c>
      <c r="G5974" s="10">
        <v>45689</v>
      </c>
      <c r="H5974" s="11">
        <v>11</v>
      </c>
      <c r="I5974" s="20" t="s">
        <v>259</v>
      </c>
      <c r="J5974" s="11" t="s">
        <v>261</v>
      </c>
      <c r="K5974" s="11" t="s">
        <v>12658</v>
      </c>
      <c r="L5974" s="11">
        <v>2</v>
      </c>
    </row>
    <row r="5975" spans="1:12">
      <c r="A5975" s="11" t="s">
        <v>11726</v>
      </c>
      <c r="D5975" s="11" t="s">
        <v>260</v>
      </c>
      <c r="E5975" s="19" t="s">
        <v>11976</v>
      </c>
      <c r="F5975" s="10">
        <v>42036</v>
      </c>
      <c r="G5975" s="10">
        <v>45689</v>
      </c>
      <c r="H5975" s="11">
        <v>11</v>
      </c>
      <c r="I5975" s="20" t="s">
        <v>259</v>
      </c>
      <c r="J5975" s="11" t="s">
        <v>261</v>
      </c>
      <c r="K5975" s="11" t="s">
        <v>12658</v>
      </c>
      <c r="L5975" s="11">
        <v>2</v>
      </c>
    </row>
    <row r="5976" spans="1:12">
      <c r="A5976" s="11" t="s">
        <v>11727</v>
      </c>
      <c r="D5976" s="11" t="s">
        <v>260</v>
      </c>
      <c r="E5976" s="19" t="s">
        <v>11977</v>
      </c>
      <c r="F5976" s="10">
        <v>42036</v>
      </c>
      <c r="G5976" s="10">
        <v>45689</v>
      </c>
      <c r="H5976" s="11">
        <v>11</v>
      </c>
      <c r="I5976" s="20" t="s">
        <v>259</v>
      </c>
      <c r="J5976" s="11" t="s">
        <v>261</v>
      </c>
      <c r="K5976" s="11" t="s">
        <v>12658</v>
      </c>
      <c r="L5976" s="11">
        <v>2</v>
      </c>
    </row>
    <row r="5977" spans="1:12">
      <c r="A5977" s="11" t="s">
        <v>11728</v>
      </c>
      <c r="D5977" s="11" t="s">
        <v>260</v>
      </c>
      <c r="E5977" s="19" t="s">
        <v>11978</v>
      </c>
      <c r="F5977" s="10">
        <v>42036</v>
      </c>
      <c r="G5977" s="10">
        <v>45689</v>
      </c>
      <c r="H5977" s="11">
        <v>11</v>
      </c>
      <c r="I5977" s="20" t="s">
        <v>259</v>
      </c>
      <c r="J5977" s="11" t="s">
        <v>261</v>
      </c>
      <c r="K5977" s="11" t="s">
        <v>12658</v>
      </c>
      <c r="L5977" s="11">
        <v>2</v>
      </c>
    </row>
    <row r="5978" spans="1:12">
      <c r="A5978" s="11" t="s">
        <v>11729</v>
      </c>
      <c r="D5978" s="11" t="s">
        <v>260</v>
      </c>
      <c r="E5978" s="19" t="s">
        <v>11979</v>
      </c>
      <c r="F5978" s="10">
        <v>42036</v>
      </c>
      <c r="G5978" s="10">
        <v>45689</v>
      </c>
      <c r="H5978" s="11">
        <v>11</v>
      </c>
      <c r="I5978" s="20" t="s">
        <v>259</v>
      </c>
      <c r="J5978" s="11" t="s">
        <v>261</v>
      </c>
      <c r="K5978" s="11" t="s">
        <v>12658</v>
      </c>
      <c r="L5978" s="11">
        <v>2</v>
      </c>
    </row>
    <row r="5979" spans="1:12">
      <c r="A5979" s="11" t="s">
        <v>11730</v>
      </c>
      <c r="D5979" s="11" t="s">
        <v>260</v>
      </c>
      <c r="E5979" s="19" t="s">
        <v>11980</v>
      </c>
      <c r="F5979" s="10">
        <v>42036</v>
      </c>
      <c r="G5979" s="10">
        <v>45689</v>
      </c>
      <c r="H5979" s="11">
        <v>11</v>
      </c>
      <c r="I5979" s="20" t="s">
        <v>259</v>
      </c>
      <c r="J5979" s="11" t="s">
        <v>261</v>
      </c>
      <c r="K5979" s="11" t="s">
        <v>12658</v>
      </c>
      <c r="L5979" s="11">
        <v>2</v>
      </c>
    </row>
    <row r="5980" spans="1:12">
      <c r="A5980" s="11" t="s">
        <v>11731</v>
      </c>
      <c r="D5980" s="11" t="s">
        <v>260</v>
      </c>
      <c r="E5980" s="19" t="s">
        <v>11981</v>
      </c>
      <c r="F5980" s="10">
        <v>42036</v>
      </c>
      <c r="G5980" s="10">
        <v>45689</v>
      </c>
      <c r="H5980" s="11">
        <v>11</v>
      </c>
      <c r="I5980" s="20" t="s">
        <v>259</v>
      </c>
      <c r="J5980" s="11" t="s">
        <v>261</v>
      </c>
      <c r="K5980" s="11" t="s">
        <v>12658</v>
      </c>
      <c r="L5980" s="11">
        <v>2</v>
      </c>
    </row>
    <row r="5981" spans="1:12">
      <c r="A5981" s="11" t="s">
        <v>11732</v>
      </c>
      <c r="D5981" s="11" t="s">
        <v>260</v>
      </c>
      <c r="E5981" s="19" t="s">
        <v>11982</v>
      </c>
      <c r="F5981" s="10">
        <v>42036</v>
      </c>
      <c r="G5981" s="10">
        <v>45689</v>
      </c>
      <c r="H5981" s="11">
        <v>11</v>
      </c>
      <c r="I5981" s="20" t="s">
        <v>259</v>
      </c>
      <c r="J5981" s="11" t="s">
        <v>261</v>
      </c>
      <c r="K5981" s="11" t="s">
        <v>12658</v>
      </c>
      <c r="L5981" s="11">
        <v>2</v>
      </c>
    </row>
    <row r="5982" spans="1:12">
      <c r="A5982" s="11" t="s">
        <v>11733</v>
      </c>
      <c r="D5982" s="11" t="s">
        <v>260</v>
      </c>
      <c r="E5982" s="19" t="s">
        <v>11983</v>
      </c>
      <c r="F5982" s="10">
        <v>42036</v>
      </c>
      <c r="G5982" s="10">
        <v>45689</v>
      </c>
      <c r="H5982" s="11">
        <v>11</v>
      </c>
      <c r="I5982" s="20" t="s">
        <v>259</v>
      </c>
      <c r="J5982" s="11" t="s">
        <v>261</v>
      </c>
      <c r="K5982" s="11" t="s">
        <v>12658</v>
      </c>
      <c r="L5982" s="11">
        <v>2</v>
      </c>
    </row>
    <row r="5983" spans="1:12">
      <c r="A5983" s="11" t="s">
        <v>11734</v>
      </c>
      <c r="D5983" s="11" t="s">
        <v>260</v>
      </c>
      <c r="E5983" s="19" t="s">
        <v>11984</v>
      </c>
      <c r="F5983" s="10">
        <v>42036</v>
      </c>
      <c r="G5983" s="10">
        <v>45689</v>
      </c>
      <c r="H5983" s="11">
        <v>11</v>
      </c>
      <c r="I5983" s="20" t="s">
        <v>259</v>
      </c>
      <c r="J5983" s="11" t="s">
        <v>261</v>
      </c>
      <c r="K5983" s="11" t="s">
        <v>12658</v>
      </c>
      <c r="L5983" s="11">
        <v>2</v>
      </c>
    </row>
    <row r="5984" spans="1:12">
      <c r="A5984" s="11" t="s">
        <v>11735</v>
      </c>
      <c r="D5984" s="11" t="s">
        <v>260</v>
      </c>
      <c r="E5984" s="19" t="s">
        <v>11985</v>
      </c>
      <c r="F5984" s="10">
        <v>42036</v>
      </c>
      <c r="G5984" s="10">
        <v>45689</v>
      </c>
      <c r="H5984" s="11">
        <v>11</v>
      </c>
      <c r="I5984" s="20" t="s">
        <v>259</v>
      </c>
      <c r="J5984" s="11" t="s">
        <v>261</v>
      </c>
      <c r="K5984" s="11" t="s">
        <v>12658</v>
      </c>
      <c r="L5984" s="11">
        <v>2</v>
      </c>
    </row>
    <row r="5985" spans="1:12">
      <c r="A5985" s="11" t="s">
        <v>11736</v>
      </c>
      <c r="D5985" s="11" t="s">
        <v>260</v>
      </c>
      <c r="E5985" s="19" t="s">
        <v>11986</v>
      </c>
      <c r="F5985" s="10">
        <v>42036</v>
      </c>
      <c r="G5985" s="10">
        <v>45689</v>
      </c>
      <c r="H5985" s="11">
        <v>11</v>
      </c>
      <c r="I5985" s="11" t="s">
        <v>277</v>
      </c>
      <c r="J5985" s="11" t="s">
        <v>261</v>
      </c>
      <c r="K5985" s="11" t="s">
        <v>12658</v>
      </c>
      <c r="L5985" s="11">
        <v>2</v>
      </c>
    </row>
    <row r="5986" spans="1:12">
      <c r="A5986" s="11" t="s">
        <v>11737</v>
      </c>
      <c r="D5986" s="11" t="s">
        <v>260</v>
      </c>
      <c r="E5986" s="19" t="s">
        <v>11987</v>
      </c>
      <c r="F5986" s="10">
        <v>42036</v>
      </c>
      <c r="G5986" s="10">
        <v>45689</v>
      </c>
      <c r="H5986" s="11">
        <v>11</v>
      </c>
      <c r="I5986" s="11" t="s">
        <v>277</v>
      </c>
      <c r="J5986" s="11" t="s">
        <v>261</v>
      </c>
      <c r="K5986" s="11" t="s">
        <v>12658</v>
      </c>
      <c r="L5986" s="11">
        <v>2</v>
      </c>
    </row>
    <row r="5987" spans="1:12">
      <c r="A5987" s="11" t="s">
        <v>11738</v>
      </c>
      <c r="D5987" s="11" t="s">
        <v>260</v>
      </c>
      <c r="E5987" s="19" t="s">
        <v>11988</v>
      </c>
      <c r="F5987" s="10">
        <v>42036</v>
      </c>
      <c r="G5987" s="10">
        <v>45689</v>
      </c>
      <c r="H5987" s="11">
        <v>11</v>
      </c>
      <c r="I5987" s="11" t="s">
        <v>277</v>
      </c>
      <c r="J5987" s="11" t="s">
        <v>261</v>
      </c>
      <c r="K5987" s="11" t="s">
        <v>12658</v>
      </c>
      <c r="L5987" s="11">
        <v>2</v>
      </c>
    </row>
    <row r="5988" spans="1:12">
      <c r="A5988" s="11" t="s">
        <v>11739</v>
      </c>
      <c r="D5988" s="11" t="s">
        <v>260</v>
      </c>
      <c r="E5988" s="19" t="s">
        <v>11989</v>
      </c>
      <c r="F5988" s="10">
        <v>42036</v>
      </c>
      <c r="G5988" s="10">
        <v>45689</v>
      </c>
      <c r="H5988" s="11">
        <v>11</v>
      </c>
      <c r="I5988" s="20" t="s">
        <v>259</v>
      </c>
      <c r="J5988" s="11" t="s">
        <v>261</v>
      </c>
      <c r="K5988" s="11" t="s">
        <v>12658</v>
      </c>
      <c r="L5988" s="11">
        <v>2</v>
      </c>
    </row>
    <row r="5989" spans="1:12">
      <c r="A5989" s="11" t="s">
        <v>11740</v>
      </c>
      <c r="D5989" s="11" t="s">
        <v>260</v>
      </c>
      <c r="E5989" s="19" t="s">
        <v>11990</v>
      </c>
      <c r="F5989" s="10">
        <v>42036</v>
      </c>
      <c r="G5989" s="10">
        <v>45689</v>
      </c>
      <c r="H5989" s="11">
        <v>11</v>
      </c>
      <c r="I5989" s="20" t="s">
        <v>259</v>
      </c>
      <c r="J5989" s="11" t="s">
        <v>261</v>
      </c>
      <c r="K5989" s="11" t="s">
        <v>12658</v>
      </c>
      <c r="L5989" s="11">
        <v>2</v>
      </c>
    </row>
    <row r="5990" spans="1:12">
      <c r="A5990" s="11" t="s">
        <v>11741</v>
      </c>
      <c r="D5990" s="11" t="s">
        <v>260</v>
      </c>
      <c r="E5990" s="19" t="s">
        <v>11991</v>
      </c>
      <c r="F5990" s="10">
        <v>42036</v>
      </c>
      <c r="G5990" s="10">
        <v>45689</v>
      </c>
      <c r="H5990" s="11">
        <v>11</v>
      </c>
      <c r="I5990" s="20" t="s">
        <v>259</v>
      </c>
      <c r="J5990" s="11" t="s">
        <v>261</v>
      </c>
      <c r="K5990" s="11" t="s">
        <v>12658</v>
      </c>
      <c r="L5990" s="11">
        <v>2</v>
      </c>
    </row>
    <row r="5991" spans="1:12">
      <c r="A5991" s="11" t="s">
        <v>11742</v>
      </c>
      <c r="D5991" s="11" t="s">
        <v>260</v>
      </c>
      <c r="E5991" s="19" t="s">
        <v>11992</v>
      </c>
      <c r="F5991" s="10">
        <v>42036</v>
      </c>
      <c r="G5991" s="10">
        <v>45689</v>
      </c>
      <c r="H5991" s="11">
        <v>11</v>
      </c>
      <c r="I5991" s="20" t="s">
        <v>259</v>
      </c>
      <c r="J5991" s="11" t="s">
        <v>261</v>
      </c>
      <c r="K5991" s="11" t="s">
        <v>12658</v>
      </c>
      <c r="L5991" s="11">
        <v>2</v>
      </c>
    </row>
    <row r="5992" spans="1:12">
      <c r="A5992" s="11" t="s">
        <v>11743</v>
      </c>
      <c r="D5992" s="11" t="s">
        <v>260</v>
      </c>
      <c r="E5992" s="19" t="s">
        <v>11993</v>
      </c>
      <c r="F5992" s="10">
        <v>42036</v>
      </c>
      <c r="G5992" s="10">
        <v>45689</v>
      </c>
      <c r="H5992" s="11">
        <v>11</v>
      </c>
      <c r="I5992" s="20" t="s">
        <v>259</v>
      </c>
      <c r="J5992" s="11" t="s">
        <v>261</v>
      </c>
      <c r="K5992" s="11" t="s">
        <v>12658</v>
      </c>
      <c r="L5992" s="11">
        <v>2</v>
      </c>
    </row>
    <row r="5993" spans="1:12">
      <c r="A5993" s="11" t="s">
        <v>11744</v>
      </c>
      <c r="D5993" s="11" t="s">
        <v>260</v>
      </c>
      <c r="E5993" s="19" t="s">
        <v>11994</v>
      </c>
      <c r="F5993" s="10">
        <v>42036</v>
      </c>
      <c r="G5993" s="10">
        <v>45689</v>
      </c>
      <c r="H5993" s="11">
        <v>11</v>
      </c>
      <c r="I5993" s="20" t="s">
        <v>259</v>
      </c>
      <c r="J5993" s="11" t="s">
        <v>261</v>
      </c>
      <c r="K5993" s="11" t="s">
        <v>12658</v>
      </c>
      <c r="L5993" s="11">
        <v>2</v>
      </c>
    </row>
    <row r="5994" spans="1:12">
      <c r="A5994" s="11" t="s">
        <v>11745</v>
      </c>
      <c r="D5994" s="11" t="s">
        <v>260</v>
      </c>
      <c r="E5994" s="19" t="s">
        <v>11995</v>
      </c>
      <c r="F5994" s="10">
        <v>42036</v>
      </c>
      <c r="G5994" s="10">
        <v>45689</v>
      </c>
      <c r="H5994" s="11">
        <v>11</v>
      </c>
      <c r="I5994" s="20" t="s">
        <v>259</v>
      </c>
      <c r="J5994" s="11" t="s">
        <v>261</v>
      </c>
      <c r="K5994" s="11" t="s">
        <v>12658</v>
      </c>
      <c r="L5994" s="11">
        <v>2</v>
      </c>
    </row>
    <row r="5995" spans="1:12">
      <c r="A5995" s="11" t="s">
        <v>11746</v>
      </c>
      <c r="D5995" s="11" t="s">
        <v>260</v>
      </c>
      <c r="E5995" s="19" t="s">
        <v>11996</v>
      </c>
      <c r="F5995" s="10">
        <v>42036</v>
      </c>
      <c r="G5995" s="10">
        <v>45689</v>
      </c>
      <c r="H5995" s="11">
        <v>11</v>
      </c>
      <c r="I5995" s="20" t="s">
        <v>259</v>
      </c>
      <c r="J5995" s="11" t="s">
        <v>261</v>
      </c>
      <c r="K5995" s="11" t="s">
        <v>12658</v>
      </c>
      <c r="L5995" s="11">
        <v>2</v>
      </c>
    </row>
    <row r="5996" spans="1:12">
      <c r="A5996" s="11" t="s">
        <v>11747</v>
      </c>
      <c r="D5996" s="11" t="s">
        <v>260</v>
      </c>
      <c r="E5996" s="19" t="s">
        <v>11997</v>
      </c>
      <c r="F5996" s="10">
        <v>42036</v>
      </c>
      <c r="G5996" s="10">
        <v>45689</v>
      </c>
      <c r="H5996" s="11">
        <v>11</v>
      </c>
      <c r="I5996" s="20" t="s">
        <v>259</v>
      </c>
      <c r="J5996" s="11" t="s">
        <v>261</v>
      </c>
      <c r="K5996" s="11" t="s">
        <v>12658</v>
      </c>
      <c r="L5996" s="11">
        <v>2</v>
      </c>
    </row>
    <row r="5997" spans="1:12">
      <c r="A5997" s="11" t="s">
        <v>11748</v>
      </c>
      <c r="D5997" s="11" t="s">
        <v>260</v>
      </c>
      <c r="E5997" s="19" t="s">
        <v>11998</v>
      </c>
      <c r="F5997" s="10">
        <v>42036</v>
      </c>
      <c r="G5997" s="10">
        <v>45689</v>
      </c>
      <c r="H5997" s="11">
        <v>11</v>
      </c>
      <c r="I5997" s="20" t="s">
        <v>259</v>
      </c>
      <c r="J5997" s="11" t="s">
        <v>261</v>
      </c>
      <c r="K5997" s="11" t="s">
        <v>12658</v>
      </c>
      <c r="L5997" s="11">
        <v>2</v>
      </c>
    </row>
    <row r="5998" spans="1:12">
      <c r="A5998" s="11" t="s">
        <v>11749</v>
      </c>
      <c r="D5998" s="11" t="s">
        <v>260</v>
      </c>
      <c r="E5998" s="19" t="s">
        <v>11999</v>
      </c>
      <c r="F5998" s="10">
        <v>42036</v>
      </c>
      <c r="G5998" s="10">
        <v>45689</v>
      </c>
      <c r="H5998" s="11">
        <v>11</v>
      </c>
      <c r="I5998" s="20" t="s">
        <v>259</v>
      </c>
      <c r="J5998" s="11" t="s">
        <v>261</v>
      </c>
      <c r="K5998" s="11" t="s">
        <v>12658</v>
      </c>
      <c r="L5998" s="11">
        <v>2</v>
      </c>
    </row>
    <row r="5999" spans="1:12">
      <c r="A5999" s="11" t="s">
        <v>11750</v>
      </c>
      <c r="D5999" s="11" t="s">
        <v>260</v>
      </c>
      <c r="E5999" s="19" t="s">
        <v>12000</v>
      </c>
      <c r="F5999" s="10">
        <v>42036</v>
      </c>
      <c r="G5999" s="10">
        <v>45689</v>
      </c>
      <c r="H5999" s="11">
        <v>11</v>
      </c>
      <c r="I5999" s="20" t="s">
        <v>259</v>
      </c>
      <c r="J5999" s="11" t="s">
        <v>261</v>
      </c>
      <c r="K5999" s="11" t="s">
        <v>12658</v>
      </c>
      <c r="L5999" s="11">
        <v>2</v>
      </c>
    </row>
    <row r="6000" spans="1:12">
      <c r="A6000" s="11" t="s">
        <v>11751</v>
      </c>
      <c r="D6000" s="11" t="s">
        <v>260</v>
      </c>
      <c r="E6000" s="19" t="s">
        <v>12001</v>
      </c>
      <c r="F6000" s="10">
        <v>42036</v>
      </c>
      <c r="G6000" s="10">
        <v>45689</v>
      </c>
      <c r="H6000" s="11">
        <v>11</v>
      </c>
      <c r="I6000" s="20" t="s">
        <v>259</v>
      </c>
      <c r="J6000" s="11" t="s">
        <v>261</v>
      </c>
      <c r="K6000" s="11" t="s">
        <v>12658</v>
      </c>
      <c r="L6000" s="11">
        <v>2</v>
      </c>
    </row>
    <row r="6001" spans="1:12">
      <c r="A6001" s="11" t="s">
        <v>11752</v>
      </c>
      <c r="D6001" s="11" t="s">
        <v>260</v>
      </c>
      <c r="E6001" s="19" t="s">
        <v>12002</v>
      </c>
      <c r="F6001" s="10">
        <v>42036</v>
      </c>
      <c r="G6001" s="10">
        <v>45689</v>
      </c>
      <c r="H6001" s="11">
        <v>11</v>
      </c>
      <c r="I6001" s="20" t="s">
        <v>259</v>
      </c>
      <c r="J6001" s="11" t="s">
        <v>261</v>
      </c>
      <c r="K6001" s="11" t="s">
        <v>12658</v>
      </c>
      <c r="L6001" s="11">
        <v>2</v>
      </c>
    </row>
    <row r="6002" spans="1:12">
      <c r="A6002" s="11" t="s">
        <v>11753</v>
      </c>
      <c r="D6002" s="11" t="s">
        <v>260</v>
      </c>
      <c r="E6002" s="19" t="s">
        <v>12003</v>
      </c>
      <c r="F6002" s="10">
        <v>42036</v>
      </c>
      <c r="G6002" s="10">
        <v>45689</v>
      </c>
      <c r="H6002" s="11">
        <v>11</v>
      </c>
      <c r="I6002" s="20" t="s">
        <v>259</v>
      </c>
      <c r="J6002" s="11" t="s">
        <v>261</v>
      </c>
      <c r="K6002" s="11" t="s">
        <v>12658</v>
      </c>
      <c r="L6002" s="11">
        <v>2</v>
      </c>
    </row>
    <row r="6003" spans="1:12">
      <c r="A6003" s="11" t="s">
        <v>11754</v>
      </c>
      <c r="D6003" s="11" t="s">
        <v>260</v>
      </c>
      <c r="E6003" s="19" t="s">
        <v>12004</v>
      </c>
      <c r="F6003" s="10">
        <v>42036</v>
      </c>
      <c r="G6003" s="10">
        <v>45689</v>
      </c>
      <c r="H6003" s="11">
        <v>11</v>
      </c>
      <c r="I6003" s="11" t="s">
        <v>277</v>
      </c>
      <c r="J6003" s="11" t="s">
        <v>261</v>
      </c>
      <c r="K6003" s="11" t="s">
        <v>12658</v>
      </c>
      <c r="L6003" s="11">
        <v>2</v>
      </c>
    </row>
    <row r="6004" spans="1:12">
      <c r="A6004" s="11" t="s">
        <v>11755</v>
      </c>
      <c r="D6004" s="11" t="s">
        <v>260</v>
      </c>
      <c r="E6004" s="19" t="s">
        <v>12005</v>
      </c>
      <c r="F6004" s="10">
        <v>42036</v>
      </c>
      <c r="G6004" s="10">
        <v>45689</v>
      </c>
      <c r="H6004" s="11">
        <v>11</v>
      </c>
      <c r="I6004" s="11" t="s">
        <v>277</v>
      </c>
      <c r="J6004" s="11" t="s">
        <v>261</v>
      </c>
      <c r="K6004" s="11" t="s">
        <v>12658</v>
      </c>
      <c r="L6004" s="11">
        <v>2</v>
      </c>
    </row>
    <row r="6005" spans="1:12">
      <c r="A6005" s="11" t="s">
        <v>11756</v>
      </c>
      <c r="D6005" s="11" t="s">
        <v>260</v>
      </c>
      <c r="E6005" s="19" t="s">
        <v>12006</v>
      </c>
      <c r="F6005" s="10">
        <v>42036</v>
      </c>
      <c r="G6005" s="10">
        <v>45689</v>
      </c>
      <c r="H6005" s="11">
        <v>11</v>
      </c>
      <c r="I6005" s="11" t="s">
        <v>277</v>
      </c>
      <c r="J6005" s="11" t="s">
        <v>261</v>
      </c>
      <c r="K6005" s="11" t="s">
        <v>12658</v>
      </c>
      <c r="L6005" s="11">
        <v>2</v>
      </c>
    </row>
    <row r="6006" spans="1:12">
      <c r="A6006" s="11" t="s">
        <v>11757</v>
      </c>
      <c r="D6006" s="11" t="s">
        <v>260</v>
      </c>
      <c r="E6006" s="19" t="s">
        <v>12007</v>
      </c>
      <c r="F6006" s="10">
        <v>42036</v>
      </c>
      <c r="G6006" s="10">
        <v>45689</v>
      </c>
      <c r="H6006" s="11">
        <v>11</v>
      </c>
      <c r="I6006" s="20" t="s">
        <v>259</v>
      </c>
      <c r="J6006" s="11" t="s">
        <v>261</v>
      </c>
      <c r="K6006" s="11" t="s">
        <v>12658</v>
      </c>
      <c r="L6006" s="11">
        <v>2</v>
      </c>
    </row>
    <row r="6007" spans="1:12">
      <c r="A6007" s="11" t="s">
        <v>11758</v>
      </c>
      <c r="D6007" s="11" t="s">
        <v>260</v>
      </c>
      <c r="E6007" s="19" t="s">
        <v>12008</v>
      </c>
      <c r="F6007" s="10">
        <v>42036</v>
      </c>
      <c r="G6007" s="10">
        <v>45689</v>
      </c>
      <c r="H6007" s="11">
        <v>11</v>
      </c>
      <c r="I6007" s="20" t="s">
        <v>259</v>
      </c>
      <c r="J6007" s="11" t="s">
        <v>261</v>
      </c>
      <c r="K6007" s="11" t="s">
        <v>12658</v>
      </c>
      <c r="L6007" s="11">
        <v>2</v>
      </c>
    </row>
    <row r="6008" spans="1:12">
      <c r="A6008" s="11" t="s">
        <v>11759</v>
      </c>
      <c r="D6008" s="11" t="s">
        <v>260</v>
      </c>
      <c r="E6008" s="19" t="s">
        <v>12009</v>
      </c>
      <c r="F6008" s="10">
        <v>42036</v>
      </c>
      <c r="G6008" s="10">
        <v>45689</v>
      </c>
      <c r="H6008" s="11">
        <v>11</v>
      </c>
      <c r="I6008" s="20" t="s">
        <v>259</v>
      </c>
      <c r="J6008" s="11" t="s">
        <v>261</v>
      </c>
      <c r="K6008" s="11" t="s">
        <v>12658</v>
      </c>
      <c r="L6008" s="11">
        <v>2</v>
      </c>
    </row>
    <row r="6009" spans="1:12">
      <c r="A6009" s="11" t="s">
        <v>11760</v>
      </c>
      <c r="D6009" s="11" t="s">
        <v>260</v>
      </c>
      <c r="E6009" s="19" t="s">
        <v>12010</v>
      </c>
      <c r="F6009" s="10">
        <v>42036</v>
      </c>
      <c r="G6009" s="10">
        <v>45689</v>
      </c>
      <c r="H6009" s="11">
        <v>11</v>
      </c>
      <c r="I6009" s="20" t="s">
        <v>259</v>
      </c>
      <c r="J6009" s="11" t="s">
        <v>261</v>
      </c>
      <c r="K6009" s="11" t="s">
        <v>12658</v>
      </c>
      <c r="L6009" s="11">
        <v>2</v>
      </c>
    </row>
    <row r="6010" spans="1:12">
      <c r="A6010" s="11" t="s">
        <v>11761</v>
      </c>
      <c r="D6010" s="11" t="s">
        <v>260</v>
      </c>
      <c r="E6010" s="19" t="s">
        <v>12011</v>
      </c>
      <c r="F6010" s="10">
        <v>42036</v>
      </c>
      <c r="G6010" s="10">
        <v>45689</v>
      </c>
      <c r="H6010" s="11">
        <v>11</v>
      </c>
      <c r="I6010" s="20" t="s">
        <v>259</v>
      </c>
      <c r="J6010" s="11" t="s">
        <v>261</v>
      </c>
      <c r="K6010" s="11" t="s">
        <v>12658</v>
      </c>
      <c r="L6010" s="11">
        <v>2</v>
      </c>
    </row>
    <row r="6011" spans="1:12">
      <c r="A6011" s="11" t="s">
        <v>11762</v>
      </c>
      <c r="D6011" s="11" t="s">
        <v>260</v>
      </c>
      <c r="E6011" s="19" t="s">
        <v>12012</v>
      </c>
      <c r="F6011" s="10">
        <v>42036</v>
      </c>
      <c r="G6011" s="10">
        <v>45689</v>
      </c>
      <c r="H6011" s="11">
        <v>11</v>
      </c>
      <c r="I6011" s="20" t="s">
        <v>259</v>
      </c>
      <c r="J6011" s="11" t="s">
        <v>261</v>
      </c>
      <c r="K6011" s="11" t="s">
        <v>12658</v>
      </c>
      <c r="L6011" s="11">
        <v>2</v>
      </c>
    </row>
    <row r="6012" spans="1:12">
      <c r="A6012" s="11" t="s">
        <v>12013</v>
      </c>
      <c r="D6012" s="11" t="s">
        <v>260</v>
      </c>
      <c r="E6012" s="19" t="s">
        <v>12263</v>
      </c>
      <c r="F6012" s="10">
        <v>42036</v>
      </c>
      <c r="G6012" s="10">
        <v>45689</v>
      </c>
      <c r="H6012" s="11">
        <v>11</v>
      </c>
      <c r="I6012" s="20" t="s">
        <v>259</v>
      </c>
      <c r="J6012" s="11" t="s">
        <v>261</v>
      </c>
      <c r="K6012" s="11" t="s">
        <v>12658</v>
      </c>
      <c r="L6012" s="11">
        <v>2</v>
      </c>
    </row>
    <row r="6013" spans="1:12">
      <c r="A6013" s="11" t="s">
        <v>12014</v>
      </c>
      <c r="D6013" s="11" t="s">
        <v>260</v>
      </c>
      <c r="E6013" s="19" t="s">
        <v>12264</v>
      </c>
      <c r="F6013" s="10">
        <v>42036</v>
      </c>
      <c r="G6013" s="10">
        <v>45689</v>
      </c>
      <c r="H6013" s="11">
        <v>11</v>
      </c>
      <c r="I6013" s="20" t="s">
        <v>259</v>
      </c>
      <c r="J6013" s="11" t="s">
        <v>261</v>
      </c>
      <c r="K6013" s="11" t="s">
        <v>12658</v>
      </c>
      <c r="L6013" s="11">
        <v>2</v>
      </c>
    </row>
    <row r="6014" spans="1:12">
      <c r="A6014" s="11" t="s">
        <v>12015</v>
      </c>
      <c r="D6014" s="11" t="s">
        <v>260</v>
      </c>
      <c r="E6014" s="19" t="s">
        <v>12265</v>
      </c>
      <c r="F6014" s="10">
        <v>42036</v>
      </c>
      <c r="G6014" s="10">
        <v>45689</v>
      </c>
      <c r="H6014" s="11">
        <v>11</v>
      </c>
      <c r="I6014" s="20" t="s">
        <v>259</v>
      </c>
      <c r="J6014" s="11" t="s">
        <v>261</v>
      </c>
      <c r="K6014" s="11" t="s">
        <v>12658</v>
      </c>
      <c r="L6014" s="11">
        <v>2</v>
      </c>
    </row>
    <row r="6015" spans="1:12">
      <c r="A6015" s="11" t="s">
        <v>12016</v>
      </c>
      <c r="D6015" s="11" t="s">
        <v>260</v>
      </c>
      <c r="E6015" s="19" t="s">
        <v>12266</v>
      </c>
      <c r="F6015" s="10">
        <v>42036</v>
      </c>
      <c r="G6015" s="10">
        <v>45689</v>
      </c>
      <c r="H6015" s="11">
        <v>11</v>
      </c>
      <c r="I6015" s="20" t="s">
        <v>259</v>
      </c>
      <c r="J6015" s="11" t="s">
        <v>261</v>
      </c>
      <c r="K6015" s="11" t="s">
        <v>12658</v>
      </c>
      <c r="L6015" s="11">
        <v>2</v>
      </c>
    </row>
    <row r="6016" spans="1:12">
      <c r="A6016" s="11" t="s">
        <v>12017</v>
      </c>
      <c r="D6016" s="11" t="s">
        <v>260</v>
      </c>
      <c r="E6016" s="19" t="s">
        <v>12267</v>
      </c>
      <c r="F6016" s="10">
        <v>42036</v>
      </c>
      <c r="G6016" s="10">
        <v>45689</v>
      </c>
      <c r="H6016" s="11">
        <v>11</v>
      </c>
      <c r="I6016" s="20" t="s">
        <v>259</v>
      </c>
      <c r="J6016" s="11" t="s">
        <v>261</v>
      </c>
      <c r="K6016" s="11" t="s">
        <v>12658</v>
      </c>
      <c r="L6016" s="11">
        <v>2</v>
      </c>
    </row>
    <row r="6017" spans="1:12">
      <c r="A6017" s="11" t="s">
        <v>12018</v>
      </c>
      <c r="D6017" s="11" t="s">
        <v>260</v>
      </c>
      <c r="E6017" s="19" t="s">
        <v>12268</v>
      </c>
      <c r="F6017" s="10">
        <v>42036</v>
      </c>
      <c r="G6017" s="10">
        <v>45689</v>
      </c>
      <c r="H6017" s="11">
        <v>11</v>
      </c>
      <c r="I6017" s="20" t="s">
        <v>259</v>
      </c>
      <c r="J6017" s="11" t="s">
        <v>261</v>
      </c>
      <c r="K6017" s="11" t="s">
        <v>12658</v>
      </c>
      <c r="L6017" s="11">
        <v>2</v>
      </c>
    </row>
    <row r="6018" spans="1:12">
      <c r="A6018" s="11" t="s">
        <v>12019</v>
      </c>
      <c r="D6018" s="11" t="s">
        <v>260</v>
      </c>
      <c r="E6018" s="19" t="s">
        <v>12269</v>
      </c>
      <c r="F6018" s="10">
        <v>42036</v>
      </c>
      <c r="G6018" s="10">
        <v>45689</v>
      </c>
      <c r="H6018" s="11">
        <v>11</v>
      </c>
      <c r="I6018" s="20" t="s">
        <v>259</v>
      </c>
      <c r="J6018" s="11" t="s">
        <v>261</v>
      </c>
      <c r="K6018" s="11" t="s">
        <v>12658</v>
      </c>
      <c r="L6018" s="11">
        <v>2</v>
      </c>
    </row>
    <row r="6019" spans="1:12">
      <c r="A6019" s="11" t="s">
        <v>12020</v>
      </c>
      <c r="D6019" s="11" t="s">
        <v>260</v>
      </c>
      <c r="E6019" s="19" t="s">
        <v>12270</v>
      </c>
      <c r="F6019" s="10">
        <v>42036</v>
      </c>
      <c r="G6019" s="10">
        <v>45689</v>
      </c>
      <c r="H6019" s="11">
        <v>11</v>
      </c>
      <c r="I6019" s="20" t="s">
        <v>259</v>
      </c>
      <c r="J6019" s="11" t="s">
        <v>261</v>
      </c>
      <c r="K6019" s="11" t="s">
        <v>12658</v>
      </c>
      <c r="L6019" s="11">
        <v>2</v>
      </c>
    </row>
    <row r="6020" spans="1:12">
      <c r="A6020" s="11" t="s">
        <v>12021</v>
      </c>
      <c r="D6020" s="11" t="s">
        <v>260</v>
      </c>
      <c r="E6020" s="19" t="s">
        <v>12271</v>
      </c>
      <c r="F6020" s="10">
        <v>42036</v>
      </c>
      <c r="G6020" s="10">
        <v>45689</v>
      </c>
      <c r="H6020" s="11">
        <v>11</v>
      </c>
      <c r="I6020" s="20" t="s">
        <v>259</v>
      </c>
      <c r="J6020" s="11" t="s">
        <v>261</v>
      </c>
      <c r="K6020" s="11" t="s">
        <v>12658</v>
      </c>
      <c r="L6020" s="11">
        <v>2</v>
      </c>
    </row>
    <row r="6021" spans="1:12">
      <c r="A6021" s="11" t="s">
        <v>12022</v>
      </c>
      <c r="D6021" s="11" t="s">
        <v>260</v>
      </c>
      <c r="E6021" s="19" t="s">
        <v>12272</v>
      </c>
      <c r="F6021" s="10">
        <v>42036</v>
      </c>
      <c r="G6021" s="10">
        <v>45689</v>
      </c>
      <c r="H6021" s="11">
        <v>11</v>
      </c>
      <c r="I6021" s="11" t="s">
        <v>277</v>
      </c>
      <c r="J6021" s="11" t="s">
        <v>261</v>
      </c>
      <c r="K6021" s="11" t="s">
        <v>12658</v>
      </c>
      <c r="L6021" s="11">
        <v>2</v>
      </c>
    </row>
    <row r="6022" spans="1:12">
      <c r="A6022" s="11" t="s">
        <v>12023</v>
      </c>
      <c r="D6022" s="11" t="s">
        <v>260</v>
      </c>
      <c r="E6022" s="19" t="s">
        <v>12273</v>
      </c>
      <c r="F6022" s="10">
        <v>42036</v>
      </c>
      <c r="G6022" s="10">
        <v>45689</v>
      </c>
      <c r="H6022" s="11">
        <v>11</v>
      </c>
      <c r="I6022" s="11" t="s">
        <v>277</v>
      </c>
      <c r="J6022" s="11" t="s">
        <v>261</v>
      </c>
      <c r="K6022" s="11" t="s">
        <v>12658</v>
      </c>
      <c r="L6022" s="11">
        <v>2</v>
      </c>
    </row>
    <row r="6023" spans="1:12">
      <c r="A6023" s="11" t="s">
        <v>12024</v>
      </c>
      <c r="D6023" s="11" t="s">
        <v>260</v>
      </c>
      <c r="E6023" s="19" t="s">
        <v>12274</v>
      </c>
      <c r="F6023" s="10">
        <v>42036</v>
      </c>
      <c r="G6023" s="10">
        <v>45689</v>
      </c>
      <c r="H6023" s="11">
        <v>11</v>
      </c>
      <c r="I6023" s="11" t="s">
        <v>277</v>
      </c>
      <c r="J6023" s="11" t="s">
        <v>261</v>
      </c>
      <c r="K6023" s="11" t="s">
        <v>12658</v>
      </c>
      <c r="L6023" s="11">
        <v>2</v>
      </c>
    </row>
    <row r="6024" spans="1:12">
      <c r="A6024" s="11" t="s">
        <v>12025</v>
      </c>
      <c r="D6024" s="11" t="s">
        <v>260</v>
      </c>
      <c r="E6024" s="19" t="s">
        <v>12275</v>
      </c>
      <c r="F6024" s="10">
        <v>42036</v>
      </c>
      <c r="G6024" s="10">
        <v>45689</v>
      </c>
      <c r="H6024" s="11">
        <v>11</v>
      </c>
      <c r="I6024" s="20" t="s">
        <v>259</v>
      </c>
      <c r="J6024" s="11" t="s">
        <v>261</v>
      </c>
      <c r="K6024" s="11" t="s">
        <v>12658</v>
      </c>
      <c r="L6024" s="11">
        <v>2</v>
      </c>
    </row>
    <row r="6025" spans="1:12">
      <c r="A6025" s="11" t="s">
        <v>12026</v>
      </c>
      <c r="D6025" s="11" t="s">
        <v>260</v>
      </c>
      <c r="E6025" s="19" t="s">
        <v>12276</v>
      </c>
      <c r="F6025" s="10">
        <v>42036</v>
      </c>
      <c r="G6025" s="10">
        <v>45689</v>
      </c>
      <c r="H6025" s="11">
        <v>11</v>
      </c>
      <c r="I6025" s="20" t="s">
        <v>259</v>
      </c>
      <c r="J6025" s="11" t="s">
        <v>261</v>
      </c>
      <c r="K6025" s="11" t="s">
        <v>12658</v>
      </c>
      <c r="L6025" s="11">
        <v>2</v>
      </c>
    </row>
    <row r="6026" spans="1:12">
      <c r="A6026" s="11" t="s">
        <v>12027</v>
      </c>
      <c r="D6026" s="11" t="s">
        <v>260</v>
      </c>
      <c r="E6026" s="19" t="s">
        <v>12277</v>
      </c>
      <c r="F6026" s="10">
        <v>42036</v>
      </c>
      <c r="G6026" s="10">
        <v>45689</v>
      </c>
      <c r="H6026" s="11">
        <v>11</v>
      </c>
      <c r="I6026" s="20" t="s">
        <v>259</v>
      </c>
      <c r="J6026" s="11" t="s">
        <v>261</v>
      </c>
      <c r="K6026" s="11" t="s">
        <v>12658</v>
      </c>
      <c r="L6026" s="11">
        <v>2</v>
      </c>
    </row>
    <row r="6027" spans="1:12">
      <c r="A6027" s="11" t="s">
        <v>12028</v>
      </c>
      <c r="D6027" s="11" t="s">
        <v>260</v>
      </c>
      <c r="E6027" s="19" t="s">
        <v>12278</v>
      </c>
      <c r="F6027" s="10">
        <v>42036</v>
      </c>
      <c r="G6027" s="10">
        <v>45689</v>
      </c>
      <c r="H6027" s="11">
        <v>11</v>
      </c>
      <c r="I6027" s="20" t="s">
        <v>259</v>
      </c>
      <c r="J6027" s="11" t="s">
        <v>261</v>
      </c>
      <c r="K6027" s="11" t="s">
        <v>12658</v>
      </c>
      <c r="L6027" s="11">
        <v>2</v>
      </c>
    </row>
    <row r="6028" spans="1:12">
      <c r="A6028" s="11" t="s">
        <v>12029</v>
      </c>
      <c r="D6028" s="11" t="s">
        <v>260</v>
      </c>
      <c r="E6028" s="19" t="s">
        <v>12279</v>
      </c>
      <c r="F6028" s="10">
        <v>42036</v>
      </c>
      <c r="G6028" s="10">
        <v>45689</v>
      </c>
      <c r="H6028" s="11">
        <v>11</v>
      </c>
      <c r="I6028" s="20" t="s">
        <v>259</v>
      </c>
      <c r="J6028" s="11" t="s">
        <v>261</v>
      </c>
      <c r="K6028" s="11" t="s">
        <v>12658</v>
      </c>
      <c r="L6028" s="11">
        <v>2</v>
      </c>
    </row>
    <row r="6029" spans="1:12">
      <c r="A6029" s="11" t="s">
        <v>12030</v>
      </c>
      <c r="D6029" s="11" t="s">
        <v>260</v>
      </c>
      <c r="E6029" s="19" t="s">
        <v>12280</v>
      </c>
      <c r="F6029" s="10">
        <v>42036</v>
      </c>
      <c r="G6029" s="10">
        <v>45689</v>
      </c>
      <c r="H6029" s="11">
        <v>11</v>
      </c>
      <c r="I6029" s="20" t="s">
        <v>259</v>
      </c>
      <c r="J6029" s="11" t="s">
        <v>261</v>
      </c>
      <c r="K6029" s="11" t="s">
        <v>12658</v>
      </c>
      <c r="L6029" s="11">
        <v>2</v>
      </c>
    </row>
    <row r="6030" spans="1:12">
      <c r="A6030" s="11" t="s">
        <v>12031</v>
      </c>
      <c r="D6030" s="11" t="s">
        <v>260</v>
      </c>
      <c r="E6030" s="19" t="s">
        <v>12281</v>
      </c>
      <c r="F6030" s="10">
        <v>42036</v>
      </c>
      <c r="G6030" s="10">
        <v>45689</v>
      </c>
      <c r="H6030" s="11">
        <v>11</v>
      </c>
      <c r="I6030" s="20" t="s">
        <v>259</v>
      </c>
      <c r="J6030" s="11" t="s">
        <v>261</v>
      </c>
      <c r="K6030" s="11" t="s">
        <v>12658</v>
      </c>
      <c r="L6030" s="11">
        <v>2</v>
      </c>
    </row>
    <row r="6031" spans="1:12">
      <c r="A6031" s="11" t="s">
        <v>12032</v>
      </c>
      <c r="D6031" s="11" t="s">
        <v>260</v>
      </c>
      <c r="E6031" s="19" t="s">
        <v>12282</v>
      </c>
      <c r="F6031" s="10">
        <v>42036</v>
      </c>
      <c r="G6031" s="10">
        <v>45689</v>
      </c>
      <c r="H6031" s="11">
        <v>11</v>
      </c>
      <c r="I6031" s="20" t="s">
        <v>259</v>
      </c>
      <c r="J6031" s="11" t="s">
        <v>261</v>
      </c>
      <c r="K6031" s="11" t="s">
        <v>12658</v>
      </c>
      <c r="L6031" s="11">
        <v>2</v>
      </c>
    </row>
    <row r="6032" spans="1:12">
      <c r="A6032" s="11" t="s">
        <v>12033</v>
      </c>
      <c r="D6032" s="11" t="s">
        <v>260</v>
      </c>
      <c r="E6032" s="19" t="s">
        <v>12283</v>
      </c>
      <c r="F6032" s="10">
        <v>42036</v>
      </c>
      <c r="G6032" s="10">
        <v>45689</v>
      </c>
      <c r="H6032" s="11">
        <v>11</v>
      </c>
      <c r="I6032" s="20" t="s">
        <v>259</v>
      </c>
      <c r="J6032" s="11" t="s">
        <v>261</v>
      </c>
      <c r="K6032" s="11" t="s">
        <v>12658</v>
      </c>
      <c r="L6032" s="11">
        <v>2</v>
      </c>
    </row>
    <row r="6033" spans="1:12">
      <c r="A6033" s="11" t="s">
        <v>12034</v>
      </c>
      <c r="D6033" s="11" t="s">
        <v>260</v>
      </c>
      <c r="E6033" s="19" t="s">
        <v>12284</v>
      </c>
      <c r="F6033" s="10">
        <v>42036</v>
      </c>
      <c r="G6033" s="10">
        <v>45689</v>
      </c>
      <c r="H6033" s="11">
        <v>11</v>
      </c>
      <c r="I6033" s="20" t="s">
        <v>259</v>
      </c>
      <c r="J6033" s="11" t="s">
        <v>261</v>
      </c>
      <c r="K6033" s="11" t="s">
        <v>12658</v>
      </c>
      <c r="L6033" s="11">
        <v>2</v>
      </c>
    </row>
    <row r="6034" spans="1:12">
      <c r="A6034" s="11" t="s">
        <v>12035</v>
      </c>
      <c r="D6034" s="11" t="s">
        <v>260</v>
      </c>
      <c r="E6034" s="19" t="s">
        <v>12285</v>
      </c>
      <c r="F6034" s="10">
        <v>42036</v>
      </c>
      <c r="G6034" s="10">
        <v>45689</v>
      </c>
      <c r="H6034" s="11">
        <v>11</v>
      </c>
      <c r="I6034" s="20" t="s">
        <v>259</v>
      </c>
      <c r="J6034" s="11" t="s">
        <v>261</v>
      </c>
      <c r="K6034" s="11" t="s">
        <v>12658</v>
      </c>
      <c r="L6034" s="11">
        <v>2</v>
      </c>
    </row>
    <row r="6035" spans="1:12">
      <c r="A6035" s="11" t="s">
        <v>12036</v>
      </c>
      <c r="D6035" s="11" t="s">
        <v>260</v>
      </c>
      <c r="E6035" s="19" t="s">
        <v>12286</v>
      </c>
      <c r="F6035" s="10">
        <v>42036</v>
      </c>
      <c r="G6035" s="10">
        <v>45689</v>
      </c>
      <c r="H6035" s="11">
        <v>11</v>
      </c>
      <c r="I6035" s="20" t="s">
        <v>259</v>
      </c>
      <c r="J6035" s="11" t="s">
        <v>261</v>
      </c>
      <c r="K6035" s="11" t="s">
        <v>12658</v>
      </c>
      <c r="L6035" s="11">
        <v>2</v>
      </c>
    </row>
    <row r="6036" spans="1:12">
      <c r="A6036" s="11" t="s">
        <v>12037</v>
      </c>
      <c r="D6036" s="11" t="s">
        <v>260</v>
      </c>
      <c r="E6036" s="19" t="s">
        <v>12287</v>
      </c>
      <c r="F6036" s="10">
        <v>42036</v>
      </c>
      <c r="G6036" s="10">
        <v>45689</v>
      </c>
      <c r="H6036" s="11">
        <v>11</v>
      </c>
      <c r="I6036" s="20" t="s">
        <v>259</v>
      </c>
      <c r="J6036" s="11" t="s">
        <v>261</v>
      </c>
      <c r="K6036" s="11" t="s">
        <v>12658</v>
      </c>
      <c r="L6036" s="11">
        <v>2</v>
      </c>
    </row>
    <row r="6037" spans="1:12">
      <c r="A6037" s="11" t="s">
        <v>12038</v>
      </c>
      <c r="D6037" s="11" t="s">
        <v>260</v>
      </c>
      <c r="E6037" s="19" t="s">
        <v>12288</v>
      </c>
      <c r="F6037" s="10">
        <v>42036</v>
      </c>
      <c r="G6037" s="10">
        <v>45689</v>
      </c>
      <c r="H6037" s="11">
        <v>11</v>
      </c>
      <c r="I6037" s="20" t="s">
        <v>259</v>
      </c>
      <c r="J6037" s="11" t="s">
        <v>261</v>
      </c>
      <c r="K6037" s="11" t="s">
        <v>12658</v>
      </c>
      <c r="L6037" s="11">
        <v>2</v>
      </c>
    </row>
    <row r="6038" spans="1:12">
      <c r="A6038" s="11" t="s">
        <v>12039</v>
      </c>
      <c r="D6038" s="11" t="s">
        <v>260</v>
      </c>
      <c r="E6038" s="19" t="s">
        <v>12289</v>
      </c>
      <c r="F6038" s="10">
        <v>42036</v>
      </c>
      <c r="G6038" s="10">
        <v>45689</v>
      </c>
      <c r="H6038" s="11">
        <v>11</v>
      </c>
      <c r="I6038" s="20" t="s">
        <v>259</v>
      </c>
      <c r="J6038" s="11" t="s">
        <v>261</v>
      </c>
      <c r="K6038" s="11" t="s">
        <v>12658</v>
      </c>
      <c r="L6038" s="11">
        <v>2</v>
      </c>
    </row>
    <row r="6039" spans="1:12">
      <c r="A6039" s="11" t="s">
        <v>12040</v>
      </c>
      <c r="D6039" s="11" t="s">
        <v>260</v>
      </c>
      <c r="E6039" s="19" t="s">
        <v>12290</v>
      </c>
      <c r="F6039" s="10">
        <v>42036</v>
      </c>
      <c r="G6039" s="10">
        <v>45689</v>
      </c>
      <c r="H6039" s="11">
        <v>11</v>
      </c>
      <c r="I6039" s="11" t="s">
        <v>277</v>
      </c>
      <c r="J6039" s="11" t="s">
        <v>261</v>
      </c>
      <c r="K6039" s="11" t="s">
        <v>12658</v>
      </c>
      <c r="L6039" s="11">
        <v>2</v>
      </c>
    </row>
    <row r="6040" spans="1:12">
      <c r="A6040" s="11" t="s">
        <v>12041</v>
      </c>
      <c r="D6040" s="11" t="s">
        <v>260</v>
      </c>
      <c r="E6040" s="19" t="s">
        <v>12291</v>
      </c>
      <c r="F6040" s="10">
        <v>42036</v>
      </c>
      <c r="G6040" s="10">
        <v>45689</v>
      </c>
      <c r="H6040" s="11">
        <v>11</v>
      </c>
      <c r="I6040" s="11" t="s">
        <v>277</v>
      </c>
      <c r="J6040" s="11" t="s">
        <v>261</v>
      </c>
      <c r="K6040" s="11" t="s">
        <v>12658</v>
      </c>
      <c r="L6040" s="11">
        <v>2</v>
      </c>
    </row>
    <row r="6041" spans="1:12">
      <c r="A6041" s="11" t="s">
        <v>12042</v>
      </c>
      <c r="D6041" s="11" t="s">
        <v>260</v>
      </c>
      <c r="E6041" s="19" t="s">
        <v>12292</v>
      </c>
      <c r="F6041" s="10">
        <v>42036</v>
      </c>
      <c r="G6041" s="10">
        <v>45689</v>
      </c>
      <c r="H6041" s="11">
        <v>11</v>
      </c>
      <c r="I6041" s="11" t="s">
        <v>277</v>
      </c>
      <c r="J6041" s="11" t="s">
        <v>261</v>
      </c>
      <c r="K6041" s="11" t="s">
        <v>12658</v>
      </c>
      <c r="L6041" s="11">
        <v>2</v>
      </c>
    </row>
    <row r="6042" spans="1:12">
      <c r="A6042" s="11" t="s">
        <v>12043</v>
      </c>
      <c r="D6042" s="11" t="s">
        <v>260</v>
      </c>
      <c r="E6042" s="19" t="s">
        <v>12293</v>
      </c>
      <c r="F6042" s="10">
        <v>42036</v>
      </c>
      <c r="G6042" s="10">
        <v>45689</v>
      </c>
      <c r="H6042" s="11">
        <v>11</v>
      </c>
      <c r="I6042" s="20" t="s">
        <v>259</v>
      </c>
      <c r="J6042" s="11" t="s">
        <v>261</v>
      </c>
      <c r="K6042" s="11" t="s">
        <v>12658</v>
      </c>
      <c r="L6042" s="11">
        <v>2</v>
      </c>
    </row>
    <row r="6043" spans="1:12">
      <c r="A6043" s="11" t="s">
        <v>12044</v>
      </c>
      <c r="D6043" s="11" t="s">
        <v>260</v>
      </c>
      <c r="E6043" s="19" t="s">
        <v>12294</v>
      </c>
      <c r="F6043" s="10">
        <v>42036</v>
      </c>
      <c r="G6043" s="10">
        <v>45689</v>
      </c>
      <c r="H6043" s="11">
        <v>11</v>
      </c>
      <c r="I6043" s="20" t="s">
        <v>259</v>
      </c>
      <c r="J6043" s="11" t="s">
        <v>261</v>
      </c>
      <c r="K6043" s="11" t="s">
        <v>12658</v>
      </c>
      <c r="L6043" s="11">
        <v>2</v>
      </c>
    </row>
    <row r="6044" spans="1:12">
      <c r="A6044" s="11" t="s">
        <v>12045</v>
      </c>
      <c r="D6044" s="11" t="s">
        <v>260</v>
      </c>
      <c r="E6044" s="19" t="s">
        <v>12295</v>
      </c>
      <c r="F6044" s="10">
        <v>42036</v>
      </c>
      <c r="G6044" s="10">
        <v>45689</v>
      </c>
      <c r="H6044" s="11">
        <v>11</v>
      </c>
      <c r="I6044" s="20" t="s">
        <v>259</v>
      </c>
      <c r="J6044" s="11" t="s">
        <v>261</v>
      </c>
      <c r="K6044" s="11" t="s">
        <v>12658</v>
      </c>
      <c r="L6044" s="11">
        <v>2</v>
      </c>
    </row>
    <row r="6045" spans="1:12">
      <c r="A6045" s="11" t="s">
        <v>12046</v>
      </c>
      <c r="D6045" s="11" t="s">
        <v>260</v>
      </c>
      <c r="E6045" s="19" t="s">
        <v>12296</v>
      </c>
      <c r="F6045" s="10">
        <v>42036</v>
      </c>
      <c r="G6045" s="10">
        <v>45689</v>
      </c>
      <c r="H6045" s="11">
        <v>11</v>
      </c>
      <c r="I6045" s="20" t="s">
        <v>259</v>
      </c>
      <c r="J6045" s="11" t="s">
        <v>261</v>
      </c>
      <c r="K6045" s="11" t="s">
        <v>12658</v>
      </c>
      <c r="L6045" s="11">
        <v>2</v>
      </c>
    </row>
    <row r="6046" spans="1:12">
      <c r="A6046" s="11" t="s">
        <v>12047</v>
      </c>
      <c r="D6046" s="11" t="s">
        <v>260</v>
      </c>
      <c r="E6046" s="19" t="s">
        <v>12297</v>
      </c>
      <c r="F6046" s="10">
        <v>42036</v>
      </c>
      <c r="G6046" s="10">
        <v>45689</v>
      </c>
      <c r="H6046" s="11">
        <v>11</v>
      </c>
      <c r="I6046" s="20" t="s">
        <v>259</v>
      </c>
      <c r="J6046" s="11" t="s">
        <v>261</v>
      </c>
      <c r="K6046" s="11" t="s">
        <v>12658</v>
      </c>
      <c r="L6046" s="11">
        <v>2</v>
      </c>
    </row>
    <row r="6047" spans="1:12">
      <c r="A6047" s="11" t="s">
        <v>12048</v>
      </c>
      <c r="D6047" s="11" t="s">
        <v>260</v>
      </c>
      <c r="E6047" s="19" t="s">
        <v>12298</v>
      </c>
      <c r="F6047" s="10">
        <v>42036</v>
      </c>
      <c r="G6047" s="10">
        <v>45689</v>
      </c>
      <c r="H6047" s="11">
        <v>11</v>
      </c>
      <c r="I6047" s="20" t="s">
        <v>259</v>
      </c>
      <c r="J6047" s="11" t="s">
        <v>261</v>
      </c>
      <c r="K6047" s="11" t="s">
        <v>12658</v>
      </c>
      <c r="L6047" s="11">
        <v>2</v>
      </c>
    </row>
    <row r="6048" spans="1:12">
      <c r="A6048" s="11" t="s">
        <v>12049</v>
      </c>
      <c r="D6048" s="11" t="s">
        <v>260</v>
      </c>
      <c r="E6048" s="19" t="s">
        <v>12299</v>
      </c>
      <c r="F6048" s="10">
        <v>42036</v>
      </c>
      <c r="G6048" s="10">
        <v>45689</v>
      </c>
      <c r="H6048" s="11">
        <v>11</v>
      </c>
      <c r="I6048" s="20" t="s">
        <v>259</v>
      </c>
      <c r="J6048" s="11" t="s">
        <v>261</v>
      </c>
      <c r="K6048" s="11" t="s">
        <v>12658</v>
      </c>
      <c r="L6048" s="11">
        <v>2</v>
      </c>
    </row>
    <row r="6049" spans="1:12">
      <c r="A6049" s="11" t="s">
        <v>12050</v>
      </c>
      <c r="D6049" s="11" t="s">
        <v>260</v>
      </c>
      <c r="E6049" s="19" t="s">
        <v>12300</v>
      </c>
      <c r="F6049" s="10">
        <v>42036</v>
      </c>
      <c r="G6049" s="10">
        <v>45689</v>
      </c>
      <c r="H6049" s="11">
        <v>11</v>
      </c>
      <c r="I6049" s="20" t="s">
        <v>259</v>
      </c>
      <c r="J6049" s="11" t="s">
        <v>261</v>
      </c>
      <c r="K6049" s="11" t="s">
        <v>12658</v>
      </c>
      <c r="L6049" s="11">
        <v>2</v>
      </c>
    </row>
    <row r="6050" spans="1:12">
      <c r="A6050" s="11" t="s">
        <v>12051</v>
      </c>
      <c r="D6050" s="11" t="s">
        <v>260</v>
      </c>
      <c r="E6050" s="19" t="s">
        <v>12301</v>
      </c>
      <c r="F6050" s="10">
        <v>42036</v>
      </c>
      <c r="G6050" s="10">
        <v>45689</v>
      </c>
      <c r="H6050" s="11">
        <v>11</v>
      </c>
      <c r="I6050" s="20" t="s">
        <v>259</v>
      </c>
      <c r="J6050" s="11" t="s">
        <v>261</v>
      </c>
      <c r="K6050" s="11" t="s">
        <v>12658</v>
      </c>
      <c r="L6050" s="11">
        <v>2</v>
      </c>
    </row>
    <row r="6051" spans="1:12">
      <c r="A6051" s="11" t="s">
        <v>12052</v>
      </c>
      <c r="D6051" s="11" t="s">
        <v>260</v>
      </c>
      <c r="E6051" s="19" t="s">
        <v>12302</v>
      </c>
      <c r="F6051" s="10">
        <v>42036</v>
      </c>
      <c r="G6051" s="10">
        <v>45689</v>
      </c>
      <c r="H6051" s="11">
        <v>11</v>
      </c>
      <c r="I6051" s="20" t="s">
        <v>259</v>
      </c>
      <c r="J6051" s="11" t="s">
        <v>261</v>
      </c>
      <c r="K6051" s="11" t="s">
        <v>12658</v>
      </c>
      <c r="L6051" s="11">
        <v>2</v>
      </c>
    </row>
    <row r="6052" spans="1:12">
      <c r="A6052" s="11" t="s">
        <v>12053</v>
      </c>
      <c r="D6052" s="11" t="s">
        <v>260</v>
      </c>
      <c r="E6052" s="19" t="s">
        <v>12303</v>
      </c>
      <c r="F6052" s="10">
        <v>42036</v>
      </c>
      <c r="G6052" s="10">
        <v>45689</v>
      </c>
      <c r="H6052" s="11">
        <v>11</v>
      </c>
      <c r="I6052" s="20" t="s">
        <v>259</v>
      </c>
      <c r="J6052" s="11" t="s">
        <v>261</v>
      </c>
      <c r="K6052" s="11" t="s">
        <v>12658</v>
      </c>
      <c r="L6052" s="11">
        <v>2</v>
      </c>
    </row>
    <row r="6053" spans="1:12">
      <c r="A6053" s="11" t="s">
        <v>12054</v>
      </c>
      <c r="D6053" s="11" t="s">
        <v>260</v>
      </c>
      <c r="E6053" s="19" t="s">
        <v>12304</v>
      </c>
      <c r="F6053" s="10">
        <v>42036</v>
      </c>
      <c r="G6053" s="10">
        <v>45689</v>
      </c>
      <c r="H6053" s="11">
        <v>11</v>
      </c>
      <c r="I6053" s="20" t="s">
        <v>259</v>
      </c>
      <c r="J6053" s="11" t="s">
        <v>261</v>
      </c>
      <c r="K6053" s="11" t="s">
        <v>12658</v>
      </c>
      <c r="L6053" s="11">
        <v>2</v>
      </c>
    </row>
    <row r="6054" spans="1:12">
      <c r="A6054" s="11" t="s">
        <v>12055</v>
      </c>
      <c r="D6054" s="11" t="s">
        <v>260</v>
      </c>
      <c r="E6054" s="19" t="s">
        <v>12305</v>
      </c>
      <c r="F6054" s="10">
        <v>42036</v>
      </c>
      <c r="G6054" s="10">
        <v>45689</v>
      </c>
      <c r="H6054" s="11">
        <v>11</v>
      </c>
      <c r="I6054" s="20" t="s">
        <v>259</v>
      </c>
      <c r="J6054" s="11" t="s">
        <v>261</v>
      </c>
      <c r="K6054" s="11" t="s">
        <v>12658</v>
      </c>
      <c r="L6054" s="11">
        <v>2</v>
      </c>
    </row>
    <row r="6055" spans="1:12">
      <c r="A6055" s="11" t="s">
        <v>12056</v>
      </c>
      <c r="D6055" s="11" t="s">
        <v>260</v>
      </c>
      <c r="E6055" s="19" t="s">
        <v>12306</v>
      </c>
      <c r="F6055" s="10">
        <v>42036</v>
      </c>
      <c r="G6055" s="10">
        <v>45689</v>
      </c>
      <c r="H6055" s="11">
        <v>11</v>
      </c>
      <c r="I6055" s="20" t="s">
        <v>259</v>
      </c>
      <c r="J6055" s="11" t="s">
        <v>261</v>
      </c>
      <c r="K6055" s="11" t="s">
        <v>12658</v>
      </c>
      <c r="L6055" s="11">
        <v>2</v>
      </c>
    </row>
    <row r="6056" spans="1:12">
      <c r="A6056" s="11" t="s">
        <v>12057</v>
      </c>
      <c r="D6056" s="11" t="s">
        <v>260</v>
      </c>
      <c r="E6056" s="19" t="s">
        <v>12307</v>
      </c>
      <c r="F6056" s="10">
        <v>42036</v>
      </c>
      <c r="G6056" s="10">
        <v>45689</v>
      </c>
      <c r="H6056" s="11">
        <v>11</v>
      </c>
      <c r="I6056" s="20" t="s">
        <v>259</v>
      </c>
      <c r="J6056" s="11" t="s">
        <v>261</v>
      </c>
      <c r="K6056" s="11" t="s">
        <v>12658</v>
      </c>
      <c r="L6056" s="11">
        <v>2</v>
      </c>
    </row>
    <row r="6057" spans="1:12">
      <c r="A6057" s="11" t="s">
        <v>12058</v>
      </c>
      <c r="D6057" s="11" t="s">
        <v>260</v>
      </c>
      <c r="E6057" s="19" t="s">
        <v>12308</v>
      </c>
      <c r="F6057" s="10">
        <v>42036</v>
      </c>
      <c r="G6057" s="10">
        <v>45689</v>
      </c>
      <c r="H6057" s="11">
        <v>11</v>
      </c>
      <c r="I6057" s="11" t="s">
        <v>277</v>
      </c>
      <c r="J6057" s="11" t="s">
        <v>261</v>
      </c>
      <c r="K6057" s="11" t="s">
        <v>12658</v>
      </c>
      <c r="L6057" s="11">
        <v>2</v>
      </c>
    </row>
    <row r="6058" spans="1:12">
      <c r="A6058" s="11" t="s">
        <v>12059</v>
      </c>
      <c r="D6058" s="11" t="s">
        <v>260</v>
      </c>
      <c r="E6058" s="19" t="s">
        <v>12309</v>
      </c>
      <c r="F6058" s="10">
        <v>42036</v>
      </c>
      <c r="G6058" s="10">
        <v>45689</v>
      </c>
      <c r="H6058" s="11">
        <v>11</v>
      </c>
      <c r="I6058" s="11" t="s">
        <v>277</v>
      </c>
      <c r="J6058" s="11" t="s">
        <v>261</v>
      </c>
      <c r="K6058" s="11" t="s">
        <v>12658</v>
      </c>
      <c r="L6058" s="11">
        <v>2</v>
      </c>
    </row>
    <row r="6059" spans="1:12">
      <c r="A6059" s="11" t="s">
        <v>12060</v>
      </c>
      <c r="D6059" s="11" t="s">
        <v>260</v>
      </c>
      <c r="E6059" s="19" t="s">
        <v>12310</v>
      </c>
      <c r="F6059" s="10">
        <v>42036</v>
      </c>
      <c r="G6059" s="10">
        <v>45689</v>
      </c>
      <c r="H6059" s="11">
        <v>11</v>
      </c>
      <c r="I6059" s="11" t="s">
        <v>277</v>
      </c>
      <c r="J6059" s="11" t="s">
        <v>261</v>
      </c>
      <c r="K6059" s="11" t="s">
        <v>12658</v>
      </c>
      <c r="L6059" s="11">
        <v>2</v>
      </c>
    </row>
    <row r="6060" spans="1:12">
      <c r="A6060" s="11" t="s">
        <v>12061</v>
      </c>
      <c r="D6060" s="11" t="s">
        <v>260</v>
      </c>
      <c r="E6060" s="19" t="s">
        <v>12311</v>
      </c>
      <c r="F6060" s="10">
        <v>42036</v>
      </c>
      <c r="G6060" s="10">
        <v>45689</v>
      </c>
      <c r="H6060" s="11">
        <v>11</v>
      </c>
      <c r="I6060" s="20" t="s">
        <v>259</v>
      </c>
      <c r="J6060" s="11" t="s">
        <v>261</v>
      </c>
      <c r="K6060" s="11" t="s">
        <v>12658</v>
      </c>
      <c r="L6060" s="11">
        <v>2</v>
      </c>
    </row>
    <row r="6061" spans="1:12">
      <c r="A6061" s="11" t="s">
        <v>12062</v>
      </c>
      <c r="D6061" s="11" t="s">
        <v>260</v>
      </c>
      <c r="E6061" s="19" t="s">
        <v>12312</v>
      </c>
      <c r="F6061" s="10">
        <v>42036</v>
      </c>
      <c r="G6061" s="10">
        <v>45689</v>
      </c>
      <c r="H6061" s="11">
        <v>11</v>
      </c>
      <c r="I6061" s="20" t="s">
        <v>259</v>
      </c>
      <c r="J6061" s="11" t="s">
        <v>261</v>
      </c>
      <c r="K6061" s="11" t="s">
        <v>12658</v>
      </c>
      <c r="L6061" s="11">
        <v>2</v>
      </c>
    </row>
    <row r="6062" spans="1:12">
      <c r="A6062" s="11" t="s">
        <v>12063</v>
      </c>
      <c r="D6062" s="11" t="s">
        <v>260</v>
      </c>
      <c r="E6062" s="19" t="s">
        <v>12313</v>
      </c>
      <c r="F6062" s="10">
        <v>42036</v>
      </c>
      <c r="G6062" s="10">
        <v>45689</v>
      </c>
      <c r="H6062" s="11">
        <v>11</v>
      </c>
      <c r="I6062" s="20" t="s">
        <v>259</v>
      </c>
      <c r="J6062" s="11" t="s">
        <v>261</v>
      </c>
      <c r="K6062" s="11" t="s">
        <v>12658</v>
      </c>
      <c r="L6062" s="11">
        <v>2</v>
      </c>
    </row>
    <row r="6063" spans="1:12">
      <c r="A6063" s="11" t="s">
        <v>12064</v>
      </c>
      <c r="D6063" s="11" t="s">
        <v>260</v>
      </c>
      <c r="E6063" s="19" t="s">
        <v>12314</v>
      </c>
      <c r="F6063" s="10">
        <v>42036</v>
      </c>
      <c r="G6063" s="10">
        <v>45689</v>
      </c>
      <c r="H6063" s="11">
        <v>11</v>
      </c>
      <c r="I6063" s="20" t="s">
        <v>259</v>
      </c>
      <c r="J6063" s="11" t="s">
        <v>261</v>
      </c>
      <c r="K6063" s="11" t="s">
        <v>12658</v>
      </c>
      <c r="L6063" s="11">
        <v>2</v>
      </c>
    </row>
    <row r="6064" spans="1:12">
      <c r="A6064" s="11" t="s">
        <v>12065</v>
      </c>
      <c r="D6064" s="11" t="s">
        <v>260</v>
      </c>
      <c r="E6064" s="19" t="s">
        <v>12315</v>
      </c>
      <c r="F6064" s="10">
        <v>42036</v>
      </c>
      <c r="G6064" s="10">
        <v>45689</v>
      </c>
      <c r="H6064" s="11">
        <v>11</v>
      </c>
      <c r="I6064" s="20" t="s">
        <v>259</v>
      </c>
      <c r="J6064" s="11" t="s">
        <v>261</v>
      </c>
      <c r="K6064" s="11" t="s">
        <v>12658</v>
      </c>
      <c r="L6064" s="11">
        <v>2</v>
      </c>
    </row>
    <row r="6065" spans="1:12">
      <c r="A6065" s="11" t="s">
        <v>12066</v>
      </c>
      <c r="D6065" s="11" t="s">
        <v>260</v>
      </c>
      <c r="E6065" s="19" t="s">
        <v>12316</v>
      </c>
      <c r="F6065" s="10">
        <v>42036</v>
      </c>
      <c r="G6065" s="10">
        <v>45689</v>
      </c>
      <c r="H6065" s="11">
        <v>11</v>
      </c>
      <c r="I6065" s="20" t="s">
        <v>259</v>
      </c>
      <c r="J6065" s="11" t="s">
        <v>261</v>
      </c>
      <c r="K6065" s="11" t="s">
        <v>12658</v>
      </c>
      <c r="L6065" s="11">
        <v>2</v>
      </c>
    </row>
    <row r="6066" spans="1:12">
      <c r="A6066" s="11" t="s">
        <v>12067</v>
      </c>
      <c r="D6066" s="11" t="s">
        <v>260</v>
      </c>
      <c r="E6066" s="19" t="s">
        <v>12317</v>
      </c>
      <c r="F6066" s="10">
        <v>42036</v>
      </c>
      <c r="G6066" s="10">
        <v>45689</v>
      </c>
      <c r="H6066" s="11">
        <v>11</v>
      </c>
      <c r="I6066" s="20" t="s">
        <v>259</v>
      </c>
      <c r="J6066" s="11" t="s">
        <v>261</v>
      </c>
      <c r="K6066" s="11" t="s">
        <v>12658</v>
      </c>
      <c r="L6066" s="11">
        <v>2</v>
      </c>
    </row>
    <row r="6067" spans="1:12">
      <c r="A6067" s="11" t="s">
        <v>12068</v>
      </c>
      <c r="D6067" s="11" t="s">
        <v>260</v>
      </c>
      <c r="E6067" s="19" t="s">
        <v>12318</v>
      </c>
      <c r="F6067" s="10">
        <v>42036</v>
      </c>
      <c r="G6067" s="10">
        <v>45689</v>
      </c>
      <c r="H6067" s="11">
        <v>11</v>
      </c>
      <c r="I6067" s="20" t="s">
        <v>259</v>
      </c>
      <c r="J6067" s="11" t="s">
        <v>261</v>
      </c>
      <c r="K6067" s="11" t="s">
        <v>12658</v>
      </c>
      <c r="L6067" s="11">
        <v>2</v>
      </c>
    </row>
    <row r="6068" spans="1:12">
      <c r="A6068" s="11" t="s">
        <v>12069</v>
      </c>
      <c r="D6068" s="11" t="s">
        <v>260</v>
      </c>
      <c r="E6068" s="19" t="s">
        <v>12319</v>
      </c>
      <c r="F6068" s="10">
        <v>42036</v>
      </c>
      <c r="G6068" s="10">
        <v>45689</v>
      </c>
      <c r="H6068" s="11">
        <v>11</v>
      </c>
      <c r="I6068" s="20" t="s">
        <v>259</v>
      </c>
      <c r="J6068" s="11" t="s">
        <v>261</v>
      </c>
      <c r="K6068" s="11" t="s">
        <v>12658</v>
      </c>
      <c r="L6068" s="11">
        <v>2</v>
      </c>
    </row>
    <row r="6069" spans="1:12">
      <c r="A6069" s="11" t="s">
        <v>12070</v>
      </c>
      <c r="D6069" s="11" t="s">
        <v>260</v>
      </c>
      <c r="E6069" s="19" t="s">
        <v>12320</v>
      </c>
      <c r="F6069" s="10">
        <v>42036</v>
      </c>
      <c r="G6069" s="10">
        <v>45689</v>
      </c>
      <c r="H6069" s="11">
        <v>11</v>
      </c>
      <c r="I6069" s="20" t="s">
        <v>259</v>
      </c>
      <c r="J6069" s="11" t="s">
        <v>261</v>
      </c>
      <c r="K6069" s="11" t="s">
        <v>12658</v>
      </c>
      <c r="L6069" s="11">
        <v>2</v>
      </c>
    </row>
    <row r="6070" spans="1:12">
      <c r="A6070" s="11" t="s">
        <v>12071</v>
      </c>
      <c r="D6070" s="11" t="s">
        <v>260</v>
      </c>
      <c r="E6070" s="19" t="s">
        <v>12321</v>
      </c>
      <c r="F6070" s="10">
        <v>42036</v>
      </c>
      <c r="G6070" s="10">
        <v>45689</v>
      </c>
      <c r="H6070" s="11">
        <v>11</v>
      </c>
      <c r="I6070" s="20" t="s">
        <v>259</v>
      </c>
      <c r="J6070" s="11" t="s">
        <v>261</v>
      </c>
      <c r="K6070" s="11" t="s">
        <v>12658</v>
      </c>
      <c r="L6070" s="11">
        <v>2</v>
      </c>
    </row>
    <row r="6071" spans="1:12">
      <c r="A6071" s="11" t="s">
        <v>12072</v>
      </c>
      <c r="D6071" s="11" t="s">
        <v>260</v>
      </c>
      <c r="E6071" s="19" t="s">
        <v>12322</v>
      </c>
      <c r="F6071" s="10">
        <v>42036</v>
      </c>
      <c r="G6071" s="10">
        <v>45689</v>
      </c>
      <c r="H6071" s="11">
        <v>11</v>
      </c>
      <c r="I6071" s="20" t="s">
        <v>259</v>
      </c>
      <c r="J6071" s="11" t="s">
        <v>261</v>
      </c>
      <c r="K6071" s="11" t="s">
        <v>12658</v>
      </c>
      <c r="L6071" s="11">
        <v>2</v>
      </c>
    </row>
    <row r="6072" spans="1:12">
      <c r="A6072" s="11" t="s">
        <v>12073</v>
      </c>
      <c r="D6072" s="11" t="s">
        <v>260</v>
      </c>
      <c r="E6072" s="19" t="s">
        <v>12323</v>
      </c>
      <c r="F6072" s="10">
        <v>42036</v>
      </c>
      <c r="G6072" s="10">
        <v>45689</v>
      </c>
      <c r="H6072" s="11">
        <v>11</v>
      </c>
      <c r="I6072" s="20" t="s">
        <v>259</v>
      </c>
      <c r="J6072" s="11" t="s">
        <v>261</v>
      </c>
      <c r="K6072" s="11" t="s">
        <v>12658</v>
      </c>
      <c r="L6072" s="11">
        <v>2</v>
      </c>
    </row>
    <row r="6073" spans="1:12">
      <c r="A6073" s="11" t="s">
        <v>12074</v>
      </c>
      <c r="D6073" s="11" t="s">
        <v>260</v>
      </c>
      <c r="E6073" s="19" t="s">
        <v>12324</v>
      </c>
      <c r="F6073" s="10">
        <v>42036</v>
      </c>
      <c r="G6073" s="10">
        <v>45689</v>
      </c>
      <c r="H6073" s="11">
        <v>11</v>
      </c>
      <c r="I6073" s="20" t="s">
        <v>259</v>
      </c>
      <c r="J6073" s="11" t="s">
        <v>261</v>
      </c>
      <c r="K6073" s="11" t="s">
        <v>12658</v>
      </c>
      <c r="L6073" s="11">
        <v>2</v>
      </c>
    </row>
    <row r="6074" spans="1:12">
      <c r="A6074" s="11" t="s">
        <v>12075</v>
      </c>
      <c r="D6074" s="11" t="s">
        <v>260</v>
      </c>
      <c r="E6074" s="19" t="s">
        <v>12325</v>
      </c>
      <c r="F6074" s="10">
        <v>42036</v>
      </c>
      <c r="G6074" s="10">
        <v>45689</v>
      </c>
      <c r="H6074" s="11">
        <v>11</v>
      </c>
      <c r="I6074" s="20" t="s">
        <v>259</v>
      </c>
      <c r="J6074" s="11" t="s">
        <v>261</v>
      </c>
      <c r="K6074" s="11" t="s">
        <v>12658</v>
      </c>
      <c r="L6074" s="11">
        <v>2</v>
      </c>
    </row>
    <row r="6075" spans="1:12">
      <c r="A6075" s="11" t="s">
        <v>12076</v>
      </c>
      <c r="D6075" s="11" t="s">
        <v>260</v>
      </c>
      <c r="E6075" s="19" t="s">
        <v>12326</v>
      </c>
      <c r="F6075" s="10">
        <v>42036</v>
      </c>
      <c r="G6075" s="10">
        <v>45689</v>
      </c>
      <c r="H6075" s="11">
        <v>11</v>
      </c>
      <c r="I6075" s="11" t="s">
        <v>277</v>
      </c>
      <c r="J6075" s="11" t="s">
        <v>261</v>
      </c>
      <c r="K6075" s="11" t="s">
        <v>12658</v>
      </c>
      <c r="L6075" s="11">
        <v>2</v>
      </c>
    </row>
    <row r="6076" spans="1:12">
      <c r="A6076" s="11" t="s">
        <v>12077</v>
      </c>
      <c r="D6076" s="11" t="s">
        <v>260</v>
      </c>
      <c r="E6076" s="19" t="s">
        <v>12327</v>
      </c>
      <c r="F6076" s="10">
        <v>42036</v>
      </c>
      <c r="G6076" s="10">
        <v>45689</v>
      </c>
      <c r="H6076" s="11">
        <v>11</v>
      </c>
      <c r="I6076" s="11" t="s">
        <v>277</v>
      </c>
      <c r="J6076" s="11" t="s">
        <v>261</v>
      </c>
      <c r="K6076" s="11" t="s">
        <v>12658</v>
      </c>
      <c r="L6076" s="11">
        <v>2</v>
      </c>
    </row>
    <row r="6077" spans="1:12">
      <c r="A6077" s="11" t="s">
        <v>12078</v>
      </c>
      <c r="D6077" s="11" t="s">
        <v>260</v>
      </c>
      <c r="E6077" s="19" t="s">
        <v>12328</v>
      </c>
      <c r="F6077" s="10">
        <v>42036</v>
      </c>
      <c r="G6077" s="10">
        <v>45689</v>
      </c>
      <c r="H6077" s="11">
        <v>11</v>
      </c>
      <c r="I6077" s="11" t="s">
        <v>277</v>
      </c>
      <c r="J6077" s="11" t="s">
        <v>261</v>
      </c>
      <c r="K6077" s="11" t="s">
        <v>12658</v>
      </c>
      <c r="L6077" s="11">
        <v>2</v>
      </c>
    </row>
    <row r="6078" spans="1:12">
      <c r="A6078" s="11" t="s">
        <v>12079</v>
      </c>
      <c r="D6078" s="11" t="s">
        <v>260</v>
      </c>
      <c r="E6078" s="19" t="s">
        <v>12329</v>
      </c>
      <c r="F6078" s="10">
        <v>42036</v>
      </c>
      <c r="G6078" s="10">
        <v>45689</v>
      </c>
      <c r="H6078" s="11">
        <v>11</v>
      </c>
      <c r="I6078" s="20" t="s">
        <v>259</v>
      </c>
      <c r="J6078" s="11" t="s">
        <v>261</v>
      </c>
      <c r="K6078" s="11" t="s">
        <v>12658</v>
      </c>
      <c r="L6078" s="11">
        <v>2</v>
      </c>
    </row>
    <row r="6079" spans="1:12">
      <c r="A6079" s="11" t="s">
        <v>12080</v>
      </c>
      <c r="D6079" s="11" t="s">
        <v>260</v>
      </c>
      <c r="E6079" s="19" t="s">
        <v>12330</v>
      </c>
      <c r="F6079" s="10">
        <v>42036</v>
      </c>
      <c r="G6079" s="10">
        <v>45689</v>
      </c>
      <c r="H6079" s="11">
        <v>11</v>
      </c>
      <c r="I6079" s="20" t="s">
        <v>259</v>
      </c>
      <c r="J6079" s="11" t="s">
        <v>261</v>
      </c>
      <c r="K6079" s="11" t="s">
        <v>12658</v>
      </c>
      <c r="L6079" s="11">
        <v>2</v>
      </c>
    </row>
    <row r="6080" spans="1:12">
      <c r="A6080" s="11" t="s">
        <v>12081</v>
      </c>
      <c r="D6080" s="11" t="s">
        <v>260</v>
      </c>
      <c r="E6080" s="19" t="s">
        <v>12331</v>
      </c>
      <c r="F6080" s="10">
        <v>42036</v>
      </c>
      <c r="G6080" s="10">
        <v>45689</v>
      </c>
      <c r="H6080" s="11">
        <v>11</v>
      </c>
      <c r="I6080" s="20" t="s">
        <v>259</v>
      </c>
      <c r="J6080" s="11" t="s">
        <v>261</v>
      </c>
      <c r="K6080" s="11" t="s">
        <v>12658</v>
      </c>
      <c r="L6080" s="11">
        <v>2</v>
      </c>
    </row>
    <row r="6081" spans="1:12">
      <c r="A6081" s="11" t="s">
        <v>12082</v>
      </c>
      <c r="D6081" s="11" t="s">
        <v>260</v>
      </c>
      <c r="E6081" s="19" t="s">
        <v>12332</v>
      </c>
      <c r="F6081" s="10">
        <v>42036</v>
      </c>
      <c r="G6081" s="10">
        <v>45689</v>
      </c>
      <c r="H6081" s="11">
        <v>11</v>
      </c>
      <c r="I6081" s="20" t="s">
        <v>259</v>
      </c>
      <c r="J6081" s="11" t="s">
        <v>261</v>
      </c>
      <c r="K6081" s="11" t="s">
        <v>12658</v>
      </c>
      <c r="L6081" s="11">
        <v>2</v>
      </c>
    </row>
    <row r="6082" spans="1:12">
      <c r="A6082" s="11" t="s">
        <v>12083</v>
      </c>
      <c r="D6082" s="11" t="s">
        <v>260</v>
      </c>
      <c r="E6082" s="19" t="s">
        <v>12333</v>
      </c>
      <c r="F6082" s="10">
        <v>42036</v>
      </c>
      <c r="G6082" s="10">
        <v>45689</v>
      </c>
      <c r="H6082" s="11">
        <v>11</v>
      </c>
      <c r="I6082" s="20" t="s">
        <v>259</v>
      </c>
      <c r="J6082" s="11" t="s">
        <v>261</v>
      </c>
      <c r="K6082" s="11" t="s">
        <v>12658</v>
      </c>
      <c r="L6082" s="11">
        <v>2</v>
      </c>
    </row>
    <row r="6083" spans="1:12">
      <c r="A6083" s="11" t="s">
        <v>12084</v>
      </c>
      <c r="D6083" s="11" t="s">
        <v>260</v>
      </c>
      <c r="E6083" s="19" t="s">
        <v>12334</v>
      </c>
      <c r="F6083" s="10">
        <v>42036</v>
      </c>
      <c r="G6083" s="10">
        <v>45689</v>
      </c>
      <c r="H6083" s="11">
        <v>11</v>
      </c>
      <c r="I6083" s="20" t="s">
        <v>259</v>
      </c>
      <c r="J6083" s="11" t="s">
        <v>261</v>
      </c>
      <c r="K6083" s="11" t="s">
        <v>12658</v>
      </c>
      <c r="L6083" s="11">
        <v>2</v>
      </c>
    </row>
    <row r="6084" spans="1:12">
      <c r="A6084" s="11" t="s">
        <v>12085</v>
      </c>
      <c r="D6084" s="11" t="s">
        <v>260</v>
      </c>
      <c r="E6084" s="19" t="s">
        <v>12335</v>
      </c>
      <c r="F6084" s="10">
        <v>42036</v>
      </c>
      <c r="G6084" s="10">
        <v>45689</v>
      </c>
      <c r="H6084" s="11">
        <v>11</v>
      </c>
      <c r="I6084" s="20" t="s">
        <v>259</v>
      </c>
      <c r="J6084" s="11" t="s">
        <v>261</v>
      </c>
      <c r="K6084" s="11" t="s">
        <v>12658</v>
      </c>
      <c r="L6084" s="11">
        <v>2</v>
      </c>
    </row>
    <row r="6085" spans="1:12">
      <c r="A6085" s="11" t="s">
        <v>12086</v>
      </c>
      <c r="D6085" s="11" t="s">
        <v>260</v>
      </c>
      <c r="E6085" s="19" t="s">
        <v>12336</v>
      </c>
      <c r="F6085" s="10">
        <v>42036</v>
      </c>
      <c r="G6085" s="10">
        <v>45689</v>
      </c>
      <c r="H6085" s="11">
        <v>11</v>
      </c>
      <c r="I6085" s="20" t="s">
        <v>259</v>
      </c>
      <c r="J6085" s="11" t="s">
        <v>261</v>
      </c>
      <c r="K6085" s="11" t="s">
        <v>12658</v>
      </c>
      <c r="L6085" s="11">
        <v>2</v>
      </c>
    </row>
    <row r="6086" spans="1:12">
      <c r="A6086" s="11" t="s">
        <v>12087</v>
      </c>
      <c r="D6086" s="11" t="s">
        <v>260</v>
      </c>
      <c r="E6086" s="19" t="s">
        <v>12337</v>
      </c>
      <c r="F6086" s="10">
        <v>42036</v>
      </c>
      <c r="G6086" s="10">
        <v>45689</v>
      </c>
      <c r="H6086" s="11">
        <v>11</v>
      </c>
      <c r="I6086" s="20" t="s">
        <v>259</v>
      </c>
      <c r="J6086" s="11" t="s">
        <v>261</v>
      </c>
      <c r="K6086" s="11" t="s">
        <v>12658</v>
      </c>
      <c r="L6086" s="11">
        <v>2</v>
      </c>
    </row>
    <row r="6087" spans="1:12">
      <c r="A6087" s="11" t="s">
        <v>12088</v>
      </c>
      <c r="D6087" s="11" t="s">
        <v>260</v>
      </c>
      <c r="E6087" s="19" t="s">
        <v>12338</v>
      </c>
      <c r="F6087" s="10">
        <v>42036</v>
      </c>
      <c r="G6087" s="10">
        <v>45689</v>
      </c>
      <c r="H6087" s="11">
        <v>11</v>
      </c>
      <c r="I6087" s="20" t="s">
        <v>259</v>
      </c>
      <c r="J6087" s="11" t="s">
        <v>261</v>
      </c>
      <c r="K6087" s="11" t="s">
        <v>12658</v>
      </c>
      <c r="L6087" s="11">
        <v>2</v>
      </c>
    </row>
    <row r="6088" spans="1:12">
      <c r="A6088" s="11" t="s">
        <v>12089</v>
      </c>
      <c r="D6088" s="11" t="s">
        <v>260</v>
      </c>
      <c r="E6088" s="19" t="s">
        <v>12339</v>
      </c>
      <c r="F6088" s="10">
        <v>42036</v>
      </c>
      <c r="G6088" s="10">
        <v>45689</v>
      </c>
      <c r="H6088" s="11">
        <v>11</v>
      </c>
      <c r="I6088" s="20" t="s">
        <v>259</v>
      </c>
      <c r="J6088" s="11" t="s">
        <v>261</v>
      </c>
      <c r="K6088" s="11" t="s">
        <v>12658</v>
      </c>
      <c r="L6088" s="11">
        <v>2</v>
      </c>
    </row>
    <row r="6089" spans="1:12">
      <c r="A6089" s="11" t="s">
        <v>12090</v>
      </c>
      <c r="D6089" s="11" t="s">
        <v>260</v>
      </c>
      <c r="E6089" s="19" t="s">
        <v>12340</v>
      </c>
      <c r="F6089" s="10">
        <v>42036</v>
      </c>
      <c r="G6089" s="10">
        <v>45689</v>
      </c>
      <c r="H6089" s="11">
        <v>11</v>
      </c>
      <c r="I6089" s="20" t="s">
        <v>259</v>
      </c>
      <c r="J6089" s="11" t="s">
        <v>261</v>
      </c>
      <c r="K6089" s="11" t="s">
        <v>12658</v>
      </c>
      <c r="L6089" s="11">
        <v>2</v>
      </c>
    </row>
    <row r="6090" spans="1:12">
      <c r="A6090" s="11" t="s">
        <v>12091</v>
      </c>
      <c r="D6090" s="11" t="s">
        <v>260</v>
      </c>
      <c r="E6090" s="19" t="s">
        <v>12341</v>
      </c>
      <c r="F6090" s="10">
        <v>42036</v>
      </c>
      <c r="G6090" s="10">
        <v>45689</v>
      </c>
      <c r="H6090" s="11">
        <v>11</v>
      </c>
      <c r="I6090" s="20" t="s">
        <v>259</v>
      </c>
      <c r="J6090" s="11" t="s">
        <v>261</v>
      </c>
      <c r="K6090" s="11" t="s">
        <v>12658</v>
      </c>
      <c r="L6090" s="11">
        <v>2</v>
      </c>
    </row>
    <row r="6091" spans="1:12">
      <c r="A6091" s="11" t="s">
        <v>12092</v>
      </c>
      <c r="D6091" s="11" t="s">
        <v>260</v>
      </c>
      <c r="E6091" s="19" t="s">
        <v>12342</v>
      </c>
      <c r="F6091" s="10">
        <v>42036</v>
      </c>
      <c r="G6091" s="10">
        <v>45689</v>
      </c>
      <c r="H6091" s="11">
        <v>11</v>
      </c>
      <c r="I6091" s="20" t="s">
        <v>259</v>
      </c>
      <c r="J6091" s="11" t="s">
        <v>261</v>
      </c>
      <c r="K6091" s="11" t="s">
        <v>12658</v>
      </c>
      <c r="L6091" s="11">
        <v>2</v>
      </c>
    </row>
    <row r="6092" spans="1:12">
      <c r="A6092" s="11" t="s">
        <v>12093</v>
      </c>
      <c r="D6092" s="11" t="s">
        <v>260</v>
      </c>
      <c r="E6092" s="19" t="s">
        <v>12343</v>
      </c>
      <c r="F6092" s="10">
        <v>42036</v>
      </c>
      <c r="G6092" s="10">
        <v>45689</v>
      </c>
      <c r="H6092" s="11">
        <v>11</v>
      </c>
      <c r="I6092" s="20" t="s">
        <v>259</v>
      </c>
      <c r="J6092" s="11" t="s">
        <v>261</v>
      </c>
      <c r="K6092" s="11" t="s">
        <v>12658</v>
      </c>
      <c r="L6092" s="11">
        <v>2</v>
      </c>
    </row>
    <row r="6093" spans="1:12">
      <c r="A6093" s="11" t="s">
        <v>12094</v>
      </c>
      <c r="D6093" s="11" t="s">
        <v>260</v>
      </c>
      <c r="E6093" s="19" t="s">
        <v>12344</v>
      </c>
      <c r="F6093" s="10">
        <v>42036</v>
      </c>
      <c r="G6093" s="10">
        <v>45689</v>
      </c>
      <c r="H6093" s="11">
        <v>11</v>
      </c>
      <c r="I6093" s="11" t="s">
        <v>277</v>
      </c>
      <c r="J6093" s="11" t="s">
        <v>261</v>
      </c>
      <c r="K6093" s="11" t="s">
        <v>12658</v>
      </c>
      <c r="L6093" s="11">
        <v>2</v>
      </c>
    </row>
    <row r="6094" spans="1:12">
      <c r="A6094" s="11" t="s">
        <v>12095</v>
      </c>
      <c r="D6094" s="11" t="s">
        <v>260</v>
      </c>
      <c r="E6094" s="19" t="s">
        <v>12345</v>
      </c>
      <c r="F6094" s="10">
        <v>42036</v>
      </c>
      <c r="G6094" s="10">
        <v>45689</v>
      </c>
      <c r="H6094" s="11">
        <v>11</v>
      </c>
      <c r="I6094" s="11" t="s">
        <v>277</v>
      </c>
      <c r="J6094" s="11" t="s">
        <v>261</v>
      </c>
      <c r="K6094" s="11" t="s">
        <v>12658</v>
      </c>
      <c r="L6094" s="11">
        <v>2</v>
      </c>
    </row>
    <row r="6095" spans="1:12">
      <c r="A6095" s="11" t="s">
        <v>12096</v>
      </c>
      <c r="D6095" s="11" t="s">
        <v>260</v>
      </c>
      <c r="E6095" s="19" t="s">
        <v>12346</v>
      </c>
      <c r="F6095" s="10">
        <v>42036</v>
      </c>
      <c r="G6095" s="10">
        <v>45689</v>
      </c>
      <c r="H6095" s="11">
        <v>11</v>
      </c>
      <c r="I6095" s="11" t="s">
        <v>277</v>
      </c>
      <c r="J6095" s="11" t="s">
        <v>261</v>
      </c>
      <c r="K6095" s="11" t="s">
        <v>12658</v>
      </c>
      <c r="L6095" s="11">
        <v>2</v>
      </c>
    </row>
    <row r="6096" spans="1:12">
      <c r="A6096" s="11" t="s">
        <v>12097</v>
      </c>
      <c r="D6096" s="11" t="s">
        <v>260</v>
      </c>
      <c r="E6096" s="19" t="s">
        <v>12347</v>
      </c>
      <c r="F6096" s="10">
        <v>42036</v>
      </c>
      <c r="G6096" s="10">
        <v>45689</v>
      </c>
      <c r="H6096" s="11">
        <v>11</v>
      </c>
      <c r="I6096" s="20" t="s">
        <v>259</v>
      </c>
      <c r="J6096" s="11" t="s">
        <v>261</v>
      </c>
      <c r="K6096" s="11" t="s">
        <v>12658</v>
      </c>
      <c r="L6096" s="11">
        <v>2</v>
      </c>
    </row>
    <row r="6097" spans="1:12">
      <c r="A6097" s="11" t="s">
        <v>12098</v>
      </c>
      <c r="D6097" s="11" t="s">
        <v>260</v>
      </c>
      <c r="E6097" s="19" t="s">
        <v>12348</v>
      </c>
      <c r="F6097" s="10">
        <v>42036</v>
      </c>
      <c r="G6097" s="10">
        <v>45689</v>
      </c>
      <c r="H6097" s="11">
        <v>11</v>
      </c>
      <c r="I6097" s="20" t="s">
        <v>259</v>
      </c>
      <c r="J6097" s="11" t="s">
        <v>261</v>
      </c>
      <c r="K6097" s="11" t="s">
        <v>12658</v>
      </c>
      <c r="L6097" s="11">
        <v>2</v>
      </c>
    </row>
    <row r="6098" spans="1:12">
      <c r="A6098" s="11" t="s">
        <v>12099</v>
      </c>
      <c r="D6098" s="11" t="s">
        <v>260</v>
      </c>
      <c r="E6098" s="19" t="s">
        <v>12349</v>
      </c>
      <c r="F6098" s="10">
        <v>42036</v>
      </c>
      <c r="G6098" s="10">
        <v>45689</v>
      </c>
      <c r="H6098" s="11">
        <v>11</v>
      </c>
      <c r="I6098" s="20" t="s">
        <v>259</v>
      </c>
      <c r="J6098" s="11" t="s">
        <v>261</v>
      </c>
      <c r="K6098" s="11" t="s">
        <v>12658</v>
      </c>
      <c r="L6098" s="11">
        <v>2</v>
      </c>
    </row>
    <row r="6099" spans="1:12">
      <c r="A6099" s="11" t="s">
        <v>12100</v>
      </c>
      <c r="D6099" s="11" t="s">
        <v>260</v>
      </c>
      <c r="E6099" s="19" t="s">
        <v>12350</v>
      </c>
      <c r="F6099" s="10">
        <v>42036</v>
      </c>
      <c r="G6099" s="10">
        <v>45689</v>
      </c>
      <c r="H6099" s="11">
        <v>11</v>
      </c>
      <c r="I6099" s="20" t="s">
        <v>259</v>
      </c>
      <c r="J6099" s="11" t="s">
        <v>261</v>
      </c>
      <c r="K6099" s="11" t="s">
        <v>12658</v>
      </c>
      <c r="L6099" s="11">
        <v>2</v>
      </c>
    </row>
    <row r="6100" spans="1:12">
      <c r="A6100" s="11" t="s">
        <v>12101</v>
      </c>
      <c r="D6100" s="11" t="s">
        <v>260</v>
      </c>
      <c r="E6100" s="19" t="s">
        <v>12351</v>
      </c>
      <c r="F6100" s="10">
        <v>42036</v>
      </c>
      <c r="G6100" s="10">
        <v>45689</v>
      </c>
      <c r="H6100" s="11">
        <v>11</v>
      </c>
      <c r="I6100" s="20" t="s">
        <v>259</v>
      </c>
      <c r="J6100" s="11" t="s">
        <v>261</v>
      </c>
      <c r="K6100" s="11" t="s">
        <v>12658</v>
      </c>
      <c r="L6100" s="11">
        <v>2</v>
      </c>
    </row>
    <row r="6101" spans="1:12">
      <c r="A6101" s="11" t="s">
        <v>12102</v>
      </c>
      <c r="D6101" s="11" t="s">
        <v>260</v>
      </c>
      <c r="E6101" s="19" t="s">
        <v>12352</v>
      </c>
      <c r="F6101" s="10">
        <v>42036</v>
      </c>
      <c r="G6101" s="10">
        <v>45689</v>
      </c>
      <c r="H6101" s="11">
        <v>11</v>
      </c>
      <c r="I6101" s="20" t="s">
        <v>259</v>
      </c>
      <c r="J6101" s="11" t="s">
        <v>261</v>
      </c>
      <c r="K6101" s="11" t="s">
        <v>12658</v>
      </c>
      <c r="L6101" s="11">
        <v>2</v>
      </c>
    </row>
    <row r="6102" spans="1:12">
      <c r="A6102" s="11" t="s">
        <v>12103</v>
      </c>
      <c r="D6102" s="11" t="s">
        <v>260</v>
      </c>
      <c r="E6102" s="19" t="s">
        <v>12353</v>
      </c>
      <c r="F6102" s="10">
        <v>42036</v>
      </c>
      <c r="G6102" s="10">
        <v>45689</v>
      </c>
      <c r="H6102" s="11">
        <v>11</v>
      </c>
      <c r="I6102" s="20" t="s">
        <v>259</v>
      </c>
      <c r="J6102" s="11" t="s">
        <v>261</v>
      </c>
      <c r="K6102" s="11" t="s">
        <v>12658</v>
      </c>
      <c r="L6102" s="11">
        <v>2</v>
      </c>
    </row>
    <row r="6103" spans="1:12">
      <c r="A6103" s="11" t="s">
        <v>12104</v>
      </c>
      <c r="D6103" s="11" t="s">
        <v>260</v>
      </c>
      <c r="E6103" s="19" t="s">
        <v>12354</v>
      </c>
      <c r="F6103" s="10">
        <v>42036</v>
      </c>
      <c r="G6103" s="10">
        <v>45689</v>
      </c>
      <c r="H6103" s="11">
        <v>11</v>
      </c>
      <c r="I6103" s="20" t="s">
        <v>259</v>
      </c>
      <c r="J6103" s="11" t="s">
        <v>261</v>
      </c>
      <c r="K6103" s="11" t="s">
        <v>12658</v>
      </c>
      <c r="L6103" s="11">
        <v>2</v>
      </c>
    </row>
    <row r="6104" spans="1:12">
      <c r="A6104" s="11" t="s">
        <v>12105</v>
      </c>
      <c r="D6104" s="11" t="s">
        <v>260</v>
      </c>
      <c r="E6104" s="19" t="s">
        <v>12355</v>
      </c>
      <c r="F6104" s="10">
        <v>42036</v>
      </c>
      <c r="G6104" s="10">
        <v>45689</v>
      </c>
      <c r="H6104" s="11">
        <v>11</v>
      </c>
      <c r="I6104" s="20" t="s">
        <v>259</v>
      </c>
      <c r="J6104" s="11" t="s">
        <v>261</v>
      </c>
      <c r="K6104" s="11" t="s">
        <v>12658</v>
      </c>
      <c r="L6104" s="11">
        <v>2</v>
      </c>
    </row>
    <row r="6105" spans="1:12">
      <c r="A6105" s="11" t="s">
        <v>12106</v>
      </c>
      <c r="D6105" s="11" t="s">
        <v>260</v>
      </c>
      <c r="E6105" s="19" t="s">
        <v>12356</v>
      </c>
      <c r="F6105" s="10">
        <v>42036</v>
      </c>
      <c r="G6105" s="10">
        <v>45689</v>
      </c>
      <c r="H6105" s="11">
        <v>11</v>
      </c>
      <c r="I6105" s="20" t="s">
        <v>259</v>
      </c>
      <c r="J6105" s="11" t="s">
        <v>261</v>
      </c>
      <c r="K6105" s="11" t="s">
        <v>12658</v>
      </c>
      <c r="L6105" s="11">
        <v>2</v>
      </c>
    </row>
    <row r="6106" spans="1:12">
      <c r="A6106" s="11" t="s">
        <v>12107</v>
      </c>
      <c r="D6106" s="11" t="s">
        <v>260</v>
      </c>
      <c r="E6106" s="19" t="s">
        <v>12357</v>
      </c>
      <c r="F6106" s="10">
        <v>42036</v>
      </c>
      <c r="G6106" s="10">
        <v>45689</v>
      </c>
      <c r="H6106" s="11">
        <v>11</v>
      </c>
      <c r="I6106" s="20" t="s">
        <v>259</v>
      </c>
      <c r="J6106" s="11" t="s">
        <v>261</v>
      </c>
      <c r="K6106" s="11" t="s">
        <v>12658</v>
      </c>
      <c r="L6106" s="11">
        <v>2</v>
      </c>
    </row>
    <row r="6107" spans="1:12">
      <c r="A6107" s="11" t="s">
        <v>12108</v>
      </c>
      <c r="D6107" s="11" t="s">
        <v>260</v>
      </c>
      <c r="E6107" s="19" t="s">
        <v>12358</v>
      </c>
      <c r="F6107" s="10">
        <v>42036</v>
      </c>
      <c r="G6107" s="10">
        <v>45689</v>
      </c>
      <c r="H6107" s="11">
        <v>11</v>
      </c>
      <c r="I6107" s="20" t="s">
        <v>259</v>
      </c>
      <c r="J6107" s="11" t="s">
        <v>261</v>
      </c>
      <c r="K6107" s="11" t="s">
        <v>12658</v>
      </c>
      <c r="L6107" s="11">
        <v>2</v>
      </c>
    </row>
    <row r="6108" spans="1:12">
      <c r="A6108" s="11" t="s">
        <v>12109</v>
      </c>
      <c r="D6108" s="11" t="s">
        <v>260</v>
      </c>
      <c r="E6108" s="19" t="s">
        <v>12359</v>
      </c>
      <c r="F6108" s="10">
        <v>42036</v>
      </c>
      <c r="G6108" s="10">
        <v>45689</v>
      </c>
      <c r="H6108" s="11">
        <v>11</v>
      </c>
      <c r="I6108" s="20" t="s">
        <v>259</v>
      </c>
      <c r="J6108" s="11" t="s">
        <v>261</v>
      </c>
      <c r="K6108" s="11" t="s">
        <v>12658</v>
      </c>
      <c r="L6108" s="11">
        <v>2</v>
      </c>
    </row>
    <row r="6109" spans="1:12">
      <c r="A6109" s="11" t="s">
        <v>12110</v>
      </c>
      <c r="D6109" s="11" t="s">
        <v>260</v>
      </c>
      <c r="E6109" s="19" t="s">
        <v>12360</v>
      </c>
      <c r="F6109" s="10">
        <v>42036</v>
      </c>
      <c r="G6109" s="10">
        <v>45689</v>
      </c>
      <c r="H6109" s="11">
        <v>11</v>
      </c>
      <c r="I6109" s="20" t="s">
        <v>259</v>
      </c>
      <c r="J6109" s="11" t="s">
        <v>261</v>
      </c>
      <c r="K6109" s="11" t="s">
        <v>12658</v>
      </c>
      <c r="L6109" s="11">
        <v>2</v>
      </c>
    </row>
    <row r="6110" spans="1:12">
      <c r="A6110" s="11" t="s">
        <v>12111</v>
      </c>
      <c r="D6110" s="11" t="s">
        <v>260</v>
      </c>
      <c r="E6110" s="19" t="s">
        <v>12361</v>
      </c>
      <c r="F6110" s="10">
        <v>42036</v>
      </c>
      <c r="G6110" s="10">
        <v>45689</v>
      </c>
      <c r="H6110" s="11">
        <v>11</v>
      </c>
      <c r="I6110" s="20" t="s">
        <v>259</v>
      </c>
      <c r="J6110" s="11" t="s">
        <v>261</v>
      </c>
      <c r="K6110" s="11" t="s">
        <v>12658</v>
      </c>
      <c r="L6110" s="11">
        <v>2</v>
      </c>
    </row>
    <row r="6111" spans="1:12">
      <c r="A6111" s="11" t="s">
        <v>12112</v>
      </c>
      <c r="D6111" s="11" t="s">
        <v>260</v>
      </c>
      <c r="E6111" s="19" t="s">
        <v>12362</v>
      </c>
      <c r="F6111" s="10">
        <v>42036</v>
      </c>
      <c r="G6111" s="10">
        <v>45689</v>
      </c>
      <c r="H6111" s="11">
        <v>11</v>
      </c>
      <c r="I6111" s="11" t="s">
        <v>277</v>
      </c>
      <c r="J6111" s="11" t="s">
        <v>261</v>
      </c>
      <c r="K6111" s="11" t="s">
        <v>12658</v>
      </c>
      <c r="L6111" s="11">
        <v>2</v>
      </c>
    </row>
    <row r="6112" spans="1:12">
      <c r="A6112" s="11" t="s">
        <v>12113</v>
      </c>
      <c r="D6112" s="11" t="s">
        <v>260</v>
      </c>
      <c r="E6112" s="19" t="s">
        <v>12363</v>
      </c>
      <c r="F6112" s="10">
        <v>42036</v>
      </c>
      <c r="G6112" s="10">
        <v>45689</v>
      </c>
      <c r="H6112" s="11">
        <v>11</v>
      </c>
      <c r="I6112" s="11" t="s">
        <v>277</v>
      </c>
      <c r="J6112" s="11" t="s">
        <v>261</v>
      </c>
      <c r="K6112" s="11" t="s">
        <v>12658</v>
      </c>
      <c r="L6112" s="11">
        <v>2</v>
      </c>
    </row>
    <row r="6113" spans="1:12">
      <c r="A6113" s="11" t="s">
        <v>12114</v>
      </c>
      <c r="D6113" s="11" t="s">
        <v>260</v>
      </c>
      <c r="E6113" s="19" t="s">
        <v>12364</v>
      </c>
      <c r="F6113" s="10">
        <v>42036</v>
      </c>
      <c r="G6113" s="10">
        <v>45689</v>
      </c>
      <c r="H6113" s="11">
        <v>11</v>
      </c>
      <c r="I6113" s="11" t="s">
        <v>277</v>
      </c>
      <c r="J6113" s="11" t="s">
        <v>261</v>
      </c>
      <c r="K6113" s="11" t="s">
        <v>12658</v>
      </c>
      <c r="L6113" s="11">
        <v>2</v>
      </c>
    </row>
    <row r="6114" spans="1:12">
      <c r="A6114" s="11" t="s">
        <v>12115</v>
      </c>
      <c r="D6114" s="11" t="s">
        <v>260</v>
      </c>
      <c r="E6114" s="19" t="s">
        <v>12365</v>
      </c>
      <c r="F6114" s="10">
        <v>42036</v>
      </c>
      <c r="G6114" s="10">
        <v>45689</v>
      </c>
      <c r="H6114" s="11">
        <v>11</v>
      </c>
      <c r="I6114" s="20" t="s">
        <v>259</v>
      </c>
      <c r="J6114" s="11" t="s">
        <v>261</v>
      </c>
      <c r="K6114" s="11" t="s">
        <v>12658</v>
      </c>
      <c r="L6114" s="11">
        <v>2</v>
      </c>
    </row>
    <row r="6115" spans="1:12">
      <c r="A6115" s="11" t="s">
        <v>12116</v>
      </c>
      <c r="D6115" s="11" t="s">
        <v>260</v>
      </c>
      <c r="E6115" s="19" t="s">
        <v>12366</v>
      </c>
      <c r="F6115" s="10">
        <v>42036</v>
      </c>
      <c r="G6115" s="10">
        <v>45689</v>
      </c>
      <c r="H6115" s="11">
        <v>11</v>
      </c>
      <c r="I6115" s="20" t="s">
        <v>259</v>
      </c>
      <c r="J6115" s="11" t="s">
        <v>261</v>
      </c>
      <c r="K6115" s="11" t="s">
        <v>12658</v>
      </c>
      <c r="L6115" s="11">
        <v>2</v>
      </c>
    </row>
    <row r="6116" spans="1:12">
      <c r="A6116" s="11" t="s">
        <v>12117</v>
      </c>
      <c r="D6116" s="11" t="s">
        <v>260</v>
      </c>
      <c r="E6116" s="19" t="s">
        <v>12367</v>
      </c>
      <c r="F6116" s="10">
        <v>42036</v>
      </c>
      <c r="G6116" s="10">
        <v>45689</v>
      </c>
      <c r="H6116" s="11">
        <v>11</v>
      </c>
      <c r="I6116" s="20" t="s">
        <v>259</v>
      </c>
      <c r="J6116" s="11" t="s">
        <v>261</v>
      </c>
      <c r="K6116" s="11" t="s">
        <v>12658</v>
      </c>
      <c r="L6116" s="11">
        <v>2</v>
      </c>
    </row>
    <row r="6117" spans="1:12">
      <c r="A6117" s="11" t="s">
        <v>12118</v>
      </c>
      <c r="D6117" s="11" t="s">
        <v>260</v>
      </c>
      <c r="E6117" s="19" t="s">
        <v>12368</v>
      </c>
      <c r="F6117" s="10">
        <v>42036</v>
      </c>
      <c r="G6117" s="10">
        <v>45689</v>
      </c>
      <c r="H6117" s="11">
        <v>11</v>
      </c>
      <c r="I6117" s="20" t="s">
        <v>259</v>
      </c>
      <c r="J6117" s="11" t="s">
        <v>261</v>
      </c>
      <c r="K6117" s="11" t="s">
        <v>12658</v>
      </c>
      <c r="L6117" s="11">
        <v>2</v>
      </c>
    </row>
    <row r="6118" spans="1:12">
      <c r="A6118" s="11" t="s">
        <v>12119</v>
      </c>
      <c r="D6118" s="11" t="s">
        <v>260</v>
      </c>
      <c r="E6118" s="19" t="s">
        <v>12369</v>
      </c>
      <c r="F6118" s="10">
        <v>42036</v>
      </c>
      <c r="G6118" s="10">
        <v>45689</v>
      </c>
      <c r="H6118" s="11">
        <v>11</v>
      </c>
      <c r="I6118" s="20" t="s">
        <v>259</v>
      </c>
      <c r="J6118" s="11" t="s">
        <v>261</v>
      </c>
      <c r="K6118" s="11" t="s">
        <v>12658</v>
      </c>
      <c r="L6118" s="11">
        <v>2</v>
      </c>
    </row>
    <row r="6119" spans="1:12">
      <c r="A6119" s="11" t="s">
        <v>12120</v>
      </c>
      <c r="D6119" s="11" t="s">
        <v>260</v>
      </c>
      <c r="E6119" s="19" t="s">
        <v>12370</v>
      </c>
      <c r="F6119" s="10">
        <v>42036</v>
      </c>
      <c r="G6119" s="10">
        <v>45689</v>
      </c>
      <c r="H6119" s="11">
        <v>11</v>
      </c>
      <c r="I6119" s="20" t="s">
        <v>259</v>
      </c>
      <c r="J6119" s="11" t="s">
        <v>261</v>
      </c>
      <c r="K6119" s="11" t="s">
        <v>12658</v>
      </c>
      <c r="L6119" s="11">
        <v>2</v>
      </c>
    </row>
    <row r="6120" spans="1:12">
      <c r="A6120" s="11" t="s">
        <v>12121</v>
      </c>
      <c r="D6120" s="11" t="s">
        <v>260</v>
      </c>
      <c r="E6120" s="19" t="s">
        <v>12371</v>
      </c>
      <c r="F6120" s="10">
        <v>42036</v>
      </c>
      <c r="G6120" s="10">
        <v>45689</v>
      </c>
      <c r="H6120" s="11">
        <v>11</v>
      </c>
      <c r="I6120" s="20" t="s">
        <v>259</v>
      </c>
      <c r="J6120" s="11" t="s">
        <v>261</v>
      </c>
      <c r="K6120" s="11" t="s">
        <v>12658</v>
      </c>
      <c r="L6120" s="11">
        <v>2</v>
      </c>
    </row>
    <row r="6121" spans="1:12">
      <c r="A6121" s="11" t="s">
        <v>12122</v>
      </c>
      <c r="D6121" s="11" t="s">
        <v>260</v>
      </c>
      <c r="E6121" s="19" t="s">
        <v>12372</v>
      </c>
      <c r="F6121" s="10">
        <v>42036</v>
      </c>
      <c r="G6121" s="10">
        <v>45689</v>
      </c>
      <c r="H6121" s="11">
        <v>11</v>
      </c>
      <c r="I6121" s="20" t="s">
        <v>259</v>
      </c>
      <c r="J6121" s="11" t="s">
        <v>261</v>
      </c>
      <c r="K6121" s="11" t="s">
        <v>12658</v>
      </c>
      <c r="L6121" s="11">
        <v>2</v>
      </c>
    </row>
    <row r="6122" spans="1:12">
      <c r="A6122" s="11" t="s">
        <v>12123</v>
      </c>
      <c r="D6122" s="11" t="s">
        <v>260</v>
      </c>
      <c r="E6122" s="19" t="s">
        <v>12373</v>
      </c>
      <c r="F6122" s="10">
        <v>42036</v>
      </c>
      <c r="G6122" s="10">
        <v>45689</v>
      </c>
      <c r="H6122" s="11">
        <v>11</v>
      </c>
      <c r="I6122" s="20" t="s">
        <v>259</v>
      </c>
      <c r="J6122" s="11" t="s">
        <v>261</v>
      </c>
      <c r="K6122" s="11" t="s">
        <v>12658</v>
      </c>
      <c r="L6122" s="11">
        <v>2</v>
      </c>
    </row>
    <row r="6123" spans="1:12">
      <c r="A6123" s="11" t="s">
        <v>12124</v>
      </c>
      <c r="D6123" s="11" t="s">
        <v>260</v>
      </c>
      <c r="E6123" s="19" t="s">
        <v>12374</v>
      </c>
      <c r="F6123" s="10">
        <v>42036</v>
      </c>
      <c r="G6123" s="10">
        <v>45689</v>
      </c>
      <c r="H6123" s="11">
        <v>11</v>
      </c>
      <c r="I6123" s="20" t="s">
        <v>259</v>
      </c>
      <c r="J6123" s="11" t="s">
        <v>261</v>
      </c>
      <c r="K6123" s="11" t="s">
        <v>12658</v>
      </c>
      <c r="L6123" s="11">
        <v>2</v>
      </c>
    </row>
    <row r="6124" spans="1:12">
      <c r="A6124" s="11" t="s">
        <v>12125</v>
      </c>
      <c r="D6124" s="11" t="s">
        <v>260</v>
      </c>
      <c r="E6124" s="19" t="s">
        <v>12375</v>
      </c>
      <c r="F6124" s="10">
        <v>42036</v>
      </c>
      <c r="G6124" s="10">
        <v>45689</v>
      </c>
      <c r="H6124" s="11">
        <v>11</v>
      </c>
      <c r="I6124" s="20" t="s">
        <v>259</v>
      </c>
      <c r="J6124" s="11" t="s">
        <v>261</v>
      </c>
      <c r="K6124" s="11" t="s">
        <v>12658</v>
      </c>
      <c r="L6124" s="11">
        <v>2</v>
      </c>
    </row>
    <row r="6125" spans="1:12">
      <c r="A6125" s="11" t="s">
        <v>12126</v>
      </c>
      <c r="D6125" s="11" t="s">
        <v>260</v>
      </c>
      <c r="E6125" s="19" t="s">
        <v>12376</v>
      </c>
      <c r="F6125" s="10">
        <v>42036</v>
      </c>
      <c r="G6125" s="10">
        <v>45689</v>
      </c>
      <c r="H6125" s="11">
        <v>11</v>
      </c>
      <c r="I6125" s="20" t="s">
        <v>259</v>
      </c>
      <c r="J6125" s="11" t="s">
        <v>261</v>
      </c>
      <c r="K6125" s="11" t="s">
        <v>12658</v>
      </c>
      <c r="L6125" s="11">
        <v>2</v>
      </c>
    </row>
    <row r="6126" spans="1:12">
      <c r="A6126" s="11" t="s">
        <v>12127</v>
      </c>
      <c r="D6126" s="11" t="s">
        <v>260</v>
      </c>
      <c r="E6126" s="19" t="s">
        <v>12377</v>
      </c>
      <c r="F6126" s="10">
        <v>42036</v>
      </c>
      <c r="G6126" s="10">
        <v>45689</v>
      </c>
      <c r="H6126" s="11">
        <v>11</v>
      </c>
      <c r="I6126" s="20" t="s">
        <v>259</v>
      </c>
      <c r="J6126" s="11" t="s">
        <v>261</v>
      </c>
      <c r="K6126" s="11" t="s">
        <v>12658</v>
      </c>
      <c r="L6126" s="11">
        <v>2</v>
      </c>
    </row>
    <row r="6127" spans="1:12">
      <c r="A6127" s="11" t="s">
        <v>12128</v>
      </c>
      <c r="D6127" s="11" t="s">
        <v>260</v>
      </c>
      <c r="E6127" s="19" t="s">
        <v>12378</v>
      </c>
      <c r="F6127" s="10">
        <v>42036</v>
      </c>
      <c r="G6127" s="10">
        <v>45689</v>
      </c>
      <c r="H6127" s="11">
        <v>11</v>
      </c>
      <c r="I6127" s="20" t="s">
        <v>259</v>
      </c>
      <c r="J6127" s="11" t="s">
        <v>261</v>
      </c>
      <c r="K6127" s="11" t="s">
        <v>12658</v>
      </c>
      <c r="L6127" s="11">
        <v>2</v>
      </c>
    </row>
    <row r="6128" spans="1:12">
      <c r="A6128" s="11" t="s">
        <v>12129</v>
      </c>
      <c r="D6128" s="11" t="s">
        <v>260</v>
      </c>
      <c r="E6128" s="19" t="s">
        <v>12379</v>
      </c>
      <c r="F6128" s="10">
        <v>42036</v>
      </c>
      <c r="G6128" s="10">
        <v>45689</v>
      </c>
      <c r="H6128" s="11">
        <v>11</v>
      </c>
      <c r="I6128" s="20" t="s">
        <v>259</v>
      </c>
      <c r="J6128" s="11" t="s">
        <v>261</v>
      </c>
      <c r="K6128" s="11" t="s">
        <v>12658</v>
      </c>
      <c r="L6128" s="11">
        <v>2</v>
      </c>
    </row>
    <row r="6129" spans="1:12">
      <c r="A6129" s="11" t="s">
        <v>12130</v>
      </c>
      <c r="D6129" s="11" t="s">
        <v>260</v>
      </c>
      <c r="E6129" s="19" t="s">
        <v>12380</v>
      </c>
      <c r="F6129" s="10">
        <v>42036</v>
      </c>
      <c r="G6129" s="10">
        <v>45689</v>
      </c>
      <c r="H6129" s="11">
        <v>11</v>
      </c>
      <c r="I6129" s="11" t="s">
        <v>277</v>
      </c>
      <c r="J6129" s="11" t="s">
        <v>261</v>
      </c>
      <c r="K6129" s="11" t="s">
        <v>12658</v>
      </c>
      <c r="L6129" s="11">
        <v>2</v>
      </c>
    </row>
    <row r="6130" spans="1:12">
      <c r="A6130" s="11" t="s">
        <v>12131</v>
      </c>
      <c r="D6130" s="11" t="s">
        <v>260</v>
      </c>
      <c r="E6130" s="19" t="s">
        <v>12381</v>
      </c>
      <c r="F6130" s="10">
        <v>42036</v>
      </c>
      <c r="G6130" s="10">
        <v>45689</v>
      </c>
      <c r="H6130" s="11">
        <v>11</v>
      </c>
      <c r="I6130" s="11" t="s">
        <v>277</v>
      </c>
      <c r="J6130" s="11" t="s">
        <v>261</v>
      </c>
      <c r="K6130" s="11" t="s">
        <v>12658</v>
      </c>
      <c r="L6130" s="11">
        <v>2</v>
      </c>
    </row>
    <row r="6131" spans="1:12">
      <c r="A6131" s="11" t="s">
        <v>12132</v>
      </c>
      <c r="D6131" s="11" t="s">
        <v>260</v>
      </c>
      <c r="E6131" s="19" t="s">
        <v>12382</v>
      </c>
      <c r="F6131" s="10">
        <v>42036</v>
      </c>
      <c r="G6131" s="10">
        <v>45689</v>
      </c>
      <c r="H6131" s="11">
        <v>11</v>
      </c>
      <c r="I6131" s="11" t="s">
        <v>277</v>
      </c>
      <c r="J6131" s="11" t="s">
        <v>261</v>
      </c>
      <c r="K6131" s="11" t="s">
        <v>12658</v>
      </c>
      <c r="L6131" s="11">
        <v>2</v>
      </c>
    </row>
    <row r="6132" spans="1:12">
      <c r="A6132" s="11" t="s">
        <v>12133</v>
      </c>
      <c r="D6132" s="11" t="s">
        <v>260</v>
      </c>
      <c r="E6132" s="19" t="s">
        <v>12383</v>
      </c>
      <c r="F6132" s="10">
        <v>42036</v>
      </c>
      <c r="G6132" s="10">
        <v>45689</v>
      </c>
      <c r="H6132" s="11">
        <v>11</v>
      </c>
      <c r="I6132" s="20" t="s">
        <v>259</v>
      </c>
      <c r="J6132" s="11" t="s">
        <v>261</v>
      </c>
      <c r="K6132" s="11" t="s">
        <v>12658</v>
      </c>
      <c r="L6132" s="11">
        <v>2</v>
      </c>
    </row>
    <row r="6133" spans="1:12">
      <c r="A6133" s="11" t="s">
        <v>12134</v>
      </c>
      <c r="D6133" s="11" t="s">
        <v>260</v>
      </c>
      <c r="E6133" s="19" t="s">
        <v>12384</v>
      </c>
      <c r="F6133" s="10">
        <v>42036</v>
      </c>
      <c r="G6133" s="10">
        <v>45689</v>
      </c>
      <c r="H6133" s="11">
        <v>11</v>
      </c>
      <c r="I6133" s="20" t="s">
        <v>259</v>
      </c>
      <c r="J6133" s="11" t="s">
        <v>261</v>
      </c>
      <c r="K6133" s="11" t="s">
        <v>12658</v>
      </c>
      <c r="L6133" s="11">
        <v>2</v>
      </c>
    </row>
    <row r="6134" spans="1:12">
      <c r="A6134" s="11" t="s">
        <v>12135</v>
      </c>
      <c r="D6134" s="11" t="s">
        <v>260</v>
      </c>
      <c r="E6134" s="19" t="s">
        <v>12385</v>
      </c>
      <c r="F6134" s="10">
        <v>42036</v>
      </c>
      <c r="G6134" s="10">
        <v>45689</v>
      </c>
      <c r="H6134" s="11">
        <v>11</v>
      </c>
      <c r="I6134" s="20" t="s">
        <v>259</v>
      </c>
      <c r="J6134" s="11" t="s">
        <v>261</v>
      </c>
      <c r="K6134" s="11" t="s">
        <v>12658</v>
      </c>
      <c r="L6134" s="11">
        <v>2</v>
      </c>
    </row>
    <row r="6135" spans="1:12">
      <c r="A6135" s="11" t="s">
        <v>12136</v>
      </c>
      <c r="D6135" s="11" t="s">
        <v>260</v>
      </c>
      <c r="E6135" s="19" t="s">
        <v>12386</v>
      </c>
      <c r="F6135" s="10">
        <v>42036</v>
      </c>
      <c r="G6135" s="10">
        <v>45689</v>
      </c>
      <c r="H6135" s="11">
        <v>11</v>
      </c>
      <c r="I6135" s="20" t="s">
        <v>259</v>
      </c>
      <c r="J6135" s="11" t="s">
        <v>261</v>
      </c>
      <c r="K6135" s="11" t="s">
        <v>12658</v>
      </c>
      <c r="L6135" s="11">
        <v>2</v>
      </c>
    </row>
    <row r="6136" spans="1:12">
      <c r="A6136" s="11" t="s">
        <v>12137</v>
      </c>
      <c r="D6136" s="11" t="s">
        <v>260</v>
      </c>
      <c r="E6136" s="19" t="s">
        <v>12387</v>
      </c>
      <c r="F6136" s="10">
        <v>42036</v>
      </c>
      <c r="G6136" s="10">
        <v>45689</v>
      </c>
      <c r="H6136" s="11">
        <v>11</v>
      </c>
      <c r="I6136" s="20" t="s">
        <v>259</v>
      </c>
      <c r="J6136" s="11" t="s">
        <v>261</v>
      </c>
      <c r="K6136" s="11" t="s">
        <v>12658</v>
      </c>
      <c r="L6136" s="11">
        <v>2</v>
      </c>
    </row>
    <row r="6137" spans="1:12">
      <c r="A6137" s="11" t="s">
        <v>12138</v>
      </c>
      <c r="D6137" s="11" t="s">
        <v>260</v>
      </c>
      <c r="E6137" s="19" t="s">
        <v>12388</v>
      </c>
      <c r="F6137" s="10">
        <v>42036</v>
      </c>
      <c r="G6137" s="10">
        <v>45689</v>
      </c>
      <c r="H6137" s="11">
        <v>11</v>
      </c>
      <c r="I6137" s="20" t="s">
        <v>259</v>
      </c>
      <c r="J6137" s="11" t="s">
        <v>261</v>
      </c>
      <c r="K6137" s="11" t="s">
        <v>12658</v>
      </c>
      <c r="L6137" s="11">
        <v>2</v>
      </c>
    </row>
    <row r="6138" spans="1:12">
      <c r="A6138" s="11" t="s">
        <v>12139</v>
      </c>
      <c r="D6138" s="11" t="s">
        <v>260</v>
      </c>
      <c r="E6138" s="19" t="s">
        <v>12389</v>
      </c>
      <c r="F6138" s="10">
        <v>42036</v>
      </c>
      <c r="G6138" s="10">
        <v>45689</v>
      </c>
      <c r="H6138" s="11">
        <v>11</v>
      </c>
      <c r="I6138" s="20" t="s">
        <v>259</v>
      </c>
      <c r="J6138" s="11" t="s">
        <v>261</v>
      </c>
      <c r="K6138" s="11" t="s">
        <v>12658</v>
      </c>
      <c r="L6138" s="11">
        <v>2</v>
      </c>
    </row>
    <row r="6139" spans="1:12">
      <c r="A6139" s="11" t="s">
        <v>12140</v>
      </c>
      <c r="D6139" s="11" t="s">
        <v>260</v>
      </c>
      <c r="E6139" s="19" t="s">
        <v>12390</v>
      </c>
      <c r="F6139" s="10">
        <v>42036</v>
      </c>
      <c r="G6139" s="10">
        <v>45689</v>
      </c>
      <c r="H6139" s="11">
        <v>11</v>
      </c>
      <c r="I6139" s="20" t="s">
        <v>259</v>
      </c>
      <c r="J6139" s="11" t="s">
        <v>261</v>
      </c>
      <c r="K6139" s="11" t="s">
        <v>12658</v>
      </c>
      <c r="L6139" s="11">
        <v>2</v>
      </c>
    </row>
    <row r="6140" spans="1:12">
      <c r="A6140" s="11" t="s">
        <v>12141</v>
      </c>
      <c r="D6140" s="11" t="s">
        <v>260</v>
      </c>
      <c r="E6140" s="19" t="s">
        <v>12391</v>
      </c>
      <c r="F6140" s="10">
        <v>42036</v>
      </c>
      <c r="G6140" s="10">
        <v>45689</v>
      </c>
      <c r="H6140" s="11">
        <v>11</v>
      </c>
      <c r="I6140" s="20" t="s">
        <v>259</v>
      </c>
      <c r="J6140" s="11" t="s">
        <v>261</v>
      </c>
      <c r="K6140" s="11" t="s">
        <v>12658</v>
      </c>
      <c r="L6140" s="11">
        <v>2</v>
      </c>
    </row>
    <row r="6141" spans="1:12">
      <c r="A6141" s="11" t="s">
        <v>12142</v>
      </c>
      <c r="D6141" s="11" t="s">
        <v>260</v>
      </c>
      <c r="E6141" s="19" t="s">
        <v>12392</v>
      </c>
      <c r="F6141" s="10">
        <v>42036</v>
      </c>
      <c r="G6141" s="10">
        <v>45689</v>
      </c>
      <c r="H6141" s="11">
        <v>11</v>
      </c>
      <c r="I6141" s="20" t="s">
        <v>259</v>
      </c>
      <c r="J6141" s="11" t="s">
        <v>261</v>
      </c>
      <c r="K6141" s="11" t="s">
        <v>12658</v>
      </c>
      <c r="L6141" s="11">
        <v>2</v>
      </c>
    </row>
    <row r="6142" spans="1:12">
      <c r="A6142" s="11" t="s">
        <v>12143</v>
      </c>
      <c r="D6142" s="11" t="s">
        <v>260</v>
      </c>
      <c r="E6142" s="19" t="s">
        <v>12393</v>
      </c>
      <c r="F6142" s="10">
        <v>42036</v>
      </c>
      <c r="G6142" s="10">
        <v>45689</v>
      </c>
      <c r="H6142" s="11">
        <v>11</v>
      </c>
      <c r="I6142" s="20" t="s">
        <v>259</v>
      </c>
      <c r="J6142" s="11" t="s">
        <v>261</v>
      </c>
      <c r="K6142" s="11" t="s">
        <v>12658</v>
      </c>
      <c r="L6142" s="11">
        <v>2</v>
      </c>
    </row>
    <row r="6143" spans="1:12">
      <c r="A6143" s="11" t="s">
        <v>12144</v>
      </c>
      <c r="D6143" s="11" t="s">
        <v>260</v>
      </c>
      <c r="E6143" s="19" t="s">
        <v>12394</v>
      </c>
      <c r="F6143" s="10">
        <v>42036</v>
      </c>
      <c r="G6143" s="10">
        <v>45689</v>
      </c>
      <c r="H6143" s="11">
        <v>11</v>
      </c>
      <c r="I6143" s="20" t="s">
        <v>259</v>
      </c>
      <c r="J6143" s="11" t="s">
        <v>261</v>
      </c>
      <c r="K6143" s="11" t="s">
        <v>12658</v>
      </c>
      <c r="L6143" s="11">
        <v>2</v>
      </c>
    </row>
    <row r="6144" spans="1:12">
      <c r="A6144" s="11" t="s">
        <v>12145</v>
      </c>
      <c r="D6144" s="11" t="s">
        <v>260</v>
      </c>
      <c r="E6144" s="19" t="s">
        <v>12395</v>
      </c>
      <c r="F6144" s="10">
        <v>42036</v>
      </c>
      <c r="G6144" s="10">
        <v>45689</v>
      </c>
      <c r="H6144" s="11">
        <v>11</v>
      </c>
      <c r="I6144" s="20" t="s">
        <v>259</v>
      </c>
      <c r="J6144" s="11" t="s">
        <v>261</v>
      </c>
      <c r="K6144" s="11" t="s">
        <v>12658</v>
      </c>
      <c r="L6144" s="11">
        <v>2</v>
      </c>
    </row>
    <row r="6145" spans="1:12">
      <c r="A6145" s="11" t="s">
        <v>12146</v>
      </c>
      <c r="D6145" s="11" t="s">
        <v>260</v>
      </c>
      <c r="E6145" s="19" t="s">
        <v>12396</v>
      </c>
      <c r="F6145" s="10">
        <v>42036</v>
      </c>
      <c r="G6145" s="10">
        <v>45689</v>
      </c>
      <c r="H6145" s="11">
        <v>11</v>
      </c>
      <c r="I6145" s="20" t="s">
        <v>259</v>
      </c>
      <c r="J6145" s="11" t="s">
        <v>261</v>
      </c>
      <c r="K6145" s="11" t="s">
        <v>12658</v>
      </c>
      <c r="L6145" s="11">
        <v>2</v>
      </c>
    </row>
    <row r="6146" spans="1:12">
      <c r="A6146" s="11" t="s">
        <v>12147</v>
      </c>
      <c r="D6146" s="11" t="s">
        <v>260</v>
      </c>
      <c r="E6146" s="19" t="s">
        <v>12397</v>
      </c>
      <c r="F6146" s="10">
        <v>42036</v>
      </c>
      <c r="G6146" s="10">
        <v>45689</v>
      </c>
      <c r="H6146" s="11">
        <v>11</v>
      </c>
      <c r="I6146" s="20" t="s">
        <v>259</v>
      </c>
      <c r="J6146" s="11" t="s">
        <v>261</v>
      </c>
      <c r="K6146" s="11" t="s">
        <v>12658</v>
      </c>
      <c r="L6146" s="11">
        <v>2</v>
      </c>
    </row>
    <row r="6147" spans="1:12">
      <c r="A6147" s="11" t="s">
        <v>12148</v>
      </c>
      <c r="D6147" s="11" t="s">
        <v>260</v>
      </c>
      <c r="E6147" s="19" t="s">
        <v>12398</v>
      </c>
      <c r="F6147" s="10">
        <v>42036</v>
      </c>
      <c r="G6147" s="10">
        <v>45689</v>
      </c>
      <c r="H6147" s="11">
        <v>11</v>
      </c>
      <c r="I6147" s="11" t="s">
        <v>277</v>
      </c>
      <c r="J6147" s="11" t="s">
        <v>261</v>
      </c>
      <c r="K6147" s="11" t="s">
        <v>12658</v>
      </c>
      <c r="L6147" s="11">
        <v>2</v>
      </c>
    </row>
    <row r="6148" spans="1:12">
      <c r="A6148" s="11" t="s">
        <v>12149</v>
      </c>
      <c r="D6148" s="11" t="s">
        <v>260</v>
      </c>
      <c r="E6148" s="19" t="s">
        <v>12399</v>
      </c>
      <c r="F6148" s="10">
        <v>42036</v>
      </c>
      <c r="G6148" s="10">
        <v>45689</v>
      </c>
      <c r="H6148" s="11">
        <v>11</v>
      </c>
      <c r="I6148" s="11" t="s">
        <v>277</v>
      </c>
      <c r="J6148" s="11" t="s">
        <v>261</v>
      </c>
      <c r="K6148" s="11" t="s">
        <v>12658</v>
      </c>
      <c r="L6148" s="11">
        <v>2</v>
      </c>
    </row>
    <row r="6149" spans="1:12">
      <c r="A6149" s="11" t="s">
        <v>12150</v>
      </c>
      <c r="D6149" s="11" t="s">
        <v>260</v>
      </c>
      <c r="E6149" s="19" t="s">
        <v>12400</v>
      </c>
      <c r="F6149" s="10">
        <v>42036</v>
      </c>
      <c r="G6149" s="10">
        <v>45689</v>
      </c>
      <c r="H6149" s="11">
        <v>11</v>
      </c>
      <c r="I6149" s="11" t="s">
        <v>277</v>
      </c>
      <c r="J6149" s="11" t="s">
        <v>261</v>
      </c>
      <c r="K6149" s="11" t="s">
        <v>12658</v>
      </c>
      <c r="L6149" s="11">
        <v>2</v>
      </c>
    </row>
    <row r="6150" spans="1:12">
      <c r="A6150" s="11" t="s">
        <v>12151</v>
      </c>
      <c r="D6150" s="11" t="s">
        <v>260</v>
      </c>
      <c r="E6150" s="19" t="s">
        <v>12401</v>
      </c>
      <c r="F6150" s="10">
        <v>42036</v>
      </c>
      <c r="G6150" s="10">
        <v>45689</v>
      </c>
      <c r="H6150" s="11">
        <v>11</v>
      </c>
      <c r="I6150" s="20" t="s">
        <v>259</v>
      </c>
      <c r="J6150" s="11" t="s">
        <v>261</v>
      </c>
      <c r="K6150" s="11" t="s">
        <v>12658</v>
      </c>
      <c r="L6150" s="11">
        <v>2</v>
      </c>
    </row>
    <row r="6151" spans="1:12">
      <c r="A6151" s="11" t="s">
        <v>12152</v>
      </c>
      <c r="D6151" s="11" t="s">
        <v>260</v>
      </c>
      <c r="E6151" s="19" t="s">
        <v>12402</v>
      </c>
      <c r="F6151" s="10">
        <v>42036</v>
      </c>
      <c r="G6151" s="10">
        <v>45689</v>
      </c>
      <c r="H6151" s="11">
        <v>11</v>
      </c>
      <c r="I6151" s="20" t="s">
        <v>259</v>
      </c>
      <c r="J6151" s="11" t="s">
        <v>261</v>
      </c>
      <c r="K6151" s="11" t="s">
        <v>12658</v>
      </c>
      <c r="L6151" s="11">
        <v>2</v>
      </c>
    </row>
    <row r="6152" spans="1:12">
      <c r="A6152" s="11" t="s">
        <v>12153</v>
      </c>
      <c r="D6152" s="11" t="s">
        <v>260</v>
      </c>
      <c r="E6152" s="19" t="s">
        <v>12403</v>
      </c>
      <c r="F6152" s="10">
        <v>42036</v>
      </c>
      <c r="G6152" s="10">
        <v>45689</v>
      </c>
      <c r="H6152" s="11">
        <v>11</v>
      </c>
      <c r="I6152" s="20" t="s">
        <v>259</v>
      </c>
      <c r="J6152" s="11" t="s">
        <v>261</v>
      </c>
      <c r="K6152" s="11" t="s">
        <v>12658</v>
      </c>
      <c r="L6152" s="11">
        <v>2</v>
      </c>
    </row>
    <row r="6153" spans="1:12">
      <c r="A6153" s="11" t="s">
        <v>12154</v>
      </c>
      <c r="D6153" s="11" t="s">
        <v>260</v>
      </c>
      <c r="E6153" s="19" t="s">
        <v>12404</v>
      </c>
      <c r="F6153" s="10">
        <v>42036</v>
      </c>
      <c r="G6153" s="10">
        <v>45689</v>
      </c>
      <c r="H6153" s="11">
        <v>11</v>
      </c>
      <c r="I6153" s="20" t="s">
        <v>259</v>
      </c>
      <c r="J6153" s="11" t="s">
        <v>261</v>
      </c>
      <c r="K6153" s="11" t="s">
        <v>12658</v>
      </c>
      <c r="L6153" s="11">
        <v>2</v>
      </c>
    </row>
    <row r="6154" spans="1:12">
      <c r="A6154" s="11" t="s">
        <v>12155</v>
      </c>
      <c r="D6154" s="11" t="s">
        <v>260</v>
      </c>
      <c r="E6154" s="19" t="s">
        <v>12405</v>
      </c>
      <c r="F6154" s="10">
        <v>42036</v>
      </c>
      <c r="G6154" s="10">
        <v>45689</v>
      </c>
      <c r="H6154" s="11">
        <v>11</v>
      </c>
      <c r="I6154" s="20" t="s">
        <v>259</v>
      </c>
      <c r="J6154" s="11" t="s">
        <v>261</v>
      </c>
      <c r="K6154" s="11" t="s">
        <v>12658</v>
      </c>
      <c r="L6154" s="11">
        <v>2</v>
      </c>
    </row>
    <row r="6155" spans="1:12">
      <c r="A6155" s="11" t="s">
        <v>12156</v>
      </c>
      <c r="D6155" s="11" t="s">
        <v>260</v>
      </c>
      <c r="E6155" s="19" t="s">
        <v>12406</v>
      </c>
      <c r="F6155" s="10">
        <v>42036</v>
      </c>
      <c r="G6155" s="10">
        <v>45689</v>
      </c>
      <c r="H6155" s="11">
        <v>11</v>
      </c>
      <c r="I6155" s="20" t="s">
        <v>259</v>
      </c>
      <c r="J6155" s="11" t="s">
        <v>261</v>
      </c>
      <c r="K6155" s="11" t="s">
        <v>12658</v>
      </c>
      <c r="L6155" s="11">
        <v>2</v>
      </c>
    </row>
    <row r="6156" spans="1:12">
      <c r="A6156" s="11" t="s">
        <v>12157</v>
      </c>
      <c r="D6156" s="11" t="s">
        <v>260</v>
      </c>
      <c r="E6156" s="19" t="s">
        <v>12407</v>
      </c>
      <c r="F6156" s="10">
        <v>42036</v>
      </c>
      <c r="G6156" s="10">
        <v>45689</v>
      </c>
      <c r="H6156" s="11">
        <v>11</v>
      </c>
      <c r="I6156" s="20" t="s">
        <v>259</v>
      </c>
      <c r="J6156" s="11" t="s">
        <v>261</v>
      </c>
      <c r="K6156" s="11" t="s">
        <v>12658</v>
      </c>
      <c r="L6156" s="11">
        <v>2</v>
      </c>
    </row>
    <row r="6157" spans="1:12">
      <c r="A6157" s="11" t="s">
        <v>12158</v>
      </c>
      <c r="D6157" s="11" t="s">
        <v>260</v>
      </c>
      <c r="E6157" s="19" t="s">
        <v>12408</v>
      </c>
      <c r="F6157" s="10">
        <v>42036</v>
      </c>
      <c r="G6157" s="10">
        <v>45689</v>
      </c>
      <c r="H6157" s="11">
        <v>11</v>
      </c>
      <c r="I6157" s="20" t="s">
        <v>259</v>
      </c>
      <c r="J6157" s="11" t="s">
        <v>261</v>
      </c>
      <c r="K6157" s="11" t="s">
        <v>12658</v>
      </c>
      <c r="L6157" s="11">
        <v>2</v>
      </c>
    </row>
    <row r="6158" spans="1:12">
      <c r="A6158" s="11" t="s">
        <v>12159</v>
      </c>
      <c r="D6158" s="11" t="s">
        <v>260</v>
      </c>
      <c r="E6158" s="19" t="s">
        <v>12409</v>
      </c>
      <c r="F6158" s="10">
        <v>42036</v>
      </c>
      <c r="G6158" s="10">
        <v>45689</v>
      </c>
      <c r="H6158" s="11">
        <v>11</v>
      </c>
      <c r="I6158" s="20" t="s">
        <v>259</v>
      </c>
      <c r="J6158" s="11" t="s">
        <v>261</v>
      </c>
      <c r="K6158" s="11" t="s">
        <v>12658</v>
      </c>
      <c r="L6158" s="11">
        <v>2</v>
      </c>
    </row>
    <row r="6159" spans="1:12">
      <c r="A6159" s="11" t="s">
        <v>12160</v>
      </c>
      <c r="D6159" s="11" t="s">
        <v>260</v>
      </c>
      <c r="E6159" s="19" t="s">
        <v>12410</v>
      </c>
      <c r="F6159" s="10">
        <v>42036</v>
      </c>
      <c r="G6159" s="10">
        <v>45689</v>
      </c>
      <c r="H6159" s="11">
        <v>11</v>
      </c>
      <c r="I6159" s="20" t="s">
        <v>259</v>
      </c>
      <c r="J6159" s="11" t="s">
        <v>261</v>
      </c>
      <c r="K6159" s="11" t="s">
        <v>12658</v>
      </c>
      <c r="L6159" s="11">
        <v>2</v>
      </c>
    </row>
    <row r="6160" spans="1:12">
      <c r="A6160" s="11" t="s">
        <v>12161</v>
      </c>
      <c r="D6160" s="11" t="s">
        <v>260</v>
      </c>
      <c r="E6160" s="19" t="s">
        <v>12411</v>
      </c>
      <c r="F6160" s="10">
        <v>42036</v>
      </c>
      <c r="G6160" s="10">
        <v>45689</v>
      </c>
      <c r="H6160" s="11">
        <v>11</v>
      </c>
      <c r="I6160" s="20" t="s">
        <v>259</v>
      </c>
      <c r="J6160" s="11" t="s">
        <v>261</v>
      </c>
      <c r="K6160" s="11" t="s">
        <v>12658</v>
      </c>
      <c r="L6160" s="11">
        <v>2</v>
      </c>
    </row>
    <row r="6161" spans="1:12">
      <c r="A6161" s="11" t="s">
        <v>12162</v>
      </c>
      <c r="D6161" s="11" t="s">
        <v>260</v>
      </c>
      <c r="E6161" s="19" t="s">
        <v>12412</v>
      </c>
      <c r="F6161" s="10">
        <v>42036</v>
      </c>
      <c r="G6161" s="10">
        <v>45689</v>
      </c>
      <c r="H6161" s="11">
        <v>11</v>
      </c>
      <c r="I6161" s="20" t="s">
        <v>259</v>
      </c>
      <c r="J6161" s="11" t="s">
        <v>261</v>
      </c>
      <c r="K6161" s="11" t="s">
        <v>12658</v>
      </c>
      <c r="L6161" s="11">
        <v>2</v>
      </c>
    </row>
    <row r="6162" spans="1:12">
      <c r="A6162" s="11" t="s">
        <v>12163</v>
      </c>
      <c r="D6162" s="11" t="s">
        <v>260</v>
      </c>
      <c r="E6162" s="19" t="s">
        <v>12413</v>
      </c>
      <c r="F6162" s="10">
        <v>42036</v>
      </c>
      <c r="G6162" s="10">
        <v>45689</v>
      </c>
      <c r="H6162" s="11">
        <v>11</v>
      </c>
      <c r="I6162" s="20" t="s">
        <v>259</v>
      </c>
      <c r="J6162" s="11" t="s">
        <v>261</v>
      </c>
      <c r="K6162" s="11" t="s">
        <v>12658</v>
      </c>
      <c r="L6162" s="11">
        <v>2</v>
      </c>
    </row>
    <row r="6163" spans="1:12">
      <c r="A6163" s="11" t="s">
        <v>12164</v>
      </c>
      <c r="D6163" s="11" t="s">
        <v>260</v>
      </c>
      <c r="E6163" s="19" t="s">
        <v>12414</v>
      </c>
      <c r="F6163" s="10">
        <v>42036</v>
      </c>
      <c r="G6163" s="10">
        <v>45689</v>
      </c>
      <c r="H6163" s="11">
        <v>11</v>
      </c>
      <c r="I6163" s="20" t="s">
        <v>259</v>
      </c>
      <c r="J6163" s="11" t="s">
        <v>261</v>
      </c>
      <c r="K6163" s="11" t="s">
        <v>12658</v>
      </c>
      <c r="L6163" s="11">
        <v>2</v>
      </c>
    </row>
    <row r="6164" spans="1:12">
      <c r="A6164" s="11" t="s">
        <v>12165</v>
      </c>
      <c r="D6164" s="11" t="s">
        <v>260</v>
      </c>
      <c r="E6164" s="19" t="s">
        <v>12415</v>
      </c>
      <c r="F6164" s="10">
        <v>42036</v>
      </c>
      <c r="G6164" s="10">
        <v>45689</v>
      </c>
      <c r="H6164" s="11">
        <v>11</v>
      </c>
      <c r="I6164" s="20" t="s">
        <v>259</v>
      </c>
      <c r="J6164" s="11" t="s">
        <v>261</v>
      </c>
      <c r="K6164" s="11" t="s">
        <v>12658</v>
      </c>
      <c r="L6164" s="11">
        <v>2</v>
      </c>
    </row>
    <row r="6165" spans="1:12">
      <c r="A6165" s="11" t="s">
        <v>12166</v>
      </c>
      <c r="D6165" s="11" t="s">
        <v>260</v>
      </c>
      <c r="E6165" s="19" t="s">
        <v>12416</v>
      </c>
      <c r="F6165" s="10">
        <v>42036</v>
      </c>
      <c r="G6165" s="10">
        <v>45689</v>
      </c>
      <c r="H6165" s="11">
        <v>11</v>
      </c>
      <c r="I6165" s="11" t="s">
        <v>277</v>
      </c>
      <c r="J6165" s="11" t="s">
        <v>261</v>
      </c>
      <c r="K6165" s="11" t="s">
        <v>12658</v>
      </c>
      <c r="L6165" s="11">
        <v>2</v>
      </c>
    </row>
    <row r="6166" spans="1:12">
      <c r="A6166" s="11" t="s">
        <v>12167</v>
      </c>
      <c r="D6166" s="11" t="s">
        <v>260</v>
      </c>
      <c r="E6166" s="19" t="s">
        <v>12417</v>
      </c>
      <c r="F6166" s="10">
        <v>42036</v>
      </c>
      <c r="G6166" s="10">
        <v>45689</v>
      </c>
      <c r="H6166" s="11">
        <v>11</v>
      </c>
      <c r="I6166" s="11" t="s">
        <v>277</v>
      </c>
      <c r="J6166" s="11" t="s">
        <v>261</v>
      </c>
      <c r="K6166" s="11" t="s">
        <v>12658</v>
      </c>
      <c r="L6166" s="11">
        <v>2</v>
      </c>
    </row>
    <row r="6167" spans="1:12">
      <c r="A6167" s="11" t="s">
        <v>12168</v>
      </c>
      <c r="D6167" s="11" t="s">
        <v>260</v>
      </c>
      <c r="E6167" s="19" t="s">
        <v>12418</v>
      </c>
      <c r="F6167" s="10">
        <v>42036</v>
      </c>
      <c r="G6167" s="10">
        <v>45689</v>
      </c>
      <c r="H6167" s="11">
        <v>11</v>
      </c>
      <c r="I6167" s="11" t="s">
        <v>277</v>
      </c>
      <c r="J6167" s="11" t="s">
        <v>261</v>
      </c>
      <c r="K6167" s="11" t="s">
        <v>12658</v>
      </c>
      <c r="L6167" s="11">
        <v>2</v>
      </c>
    </row>
    <row r="6168" spans="1:12">
      <c r="A6168" s="11" t="s">
        <v>12169</v>
      </c>
      <c r="D6168" s="11" t="s">
        <v>260</v>
      </c>
      <c r="E6168" s="19" t="s">
        <v>12419</v>
      </c>
      <c r="F6168" s="10">
        <v>42036</v>
      </c>
      <c r="G6168" s="10">
        <v>45689</v>
      </c>
      <c r="H6168" s="11">
        <v>11</v>
      </c>
      <c r="I6168" s="20" t="s">
        <v>259</v>
      </c>
      <c r="J6168" s="11" t="s">
        <v>261</v>
      </c>
      <c r="K6168" s="11" t="s">
        <v>12658</v>
      </c>
      <c r="L6168" s="11">
        <v>2</v>
      </c>
    </row>
    <row r="6169" spans="1:12">
      <c r="A6169" s="11" t="s">
        <v>12170</v>
      </c>
      <c r="D6169" s="11" t="s">
        <v>260</v>
      </c>
      <c r="E6169" s="19" t="s">
        <v>12420</v>
      </c>
      <c r="F6169" s="10">
        <v>42036</v>
      </c>
      <c r="G6169" s="10">
        <v>45689</v>
      </c>
      <c r="H6169" s="11">
        <v>11</v>
      </c>
      <c r="I6169" s="20" t="s">
        <v>259</v>
      </c>
      <c r="J6169" s="11" t="s">
        <v>261</v>
      </c>
      <c r="K6169" s="11" t="s">
        <v>12658</v>
      </c>
      <c r="L6169" s="11">
        <v>2</v>
      </c>
    </row>
    <row r="6170" spans="1:12">
      <c r="A6170" s="11" t="s">
        <v>12171</v>
      </c>
      <c r="D6170" s="11" t="s">
        <v>260</v>
      </c>
      <c r="E6170" s="19" t="s">
        <v>12421</v>
      </c>
      <c r="F6170" s="10">
        <v>42036</v>
      </c>
      <c r="G6170" s="10">
        <v>45689</v>
      </c>
      <c r="H6170" s="11">
        <v>11</v>
      </c>
      <c r="I6170" s="20" t="s">
        <v>259</v>
      </c>
      <c r="J6170" s="11" t="s">
        <v>261</v>
      </c>
      <c r="K6170" s="11" t="s">
        <v>12658</v>
      </c>
      <c r="L6170" s="11">
        <v>2</v>
      </c>
    </row>
    <row r="6171" spans="1:12">
      <c r="A6171" s="11" t="s">
        <v>12172</v>
      </c>
      <c r="D6171" s="11" t="s">
        <v>260</v>
      </c>
      <c r="E6171" s="19" t="s">
        <v>12422</v>
      </c>
      <c r="F6171" s="10">
        <v>42036</v>
      </c>
      <c r="G6171" s="10">
        <v>45689</v>
      </c>
      <c r="H6171" s="11">
        <v>11</v>
      </c>
      <c r="I6171" s="20" t="s">
        <v>259</v>
      </c>
      <c r="J6171" s="11" t="s">
        <v>261</v>
      </c>
      <c r="K6171" s="11" t="s">
        <v>12658</v>
      </c>
      <c r="L6171" s="11">
        <v>2</v>
      </c>
    </row>
    <row r="6172" spans="1:12">
      <c r="A6172" s="11" t="s">
        <v>12173</v>
      </c>
      <c r="D6172" s="11" t="s">
        <v>260</v>
      </c>
      <c r="E6172" s="19" t="s">
        <v>12423</v>
      </c>
      <c r="F6172" s="10">
        <v>42036</v>
      </c>
      <c r="G6172" s="10">
        <v>45689</v>
      </c>
      <c r="H6172" s="11">
        <v>11</v>
      </c>
      <c r="I6172" s="20" t="s">
        <v>259</v>
      </c>
      <c r="J6172" s="11" t="s">
        <v>261</v>
      </c>
      <c r="K6172" s="11" t="s">
        <v>12658</v>
      </c>
      <c r="L6172" s="11">
        <v>2</v>
      </c>
    </row>
    <row r="6173" spans="1:12">
      <c r="A6173" s="11" t="s">
        <v>12174</v>
      </c>
      <c r="D6173" s="11" t="s">
        <v>260</v>
      </c>
      <c r="E6173" s="19" t="s">
        <v>12424</v>
      </c>
      <c r="F6173" s="10">
        <v>42036</v>
      </c>
      <c r="G6173" s="10">
        <v>45689</v>
      </c>
      <c r="H6173" s="11">
        <v>11</v>
      </c>
      <c r="I6173" s="20" t="s">
        <v>259</v>
      </c>
      <c r="J6173" s="11" t="s">
        <v>261</v>
      </c>
      <c r="K6173" s="11" t="s">
        <v>12658</v>
      </c>
      <c r="L6173" s="11">
        <v>2</v>
      </c>
    </row>
    <row r="6174" spans="1:12">
      <c r="A6174" s="11" t="s">
        <v>12175</v>
      </c>
      <c r="D6174" s="11" t="s">
        <v>260</v>
      </c>
      <c r="E6174" s="19" t="s">
        <v>12425</v>
      </c>
      <c r="F6174" s="10">
        <v>42036</v>
      </c>
      <c r="G6174" s="10">
        <v>45689</v>
      </c>
      <c r="H6174" s="11">
        <v>11</v>
      </c>
      <c r="I6174" s="20" t="s">
        <v>259</v>
      </c>
      <c r="J6174" s="11" t="s">
        <v>261</v>
      </c>
      <c r="K6174" s="11" t="s">
        <v>12658</v>
      </c>
      <c r="L6174" s="11">
        <v>2</v>
      </c>
    </row>
    <row r="6175" spans="1:12">
      <c r="A6175" s="11" t="s">
        <v>12176</v>
      </c>
      <c r="D6175" s="11" t="s">
        <v>260</v>
      </c>
      <c r="E6175" s="19" t="s">
        <v>12426</v>
      </c>
      <c r="F6175" s="10">
        <v>42036</v>
      </c>
      <c r="G6175" s="10">
        <v>45689</v>
      </c>
      <c r="H6175" s="11">
        <v>11</v>
      </c>
      <c r="I6175" s="20" t="s">
        <v>259</v>
      </c>
      <c r="J6175" s="11" t="s">
        <v>261</v>
      </c>
      <c r="K6175" s="11" t="s">
        <v>12658</v>
      </c>
      <c r="L6175" s="11">
        <v>2</v>
      </c>
    </row>
    <row r="6176" spans="1:12">
      <c r="A6176" s="11" t="s">
        <v>12177</v>
      </c>
      <c r="D6176" s="11" t="s">
        <v>260</v>
      </c>
      <c r="E6176" s="19" t="s">
        <v>12427</v>
      </c>
      <c r="F6176" s="10">
        <v>42036</v>
      </c>
      <c r="G6176" s="10">
        <v>45689</v>
      </c>
      <c r="H6176" s="11">
        <v>11</v>
      </c>
      <c r="I6176" s="20" t="s">
        <v>259</v>
      </c>
      <c r="J6176" s="11" t="s">
        <v>261</v>
      </c>
      <c r="K6176" s="11" t="s">
        <v>12658</v>
      </c>
      <c r="L6176" s="11">
        <v>2</v>
      </c>
    </row>
    <row r="6177" spans="1:12">
      <c r="A6177" s="11" t="s">
        <v>12178</v>
      </c>
      <c r="D6177" s="11" t="s">
        <v>260</v>
      </c>
      <c r="E6177" s="19" t="s">
        <v>12428</v>
      </c>
      <c r="F6177" s="10">
        <v>42036</v>
      </c>
      <c r="G6177" s="10">
        <v>45689</v>
      </c>
      <c r="H6177" s="11">
        <v>11</v>
      </c>
      <c r="I6177" s="20" t="s">
        <v>259</v>
      </c>
      <c r="J6177" s="11" t="s">
        <v>261</v>
      </c>
      <c r="K6177" s="11" t="s">
        <v>12658</v>
      </c>
      <c r="L6177" s="11">
        <v>2</v>
      </c>
    </row>
    <row r="6178" spans="1:12">
      <c r="A6178" s="11" t="s">
        <v>12179</v>
      </c>
      <c r="D6178" s="11" t="s">
        <v>260</v>
      </c>
      <c r="E6178" s="19" t="s">
        <v>12429</v>
      </c>
      <c r="F6178" s="10">
        <v>42036</v>
      </c>
      <c r="G6178" s="10">
        <v>45689</v>
      </c>
      <c r="H6178" s="11">
        <v>11</v>
      </c>
      <c r="I6178" s="20" t="s">
        <v>259</v>
      </c>
      <c r="J6178" s="11" t="s">
        <v>261</v>
      </c>
      <c r="K6178" s="11" t="s">
        <v>12658</v>
      </c>
      <c r="L6178" s="11">
        <v>2</v>
      </c>
    </row>
    <row r="6179" spans="1:12">
      <c r="A6179" s="11" t="s">
        <v>12180</v>
      </c>
      <c r="D6179" s="11" t="s">
        <v>260</v>
      </c>
      <c r="E6179" s="19" t="s">
        <v>12430</v>
      </c>
      <c r="F6179" s="10">
        <v>42036</v>
      </c>
      <c r="G6179" s="10">
        <v>45689</v>
      </c>
      <c r="H6179" s="11">
        <v>11</v>
      </c>
      <c r="I6179" s="20" t="s">
        <v>259</v>
      </c>
      <c r="J6179" s="11" t="s">
        <v>261</v>
      </c>
      <c r="K6179" s="11" t="s">
        <v>12658</v>
      </c>
      <c r="L6179" s="11">
        <v>2</v>
      </c>
    </row>
    <row r="6180" spans="1:12">
      <c r="A6180" s="11" t="s">
        <v>12181</v>
      </c>
      <c r="D6180" s="11" t="s">
        <v>260</v>
      </c>
      <c r="E6180" s="19" t="s">
        <v>12431</v>
      </c>
      <c r="F6180" s="10">
        <v>42036</v>
      </c>
      <c r="G6180" s="10">
        <v>45689</v>
      </c>
      <c r="H6180" s="11">
        <v>11</v>
      </c>
      <c r="I6180" s="20" t="s">
        <v>259</v>
      </c>
      <c r="J6180" s="11" t="s">
        <v>261</v>
      </c>
      <c r="K6180" s="11" t="s">
        <v>12658</v>
      </c>
      <c r="L6180" s="11">
        <v>2</v>
      </c>
    </row>
    <row r="6181" spans="1:12">
      <c r="A6181" s="11" t="s">
        <v>12182</v>
      </c>
      <c r="D6181" s="11" t="s">
        <v>260</v>
      </c>
      <c r="E6181" s="19" t="s">
        <v>12432</v>
      </c>
      <c r="F6181" s="10">
        <v>42036</v>
      </c>
      <c r="G6181" s="10">
        <v>45689</v>
      </c>
      <c r="H6181" s="11">
        <v>11</v>
      </c>
      <c r="I6181" s="20" t="s">
        <v>259</v>
      </c>
      <c r="J6181" s="11" t="s">
        <v>261</v>
      </c>
      <c r="K6181" s="11" t="s">
        <v>12658</v>
      </c>
      <c r="L6181" s="11">
        <v>2</v>
      </c>
    </row>
    <row r="6182" spans="1:12">
      <c r="A6182" s="11" t="s">
        <v>12183</v>
      </c>
      <c r="D6182" s="11" t="s">
        <v>260</v>
      </c>
      <c r="E6182" s="19" t="s">
        <v>12433</v>
      </c>
      <c r="F6182" s="10">
        <v>42036</v>
      </c>
      <c r="G6182" s="10">
        <v>45689</v>
      </c>
      <c r="H6182" s="11">
        <v>11</v>
      </c>
      <c r="I6182" s="20" t="s">
        <v>259</v>
      </c>
      <c r="J6182" s="11" t="s">
        <v>261</v>
      </c>
      <c r="K6182" s="11" t="s">
        <v>12658</v>
      </c>
      <c r="L6182" s="11">
        <v>2</v>
      </c>
    </row>
    <row r="6183" spans="1:12">
      <c r="A6183" s="11" t="s">
        <v>12184</v>
      </c>
      <c r="D6183" s="11" t="s">
        <v>260</v>
      </c>
      <c r="E6183" s="19" t="s">
        <v>12434</v>
      </c>
      <c r="F6183" s="10">
        <v>42036</v>
      </c>
      <c r="G6183" s="10">
        <v>45689</v>
      </c>
      <c r="H6183" s="11">
        <v>11</v>
      </c>
      <c r="I6183" s="11" t="s">
        <v>277</v>
      </c>
      <c r="J6183" s="11" t="s">
        <v>261</v>
      </c>
      <c r="K6183" s="11" t="s">
        <v>12658</v>
      </c>
      <c r="L6183" s="11">
        <v>2</v>
      </c>
    </row>
    <row r="6184" spans="1:12">
      <c r="A6184" s="11" t="s">
        <v>12185</v>
      </c>
      <c r="D6184" s="11" t="s">
        <v>260</v>
      </c>
      <c r="E6184" s="19" t="s">
        <v>12435</v>
      </c>
      <c r="F6184" s="10">
        <v>42036</v>
      </c>
      <c r="G6184" s="10">
        <v>45689</v>
      </c>
      <c r="H6184" s="11">
        <v>11</v>
      </c>
      <c r="I6184" s="11" t="s">
        <v>277</v>
      </c>
      <c r="J6184" s="11" t="s">
        <v>261</v>
      </c>
      <c r="K6184" s="11" t="s">
        <v>12658</v>
      </c>
      <c r="L6184" s="11">
        <v>2</v>
      </c>
    </row>
    <row r="6185" spans="1:12">
      <c r="A6185" s="11" t="s">
        <v>12186</v>
      </c>
      <c r="D6185" s="11" t="s">
        <v>260</v>
      </c>
      <c r="E6185" s="19" t="s">
        <v>12436</v>
      </c>
      <c r="F6185" s="10">
        <v>42036</v>
      </c>
      <c r="G6185" s="10">
        <v>45689</v>
      </c>
      <c r="H6185" s="11">
        <v>11</v>
      </c>
      <c r="I6185" s="11" t="s">
        <v>277</v>
      </c>
      <c r="J6185" s="11" t="s">
        <v>261</v>
      </c>
      <c r="K6185" s="11" t="s">
        <v>12658</v>
      </c>
      <c r="L6185" s="11">
        <v>2</v>
      </c>
    </row>
    <row r="6186" spans="1:12">
      <c r="A6186" s="11" t="s">
        <v>12187</v>
      </c>
      <c r="D6186" s="11" t="s">
        <v>260</v>
      </c>
      <c r="E6186" s="19" t="s">
        <v>12437</v>
      </c>
      <c r="F6186" s="10">
        <v>42036</v>
      </c>
      <c r="G6186" s="10">
        <v>45689</v>
      </c>
      <c r="H6186" s="11">
        <v>11</v>
      </c>
      <c r="I6186" s="20" t="s">
        <v>259</v>
      </c>
      <c r="J6186" s="11" t="s">
        <v>261</v>
      </c>
      <c r="K6186" s="11" t="s">
        <v>12658</v>
      </c>
      <c r="L6186" s="11">
        <v>2</v>
      </c>
    </row>
    <row r="6187" spans="1:12">
      <c r="A6187" s="11" t="s">
        <v>12188</v>
      </c>
      <c r="D6187" s="11" t="s">
        <v>260</v>
      </c>
      <c r="E6187" s="19" t="s">
        <v>12438</v>
      </c>
      <c r="F6187" s="10">
        <v>42036</v>
      </c>
      <c r="G6187" s="10">
        <v>45689</v>
      </c>
      <c r="H6187" s="11">
        <v>11</v>
      </c>
      <c r="I6187" s="20" t="s">
        <v>259</v>
      </c>
      <c r="J6187" s="11" t="s">
        <v>261</v>
      </c>
      <c r="K6187" s="11" t="s">
        <v>12658</v>
      </c>
      <c r="L6187" s="11">
        <v>2</v>
      </c>
    </row>
    <row r="6188" spans="1:12">
      <c r="A6188" s="11" t="s">
        <v>12189</v>
      </c>
      <c r="D6188" s="11" t="s">
        <v>260</v>
      </c>
      <c r="E6188" s="19" t="s">
        <v>12439</v>
      </c>
      <c r="F6188" s="10">
        <v>42036</v>
      </c>
      <c r="G6188" s="10">
        <v>45689</v>
      </c>
      <c r="H6188" s="11">
        <v>11</v>
      </c>
      <c r="I6188" s="20" t="s">
        <v>259</v>
      </c>
      <c r="J6188" s="11" t="s">
        <v>261</v>
      </c>
      <c r="K6188" s="11" t="s">
        <v>12658</v>
      </c>
      <c r="L6188" s="11">
        <v>2</v>
      </c>
    </row>
    <row r="6189" spans="1:12">
      <c r="A6189" s="11" t="s">
        <v>12190</v>
      </c>
      <c r="D6189" s="11" t="s">
        <v>260</v>
      </c>
      <c r="E6189" s="19" t="s">
        <v>12440</v>
      </c>
      <c r="F6189" s="10">
        <v>42036</v>
      </c>
      <c r="G6189" s="10">
        <v>45689</v>
      </c>
      <c r="H6189" s="11">
        <v>11</v>
      </c>
      <c r="I6189" s="20" t="s">
        <v>259</v>
      </c>
      <c r="J6189" s="11" t="s">
        <v>261</v>
      </c>
      <c r="K6189" s="11" t="s">
        <v>12658</v>
      </c>
      <c r="L6189" s="11">
        <v>2</v>
      </c>
    </row>
    <row r="6190" spans="1:12">
      <c r="A6190" s="11" t="s">
        <v>12191</v>
      </c>
      <c r="D6190" s="11" t="s">
        <v>260</v>
      </c>
      <c r="E6190" s="19" t="s">
        <v>12441</v>
      </c>
      <c r="F6190" s="10">
        <v>42036</v>
      </c>
      <c r="G6190" s="10">
        <v>45689</v>
      </c>
      <c r="H6190" s="11">
        <v>11</v>
      </c>
      <c r="I6190" s="20" t="s">
        <v>259</v>
      </c>
      <c r="J6190" s="11" t="s">
        <v>261</v>
      </c>
      <c r="K6190" s="11" t="s">
        <v>12658</v>
      </c>
      <c r="L6190" s="11">
        <v>2</v>
      </c>
    </row>
    <row r="6191" spans="1:12">
      <c r="A6191" s="11" t="s">
        <v>12192</v>
      </c>
      <c r="D6191" s="11" t="s">
        <v>260</v>
      </c>
      <c r="E6191" s="19" t="s">
        <v>12442</v>
      </c>
      <c r="F6191" s="10">
        <v>42036</v>
      </c>
      <c r="G6191" s="10">
        <v>45689</v>
      </c>
      <c r="H6191" s="11">
        <v>11</v>
      </c>
      <c r="I6191" s="20" t="s">
        <v>259</v>
      </c>
      <c r="J6191" s="11" t="s">
        <v>261</v>
      </c>
      <c r="K6191" s="11" t="s">
        <v>12658</v>
      </c>
      <c r="L6191" s="11">
        <v>2</v>
      </c>
    </row>
    <row r="6192" spans="1:12">
      <c r="A6192" s="11" t="s">
        <v>12193</v>
      </c>
      <c r="D6192" s="11" t="s">
        <v>260</v>
      </c>
      <c r="E6192" s="19" t="s">
        <v>12443</v>
      </c>
      <c r="F6192" s="10">
        <v>42036</v>
      </c>
      <c r="G6192" s="10">
        <v>45689</v>
      </c>
      <c r="H6192" s="11">
        <v>11</v>
      </c>
      <c r="I6192" s="20" t="s">
        <v>259</v>
      </c>
      <c r="J6192" s="11" t="s">
        <v>261</v>
      </c>
      <c r="K6192" s="11" t="s">
        <v>12658</v>
      </c>
      <c r="L6192" s="11">
        <v>2</v>
      </c>
    </row>
    <row r="6193" spans="1:12">
      <c r="A6193" s="11" t="s">
        <v>12194</v>
      </c>
      <c r="D6193" s="11" t="s">
        <v>260</v>
      </c>
      <c r="E6193" s="19" t="s">
        <v>12444</v>
      </c>
      <c r="F6193" s="10">
        <v>42036</v>
      </c>
      <c r="G6193" s="10">
        <v>45689</v>
      </c>
      <c r="H6193" s="11">
        <v>11</v>
      </c>
      <c r="I6193" s="20" t="s">
        <v>259</v>
      </c>
      <c r="J6193" s="11" t="s">
        <v>261</v>
      </c>
      <c r="K6193" s="11" t="s">
        <v>12658</v>
      </c>
      <c r="L6193" s="11">
        <v>2</v>
      </c>
    </row>
    <row r="6194" spans="1:12">
      <c r="A6194" s="11" t="s">
        <v>12195</v>
      </c>
      <c r="D6194" s="11" t="s">
        <v>260</v>
      </c>
      <c r="E6194" s="19" t="s">
        <v>12445</v>
      </c>
      <c r="F6194" s="10">
        <v>42036</v>
      </c>
      <c r="G6194" s="10">
        <v>45689</v>
      </c>
      <c r="H6194" s="11">
        <v>11</v>
      </c>
      <c r="I6194" s="20" t="s">
        <v>259</v>
      </c>
      <c r="J6194" s="11" t="s">
        <v>261</v>
      </c>
      <c r="K6194" s="11" t="s">
        <v>12658</v>
      </c>
      <c r="L6194" s="11">
        <v>2</v>
      </c>
    </row>
    <row r="6195" spans="1:12">
      <c r="A6195" s="11" t="s">
        <v>12196</v>
      </c>
      <c r="D6195" s="11" t="s">
        <v>260</v>
      </c>
      <c r="E6195" s="19" t="s">
        <v>12446</v>
      </c>
      <c r="F6195" s="10">
        <v>42036</v>
      </c>
      <c r="G6195" s="10">
        <v>45689</v>
      </c>
      <c r="H6195" s="11">
        <v>11</v>
      </c>
      <c r="I6195" s="20" t="s">
        <v>259</v>
      </c>
      <c r="J6195" s="11" t="s">
        <v>261</v>
      </c>
      <c r="K6195" s="11" t="s">
        <v>12658</v>
      </c>
      <c r="L6195" s="11">
        <v>2</v>
      </c>
    </row>
    <row r="6196" spans="1:12">
      <c r="A6196" s="11" t="s">
        <v>12197</v>
      </c>
      <c r="D6196" s="11" t="s">
        <v>260</v>
      </c>
      <c r="E6196" s="19" t="s">
        <v>12447</v>
      </c>
      <c r="F6196" s="10">
        <v>42036</v>
      </c>
      <c r="G6196" s="10">
        <v>45689</v>
      </c>
      <c r="H6196" s="11">
        <v>11</v>
      </c>
      <c r="I6196" s="20" t="s">
        <v>259</v>
      </c>
      <c r="J6196" s="11" t="s">
        <v>261</v>
      </c>
      <c r="K6196" s="11" t="s">
        <v>12658</v>
      </c>
      <c r="L6196" s="11">
        <v>2</v>
      </c>
    </row>
    <row r="6197" spans="1:12">
      <c r="A6197" s="11" t="s">
        <v>12198</v>
      </c>
      <c r="D6197" s="11" t="s">
        <v>260</v>
      </c>
      <c r="E6197" s="19" t="s">
        <v>12448</v>
      </c>
      <c r="F6197" s="10">
        <v>42036</v>
      </c>
      <c r="G6197" s="10">
        <v>45689</v>
      </c>
      <c r="H6197" s="11">
        <v>11</v>
      </c>
      <c r="I6197" s="20" t="s">
        <v>259</v>
      </c>
      <c r="J6197" s="11" t="s">
        <v>261</v>
      </c>
      <c r="K6197" s="11" t="s">
        <v>12658</v>
      </c>
      <c r="L6197" s="11">
        <v>2</v>
      </c>
    </row>
    <row r="6198" spans="1:12">
      <c r="A6198" s="11" t="s">
        <v>12199</v>
      </c>
      <c r="D6198" s="11" t="s">
        <v>260</v>
      </c>
      <c r="E6198" s="19" t="s">
        <v>12449</v>
      </c>
      <c r="F6198" s="10">
        <v>42036</v>
      </c>
      <c r="G6198" s="10">
        <v>45689</v>
      </c>
      <c r="H6198" s="11">
        <v>11</v>
      </c>
      <c r="I6198" s="20" t="s">
        <v>259</v>
      </c>
      <c r="J6198" s="11" t="s">
        <v>261</v>
      </c>
      <c r="K6198" s="11" t="s">
        <v>12658</v>
      </c>
      <c r="L6198" s="11">
        <v>2</v>
      </c>
    </row>
    <row r="6199" spans="1:12">
      <c r="A6199" s="11" t="s">
        <v>12200</v>
      </c>
      <c r="D6199" s="11" t="s">
        <v>260</v>
      </c>
      <c r="E6199" s="19" t="s">
        <v>12450</v>
      </c>
      <c r="F6199" s="10">
        <v>42036</v>
      </c>
      <c r="G6199" s="10">
        <v>45689</v>
      </c>
      <c r="H6199" s="11">
        <v>11</v>
      </c>
      <c r="I6199" s="20" t="s">
        <v>259</v>
      </c>
      <c r="J6199" s="11" t="s">
        <v>261</v>
      </c>
      <c r="K6199" s="11" t="s">
        <v>12658</v>
      </c>
      <c r="L6199" s="11">
        <v>2</v>
      </c>
    </row>
    <row r="6200" spans="1:12">
      <c r="A6200" s="11" t="s">
        <v>12201</v>
      </c>
      <c r="D6200" s="11" t="s">
        <v>260</v>
      </c>
      <c r="E6200" s="19" t="s">
        <v>12451</v>
      </c>
      <c r="F6200" s="10">
        <v>42036</v>
      </c>
      <c r="G6200" s="10">
        <v>45689</v>
      </c>
      <c r="H6200" s="11">
        <v>11</v>
      </c>
      <c r="I6200" s="20" t="s">
        <v>259</v>
      </c>
      <c r="J6200" s="11" t="s">
        <v>261</v>
      </c>
      <c r="K6200" s="11" t="s">
        <v>12658</v>
      </c>
      <c r="L6200" s="11">
        <v>2</v>
      </c>
    </row>
    <row r="6201" spans="1:12">
      <c r="A6201" s="11" t="s">
        <v>12202</v>
      </c>
      <c r="D6201" s="11" t="s">
        <v>260</v>
      </c>
      <c r="E6201" s="19" t="s">
        <v>12452</v>
      </c>
      <c r="F6201" s="10">
        <v>42036</v>
      </c>
      <c r="G6201" s="10">
        <v>45689</v>
      </c>
      <c r="H6201" s="11">
        <v>11</v>
      </c>
      <c r="I6201" s="11" t="s">
        <v>277</v>
      </c>
      <c r="J6201" s="11" t="s">
        <v>261</v>
      </c>
      <c r="K6201" s="11" t="s">
        <v>12658</v>
      </c>
      <c r="L6201" s="11">
        <v>2</v>
      </c>
    </row>
    <row r="6202" spans="1:12">
      <c r="A6202" s="11" t="s">
        <v>12203</v>
      </c>
      <c r="D6202" s="11" t="s">
        <v>260</v>
      </c>
      <c r="E6202" s="19" t="s">
        <v>12453</v>
      </c>
      <c r="F6202" s="10">
        <v>42036</v>
      </c>
      <c r="G6202" s="10">
        <v>45689</v>
      </c>
      <c r="H6202" s="11">
        <v>11</v>
      </c>
      <c r="I6202" s="11" t="s">
        <v>277</v>
      </c>
      <c r="J6202" s="11" t="s">
        <v>261</v>
      </c>
      <c r="K6202" s="11" t="s">
        <v>12658</v>
      </c>
      <c r="L6202" s="11">
        <v>2</v>
      </c>
    </row>
    <row r="6203" spans="1:12">
      <c r="A6203" s="11" t="s">
        <v>12204</v>
      </c>
      <c r="D6203" s="11" t="s">
        <v>260</v>
      </c>
      <c r="E6203" s="19" t="s">
        <v>12454</v>
      </c>
      <c r="F6203" s="10">
        <v>42036</v>
      </c>
      <c r="G6203" s="10">
        <v>45689</v>
      </c>
      <c r="H6203" s="11">
        <v>11</v>
      </c>
      <c r="I6203" s="11" t="s">
        <v>277</v>
      </c>
      <c r="J6203" s="11" t="s">
        <v>261</v>
      </c>
      <c r="K6203" s="11" t="s">
        <v>12658</v>
      </c>
      <c r="L6203" s="11">
        <v>2</v>
      </c>
    </row>
    <row r="6204" spans="1:12">
      <c r="A6204" s="11" t="s">
        <v>12205</v>
      </c>
      <c r="D6204" s="11" t="s">
        <v>260</v>
      </c>
      <c r="E6204" s="19" t="s">
        <v>12455</v>
      </c>
      <c r="F6204" s="10">
        <v>42036</v>
      </c>
      <c r="G6204" s="10">
        <v>45689</v>
      </c>
      <c r="H6204" s="11">
        <v>11</v>
      </c>
      <c r="I6204" s="20" t="s">
        <v>259</v>
      </c>
      <c r="J6204" s="11" t="s">
        <v>261</v>
      </c>
      <c r="K6204" s="11" t="s">
        <v>12658</v>
      </c>
      <c r="L6204" s="11">
        <v>2</v>
      </c>
    </row>
    <row r="6205" spans="1:12">
      <c r="A6205" s="11" t="s">
        <v>12206</v>
      </c>
      <c r="D6205" s="11" t="s">
        <v>260</v>
      </c>
      <c r="E6205" s="19" t="s">
        <v>12456</v>
      </c>
      <c r="F6205" s="10">
        <v>42036</v>
      </c>
      <c r="G6205" s="10">
        <v>45689</v>
      </c>
      <c r="H6205" s="11">
        <v>11</v>
      </c>
      <c r="I6205" s="20" t="s">
        <v>259</v>
      </c>
      <c r="J6205" s="11" t="s">
        <v>261</v>
      </c>
      <c r="K6205" s="11" t="s">
        <v>12658</v>
      </c>
      <c r="L6205" s="11">
        <v>2</v>
      </c>
    </row>
    <row r="6206" spans="1:12">
      <c r="A6206" s="11" t="s">
        <v>12207</v>
      </c>
      <c r="D6206" s="11" t="s">
        <v>260</v>
      </c>
      <c r="E6206" s="19" t="s">
        <v>12457</v>
      </c>
      <c r="F6206" s="10">
        <v>42036</v>
      </c>
      <c r="G6206" s="10">
        <v>45689</v>
      </c>
      <c r="H6206" s="11">
        <v>11</v>
      </c>
      <c r="I6206" s="20" t="s">
        <v>259</v>
      </c>
      <c r="J6206" s="11" t="s">
        <v>261</v>
      </c>
      <c r="K6206" s="11" t="s">
        <v>12658</v>
      </c>
      <c r="L6206" s="11">
        <v>2</v>
      </c>
    </row>
    <row r="6207" spans="1:12">
      <c r="A6207" s="11" t="s">
        <v>12208</v>
      </c>
      <c r="D6207" s="11" t="s">
        <v>260</v>
      </c>
      <c r="E6207" s="19" t="s">
        <v>12458</v>
      </c>
      <c r="F6207" s="10">
        <v>42036</v>
      </c>
      <c r="G6207" s="10">
        <v>45689</v>
      </c>
      <c r="H6207" s="11">
        <v>11</v>
      </c>
      <c r="I6207" s="20" t="s">
        <v>259</v>
      </c>
      <c r="J6207" s="11" t="s">
        <v>261</v>
      </c>
      <c r="K6207" s="11" t="s">
        <v>12658</v>
      </c>
      <c r="L6207" s="11">
        <v>2</v>
      </c>
    </row>
    <row r="6208" spans="1:12">
      <c r="A6208" s="11" t="s">
        <v>12209</v>
      </c>
      <c r="D6208" s="11" t="s">
        <v>260</v>
      </c>
      <c r="E6208" s="19" t="s">
        <v>12459</v>
      </c>
      <c r="F6208" s="10">
        <v>42036</v>
      </c>
      <c r="G6208" s="10">
        <v>45689</v>
      </c>
      <c r="H6208" s="11">
        <v>11</v>
      </c>
      <c r="I6208" s="20" t="s">
        <v>259</v>
      </c>
      <c r="J6208" s="11" t="s">
        <v>261</v>
      </c>
      <c r="K6208" s="11" t="s">
        <v>12658</v>
      </c>
      <c r="L6208" s="11">
        <v>2</v>
      </c>
    </row>
    <row r="6209" spans="1:12">
      <c r="A6209" s="11" t="s">
        <v>12210</v>
      </c>
      <c r="D6209" s="11" t="s">
        <v>260</v>
      </c>
      <c r="E6209" s="19" t="s">
        <v>12460</v>
      </c>
      <c r="F6209" s="10">
        <v>42036</v>
      </c>
      <c r="G6209" s="10">
        <v>45689</v>
      </c>
      <c r="H6209" s="11">
        <v>11</v>
      </c>
      <c r="I6209" s="20" t="s">
        <v>259</v>
      </c>
      <c r="J6209" s="11" t="s">
        <v>261</v>
      </c>
      <c r="K6209" s="11" t="s">
        <v>12658</v>
      </c>
      <c r="L6209" s="11">
        <v>2</v>
      </c>
    </row>
    <row r="6210" spans="1:12">
      <c r="A6210" s="11" t="s">
        <v>12211</v>
      </c>
      <c r="D6210" s="11" t="s">
        <v>260</v>
      </c>
      <c r="E6210" s="19" t="s">
        <v>12461</v>
      </c>
      <c r="F6210" s="10">
        <v>42036</v>
      </c>
      <c r="G6210" s="10">
        <v>45689</v>
      </c>
      <c r="H6210" s="11">
        <v>11</v>
      </c>
      <c r="I6210" s="20" t="s">
        <v>259</v>
      </c>
      <c r="J6210" s="11" t="s">
        <v>261</v>
      </c>
      <c r="K6210" s="11" t="s">
        <v>12658</v>
      </c>
      <c r="L6210" s="11">
        <v>2</v>
      </c>
    </row>
    <row r="6211" spans="1:12">
      <c r="A6211" s="11" t="s">
        <v>12212</v>
      </c>
      <c r="D6211" s="11" t="s">
        <v>260</v>
      </c>
      <c r="E6211" s="19" t="s">
        <v>12462</v>
      </c>
      <c r="F6211" s="10">
        <v>42036</v>
      </c>
      <c r="G6211" s="10">
        <v>45689</v>
      </c>
      <c r="H6211" s="11">
        <v>11</v>
      </c>
      <c r="I6211" s="20" t="s">
        <v>259</v>
      </c>
      <c r="J6211" s="11" t="s">
        <v>261</v>
      </c>
      <c r="K6211" s="11" t="s">
        <v>12658</v>
      </c>
      <c r="L6211" s="11">
        <v>2</v>
      </c>
    </row>
    <row r="6212" spans="1:12">
      <c r="A6212" s="11" t="s">
        <v>12213</v>
      </c>
      <c r="D6212" s="11" t="s">
        <v>260</v>
      </c>
      <c r="E6212" s="19" t="s">
        <v>12463</v>
      </c>
      <c r="F6212" s="10">
        <v>42036</v>
      </c>
      <c r="G6212" s="10">
        <v>45689</v>
      </c>
      <c r="H6212" s="11">
        <v>11</v>
      </c>
      <c r="I6212" s="20" t="s">
        <v>259</v>
      </c>
      <c r="J6212" s="11" t="s">
        <v>261</v>
      </c>
      <c r="K6212" s="11" t="s">
        <v>12658</v>
      </c>
      <c r="L6212" s="11">
        <v>2</v>
      </c>
    </row>
    <row r="6213" spans="1:12">
      <c r="A6213" s="11" t="s">
        <v>12214</v>
      </c>
      <c r="D6213" s="11" t="s">
        <v>260</v>
      </c>
      <c r="E6213" s="19" t="s">
        <v>12464</v>
      </c>
      <c r="F6213" s="10">
        <v>42036</v>
      </c>
      <c r="G6213" s="10">
        <v>45689</v>
      </c>
      <c r="H6213" s="11">
        <v>11</v>
      </c>
      <c r="I6213" s="20" t="s">
        <v>259</v>
      </c>
      <c r="J6213" s="11" t="s">
        <v>261</v>
      </c>
      <c r="K6213" s="11" t="s">
        <v>12658</v>
      </c>
      <c r="L6213" s="11">
        <v>2</v>
      </c>
    </row>
    <row r="6214" spans="1:12">
      <c r="A6214" s="11" t="s">
        <v>12215</v>
      </c>
      <c r="D6214" s="11" t="s">
        <v>260</v>
      </c>
      <c r="E6214" s="19" t="s">
        <v>12465</v>
      </c>
      <c r="F6214" s="10">
        <v>42036</v>
      </c>
      <c r="G6214" s="10">
        <v>45689</v>
      </c>
      <c r="H6214" s="11">
        <v>11</v>
      </c>
      <c r="I6214" s="20" t="s">
        <v>259</v>
      </c>
      <c r="J6214" s="11" t="s">
        <v>261</v>
      </c>
      <c r="K6214" s="11" t="s">
        <v>12658</v>
      </c>
      <c r="L6214" s="11">
        <v>2</v>
      </c>
    </row>
    <row r="6215" spans="1:12">
      <c r="A6215" s="11" t="s">
        <v>12216</v>
      </c>
      <c r="D6215" s="11" t="s">
        <v>260</v>
      </c>
      <c r="E6215" s="19" t="s">
        <v>12466</v>
      </c>
      <c r="F6215" s="10">
        <v>42036</v>
      </c>
      <c r="G6215" s="10">
        <v>45689</v>
      </c>
      <c r="H6215" s="11">
        <v>11</v>
      </c>
      <c r="I6215" s="20" t="s">
        <v>259</v>
      </c>
      <c r="J6215" s="11" t="s">
        <v>261</v>
      </c>
      <c r="K6215" s="11" t="s">
        <v>12658</v>
      </c>
      <c r="L6215" s="11">
        <v>2</v>
      </c>
    </row>
    <row r="6216" spans="1:12">
      <c r="A6216" s="11" t="s">
        <v>12217</v>
      </c>
      <c r="D6216" s="11" t="s">
        <v>260</v>
      </c>
      <c r="E6216" s="19" t="s">
        <v>12467</v>
      </c>
      <c r="F6216" s="10">
        <v>42036</v>
      </c>
      <c r="G6216" s="10">
        <v>45689</v>
      </c>
      <c r="H6216" s="11">
        <v>11</v>
      </c>
      <c r="I6216" s="20" t="s">
        <v>259</v>
      </c>
      <c r="J6216" s="11" t="s">
        <v>261</v>
      </c>
      <c r="K6216" s="11" t="s">
        <v>12658</v>
      </c>
      <c r="L6216" s="11">
        <v>2</v>
      </c>
    </row>
    <row r="6217" spans="1:12">
      <c r="A6217" s="11" t="s">
        <v>12218</v>
      </c>
      <c r="D6217" s="11" t="s">
        <v>260</v>
      </c>
      <c r="E6217" s="19" t="s">
        <v>12468</v>
      </c>
      <c r="F6217" s="10">
        <v>42036</v>
      </c>
      <c r="G6217" s="10">
        <v>45689</v>
      </c>
      <c r="H6217" s="11">
        <v>11</v>
      </c>
      <c r="I6217" s="20" t="s">
        <v>259</v>
      </c>
      <c r="J6217" s="11" t="s">
        <v>261</v>
      </c>
      <c r="K6217" s="11" t="s">
        <v>12658</v>
      </c>
      <c r="L6217" s="11">
        <v>2</v>
      </c>
    </row>
    <row r="6218" spans="1:12">
      <c r="A6218" s="11" t="s">
        <v>12219</v>
      </c>
      <c r="D6218" s="11" t="s">
        <v>260</v>
      </c>
      <c r="E6218" s="19" t="s">
        <v>12469</v>
      </c>
      <c r="F6218" s="10">
        <v>42036</v>
      </c>
      <c r="G6218" s="10">
        <v>45689</v>
      </c>
      <c r="H6218" s="11">
        <v>11</v>
      </c>
      <c r="I6218" s="20" t="s">
        <v>259</v>
      </c>
      <c r="J6218" s="11" t="s">
        <v>261</v>
      </c>
      <c r="K6218" s="11" t="s">
        <v>12658</v>
      </c>
      <c r="L6218" s="11">
        <v>2</v>
      </c>
    </row>
    <row r="6219" spans="1:12">
      <c r="A6219" s="11" t="s">
        <v>12220</v>
      </c>
      <c r="D6219" s="11" t="s">
        <v>260</v>
      </c>
      <c r="E6219" s="19" t="s">
        <v>12470</v>
      </c>
      <c r="F6219" s="10">
        <v>42036</v>
      </c>
      <c r="G6219" s="10">
        <v>45689</v>
      </c>
      <c r="H6219" s="11">
        <v>11</v>
      </c>
      <c r="I6219" s="11" t="s">
        <v>277</v>
      </c>
      <c r="J6219" s="11" t="s">
        <v>261</v>
      </c>
      <c r="K6219" s="11" t="s">
        <v>12658</v>
      </c>
      <c r="L6219" s="11">
        <v>2</v>
      </c>
    </row>
    <row r="6220" spans="1:12">
      <c r="A6220" s="11" t="s">
        <v>12221</v>
      </c>
      <c r="D6220" s="11" t="s">
        <v>260</v>
      </c>
      <c r="E6220" s="19" t="s">
        <v>12471</v>
      </c>
      <c r="F6220" s="10">
        <v>42036</v>
      </c>
      <c r="G6220" s="10">
        <v>45689</v>
      </c>
      <c r="H6220" s="11">
        <v>11</v>
      </c>
      <c r="I6220" s="11" t="s">
        <v>277</v>
      </c>
      <c r="J6220" s="11" t="s">
        <v>261</v>
      </c>
      <c r="K6220" s="11" t="s">
        <v>12658</v>
      </c>
      <c r="L6220" s="11">
        <v>2</v>
      </c>
    </row>
    <row r="6221" spans="1:12">
      <c r="A6221" s="11" t="s">
        <v>12222</v>
      </c>
      <c r="D6221" s="11" t="s">
        <v>260</v>
      </c>
      <c r="E6221" s="19" t="s">
        <v>12472</v>
      </c>
      <c r="F6221" s="10">
        <v>42036</v>
      </c>
      <c r="G6221" s="10">
        <v>45689</v>
      </c>
      <c r="H6221" s="11">
        <v>11</v>
      </c>
      <c r="I6221" s="11" t="s">
        <v>277</v>
      </c>
      <c r="J6221" s="11" t="s">
        <v>261</v>
      </c>
      <c r="K6221" s="11" t="s">
        <v>12658</v>
      </c>
      <c r="L6221" s="11">
        <v>2</v>
      </c>
    </row>
    <row r="6222" spans="1:12">
      <c r="A6222" s="11" t="s">
        <v>12223</v>
      </c>
      <c r="D6222" s="11" t="s">
        <v>260</v>
      </c>
      <c r="E6222" s="19" t="s">
        <v>12473</v>
      </c>
      <c r="F6222" s="10">
        <v>42036</v>
      </c>
      <c r="G6222" s="10">
        <v>45689</v>
      </c>
      <c r="H6222" s="11">
        <v>11</v>
      </c>
      <c r="I6222" s="20" t="s">
        <v>259</v>
      </c>
      <c r="J6222" s="11" t="s">
        <v>261</v>
      </c>
      <c r="K6222" s="11" t="s">
        <v>12658</v>
      </c>
      <c r="L6222" s="11">
        <v>2</v>
      </c>
    </row>
    <row r="6223" spans="1:12">
      <c r="A6223" s="11" t="s">
        <v>12224</v>
      </c>
      <c r="D6223" s="11" t="s">
        <v>260</v>
      </c>
      <c r="E6223" s="19" t="s">
        <v>12474</v>
      </c>
      <c r="F6223" s="10">
        <v>42036</v>
      </c>
      <c r="G6223" s="10">
        <v>45689</v>
      </c>
      <c r="H6223" s="11">
        <v>11</v>
      </c>
      <c r="I6223" s="20" t="s">
        <v>259</v>
      </c>
      <c r="J6223" s="11" t="s">
        <v>261</v>
      </c>
      <c r="K6223" s="11" t="s">
        <v>12658</v>
      </c>
      <c r="L6223" s="11">
        <v>2</v>
      </c>
    </row>
    <row r="6224" spans="1:12">
      <c r="A6224" s="11" t="s">
        <v>12225</v>
      </c>
      <c r="D6224" s="11" t="s">
        <v>260</v>
      </c>
      <c r="E6224" s="19" t="s">
        <v>12475</v>
      </c>
      <c r="F6224" s="10">
        <v>42036</v>
      </c>
      <c r="G6224" s="10">
        <v>45689</v>
      </c>
      <c r="H6224" s="11">
        <v>11</v>
      </c>
      <c r="I6224" s="20" t="s">
        <v>259</v>
      </c>
      <c r="J6224" s="11" t="s">
        <v>261</v>
      </c>
      <c r="K6224" s="11" t="s">
        <v>12658</v>
      </c>
      <c r="L6224" s="11">
        <v>2</v>
      </c>
    </row>
    <row r="6225" spans="1:12">
      <c r="A6225" s="11" t="s">
        <v>12226</v>
      </c>
      <c r="D6225" s="11" t="s">
        <v>260</v>
      </c>
      <c r="E6225" s="19" t="s">
        <v>12476</v>
      </c>
      <c r="F6225" s="10">
        <v>42036</v>
      </c>
      <c r="G6225" s="10">
        <v>45689</v>
      </c>
      <c r="H6225" s="11">
        <v>11</v>
      </c>
      <c r="I6225" s="20" t="s">
        <v>259</v>
      </c>
      <c r="J6225" s="11" t="s">
        <v>261</v>
      </c>
      <c r="K6225" s="11" t="s">
        <v>12658</v>
      </c>
      <c r="L6225" s="11">
        <v>2</v>
      </c>
    </row>
    <row r="6226" spans="1:12">
      <c r="A6226" s="11" t="s">
        <v>12227</v>
      </c>
      <c r="D6226" s="11" t="s">
        <v>260</v>
      </c>
      <c r="E6226" s="19" t="s">
        <v>12477</v>
      </c>
      <c r="F6226" s="10">
        <v>42036</v>
      </c>
      <c r="G6226" s="10">
        <v>45689</v>
      </c>
      <c r="H6226" s="11">
        <v>11</v>
      </c>
      <c r="I6226" s="20" t="s">
        <v>259</v>
      </c>
      <c r="J6226" s="11" t="s">
        <v>261</v>
      </c>
      <c r="K6226" s="11" t="s">
        <v>12658</v>
      </c>
      <c r="L6226" s="11">
        <v>2</v>
      </c>
    </row>
    <row r="6227" spans="1:12">
      <c r="A6227" s="11" t="s">
        <v>12228</v>
      </c>
      <c r="D6227" s="11" t="s">
        <v>260</v>
      </c>
      <c r="E6227" s="19" t="s">
        <v>12478</v>
      </c>
      <c r="F6227" s="10">
        <v>42036</v>
      </c>
      <c r="G6227" s="10">
        <v>45689</v>
      </c>
      <c r="H6227" s="11">
        <v>11</v>
      </c>
      <c r="I6227" s="20" t="s">
        <v>259</v>
      </c>
      <c r="J6227" s="11" t="s">
        <v>261</v>
      </c>
      <c r="K6227" s="11" t="s">
        <v>12658</v>
      </c>
      <c r="L6227" s="11">
        <v>2</v>
      </c>
    </row>
    <row r="6228" spans="1:12">
      <c r="A6228" s="11" t="s">
        <v>12229</v>
      </c>
      <c r="D6228" s="11" t="s">
        <v>260</v>
      </c>
      <c r="E6228" s="19" t="s">
        <v>12479</v>
      </c>
      <c r="F6228" s="10">
        <v>42036</v>
      </c>
      <c r="G6228" s="10">
        <v>45689</v>
      </c>
      <c r="H6228" s="11">
        <v>11</v>
      </c>
      <c r="I6228" s="20" t="s">
        <v>259</v>
      </c>
      <c r="J6228" s="11" t="s">
        <v>261</v>
      </c>
      <c r="K6228" s="11" t="s">
        <v>12658</v>
      </c>
      <c r="L6228" s="11">
        <v>2</v>
      </c>
    </row>
    <row r="6229" spans="1:12">
      <c r="A6229" s="11" t="s">
        <v>12230</v>
      </c>
      <c r="D6229" s="11" t="s">
        <v>260</v>
      </c>
      <c r="E6229" s="19" t="s">
        <v>12480</v>
      </c>
      <c r="F6229" s="10">
        <v>42036</v>
      </c>
      <c r="G6229" s="10">
        <v>45689</v>
      </c>
      <c r="H6229" s="11">
        <v>11</v>
      </c>
      <c r="I6229" s="20" t="s">
        <v>259</v>
      </c>
      <c r="J6229" s="11" t="s">
        <v>261</v>
      </c>
      <c r="K6229" s="11" t="s">
        <v>12658</v>
      </c>
      <c r="L6229" s="11">
        <v>2</v>
      </c>
    </row>
    <row r="6230" spans="1:12">
      <c r="A6230" s="11" t="s">
        <v>12231</v>
      </c>
      <c r="D6230" s="11" t="s">
        <v>260</v>
      </c>
      <c r="E6230" s="19" t="s">
        <v>12481</v>
      </c>
      <c r="F6230" s="10">
        <v>42036</v>
      </c>
      <c r="G6230" s="10">
        <v>45689</v>
      </c>
      <c r="H6230" s="11">
        <v>11</v>
      </c>
      <c r="I6230" s="20" t="s">
        <v>259</v>
      </c>
      <c r="J6230" s="11" t="s">
        <v>261</v>
      </c>
      <c r="K6230" s="11" t="s">
        <v>12658</v>
      </c>
      <c r="L6230" s="11">
        <v>2</v>
      </c>
    </row>
    <row r="6231" spans="1:12">
      <c r="A6231" s="11" t="s">
        <v>12232</v>
      </c>
      <c r="D6231" s="11" t="s">
        <v>260</v>
      </c>
      <c r="E6231" s="19" t="s">
        <v>12482</v>
      </c>
      <c r="F6231" s="10">
        <v>42036</v>
      </c>
      <c r="G6231" s="10">
        <v>45689</v>
      </c>
      <c r="H6231" s="11">
        <v>11</v>
      </c>
      <c r="I6231" s="20" t="s">
        <v>259</v>
      </c>
      <c r="J6231" s="11" t="s">
        <v>261</v>
      </c>
      <c r="K6231" s="11" t="s">
        <v>12658</v>
      </c>
      <c r="L6231" s="11">
        <v>2</v>
      </c>
    </row>
    <row r="6232" spans="1:12">
      <c r="A6232" s="11" t="s">
        <v>12233</v>
      </c>
      <c r="D6232" s="11" t="s">
        <v>260</v>
      </c>
      <c r="E6232" s="19" t="s">
        <v>12483</v>
      </c>
      <c r="F6232" s="10">
        <v>42036</v>
      </c>
      <c r="G6232" s="10">
        <v>45689</v>
      </c>
      <c r="H6232" s="11">
        <v>11</v>
      </c>
      <c r="I6232" s="20" t="s">
        <v>259</v>
      </c>
      <c r="J6232" s="11" t="s">
        <v>261</v>
      </c>
      <c r="K6232" s="11" t="s">
        <v>12658</v>
      </c>
      <c r="L6232" s="11">
        <v>2</v>
      </c>
    </row>
    <row r="6233" spans="1:12">
      <c r="A6233" s="11" t="s">
        <v>12234</v>
      </c>
      <c r="D6233" s="11" t="s">
        <v>260</v>
      </c>
      <c r="E6233" s="19" t="s">
        <v>12484</v>
      </c>
      <c r="F6233" s="10">
        <v>42036</v>
      </c>
      <c r="G6233" s="10">
        <v>45689</v>
      </c>
      <c r="H6233" s="11">
        <v>11</v>
      </c>
      <c r="I6233" s="20" t="s">
        <v>259</v>
      </c>
      <c r="J6233" s="11" t="s">
        <v>261</v>
      </c>
      <c r="K6233" s="11" t="s">
        <v>12658</v>
      </c>
      <c r="L6233" s="11">
        <v>2</v>
      </c>
    </row>
    <row r="6234" spans="1:12">
      <c r="A6234" s="11" t="s">
        <v>12235</v>
      </c>
      <c r="D6234" s="11" t="s">
        <v>260</v>
      </c>
      <c r="E6234" s="19" t="s">
        <v>12485</v>
      </c>
      <c r="F6234" s="10">
        <v>42036</v>
      </c>
      <c r="G6234" s="10">
        <v>45689</v>
      </c>
      <c r="H6234" s="11">
        <v>11</v>
      </c>
      <c r="I6234" s="20" t="s">
        <v>259</v>
      </c>
      <c r="J6234" s="11" t="s">
        <v>261</v>
      </c>
      <c r="K6234" s="11" t="s">
        <v>12658</v>
      </c>
      <c r="L6234" s="11">
        <v>2</v>
      </c>
    </row>
    <row r="6235" spans="1:12">
      <c r="A6235" s="11" t="s">
        <v>12236</v>
      </c>
      <c r="D6235" s="11" t="s">
        <v>260</v>
      </c>
      <c r="E6235" s="19" t="s">
        <v>12486</v>
      </c>
      <c r="F6235" s="10">
        <v>42036</v>
      </c>
      <c r="G6235" s="10">
        <v>45689</v>
      </c>
      <c r="H6235" s="11">
        <v>11</v>
      </c>
      <c r="I6235" s="20" t="s">
        <v>259</v>
      </c>
      <c r="J6235" s="11" t="s">
        <v>261</v>
      </c>
      <c r="K6235" s="11" t="s">
        <v>12658</v>
      </c>
      <c r="L6235" s="11">
        <v>2</v>
      </c>
    </row>
    <row r="6236" spans="1:12">
      <c r="A6236" s="11" t="s">
        <v>12237</v>
      </c>
      <c r="D6236" s="11" t="s">
        <v>260</v>
      </c>
      <c r="E6236" s="19" t="s">
        <v>12487</v>
      </c>
      <c r="F6236" s="10">
        <v>42036</v>
      </c>
      <c r="G6236" s="10">
        <v>45689</v>
      </c>
      <c r="H6236" s="11">
        <v>11</v>
      </c>
      <c r="I6236" s="20" t="s">
        <v>259</v>
      </c>
      <c r="J6236" s="11" t="s">
        <v>261</v>
      </c>
      <c r="K6236" s="11" t="s">
        <v>12658</v>
      </c>
      <c r="L6236" s="11">
        <v>2</v>
      </c>
    </row>
    <row r="6237" spans="1:12">
      <c r="A6237" s="11" t="s">
        <v>12238</v>
      </c>
      <c r="D6237" s="11" t="s">
        <v>260</v>
      </c>
      <c r="E6237" s="19" t="s">
        <v>12488</v>
      </c>
      <c r="F6237" s="10">
        <v>42036</v>
      </c>
      <c r="G6237" s="10">
        <v>45689</v>
      </c>
      <c r="H6237" s="11">
        <v>11</v>
      </c>
      <c r="I6237" s="11" t="s">
        <v>277</v>
      </c>
      <c r="J6237" s="11" t="s">
        <v>261</v>
      </c>
      <c r="K6237" s="11" t="s">
        <v>12658</v>
      </c>
      <c r="L6237" s="11">
        <v>2</v>
      </c>
    </row>
    <row r="6238" spans="1:12">
      <c r="A6238" s="11" t="s">
        <v>12239</v>
      </c>
      <c r="D6238" s="11" t="s">
        <v>260</v>
      </c>
      <c r="E6238" s="19" t="s">
        <v>12489</v>
      </c>
      <c r="F6238" s="10">
        <v>42036</v>
      </c>
      <c r="G6238" s="10">
        <v>45689</v>
      </c>
      <c r="H6238" s="11">
        <v>11</v>
      </c>
      <c r="I6238" s="11" t="s">
        <v>277</v>
      </c>
      <c r="J6238" s="11" t="s">
        <v>261</v>
      </c>
      <c r="K6238" s="11" t="s">
        <v>12658</v>
      </c>
      <c r="L6238" s="11">
        <v>2</v>
      </c>
    </row>
    <row r="6239" spans="1:12">
      <c r="A6239" s="11" t="s">
        <v>12240</v>
      </c>
      <c r="D6239" s="11" t="s">
        <v>260</v>
      </c>
      <c r="E6239" s="19" t="s">
        <v>12490</v>
      </c>
      <c r="F6239" s="10">
        <v>42036</v>
      </c>
      <c r="G6239" s="10">
        <v>45689</v>
      </c>
      <c r="H6239" s="11">
        <v>11</v>
      </c>
      <c r="I6239" s="11" t="s">
        <v>277</v>
      </c>
      <c r="J6239" s="11" t="s">
        <v>261</v>
      </c>
      <c r="K6239" s="11" t="s">
        <v>12658</v>
      </c>
      <c r="L6239" s="11">
        <v>2</v>
      </c>
    </row>
    <row r="6240" spans="1:12">
      <c r="A6240" s="11" t="s">
        <v>12241</v>
      </c>
      <c r="D6240" s="11" t="s">
        <v>260</v>
      </c>
      <c r="E6240" s="19" t="s">
        <v>12491</v>
      </c>
      <c r="F6240" s="10">
        <v>42036</v>
      </c>
      <c r="G6240" s="10">
        <v>45689</v>
      </c>
      <c r="H6240" s="11">
        <v>11</v>
      </c>
      <c r="I6240" s="20" t="s">
        <v>259</v>
      </c>
      <c r="J6240" s="11" t="s">
        <v>261</v>
      </c>
      <c r="K6240" s="11" t="s">
        <v>12658</v>
      </c>
      <c r="L6240" s="11">
        <v>2</v>
      </c>
    </row>
    <row r="6241" spans="1:12">
      <c r="A6241" s="11" t="s">
        <v>12242</v>
      </c>
      <c r="D6241" s="11" t="s">
        <v>260</v>
      </c>
      <c r="E6241" s="19" t="s">
        <v>12492</v>
      </c>
      <c r="F6241" s="10">
        <v>42036</v>
      </c>
      <c r="G6241" s="10">
        <v>45689</v>
      </c>
      <c r="H6241" s="11">
        <v>11</v>
      </c>
      <c r="I6241" s="20" t="s">
        <v>259</v>
      </c>
      <c r="J6241" s="11" t="s">
        <v>261</v>
      </c>
      <c r="K6241" s="11" t="s">
        <v>12658</v>
      </c>
      <c r="L6241" s="11">
        <v>2</v>
      </c>
    </row>
    <row r="6242" spans="1:12">
      <c r="A6242" s="11" t="s">
        <v>12243</v>
      </c>
      <c r="D6242" s="11" t="s">
        <v>260</v>
      </c>
      <c r="E6242" s="19" t="s">
        <v>12493</v>
      </c>
      <c r="F6242" s="10">
        <v>42036</v>
      </c>
      <c r="G6242" s="10">
        <v>45689</v>
      </c>
      <c r="H6242" s="11">
        <v>11</v>
      </c>
      <c r="I6242" s="20" t="s">
        <v>259</v>
      </c>
      <c r="J6242" s="11" t="s">
        <v>261</v>
      </c>
      <c r="K6242" s="11" t="s">
        <v>12658</v>
      </c>
      <c r="L6242" s="11">
        <v>2</v>
      </c>
    </row>
    <row r="6243" spans="1:12">
      <c r="A6243" s="11" t="s">
        <v>12244</v>
      </c>
      <c r="D6243" s="11" t="s">
        <v>260</v>
      </c>
      <c r="E6243" s="19" t="s">
        <v>12494</v>
      </c>
      <c r="F6243" s="10">
        <v>42036</v>
      </c>
      <c r="G6243" s="10">
        <v>45689</v>
      </c>
      <c r="H6243" s="11">
        <v>11</v>
      </c>
      <c r="I6243" s="20" t="s">
        <v>259</v>
      </c>
      <c r="J6243" s="11" t="s">
        <v>261</v>
      </c>
      <c r="K6243" s="11" t="s">
        <v>12658</v>
      </c>
      <c r="L6243" s="11">
        <v>2</v>
      </c>
    </row>
    <row r="6244" spans="1:12">
      <c r="A6244" s="11" t="s">
        <v>12245</v>
      </c>
      <c r="D6244" s="11" t="s">
        <v>260</v>
      </c>
      <c r="E6244" s="19" t="s">
        <v>12495</v>
      </c>
      <c r="F6244" s="10">
        <v>42036</v>
      </c>
      <c r="G6244" s="10">
        <v>45689</v>
      </c>
      <c r="H6244" s="11">
        <v>11</v>
      </c>
      <c r="I6244" s="20" t="s">
        <v>259</v>
      </c>
      <c r="J6244" s="11" t="s">
        <v>261</v>
      </c>
      <c r="K6244" s="11" t="s">
        <v>12658</v>
      </c>
      <c r="L6244" s="11">
        <v>2</v>
      </c>
    </row>
    <row r="6245" spans="1:12">
      <c r="A6245" s="11" t="s">
        <v>12246</v>
      </c>
      <c r="D6245" s="11" t="s">
        <v>260</v>
      </c>
      <c r="E6245" s="19" t="s">
        <v>12496</v>
      </c>
      <c r="F6245" s="10">
        <v>42036</v>
      </c>
      <c r="G6245" s="10">
        <v>45689</v>
      </c>
      <c r="H6245" s="11">
        <v>11</v>
      </c>
      <c r="I6245" s="20" t="s">
        <v>259</v>
      </c>
      <c r="J6245" s="11" t="s">
        <v>261</v>
      </c>
      <c r="K6245" s="11" t="s">
        <v>12658</v>
      </c>
      <c r="L6245" s="11">
        <v>2</v>
      </c>
    </row>
    <row r="6246" spans="1:12">
      <c r="A6246" s="11" t="s">
        <v>12247</v>
      </c>
      <c r="D6246" s="11" t="s">
        <v>260</v>
      </c>
      <c r="E6246" s="19" t="s">
        <v>12497</v>
      </c>
      <c r="F6246" s="10">
        <v>42036</v>
      </c>
      <c r="G6246" s="10">
        <v>45689</v>
      </c>
      <c r="H6246" s="11">
        <v>11</v>
      </c>
      <c r="I6246" s="20" t="s">
        <v>259</v>
      </c>
      <c r="J6246" s="11" t="s">
        <v>261</v>
      </c>
      <c r="K6246" s="11" t="s">
        <v>12658</v>
      </c>
      <c r="L6246" s="11">
        <v>2</v>
      </c>
    </row>
    <row r="6247" spans="1:12">
      <c r="A6247" s="11" t="s">
        <v>12248</v>
      </c>
      <c r="D6247" s="11" t="s">
        <v>260</v>
      </c>
      <c r="E6247" s="19" t="s">
        <v>12498</v>
      </c>
      <c r="F6247" s="10">
        <v>42036</v>
      </c>
      <c r="G6247" s="10">
        <v>45689</v>
      </c>
      <c r="H6247" s="11">
        <v>11</v>
      </c>
      <c r="I6247" s="20" t="s">
        <v>259</v>
      </c>
      <c r="J6247" s="11" t="s">
        <v>261</v>
      </c>
      <c r="K6247" s="11" t="s">
        <v>12658</v>
      </c>
      <c r="L6247" s="11">
        <v>2</v>
      </c>
    </row>
    <row r="6248" spans="1:12">
      <c r="A6248" s="11" t="s">
        <v>12249</v>
      </c>
      <c r="D6248" s="11" t="s">
        <v>260</v>
      </c>
      <c r="E6248" s="19" t="s">
        <v>12499</v>
      </c>
      <c r="F6248" s="10">
        <v>42036</v>
      </c>
      <c r="G6248" s="10">
        <v>45689</v>
      </c>
      <c r="H6248" s="11">
        <v>11</v>
      </c>
      <c r="I6248" s="20" t="s">
        <v>259</v>
      </c>
      <c r="J6248" s="11" t="s">
        <v>261</v>
      </c>
      <c r="K6248" s="11" t="s">
        <v>12658</v>
      </c>
      <c r="L6248" s="11">
        <v>2</v>
      </c>
    </row>
    <row r="6249" spans="1:12">
      <c r="A6249" s="11" t="s">
        <v>12250</v>
      </c>
      <c r="D6249" s="11" t="s">
        <v>260</v>
      </c>
      <c r="E6249" s="19" t="s">
        <v>12500</v>
      </c>
      <c r="F6249" s="10">
        <v>42036</v>
      </c>
      <c r="G6249" s="10">
        <v>45689</v>
      </c>
      <c r="H6249" s="11">
        <v>11</v>
      </c>
      <c r="I6249" s="20" t="s">
        <v>259</v>
      </c>
      <c r="J6249" s="11" t="s">
        <v>261</v>
      </c>
      <c r="K6249" s="11" t="s">
        <v>12658</v>
      </c>
      <c r="L6249" s="11">
        <v>2</v>
      </c>
    </row>
    <row r="6250" spans="1:12">
      <c r="A6250" s="11" t="s">
        <v>12251</v>
      </c>
      <c r="D6250" s="11" t="s">
        <v>260</v>
      </c>
      <c r="E6250" s="19" t="s">
        <v>12501</v>
      </c>
      <c r="F6250" s="10">
        <v>42036</v>
      </c>
      <c r="G6250" s="10">
        <v>45689</v>
      </c>
      <c r="H6250" s="11">
        <v>11</v>
      </c>
      <c r="I6250" s="20" t="s">
        <v>259</v>
      </c>
      <c r="J6250" s="11" t="s">
        <v>261</v>
      </c>
      <c r="K6250" s="11" t="s">
        <v>12658</v>
      </c>
      <c r="L6250" s="11">
        <v>2</v>
      </c>
    </row>
    <row r="6251" spans="1:12">
      <c r="A6251" s="11" t="s">
        <v>12252</v>
      </c>
      <c r="D6251" s="11" t="s">
        <v>260</v>
      </c>
      <c r="E6251" s="19" t="s">
        <v>12502</v>
      </c>
      <c r="F6251" s="10">
        <v>42036</v>
      </c>
      <c r="G6251" s="10">
        <v>45689</v>
      </c>
      <c r="H6251" s="11">
        <v>11</v>
      </c>
      <c r="I6251" s="20" t="s">
        <v>259</v>
      </c>
      <c r="J6251" s="11" t="s">
        <v>261</v>
      </c>
      <c r="K6251" s="11" t="s">
        <v>12658</v>
      </c>
      <c r="L6251" s="11">
        <v>2</v>
      </c>
    </row>
    <row r="6252" spans="1:12">
      <c r="A6252" s="11" t="s">
        <v>12253</v>
      </c>
      <c r="D6252" s="11" t="s">
        <v>260</v>
      </c>
      <c r="E6252" s="19" t="s">
        <v>12503</v>
      </c>
      <c r="F6252" s="10">
        <v>42036</v>
      </c>
      <c r="G6252" s="10">
        <v>45689</v>
      </c>
      <c r="H6252" s="11">
        <v>11</v>
      </c>
      <c r="I6252" s="20" t="s">
        <v>259</v>
      </c>
      <c r="J6252" s="11" t="s">
        <v>261</v>
      </c>
      <c r="K6252" s="11" t="s">
        <v>12658</v>
      </c>
      <c r="L6252" s="11">
        <v>2</v>
      </c>
    </row>
    <row r="6253" spans="1:12">
      <c r="A6253" s="11" t="s">
        <v>12254</v>
      </c>
      <c r="D6253" s="11" t="s">
        <v>260</v>
      </c>
      <c r="E6253" s="19" t="s">
        <v>12504</v>
      </c>
      <c r="F6253" s="10">
        <v>42036</v>
      </c>
      <c r="G6253" s="10">
        <v>45689</v>
      </c>
      <c r="H6253" s="11">
        <v>11</v>
      </c>
      <c r="I6253" s="20" t="s">
        <v>259</v>
      </c>
      <c r="J6253" s="11" t="s">
        <v>261</v>
      </c>
      <c r="K6253" s="11" t="s">
        <v>12658</v>
      </c>
      <c r="L6253" s="11">
        <v>2</v>
      </c>
    </row>
    <row r="6254" spans="1:12">
      <c r="A6254" s="11" t="s">
        <v>12255</v>
      </c>
      <c r="D6254" s="11" t="s">
        <v>260</v>
      </c>
      <c r="E6254" s="19" t="s">
        <v>12505</v>
      </c>
      <c r="F6254" s="10">
        <v>42036</v>
      </c>
      <c r="G6254" s="10">
        <v>45689</v>
      </c>
      <c r="H6254" s="11">
        <v>11</v>
      </c>
      <c r="I6254" s="20" t="s">
        <v>259</v>
      </c>
      <c r="J6254" s="11" t="s">
        <v>261</v>
      </c>
      <c r="K6254" s="11" t="s">
        <v>12658</v>
      </c>
      <c r="L6254" s="11">
        <v>2</v>
      </c>
    </row>
    <row r="6255" spans="1:12">
      <c r="A6255" s="11" t="s">
        <v>12256</v>
      </c>
      <c r="D6255" s="11" t="s">
        <v>260</v>
      </c>
      <c r="E6255" s="19" t="s">
        <v>12506</v>
      </c>
      <c r="F6255" s="10">
        <v>42036</v>
      </c>
      <c r="G6255" s="10">
        <v>45689</v>
      </c>
      <c r="H6255" s="11">
        <v>11</v>
      </c>
      <c r="I6255" s="11" t="s">
        <v>277</v>
      </c>
      <c r="J6255" s="11" t="s">
        <v>261</v>
      </c>
      <c r="K6255" s="11" t="s">
        <v>12658</v>
      </c>
      <c r="L6255" s="11">
        <v>2</v>
      </c>
    </row>
    <row r="6256" spans="1:12">
      <c r="A6256" s="11" t="s">
        <v>12257</v>
      </c>
      <c r="D6256" s="11" t="s">
        <v>260</v>
      </c>
      <c r="E6256" s="19" t="s">
        <v>12507</v>
      </c>
      <c r="F6256" s="10">
        <v>42036</v>
      </c>
      <c r="G6256" s="10">
        <v>45689</v>
      </c>
      <c r="H6256" s="11">
        <v>11</v>
      </c>
      <c r="I6256" s="11" t="s">
        <v>277</v>
      </c>
      <c r="J6256" s="11" t="s">
        <v>261</v>
      </c>
      <c r="K6256" s="11" t="s">
        <v>12658</v>
      </c>
      <c r="L6256" s="11">
        <v>2</v>
      </c>
    </row>
    <row r="6257" spans="1:12">
      <c r="A6257" s="11" t="s">
        <v>12258</v>
      </c>
      <c r="D6257" s="11" t="s">
        <v>260</v>
      </c>
      <c r="E6257" s="19" t="s">
        <v>12508</v>
      </c>
      <c r="F6257" s="10">
        <v>42036</v>
      </c>
      <c r="G6257" s="10">
        <v>45689</v>
      </c>
      <c r="H6257" s="11">
        <v>11</v>
      </c>
      <c r="I6257" s="11" t="s">
        <v>277</v>
      </c>
      <c r="J6257" s="11" t="s">
        <v>261</v>
      </c>
      <c r="K6257" s="11" t="s">
        <v>12658</v>
      </c>
      <c r="L6257" s="11">
        <v>2</v>
      </c>
    </row>
    <row r="6258" spans="1:12">
      <c r="A6258" s="11" t="s">
        <v>12259</v>
      </c>
      <c r="D6258" s="11" t="s">
        <v>260</v>
      </c>
      <c r="E6258" s="19" t="s">
        <v>12509</v>
      </c>
      <c r="F6258" s="10">
        <v>42036</v>
      </c>
      <c r="G6258" s="10">
        <v>45689</v>
      </c>
      <c r="H6258" s="11">
        <v>11</v>
      </c>
      <c r="I6258" s="20" t="s">
        <v>259</v>
      </c>
      <c r="J6258" s="11" t="s">
        <v>261</v>
      </c>
      <c r="K6258" s="11" t="s">
        <v>12658</v>
      </c>
      <c r="L6258" s="11">
        <v>2</v>
      </c>
    </row>
    <row r="6259" spans="1:12">
      <c r="A6259" s="11" t="s">
        <v>12260</v>
      </c>
      <c r="D6259" s="11" t="s">
        <v>260</v>
      </c>
      <c r="E6259" s="19" t="s">
        <v>12510</v>
      </c>
      <c r="F6259" s="10">
        <v>42036</v>
      </c>
      <c r="G6259" s="10">
        <v>45689</v>
      </c>
      <c r="H6259" s="11">
        <v>11</v>
      </c>
      <c r="I6259" s="20" t="s">
        <v>259</v>
      </c>
      <c r="J6259" s="11" t="s">
        <v>261</v>
      </c>
      <c r="K6259" s="11" t="s">
        <v>12658</v>
      </c>
      <c r="L6259" s="11">
        <v>2</v>
      </c>
    </row>
    <row r="6260" spans="1:12">
      <c r="A6260" s="11" t="s">
        <v>12261</v>
      </c>
      <c r="D6260" s="11" t="s">
        <v>260</v>
      </c>
      <c r="E6260" s="19" t="s">
        <v>12511</v>
      </c>
      <c r="F6260" s="10">
        <v>42036</v>
      </c>
      <c r="G6260" s="10">
        <v>45689</v>
      </c>
      <c r="H6260" s="11">
        <v>11</v>
      </c>
      <c r="I6260" s="20" t="s">
        <v>259</v>
      </c>
      <c r="J6260" s="11" t="s">
        <v>261</v>
      </c>
      <c r="K6260" s="11" t="s">
        <v>12658</v>
      </c>
      <c r="L6260" s="11">
        <v>2</v>
      </c>
    </row>
    <row r="6261" spans="1:12">
      <c r="A6261" s="11" t="s">
        <v>12262</v>
      </c>
      <c r="D6261" s="11" t="s">
        <v>260</v>
      </c>
      <c r="E6261" s="19" t="s">
        <v>12512</v>
      </c>
      <c r="F6261" s="10">
        <v>42036</v>
      </c>
      <c r="G6261" s="10">
        <v>45689</v>
      </c>
      <c r="H6261" s="11">
        <v>11</v>
      </c>
      <c r="I6261" s="20" t="s">
        <v>259</v>
      </c>
      <c r="J6261" s="11" t="s">
        <v>261</v>
      </c>
      <c r="K6261" s="11" t="s">
        <v>12658</v>
      </c>
      <c r="L6261" s="11">
        <v>2</v>
      </c>
    </row>
    <row r="6262" spans="1:12">
      <c r="A6262" s="11" t="s">
        <v>12513</v>
      </c>
      <c r="D6262" s="11" t="s">
        <v>260</v>
      </c>
      <c r="E6262" s="19" t="s">
        <v>12581</v>
      </c>
      <c r="F6262" s="10">
        <v>42036</v>
      </c>
      <c r="G6262" s="10">
        <v>45689</v>
      </c>
      <c r="H6262" s="11">
        <v>11</v>
      </c>
      <c r="I6262" s="20" t="s">
        <v>259</v>
      </c>
      <c r="J6262" s="11" t="s">
        <v>261</v>
      </c>
      <c r="K6262" s="11" t="s">
        <v>12658</v>
      </c>
      <c r="L6262" s="11">
        <v>2</v>
      </c>
    </row>
    <row r="6263" spans="1:12">
      <c r="A6263" s="11" t="s">
        <v>12514</v>
      </c>
      <c r="D6263" s="11" t="s">
        <v>260</v>
      </c>
      <c r="E6263" s="19" t="s">
        <v>12582</v>
      </c>
      <c r="F6263" s="10">
        <v>42036</v>
      </c>
      <c r="G6263" s="10">
        <v>45689</v>
      </c>
      <c r="H6263" s="11">
        <v>11</v>
      </c>
      <c r="I6263" s="20" t="s">
        <v>259</v>
      </c>
      <c r="J6263" s="11" t="s">
        <v>261</v>
      </c>
      <c r="K6263" s="11" t="s">
        <v>12658</v>
      </c>
      <c r="L6263" s="11">
        <v>2</v>
      </c>
    </row>
    <row r="6264" spans="1:12">
      <c r="A6264" s="11" t="s">
        <v>12515</v>
      </c>
      <c r="D6264" s="11" t="s">
        <v>260</v>
      </c>
      <c r="E6264" s="19" t="s">
        <v>12583</v>
      </c>
      <c r="F6264" s="10">
        <v>42036</v>
      </c>
      <c r="G6264" s="10">
        <v>45689</v>
      </c>
      <c r="H6264" s="11">
        <v>11</v>
      </c>
      <c r="I6264" s="20" t="s">
        <v>259</v>
      </c>
      <c r="J6264" s="11" t="s">
        <v>261</v>
      </c>
      <c r="K6264" s="11" t="s">
        <v>12658</v>
      </c>
      <c r="L6264" s="11">
        <v>2</v>
      </c>
    </row>
    <row r="6265" spans="1:12">
      <c r="A6265" s="11" t="s">
        <v>12516</v>
      </c>
      <c r="D6265" s="11" t="s">
        <v>260</v>
      </c>
      <c r="E6265" s="19" t="s">
        <v>12584</v>
      </c>
      <c r="F6265" s="10">
        <v>42036</v>
      </c>
      <c r="G6265" s="10">
        <v>45689</v>
      </c>
      <c r="H6265" s="11">
        <v>11</v>
      </c>
      <c r="I6265" s="20" t="s">
        <v>259</v>
      </c>
      <c r="J6265" s="11" t="s">
        <v>261</v>
      </c>
      <c r="K6265" s="11" t="s">
        <v>12658</v>
      </c>
      <c r="L6265" s="11">
        <v>2</v>
      </c>
    </row>
    <row r="6266" spans="1:12">
      <c r="A6266" s="11" t="s">
        <v>12517</v>
      </c>
      <c r="D6266" s="11" t="s">
        <v>260</v>
      </c>
      <c r="E6266" s="19" t="s">
        <v>12585</v>
      </c>
      <c r="F6266" s="10">
        <v>42036</v>
      </c>
      <c r="G6266" s="10">
        <v>45689</v>
      </c>
      <c r="H6266" s="11">
        <v>11</v>
      </c>
      <c r="I6266" s="20" t="s">
        <v>259</v>
      </c>
      <c r="J6266" s="11" t="s">
        <v>261</v>
      </c>
      <c r="K6266" s="11" t="s">
        <v>12658</v>
      </c>
      <c r="L6266" s="11">
        <v>2</v>
      </c>
    </row>
    <row r="6267" spans="1:12">
      <c r="A6267" s="11" t="s">
        <v>12518</v>
      </c>
      <c r="D6267" s="11" t="s">
        <v>260</v>
      </c>
      <c r="E6267" s="19" t="s">
        <v>12586</v>
      </c>
      <c r="F6267" s="10">
        <v>42036</v>
      </c>
      <c r="G6267" s="10">
        <v>45689</v>
      </c>
      <c r="H6267" s="11">
        <v>11</v>
      </c>
      <c r="I6267" s="20" t="s">
        <v>259</v>
      </c>
      <c r="J6267" s="11" t="s">
        <v>261</v>
      </c>
      <c r="K6267" s="11" t="s">
        <v>12658</v>
      </c>
      <c r="L6267" s="11">
        <v>2</v>
      </c>
    </row>
    <row r="6268" spans="1:12">
      <c r="A6268" s="11" t="s">
        <v>12519</v>
      </c>
      <c r="D6268" s="11" t="s">
        <v>260</v>
      </c>
      <c r="E6268" s="19" t="s">
        <v>12587</v>
      </c>
      <c r="F6268" s="10">
        <v>42036</v>
      </c>
      <c r="G6268" s="10">
        <v>45689</v>
      </c>
      <c r="H6268" s="11">
        <v>11</v>
      </c>
      <c r="I6268" s="20" t="s">
        <v>259</v>
      </c>
      <c r="J6268" s="11" t="s">
        <v>261</v>
      </c>
      <c r="K6268" s="11" t="s">
        <v>12658</v>
      </c>
      <c r="L6268" s="11">
        <v>2</v>
      </c>
    </row>
    <row r="6269" spans="1:12">
      <c r="A6269" s="11" t="s">
        <v>12520</v>
      </c>
      <c r="D6269" s="11" t="s">
        <v>260</v>
      </c>
      <c r="E6269" s="19" t="s">
        <v>12588</v>
      </c>
      <c r="F6269" s="10">
        <v>42036</v>
      </c>
      <c r="G6269" s="10">
        <v>45689</v>
      </c>
      <c r="H6269" s="11">
        <v>11</v>
      </c>
      <c r="I6269" s="20" t="s">
        <v>259</v>
      </c>
      <c r="J6269" s="11" t="s">
        <v>261</v>
      </c>
      <c r="K6269" s="11" t="s">
        <v>12658</v>
      </c>
      <c r="L6269" s="11">
        <v>2</v>
      </c>
    </row>
    <row r="6270" spans="1:12">
      <c r="A6270" s="11" t="s">
        <v>12521</v>
      </c>
      <c r="D6270" s="11" t="s">
        <v>260</v>
      </c>
      <c r="E6270" s="19" t="s">
        <v>12589</v>
      </c>
      <c r="F6270" s="10">
        <v>42036</v>
      </c>
      <c r="G6270" s="10">
        <v>45689</v>
      </c>
      <c r="H6270" s="11">
        <v>11</v>
      </c>
      <c r="I6270" s="20" t="s">
        <v>259</v>
      </c>
      <c r="J6270" s="11" t="s">
        <v>261</v>
      </c>
      <c r="K6270" s="11" t="s">
        <v>12658</v>
      </c>
      <c r="L6270" s="11">
        <v>2</v>
      </c>
    </row>
    <row r="6271" spans="1:12">
      <c r="A6271" s="11" t="s">
        <v>12522</v>
      </c>
      <c r="D6271" s="11" t="s">
        <v>260</v>
      </c>
      <c r="E6271" s="19" t="s">
        <v>12590</v>
      </c>
      <c r="F6271" s="10">
        <v>42036</v>
      </c>
      <c r="G6271" s="10">
        <v>45689</v>
      </c>
      <c r="H6271" s="11">
        <v>11</v>
      </c>
      <c r="I6271" s="20" t="s">
        <v>259</v>
      </c>
      <c r="J6271" s="11" t="s">
        <v>261</v>
      </c>
      <c r="K6271" s="11" t="s">
        <v>12658</v>
      </c>
      <c r="L6271" s="11">
        <v>2</v>
      </c>
    </row>
    <row r="6272" spans="1:12">
      <c r="A6272" s="11" t="s">
        <v>12523</v>
      </c>
      <c r="D6272" s="11" t="s">
        <v>260</v>
      </c>
      <c r="E6272" s="19" t="s">
        <v>12591</v>
      </c>
      <c r="F6272" s="10">
        <v>42036</v>
      </c>
      <c r="G6272" s="10">
        <v>45689</v>
      </c>
      <c r="H6272" s="11">
        <v>11</v>
      </c>
      <c r="I6272" s="20" t="s">
        <v>259</v>
      </c>
      <c r="J6272" s="11" t="s">
        <v>261</v>
      </c>
      <c r="K6272" s="11" t="s">
        <v>12658</v>
      </c>
      <c r="L6272" s="11">
        <v>2</v>
      </c>
    </row>
    <row r="6273" spans="1:12">
      <c r="A6273" s="11" t="s">
        <v>12524</v>
      </c>
      <c r="D6273" s="11" t="s">
        <v>260</v>
      </c>
      <c r="E6273" s="19" t="s">
        <v>12592</v>
      </c>
      <c r="F6273" s="10">
        <v>42036</v>
      </c>
      <c r="G6273" s="10">
        <v>45689</v>
      </c>
      <c r="H6273" s="11">
        <v>11</v>
      </c>
      <c r="I6273" s="11" t="s">
        <v>277</v>
      </c>
      <c r="J6273" s="11" t="s">
        <v>261</v>
      </c>
      <c r="K6273" s="11" t="s">
        <v>12658</v>
      </c>
      <c r="L6273" s="11">
        <v>2</v>
      </c>
    </row>
    <row r="6274" spans="1:12">
      <c r="A6274" s="11" t="s">
        <v>12525</v>
      </c>
      <c r="D6274" s="11" t="s">
        <v>260</v>
      </c>
      <c r="E6274" s="19" t="s">
        <v>12593</v>
      </c>
      <c r="F6274" s="10">
        <v>42036</v>
      </c>
      <c r="G6274" s="10">
        <v>45689</v>
      </c>
      <c r="H6274" s="11">
        <v>11</v>
      </c>
      <c r="I6274" s="11" t="s">
        <v>277</v>
      </c>
      <c r="J6274" s="11" t="s">
        <v>261</v>
      </c>
      <c r="K6274" s="11" t="s">
        <v>12658</v>
      </c>
      <c r="L6274" s="11">
        <v>2</v>
      </c>
    </row>
    <row r="6275" spans="1:12">
      <c r="A6275" s="11" t="s">
        <v>12526</v>
      </c>
      <c r="D6275" s="11" t="s">
        <v>260</v>
      </c>
      <c r="E6275" s="19" t="s">
        <v>12594</v>
      </c>
      <c r="F6275" s="10">
        <v>42036</v>
      </c>
      <c r="G6275" s="10">
        <v>45689</v>
      </c>
      <c r="H6275" s="11">
        <v>11</v>
      </c>
      <c r="I6275" s="11" t="s">
        <v>277</v>
      </c>
      <c r="J6275" s="11" t="s">
        <v>261</v>
      </c>
      <c r="K6275" s="11" t="s">
        <v>12658</v>
      </c>
      <c r="L6275" s="11">
        <v>2</v>
      </c>
    </row>
    <row r="6276" spans="1:12">
      <c r="A6276" s="11" t="s">
        <v>12527</v>
      </c>
      <c r="D6276" s="11" t="s">
        <v>260</v>
      </c>
      <c r="E6276" s="19" t="s">
        <v>12595</v>
      </c>
      <c r="F6276" s="10">
        <v>42036</v>
      </c>
      <c r="G6276" s="10">
        <v>45689</v>
      </c>
      <c r="H6276" s="11">
        <v>11</v>
      </c>
      <c r="I6276" s="20" t="s">
        <v>259</v>
      </c>
      <c r="J6276" s="11" t="s">
        <v>261</v>
      </c>
      <c r="K6276" s="11" t="s">
        <v>12658</v>
      </c>
      <c r="L6276" s="11">
        <v>2</v>
      </c>
    </row>
    <row r="6277" spans="1:12">
      <c r="A6277" s="11" t="s">
        <v>12528</v>
      </c>
      <c r="D6277" s="11" t="s">
        <v>260</v>
      </c>
      <c r="E6277" s="19" t="s">
        <v>12596</v>
      </c>
      <c r="F6277" s="10">
        <v>42036</v>
      </c>
      <c r="G6277" s="10">
        <v>45689</v>
      </c>
      <c r="H6277" s="11">
        <v>11</v>
      </c>
      <c r="I6277" s="20" t="s">
        <v>259</v>
      </c>
      <c r="J6277" s="11" t="s">
        <v>261</v>
      </c>
      <c r="K6277" s="11" t="s">
        <v>12658</v>
      </c>
      <c r="L6277" s="11">
        <v>2</v>
      </c>
    </row>
    <row r="6278" spans="1:12">
      <c r="A6278" s="11" t="s">
        <v>12529</v>
      </c>
      <c r="D6278" s="11" t="s">
        <v>260</v>
      </c>
      <c r="E6278" s="19" t="s">
        <v>12597</v>
      </c>
      <c r="F6278" s="10">
        <v>42036</v>
      </c>
      <c r="G6278" s="10">
        <v>45689</v>
      </c>
      <c r="H6278" s="11">
        <v>11</v>
      </c>
      <c r="I6278" s="20" t="s">
        <v>259</v>
      </c>
      <c r="J6278" s="11" t="s">
        <v>261</v>
      </c>
      <c r="K6278" s="11" t="s">
        <v>12658</v>
      </c>
      <c r="L6278" s="11">
        <v>2</v>
      </c>
    </row>
    <row r="6279" spans="1:12">
      <c r="A6279" s="11" t="s">
        <v>12530</v>
      </c>
      <c r="D6279" s="11" t="s">
        <v>260</v>
      </c>
      <c r="E6279" s="19" t="s">
        <v>12598</v>
      </c>
      <c r="F6279" s="10">
        <v>42036</v>
      </c>
      <c r="G6279" s="10">
        <v>45689</v>
      </c>
      <c r="H6279" s="11">
        <v>11</v>
      </c>
      <c r="I6279" s="20" t="s">
        <v>259</v>
      </c>
      <c r="J6279" s="11" t="s">
        <v>261</v>
      </c>
      <c r="K6279" s="11" t="s">
        <v>12658</v>
      </c>
      <c r="L6279" s="11">
        <v>2</v>
      </c>
    </row>
    <row r="6280" spans="1:12">
      <c r="A6280" s="11" t="s">
        <v>12531</v>
      </c>
      <c r="D6280" s="11" t="s">
        <v>260</v>
      </c>
      <c r="E6280" s="19" t="s">
        <v>12599</v>
      </c>
      <c r="F6280" s="10">
        <v>42036</v>
      </c>
      <c r="G6280" s="10">
        <v>45689</v>
      </c>
      <c r="H6280" s="11">
        <v>11</v>
      </c>
      <c r="I6280" s="20" t="s">
        <v>259</v>
      </c>
      <c r="J6280" s="11" t="s">
        <v>261</v>
      </c>
      <c r="K6280" s="11" t="s">
        <v>12658</v>
      </c>
      <c r="L6280" s="11">
        <v>2</v>
      </c>
    </row>
    <row r="6281" spans="1:12">
      <c r="A6281" s="11" t="s">
        <v>12532</v>
      </c>
      <c r="D6281" s="11" t="s">
        <v>260</v>
      </c>
      <c r="E6281" s="19" t="s">
        <v>12600</v>
      </c>
      <c r="F6281" s="10">
        <v>42036</v>
      </c>
      <c r="G6281" s="10">
        <v>45689</v>
      </c>
      <c r="H6281" s="11">
        <v>11</v>
      </c>
      <c r="I6281" s="20" t="s">
        <v>259</v>
      </c>
      <c r="J6281" s="11" t="s">
        <v>261</v>
      </c>
      <c r="K6281" s="11" t="s">
        <v>12658</v>
      </c>
      <c r="L6281" s="11">
        <v>2</v>
      </c>
    </row>
    <row r="6282" spans="1:12">
      <c r="A6282" s="11" t="s">
        <v>12533</v>
      </c>
      <c r="D6282" s="11" t="s">
        <v>260</v>
      </c>
      <c r="E6282" s="19" t="s">
        <v>12601</v>
      </c>
      <c r="F6282" s="10">
        <v>42036</v>
      </c>
      <c r="G6282" s="10">
        <v>45689</v>
      </c>
      <c r="H6282" s="11">
        <v>11</v>
      </c>
      <c r="I6282" s="20" t="s">
        <v>259</v>
      </c>
      <c r="J6282" s="11" t="s">
        <v>261</v>
      </c>
      <c r="K6282" s="11" t="s">
        <v>12658</v>
      </c>
      <c r="L6282" s="11">
        <v>2</v>
      </c>
    </row>
    <row r="6283" spans="1:12">
      <c r="A6283" s="11" t="s">
        <v>12534</v>
      </c>
      <c r="D6283" s="11" t="s">
        <v>260</v>
      </c>
      <c r="E6283" s="19" t="s">
        <v>12602</v>
      </c>
      <c r="F6283" s="10">
        <v>42036</v>
      </c>
      <c r="G6283" s="10">
        <v>45689</v>
      </c>
      <c r="H6283" s="11">
        <v>11</v>
      </c>
      <c r="I6283" s="20" t="s">
        <v>259</v>
      </c>
      <c r="J6283" s="11" t="s">
        <v>261</v>
      </c>
      <c r="K6283" s="11" t="s">
        <v>12658</v>
      </c>
      <c r="L6283" s="11">
        <v>2</v>
      </c>
    </row>
    <row r="6284" spans="1:12">
      <c r="A6284" s="11" t="s">
        <v>12535</v>
      </c>
      <c r="D6284" s="11" t="s">
        <v>260</v>
      </c>
      <c r="E6284" s="19" t="s">
        <v>12603</v>
      </c>
      <c r="F6284" s="10">
        <v>42036</v>
      </c>
      <c r="G6284" s="10">
        <v>45689</v>
      </c>
      <c r="H6284" s="11">
        <v>11</v>
      </c>
      <c r="I6284" s="20" t="s">
        <v>259</v>
      </c>
      <c r="J6284" s="11" t="s">
        <v>261</v>
      </c>
      <c r="K6284" s="11" t="s">
        <v>12658</v>
      </c>
      <c r="L6284" s="11">
        <v>2</v>
      </c>
    </row>
    <row r="6285" spans="1:12">
      <c r="A6285" s="11" t="s">
        <v>12536</v>
      </c>
      <c r="D6285" s="11" t="s">
        <v>260</v>
      </c>
      <c r="E6285" s="19" t="s">
        <v>12604</v>
      </c>
      <c r="F6285" s="10">
        <v>42036</v>
      </c>
      <c r="G6285" s="10">
        <v>45689</v>
      </c>
      <c r="H6285" s="11">
        <v>11</v>
      </c>
      <c r="I6285" s="20" t="s">
        <v>259</v>
      </c>
      <c r="J6285" s="11" t="s">
        <v>261</v>
      </c>
      <c r="K6285" s="11" t="s">
        <v>12658</v>
      </c>
      <c r="L6285" s="11">
        <v>2</v>
      </c>
    </row>
    <row r="6286" spans="1:12">
      <c r="A6286" s="11" t="s">
        <v>12537</v>
      </c>
      <c r="D6286" s="11" t="s">
        <v>260</v>
      </c>
      <c r="E6286" s="19" t="s">
        <v>12605</v>
      </c>
      <c r="F6286" s="10">
        <v>42036</v>
      </c>
      <c r="G6286" s="10">
        <v>45689</v>
      </c>
      <c r="H6286" s="11">
        <v>11</v>
      </c>
      <c r="I6286" s="20" t="s">
        <v>259</v>
      </c>
      <c r="J6286" s="11" t="s">
        <v>261</v>
      </c>
      <c r="K6286" s="11" t="s">
        <v>12658</v>
      </c>
      <c r="L6286" s="11">
        <v>2</v>
      </c>
    </row>
    <row r="6287" spans="1:12">
      <c r="A6287" s="11" t="s">
        <v>12538</v>
      </c>
      <c r="D6287" s="11" t="s">
        <v>260</v>
      </c>
      <c r="E6287" s="19" t="s">
        <v>12606</v>
      </c>
      <c r="F6287" s="10">
        <v>42036</v>
      </c>
      <c r="G6287" s="10">
        <v>45689</v>
      </c>
      <c r="H6287" s="11">
        <v>11</v>
      </c>
      <c r="I6287" s="20" t="s">
        <v>259</v>
      </c>
      <c r="J6287" s="11" t="s">
        <v>261</v>
      </c>
      <c r="K6287" s="11" t="s">
        <v>12658</v>
      </c>
      <c r="L6287" s="11">
        <v>2</v>
      </c>
    </row>
    <row r="6288" spans="1:12">
      <c r="A6288" s="11" t="s">
        <v>12539</v>
      </c>
      <c r="D6288" s="11" t="s">
        <v>260</v>
      </c>
      <c r="E6288" s="19" t="s">
        <v>12607</v>
      </c>
      <c r="F6288" s="10">
        <v>42036</v>
      </c>
      <c r="G6288" s="10">
        <v>45689</v>
      </c>
      <c r="H6288" s="11">
        <v>11</v>
      </c>
      <c r="I6288" s="20" t="s">
        <v>259</v>
      </c>
      <c r="J6288" s="11" t="s">
        <v>261</v>
      </c>
      <c r="K6288" s="11" t="s">
        <v>12658</v>
      </c>
      <c r="L6288" s="11">
        <v>2</v>
      </c>
    </row>
    <row r="6289" spans="1:12">
      <c r="A6289" s="11" t="s">
        <v>12540</v>
      </c>
      <c r="D6289" s="11" t="s">
        <v>260</v>
      </c>
      <c r="E6289" s="19" t="s">
        <v>12608</v>
      </c>
      <c r="F6289" s="10">
        <v>42036</v>
      </c>
      <c r="G6289" s="10">
        <v>45689</v>
      </c>
      <c r="H6289" s="11">
        <v>11</v>
      </c>
      <c r="I6289" s="20" t="s">
        <v>259</v>
      </c>
      <c r="J6289" s="11" t="s">
        <v>261</v>
      </c>
      <c r="K6289" s="11" t="s">
        <v>12658</v>
      </c>
      <c r="L6289" s="11">
        <v>2</v>
      </c>
    </row>
    <row r="6290" spans="1:12">
      <c r="A6290" s="11" t="s">
        <v>12541</v>
      </c>
      <c r="D6290" s="11" t="s">
        <v>260</v>
      </c>
      <c r="E6290" s="19" t="s">
        <v>12609</v>
      </c>
      <c r="F6290" s="10">
        <v>42036</v>
      </c>
      <c r="G6290" s="10">
        <v>45689</v>
      </c>
      <c r="H6290" s="11">
        <v>11</v>
      </c>
      <c r="I6290" s="20" t="s">
        <v>259</v>
      </c>
      <c r="J6290" s="11" t="s">
        <v>261</v>
      </c>
      <c r="K6290" s="11" t="s">
        <v>12658</v>
      </c>
      <c r="L6290" s="11">
        <v>2</v>
      </c>
    </row>
    <row r="6291" spans="1:12">
      <c r="A6291" s="11" t="s">
        <v>12542</v>
      </c>
      <c r="D6291" s="11" t="s">
        <v>260</v>
      </c>
      <c r="E6291" s="19" t="s">
        <v>12610</v>
      </c>
      <c r="F6291" s="10">
        <v>42036</v>
      </c>
      <c r="G6291" s="10">
        <v>45689</v>
      </c>
      <c r="H6291" s="11">
        <v>11</v>
      </c>
      <c r="I6291" s="11" t="s">
        <v>277</v>
      </c>
      <c r="J6291" s="11" t="s">
        <v>261</v>
      </c>
      <c r="K6291" s="11" t="s">
        <v>12658</v>
      </c>
      <c r="L6291" s="11">
        <v>2</v>
      </c>
    </row>
    <row r="6292" spans="1:12">
      <c r="A6292" s="11" t="s">
        <v>12543</v>
      </c>
      <c r="D6292" s="11" t="s">
        <v>260</v>
      </c>
      <c r="E6292" s="19" t="s">
        <v>12611</v>
      </c>
      <c r="F6292" s="10">
        <v>42036</v>
      </c>
      <c r="G6292" s="10">
        <v>45689</v>
      </c>
      <c r="H6292" s="11">
        <v>11</v>
      </c>
      <c r="I6292" s="11" t="s">
        <v>277</v>
      </c>
      <c r="J6292" s="11" t="s">
        <v>261</v>
      </c>
      <c r="K6292" s="11" t="s">
        <v>12658</v>
      </c>
      <c r="L6292" s="11">
        <v>2</v>
      </c>
    </row>
    <row r="6293" spans="1:12">
      <c r="A6293" s="11" t="s">
        <v>12544</v>
      </c>
      <c r="D6293" s="11" t="s">
        <v>260</v>
      </c>
      <c r="E6293" s="19" t="s">
        <v>12612</v>
      </c>
      <c r="F6293" s="10">
        <v>42036</v>
      </c>
      <c r="G6293" s="10">
        <v>45689</v>
      </c>
      <c r="H6293" s="11">
        <v>11</v>
      </c>
      <c r="I6293" s="11" t="s">
        <v>277</v>
      </c>
      <c r="J6293" s="11" t="s">
        <v>261</v>
      </c>
      <c r="K6293" s="11" t="s">
        <v>12658</v>
      </c>
      <c r="L6293" s="11">
        <v>2</v>
      </c>
    </row>
    <row r="6294" spans="1:12">
      <c r="A6294" s="11" t="s">
        <v>12545</v>
      </c>
      <c r="D6294" s="11" t="s">
        <v>260</v>
      </c>
      <c r="E6294" s="19" t="s">
        <v>12613</v>
      </c>
      <c r="F6294" s="10">
        <v>42036</v>
      </c>
      <c r="G6294" s="10">
        <v>45689</v>
      </c>
      <c r="H6294" s="11">
        <v>11</v>
      </c>
      <c r="I6294" s="20" t="s">
        <v>259</v>
      </c>
      <c r="J6294" s="11" t="s">
        <v>261</v>
      </c>
      <c r="K6294" s="11" t="s">
        <v>12658</v>
      </c>
      <c r="L6294" s="11">
        <v>2</v>
      </c>
    </row>
    <row r="6295" spans="1:12">
      <c r="A6295" s="11" t="s">
        <v>12546</v>
      </c>
      <c r="D6295" s="11" t="s">
        <v>260</v>
      </c>
      <c r="E6295" s="19" t="s">
        <v>12614</v>
      </c>
      <c r="F6295" s="10">
        <v>42036</v>
      </c>
      <c r="G6295" s="10">
        <v>45689</v>
      </c>
      <c r="H6295" s="11">
        <v>11</v>
      </c>
      <c r="I6295" s="20" t="s">
        <v>259</v>
      </c>
      <c r="J6295" s="11" t="s">
        <v>261</v>
      </c>
      <c r="K6295" s="11" t="s">
        <v>12658</v>
      </c>
      <c r="L6295" s="11">
        <v>2</v>
      </c>
    </row>
    <row r="6296" spans="1:12">
      <c r="A6296" s="11" t="s">
        <v>12547</v>
      </c>
      <c r="D6296" s="11" t="s">
        <v>260</v>
      </c>
      <c r="E6296" s="19" t="s">
        <v>12615</v>
      </c>
      <c r="F6296" s="10">
        <v>42036</v>
      </c>
      <c r="G6296" s="10">
        <v>45689</v>
      </c>
      <c r="H6296" s="11">
        <v>11</v>
      </c>
      <c r="I6296" s="20" t="s">
        <v>259</v>
      </c>
      <c r="J6296" s="11" t="s">
        <v>261</v>
      </c>
      <c r="K6296" s="11" t="s">
        <v>12658</v>
      </c>
      <c r="L6296" s="11">
        <v>2</v>
      </c>
    </row>
    <row r="6297" spans="1:12">
      <c r="A6297" s="11" t="s">
        <v>12548</v>
      </c>
      <c r="D6297" s="11" t="s">
        <v>260</v>
      </c>
      <c r="E6297" s="19" t="s">
        <v>12616</v>
      </c>
      <c r="F6297" s="10">
        <v>42036</v>
      </c>
      <c r="G6297" s="10">
        <v>45689</v>
      </c>
      <c r="H6297" s="11">
        <v>11</v>
      </c>
      <c r="I6297" s="20" t="s">
        <v>259</v>
      </c>
      <c r="J6297" s="11" t="s">
        <v>261</v>
      </c>
      <c r="K6297" s="11" t="s">
        <v>12658</v>
      </c>
      <c r="L6297" s="11">
        <v>2</v>
      </c>
    </row>
    <row r="6298" spans="1:12">
      <c r="A6298" s="11" t="s">
        <v>12549</v>
      </c>
      <c r="D6298" s="11" t="s">
        <v>260</v>
      </c>
      <c r="E6298" s="19" t="s">
        <v>12617</v>
      </c>
      <c r="F6298" s="10">
        <v>42036</v>
      </c>
      <c r="G6298" s="10">
        <v>45689</v>
      </c>
      <c r="H6298" s="11">
        <v>11</v>
      </c>
      <c r="I6298" s="20" t="s">
        <v>259</v>
      </c>
      <c r="J6298" s="11" t="s">
        <v>261</v>
      </c>
      <c r="K6298" s="11" t="s">
        <v>12658</v>
      </c>
      <c r="L6298" s="11">
        <v>2</v>
      </c>
    </row>
    <row r="6299" spans="1:12">
      <c r="A6299" s="11" t="s">
        <v>12550</v>
      </c>
      <c r="D6299" s="11" t="s">
        <v>260</v>
      </c>
      <c r="E6299" s="19" t="s">
        <v>12618</v>
      </c>
      <c r="F6299" s="10">
        <v>42036</v>
      </c>
      <c r="G6299" s="10">
        <v>45689</v>
      </c>
      <c r="H6299" s="11">
        <v>11</v>
      </c>
      <c r="I6299" s="20" t="s">
        <v>259</v>
      </c>
      <c r="J6299" s="11" t="s">
        <v>261</v>
      </c>
      <c r="K6299" s="11" t="s">
        <v>12658</v>
      </c>
      <c r="L6299" s="11">
        <v>2</v>
      </c>
    </row>
    <row r="6300" spans="1:12">
      <c r="A6300" s="11" t="s">
        <v>12551</v>
      </c>
      <c r="D6300" s="11" t="s">
        <v>260</v>
      </c>
      <c r="E6300" s="19" t="s">
        <v>12619</v>
      </c>
      <c r="F6300" s="10">
        <v>42036</v>
      </c>
      <c r="G6300" s="10">
        <v>45689</v>
      </c>
      <c r="H6300" s="11">
        <v>11</v>
      </c>
      <c r="I6300" s="20" t="s">
        <v>259</v>
      </c>
      <c r="J6300" s="11" t="s">
        <v>261</v>
      </c>
      <c r="K6300" s="11" t="s">
        <v>12658</v>
      </c>
      <c r="L6300" s="11">
        <v>2</v>
      </c>
    </row>
    <row r="6301" spans="1:12">
      <c r="A6301" s="11" t="s">
        <v>12552</v>
      </c>
      <c r="D6301" s="11" t="s">
        <v>260</v>
      </c>
      <c r="E6301" s="19" t="s">
        <v>12620</v>
      </c>
      <c r="F6301" s="10">
        <v>42036</v>
      </c>
      <c r="G6301" s="10">
        <v>45689</v>
      </c>
      <c r="H6301" s="11">
        <v>11</v>
      </c>
      <c r="I6301" s="20" t="s">
        <v>259</v>
      </c>
      <c r="J6301" s="11" t="s">
        <v>261</v>
      </c>
      <c r="K6301" s="11" t="s">
        <v>12658</v>
      </c>
      <c r="L6301" s="11">
        <v>2</v>
      </c>
    </row>
    <row r="6302" spans="1:12">
      <c r="A6302" s="11" t="s">
        <v>12553</v>
      </c>
      <c r="D6302" s="11" t="s">
        <v>260</v>
      </c>
      <c r="E6302" s="19" t="s">
        <v>12621</v>
      </c>
      <c r="F6302" s="10">
        <v>42036</v>
      </c>
      <c r="G6302" s="10">
        <v>45689</v>
      </c>
      <c r="H6302" s="11">
        <v>11</v>
      </c>
      <c r="I6302" s="20" t="s">
        <v>259</v>
      </c>
      <c r="J6302" s="11" t="s">
        <v>261</v>
      </c>
      <c r="K6302" s="11" t="s">
        <v>12658</v>
      </c>
      <c r="L6302" s="11">
        <v>2</v>
      </c>
    </row>
    <row r="6303" spans="1:12">
      <c r="A6303" s="11" t="s">
        <v>12554</v>
      </c>
      <c r="D6303" s="11" t="s">
        <v>260</v>
      </c>
      <c r="E6303" s="19" t="s">
        <v>12622</v>
      </c>
      <c r="F6303" s="10">
        <v>42036</v>
      </c>
      <c r="G6303" s="10">
        <v>45689</v>
      </c>
      <c r="H6303" s="11">
        <v>11</v>
      </c>
      <c r="I6303" s="20" t="s">
        <v>259</v>
      </c>
      <c r="J6303" s="11" t="s">
        <v>261</v>
      </c>
      <c r="K6303" s="11" t="s">
        <v>12658</v>
      </c>
      <c r="L6303" s="11">
        <v>2</v>
      </c>
    </row>
    <row r="6304" spans="1:12">
      <c r="A6304" s="11" t="s">
        <v>12555</v>
      </c>
      <c r="D6304" s="11" t="s">
        <v>260</v>
      </c>
      <c r="E6304" s="19" t="s">
        <v>12623</v>
      </c>
      <c r="F6304" s="10">
        <v>42036</v>
      </c>
      <c r="G6304" s="10">
        <v>45689</v>
      </c>
      <c r="H6304" s="11">
        <v>11</v>
      </c>
      <c r="I6304" s="20" t="s">
        <v>259</v>
      </c>
      <c r="J6304" s="11" t="s">
        <v>261</v>
      </c>
      <c r="K6304" s="11" t="s">
        <v>12658</v>
      </c>
      <c r="L6304" s="11">
        <v>2</v>
      </c>
    </row>
    <row r="6305" spans="1:12">
      <c r="A6305" s="11" t="s">
        <v>12556</v>
      </c>
      <c r="D6305" s="11" t="s">
        <v>260</v>
      </c>
      <c r="E6305" s="19" t="s">
        <v>12624</v>
      </c>
      <c r="F6305" s="10">
        <v>42036</v>
      </c>
      <c r="G6305" s="10">
        <v>45689</v>
      </c>
      <c r="H6305" s="11">
        <v>11</v>
      </c>
      <c r="I6305" s="20" t="s">
        <v>259</v>
      </c>
      <c r="J6305" s="11" t="s">
        <v>261</v>
      </c>
      <c r="K6305" s="11" t="s">
        <v>12658</v>
      </c>
      <c r="L6305" s="11">
        <v>2</v>
      </c>
    </row>
    <row r="6306" spans="1:12">
      <c r="A6306" s="11" t="s">
        <v>12557</v>
      </c>
      <c r="D6306" s="11" t="s">
        <v>260</v>
      </c>
      <c r="E6306" s="19" t="s">
        <v>12625</v>
      </c>
      <c r="F6306" s="10">
        <v>42036</v>
      </c>
      <c r="G6306" s="10">
        <v>45689</v>
      </c>
      <c r="H6306" s="11">
        <v>11</v>
      </c>
      <c r="I6306" s="20" t="s">
        <v>259</v>
      </c>
      <c r="J6306" s="11" t="s">
        <v>261</v>
      </c>
      <c r="K6306" s="11" t="s">
        <v>12658</v>
      </c>
      <c r="L6306" s="11">
        <v>2</v>
      </c>
    </row>
    <row r="6307" spans="1:12">
      <c r="A6307" s="11" t="s">
        <v>12558</v>
      </c>
      <c r="D6307" s="11" t="s">
        <v>260</v>
      </c>
      <c r="E6307" s="19" t="s">
        <v>12626</v>
      </c>
      <c r="F6307" s="10">
        <v>42036</v>
      </c>
      <c r="G6307" s="10">
        <v>45689</v>
      </c>
      <c r="H6307" s="11">
        <v>11</v>
      </c>
      <c r="I6307" s="20" t="s">
        <v>259</v>
      </c>
      <c r="J6307" s="11" t="s">
        <v>261</v>
      </c>
      <c r="K6307" s="11" t="s">
        <v>12658</v>
      </c>
      <c r="L6307" s="11">
        <v>2</v>
      </c>
    </row>
    <row r="6308" spans="1:12">
      <c r="A6308" s="11" t="s">
        <v>12559</v>
      </c>
      <c r="D6308" s="11" t="s">
        <v>260</v>
      </c>
      <c r="E6308" s="19" t="s">
        <v>12627</v>
      </c>
      <c r="F6308" s="10">
        <v>42036</v>
      </c>
      <c r="G6308" s="10">
        <v>45689</v>
      </c>
      <c r="H6308" s="11">
        <v>11</v>
      </c>
      <c r="I6308" s="20" t="s">
        <v>259</v>
      </c>
      <c r="J6308" s="11" t="s">
        <v>261</v>
      </c>
      <c r="K6308" s="11" t="s">
        <v>12658</v>
      </c>
      <c r="L6308" s="11">
        <v>2</v>
      </c>
    </row>
    <row r="6309" spans="1:12">
      <c r="A6309" s="11" t="s">
        <v>12560</v>
      </c>
      <c r="D6309" s="11" t="s">
        <v>260</v>
      </c>
      <c r="E6309" s="19" t="s">
        <v>12628</v>
      </c>
      <c r="F6309" s="10">
        <v>42036</v>
      </c>
      <c r="G6309" s="10">
        <v>45689</v>
      </c>
      <c r="H6309" s="11">
        <v>11</v>
      </c>
      <c r="I6309" s="11" t="s">
        <v>277</v>
      </c>
      <c r="J6309" s="11" t="s">
        <v>261</v>
      </c>
      <c r="K6309" s="11" t="s">
        <v>12658</v>
      </c>
      <c r="L6309" s="11">
        <v>2</v>
      </c>
    </row>
    <row r="6310" spans="1:12">
      <c r="A6310" s="11" t="s">
        <v>12561</v>
      </c>
      <c r="D6310" s="11" t="s">
        <v>260</v>
      </c>
      <c r="E6310" s="19" t="s">
        <v>12629</v>
      </c>
      <c r="F6310" s="10">
        <v>42036</v>
      </c>
      <c r="G6310" s="10">
        <v>45689</v>
      </c>
      <c r="H6310" s="11">
        <v>11</v>
      </c>
      <c r="I6310" s="11" t="s">
        <v>277</v>
      </c>
      <c r="J6310" s="11" t="s">
        <v>261</v>
      </c>
      <c r="K6310" s="11" t="s">
        <v>12658</v>
      </c>
      <c r="L6310" s="11">
        <v>2</v>
      </c>
    </row>
    <row r="6311" spans="1:12">
      <c r="A6311" s="11" t="s">
        <v>12562</v>
      </c>
      <c r="D6311" s="11" t="s">
        <v>260</v>
      </c>
      <c r="E6311" s="19" t="s">
        <v>12630</v>
      </c>
      <c r="F6311" s="10">
        <v>42036</v>
      </c>
      <c r="G6311" s="10">
        <v>45689</v>
      </c>
      <c r="H6311" s="11">
        <v>11</v>
      </c>
      <c r="I6311" s="11" t="s">
        <v>277</v>
      </c>
      <c r="J6311" s="11" t="s">
        <v>261</v>
      </c>
      <c r="K6311" s="11" t="s">
        <v>12658</v>
      </c>
      <c r="L6311" s="11">
        <v>2</v>
      </c>
    </row>
    <row r="6312" spans="1:12">
      <c r="A6312" s="11" t="s">
        <v>12563</v>
      </c>
      <c r="D6312" s="11" t="s">
        <v>260</v>
      </c>
      <c r="E6312" s="19" t="s">
        <v>12631</v>
      </c>
      <c r="F6312" s="10">
        <v>42036</v>
      </c>
      <c r="G6312" s="10">
        <v>45689</v>
      </c>
      <c r="H6312" s="11">
        <v>11</v>
      </c>
      <c r="I6312" s="20" t="s">
        <v>259</v>
      </c>
      <c r="J6312" s="11" t="s">
        <v>261</v>
      </c>
      <c r="K6312" s="11" t="s">
        <v>12658</v>
      </c>
      <c r="L6312" s="11">
        <v>2</v>
      </c>
    </row>
    <row r="6313" spans="1:12">
      <c r="A6313" s="11" t="s">
        <v>12564</v>
      </c>
      <c r="D6313" s="11" t="s">
        <v>260</v>
      </c>
      <c r="E6313" s="19" t="s">
        <v>12632</v>
      </c>
      <c r="F6313" s="10">
        <v>42036</v>
      </c>
      <c r="G6313" s="10">
        <v>45689</v>
      </c>
      <c r="H6313" s="11">
        <v>11</v>
      </c>
      <c r="I6313" s="20" t="s">
        <v>259</v>
      </c>
      <c r="J6313" s="11" t="s">
        <v>261</v>
      </c>
      <c r="K6313" s="11" t="s">
        <v>12658</v>
      </c>
      <c r="L6313" s="11">
        <v>2</v>
      </c>
    </row>
    <row r="6314" spans="1:12">
      <c r="A6314" s="11" t="s">
        <v>12565</v>
      </c>
      <c r="D6314" s="11" t="s">
        <v>260</v>
      </c>
      <c r="E6314" s="19" t="s">
        <v>12633</v>
      </c>
      <c r="F6314" s="10">
        <v>42036</v>
      </c>
      <c r="G6314" s="10">
        <v>45689</v>
      </c>
      <c r="H6314" s="11">
        <v>11</v>
      </c>
      <c r="I6314" s="20" t="s">
        <v>259</v>
      </c>
      <c r="J6314" s="11" t="s">
        <v>261</v>
      </c>
      <c r="K6314" s="11" t="s">
        <v>12658</v>
      </c>
      <c r="L6314" s="11">
        <v>2</v>
      </c>
    </row>
    <row r="6315" spans="1:12">
      <c r="A6315" s="11" t="s">
        <v>12566</v>
      </c>
      <c r="D6315" s="11" t="s">
        <v>260</v>
      </c>
      <c r="E6315" s="19" t="s">
        <v>12634</v>
      </c>
      <c r="F6315" s="10">
        <v>42036</v>
      </c>
      <c r="G6315" s="10">
        <v>45689</v>
      </c>
      <c r="H6315" s="11">
        <v>11</v>
      </c>
      <c r="I6315" s="20" t="s">
        <v>259</v>
      </c>
      <c r="J6315" s="11" t="s">
        <v>261</v>
      </c>
      <c r="K6315" s="11" t="s">
        <v>12658</v>
      </c>
      <c r="L6315" s="11">
        <v>2</v>
      </c>
    </row>
    <row r="6316" spans="1:12">
      <c r="A6316" s="11" t="s">
        <v>12567</v>
      </c>
      <c r="D6316" s="11" t="s">
        <v>260</v>
      </c>
      <c r="E6316" s="19" t="s">
        <v>12635</v>
      </c>
      <c r="F6316" s="10">
        <v>42036</v>
      </c>
      <c r="G6316" s="10">
        <v>45689</v>
      </c>
      <c r="H6316" s="11">
        <v>11</v>
      </c>
      <c r="I6316" s="20" t="s">
        <v>259</v>
      </c>
      <c r="J6316" s="11" t="s">
        <v>261</v>
      </c>
      <c r="K6316" s="11" t="s">
        <v>12658</v>
      </c>
      <c r="L6316" s="11">
        <v>2</v>
      </c>
    </row>
    <row r="6317" spans="1:12">
      <c r="A6317" s="11" t="s">
        <v>12568</v>
      </c>
      <c r="D6317" s="11" t="s">
        <v>260</v>
      </c>
      <c r="E6317" s="19" t="s">
        <v>12636</v>
      </c>
      <c r="F6317" s="10">
        <v>42036</v>
      </c>
      <c r="G6317" s="10">
        <v>45689</v>
      </c>
      <c r="H6317" s="11">
        <v>11</v>
      </c>
      <c r="I6317" s="20" t="s">
        <v>259</v>
      </c>
      <c r="J6317" s="11" t="s">
        <v>261</v>
      </c>
      <c r="K6317" s="11" t="s">
        <v>12658</v>
      </c>
      <c r="L6317" s="11">
        <v>2</v>
      </c>
    </row>
    <row r="6318" spans="1:12">
      <c r="A6318" s="11" t="s">
        <v>12569</v>
      </c>
      <c r="D6318" s="11" t="s">
        <v>260</v>
      </c>
      <c r="E6318" s="19" t="s">
        <v>12637</v>
      </c>
      <c r="F6318" s="10">
        <v>42036</v>
      </c>
      <c r="G6318" s="10">
        <v>45689</v>
      </c>
      <c r="H6318" s="11">
        <v>11</v>
      </c>
      <c r="I6318" s="20" t="s">
        <v>259</v>
      </c>
      <c r="J6318" s="11" t="s">
        <v>261</v>
      </c>
      <c r="K6318" s="11" t="s">
        <v>12658</v>
      </c>
      <c r="L6318" s="11">
        <v>2</v>
      </c>
    </row>
    <row r="6319" spans="1:12">
      <c r="A6319" s="11" t="s">
        <v>12570</v>
      </c>
      <c r="D6319" s="11" t="s">
        <v>260</v>
      </c>
      <c r="E6319" s="19" t="s">
        <v>12638</v>
      </c>
      <c r="F6319" s="10">
        <v>42036</v>
      </c>
      <c r="G6319" s="10">
        <v>45689</v>
      </c>
      <c r="H6319" s="11">
        <v>11</v>
      </c>
      <c r="I6319" s="20" t="s">
        <v>259</v>
      </c>
      <c r="J6319" s="11" t="s">
        <v>261</v>
      </c>
      <c r="K6319" s="11" t="s">
        <v>12658</v>
      </c>
      <c r="L6319" s="11">
        <v>2</v>
      </c>
    </row>
    <row r="6320" spans="1:12">
      <c r="A6320" s="11" t="s">
        <v>12571</v>
      </c>
      <c r="D6320" s="11" t="s">
        <v>260</v>
      </c>
      <c r="E6320" s="19" t="s">
        <v>12639</v>
      </c>
      <c r="F6320" s="10">
        <v>42036</v>
      </c>
      <c r="G6320" s="10">
        <v>45689</v>
      </c>
      <c r="H6320" s="11">
        <v>11</v>
      </c>
      <c r="I6320" s="20" t="s">
        <v>259</v>
      </c>
      <c r="J6320" s="11" t="s">
        <v>261</v>
      </c>
      <c r="K6320" s="11" t="s">
        <v>12658</v>
      </c>
      <c r="L6320" s="11">
        <v>2</v>
      </c>
    </row>
    <row r="6321" spans="1:12">
      <c r="A6321" s="11" t="s">
        <v>12572</v>
      </c>
      <c r="D6321" s="11" t="s">
        <v>260</v>
      </c>
      <c r="E6321" s="19" t="s">
        <v>12640</v>
      </c>
      <c r="F6321" s="10">
        <v>42036</v>
      </c>
      <c r="G6321" s="10">
        <v>45689</v>
      </c>
      <c r="H6321" s="11">
        <v>11</v>
      </c>
      <c r="I6321" s="20" t="s">
        <v>259</v>
      </c>
      <c r="J6321" s="11" t="s">
        <v>261</v>
      </c>
      <c r="K6321" s="11" t="s">
        <v>12658</v>
      </c>
      <c r="L6321" s="11">
        <v>2</v>
      </c>
    </row>
    <row r="6322" spans="1:12">
      <c r="A6322" s="11" t="s">
        <v>12573</v>
      </c>
      <c r="D6322" s="11" t="s">
        <v>260</v>
      </c>
      <c r="E6322" s="19" t="s">
        <v>12641</v>
      </c>
      <c r="F6322" s="10">
        <v>42036</v>
      </c>
      <c r="G6322" s="10">
        <v>45689</v>
      </c>
      <c r="H6322" s="11">
        <v>11</v>
      </c>
      <c r="I6322" s="20" t="s">
        <v>259</v>
      </c>
      <c r="J6322" s="11" t="s">
        <v>261</v>
      </c>
      <c r="K6322" s="11" t="s">
        <v>12658</v>
      </c>
      <c r="L6322" s="11">
        <v>2</v>
      </c>
    </row>
    <row r="6323" spans="1:12">
      <c r="A6323" s="11" t="s">
        <v>12574</v>
      </c>
      <c r="D6323" s="11" t="s">
        <v>260</v>
      </c>
      <c r="E6323" s="19" t="s">
        <v>12642</v>
      </c>
      <c r="F6323" s="10">
        <v>42036</v>
      </c>
      <c r="G6323" s="10">
        <v>45689</v>
      </c>
      <c r="H6323" s="11">
        <v>11</v>
      </c>
      <c r="I6323" s="20" t="s">
        <v>259</v>
      </c>
      <c r="J6323" s="11" t="s">
        <v>261</v>
      </c>
      <c r="K6323" s="11" t="s">
        <v>12658</v>
      </c>
      <c r="L6323" s="11">
        <v>2</v>
      </c>
    </row>
    <row r="6324" spans="1:12">
      <c r="A6324" s="11" t="s">
        <v>12575</v>
      </c>
      <c r="D6324" s="11" t="s">
        <v>260</v>
      </c>
      <c r="E6324" s="19" t="s">
        <v>12643</v>
      </c>
      <c r="F6324" s="10">
        <v>42036</v>
      </c>
      <c r="G6324" s="10">
        <v>45689</v>
      </c>
      <c r="H6324" s="11">
        <v>11</v>
      </c>
      <c r="I6324" s="20" t="s">
        <v>259</v>
      </c>
      <c r="J6324" s="11" t="s">
        <v>261</v>
      </c>
      <c r="K6324" s="11" t="s">
        <v>12658</v>
      </c>
      <c r="L6324" s="11">
        <v>2</v>
      </c>
    </row>
    <row r="6325" spans="1:12">
      <c r="A6325" s="11" t="s">
        <v>12576</v>
      </c>
      <c r="D6325" s="11" t="s">
        <v>260</v>
      </c>
      <c r="E6325" s="19" t="s">
        <v>12644</v>
      </c>
      <c r="F6325" s="10">
        <v>42036</v>
      </c>
      <c r="G6325" s="10">
        <v>45689</v>
      </c>
      <c r="H6325" s="11">
        <v>11</v>
      </c>
      <c r="I6325" s="20" t="s">
        <v>259</v>
      </c>
      <c r="J6325" s="11" t="s">
        <v>261</v>
      </c>
      <c r="K6325" s="11" t="s">
        <v>12658</v>
      </c>
      <c r="L6325" s="11">
        <v>2</v>
      </c>
    </row>
    <row r="6326" spans="1:12">
      <c r="A6326" s="11" t="s">
        <v>12577</v>
      </c>
      <c r="D6326" s="11" t="s">
        <v>260</v>
      </c>
      <c r="E6326" s="19" t="s">
        <v>12645</v>
      </c>
      <c r="F6326" s="10">
        <v>42036</v>
      </c>
      <c r="G6326" s="10">
        <v>45689</v>
      </c>
      <c r="H6326" s="11">
        <v>11</v>
      </c>
      <c r="I6326" s="20" t="s">
        <v>259</v>
      </c>
      <c r="J6326" s="11" t="s">
        <v>261</v>
      </c>
      <c r="K6326" s="11" t="s">
        <v>12658</v>
      </c>
      <c r="L6326" s="11">
        <v>2</v>
      </c>
    </row>
    <row r="6327" spans="1:12">
      <c r="A6327" s="11" t="s">
        <v>12578</v>
      </c>
      <c r="D6327" s="11" t="s">
        <v>260</v>
      </c>
      <c r="E6327" s="19" t="s">
        <v>12646</v>
      </c>
      <c r="F6327" s="10">
        <v>42036</v>
      </c>
      <c r="G6327" s="10">
        <v>45689</v>
      </c>
      <c r="H6327" s="11">
        <v>11</v>
      </c>
      <c r="I6327" s="11" t="s">
        <v>277</v>
      </c>
      <c r="J6327" s="11" t="s">
        <v>261</v>
      </c>
      <c r="K6327" s="11" t="s">
        <v>12658</v>
      </c>
      <c r="L6327" s="11">
        <v>2</v>
      </c>
    </row>
    <row r="6328" spans="1:12">
      <c r="A6328" s="11" t="s">
        <v>12579</v>
      </c>
      <c r="D6328" s="11" t="s">
        <v>260</v>
      </c>
      <c r="E6328" s="19" t="s">
        <v>12647</v>
      </c>
      <c r="F6328" s="10">
        <v>42036</v>
      </c>
      <c r="G6328" s="10">
        <v>45689</v>
      </c>
      <c r="H6328" s="11">
        <v>11</v>
      </c>
      <c r="I6328" s="11" t="s">
        <v>277</v>
      </c>
      <c r="J6328" s="11" t="s">
        <v>261</v>
      </c>
      <c r="K6328" s="11" t="s">
        <v>12658</v>
      </c>
      <c r="L6328" s="11">
        <v>2</v>
      </c>
    </row>
    <row r="6329" spans="1:12">
      <c r="A6329" s="11" t="s">
        <v>12580</v>
      </c>
      <c r="D6329" s="11" t="s">
        <v>260</v>
      </c>
      <c r="E6329" s="19" t="s">
        <v>12648</v>
      </c>
      <c r="F6329" s="10">
        <v>42036</v>
      </c>
      <c r="G6329" s="10">
        <v>45689</v>
      </c>
      <c r="H6329" s="11">
        <v>11</v>
      </c>
      <c r="I6329" s="11" t="s">
        <v>277</v>
      </c>
      <c r="J6329" s="11" t="s">
        <v>261</v>
      </c>
      <c r="K6329" s="11" t="s">
        <v>12658</v>
      </c>
      <c r="L6329" s="11">
        <v>2</v>
      </c>
    </row>
    <row r="6331" spans="1:12">
      <c r="A6331" s="11" t="s">
        <v>12657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551320T" display="A125551320T" xr:uid="{00000000-0004-0000-0000-000001000000}"/>
    <hyperlink ref="E13" location="A125579400K" display="A125579400K" xr:uid="{00000000-0004-0000-0000-000002000000}"/>
    <hyperlink ref="E14" location="A125565360V" display="A125565360V" xr:uid="{00000000-0004-0000-0000-000003000000}"/>
    <hyperlink ref="E15" location="A125554128W" display="A125554128W" xr:uid="{00000000-0004-0000-0000-000004000000}"/>
    <hyperlink ref="E16" location="A125582208V" display="A125582208V" xr:uid="{00000000-0004-0000-0000-000005000000}"/>
    <hyperlink ref="E17" location="A125568168X" display="A125568168X" xr:uid="{00000000-0004-0000-0000-000006000000}"/>
    <hyperlink ref="E18" location="A125548512A" display="A125548512A" xr:uid="{00000000-0004-0000-0000-000007000000}"/>
    <hyperlink ref="E19" location="A125576592K" display="A125576592K" xr:uid="{00000000-0004-0000-0000-000008000000}"/>
    <hyperlink ref="E20" location="A125562552J" display="A125562552J" xr:uid="{00000000-0004-0000-0000-000009000000}"/>
    <hyperlink ref="E21" location="A125556936F" display="A125556936F" xr:uid="{00000000-0004-0000-0000-00000A000000}"/>
    <hyperlink ref="E22" location="A125585016F" display="A125585016F" xr:uid="{00000000-0004-0000-0000-00000B000000}"/>
    <hyperlink ref="E23" location="A125570976L" display="A125570976L" xr:uid="{00000000-0004-0000-0000-00000C000000}"/>
    <hyperlink ref="E24" location="A125559744T" display="A125559744T" xr:uid="{00000000-0004-0000-0000-00000D000000}"/>
    <hyperlink ref="E25" location="A125587824R" display="A125587824R" xr:uid="{00000000-0004-0000-0000-00000E000000}"/>
    <hyperlink ref="E26" location="A125573784X" display="A125573784X" xr:uid="{00000000-0004-0000-0000-00000F000000}"/>
    <hyperlink ref="E27" location="A125551321V" display="A125551321V" xr:uid="{00000000-0004-0000-0000-000010000000}"/>
    <hyperlink ref="E28" location="A125579401L" display="A125579401L" xr:uid="{00000000-0004-0000-0000-000011000000}"/>
    <hyperlink ref="E29" location="A125565361W" display="A125565361W" xr:uid="{00000000-0004-0000-0000-000012000000}"/>
    <hyperlink ref="E30" location="A125551528C" display="A125551528C" xr:uid="{00000000-0004-0000-0000-000013000000}"/>
    <hyperlink ref="E31" location="A125579608W" display="A125579608W" xr:uid="{00000000-0004-0000-0000-000014000000}"/>
    <hyperlink ref="E32" location="A125565568F" display="A125565568F" xr:uid="{00000000-0004-0000-0000-000015000000}"/>
    <hyperlink ref="E33" location="A125554336R" display="A125554336R" xr:uid="{00000000-0004-0000-0000-000016000000}"/>
    <hyperlink ref="E34" location="A125582416L" display="A125582416L" xr:uid="{00000000-0004-0000-0000-000017000000}"/>
    <hyperlink ref="E35" location="A125568376T" display="A125568376T" xr:uid="{00000000-0004-0000-0000-000018000000}"/>
    <hyperlink ref="E36" location="A125548720V" display="A125548720V" xr:uid="{00000000-0004-0000-0000-000019000000}"/>
    <hyperlink ref="E37" location="A125576800T" display="A125576800T" xr:uid="{00000000-0004-0000-0000-00001A000000}"/>
    <hyperlink ref="E38" location="A125562760A" display="A125562760A" xr:uid="{00000000-0004-0000-0000-00001B000000}"/>
    <hyperlink ref="E39" location="A125557144A" display="A125557144A" xr:uid="{00000000-0004-0000-0000-00001C000000}"/>
    <hyperlink ref="E40" location="A125585224X" display="A125585224X" xr:uid="{00000000-0004-0000-0000-00001D000000}"/>
    <hyperlink ref="E41" location="A125571184J" display="A125571184J" xr:uid="{00000000-0004-0000-0000-00001E000000}"/>
    <hyperlink ref="E42" location="A125559952K" display="A125559952K" xr:uid="{00000000-0004-0000-0000-00001F000000}"/>
    <hyperlink ref="E43" location="A125588032K" display="A125588032K" xr:uid="{00000000-0004-0000-0000-000020000000}"/>
    <hyperlink ref="E44" location="A125573992T" display="A125573992T" xr:uid="{00000000-0004-0000-0000-000021000000}"/>
    <hyperlink ref="E45" location="A125551529F" display="A125551529F" xr:uid="{00000000-0004-0000-0000-000022000000}"/>
    <hyperlink ref="E46" location="A125579609X" display="A125579609X" xr:uid="{00000000-0004-0000-0000-000023000000}"/>
    <hyperlink ref="E47" location="A125565569J" display="A125565569J" xr:uid="{00000000-0004-0000-0000-000024000000}"/>
    <hyperlink ref="E48" location="A125551416K" display="A125551416K" xr:uid="{00000000-0004-0000-0000-000025000000}"/>
    <hyperlink ref="E49" location="A125579496R" display="A125579496R" xr:uid="{00000000-0004-0000-0000-000026000000}"/>
    <hyperlink ref="E50" location="A125565456L" display="A125565456L" xr:uid="{00000000-0004-0000-0000-000027000000}"/>
    <hyperlink ref="E51" location="A125554224W" display="A125554224W" xr:uid="{00000000-0004-0000-0000-000028000000}"/>
    <hyperlink ref="E52" location="A125582304V" display="A125582304V" xr:uid="{00000000-0004-0000-0000-000029000000}"/>
    <hyperlink ref="E53" location="A125568264X" display="A125568264X" xr:uid="{00000000-0004-0000-0000-00002A000000}"/>
    <hyperlink ref="E54" location="A125548608V" display="A125548608V" xr:uid="{00000000-0004-0000-0000-00002B000000}"/>
    <hyperlink ref="E55" location="A125576688C" display="A125576688C" xr:uid="{00000000-0004-0000-0000-00002C000000}"/>
    <hyperlink ref="E56" location="A125562648A" display="A125562648A" xr:uid="{00000000-0004-0000-0000-00002D000000}"/>
    <hyperlink ref="E57" location="A125557032J" display="A125557032J" xr:uid="{00000000-0004-0000-0000-00002E000000}"/>
    <hyperlink ref="E58" location="A125585112F" display="A125585112F" xr:uid="{00000000-0004-0000-0000-00002F000000}"/>
    <hyperlink ref="E59" location="A125571072R" display="A125571072R" xr:uid="{00000000-0004-0000-0000-000030000000}"/>
    <hyperlink ref="E60" location="A125559840T" display="A125559840T" xr:uid="{00000000-0004-0000-0000-000031000000}"/>
    <hyperlink ref="E61" location="A125587920R" display="A125587920R" xr:uid="{00000000-0004-0000-0000-000032000000}"/>
    <hyperlink ref="E62" location="A125573880X" display="A125573880X" xr:uid="{00000000-0004-0000-0000-000033000000}"/>
    <hyperlink ref="E63" location="A125551417L" display="A125551417L" xr:uid="{00000000-0004-0000-0000-000034000000}"/>
    <hyperlink ref="E64" location="A125579497T" display="A125579497T" xr:uid="{00000000-0004-0000-0000-000035000000}"/>
    <hyperlink ref="E65" location="A125565457R" display="A125565457R" xr:uid="{00000000-0004-0000-0000-000036000000}"/>
    <hyperlink ref="E66" location="A125551536C" display="A125551536C" xr:uid="{00000000-0004-0000-0000-000037000000}"/>
    <hyperlink ref="E67" location="A125579616W" display="A125579616W" xr:uid="{00000000-0004-0000-0000-000038000000}"/>
    <hyperlink ref="E68" location="A125565576F" display="A125565576F" xr:uid="{00000000-0004-0000-0000-000039000000}"/>
    <hyperlink ref="E69" location="A125554344R" display="A125554344R" xr:uid="{00000000-0004-0000-0000-00003A000000}"/>
    <hyperlink ref="E70" location="A125582424L" display="A125582424L" xr:uid="{00000000-0004-0000-0000-00003B000000}"/>
    <hyperlink ref="E71" location="A125568384T" display="A125568384T" xr:uid="{00000000-0004-0000-0000-00003C000000}"/>
    <hyperlink ref="E72" location="A125548728L" display="A125548728L" xr:uid="{00000000-0004-0000-0000-00003D000000}"/>
    <hyperlink ref="E73" location="A125576808K" display="A125576808K" xr:uid="{00000000-0004-0000-0000-00003E000000}"/>
    <hyperlink ref="E74" location="A125562768V" display="A125562768V" xr:uid="{00000000-0004-0000-0000-00003F000000}"/>
    <hyperlink ref="E75" location="A125557152A" display="A125557152A" xr:uid="{00000000-0004-0000-0000-000040000000}"/>
    <hyperlink ref="E76" location="A125585232X" display="A125585232X" xr:uid="{00000000-0004-0000-0000-000041000000}"/>
    <hyperlink ref="E77" location="A125571192J" display="A125571192J" xr:uid="{00000000-0004-0000-0000-000042000000}"/>
    <hyperlink ref="E78" location="A125559960K" display="A125559960K" xr:uid="{00000000-0004-0000-0000-000043000000}"/>
    <hyperlink ref="E79" location="A125588040K" display="A125588040K" xr:uid="{00000000-0004-0000-0000-000044000000}"/>
    <hyperlink ref="E80" location="A125574000J" display="A125574000J" xr:uid="{00000000-0004-0000-0000-000045000000}"/>
    <hyperlink ref="E81" location="A125551537F" display="A125551537F" xr:uid="{00000000-0004-0000-0000-000046000000}"/>
    <hyperlink ref="E82" location="A125579617X" display="A125579617X" xr:uid="{00000000-0004-0000-0000-000047000000}"/>
    <hyperlink ref="E83" location="A125565577J" display="A125565577J" xr:uid="{00000000-0004-0000-0000-000048000000}"/>
    <hyperlink ref="E84" location="A125551544C" display="A125551544C" xr:uid="{00000000-0004-0000-0000-000049000000}"/>
    <hyperlink ref="E85" location="A125579624W" display="A125579624W" xr:uid="{00000000-0004-0000-0000-00004A000000}"/>
    <hyperlink ref="E86" location="A125565584F" display="A125565584F" xr:uid="{00000000-0004-0000-0000-00004B000000}"/>
    <hyperlink ref="E87" location="A125554352R" display="A125554352R" xr:uid="{00000000-0004-0000-0000-00004C000000}"/>
    <hyperlink ref="E88" location="A125582432L" display="A125582432L" xr:uid="{00000000-0004-0000-0000-00004D000000}"/>
    <hyperlink ref="E89" location="A125568392T" display="A125568392T" xr:uid="{00000000-0004-0000-0000-00004E000000}"/>
    <hyperlink ref="E90" location="A125548736L" display="A125548736L" xr:uid="{00000000-0004-0000-0000-00004F000000}"/>
    <hyperlink ref="E91" location="A125576816K" display="A125576816K" xr:uid="{00000000-0004-0000-0000-000050000000}"/>
    <hyperlink ref="E92" location="A125562776V" display="A125562776V" xr:uid="{00000000-0004-0000-0000-000051000000}"/>
    <hyperlink ref="E93" location="A125557160A" display="A125557160A" xr:uid="{00000000-0004-0000-0000-000052000000}"/>
    <hyperlink ref="E94" location="A125585240X" display="A125585240X" xr:uid="{00000000-0004-0000-0000-000053000000}"/>
    <hyperlink ref="E95" location="A125571200W" display="A125571200W" xr:uid="{00000000-0004-0000-0000-000054000000}"/>
    <hyperlink ref="E96" location="A125559968C" display="A125559968C" xr:uid="{00000000-0004-0000-0000-000055000000}"/>
    <hyperlink ref="E97" location="A125588048C" display="A125588048C" xr:uid="{00000000-0004-0000-0000-000056000000}"/>
    <hyperlink ref="E98" location="A125574008A" display="A125574008A" xr:uid="{00000000-0004-0000-0000-000057000000}"/>
    <hyperlink ref="E99" location="A125551545F" display="A125551545F" xr:uid="{00000000-0004-0000-0000-000058000000}"/>
    <hyperlink ref="E100" location="A125579625X" display="A125579625X" xr:uid="{00000000-0004-0000-0000-000059000000}"/>
    <hyperlink ref="E101" location="A125565585J" display="A125565585J" xr:uid="{00000000-0004-0000-0000-00005A000000}"/>
    <hyperlink ref="E102" location="A125551424K" display="A125551424K" xr:uid="{00000000-0004-0000-0000-00005B000000}"/>
    <hyperlink ref="E103" location="A125579504C" display="A125579504C" xr:uid="{00000000-0004-0000-0000-00005C000000}"/>
    <hyperlink ref="E104" location="A125565464L" display="A125565464L" xr:uid="{00000000-0004-0000-0000-00005D000000}"/>
    <hyperlink ref="E105" location="A125554232W" display="A125554232W" xr:uid="{00000000-0004-0000-0000-00005E000000}"/>
    <hyperlink ref="E106" location="A125582312V" display="A125582312V" xr:uid="{00000000-0004-0000-0000-00005F000000}"/>
    <hyperlink ref="E107" location="A125568272X" display="A125568272X" xr:uid="{00000000-0004-0000-0000-000060000000}"/>
    <hyperlink ref="E108" location="A125548616V" display="A125548616V" xr:uid="{00000000-0004-0000-0000-000061000000}"/>
    <hyperlink ref="E109" location="A125576696C" display="A125576696C" xr:uid="{00000000-0004-0000-0000-000062000000}"/>
    <hyperlink ref="E110" location="A125562656A" display="A125562656A" xr:uid="{00000000-0004-0000-0000-000063000000}"/>
    <hyperlink ref="E111" location="A125557040J" display="A125557040J" xr:uid="{00000000-0004-0000-0000-000064000000}"/>
    <hyperlink ref="E112" location="A125585120F" display="A125585120F" xr:uid="{00000000-0004-0000-0000-000065000000}"/>
    <hyperlink ref="E113" location="A125571080R" display="A125571080R" xr:uid="{00000000-0004-0000-0000-000066000000}"/>
    <hyperlink ref="E114" location="A125559848K" display="A125559848K" xr:uid="{00000000-0004-0000-0000-000067000000}"/>
    <hyperlink ref="E115" location="A125587928J" display="A125587928J" xr:uid="{00000000-0004-0000-0000-000068000000}"/>
    <hyperlink ref="E116" location="A125573888T" display="A125573888T" xr:uid="{00000000-0004-0000-0000-000069000000}"/>
    <hyperlink ref="E117" location="A125551425L" display="A125551425L" xr:uid="{00000000-0004-0000-0000-00006A000000}"/>
    <hyperlink ref="E118" location="A125579505F" display="A125579505F" xr:uid="{00000000-0004-0000-0000-00006B000000}"/>
    <hyperlink ref="E119" location="A125565465R" display="A125565465R" xr:uid="{00000000-0004-0000-0000-00006C000000}"/>
    <hyperlink ref="E120" location="A125551432K" display="A125551432K" xr:uid="{00000000-0004-0000-0000-00006D000000}"/>
    <hyperlink ref="E121" location="A125579512C" display="A125579512C" xr:uid="{00000000-0004-0000-0000-00006E000000}"/>
    <hyperlink ref="E122" location="A125565472L" display="A125565472L" xr:uid="{00000000-0004-0000-0000-00006F000000}"/>
    <hyperlink ref="E123" location="A125554240W" display="A125554240W" xr:uid="{00000000-0004-0000-0000-000070000000}"/>
    <hyperlink ref="E124" location="A125582320V" display="A125582320V" xr:uid="{00000000-0004-0000-0000-000071000000}"/>
    <hyperlink ref="E125" location="A125568280X" display="A125568280X" xr:uid="{00000000-0004-0000-0000-000072000000}"/>
    <hyperlink ref="E126" location="A125548624V" display="A125548624V" xr:uid="{00000000-0004-0000-0000-000073000000}"/>
    <hyperlink ref="E127" location="A125576704T" display="A125576704T" xr:uid="{00000000-0004-0000-0000-000074000000}"/>
    <hyperlink ref="E128" location="A125562664A" display="A125562664A" xr:uid="{00000000-0004-0000-0000-000075000000}"/>
    <hyperlink ref="E129" location="A125557048A" display="A125557048A" xr:uid="{00000000-0004-0000-0000-000076000000}"/>
    <hyperlink ref="E130" location="A125585128X" display="A125585128X" xr:uid="{00000000-0004-0000-0000-000077000000}"/>
    <hyperlink ref="E131" location="A125571088J" display="A125571088J" xr:uid="{00000000-0004-0000-0000-000078000000}"/>
    <hyperlink ref="E132" location="A125559856K" display="A125559856K" xr:uid="{00000000-0004-0000-0000-000079000000}"/>
    <hyperlink ref="E133" location="A125587936J" display="A125587936J" xr:uid="{00000000-0004-0000-0000-00007A000000}"/>
    <hyperlink ref="E134" location="A125573896T" display="A125573896T" xr:uid="{00000000-0004-0000-0000-00007B000000}"/>
    <hyperlink ref="E135" location="A125551433L" display="A125551433L" xr:uid="{00000000-0004-0000-0000-00007C000000}"/>
    <hyperlink ref="E136" location="A125579513F" display="A125579513F" xr:uid="{00000000-0004-0000-0000-00007D000000}"/>
    <hyperlink ref="E137" location="A125565473R" display="A125565473R" xr:uid="{00000000-0004-0000-0000-00007E000000}"/>
    <hyperlink ref="E138" location="A125551496W" display="A125551496W" xr:uid="{00000000-0004-0000-0000-00007F000000}"/>
    <hyperlink ref="E139" location="A125579576R" display="A125579576R" xr:uid="{00000000-0004-0000-0000-000080000000}"/>
    <hyperlink ref="E140" location="A125565536L" display="A125565536L" xr:uid="{00000000-0004-0000-0000-000081000000}"/>
    <hyperlink ref="E141" location="A125554304W" display="A125554304W" xr:uid="{00000000-0004-0000-0000-000082000000}"/>
    <hyperlink ref="E142" location="A125582384F" display="A125582384F" xr:uid="{00000000-0004-0000-0000-000083000000}"/>
    <hyperlink ref="E143" location="A125568344X" display="A125568344X" xr:uid="{00000000-0004-0000-0000-000084000000}"/>
    <hyperlink ref="E144" location="A125548688F" display="A125548688F" xr:uid="{00000000-0004-0000-0000-000085000000}"/>
    <hyperlink ref="E145" location="A125576768C" display="A125576768C" xr:uid="{00000000-0004-0000-0000-000086000000}"/>
    <hyperlink ref="E146" location="A125562728A" display="A125562728A" xr:uid="{00000000-0004-0000-0000-000087000000}"/>
    <hyperlink ref="E147" location="A125557112J" display="A125557112J" xr:uid="{00000000-0004-0000-0000-000088000000}"/>
    <hyperlink ref="E148" location="A125585192T" display="A125585192T" xr:uid="{00000000-0004-0000-0000-000089000000}"/>
    <hyperlink ref="E149" location="A125571152R" display="A125571152R" xr:uid="{00000000-0004-0000-0000-00008A000000}"/>
    <hyperlink ref="E150" location="A125559920T" display="A125559920T" xr:uid="{00000000-0004-0000-0000-00008B000000}"/>
    <hyperlink ref="E151" location="A125588000T" display="A125588000T" xr:uid="{00000000-0004-0000-0000-00008C000000}"/>
    <hyperlink ref="E152" location="A125573960X" display="A125573960X" xr:uid="{00000000-0004-0000-0000-00008D000000}"/>
    <hyperlink ref="E153" location="A125551497X" display="A125551497X" xr:uid="{00000000-0004-0000-0000-00008E000000}"/>
    <hyperlink ref="E154" location="A125579577T" display="A125579577T" xr:uid="{00000000-0004-0000-0000-00008F000000}"/>
    <hyperlink ref="E155" location="A125565537R" display="A125565537R" xr:uid="{00000000-0004-0000-0000-000090000000}"/>
    <hyperlink ref="E156" location="A125551368C" display="A125551368C" xr:uid="{00000000-0004-0000-0000-000091000000}"/>
    <hyperlink ref="E157" location="A125579448W" display="A125579448W" xr:uid="{00000000-0004-0000-0000-000092000000}"/>
    <hyperlink ref="E158" location="A125565408V" display="A125565408V" xr:uid="{00000000-0004-0000-0000-000093000000}"/>
    <hyperlink ref="E159" location="A125554176R" display="A125554176R" xr:uid="{00000000-0004-0000-0000-000094000000}"/>
    <hyperlink ref="E160" location="A125582256L" display="A125582256L" xr:uid="{00000000-0004-0000-0000-000095000000}"/>
    <hyperlink ref="E161" location="A125568216F" display="A125568216F" xr:uid="{00000000-0004-0000-0000-000096000000}"/>
    <hyperlink ref="E162" location="A125548560V" display="A125548560V" xr:uid="{00000000-0004-0000-0000-000097000000}"/>
    <hyperlink ref="E163" location="A125576640T" display="A125576640T" xr:uid="{00000000-0004-0000-0000-000098000000}"/>
    <hyperlink ref="E164" location="A125562600R" display="A125562600R" xr:uid="{00000000-0004-0000-0000-000099000000}"/>
    <hyperlink ref="E165" location="A125556984X" display="A125556984X" xr:uid="{00000000-0004-0000-0000-00009A000000}"/>
    <hyperlink ref="E166" location="A125585064X" display="A125585064X" xr:uid="{00000000-0004-0000-0000-00009B000000}"/>
    <hyperlink ref="E167" location="A125571024W" display="A125571024W" xr:uid="{00000000-0004-0000-0000-00009C000000}"/>
    <hyperlink ref="E168" location="A125559792K" display="A125559792K" xr:uid="{00000000-0004-0000-0000-00009D000000}"/>
    <hyperlink ref="E169" location="A125587872J" display="A125587872J" xr:uid="{00000000-0004-0000-0000-00009E000000}"/>
    <hyperlink ref="E170" location="A125573832F" display="A125573832F" xr:uid="{00000000-0004-0000-0000-00009F000000}"/>
    <hyperlink ref="E171" location="A125551369F" display="A125551369F" xr:uid="{00000000-0004-0000-0000-0000A0000000}"/>
    <hyperlink ref="E172" location="A125579449X" display="A125579449X" xr:uid="{00000000-0004-0000-0000-0000A1000000}"/>
    <hyperlink ref="E173" location="A125565409W" display="A125565409W" xr:uid="{00000000-0004-0000-0000-0000A2000000}"/>
    <hyperlink ref="E174" location="A125551552C" display="A125551552C" xr:uid="{00000000-0004-0000-0000-0000A3000000}"/>
    <hyperlink ref="E175" location="A125579632W" display="A125579632W" xr:uid="{00000000-0004-0000-0000-0000A4000000}"/>
    <hyperlink ref="E176" location="A125565592F" display="A125565592F" xr:uid="{00000000-0004-0000-0000-0000A5000000}"/>
    <hyperlink ref="E177" location="A125554360R" display="A125554360R" xr:uid="{00000000-0004-0000-0000-0000A6000000}"/>
    <hyperlink ref="E178" location="A125582440L" display="A125582440L" xr:uid="{00000000-0004-0000-0000-0000A7000000}"/>
    <hyperlink ref="E179" location="A125568400F" display="A125568400F" xr:uid="{00000000-0004-0000-0000-0000A8000000}"/>
    <hyperlink ref="E180" location="A125548744L" display="A125548744L" xr:uid="{00000000-0004-0000-0000-0000A9000000}"/>
    <hyperlink ref="E181" location="A125576824K" display="A125576824K" xr:uid="{00000000-0004-0000-0000-0000AA000000}"/>
    <hyperlink ref="E182" location="A125562784V" display="A125562784V" xr:uid="{00000000-0004-0000-0000-0000AB000000}"/>
    <hyperlink ref="E183" location="A125557168V" display="A125557168V" xr:uid="{00000000-0004-0000-0000-0000AC000000}"/>
    <hyperlink ref="E184" location="A125585248T" display="A125585248T" xr:uid="{00000000-0004-0000-0000-0000AD000000}"/>
    <hyperlink ref="E185" location="A125571208R" display="A125571208R" xr:uid="{00000000-0004-0000-0000-0000AE000000}"/>
    <hyperlink ref="E186" location="A125559976C" display="A125559976C" xr:uid="{00000000-0004-0000-0000-0000AF000000}"/>
    <hyperlink ref="E187" location="A125588056C" display="A125588056C" xr:uid="{00000000-0004-0000-0000-0000B0000000}"/>
    <hyperlink ref="E188" location="A125574016A" display="A125574016A" xr:uid="{00000000-0004-0000-0000-0000B1000000}"/>
    <hyperlink ref="E189" location="A125551553F" display="A125551553F" xr:uid="{00000000-0004-0000-0000-0000B2000000}"/>
    <hyperlink ref="E190" location="A125579633X" display="A125579633X" xr:uid="{00000000-0004-0000-0000-0000B3000000}"/>
    <hyperlink ref="E191" location="A125565593J" display="A125565593J" xr:uid="{00000000-0004-0000-0000-0000B4000000}"/>
    <hyperlink ref="E192" location="A125551440K" display="A125551440K" xr:uid="{00000000-0004-0000-0000-0000B5000000}"/>
    <hyperlink ref="E193" location="A125579520C" display="A125579520C" xr:uid="{00000000-0004-0000-0000-0000B6000000}"/>
    <hyperlink ref="E194" location="A125565480L" display="A125565480L" xr:uid="{00000000-0004-0000-0000-0000B7000000}"/>
    <hyperlink ref="E195" location="A125554248R" display="A125554248R" xr:uid="{00000000-0004-0000-0000-0000B8000000}"/>
    <hyperlink ref="E196" location="A125582328L" display="A125582328L" xr:uid="{00000000-0004-0000-0000-0000B9000000}"/>
    <hyperlink ref="E197" location="A125568288T" display="A125568288T" xr:uid="{00000000-0004-0000-0000-0000BA000000}"/>
    <hyperlink ref="E198" location="A125548632V" display="A125548632V" xr:uid="{00000000-0004-0000-0000-0000BB000000}"/>
    <hyperlink ref="E199" location="A125576712T" display="A125576712T" xr:uid="{00000000-0004-0000-0000-0000BC000000}"/>
    <hyperlink ref="E200" location="A125562672A" display="A125562672A" xr:uid="{00000000-0004-0000-0000-0000BD000000}"/>
    <hyperlink ref="E201" location="A125557056A" display="A125557056A" xr:uid="{00000000-0004-0000-0000-0000BE000000}"/>
    <hyperlink ref="E202" location="A125585136X" display="A125585136X" xr:uid="{00000000-0004-0000-0000-0000BF000000}"/>
    <hyperlink ref="E203" location="A125571096J" display="A125571096J" xr:uid="{00000000-0004-0000-0000-0000C0000000}"/>
    <hyperlink ref="E204" location="A125559864K" display="A125559864K" xr:uid="{00000000-0004-0000-0000-0000C1000000}"/>
    <hyperlink ref="E205" location="A125587944J" display="A125587944J" xr:uid="{00000000-0004-0000-0000-0000C2000000}"/>
    <hyperlink ref="E206" location="A125573904F" display="A125573904F" xr:uid="{00000000-0004-0000-0000-0000C3000000}"/>
    <hyperlink ref="E207" location="A125551441L" display="A125551441L" xr:uid="{00000000-0004-0000-0000-0000C4000000}"/>
    <hyperlink ref="E208" location="A125579521F" display="A125579521F" xr:uid="{00000000-0004-0000-0000-0000C5000000}"/>
    <hyperlink ref="E209" location="A125565481R" display="A125565481R" xr:uid="{00000000-0004-0000-0000-0000C6000000}"/>
    <hyperlink ref="E210" location="A125551328K" display="A125551328K" xr:uid="{00000000-0004-0000-0000-0000C7000000}"/>
    <hyperlink ref="E211" location="A125579408C" display="A125579408C" xr:uid="{00000000-0004-0000-0000-0000C8000000}"/>
    <hyperlink ref="E212" location="A125565368L" display="A125565368L" xr:uid="{00000000-0004-0000-0000-0000C9000000}"/>
    <hyperlink ref="E213" location="A125554136W" display="A125554136W" xr:uid="{00000000-0004-0000-0000-0000CA000000}"/>
    <hyperlink ref="E214" location="A125582216V" display="A125582216V" xr:uid="{00000000-0004-0000-0000-0000CB000000}"/>
    <hyperlink ref="E215" location="A125568176X" display="A125568176X" xr:uid="{00000000-0004-0000-0000-0000CC000000}"/>
    <hyperlink ref="E216" location="A125548520A" display="A125548520A" xr:uid="{00000000-0004-0000-0000-0000CD000000}"/>
    <hyperlink ref="E217" location="A125576600X" display="A125576600X" xr:uid="{00000000-0004-0000-0000-0000CE000000}"/>
    <hyperlink ref="E218" location="A125562560J" display="A125562560J" xr:uid="{00000000-0004-0000-0000-0000CF000000}"/>
    <hyperlink ref="E219" location="A125556944F" display="A125556944F" xr:uid="{00000000-0004-0000-0000-0000D0000000}"/>
    <hyperlink ref="E220" location="A125585024F" display="A125585024F" xr:uid="{00000000-0004-0000-0000-0000D1000000}"/>
    <hyperlink ref="E221" location="A125570984L" display="A125570984L" xr:uid="{00000000-0004-0000-0000-0000D2000000}"/>
    <hyperlink ref="E222" location="A125559752T" display="A125559752T" xr:uid="{00000000-0004-0000-0000-0000D3000000}"/>
    <hyperlink ref="E223" location="A125587832R" display="A125587832R" xr:uid="{00000000-0004-0000-0000-0000D4000000}"/>
    <hyperlink ref="E224" location="A125573792X" display="A125573792X" xr:uid="{00000000-0004-0000-0000-0000D5000000}"/>
    <hyperlink ref="E225" location="A125551329L" display="A125551329L" xr:uid="{00000000-0004-0000-0000-0000D6000000}"/>
    <hyperlink ref="E226" location="A125579409F" display="A125579409F" xr:uid="{00000000-0004-0000-0000-0000D7000000}"/>
    <hyperlink ref="E227" location="A125565369R" display="A125565369R" xr:uid="{00000000-0004-0000-0000-0000D8000000}"/>
    <hyperlink ref="E228" location="A125551448C" display="A125551448C" xr:uid="{00000000-0004-0000-0000-0000D9000000}"/>
    <hyperlink ref="E229" location="A125579528W" display="A125579528W" xr:uid="{00000000-0004-0000-0000-0000DA000000}"/>
    <hyperlink ref="E230" location="A125565488F" display="A125565488F" xr:uid="{00000000-0004-0000-0000-0000DB000000}"/>
    <hyperlink ref="E231" location="A125554256R" display="A125554256R" xr:uid="{00000000-0004-0000-0000-0000DC000000}"/>
    <hyperlink ref="E232" location="A125582336L" display="A125582336L" xr:uid="{00000000-0004-0000-0000-0000DD000000}"/>
    <hyperlink ref="E233" location="A125568296T" display="A125568296T" xr:uid="{00000000-0004-0000-0000-0000DE000000}"/>
    <hyperlink ref="E234" location="A125548640V" display="A125548640V" xr:uid="{00000000-0004-0000-0000-0000DF000000}"/>
    <hyperlink ref="E235" location="A125576720T" display="A125576720T" xr:uid="{00000000-0004-0000-0000-0000E0000000}"/>
    <hyperlink ref="E236" location="A125562680A" display="A125562680A" xr:uid="{00000000-0004-0000-0000-0000E1000000}"/>
    <hyperlink ref="E237" location="A125557064A" display="A125557064A" xr:uid="{00000000-0004-0000-0000-0000E2000000}"/>
    <hyperlink ref="E238" location="A125585144X" display="A125585144X" xr:uid="{00000000-0004-0000-0000-0000E3000000}"/>
    <hyperlink ref="E239" location="A125571104W" display="A125571104W" xr:uid="{00000000-0004-0000-0000-0000E4000000}"/>
    <hyperlink ref="E240" location="A125559872K" display="A125559872K" xr:uid="{00000000-0004-0000-0000-0000E5000000}"/>
    <hyperlink ref="E241" location="A125587952J" display="A125587952J" xr:uid="{00000000-0004-0000-0000-0000E6000000}"/>
    <hyperlink ref="E242" location="A125573912F" display="A125573912F" xr:uid="{00000000-0004-0000-0000-0000E7000000}"/>
    <hyperlink ref="E243" location="A125551449F" display="A125551449F" xr:uid="{00000000-0004-0000-0000-0000E8000000}"/>
    <hyperlink ref="E244" location="A125579529X" display="A125579529X" xr:uid="{00000000-0004-0000-0000-0000E9000000}"/>
    <hyperlink ref="E245" location="A125565489J" display="A125565489J" xr:uid="{00000000-0004-0000-0000-0000EA000000}"/>
    <hyperlink ref="E246" location="A125551456C" display="A125551456C" xr:uid="{00000000-0004-0000-0000-0000EB000000}"/>
    <hyperlink ref="E247" location="A125579536W" display="A125579536W" xr:uid="{00000000-0004-0000-0000-0000EC000000}"/>
    <hyperlink ref="E248" location="A125565496F" display="A125565496F" xr:uid="{00000000-0004-0000-0000-0000ED000000}"/>
    <hyperlink ref="E249" location="A125554264R" display="A125554264R" xr:uid="{00000000-0004-0000-0000-0000EE000000}"/>
    <hyperlink ref="E250" location="A125582344L" display="A125582344L" xr:uid="{00000000-0004-0000-0000-0000EF000000}"/>
    <hyperlink ref="E251" location="A125568304F" display="A125568304F" xr:uid="{00000000-0004-0000-0000-0000F0000000}"/>
    <hyperlink ref="E252" location="A125548648L" display="A125548648L" xr:uid="{00000000-0004-0000-0000-0000F1000000}"/>
    <hyperlink ref="E253" location="A125576728K" display="A125576728K" xr:uid="{00000000-0004-0000-0000-0000F2000000}"/>
    <hyperlink ref="E254" location="A125562688V" display="A125562688V" xr:uid="{00000000-0004-0000-0000-0000F3000000}"/>
    <hyperlink ref="E255" location="A125557072A" display="A125557072A" xr:uid="{00000000-0004-0000-0000-0000F4000000}"/>
    <hyperlink ref="E256" location="A125585152X" display="A125585152X" xr:uid="{00000000-0004-0000-0000-0000F5000000}"/>
    <hyperlink ref="E257" location="A125571112W" display="A125571112W" xr:uid="{00000000-0004-0000-0000-0000F6000000}"/>
    <hyperlink ref="E258" location="A125559880K" display="A125559880K" xr:uid="{00000000-0004-0000-0000-0000F7000000}"/>
    <hyperlink ref="E259" location="A125587960J" display="A125587960J" xr:uid="{00000000-0004-0000-0000-0000F8000000}"/>
    <hyperlink ref="E260" location="A125573920F" display="A125573920F" xr:uid="{00000000-0004-0000-0000-0000F9000000}"/>
    <hyperlink ref="E261" location="A125551457F" display="A125551457F" xr:uid="{00000000-0004-0000-0000-0000FA000000}"/>
    <hyperlink ref="E262" location="A125579537X" display="A125579537X" xr:uid="{00000000-0004-0000-0000-0000FB000000}"/>
    <hyperlink ref="E263" location="A125565497J" display="A125565497J" xr:uid="{00000000-0004-0000-0000-0000FC000000}"/>
    <hyperlink ref="E264" location="A125551576W" display="A125551576W" xr:uid="{00000000-0004-0000-0000-0000FD000000}"/>
    <hyperlink ref="E265" location="A125579656R" display="A125579656R" xr:uid="{00000000-0004-0000-0000-0000FE000000}"/>
    <hyperlink ref="E266" location="A125565616L" display="A125565616L" xr:uid="{00000000-0004-0000-0000-0000FF000000}"/>
    <hyperlink ref="E267" location="A125554384J" display="A125554384J" xr:uid="{00000000-0004-0000-0000-000000010000}"/>
    <hyperlink ref="E268" location="A125582464F" display="A125582464F" xr:uid="{00000000-0004-0000-0000-000001010000}"/>
    <hyperlink ref="E269" location="A125568424X" display="A125568424X" xr:uid="{00000000-0004-0000-0000-000002010000}"/>
    <hyperlink ref="E270" location="A125548768F" display="A125548768F" xr:uid="{00000000-0004-0000-0000-000003010000}"/>
    <hyperlink ref="E271" location="A125576848C" display="A125576848C" xr:uid="{00000000-0004-0000-0000-000004010000}"/>
    <hyperlink ref="E272" location="A125562808A" display="A125562808A" xr:uid="{00000000-0004-0000-0000-000005010000}"/>
    <hyperlink ref="E273" location="A125557192V" display="A125557192V" xr:uid="{00000000-0004-0000-0000-000006010000}"/>
    <hyperlink ref="E274" location="A125585272T" display="A125585272T" xr:uid="{00000000-0004-0000-0000-000007010000}"/>
    <hyperlink ref="E275" location="A125571232R" display="A125571232R" xr:uid="{00000000-0004-0000-0000-000008010000}"/>
    <hyperlink ref="E276" location="A125560000X" display="A125560000X" xr:uid="{00000000-0004-0000-0000-000009010000}"/>
    <hyperlink ref="E277" location="A125588080C" display="A125588080C" xr:uid="{00000000-0004-0000-0000-00000A010000}"/>
    <hyperlink ref="E278" location="A125574040A" display="A125574040A" xr:uid="{00000000-0004-0000-0000-00000B010000}"/>
    <hyperlink ref="E279" location="A125551577X" display="A125551577X" xr:uid="{00000000-0004-0000-0000-00000C010000}"/>
    <hyperlink ref="E280" location="A125579657T" display="A125579657T" xr:uid="{00000000-0004-0000-0000-00000D010000}"/>
    <hyperlink ref="E281" location="A125565617R" display="A125565617R" xr:uid="{00000000-0004-0000-0000-00000E010000}"/>
    <hyperlink ref="E282" location="A125551288C" display="A125551288C" xr:uid="{00000000-0004-0000-0000-00000F010000}"/>
    <hyperlink ref="E283" location="A125579368W" display="A125579368W" xr:uid="{00000000-0004-0000-0000-000010010000}"/>
    <hyperlink ref="E284" location="A125565328V" display="A125565328V" xr:uid="{00000000-0004-0000-0000-000011010000}"/>
    <hyperlink ref="E285" location="A125554096R" display="A125554096R" xr:uid="{00000000-0004-0000-0000-000012010000}"/>
    <hyperlink ref="E286" location="A125582176L" display="A125582176L" xr:uid="{00000000-0004-0000-0000-000013010000}"/>
    <hyperlink ref="E287" location="A125568136F" display="A125568136F" xr:uid="{00000000-0004-0000-0000-000014010000}"/>
    <hyperlink ref="E288" location="A125548480V" display="A125548480V" xr:uid="{00000000-0004-0000-0000-000015010000}"/>
    <hyperlink ref="E289" location="A125576560T" display="A125576560T" xr:uid="{00000000-0004-0000-0000-000016010000}"/>
    <hyperlink ref="E290" location="A125562520R" display="A125562520R" xr:uid="{00000000-0004-0000-0000-000017010000}"/>
    <hyperlink ref="E291" location="A125556904L" display="A125556904L" xr:uid="{00000000-0004-0000-0000-000018010000}"/>
    <hyperlink ref="E292" location="A125584984W" display="A125584984W" xr:uid="{00000000-0004-0000-0000-000019010000}"/>
    <hyperlink ref="E293" location="A125570944V" display="A125570944V" xr:uid="{00000000-0004-0000-0000-00001A010000}"/>
    <hyperlink ref="E294" location="A125559712X" display="A125559712X" xr:uid="{00000000-0004-0000-0000-00001B010000}"/>
    <hyperlink ref="E295" location="A125587792J" display="A125587792J" xr:uid="{00000000-0004-0000-0000-00001C010000}"/>
    <hyperlink ref="E296" location="A125573752F" display="A125573752F" xr:uid="{00000000-0004-0000-0000-00001D010000}"/>
    <hyperlink ref="E297" location="A125551289F" display="A125551289F" xr:uid="{00000000-0004-0000-0000-00001E010000}"/>
    <hyperlink ref="E298" location="A125579369X" display="A125579369X" xr:uid="{00000000-0004-0000-0000-00001F010000}"/>
    <hyperlink ref="E299" location="A125565329W" display="A125565329W" xr:uid="{00000000-0004-0000-0000-000020010000}"/>
    <hyperlink ref="E300" location="A125551560C" display="A125551560C" xr:uid="{00000000-0004-0000-0000-000021010000}"/>
    <hyperlink ref="E301" location="A125579640W" display="A125579640W" xr:uid="{00000000-0004-0000-0000-000022010000}"/>
    <hyperlink ref="E302" location="A125565600V" display="A125565600V" xr:uid="{00000000-0004-0000-0000-000023010000}"/>
    <hyperlink ref="E303" location="A125554368J" display="A125554368J" xr:uid="{00000000-0004-0000-0000-000024010000}"/>
    <hyperlink ref="E304" location="A125582448F" display="A125582448F" xr:uid="{00000000-0004-0000-0000-000025010000}"/>
    <hyperlink ref="E305" location="A125568408X" display="A125568408X" xr:uid="{00000000-0004-0000-0000-000026010000}"/>
    <hyperlink ref="E306" location="A125548752L" display="A125548752L" xr:uid="{00000000-0004-0000-0000-000027010000}"/>
    <hyperlink ref="E307" location="A125576832K" display="A125576832K" xr:uid="{00000000-0004-0000-0000-000028010000}"/>
    <hyperlink ref="E308" location="A125562792V" display="A125562792V" xr:uid="{00000000-0004-0000-0000-000029010000}"/>
    <hyperlink ref="E309" location="A125557176V" display="A125557176V" xr:uid="{00000000-0004-0000-0000-00002A010000}"/>
    <hyperlink ref="E310" location="A125585256T" display="A125585256T" xr:uid="{00000000-0004-0000-0000-00002B010000}"/>
    <hyperlink ref="E311" location="A125571216R" display="A125571216R" xr:uid="{00000000-0004-0000-0000-00002C010000}"/>
    <hyperlink ref="E312" location="A125559984C" display="A125559984C" xr:uid="{00000000-0004-0000-0000-00002D010000}"/>
    <hyperlink ref="E313" location="A125588064C" display="A125588064C" xr:uid="{00000000-0004-0000-0000-00002E010000}"/>
    <hyperlink ref="E314" location="A125574024A" display="A125574024A" xr:uid="{00000000-0004-0000-0000-00002F010000}"/>
    <hyperlink ref="E315" location="A125551561F" display="A125551561F" xr:uid="{00000000-0004-0000-0000-000030010000}"/>
    <hyperlink ref="E316" location="A125579641X" display="A125579641X" xr:uid="{00000000-0004-0000-0000-000031010000}"/>
    <hyperlink ref="E317" location="A125565601W" display="A125565601W" xr:uid="{00000000-0004-0000-0000-000032010000}"/>
    <hyperlink ref="E318" location="A125551568W" display="A125551568W" xr:uid="{00000000-0004-0000-0000-000033010000}"/>
    <hyperlink ref="E319" location="A125579648R" display="A125579648R" xr:uid="{00000000-0004-0000-0000-000034010000}"/>
    <hyperlink ref="E320" location="A125565608L" display="A125565608L" xr:uid="{00000000-0004-0000-0000-000035010000}"/>
    <hyperlink ref="E321" location="A125554376J" display="A125554376J" xr:uid="{00000000-0004-0000-0000-000036010000}"/>
    <hyperlink ref="E322" location="A125582456F" display="A125582456F" xr:uid="{00000000-0004-0000-0000-000037010000}"/>
    <hyperlink ref="E323" location="A125568416X" display="A125568416X" xr:uid="{00000000-0004-0000-0000-000038010000}"/>
    <hyperlink ref="E324" location="A125548760L" display="A125548760L" xr:uid="{00000000-0004-0000-0000-000039010000}"/>
    <hyperlink ref="E325" location="A125576840K" display="A125576840K" xr:uid="{00000000-0004-0000-0000-00003A010000}"/>
    <hyperlink ref="E326" location="A125562800J" display="A125562800J" xr:uid="{00000000-0004-0000-0000-00003B010000}"/>
    <hyperlink ref="E327" location="A125557184V" display="A125557184V" xr:uid="{00000000-0004-0000-0000-00003C010000}"/>
    <hyperlink ref="E328" location="A125585264T" display="A125585264T" xr:uid="{00000000-0004-0000-0000-00003D010000}"/>
    <hyperlink ref="E329" location="A125571224R" display="A125571224R" xr:uid="{00000000-0004-0000-0000-00003E010000}"/>
    <hyperlink ref="E330" location="A125559992C" display="A125559992C" xr:uid="{00000000-0004-0000-0000-00003F010000}"/>
    <hyperlink ref="E331" location="A125588072C" display="A125588072C" xr:uid="{00000000-0004-0000-0000-000040010000}"/>
    <hyperlink ref="E332" location="A125574032A" display="A125574032A" xr:uid="{00000000-0004-0000-0000-000041010000}"/>
    <hyperlink ref="E333" location="A125551569X" display="A125551569X" xr:uid="{00000000-0004-0000-0000-000042010000}"/>
    <hyperlink ref="E334" location="A125579649T" display="A125579649T" xr:uid="{00000000-0004-0000-0000-000043010000}"/>
    <hyperlink ref="E335" location="A125565609R" display="A125565609R" xr:uid="{00000000-0004-0000-0000-000044010000}"/>
    <hyperlink ref="E336" location="A125551296C" display="A125551296C" xr:uid="{00000000-0004-0000-0000-000045010000}"/>
    <hyperlink ref="E337" location="A125579376W" display="A125579376W" xr:uid="{00000000-0004-0000-0000-000046010000}"/>
    <hyperlink ref="E338" location="A125565336V" display="A125565336V" xr:uid="{00000000-0004-0000-0000-000047010000}"/>
    <hyperlink ref="E339" location="A125554104C" display="A125554104C" xr:uid="{00000000-0004-0000-0000-000048010000}"/>
    <hyperlink ref="E340" location="A125582184L" display="A125582184L" xr:uid="{00000000-0004-0000-0000-000049010000}"/>
    <hyperlink ref="E341" location="A125568144F" display="A125568144F" xr:uid="{00000000-0004-0000-0000-00004A010000}"/>
    <hyperlink ref="E342" location="A125548488L" display="A125548488L" xr:uid="{00000000-0004-0000-0000-00004B010000}"/>
    <hyperlink ref="E343" location="A125576568K" display="A125576568K" xr:uid="{00000000-0004-0000-0000-00004C010000}"/>
    <hyperlink ref="E344" location="A125562528J" display="A125562528J" xr:uid="{00000000-0004-0000-0000-00004D010000}"/>
    <hyperlink ref="E345" location="A125556912L" display="A125556912L" xr:uid="{00000000-0004-0000-0000-00004E010000}"/>
    <hyperlink ref="E346" location="A125584992W" display="A125584992W" xr:uid="{00000000-0004-0000-0000-00004F010000}"/>
    <hyperlink ref="E347" location="A125570952V" display="A125570952V" xr:uid="{00000000-0004-0000-0000-000050010000}"/>
    <hyperlink ref="E348" location="A125559720X" display="A125559720X" xr:uid="{00000000-0004-0000-0000-000051010000}"/>
    <hyperlink ref="E349" location="A125587800W" display="A125587800W" xr:uid="{00000000-0004-0000-0000-000052010000}"/>
    <hyperlink ref="E350" location="A125573760F" display="A125573760F" xr:uid="{00000000-0004-0000-0000-000053010000}"/>
    <hyperlink ref="E351" location="A125551297F" display="A125551297F" xr:uid="{00000000-0004-0000-0000-000054010000}"/>
    <hyperlink ref="E352" location="A125579377X" display="A125579377X" xr:uid="{00000000-0004-0000-0000-000055010000}"/>
    <hyperlink ref="E353" location="A125565337W" display="A125565337W" xr:uid="{00000000-0004-0000-0000-000056010000}"/>
    <hyperlink ref="E354" location="A125551376C" display="A125551376C" xr:uid="{00000000-0004-0000-0000-000057010000}"/>
    <hyperlink ref="E355" location="A125579456W" display="A125579456W" xr:uid="{00000000-0004-0000-0000-000058010000}"/>
    <hyperlink ref="E356" location="A125565416V" display="A125565416V" xr:uid="{00000000-0004-0000-0000-000059010000}"/>
    <hyperlink ref="E357" location="A125554184R" display="A125554184R" xr:uid="{00000000-0004-0000-0000-00005A010000}"/>
    <hyperlink ref="E358" location="A125582264L" display="A125582264L" xr:uid="{00000000-0004-0000-0000-00005B010000}"/>
    <hyperlink ref="E359" location="A125568224F" display="A125568224F" xr:uid="{00000000-0004-0000-0000-00005C010000}"/>
    <hyperlink ref="E360" location="A125548568L" display="A125548568L" xr:uid="{00000000-0004-0000-0000-00005D010000}"/>
    <hyperlink ref="E361" location="A125576648K" display="A125576648K" xr:uid="{00000000-0004-0000-0000-00005E010000}"/>
    <hyperlink ref="E362" location="A125562608J" display="A125562608J" xr:uid="{00000000-0004-0000-0000-00005F010000}"/>
    <hyperlink ref="E363" location="A125556992X" display="A125556992X" xr:uid="{00000000-0004-0000-0000-000060010000}"/>
    <hyperlink ref="E364" location="A125585072X" display="A125585072X" xr:uid="{00000000-0004-0000-0000-000061010000}"/>
    <hyperlink ref="E365" location="A125571032W" display="A125571032W" xr:uid="{00000000-0004-0000-0000-000062010000}"/>
    <hyperlink ref="E366" location="A125559800X" display="A125559800X" xr:uid="{00000000-0004-0000-0000-000063010000}"/>
    <hyperlink ref="E367" location="A125587880J" display="A125587880J" xr:uid="{00000000-0004-0000-0000-000064010000}"/>
    <hyperlink ref="E368" location="A125573840F" display="A125573840F" xr:uid="{00000000-0004-0000-0000-000065010000}"/>
    <hyperlink ref="E369" location="A125551377F" display="A125551377F" xr:uid="{00000000-0004-0000-0000-000066010000}"/>
    <hyperlink ref="E370" location="A125579457X" display="A125579457X" xr:uid="{00000000-0004-0000-0000-000067010000}"/>
    <hyperlink ref="E371" location="A125565417W" display="A125565417W" xr:uid="{00000000-0004-0000-0000-000068010000}"/>
    <hyperlink ref="E372" location="A125551464C" display="A125551464C" xr:uid="{00000000-0004-0000-0000-000069010000}"/>
    <hyperlink ref="E373" location="A125579544W" display="A125579544W" xr:uid="{00000000-0004-0000-0000-00006A010000}"/>
    <hyperlink ref="E374" location="A125565504V" display="A125565504V" xr:uid="{00000000-0004-0000-0000-00006B010000}"/>
    <hyperlink ref="E375" location="A125554272R" display="A125554272R" xr:uid="{00000000-0004-0000-0000-00006C010000}"/>
    <hyperlink ref="E376" location="A125582352L" display="A125582352L" xr:uid="{00000000-0004-0000-0000-00006D010000}"/>
    <hyperlink ref="E377" location="A125568312F" display="A125568312F" xr:uid="{00000000-0004-0000-0000-00006E010000}"/>
    <hyperlink ref="E378" location="A125548656L" display="A125548656L" xr:uid="{00000000-0004-0000-0000-00006F010000}"/>
    <hyperlink ref="E379" location="A125576736K" display="A125576736K" xr:uid="{00000000-0004-0000-0000-000070010000}"/>
    <hyperlink ref="E380" location="A125562696V" display="A125562696V" xr:uid="{00000000-0004-0000-0000-000071010000}"/>
    <hyperlink ref="E381" location="A125557080A" display="A125557080A" xr:uid="{00000000-0004-0000-0000-000072010000}"/>
    <hyperlink ref="E382" location="A125585160X" display="A125585160X" xr:uid="{00000000-0004-0000-0000-000073010000}"/>
    <hyperlink ref="E383" location="A125571120W" display="A125571120W" xr:uid="{00000000-0004-0000-0000-000074010000}"/>
    <hyperlink ref="E384" location="A125559888C" display="A125559888C" xr:uid="{00000000-0004-0000-0000-000075010000}"/>
    <hyperlink ref="E385" location="A125587968A" display="A125587968A" xr:uid="{00000000-0004-0000-0000-000076010000}"/>
    <hyperlink ref="E386" location="A125573928X" display="A125573928X" xr:uid="{00000000-0004-0000-0000-000077010000}"/>
    <hyperlink ref="E387" location="A125551465F" display="A125551465F" xr:uid="{00000000-0004-0000-0000-000078010000}"/>
    <hyperlink ref="E388" location="A125579545X" display="A125579545X" xr:uid="{00000000-0004-0000-0000-000079010000}"/>
    <hyperlink ref="E389" location="A125565505W" display="A125565505W" xr:uid="{00000000-0004-0000-0000-00007A010000}"/>
    <hyperlink ref="E390" location="A125551584W" display="A125551584W" xr:uid="{00000000-0004-0000-0000-00007B010000}"/>
    <hyperlink ref="E391" location="A125579664R" display="A125579664R" xr:uid="{00000000-0004-0000-0000-00007C010000}"/>
    <hyperlink ref="E392" location="A125565624L" display="A125565624L" xr:uid="{00000000-0004-0000-0000-00007D010000}"/>
    <hyperlink ref="E393" location="A125554392J" display="A125554392J" xr:uid="{00000000-0004-0000-0000-00007E010000}"/>
    <hyperlink ref="E394" location="A125582472F" display="A125582472F" xr:uid="{00000000-0004-0000-0000-00007F010000}"/>
    <hyperlink ref="E395" location="A125568432X" display="A125568432X" xr:uid="{00000000-0004-0000-0000-000080010000}"/>
    <hyperlink ref="E396" location="A125548776F" display="A125548776F" xr:uid="{00000000-0004-0000-0000-000081010000}"/>
    <hyperlink ref="E397" location="A125576856C" display="A125576856C" xr:uid="{00000000-0004-0000-0000-000082010000}"/>
    <hyperlink ref="E398" location="A125562816A" display="A125562816A" xr:uid="{00000000-0004-0000-0000-000083010000}"/>
    <hyperlink ref="E399" location="A125557200J" display="A125557200J" xr:uid="{00000000-0004-0000-0000-000084010000}"/>
    <hyperlink ref="E400" location="A125585280T" display="A125585280T" xr:uid="{00000000-0004-0000-0000-000085010000}"/>
    <hyperlink ref="E401" location="A125571240R" display="A125571240R" xr:uid="{00000000-0004-0000-0000-000086010000}"/>
    <hyperlink ref="E402" location="A125560008T" display="A125560008T" xr:uid="{00000000-0004-0000-0000-000087010000}"/>
    <hyperlink ref="E403" location="A125588088W" display="A125588088W" xr:uid="{00000000-0004-0000-0000-000088010000}"/>
    <hyperlink ref="E404" location="A125574048V" display="A125574048V" xr:uid="{00000000-0004-0000-0000-000089010000}"/>
    <hyperlink ref="E405" location="A125551585X" display="A125551585X" xr:uid="{00000000-0004-0000-0000-00008A010000}"/>
    <hyperlink ref="E406" location="A125579665T" display="A125579665T" xr:uid="{00000000-0004-0000-0000-00008B010000}"/>
    <hyperlink ref="E407" location="A125565625R" display="A125565625R" xr:uid="{00000000-0004-0000-0000-00008C010000}"/>
    <hyperlink ref="E408" location="A125551304T" display="A125551304T" xr:uid="{00000000-0004-0000-0000-00008D010000}"/>
    <hyperlink ref="E409" location="A125579384W" display="A125579384W" xr:uid="{00000000-0004-0000-0000-00008E010000}"/>
    <hyperlink ref="E410" location="A125565344V" display="A125565344V" xr:uid="{00000000-0004-0000-0000-00008F010000}"/>
    <hyperlink ref="E411" location="A125554112C" display="A125554112C" xr:uid="{00000000-0004-0000-0000-000090010000}"/>
    <hyperlink ref="E412" location="A125582192L" display="A125582192L" xr:uid="{00000000-0004-0000-0000-000091010000}"/>
    <hyperlink ref="E413" location="A125568152F" display="A125568152F" xr:uid="{00000000-0004-0000-0000-000092010000}"/>
    <hyperlink ref="E414" location="A125548496L" display="A125548496L" xr:uid="{00000000-0004-0000-0000-000093010000}"/>
    <hyperlink ref="E415" location="A125576576K" display="A125576576K" xr:uid="{00000000-0004-0000-0000-000094010000}"/>
    <hyperlink ref="E416" location="A125562536J" display="A125562536J" xr:uid="{00000000-0004-0000-0000-000095010000}"/>
    <hyperlink ref="E417" location="A125556920L" display="A125556920L" xr:uid="{00000000-0004-0000-0000-000096010000}"/>
    <hyperlink ref="E418" location="A125585000L" display="A125585000L" xr:uid="{00000000-0004-0000-0000-000097010000}"/>
    <hyperlink ref="E419" location="A125570960V" display="A125570960V" xr:uid="{00000000-0004-0000-0000-000098010000}"/>
    <hyperlink ref="E420" location="A125559728T" display="A125559728T" xr:uid="{00000000-0004-0000-0000-000099010000}"/>
    <hyperlink ref="E421" location="A125587808R" display="A125587808R" xr:uid="{00000000-0004-0000-0000-00009A010000}"/>
    <hyperlink ref="E422" location="A125573768X" display="A125573768X" xr:uid="{00000000-0004-0000-0000-00009B010000}"/>
    <hyperlink ref="E423" location="A125551305V" display="A125551305V" xr:uid="{00000000-0004-0000-0000-00009C010000}"/>
    <hyperlink ref="E424" location="A125579385X" display="A125579385X" xr:uid="{00000000-0004-0000-0000-00009D010000}"/>
    <hyperlink ref="E425" location="A125565345W" display="A125565345W" xr:uid="{00000000-0004-0000-0000-00009E010000}"/>
    <hyperlink ref="E426" location="A125551504K" display="A125551504K" xr:uid="{00000000-0004-0000-0000-00009F010000}"/>
    <hyperlink ref="E427" location="A125579584R" display="A125579584R" xr:uid="{00000000-0004-0000-0000-0000A0010000}"/>
    <hyperlink ref="E428" location="A125565544L" display="A125565544L" xr:uid="{00000000-0004-0000-0000-0000A1010000}"/>
    <hyperlink ref="E429" location="A125554312W" display="A125554312W" xr:uid="{00000000-0004-0000-0000-0000A2010000}"/>
    <hyperlink ref="E430" location="A125582392F" display="A125582392F" xr:uid="{00000000-0004-0000-0000-0000A3010000}"/>
    <hyperlink ref="E431" location="A125568352X" display="A125568352X" xr:uid="{00000000-0004-0000-0000-0000A4010000}"/>
    <hyperlink ref="E432" location="A125548696F" display="A125548696F" xr:uid="{00000000-0004-0000-0000-0000A5010000}"/>
    <hyperlink ref="E433" location="A125576776C" display="A125576776C" xr:uid="{00000000-0004-0000-0000-0000A6010000}"/>
    <hyperlink ref="E434" location="A125562736A" display="A125562736A" xr:uid="{00000000-0004-0000-0000-0000A7010000}"/>
    <hyperlink ref="E435" location="A125557120J" display="A125557120J" xr:uid="{00000000-0004-0000-0000-0000A8010000}"/>
    <hyperlink ref="E436" location="A125585200F" display="A125585200F" xr:uid="{00000000-0004-0000-0000-0000A9010000}"/>
    <hyperlink ref="E437" location="A125571160R" display="A125571160R" xr:uid="{00000000-0004-0000-0000-0000AA010000}"/>
    <hyperlink ref="E438" location="A125559928K" display="A125559928K" xr:uid="{00000000-0004-0000-0000-0000AB010000}"/>
    <hyperlink ref="E439" location="A125588008K" display="A125588008K" xr:uid="{00000000-0004-0000-0000-0000AC010000}"/>
    <hyperlink ref="E440" location="A125573968T" display="A125573968T" xr:uid="{00000000-0004-0000-0000-0000AD010000}"/>
    <hyperlink ref="E441" location="A125551505L" display="A125551505L" xr:uid="{00000000-0004-0000-0000-0000AE010000}"/>
    <hyperlink ref="E442" location="A125579585T" display="A125579585T" xr:uid="{00000000-0004-0000-0000-0000AF010000}"/>
    <hyperlink ref="E443" location="A125565545R" display="A125565545R" xr:uid="{00000000-0004-0000-0000-0000B0010000}"/>
    <hyperlink ref="E444" location="A125551512K" display="A125551512K" xr:uid="{00000000-0004-0000-0000-0000B1010000}"/>
    <hyperlink ref="E445" location="A125579592R" display="A125579592R" xr:uid="{00000000-0004-0000-0000-0000B2010000}"/>
    <hyperlink ref="E446" location="A125565552L" display="A125565552L" xr:uid="{00000000-0004-0000-0000-0000B3010000}"/>
    <hyperlink ref="E447" location="A125554320W" display="A125554320W" xr:uid="{00000000-0004-0000-0000-0000B4010000}"/>
    <hyperlink ref="E448" location="A125582400V" display="A125582400V" xr:uid="{00000000-0004-0000-0000-0000B5010000}"/>
    <hyperlink ref="E449" location="A125568360X" display="A125568360X" xr:uid="{00000000-0004-0000-0000-0000B6010000}"/>
    <hyperlink ref="E450" location="A125548704V" display="A125548704V" xr:uid="{00000000-0004-0000-0000-0000B7010000}"/>
    <hyperlink ref="E451" location="A125576784C" display="A125576784C" xr:uid="{00000000-0004-0000-0000-0000B8010000}"/>
    <hyperlink ref="E452" location="A125562744A" display="A125562744A" xr:uid="{00000000-0004-0000-0000-0000B9010000}"/>
    <hyperlink ref="E453" location="A125557128A" display="A125557128A" xr:uid="{00000000-0004-0000-0000-0000BA010000}"/>
    <hyperlink ref="E454" location="A125585208X" display="A125585208X" xr:uid="{00000000-0004-0000-0000-0000BB010000}"/>
    <hyperlink ref="E455" location="A125571168J" display="A125571168J" xr:uid="{00000000-0004-0000-0000-0000BC010000}"/>
    <hyperlink ref="E456" location="A125559936K" display="A125559936K" xr:uid="{00000000-0004-0000-0000-0000BD010000}"/>
    <hyperlink ref="E457" location="A125588016K" display="A125588016K" xr:uid="{00000000-0004-0000-0000-0000BE010000}"/>
    <hyperlink ref="E458" location="A125573976T" display="A125573976T" xr:uid="{00000000-0004-0000-0000-0000BF010000}"/>
    <hyperlink ref="E459" location="A125551513L" display="A125551513L" xr:uid="{00000000-0004-0000-0000-0000C0010000}"/>
    <hyperlink ref="E460" location="A125579593T" display="A125579593T" xr:uid="{00000000-0004-0000-0000-0000C1010000}"/>
    <hyperlink ref="E461" location="A125565553R" display="A125565553R" xr:uid="{00000000-0004-0000-0000-0000C2010000}"/>
    <hyperlink ref="E462" location="A125551344K" display="A125551344K" xr:uid="{00000000-0004-0000-0000-0000C3010000}"/>
    <hyperlink ref="E463" location="A125579424C" display="A125579424C" xr:uid="{00000000-0004-0000-0000-0000C4010000}"/>
    <hyperlink ref="E464" location="A125565384L" display="A125565384L" xr:uid="{00000000-0004-0000-0000-0000C5010000}"/>
    <hyperlink ref="E465" location="A125554152W" display="A125554152W" xr:uid="{00000000-0004-0000-0000-0000C6010000}"/>
    <hyperlink ref="E466" location="A125582232V" display="A125582232V" xr:uid="{00000000-0004-0000-0000-0000C7010000}"/>
    <hyperlink ref="E467" location="A125568192X" display="A125568192X" xr:uid="{00000000-0004-0000-0000-0000C8010000}"/>
    <hyperlink ref="E468" location="A125548536V" display="A125548536V" xr:uid="{00000000-0004-0000-0000-0000C9010000}"/>
    <hyperlink ref="E469" location="A125576616T" display="A125576616T" xr:uid="{00000000-0004-0000-0000-0000CA010000}"/>
    <hyperlink ref="E470" location="A125562576A" display="A125562576A" xr:uid="{00000000-0004-0000-0000-0000CB010000}"/>
    <hyperlink ref="E471" location="A125556960F" display="A125556960F" xr:uid="{00000000-0004-0000-0000-0000CC010000}"/>
    <hyperlink ref="E472" location="A125585040F" display="A125585040F" xr:uid="{00000000-0004-0000-0000-0000CD010000}"/>
    <hyperlink ref="E473" location="A125571000C" display="A125571000C" xr:uid="{00000000-0004-0000-0000-0000CE010000}"/>
    <hyperlink ref="E474" location="A125559768K" display="A125559768K" xr:uid="{00000000-0004-0000-0000-0000CF010000}"/>
    <hyperlink ref="E475" location="A125587848J" display="A125587848J" xr:uid="{00000000-0004-0000-0000-0000D0010000}"/>
    <hyperlink ref="E476" location="A125573808F" display="A125573808F" xr:uid="{00000000-0004-0000-0000-0000D1010000}"/>
    <hyperlink ref="E477" location="A125551345L" display="A125551345L" xr:uid="{00000000-0004-0000-0000-0000D2010000}"/>
    <hyperlink ref="E478" location="A125579425F" display="A125579425F" xr:uid="{00000000-0004-0000-0000-0000D3010000}"/>
    <hyperlink ref="E479" location="A125565385R" display="A125565385R" xr:uid="{00000000-0004-0000-0000-0000D4010000}"/>
    <hyperlink ref="E480" location="A125551312T" display="A125551312T" xr:uid="{00000000-0004-0000-0000-0000D5010000}"/>
    <hyperlink ref="E481" location="A125579392W" display="A125579392W" xr:uid="{00000000-0004-0000-0000-0000D6010000}"/>
    <hyperlink ref="E482" location="A125565352V" display="A125565352V" xr:uid="{00000000-0004-0000-0000-0000D7010000}"/>
    <hyperlink ref="E483" location="A125554120C" display="A125554120C" xr:uid="{00000000-0004-0000-0000-0000D8010000}"/>
    <hyperlink ref="E484" location="A125582200A" display="A125582200A" xr:uid="{00000000-0004-0000-0000-0000D9010000}"/>
    <hyperlink ref="E485" location="A125568160F" display="A125568160F" xr:uid="{00000000-0004-0000-0000-0000DA010000}"/>
    <hyperlink ref="E486" location="A125548504A" display="A125548504A" xr:uid="{00000000-0004-0000-0000-0000DB010000}"/>
    <hyperlink ref="E487" location="A125576584K" display="A125576584K" xr:uid="{00000000-0004-0000-0000-0000DC010000}"/>
    <hyperlink ref="E488" location="A125562544J" display="A125562544J" xr:uid="{00000000-0004-0000-0000-0000DD010000}"/>
    <hyperlink ref="E489" location="A125556928F" display="A125556928F" xr:uid="{00000000-0004-0000-0000-0000DE010000}"/>
    <hyperlink ref="E490" location="A125585008F" display="A125585008F" xr:uid="{00000000-0004-0000-0000-0000DF010000}"/>
    <hyperlink ref="E491" location="A125570968L" display="A125570968L" xr:uid="{00000000-0004-0000-0000-0000E0010000}"/>
    <hyperlink ref="E492" location="A125559736T" display="A125559736T" xr:uid="{00000000-0004-0000-0000-0000E1010000}"/>
    <hyperlink ref="E493" location="A125587816R" display="A125587816R" xr:uid="{00000000-0004-0000-0000-0000E2010000}"/>
    <hyperlink ref="E494" location="A125573776X" display="A125573776X" xr:uid="{00000000-0004-0000-0000-0000E3010000}"/>
    <hyperlink ref="E495" location="A125551313V" display="A125551313V" xr:uid="{00000000-0004-0000-0000-0000E4010000}"/>
    <hyperlink ref="E496" location="A125579393X" display="A125579393X" xr:uid="{00000000-0004-0000-0000-0000E5010000}"/>
    <hyperlink ref="E497" location="A125565353W" display="A125565353W" xr:uid="{00000000-0004-0000-0000-0000E6010000}"/>
    <hyperlink ref="E498" location="A125551384C" display="A125551384C" xr:uid="{00000000-0004-0000-0000-0000E7010000}"/>
    <hyperlink ref="E499" location="A125579464W" display="A125579464W" xr:uid="{00000000-0004-0000-0000-0000E8010000}"/>
    <hyperlink ref="E500" location="A125565424V" display="A125565424V" xr:uid="{00000000-0004-0000-0000-0000E9010000}"/>
    <hyperlink ref="E501" location="A125554192R" display="A125554192R" xr:uid="{00000000-0004-0000-0000-0000EA010000}"/>
    <hyperlink ref="E502" location="A125582272L" display="A125582272L" xr:uid="{00000000-0004-0000-0000-0000EB010000}"/>
    <hyperlink ref="E503" location="A125568232F" display="A125568232F" xr:uid="{00000000-0004-0000-0000-0000EC010000}"/>
    <hyperlink ref="E504" location="A125548576L" display="A125548576L" xr:uid="{00000000-0004-0000-0000-0000ED010000}"/>
    <hyperlink ref="E505" location="A125576656K" display="A125576656K" xr:uid="{00000000-0004-0000-0000-0000EE010000}"/>
    <hyperlink ref="E506" location="A125562616J" display="A125562616J" xr:uid="{00000000-0004-0000-0000-0000EF010000}"/>
    <hyperlink ref="E507" location="A125557000R" display="A125557000R" xr:uid="{00000000-0004-0000-0000-0000F0010000}"/>
    <hyperlink ref="E508" location="A125585080X" display="A125585080X" xr:uid="{00000000-0004-0000-0000-0000F1010000}"/>
    <hyperlink ref="E509" location="A125571040W" display="A125571040W" xr:uid="{00000000-0004-0000-0000-0000F2010000}"/>
    <hyperlink ref="E510" location="A125559808T" display="A125559808T" xr:uid="{00000000-0004-0000-0000-0000F3010000}"/>
    <hyperlink ref="E511" location="A125587888A" display="A125587888A" xr:uid="{00000000-0004-0000-0000-0000F4010000}"/>
    <hyperlink ref="E512" location="A125573848X" display="A125573848X" xr:uid="{00000000-0004-0000-0000-0000F5010000}"/>
    <hyperlink ref="E513" location="A125551385F" display="A125551385F" xr:uid="{00000000-0004-0000-0000-0000F6010000}"/>
    <hyperlink ref="E514" location="A125579465X" display="A125579465X" xr:uid="{00000000-0004-0000-0000-0000F7010000}"/>
    <hyperlink ref="E515" location="A125565425W" display="A125565425W" xr:uid="{00000000-0004-0000-0000-0000F8010000}"/>
    <hyperlink ref="E516" location="A125551336K" display="A125551336K" xr:uid="{00000000-0004-0000-0000-0000F9010000}"/>
    <hyperlink ref="E517" location="A125579416C" display="A125579416C" xr:uid="{00000000-0004-0000-0000-0000FA010000}"/>
    <hyperlink ref="E518" location="A125565376L" display="A125565376L" xr:uid="{00000000-0004-0000-0000-0000FB010000}"/>
    <hyperlink ref="E519" location="A125554144W" display="A125554144W" xr:uid="{00000000-0004-0000-0000-0000FC010000}"/>
    <hyperlink ref="E520" location="A125582224V" display="A125582224V" xr:uid="{00000000-0004-0000-0000-0000FD010000}"/>
    <hyperlink ref="E521" location="A125568184X" display="A125568184X" xr:uid="{00000000-0004-0000-0000-0000FE010000}"/>
    <hyperlink ref="E522" location="A125548528V" display="A125548528V" xr:uid="{00000000-0004-0000-0000-0000FF010000}"/>
    <hyperlink ref="E523" location="A125576608T" display="A125576608T" xr:uid="{00000000-0004-0000-0000-000000020000}"/>
    <hyperlink ref="E524" location="A125562568A" display="A125562568A" xr:uid="{00000000-0004-0000-0000-000001020000}"/>
    <hyperlink ref="E525" location="A125556952F" display="A125556952F" xr:uid="{00000000-0004-0000-0000-000002020000}"/>
    <hyperlink ref="E526" location="A125585032F" display="A125585032F" xr:uid="{00000000-0004-0000-0000-000003020000}"/>
    <hyperlink ref="E527" location="A125570992L" display="A125570992L" xr:uid="{00000000-0004-0000-0000-000004020000}"/>
    <hyperlink ref="E528" location="A125559760T" display="A125559760T" xr:uid="{00000000-0004-0000-0000-000005020000}"/>
    <hyperlink ref="E529" location="A125587840R" display="A125587840R" xr:uid="{00000000-0004-0000-0000-000006020000}"/>
    <hyperlink ref="E530" location="A125573800L" display="A125573800L" xr:uid="{00000000-0004-0000-0000-000007020000}"/>
    <hyperlink ref="E531" location="A125551337L" display="A125551337L" xr:uid="{00000000-0004-0000-0000-000008020000}"/>
    <hyperlink ref="E532" location="A125579417F" display="A125579417F" xr:uid="{00000000-0004-0000-0000-000009020000}"/>
    <hyperlink ref="E533" location="A125565377R" display="A125565377R" xr:uid="{00000000-0004-0000-0000-00000A020000}"/>
    <hyperlink ref="E534" location="A125551392C" display="A125551392C" xr:uid="{00000000-0004-0000-0000-00000B020000}"/>
    <hyperlink ref="E535" location="A125579472W" display="A125579472W" xr:uid="{00000000-0004-0000-0000-00000C020000}"/>
    <hyperlink ref="E536" location="A125565432V" display="A125565432V" xr:uid="{00000000-0004-0000-0000-00000D020000}"/>
    <hyperlink ref="E537" location="A125554200C" display="A125554200C" xr:uid="{00000000-0004-0000-0000-00000E020000}"/>
    <hyperlink ref="E538" location="A125582280L" display="A125582280L" xr:uid="{00000000-0004-0000-0000-00000F020000}"/>
    <hyperlink ref="E539" location="A125568240F" display="A125568240F" xr:uid="{00000000-0004-0000-0000-000010020000}"/>
    <hyperlink ref="E540" location="A125548584L" display="A125548584L" xr:uid="{00000000-0004-0000-0000-000011020000}"/>
    <hyperlink ref="E541" location="A125576664K" display="A125576664K" xr:uid="{00000000-0004-0000-0000-000012020000}"/>
    <hyperlink ref="E542" location="A125562624J" display="A125562624J" xr:uid="{00000000-0004-0000-0000-000013020000}"/>
    <hyperlink ref="E543" location="A125557008J" display="A125557008J" xr:uid="{00000000-0004-0000-0000-000014020000}"/>
    <hyperlink ref="E544" location="A125585088T" display="A125585088T" xr:uid="{00000000-0004-0000-0000-000015020000}"/>
    <hyperlink ref="E545" location="A125571048R" display="A125571048R" xr:uid="{00000000-0004-0000-0000-000016020000}"/>
    <hyperlink ref="E546" location="A125559816T" display="A125559816T" xr:uid="{00000000-0004-0000-0000-000017020000}"/>
    <hyperlink ref="E547" location="A125587896A" display="A125587896A" xr:uid="{00000000-0004-0000-0000-000018020000}"/>
    <hyperlink ref="E548" location="A125573856X" display="A125573856X" xr:uid="{00000000-0004-0000-0000-000019020000}"/>
    <hyperlink ref="E549" location="A125551393F" display="A125551393F" xr:uid="{00000000-0004-0000-0000-00001A020000}"/>
    <hyperlink ref="E550" location="A125579473X" display="A125579473X" xr:uid="{00000000-0004-0000-0000-00001B020000}"/>
    <hyperlink ref="E551" location="A125565433W" display="A125565433W" xr:uid="{00000000-0004-0000-0000-00001C020000}"/>
    <hyperlink ref="E552" location="A125551352K" display="A125551352K" xr:uid="{00000000-0004-0000-0000-00001D020000}"/>
    <hyperlink ref="E553" location="A125579432C" display="A125579432C" xr:uid="{00000000-0004-0000-0000-00001E020000}"/>
    <hyperlink ref="E554" location="A125565392L" display="A125565392L" xr:uid="{00000000-0004-0000-0000-00001F020000}"/>
    <hyperlink ref="E555" location="A125554160W" display="A125554160W" xr:uid="{00000000-0004-0000-0000-000020020000}"/>
    <hyperlink ref="E556" location="A125582240V" display="A125582240V" xr:uid="{00000000-0004-0000-0000-000021020000}"/>
    <hyperlink ref="E557" location="A125568200L" display="A125568200L" xr:uid="{00000000-0004-0000-0000-000022020000}"/>
    <hyperlink ref="E558" location="A125548544V" display="A125548544V" xr:uid="{00000000-0004-0000-0000-000023020000}"/>
    <hyperlink ref="E559" location="A125576624T" display="A125576624T" xr:uid="{00000000-0004-0000-0000-000024020000}"/>
    <hyperlink ref="E560" location="A125562584A" display="A125562584A" xr:uid="{00000000-0004-0000-0000-000025020000}"/>
    <hyperlink ref="E561" location="A125556968X" display="A125556968X" xr:uid="{00000000-0004-0000-0000-000026020000}"/>
    <hyperlink ref="E562" location="A125585048X" display="A125585048X" xr:uid="{00000000-0004-0000-0000-000027020000}"/>
    <hyperlink ref="E563" location="A125571008W" display="A125571008W" xr:uid="{00000000-0004-0000-0000-000028020000}"/>
    <hyperlink ref="E564" location="A125559776K" display="A125559776K" xr:uid="{00000000-0004-0000-0000-000029020000}"/>
    <hyperlink ref="E565" location="A125587856J" display="A125587856J" xr:uid="{00000000-0004-0000-0000-00002A020000}"/>
    <hyperlink ref="E566" location="A125573816F" display="A125573816F" xr:uid="{00000000-0004-0000-0000-00002B020000}"/>
    <hyperlink ref="E567" location="A125551353L" display="A125551353L" xr:uid="{00000000-0004-0000-0000-00002C020000}"/>
    <hyperlink ref="E568" location="A125579433F" display="A125579433F" xr:uid="{00000000-0004-0000-0000-00002D020000}"/>
    <hyperlink ref="E569" location="A125565393R" display="A125565393R" xr:uid="{00000000-0004-0000-0000-00002E020000}"/>
    <hyperlink ref="E570" location="A125551400T" display="A125551400T" xr:uid="{00000000-0004-0000-0000-00002F020000}"/>
    <hyperlink ref="E571" location="A125579480W" display="A125579480W" xr:uid="{00000000-0004-0000-0000-000030020000}"/>
    <hyperlink ref="E572" location="A125565440V" display="A125565440V" xr:uid="{00000000-0004-0000-0000-000031020000}"/>
    <hyperlink ref="E573" location="A125554208W" display="A125554208W" xr:uid="{00000000-0004-0000-0000-000032020000}"/>
    <hyperlink ref="E574" location="A125582288F" display="A125582288F" xr:uid="{00000000-0004-0000-0000-000033020000}"/>
    <hyperlink ref="E575" location="A125568248X" display="A125568248X" xr:uid="{00000000-0004-0000-0000-000034020000}"/>
    <hyperlink ref="E576" location="A125548592L" display="A125548592L" xr:uid="{00000000-0004-0000-0000-000035020000}"/>
    <hyperlink ref="E577" location="A125576672K" display="A125576672K" xr:uid="{00000000-0004-0000-0000-000036020000}"/>
    <hyperlink ref="E578" location="A125562632J" display="A125562632J" xr:uid="{00000000-0004-0000-0000-000037020000}"/>
    <hyperlink ref="E579" location="A125557016J" display="A125557016J" xr:uid="{00000000-0004-0000-0000-000038020000}"/>
    <hyperlink ref="E580" location="A125585096T" display="A125585096T" xr:uid="{00000000-0004-0000-0000-000039020000}"/>
    <hyperlink ref="E581" location="A125571056R" display="A125571056R" xr:uid="{00000000-0004-0000-0000-00003A020000}"/>
    <hyperlink ref="E582" location="A125559824T" display="A125559824T" xr:uid="{00000000-0004-0000-0000-00003B020000}"/>
    <hyperlink ref="E583" location="A125587904R" display="A125587904R" xr:uid="{00000000-0004-0000-0000-00003C020000}"/>
    <hyperlink ref="E584" location="A125573864X" display="A125573864X" xr:uid="{00000000-0004-0000-0000-00003D020000}"/>
    <hyperlink ref="E585" location="A125551401V" display="A125551401V" xr:uid="{00000000-0004-0000-0000-00003E020000}"/>
    <hyperlink ref="E586" location="A125579481X" display="A125579481X" xr:uid="{00000000-0004-0000-0000-00003F020000}"/>
    <hyperlink ref="E587" location="A125565441W" display="A125565441W" xr:uid="{00000000-0004-0000-0000-000040020000}"/>
    <hyperlink ref="E588" location="A125551472C" display="A125551472C" xr:uid="{00000000-0004-0000-0000-000041020000}"/>
    <hyperlink ref="E589" location="A125579552W" display="A125579552W" xr:uid="{00000000-0004-0000-0000-000042020000}"/>
    <hyperlink ref="E590" location="A125565512V" display="A125565512V" xr:uid="{00000000-0004-0000-0000-000043020000}"/>
    <hyperlink ref="E591" location="A125554280R" display="A125554280R" xr:uid="{00000000-0004-0000-0000-000044020000}"/>
    <hyperlink ref="E592" location="A125582360L" display="A125582360L" xr:uid="{00000000-0004-0000-0000-000045020000}"/>
    <hyperlink ref="E593" location="A125568320F" display="A125568320F" xr:uid="{00000000-0004-0000-0000-000046020000}"/>
    <hyperlink ref="E594" location="A125548664L" display="A125548664L" xr:uid="{00000000-0004-0000-0000-000047020000}"/>
    <hyperlink ref="E595" location="A125576744K" display="A125576744K" xr:uid="{00000000-0004-0000-0000-000048020000}"/>
    <hyperlink ref="E596" location="A125562704J" display="A125562704J" xr:uid="{00000000-0004-0000-0000-000049020000}"/>
    <hyperlink ref="E597" location="A125557088V" display="A125557088V" xr:uid="{00000000-0004-0000-0000-00004A020000}"/>
    <hyperlink ref="E598" location="A125585168T" display="A125585168T" xr:uid="{00000000-0004-0000-0000-00004B020000}"/>
    <hyperlink ref="E599" location="A125571128R" display="A125571128R" xr:uid="{00000000-0004-0000-0000-00004C020000}"/>
    <hyperlink ref="E600" location="A125559896C" display="A125559896C" xr:uid="{00000000-0004-0000-0000-00004D020000}"/>
    <hyperlink ref="E601" location="A125587976A" display="A125587976A" xr:uid="{00000000-0004-0000-0000-00004E020000}"/>
    <hyperlink ref="E602" location="A125573936X" display="A125573936X" xr:uid="{00000000-0004-0000-0000-00004F020000}"/>
    <hyperlink ref="E603" location="A125551473F" display="A125551473F" xr:uid="{00000000-0004-0000-0000-000050020000}"/>
    <hyperlink ref="E604" location="A125579553X" display="A125579553X" xr:uid="{00000000-0004-0000-0000-000051020000}"/>
    <hyperlink ref="E605" location="A125565513W" display="A125565513W" xr:uid="{00000000-0004-0000-0000-000052020000}"/>
    <hyperlink ref="E606" location="A125551408K" display="A125551408K" xr:uid="{00000000-0004-0000-0000-000053020000}"/>
    <hyperlink ref="E607" location="A125579488R" display="A125579488R" xr:uid="{00000000-0004-0000-0000-000054020000}"/>
    <hyperlink ref="E608" location="A125565448L" display="A125565448L" xr:uid="{00000000-0004-0000-0000-000055020000}"/>
    <hyperlink ref="E609" location="A125554216W" display="A125554216W" xr:uid="{00000000-0004-0000-0000-000056020000}"/>
    <hyperlink ref="E610" location="A125582296F" display="A125582296F" xr:uid="{00000000-0004-0000-0000-000057020000}"/>
    <hyperlink ref="E611" location="A125568256X" display="A125568256X" xr:uid="{00000000-0004-0000-0000-000058020000}"/>
    <hyperlink ref="E612" location="A125548600A" display="A125548600A" xr:uid="{00000000-0004-0000-0000-000059020000}"/>
    <hyperlink ref="E613" location="A125576680K" display="A125576680K" xr:uid="{00000000-0004-0000-0000-00005A020000}"/>
    <hyperlink ref="E614" location="A125562640J" display="A125562640J" xr:uid="{00000000-0004-0000-0000-00005B020000}"/>
    <hyperlink ref="E615" location="A125557024J" display="A125557024J" xr:uid="{00000000-0004-0000-0000-00005C020000}"/>
    <hyperlink ref="E616" location="A125585104F" display="A125585104F" xr:uid="{00000000-0004-0000-0000-00005D020000}"/>
    <hyperlink ref="E617" location="A125571064R" display="A125571064R" xr:uid="{00000000-0004-0000-0000-00005E020000}"/>
    <hyperlink ref="E618" location="A125559832T" display="A125559832T" xr:uid="{00000000-0004-0000-0000-00005F020000}"/>
    <hyperlink ref="E619" location="A125587912R" display="A125587912R" xr:uid="{00000000-0004-0000-0000-000060020000}"/>
    <hyperlink ref="E620" location="A125573872X" display="A125573872X" xr:uid="{00000000-0004-0000-0000-000061020000}"/>
    <hyperlink ref="E621" location="A125551409L" display="A125551409L" xr:uid="{00000000-0004-0000-0000-000062020000}"/>
    <hyperlink ref="E622" location="A125579489T" display="A125579489T" xr:uid="{00000000-0004-0000-0000-000063020000}"/>
    <hyperlink ref="E623" location="A125565449R" display="A125565449R" xr:uid="{00000000-0004-0000-0000-000064020000}"/>
    <hyperlink ref="E624" location="A125551360K" display="A125551360K" xr:uid="{00000000-0004-0000-0000-000065020000}"/>
    <hyperlink ref="E625" location="A125579440C" display="A125579440C" xr:uid="{00000000-0004-0000-0000-000066020000}"/>
    <hyperlink ref="E626" location="A125565400A" display="A125565400A" xr:uid="{00000000-0004-0000-0000-000067020000}"/>
    <hyperlink ref="E627" location="A125554168R" display="A125554168R" xr:uid="{00000000-0004-0000-0000-000068020000}"/>
    <hyperlink ref="E628" location="A125582248L" display="A125582248L" xr:uid="{00000000-0004-0000-0000-000069020000}"/>
    <hyperlink ref="E629" location="A125568208F" display="A125568208F" xr:uid="{00000000-0004-0000-0000-00006A020000}"/>
    <hyperlink ref="E630" location="A125548552V" display="A125548552V" xr:uid="{00000000-0004-0000-0000-00006B020000}"/>
    <hyperlink ref="E631" location="A125576632T" display="A125576632T" xr:uid="{00000000-0004-0000-0000-00006C020000}"/>
    <hyperlink ref="E632" location="A125562592A" display="A125562592A" xr:uid="{00000000-0004-0000-0000-00006D020000}"/>
    <hyperlink ref="E633" location="A125556976X" display="A125556976X" xr:uid="{00000000-0004-0000-0000-00006E020000}"/>
    <hyperlink ref="E634" location="A125585056X" display="A125585056X" xr:uid="{00000000-0004-0000-0000-00006F020000}"/>
    <hyperlink ref="E635" location="A125571016W" display="A125571016W" xr:uid="{00000000-0004-0000-0000-000070020000}"/>
    <hyperlink ref="E636" location="A125559784K" display="A125559784K" xr:uid="{00000000-0004-0000-0000-000071020000}"/>
    <hyperlink ref="E637" location="A125587864J" display="A125587864J" xr:uid="{00000000-0004-0000-0000-000072020000}"/>
    <hyperlink ref="E638" location="A125573824F" display="A125573824F" xr:uid="{00000000-0004-0000-0000-000073020000}"/>
    <hyperlink ref="E639" location="A125551361L" display="A125551361L" xr:uid="{00000000-0004-0000-0000-000074020000}"/>
    <hyperlink ref="E640" location="A125579441F" display="A125579441F" xr:uid="{00000000-0004-0000-0000-000075020000}"/>
    <hyperlink ref="E641" location="A125565401C" display="A125565401C" xr:uid="{00000000-0004-0000-0000-000076020000}"/>
    <hyperlink ref="E642" location="A125551520K" display="A125551520K" xr:uid="{00000000-0004-0000-0000-000077020000}"/>
    <hyperlink ref="E643" location="A125579600C" display="A125579600C" xr:uid="{00000000-0004-0000-0000-000078020000}"/>
    <hyperlink ref="E644" location="A125565560L" display="A125565560L" xr:uid="{00000000-0004-0000-0000-000079020000}"/>
    <hyperlink ref="E645" location="A125554328R" display="A125554328R" xr:uid="{00000000-0004-0000-0000-00007A020000}"/>
    <hyperlink ref="E646" location="A125582408L" display="A125582408L" xr:uid="{00000000-0004-0000-0000-00007B020000}"/>
    <hyperlink ref="E647" location="A125568368T" display="A125568368T" xr:uid="{00000000-0004-0000-0000-00007C020000}"/>
    <hyperlink ref="E648" location="A125548712V" display="A125548712V" xr:uid="{00000000-0004-0000-0000-00007D020000}"/>
    <hyperlink ref="E649" location="A125576792C" display="A125576792C" xr:uid="{00000000-0004-0000-0000-00007E020000}"/>
    <hyperlink ref="E650" location="A125562752A" display="A125562752A" xr:uid="{00000000-0004-0000-0000-00007F020000}"/>
    <hyperlink ref="E651" location="A125557136A" display="A125557136A" xr:uid="{00000000-0004-0000-0000-000080020000}"/>
    <hyperlink ref="E652" location="A125585216X" display="A125585216X" xr:uid="{00000000-0004-0000-0000-000081020000}"/>
    <hyperlink ref="E653" location="A125571176J" display="A125571176J" xr:uid="{00000000-0004-0000-0000-000082020000}"/>
    <hyperlink ref="E654" location="A125559944K" display="A125559944K" xr:uid="{00000000-0004-0000-0000-000083020000}"/>
    <hyperlink ref="E655" location="A125588024K" display="A125588024K" xr:uid="{00000000-0004-0000-0000-000084020000}"/>
    <hyperlink ref="E656" location="A125573984T" display="A125573984T" xr:uid="{00000000-0004-0000-0000-000085020000}"/>
    <hyperlink ref="E657" location="A125551521L" display="A125551521L" xr:uid="{00000000-0004-0000-0000-000086020000}"/>
    <hyperlink ref="E658" location="A125579601F" display="A125579601F" xr:uid="{00000000-0004-0000-0000-000087020000}"/>
    <hyperlink ref="E659" location="A125565561R" display="A125565561R" xr:uid="{00000000-0004-0000-0000-000088020000}"/>
    <hyperlink ref="E660" location="A125551480C" display="A125551480C" xr:uid="{00000000-0004-0000-0000-000089020000}"/>
    <hyperlink ref="E661" location="A125579560W" display="A125579560W" xr:uid="{00000000-0004-0000-0000-00008A020000}"/>
    <hyperlink ref="E662" location="A125565520V" display="A125565520V" xr:uid="{00000000-0004-0000-0000-00008B020000}"/>
    <hyperlink ref="E663" location="A125554288J" display="A125554288J" xr:uid="{00000000-0004-0000-0000-00008C020000}"/>
    <hyperlink ref="E664" location="A125582368F" display="A125582368F" xr:uid="{00000000-0004-0000-0000-00008D020000}"/>
    <hyperlink ref="E665" location="A125568328X" display="A125568328X" xr:uid="{00000000-0004-0000-0000-00008E020000}"/>
    <hyperlink ref="E666" location="A125548672L" display="A125548672L" xr:uid="{00000000-0004-0000-0000-00008F020000}"/>
    <hyperlink ref="E667" location="A125576752K" display="A125576752K" xr:uid="{00000000-0004-0000-0000-000090020000}"/>
    <hyperlink ref="E668" location="A125562712J" display="A125562712J" xr:uid="{00000000-0004-0000-0000-000091020000}"/>
    <hyperlink ref="E669" location="A125557096V" display="A125557096V" xr:uid="{00000000-0004-0000-0000-000092020000}"/>
    <hyperlink ref="E670" location="A125585176T" display="A125585176T" xr:uid="{00000000-0004-0000-0000-000093020000}"/>
    <hyperlink ref="E671" location="A125571136R" display="A125571136R" xr:uid="{00000000-0004-0000-0000-000094020000}"/>
    <hyperlink ref="E672" location="A125559904T" display="A125559904T" xr:uid="{00000000-0004-0000-0000-000095020000}"/>
    <hyperlink ref="E673" location="A125587984A" display="A125587984A" xr:uid="{00000000-0004-0000-0000-000096020000}"/>
    <hyperlink ref="E674" location="A125573944X" display="A125573944X" xr:uid="{00000000-0004-0000-0000-000097020000}"/>
    <hyperlink ref="E675" location="A125551481F" display="A125551481F" xr:uid="{00000000-0004-0000-0000-000098020000}"/>
    <hyperlink ref="E676" location="A125579561X" display="A125579561X" xr:uid="{00000000-0004-0000-0000-000099020000}"/>
    <hyperlink ref="E677" location="A125565521W" display="A125565521W" xr:uid="{00000000-0004-0000-0000-00009A020000}"/>
    <hyperlink ref="E678" location="A125551488W" display="A125551488W" xr:uid="{00000000-0004-0000-0000-00009B020000}"/>
    <hyperlink ref="E679" location="A125579568R" display="A125579568R" xr:uid="{00000000-0004-0000-0000-00009C020000}"/>
    <hyperlink ref="E680" location="A125565528L" display="A125565528L" xr:uid="{00000000-0004-0000-0000-00009D020000}"/>
    <hyperlink ref="E681" location="A125554296J" display="A125554296J" xr:uid="{00000000-0004-0000-0000-00009E020000}"/>
    <hyperlink ref="E682" location="A125582376F" display="A125582376F" xr:uid="{00000000-0004-0000-0000-00009F020000}"/>
    <hyperlink ref="E683" location="A125568336X" display="A125568336X" xr:uid="{00000000-0004-0000-0000-0000A0020000}"/>
    <hyperlink ref="E684" location="A125548680L" display="A125548680L" xr:uid="{00000000-0004-0000-0000-0000A1020000}"/>
    <hyperlink ref="E685" location="A125576760K" display="A125576760K" xr:uid="{00000000-0004-0000-0000-0000A2020000}"/>
    <hyperlink ref="E686" location="A125562720J" display="A125562720J" xr:uid="{00000000-0004-0000-0000-0000A3020000}"/>
    <hyperlink ref="E687" location="A125557104J" display="A125557104J" xr:uid="{00000000-0004-0000-0000-0000A4020000}"/>
    <hyperlink ref="E688" location="A125585184T" display="A125585184T" xr:uid="{00000000-0004-0000-0000-0000A5020000}"/>
    <hyperlink ref="E689" location="A125571144R" display="A125571144R" xr:uid="{00000000-0004-0000-0000-0000A6020000}"/>
    <hyperlink ref="E690" location="A125559912T" display="A125559912T" xr:uid="{00000000-0004-0000-0000-0000A7020000}"/>
    <hyperlink ref="E691" location="A125587992A" display="A125587992A" xr:uid="{00000000-0004-0000-0000-0000A8020000}"/>
    <hyperlink ref="E692" location="A125573952X" display="A125573952X" xr:uid="{00000000-0004-0000-0000-0000A9020000}"/>
    <hyperlink ref="E693" location="A125551489X" display="A125551489X" xr:uid="{00000000-0004-0000-0000-0000AA020000}"/>
    <hyperlink ref="E694" location="A125579569T" display="A125579569T" xr:uid="{00000000-0004-0000-0000-0000AB020000}"/>
    <hyperlink ref="E695" location="A125565529R" display="A125565529R" xr:uid="{00000000-0004-0000-0000-0000AC020000}"/>
    <hyperlink ref="E696" location="A125551592W" display="A125551592W" xr:uid="{00000000-0004-0000-0000-0000AD020000}"/>
    <hyperlink ref="E697" location="A125579672R" display="A125579672R" xr:uid="{00000000-0004-0000-0000-0000AE020000}"/>
    <hyperlink ref="E698" location="A125565632L" display="A125565632L" xr:uid="{00000000-0004-0000-0000-0000AF020000}"/>
    <hyperlink ref="E699" location="A125554400W" display="A125554400W" xr:uid="{00000000-0004-0000-0000-0000B0020000}"/>
    <hyperlink ref="E700" location="A125582480F" display="A125582480F" xr:uid="{00000000-0004-0000-0000-0000B1020000}"/>
    <hyperlink ref="E701" location="A125568440X" display="A125568440X" xr:uid="{00000000-0004-0000-0000-0000B2020000}"/>
    <hyperlink ref="E702" location="A125548784F" display="A125548784F" xr:uid="{00000000-0004-0000-0000-0000B3020000}"/>
    <hyperlink ref="E703" location="A125576864C" display="A125576864C" xr:uid="{00000000-0004-0000-0000-0000B4020000}"/>
    <hyperlink ref="E704" location="A125562824A" display="A125562824A" xr:uid="{00000000-0004-0000-0000-0000B5020000}"/>
    <hyperlink ref="E705" location="A125557208A" display="A125557208A" xr:uid="{00000000-0004-0000-0000-0000B6020000}"/>
    <hyperlink ref="E706" location="A125585288K" display="A125585288K" xr:uid="{00000000-0004-0000-0000-0000B7020000}"/>
    <hyperlink ref="E707" location="A125571248J" display="A125571248J" xr:uid="{00000000-0004-0000-0000-0000B8020000}"/>
    <hyperlink ref="E708" location="A125560016T" display="A125560016T" xr:uid="{00000000-0004-0000-0000-0000B9020000}"/>
    <hyperlink ref="E709" location="A125588096W" display="A125588096W" xr:uid="{00000000-0004-0000-0000-0000BA020000}"/>
    <hyperlink ref="E710" location="A125574056V" display="A125574056V" xr:uid="{00000000-0004-0000-0000-0000BB020000}"/>
    <hyperlink ref="E711" location="A125551593X" display="A125551593X" xr:uid="{00000000-0004-0000-0000-0000BC020000}"/>
    <hyperlink ref="E712" location="A125579673T" display="A125579673T" xr:uid="{00000000-0004-0000-0000-0000BD020000}"/>
    <hyperlink ref="E713" location="A125565633R" display="A125565633R" xr:uid="{00000000-0004-0000-0000-0000BE020000}"/>
    <hyperlink ref="E714" location="A125553192W" display="A125553192W" xr:uid="{00000000-0004-0000-0000-0000BF020000}"/>
    <hyperlink ref="E715" location="A125581272V" display="A125581272V" xr:uid="{00000000-0004-0000-0000-0000C0020000}"/>
    <hyperlink ref="E716" location="A125567232L" display="A125567232L" xr:uid="{00000000-0004-0000-0000-0000C1020000}"/>
    <hyperlink ref="E717" location="A125556000W" display="A125556000W" xr:uid="{00000000-0004-0000-0000-0000C2020000}"/>
    <hyperlink ref="E718" location="A125584080F" display="A125584080F" xr:uid="{00000000-0004-0000-0000-0000C3020000}"/>
    <hyperlink ref="E719" location="A125570040C" display="A125570040C" xr:uid="{00000000-0004-0000-0000-0000C4020000}"/>
    <hyperlink ref="E720" location="A125550384K" display="A125550384K" xr:uid="{00000000-0004-0000-0000-0000C5020000}"/>
    <hyperlink ref="E721" location="A125578464C" display="A125578464C" xr:uid="{00000000-0004-0000-0000-0000C6020000}"/>
    <hyperlink ref="E722" location="A125564424A" display="A125564424A" xr:uid="{00000000-0004-0000-0000-0000C7020000}"/>
    <hyperlink ref="E723" location="A125558808X" display="A125558808X" xr:uid="{00000000-0004-0000-0000-0000C8020000}"/>
    <hyperlink ref="E724" location="A125586888J" display="A125586888J" xr:uid="{00000000-0004-0000-0000-0000C9020000}"/>
    <hyperlink ref="E725" location="A125572848F" display="A125572848F" xr:uid="{00000000-0004-0000-0000-0000CA020000}"/>
    <hyperlink ref="E726" location="A125561616R" display="A125561616R" xr:uid="{00000000-0004-0000-0000-0000CB020000}"/>
    <hyperlink ref="E727" location="A125589696V" display="A125589696V" xr:uid="{00000000-0004-0000-0000-0000CC020000}"/>
    <hyperlink ref="E728" location="A125575656T" display="A125575656T" xr:uid="{00000000-0004-0000-0000-0000CD020000}"/>
    <hyperlink ref="E729" location="A125553193X" display="A125553193X" xr:uid="{00000000-0004-0000-0000-0000CE020000}"/>
    <hyperlink ref="E730" location="A125581273W" display="A125581273W" xr:uid="{00000000-0004-0000-0000-0000CF020000}"/>
    <hyperlink ref="E731" location="A125567233R" display="A125567233R" xr:uid="{00000000-0004-0000-0000-0000D0020000}"/>
    <hyperlink ref="E732" location="A125553400C" display="A125553400C" xr:uid="{00000000-0004-0000-0000-0000D1020000}"/>
    <hyperlink ref="E733" location="A125581480L" display="A125581480L" xr:uid="{00000000-0004-0000-0000-0000D2020000}"/>
    <hyperlink ref="E734" location="A125567440F" display="A125567440F" xr:uid="{00000000-0004-0000-0000-0000D3020000}"/>
    <hyperlink ref="E735" location="A125556208J" display="A125556208J" xr:uid="{00000000-0004-0000-0000-0000D4020000}"/>
    <hyperlink ref="E736" location="A125584288T" display="A125584288T" xr:uid="{00000000-0004-0000-0000-0000D5020000}"/>
    <hyperlink ref="E737" location="A125570248R" display="A125570248R" xr:uid="{00000000-0004-0000-0000-0000D6020000}"/>
    <hyperlink ref="E738" location="A125550592C" display="A125550592C" xr:uid="{00000000-0004-0000-0000-0000D7020000}"/>
    <hyperlink ref="E739" location="A125578672W" display="A125578672W" xr:uid="{00000000-0004-0000-0000-0000D8020000}"/>
    <hyperlink ref="E740" location="A125564632V" display="A125564632V" xr:uid="{00000000-0004-0000-0000-0000D9020000}"/>
    <hyperlink ref="E741" location="A125559016V" display="A125559016V" xr:uid="{00000000-0004-0000-0000-0000DA020000}"/>
    <hyperlink ref="E742" location="A125587096C" display="A125587096C" xr:uid="{00000000-0004-0000-0000-0000DB020000}"/>
    <hyperlink ref="E743" location="A125573056A" display="A125573056A" xr:uid="{00000000-0004-0000-0000-0000DC020000}"/>
    <hyperlink ref="E744" location="A125561824J" display="A125561824J" xr:uid="{00000000-0004-0000-0000-0000DD020000}"/>
    <hyperlink ref="E745" location="A125589904A" display="A125589904A" xr:uid="{00000000-0004-0000-0000-0000DE020000}"/>
    <hyperlink ref="E746" location="A125575864K" display="A125575864K" xr:uid="{00000000-0004-0000-0000-0000DF020000}"/>
    <hyperlink ref="E747" location="A125553401F" display="A125553401F" xr:uid="{00000000-0004-0000-0000-0000E0020000}"/>
    <hyperlink ref="E748" location="A125581481R" display="A125581481R" xr:uid="{00000000-0004-0000-0000-0000E1020000}"/>
    <hyperlink ref="E749" location="A125567441J" display="A125567441J" xr:uid="{00000000-0004-0000-0000-0000E2020000}"/>
    <hyperlink ref="E750" location="A125553288R" display="A125553288R" xr:uid="{00000000-0004-0000-0000-0000E3020000}"/>
    <hyperlink ref="E751" location="A125581368L" display="A125581368L" xr:uid="{00000000-0004-0000-0000-0000E4020000}"/>
    <hyperlink ref="E752" location="A125567328F" display="A125567328F" xr:uid="{00000000-0004-0000-0000-0000E5020000}"/>
    <hyperlink ref="E753" location="A125556096A" display="A125556096A" xr:uid="{00000000-0004-0000-0000-0000E6020000}"/>
    <hyperlink ref="E754" location="A125584176X" display="A125584176X" xr:uid="{00000000-0004-0000-0000-0000E7020000}"/>
    <hyperlink ref="E755" location="A125570136W" display="A125570136W" xr:uid="{00000000-0004-0000-0000-0000E8020000}"/>
    <hyperlink ref="E756" location="A125550480K" display="A125550480K" xr:uid="{00000000-0004-0000-0000-0000E9020000}"/>
    <hyperlink ref="E757" location="A125578560C" display="A125578560C" xr:uid="{00000000-0004-0000-0000-0000EA020000}"/>
    <hyperlink ref="E758" location="A125564520A" display="A125564520A" xr:uid="{00000000-0004-0000-0000-0000EB020000}"/>
    <hyperlink ref="E759" location="A125558904X" display="A125558904X" xr:uid="{00000000-0004-0000-0000-0000EC020000}"/>
    <hyperlink ref="E760" location="A125586984J" display="A125586984J" xr:uid="{00000000-0004-0000-0000-0000ED020000}"/>
    <hyperlink ref="E761" location="A125572944F" display="A125572944F" xr:uid="{00000000-0004-0000-0000-0000EE020000}"/>
    <hyperlink ref="E762" location="A125561712R" display="A125561712R" xr:uid="{00000000-0004-0000-0000-0000EF020000}"/>
    <hyperlink ref="E763" location="A125589792V" display="A125589792V" xr:uid="{00000000-0004-0000-0000-0000F0020000}"/>
    <hyperlink ref="E764" location="A125575752T" display="A125575752T" xr:uid="{00000000-0004-0000-0000-0000F1020000}"/>
    <hyperlink ref="E765" location="A125553289T" display="A125553289T" xr:uid="{00000000-0004-0000-0000-0000F2020000}"/>
    <hyperlink ref="E766" location="A125581369R" display="A125581369R" xr:uid="{00000000-0004-0000-0000-0000F3020000}"/>
    <hyperlink ref="E767" location="A125567329J" display="A125567329J" xr:uid="{00000000-0004-0000-0000-0000F4020000}"/>
    <hyperlink ref="E768" location="A125553408W" display="A125553408W" xr:uid="{00000000-0004-0000-0000-0000F5020000}"/>
    <hyperlink ref="E769" location="A125581488F" display="A125581488F" xr:uid="{00000000-0004-0000-0000-0000F6020000}"/>
    <hyperlink ref="E770" location="A125567448X" display="A125567448X" xr:uid="{00000000-0004-0000-0000-0000F7020000}"/>
    <hyperlink ref="E771" location="A125556216J" display="A125556216J" xr:uid="{00000000-0004-0000-0000-0000F8020000}"/>
    <hyperlink ref="E772" location="A125584296T" display="A125584296T" xr:uid="{00000000-0004-0000-0000-0000F9020000}"/>
    <hyperlink ref="E773" location="A125570256R" display="A125570256R" xr:uid="{00000000-0004-0000-0000-0000FA020000}"/>
    <hyperlink ref="E774" location="A125550600T" display="A125550600T" xr:uid="{00000000-0004-0000-0000-0000FB020000}"/>
    <hyperlink ref="E775" location="A125578680W" display="A125578680W" xr:uid="{00000000-0004-0000-0000-0000FC020000}"/>
    <hyperlink ref="E776" location="A125564640V" display="A125564640V" xr:uid="{00000000-0004-0000-0000-0000FD020000}"/>
    <hyperlink ref="E777" location="A125559024V" display="A125559024V" xr:uid="{00000000-0004-0000-0000-0000FE020000}"/>
    <hyperlink ref="E778" location="A125587104T" display="A125587104T" xr:uid="{00000000-0004-0000-0000-0000FF020000}"/>
    <hyperlink ref="E779" location="A125573064A" display="A125573064A" xr:uid="{00000000-0004-0000-0000-000000030000}"/>
    <hyperlink ref="E780" location="A125561832J" display="A125561832J" xr:uid="{00000000-0004-0000-0000-000001030000}"/>
    <hyperlink ref="E781" location="A125589912A" display="A125589912A" xr:uid="{00000000-0004-0000-0000-000002030000}"/>
    <hyperlink ref="E782" location="A125575872K" display="A125575872K" xr:uid="{00000000-0004-0000-0000-000003030000}"/>
    <hyperlink ref="E783" location="A125553409X" display="A125553409X" xr:uid="{00000000-0004-0000-0000-000004030000}"/>
    <hyperlink ref="E784" location="A125581489J" display="A125581489J" xr:uid="{00000000-0004-0000-0000-000005030000}"/>
    <hyperlink ref="E785" location="A125567449A" display="A125567449A" xr:uid="{00000000-0004-0000-0000-000006030000}"/>
    <hyperlink ref="E786" location="A125553416W" display="A125553416W" xr:uid="{00000000-0004-0000-0000-000007030000}"/>
    <hyperlink ref="E787" location="A125581496F" display="A125581496F" xr:uid="{00000000-0004-0000-0000-000008030000}"/>
    <hyperlink ref="E788" location="A125567456X" display="A125567456X" xr:uid="{00000000-0004-0000-0000-000009030000}"/>
    <hyperlink ref="E789" location="A125556224J" display="A125556224J" xr:uid="{00000000-0004-0000-0000-00000A030000}"/>
    <hyperlink ref="E790" location="A125584304F" display="A125584304F" xr:uid="{00000000-0004-0000-0000-00000B030000}"/>
    <hyperlink ref="E791" location="A125570264R" display="A125570264R" xr:uid="{00000000-0004-0000-0000-00000C030000}"/>
    <hyperlink ref="E792" location="A125550608K" display="A125550608K" xr:uid="{00000000-0004-0000-0000-00000D030000}"/>
    <hyperlink ref="E793" location="A125578688R" display="A125578688R" xr:uid="{00000000-0004-0000-0000-00000E030000}"/>
    <hyperlink ref="E794" location="A125564648L" display="A125564648L" xr:uid="{00000000-0004-0000-0000-00000F030000}"/>
    <hyperlink ref="E795" location="A125559032V" display="A125559032V" xr:uid="{00000000-0004-0000-0000-000010030000}"/>
    <hyperlink ref="E796" location="A125587112T" display="A125587112T" xr:uid="{00000000-0004-0000-0000-000011030000}"/>
    <hyperlink ref="E797" location="A125573072A" display="A125573072A" xr:uid="{00000000-0004-0000-0000-000012030000}"/>
    <hyperlink ref="E798" location="A125561840J" display="A125561840J" xr:uid="{00000000-0004-0000-0000-000013030000}"/>
    <hyperlink ref="E799" location="A125589920A" display="A125589920A" xr:uid="{00000000-0004-0000-0000-000014030000}"/>
    <hyperlink ref="E800" location="A125575880K" display="A125575880K" xr:uid="{00000000-0004-0000-0000-000015030000}"/>
    <hyperlink ref="E801" location="A125553417X" display="A125553417X" xr:uid="{00000000-0004-0000-0000-000016030000}"/>
    <hyperlink ref="E802" location="A125581497J" display="A125581497J" xr:uid="{00000000-0004-0000-0000-000017030000}"/>
    <hyperlink ref="E803" location="A125567457A" display="A125567457A" xr:uid="{00000000-0004-0000-0000-000018030000}"/>
    <hyperlink ref="E804" location="A125553296R" display="A125553296R" xr:uid="{00000000-0004-0000-0000-000019030000}"/>
    <hyperlink ref="E805" location="A125581376L" display="A125581376L" xr:uid="{00000000-0004-0000-0000-00001A030000}"/>
    <hyperlink ref="E806" location="A125567336F" display="A125567336F" xr:uid="{00000000-0004-0000-0000-00001B030000}"/>
    <hyperlink ref="E807" location="A125556104R" display="A125556104R" xr:uid="{00000000-0004-0000-0000-00001C030000}"/>
    <hyperlink ref="E808" location="A125584184X" display="A125584184X" xr:uid="{00000000-0004-0000-0000-00001D030000}"/>
    <hyperlink ref="E809" location="A125570144W" display="A125570144W" xr:uid="{00000000-0004-0000-0000-00001E030000}"/>
    <hyperlink ref="E810" location="A125550488C" display="A125550488C" xr:uid="{00000000-0004-0000-0000-00001F030000}"/>
    <hyperlink ref="E811" location="A125578568W" display="A125578568W" xr:uid="{00000000-0004-0000-0000-000020030000}"/>
    <hyperlink ref="E812" location="A125564528V" display="A125564528V" xr:uid="{00000000-0004-0000-0000-000021030000}"/>
    <hyperlink ref="E813" location="A125558912X" display="A125558912X" xr:uid="{00000000-0004-0000-0000-000022030000}"/>
    <hyperlink ref="E814" location="A125586992J" display="A125586992J" xr:uid="{00000000-0004-0000-0000-000023030000}"/>
    <hyperlink ref="E815" location="A125572952F" display="A125572952F" xr:uid="{00000000-0004-0000-0000-000024030000}"/>
    <hyperlink ref="E816" location="A125561720R" display="A125561720R" xr:uid="{00000000-0004-0000-0000-000025030000}"/>
    <hyperlink ref="E817" location="A125589800J" display="A125589800J" xr:uid="{00000000-0004-0000-0000-000026030000}"/>
    <hyperlink ref="E818" location="A125575760T" display="A125575760T" xr:uid="{00000000-0004-0000-0000-000027030000}"/>
    <hyperlink ref="E819" location="A125553297T" display="A125553297T" xr:uid="{00000000-0004-0000-0000-000028030000}"/>
    <hyperlink ref="E820" location="A125581377R" display="A125581377R" xr:uid="{00000000-0004-0000-0000-000029030000}"/>
    <hyperlink ref="E821" location="A125567337J" display="A125567337J" xr:uid="{00000000-0004-0000-0000-00002A030000}"/>
    <hyperlink ref="E822" location="A125553304C" display="A125553304C" xr:uid="{00000000-0004-0000-0000-00002B030000}"/>
    <hyperlink ref="E823" location="A125581384L" display="A125581384L" xr:uid="{00000000-0004-0000-0000-00002C030000}"/>
    <hyperlink ref="E824" location="A125567344F" display="A125567344F" xr:uid="{00000000-0004-0000-0000-00002D030000}"/>
    <hyperlink ref="E825" location="A125556112R" display="A125556112R" xr:uid="{00000000-0004-0000-0000-00002E030000}"/>
    <hyperlink ref="E826" location="A125584192X" display="A125584192X" xr:uid="{00000000-0004-0000-0000-00002F030000}"/>
    <hyperlink ref="E827" location="A125570152W" display="A125570152W" xr:uid="{00000000-0004-0000-0000-000030030000}"/>
    <hyperlink ref="E828" location="A125550496C" display="A125550496C" xr:uid="{00000000-0004-0000-0000-000031030000}"/>
    <hyperlink ref="E829" location="A125578576W" display="A125578576W" xr:uid="{00000000-0004-0000-0000-000032030000}"/>
    <hyperlink ref="E830" location="A125564536V" display="A125564536V" xr:uid="{00000000-0004-0000-0000-000033030000}"/>
    <hyperlink ref="E831" location="A125558920X" display="A125558920X" xr:uid="{00000000-0004-0000-0000-000034030000}"/>
    <hyperlink ref="E832" location="A125587000X" display="A125587000X" xr:uid="{00000000-0004-0000-0000-000035030000}"/>
    <hyperlink ref="E833" location="A125572960F" display="A125572960F" xr:uid="{00000000-0004-0000-0000-000036030000}"/>
    <hyperlink ref="E834" location="A125561728J" display="A125561728J" xr:uid="{00000000-0004-0000-0000-000037030000}"/>
    <hyperlink ref="E835" location="A125589808A" display="A125589808A" xr:uid="{00000000-0004-0000-0000-000038030000}"/>
    <hyperlink ref="E836" location="A125575768K" display="A125575768K" xr:uid="{00000000-0004-0000-0000-000039030000}"/>
    <hyperlink ref="E837" location="A125553305F" display="A125553305F" xr:uid="{00000000-0004-0000-0000-00003A030000}"/>
    <hyperlink ref="E838" location="A125581385R" display="A125581385R" xr:uid="{00000000-0004-0000-0000-00003B030000}"/>
    <hyperlink ref="E839" location="A125567345J" display="A125567345J" xr:uid="{00000000-0004-0000-0000-00003C030000}"/>
    <hyperlink ref="E840" location="A125553368R" display="A125553368R" xr:uid="{00000000-0004-0000-0000-00003D030000}"/>
    <hyperlink ref="E841" location="A125581448L" display="A125581448L" xr:uid="{00000000-0004-0000-0000-00003E030000}"/>
    <hyperlink ref="E842" location="A125567408F" display="A125567408F" xr:uid="{00000000-0004-0000-0000-00003F030000}"/>
    <hyperlink ref="E843" location="A125556176A" display="A125556176A" xr:uid="{00000000-0004-0000-0000-000040030000}"/>
    <hyperlink ref="E844" location="A125584256X" display="A125584256X" xr:uid="{00000000-0004-0000-0000-000041030000}"/>
    <hyperlink ref="E845" location="A125570216W" display="A125570216W" xr:uid="{00000000-0004-0000-0000-000042030000}"/>
    <hyperlink ref="E846" location="A125550560K" display="A125550560K" xr:uid="{00000000-0004-0000-0000-000043030000}"/>
    <hyperlink ref="E847" location="A125578640C" display="A125578640C" xr:uid="{00000000-0004-0000-0000-000044030000}"/>
    <hyperlink ref="E848" location="A125564600A" display="A125564600A" xr:uid="{00000000-0004-0000-0000-000045030000}"/>
    <hyperlink ref="E849" location="A125558984K" display="A125558984K" xr:uid="{00000000-0004-0000-0000-000046030000}"/>
    <hyperlink ref="E850" location="A125587064K" display="A125587064K" xr:uid="{00000000-0004-0000-0000-000047030000}"/>
    <hyperlink ref="E851" location="A125573024J" display="A125573024J" xr:uid="{00000000-0004-0000-0000-000048030000}"/>
    <hyperlink ref="E852" location="A125561792A" display="A125561792A" xr:uid="{00000000-0004-0000-0000-000049030000}"/>
    <hyperlink ref="E853" location="A125589872V" display="A125589872V" xr:uid="{00000000-0004-0000-0000-00004A030000}"/>
    <hyperlink ref="E854" location="A125575832T" display="A125575832T" xr:uid="{00000000-0004-0000-0000-00004B030000}"/>
    <hyperlink ref="E855" location="A125553369T" display="A125553369T" xr:uid="{00000000-0004-0000-0000-00004C030000}"/>
    <hyperlink ref="E856" location="A125581449R" display="A125581449R" xr:uid="{00000000-0004-0000-0000-00004D030000}"/>
    <hyperlink ref="E857" location="A125567409J" display="A125567409J" xr:uid="{00000000-0004-0000-0000-00004E030000}"/>
    <hyperlink ref="E858" location="A125553240C" display="A125553240C" xr:uid="{00000000-0004-0000-0000-00004F030000}"/>
    <hyperlink ref="E859" location="A125581320A" display="A125581320A" xr:uid="{00000000-0004-0000-0000-000050030000}"/>
    <hyperlink ref="E860" location="A125567280F" display="A125567280F" xr:uid="{00000000-0004-0000-0000-000051030000}"/>
    <hyperlink ref="E861" location="A125556048J" display="A125556048J" xr:uid="{00000000-0004-0000-0000-000052030000}"/>
    <hyperlink ref="E862" location="A125584128F" display="A125584128F" xr:uid="{00000000-0004-0000-0000-000053030000}"/>
    <hyperlink ref="E863" location="A125570088R" display="A125570088R" xr:uid="{00000000-0004-0000-0000-000054030000}"/>
    <hyperlink ref="E864" location="A125550432T" display="A125550432T" xr:uid="{00000000-0004-0000-0000-000055030000}"/>
    <hyperlink ref="E865" location="A125578512K" display="A125578512K" xr:uid="{00000000-0004-0000-0000-000056030000}"/>
    <hyperlink ref="E866" location="A125564472V" display="A125564472V" xr:uid="{00000000-0004-0000-0000-000057030000}"/>
    <hyperlink ref="E867" location="A125558856T" display="A125558856T" xr:uid="{00000000-0004-0000-0000-000058030000}"/>
    <hyperlink ref="E868" location="A125586936R" display="A125586936R" xr:uid="{00000000-0004-0000-0000-000059030000}"/>
    <hyperlink ref="E869" location="A125572896X" display="A125572896X" xr:uid="{00000000-0004-0000-0000-00005A030000}"/>
    <hyperlink ref="E870" location="A125561664J" display="A125561664J" xr:uid="{00000000-0004-0000-0000-00005B030000}"/>
    <hyperlink ref="E871" location="A125589744A" display="A125589744A" xr:uid="{00000000-0004-0000-0000-00005C030000}"/>
    <hyperlink ref="E872" location="A125575704X" display="A125575704X" xr:uid="{00000000-0004-0000-0000-00005D030000}"/>
    <hyperlink ref="E873" location="A125553241F" display="A125553241F" xr:uid="{00000000-0004-0000-0000-00005E030000}"/>
    <hyperlink ref="E874" location="A125581321C" display="A125581321C" xr:uid="{00000000-0004-0000-0000-00005F030000}"/>
    <hyperlink ref="E875" location="A125567281J" display="A125567281J" xr:uid="{00000000-0004-0000-0000-000060030000}"/>
    <hyperlink ref="E876" location="A125553424W" display="A125553424W" xr:uid="{00000000-0004-0000-0000-000061030000}"/>
    <hyperlink ref="E877" location="A125581504V" display="A125581504V" xr:uid="{00000000-0004-0000-0000-000062030000}"/>
    <hyperlink ref="E878" location="A125567464X" display="A125567464X" xr:uid="{00000000-0004-0000-0000-000063030000}"/>
    <hyperlink ref="E879" location="A125556232J" display="A125556232J" xr:uid="{00000000-0004-0000-0000-000064030000}"/>
    <hyperlink ref="E880" location="A125584312F" display="A125584312F" xr:uid="{00000000-0004-0000-0000-000065030000}"/>
    <hyperlink ref="E881" location="A125570272R" display="A125570272R" xr:uid="{00000000-0004-0000-0000-000066030000}"/>
    <hyperlink ref="E882" location="A125550616K" display="A125550616K" xr:uid="{00000000-0004-0000-0000-000067030000}"/>
    <hyperlink ref="E883" location="A125578696R" display="A125578696R" xr:uid="{00000000-0004-0000-0000-000068030000}"/>
    <hyperlink ref="E884" location="A125564656L" display="A125564656L" xr:uid="{00000000-0004-0000-0000-000069030000}"/>
    <hyperlink ref="E885" location="A125559040V" display="A125559040V" xr:uid="{00000000-0004-0000-0000-00006A030000}"/>
    <hyperlink ref="E886" location="A125587120T" display="A125587120T" xr:uid="{00000000-0004-0000-0000-00006B030000}"/>
    <hyperlink ref="E887" location="A125573080A" display="A125573080A" xr:uid="{00000000-0004-0000-0000-00006C030000}"/>
    <hyperlink ref="E888" location="A125561848A" display="A125561848A" xr:uid="{00000000-0004-0000-0000-00006D030000}"/>
    <hyperlink ref="E889" location="A125589928V" display="A125589928V" xr:uid="{00000000-0004-0000-0000-00006E030000}"/>
    <hyperlink ref="E890" location="A125575888C" display="A125575888C" xr:uid="{00000000-0004-0000-0000-00006F030000}"/>
    <hyperlink ref="E891" location="A125553425X" display="A125553425X" xr:uid="{00000000-0004-0000-0000-000070030000}"/>
    <hyperlink ref="E892" location="A125581505W" display="A125581505W" xr:uid="{00000000-0004-0000-0000-000071030000}"/>
    <hyperlink ref="E893" location="A125567465A" display="A125567465A" xr:uid="{00000000-0004-0000-0000-000072030000}"/>
    <hyperlink ref="E894" location="A125553312C" display="A125553312C" xr:uid="{00000000-0004-0000-0000-000073030000}"/>
    <hyperlink ref="E895" location="A125581392L" display="A125581392L" xr:uid="{00000000-0004-0000-0000-000074030000}"/>
    <hyperlink ref="E896" location="A125567352F" display="A125567352F" xr:uid="{00000000-0004-0000-0000-000075030000}"/>
    <hyperlink ref="E897" location="A125556120R" display="A125556120R" xr:uid="{00000000-0004-0000-0000-000076030000}"/>
    <hyperlink ref="E898" location="A125584200L" display="A125584200L" xr:uid="{00000000-0004-0000-0000-000077030000}"/>
    <hyperlink ref="E899" location="A125570160W" display="A125570160W" xr:uid="{00000000-0004-0000-0000-000078030000}"/>
    <hyperlink ref="E900" location="A125550504T" display="A125550504T" xr:uid="{00000000-0004-0000-0000-000079030000}"/>
    <hyperlink ref="E901" location="A125578584W" display="A125578584W" xr:uid="{00000000-0004-0000-0000-00007A030000}"/>
    <hyperlink ref="E902" location="A125564544V" display="A125564544V" xr:uid="{00000000-0004-0000-0000-00007B030000}"/>
    <hyperlink ref="E903" location="A125558928T" display="A125558928T" xr:uid="{00000000-0004-0000-0000-00007C030000}"/>
    <hyperlink ref="E904" location="A125587008T" display="A125587008T" xr:uid="{00000000-0004-0000-0000-00007D030000}"/>
    <hyperlink ref="E905" location="A125572968X" display="A125572968X" xr:uid="{00000000-0004-0000-0000-00007E030000}"/>
    <hyperlink ref="E906" location="A125561736J" display="A125561736J" xr:uid="{00000000-0004-0000-0000-00007F030000}"/>
    <hyperlink ref="E907" location="A125589816A" display="A125589816A" xr:uid="{00000000-0004-0000-0000-000080030000}"/>
    <hyperlink ref="E908" location="A125575776K" display="A125575776K" xr:uid="{00000000-0004-0000-0000-000081030000}"/>
    <hyperlink ref="E909" location="A125553313F" display="A125553313F" xr:uid="{00000000-0004-0000-0000-000082030000}"/>
    <hyperlink ref="E910" location="A125581393R" display="A125581393R" xr:uid="{00000000-0004-0000-0000-000083030000}"/>
    <hyperlink ref="E911" location="A125567353J" display="A125567353J" xr:uid="{00000000-0004-0000-0000-000084030000}"/>
    <hyperlink ref="E912" location="A125553200K" display="A125553200K" xr:uid="{00000000-0004-0000-0000-000085030000}"/>
    <hyperlink ref="E913" location="A125581280V" display="A125581280V" xr:uid="{00000000-0004-0000-0000-000086030000}"/>
    <hyperlink ref="E914" location="A125567240L" display="A125567240L" xr:uid="{00000000-0004-0000-0000-000087030000}"/>
    <hyperlink ref="E915" location="A125556008R" display="A125556008R" xr:uid="{00000000-0004-0000-0000-000088030000}"/>
    <hyperlink ref="E916" location="A125584088X" display="A125584088X" xr:uid="{00000000-0004-0000-0000-000089030000}"/>
    <hyperlink ref="E917" location="A125570048W" display="A125570048W" xr:uid="{00000000-0004-0000-0000-00008A030000}"/>
    <hyperlink ref="E918" location="A125550392K" display="A125550392K" xr:uid="{00000000-0004-0000-0000-00008B030000}"/>
    <hyperlink ref="E919" location="A125578472C" display="A125578472C" xr:uid="{00000000-0004-0000-0000-00008C030000}"/>
    <hyperlink ref="E920" location="A125564432A" display="A125564432A" xr:uid="{00000000-0004-0000-0000-00008D030000}"/>
    <hyperlink ref="E921" location="A125558816X" display="A125558816X" xr:uid="{00000000-0004-0000-0000-00008E030000}"/>
    <hyperlink ref="E922" location="A125586896J" display="A125586896J" xr:uid="{00000000-0004-0000-0000-00008F030000}"/>
    <hyperlink ref="E923" location="A125572856F" display="A125572856F" xr:uid="{00000000-0004-0000-0000-000090030000}"/>
    <hyperlink ref="E924" location="A125561624R" display="A125561624R" xr:uid="{00000000-0004-0000-0000-000091030000}"/>
    <hyperlink ref="E925" location="A125589704J" display="A125589704J" xr:uid="{00000000-0004-0000-0000-000092030000}"/>
    <hyperlink ref="E926" location="A125575664T" display="A125575664T" xr:uid="{00000000-0004-0000-0000-000093030000}"/>
    <hyperlink ref="E927" location="A125553201L" display="A125553201L" xr:uid="{00000000-0004-0000-0000-000094030000}"/>
    <hyperlink ref="E928" location="A125581281W" display="A125581281W" xr:uid="{00000000-0004-0000-0000-000095030000}"/>
    <hyperlink ref="E929" location="A125567241R" display="A125567241R" xr:uid="{00000000-0004-0000-0000-000096030000}"/>
    <hyperlink ref="E930" location="A125553320C" display="A125553320C" xr:uid="{00000000-0004-0000-0000-000097030000}"/>
    <hyperlink ref="E931" location="A125581400A" display="A125581400A" xr:uid="{00000000-0004-0000-0000-000098030000}"/>
    <hyperlink ref="E932" location="A125567360F" display="A125567360F" xr:uid="{00000000-0004-0000-0000-000099030000}"/>
    <hyperlink ref="E933" location="A125556128J" display="A125556128J" xr:uid="{00000000-0004-0000-0000-00009A030000}"/>
    <hyperlink ref="E934" location="A125584208F" display="A125584208F" xr:uid="{00000000-0004-0000-0000-00009B030000}"/>
    <hyperlink ref="E935" location="A125570168R" display="A125570168R" xr:uid="{00000000-0004-0000-0000-00009C030000}"/>
    <hyperlink ref="E936" location="A125550512T" display="A125550512T" xr:uid="{00000000-0004-0000-0000-00009D030000}"/>
    <hyperlink ref="E937" location="A125578592W" display="A125578592W" xr:uid="{00000000-0004-0000-0000-00009E030000}"/>
    <hyperlink ref="E938" location="A125564552V" display="A125564552V" xr:uid="{00000000-0004-0000-0000-00009F030000}"/>
    <hyperlink ref="E939" location="A125558936T" display="A125558936T" xr:uid="{00000000-0004-0000-0000-0000A0030000}"/>
    <hyperlink ref="E940" location="A125587016T" display="A125587016T" xr:uid="{00000000-0004-0000-0000-0000A1030000}"/>
    <hyperlink ref="E941" location="A125572976X" display="A125572976X" xr:uid="{00000000-0004-0000-0000-0000A2030000}"/>
    <hyperlink ref="E942" location="A125561744J" display="A125561744J" xr:uid="{00000000-0004-0000-0000-0000A3030000}"/>
    <hyperlink ref="E943" location="A125589824A" display="A125589824A" xr:uid="{00000000-0004-0000-0000-0000A4030000}"/>
    <hyperlink ref="E944" location="A125575784K" display="A125575784K" xr:uid="{00000000-0004-0000-0000-0000A5030000}"/>
    <hyperlink ref="E945" location="A125553321F" display="A125553321F" xr:uid="{00000000-0004-0000-0000-0000A6030000}"/>
    <hyperlink ref="E946" location="A125581401C" display="A125581401C" xr:uid="{00000000-0004-0000-0000-0000A7030000}"/>
    <hyperlink ref="E947" location="A125567361J" display="A125567361J" xr:uid="{00000000-0004-0000-0000-0000A8030000}"/>
    <hyperlink ref="E948" location="A125553328W" display="A125553328W" xr:uid="{00000000-0004-0000-0000-0000A9030000}"/>
    <hyperlink ref="E949" location="A125581408V" display="A125581408V" xr:uid="{00000000-0004-0000-0000-0000AA030000}"/>
    <hyperlink ref="E950" location="A125567368X" display="A125567368X" xr:uid="{00000000-0004-0000-0000-0000AB030000}"/>
    <hyperlink ref="E951" location="A125556136J" display="A125556136J" xr:uid="{00000000-0004-0000-0000-0000AC030000}"/>
    <hyperlink ref="E952" location="A125584216F" display="A125584216F" xr:uid="{00000000-0004-0000-0000-0000AD030000}"/>
    <hyperlink ref="E953" location="A125570176R" display="A125570176R" xr:uid="{00000000-0004-0000-0000-0000AE030000}"/>
    <hyperlink ref="E954" location="A125550520T" display="A125550520T" xr:uid="{00000000-0004-0000-0000-0000AF030000}"/>
    <hyperlink ref="E955" location="A125578600K" display="A125578600K" xr:uid="{00000000-0004-0000-0000-0000B0030000}"/>
    <hyperlink ref="E956" location="A125564560V" display="A125564560V" xr:uid="{00000000-0004-0000-0000-0000B1030000}"/>
    <hyperlink ref="E957" location="A125558944T" display="A125558944T" xr:uid="{00000000-0004-0000-0000-0000B2030000}"/>
    <hyperlink ref="E958" location="A125587024T" display="A125587024T" xr:uid="{00000000-0004-0000-0000-0000B3030000}"/>
    <hyperlink ref="E959" location="A125572984X" display="A125572984X" xr:uid="{00000000-0004-0000-0000-0000B4030000}"/>
    <hyperlink ref="E960" location="A125561752J" display="A125561752J" xr:uid="{00000000-0004-0000-0000-0000B5030000}"/>
    <hyperlink ref="E961" location="A125589832A" display="A125589832A" xr:uid="{00000000-0004-0000-0000-0000B6030000}"/>
    <hyperlink ref="E962" location="A125575792K" display="A125575792K" xr:uid="{00000000-0004-0000-0000-0000B7030000}"/>
    <hyperlink ref="E963" location="A125553329X" display="A125553329X" xr:uid="{00000000-0004-0000-0000-0000B8030000}"/>
    <hyperlink ref="E964" location="A125581409W" display="A125581409W" xr:uid="{00000000-0004-0000-0000-0000B9030000}"/>
    <hyperlink ref="E965" location="A125567369A" display="A125567369A" xr:uid="{00000000-0004-0000-0000-0000BA030000}"/>
    <hyperlink ref="E966" location="A125553448R" display="A125553448R" xr:uid="{00000000-0004-0000-0000-0000BB030000}"/>
    <hyperlink ref="E967" location="A125581528L" display="A125581528L" xr:uid="{00000000-0004-0000-0000-0000BC030000}"/>
    <hyperlink ref="E968" location="A125567488T" display="A125567488T" xr:uid="{00000000-0004-0000-0000-0000BD030000}"/>
    <hyperlink ref="E969" location="A125556256A" display="A125556256A" xr:uid="{00000000-0004-0000-0000-0000BE030000}"/>
    <hyperlink ref="E970" location="A125584336X" display="A125584336X" xr:uid="{00000000-0004-0000-0000-0000BF030000}"/>
    <hyperlink ref="E971" location="A125570296J" display="A125570296J" xr:uid="{00000000-0004-0000-0000-0000C0030000}"/>
    <hyperlink ref="E972" location="A125550640K" display="A125550640K" xr:uid="{00000000-0004-0000-0000-0000C1030000}"/>
    <hyperlink ref="E973" location="A125578720C" display="A125578720C" xr:uid="{00000000-0004-0000-0000-0000C2030000}"/>
    <hyperlink ref="E974" location="A125564680L" display="A125564680L" xr:uid="{00000000-0004-0000-0000-0000C3030000}"/>
    <hyperlink ref="E975" location="A125559064L" display="A125559064L" xr:uid="{00000000-0004-0000-0000-0000C4030000}"/>
    <hyperlink ref="E976" location="A125587144K" display="A125587144K" xr:uid="{00000000-0004-0000-0000-0000C5030000}"/>
    <hyperlink ref="E977" location="A125573104J" display="A125573104J" xr:uid="{00000000-0004-0000-0000-0000C6030000}"/>
    <hyperlink ref="E978" location="A125561872A" display="A125561872A" xr:uid="{00000000-0004-0000-0000-0000C7030000}"/>
    <hyperlink ref="E979" location="A125589952V" display="A125589952V" xr:uid="{00000000-0004-0000-0000-0000C8030000}"/>
    <hyperlink ref="E980" location="A125575912T" display="A125575912T" xr:uid="{00000000-0004-0000-0000-0000C9030000}"/>
    <hyperlink ref="E981" location="A125553449T" display="A125553449T" xr:uid="{00000000-0004-0000-0000-0000CA030000}"/>
    <hyperlink ref="E982" location="A125581529R" display="A125581529R" xr:uid="{00000000-0004-0000-0000-0000CB030000}"/>
    <hyperlink ref="E983" location="A125567489V" display="A125567489V" xr:uid="{00000000-0004-0000-0000-0000CC030000}"/>
    <hyperlink ref="E984" location="A125553160C" display="A125553160C" xr:uid="{00000000-0004-0000-0000-0000CD030000}"/>
    <hyperlink ref="E985" location="A125581240A" display="A125581240A" xr:uid="{00000000-0004-0000-0000-0000CE030000}"/>
    <hyperlink ref="E986" location="A125567200V" display="A125567200V" xr:uid="{00000000-0004-0000-0000-0000CF030000}"/>
    <hyperlink ref="E987" location="A125555968F" display="A125555968F" xr:uid="{00000000-0004-0000-0000-0000D0030000}"/>
    <hyperlink ref="E988" location="A125584048F" display="A125584048F" xr:uid="{00000000-0004-0000-0000-0000D1030000}"/>
    <hyperlink ref="E989" location="A125570008C" display="A125570008C" xr:uid="{00000000-0004-0000-0000-0000D2030000}"/>
    <hyperlink ref="E990" location="A125550352T" display="A125550352T" xr:uid="{00000000-0004-0000-0000-0000D3030000}"/>
    <hyperlink ref="E991" location="A125578432K" display="A125578432K" xr:uid="{00000000-0004-0000-0000-0000D4030000}"/>
    <hyperlink ref="E992" location="A125564392V" display="A125564392V" xr:uid="{00000000-0004-0000-0000-0000D5030000}"/>
    <hyperlink ref="E993" location="A125558776T" display="A125558776T" xr:uid="{00000000-0004-0000-0000-0000D6030000}"/>
    <hyperlink ref="E994" location="A125586856R" display="A125586856R" xr:uid="{00000000-0004-0000-0000-0000D7030000}"/>
    <hyperlink ref="E995" location="A125572816L" display="A125572816L" xr:uid="{00000000-0004-0000-0000-0000D8030000}"/>
    <hyperlink ref="E996" location="A125561584J" display="A125561584J" xr:uid="{00000000-0004-0000-0000-0000D9030000}"/>
    <hyperlink ref="E997" location="A125589664A" display="A125589664A" xr:uid="{00000000-0004-0000-0000-0000DA030000}"/>
    <hyperlink ref="E998" location="A125575624X" display="A125575624X" xr:uid="{00000000-0004-0000-0000-0000DB030000}"/>
    <hyperlink ref="E999" location="A125553161F" display="A125553161F" xr:uid="{00000000-0004-0000-0000-0000DC030000}"/>
    <hyperlink ref="E1000" location="A125581241C" display="A125581241C" xr:uid="{00000000-0004-0000-0000-0000DD030000}"/>
    <hyperlink ref="E1001" location="A125567201W" display="A125567201W" xr:uid="{00000000-0004-0000-0000-0000DE030000}"/>
    <hyperlink ref="E1002" location="A125553432W" display="A125553432W" xr:uid="{00000000-0004-0000-0000-0000DF030000}"/>
    <hyperlink ref="E1003" location="A125581512V" display="A125581512V" xr:uid="{00000000-0004-0000-0000-0000E0030000}"/>
    <hyperlink ref="E1004" location="A125567472X" display="A125567472X" xr:uid="{00000000-0004-0000-0000-0000E1030000}"/>
    <hyperlink ref="E1005" location="A125556240J" display="A125556240J" xr:uid="{00000000-0004-0000-0000-0000E2030000}"/>
    <hyperlink ref="E1006" location="A125584320F" display="A125584320F" xr:uid="{00000000-0004-0000-0000-0000E3030000}"/>
    <hyperlink ref="E1007" location="A125570280R" display="A125570280R" xr:uid="{00000000-0004-0000-0000-0000E4030000}"/>
    <hyperlink ref="E1008" location="A125550624K" display="A125550624K" xr:uid="{00000000-0004-0000-0000-0000E5030000}"/>
    <hyperlink ref="E1009" location="A125578704C" display="A125578704C" xr:uid="{00000000-0004-0000-0000-0000E6030000}"/>
    <hyperlink ref="E1010" location="A125564664L" display="A125564664L" xr:uid="{00000000-0004-0000-0000-0000E7030000}"/>
    <hyperlink ref="E1011" location="A125559048L" display="A125559048L" xr:uid="{00000000-0004-0000-0000-0000E8030000}"/>
    <hyperlink ref="E1012" location="A125587128K" display="A125587128K" xr:uid="{00000000-0004-0000-0000-0000E9030000}"/>
    <hyperlink ref="E1013" location="A125573088V" display="A125573088V" xr:uid="{00000000-0004-0000-0000-0000EA030000}"/>
    <hyperlink ref="E1014" location="A125561856A" display="A125561856A" xr:uid="{00000000-0004-0000-0000-0000EB030000}"/>
    <hyperlink ref="E1015" location="A125589936V" display="A125589936V" xr:uid="{00000000-0004-0000-0000-0000EC030000}"/>
    <hyperlink ref="E1016" location="A125575896C" display="A125575896C" xr:uid="{00000000-0004-0000-0000-0000ED030000}"/>
    <hyperlink ref="E1017" location="A125553433X" display="A125553433X" xr:uid="{00000000-0004-0000-0000-0000EE030000}"/>
    <hyperlink ref="E1018" location="A125581513W" display="A125581513W" xr:uid="{00000000-0004-0000-0000-0000EF030000}"/>
    <hyperlink ref="E1019" location="A125567473A" display="A125567473A" xr:uid="{00000000-0004-0000-0000-0000F0030000}"/>
    <hyperlink ref="E1020" location="A125553440W" display="A125553440W" xr:uid="{00000000-0004-0000-0000-0000F1030000}"/>
    <hyperlink ref="E1021" location="A125581520V" display="A125581520V" xr:uid="{00000000-0004-0000-0000-0000F2030000}"/>
    <hyperlink ref="E1022" location="A125567480X" display="A125567480X" xr:uid="{00000000-0004-0000-0000-0000F3030000}"/>
    <hyperlink ref="E1023" location="A125556248A" display="A125556248A" xr:uid="{00000000-0004-0000-0000-0000F4030000}"/>
    <hyperlink ref="E1024" location="A125584328X" display="A125584328X" xr:uid="{00000000-0004-0000-0000-0000F5030000}"/>
    <hyperlink ref="E1025" location="A125570288J" display="A125570288J" xr:uid="{00000000-0004-0000-0000-0000F6030000}"/>
    <hyperlink ref="E1026" location="A125550632K" display="A125550632K" xr:uid="{00000000-0004-0000-0000-0000F7030000}"/>
    <hyperlink ref="E1027" location="A125578712C" display="A125578712C" xr:uid="{00000000-0004-0000-0000-0000F8030000}"/>
    <hyperlink ref="E1028" location="A125564672L" display="A125564672L" xr:uid="{00000000-0004-0000-0000-0000F9030000}"/>
    <hyperlink ref="E1029" location="A125559056L" display="A125559056L" xr:uid="{00000000-0004-0000-0000-0000FA030000}"/>
    <hyperlink ref="E1030" location="A125587136K" display="A125587136K" xr:uid="{00000000-0004-0000-0000-0000FB030000}"/>
    <hyperlink ref="E1031" location="A125573096V" display="A125573096V" xr:uid="{00000000-0004-0000-0000-0000FC030000}"/>
    <hyperlink ref="E1032" location="A125561864A" display="A125561864A" xr:uid="{00000000-0004-0000-0000-0000FD030000}"/>
    <hyperlink ref="E1033" location="A125589944V" display="A125589944V" xr:uid="{00000000-0004-0000-0000-0000FE030000}"/>
    <hyperlink ref="E1034" location="A125575904T" display="A125575904T" xr:uid="{00000000-0004-0000-0000-0000FF030000}"/>
    <hyperlink ref="E1035" location="A125553441X" display="A125553441X" xr:uid="{00000000-0004-0000-0000-000000040000}"/>
    <hyperlink ref="E1036" location="A125581521W" display="A125581521W" xr:uid="{00000000-0004-0000-0000-000001040000}"/>
    <hyperlink ref="E1037" location="A125567481A" display="A125567481A" xr:uid="{00000000-0004-0000-0000-000002040000}"/>
    <hyperlink ref="E1038" location="A125553168W" display="A125553168W" xr:uid="{00000000-0004-0000-0000-000003040000}"/>
    <hyperlink ref="E1039" location="A125581248V" display="A125581248V" xr:uid="{00000000-0004-0000-0000-000004040000}"/>
    <hyperlink ref="E1040" location="A125567208L" display="A125567208L" xr:uid="{00000000-0004-0000-0000-000005040000}"/>
    <hyperlink ref="E1041" location="A125555976F" display="A125555976F" xr:uid="{00000000-0004-0000-0000-000006040000}"/>
    <hyperlink ref="E1042" location="A125584056F" display="A125584056F" xr:uid="{00000000-0004-0000-0000-000007040000}"/>
    <hyperlink ref="E1043" location="A125570016C" display="A125570016C" xr:uid="{00000000-0004-0000-0000-000008040000}"/>
    <hyperlink ref="E1044" location="A125550360T" display="A125550360T" xr:uid="{00000000-0004-0000-0000-000009040000}"/>
    <hyperlink ref="E1045" location="A125578440K" display="A125578440K" xr:uid="{00000000-0004-0000-0000-00000A040000}"/>
    <hyperlink ref="E1046" location="A125564400J" display="A125564400J" xr:uid="{00000000-0004-0000-0000-00000B040000}"/>
    <hyperlink ref="E1047" location="A125558784T" display="A125558784T" xr:uid="{00000000-0004-0000-0000-00000C040000}"/>
    <hyperlink ref="E1048" location="A125586864R" display="A125586864R" xr:uid="{00000000-0004-0000-0000-00000D040000}"/>
    <hyperlink ref="E1049" location="A125572824L" display="A125572824L" xr:uid="{00000000-0004-0000-0000-00000E040000}"/>
    <hyperlink ref="E1050" location="A125561592J" display="A125561592J" xr:uid="{00000000-0004-0000-0000-00000F040000}"/>
    <hyperlink ref="E1051" location="A125589672A" display="A125589672A" xr:uid="{00000000-0004-0000-0000-000010040000}"/>
    <hyperlink ref="E1052" location="A125575632X" display="A125575632X" xr:uid="{00000000-0004-0000-0000-000011040000}"/>
    <hyperlink ref="E1053" location="A125553169X" display="A125553169X" xr:uid="{00000000-0004-0000-0000-000012040000}"/>
    <hyperlink ref="E1054" location="A125581249W" display="A125581249W" xr:uid="{00000000-0004-0000-0000-000013040000}"/>
    <hyperlink ref="E1055" location="A125567209R" display="A125567209R" xr:uid="{00000000-0004-0000-0000-000014040000}"/>
    <hyperlink ref="E1056" location="A125553248W" display="A125553248W" xr:uid="{00000000-0004-0000-0000-000015040000}"/>
    <hyperlink ref="E1057" location="A125581328V" display="A125581328V" xr:uid="{00000000-0004-0000-0000-000016040000}"/>
    <hyperlink ref="E1058" location="A125567288X" display="A125567288X" xr:uid="{00000000-0004-0000-0000-000017040000}"/>
    <hyperlink ref="E1059" location="A125556056J" display="A125556056J" xr:uid="{00000000-0004-0000-0000-000018040000}"/>
    <hyperlink ref="E1060" location="A125584136F" display="A125584136F" xr:uid="{00000000-0004-0000-0000-000019040000}"/>
    <hyperlink ref="E1061" location="A125570096R" display="A125570096R" xr:uid="{00000000-0004-0000-0000-00001A040000}"/>
    <hyperlink ref="E1062" location="A125550440T" display="A125550440T" xr:uid="{00000000-0004-0000-0000-00001B040000}"/>
    <hyperlink ref="E1063" location="A125578520K" display="A125578520K" xr:uid="{00000000-0004-0000-0000-00001C040000}"/>
    <hyperlink ref="E1064" location="A125564480V" display="A125564480V" xr:uid="{00000000-0004-0000-0000-00001D040000}"/>
    <hyperlink ref="E1065" location="A125558864T" display="A125558864T" xr:uid="{00000000-0004-0000-0000-00001E040000}"/>
    <hyperlink ref="E1066" location="A125586944R" display="A125586944R" xr:uid="{00000000-0004-0000-0000-00001F040000}"/>
    <hyperlink ref="E1067" location="A125572904L" display="A125572904L" xr:uid="{00000000-0004-0000-0000-000020040000}"/>
    <hyperlink ref="E1068" location="A125561672J" display="A125561672J" xr:uid="{00000000-0004-0000-0000-000021040000}"/>
    <hyperlink ref="E1069" location="A125589752A" display="A125589752A" xr:uid="{00000000-0004-0000-0000-000022040000}"/>
    <hyperlink ref="E1070" location="A125575712X" display="A125575712X" xr:uid="{00000000-0004-0000-0000-000023040000}"/>
    <hyperlink ref="E1071" location="A125553249X" display="A125553249X" xr:uid="{00000000-0004-0000-0000-000024040000}"/>
    <hyperlink ref="E1072" location="A125581329W" display="A125581329W" xr:uid="{00000000-0004-0000-0000-000025040000}"/>
    <hyperlink ref="E1073" location="A125567289A" display="A125567289A" xr:uid="{00000000-0004-0000-0000-000026040000}"/>
    <hyperlink ref="E1074" location="A125553336W" display="A125553336W" xr:uid="{00000000-0004-0000-0000-000027040000}"/>
    <hyperlink ref="E1075" location="A125581416V" display="A125581416V" xr:uid="{00000000-0004-0000-0000-000028040000}"/>
    <hyperlink ref="E1076" location="A125567376X" display="A125567376X" xr:uid="{00000000-0004-0000-0000-000029040000}"/>
    <hyperlink ref="E1077" location="A125556144J" display="A125556144J" xr:uid="{00000000-0004-0000-0000-00002A040000}"/>
    <hyperlink ref="E1078" location="A125584224F" display="A125584224F" xr:uid="{00000000-0004-0000-0000-00002B040000}"/>
    <hyperlink ref="E1079" location="A125570184R" display="A125570184R" xr:uid="{00000000-0004-0000-0000-00002C040000}"/>
    <hyperlink ref="E1080" location="A125550528K" display="A125550528K" xr:uid="{00000000-0004-0000-0000-00002D040000}"/>
    <hyperlink ref="E1081" location="A125578608C" display="A125578608C" xr:uid="{00000000-0004-0000-0000-00002E040000}"/>
    <hyperlink ref="E1082" location="A125564568L" display="A125564568L" xr:uid="{00000000-0004-0000-0000-00002F040000}"/>
    <hyperlink ref="E1083" location="A125558952T" display="A125558952T" xr:uid="{00000000-0004-0000-0000-000030040000}"/>
    <hyperlink ref="E1084" location="A125587032T" display="A125587032T" xr:uid="{00000000-0004-0000-0000-000031040000}"/>
    <hyperlink ref="E1085" location="A125572992X" display="A125572992X" xr:uid="{00000000-0004-0000-0000-000032040000}"/>
    <hyperlink ref="E1086" location="A125561760J" display="A125561760J" xr:uid="{00000000-0004-0000-0000-000033040000}"/>
    <hyperlink ref="E1087" location="A125589840A" display="A125589840A" xr:uid="{00000000-0004-0000-0000-000034040000}"/>
    <hyperlink ref="E1088" location="A125575800X" display="A125575800X" xr:uid="{00000000-0004-0000-0000-000035040000}"/>
    <hyperlink ref="E1089" location="A125553337X" display="A125553337X" xr:uid="{00000000-0004-0000-0000-000036040000}"/>
    <hyperlink ref="E1090" location="A125581417W" display="A125581417W" xr:uid="{00000000-0004-0000-0000-000037040000}"/>
    <hyperlink ref="E1091" location="A125567377A" display="A125567377A" xr:uid="{00000000-0004-0000-0000-000038040000}"/>
    <hyperlink ref="E1092" location="A125553456R" display="A125553456R" xr:uid="{00000000-0004-0000-0000-000039040000}"/>
    <hyperlink ref="E1093" location="A125581536L" display="A125581536L" xr:uid="{00000000-0004-0000-0000-00003A040000}"/>
    <hyperlink ref="E1094" location="A125567496T" display="A125567496T" xr:uid="{00000000-0004-0000-0000-00003B040000}"/>
    <hyperlink ref="E1095" location="A125556264A" display="A125556264A" xr:uid="{00000000-0004-0000-0000-00003C040000}"/>
    <hyperlink ref="E1096" location="A125584344X" display="A125584344X" xr:uid="{00000000-0004-0000-0000-00003D040000}"/>
    <hyperlink ref="E1097" location="A125570304W" display="A125570304W" xr:uid="{00000000-0004-0000-0000-00003E040000}"/>
    <hyperlink ref="E1098" location="A125550648C" display="A125550648C" xr:uid="{00000000-0004-0000-0000-00003F040000}"/>
    <hyperlink ref="E1099" location="A125578728W" display="A125578728W" xr:uid="{00000000-0004-0000-0000-000040040000}"/>
    <hyperlink ref="E1100" location="A125564688F" display="A125564688F" xr:uid="{00000000-0004-0000-0000-000041040000}"/>
    <hyperlink ref="E1101" location="A125559072L" display="A125559072L" xr:uid="{00000000-0004-0000-0000-000042040000}"/>
    <hyperlink ref="E1102" location="A125587152K" display="A125587152K" xr:uid="{00000000-0004-0000-0000-000043040000}"/>
    <hyperlink ref="E1103" location="A125573112J" display="A125573112J" xr:uid="{00000000-0004-0000-0000-000044040000}"/>
    <hyperlink ref="E1104" location="A125561880A" display="A125561880A" xr:uid="{00000000-0004-0000-0000-000045040000}"/>
    <hyperlink ref="E1105" location="A125589960V" display="A125589960V" xr:uid="{00000000-0004-0000-0000-000046040000}"/>
    <hyperlink ref="E1106" location="A125575920T" display="A125575920T" xr:uid="{00000000-0004-0000-0000-000047040000}"/>
    <hyperlink ref="E1107" location="A125553457T" display="A125553457T" xr:uid="{00000000-0004-0000-0000-000048040000}"/>
    <hyperlink ref="E1108" location="A125581537R" display="A125581537R" xr:uid="{00000000-0004-0000-0000-000049040000}"/>
    <hyperlink ref="E1109" location="A125567497V" display="A125567497V" xr:uid="{00000000-0004-0000-0000-00004A040000}"/>
    <hyperlink ref="E1110" location="A125553176W" display="A125553176W" xr:uid="{00000000-0004-0000-0000-00004B040000}"/>
    <hyperlink ref="E1111" location="A125581256V" display="A125581256V" xr:uid="{00000000-0004-0000-0000-00004C040000}"/>
    <hyperlink ref="E1112" location="A125567216L" display="A125567216L" xr:uid="{00000000-0004-0000-0000-00004D040000}"/>
    <hyperlink ref="E1113" location="A125555984F" display="A125555984F" xr:uid="{00000000-0004-0000-0000-00004E040000}"/>
    <hyperlink ref="E1114" location="A125584064F" display="A125584064F" xr:uid="{00000000-0004-0000-0000-00004F040000}"/>
    <hyperlink ref="E1115" location="A125570024C" display="A125570024C" xr:uid="{00000000-0004-0000-0000-000050040000}"/>
    <hyperlink ref="E1116" location="A125550368K" display="A125550368K" xr:uid="{00000000-0004-0000-0000-000051040000}"/>
    <hyperlink ref="E1117" location="A125578448C" display="A125578448C" xr:uid="{00000000-0004-0000-0000-000052040000}"/>
    <hyperlink ref="E1118" location="A125564408A" display="A125564408A" xr:uid="{00000000-0004-0000-0000-000053040000}"/>
    <hyperlink ref="E1119" location="A125558792T" display="A125558792T" xr:uid="{00000000-0004-0000-0000-000054040000}"/>
    <hyperlink ref="E1120" location="A125586872R" display="A125586872R" xr:uid="{00000000-0004-0000-0000-000055040000}"/>
    <hyperlink ref="E1121" location="A125572832L" display="A125572832L" xr:uid="{00000000-0004-0000-0000-000056040000}"/>
    <hyperlink ref="E1122" location="A125561600W" display="A125561600W" xr:uid="{00000000-0004-0000-0000-000057040000}"/>
    <hyperlink ref="E1123" location="A125589680A" display="A125589680A" xr:uid="{00000000-0004-0000-0000-000058040000}"/>
    <hyperlink ref="E1124" location="A125575640X" display="A125575640X" xr:uid="{00000000-0004-0000-0000-000059040000}"/>
    <hyperlink ref="E1125" location="A125553177X" display="A125553177X" xr:uid="{00000000-0004-0000-0000-00005A040000}"/>
    <hyperlink ref="E1126" location="A125581257W" display="A125581257W" xr:uid="{00000000-0004-0000-0000-00005B040000}"/>
    <hyperlink ref="E1127" location="A125567217R" display="A125567217R" xr:uid="{00000000-0004-0000-0000-00005C040000}"/>
    <hyperlink ref="E1128" location="A125553376R" display="A125553376R" xr:uid="{00000000-0004-0000-0000-00005D040000}"/>
    <hyperlink ref="E1129" location="A125581456L" display="A125581456L" xr:uid="{00000000-0004-0000-0000-00005E040000}"/>
    <hyperlink ref="E1130" location="A125567416F" display="A125567416F" xr:uid="{00000000-0004-0000-0000-00005F040000}"/>
    <hyperlink ref="E1131" location="A125556184A" display="A125556184A" xr:uid="{00000000-0004-0000-0000-000060040000}"/>
    <hyperlink ref="E1132" location="A125584264X" display="A125584264X" xr:uid="{00000000-0004-0000-0000-000061040000}"/>
    <hyperlink ref="E1133" location="A125570224W" display="A125570224W" xr:uid="{00000000-0004-0000-0000-000062040000}"/>
    <hyperlink ref="E1134" location="A125550568C" display="A125550568C" xr:uid="{00000000-0004-0000-0000-000063040000}"/>
    <hyperlink ref="E1135" location="A125578648W" display="A125578648W" xr:uid="{00000000-0004-0000-0000-000064040000}"/>
    <hyperlink ref="E1136" location="A125564608V" display="A125564608V" xr:uid="{00000000-0004-0000-0000-000065040000}"/>
    <hyperlink ref="E1137" location="A125558992K" display="A125558992K" xr:uid="{00000000-0004-0000-0000-000066040000}"/>
    <hyperlink ref="E1138" location="A125587072K" display="A125587072K" xr:uid="{00000000-0004-0000-0000-000067040000}"/>
    <hyperlink ref="E1139" location="A125573032J" display="A125573032J" xr:uid="{00000000-0004-0000-0000-000068040000}"/>
    <hyperlink ref="E1140" location="A125561800R" display="A125561800R" xr:uid="{00000000-0004-0000-0000-000069040000}"/>
    <hyperlink ref="E1141" location="A125589880V" display="A125589880V" xr:uid="{00000000-0004-0000-0000-00006A040000}"/>
    <hyperlink ref="E1142" location="A125575840T" display="A125575840T" xr:uid="{00000000-0004-0000-0000-00006B040000}"/>
    <hyperlink ref="E1143" location="A125553377T" display="A125553377T" xr:uid="{00000000-0004-0000-0000-00006C040000}"/>
    <hyperlink ref="E1144" location="A125581457R" display="A125581457R" xr:uid="{00000000-0004-0000-0000-00006D040000}"/>
    <hyperlink ref="E1145" location="A125567417J" display="A125567417J" xr:uid="{00000000-0004-0000-0000-00006E040000}"/>
    <hyperlink ref="E1146" location="A125553384R" display="A125553384R" xr:uid="{00000000-0004-0000-0000-00006F040000}"/>
    <hyperlink ref="E1147" location="A125581464L" display="A125581464L" xr:uid="{00000000-0004-0000-0000-000070040000}"/>
    <hyperlink ref="E1148" location="A125567424F" display="A125567424F" xr:uid="{00000000-0004-0000-0000-000071040000}"/>
    <hyperlink ref="E1149" location="A125556192A" display="A125556192A" xr:uid="{00000000-0004-0000-0000-000072040000}"/>
    <hyperlink ref="E1150" location="A125584272X" display="A125584272X" xr:uid="{00000000-0004-0000-0000-000073040000}"/>
    <hyperlink ref="E1151" location="A125570232W" display="A125570232W" xr:uid="{00000000-0004-0000-0000-000074040000}"/>
    <hyperlink ref="E1152" location="A125550576C" display="A125550576C" xr:uid="{00000000-0004-0000-0000-000075040000}"/>
    <hyperlink ref="E1153" location="A125578656W" display="A125578656W" xr:uid="{00000000-0004-0000-0000-000076040000}"/>
    <hyperlink ref="E1154" location="A125564616V" display="A125564616V" xr:uid="{00000000-0004-0000-0000-000077040000}"/>
    <hyperlink ref="E1155" location="A125559000A" display="A125559000A" xr:uid="{00000000-0004-0000-0000-000078040000}"/>
    <hyperlink ref="E1156" location="A125587080K" display="A125587080K" xr:uid="{00000000-0004-0000-0000-000079040000}"/>
    <hyperlink ref="E1157" location="A125573040J" display="A125573040J" xr:uid="{00000000-0004-0000-0000-00007A040000}"/>
    <hyperlink ref="E1158" location="A125561808J" display="A125561808J" xr:uid="{00000000-0004-0000-0000-00007B040000}"/>
    <hyperlink ref="E1159" location="A125589888L" display="A125589888L" xr:uid="{00000000-0004-0000-0000-00007C040000}"/>
    <hyperlink ref="E1160" location="A125575848K" display="A125575848K" xr:uid="{00000000-0004-0000-0000-00007D040000}"/>
    <hyperlink ref="E1161" location="A125553385T" display="A125553385T" xr:uid="{00000000-0004-0000-0000-00007E040000}"/>
    <hyperlink ref="E1162" location="A125581465R" display="A125581465R" xr:uid="{00000000-0004-0000-0000-00007F040000}"/>
    <hyperlink ref="E1163" location="A125567425J" display="A125567425J" xr:uid="{00000000-0004-0000-0000-000080040000}"/>
    <hyperlink ref="E1164" location="A125553216C" display="A125553216C" xr:uid="{00000000-0004-0000-0000-000081040000}"/>
    <hyperlink ref="E1165" location="A125581296L" display="A125581296L" xr:uid="{00000000-0004-0000-0000-000082040000}"/>
    <hyperlink ref="E1166" location="A125567256F" display="A125567256F" xr:uid="{00000000-0004-0000-0000-000083040000}"/>
    <hyperlink ref="E1167" location="A125556024R" display="A125556024R" xr:uid="{00000000-0004-0000-0000-000084040000}"/>
    <hyperlink ref="E1168" location="A125584104L" display="A125584104L" xr:uid="{00000000-0004-0000-0000-000085040000}"/>
    <hyperlink ref="E1169" location="A125570064W" display="A125570064W" xr:uid="{00000000-0004-0000-0000-000086040000}"/>
    <hyperlink ref="E1170" location="A125550408T" display="A125550408T" xr:uid="{00000000-0004-0000-0000-000087040000}"/>
    <hyperlink ref="E1171" location="A125578488W" display="A125578488W" xr:uid="{00000000-0004-0000-0000-000088040000}"/>
    <hyperlink ref="E1172" location="A125564448V" display="A125564448V" xr:uid="{00000000-0004-0000-0000-000089040000}"/>
    <hyperlink ref="E1173" location="A125558832X" display="A125558832X" xr:uid="{00000000-0004-0000-0000-00008A040000}"/>
    <hyperlink ref="E1174" location="A125586912W" display="A125586912W" xr:uid="{00000000-0004-0000-0000-00008B040000}"/>
    <hyperlink ref="E1175" location="A125572872F" display="A125572872F" xr:uid="{00000000-0004-0000-0000-00008C040000}"/>
    <hyperlink ref="E1176" location="A125561640R" display="A125561640R" xr:uid="{00000000-0004-0000-0000-00008D040000}"/>
    <hyperlink ref="E1177" location="A125589720J" display="A125589720J" xr:uid="{00000000-0004-0000-0000-00008E040000}"/>
    <hyperlink ref="E1178" location="A125575680T" display="A125575680T" xr:uid="{00000000-0004-0000-0000-00008F040000}"/>
    <hyperlink ref="E1179" location="A125553217F" display="A125553217F" xr:uid="{00000000-0004-0000-0000-000090040000}"/>
    <hyperlink ref="E1180" location="A125581297R" display="A125581297R" xr:uid="{00000000-0004-0000-0000-000091040000}"/>
    <hyperlink ref="E1181" location="A125567257J" display="A125567257J" xr:uid="{00000000-0004-0000-0000-000092040000}"/>
    <hyperlink ref="E1182" location="A125553184W" display="A125553184W" xr:uid="{00000000-0004-0000-0000-000093040000}"/>
    <hyperlink ref="E1183" location="A125581264V" display="A125581264V" xr:uid="{00000000-0004-0000-0000-000094040000}"/>
    <hyperlink ref="E1184" location="A125567224L" display="A125567224L" xr:uid="{00000000-0004-0000-0000-000095040000}"/>
    <hyperlink ref="E1185" location="A125555992F" display="A125555992F" xr:uid="{00000000-0004-0000-0000-000096040000}"/>
    <hyperlink ref="E1186" location="A125584072F" display="A125584072F" xr:uid="{00000000-0004-0000-0000-000097040000}"/>
    <hyperlink ref="E1187" location="A125570032C" display="A125570032C" xr:uid="{00000000-0004-0000-0000-000098040000}"/>
    <hyperlink ref="E1188" location="A125550376K" display="A125550376K" xr:uid="{00000000-0004-0000-0000-000099040000}"/>
    <hyperlink ref="E1189" location="A125578456C" display="A125578456C" xr:uid="{00000000-0004-0000-0000-00009A040000}"/>
    <hyperlink ref="E1190" location="A125564416A" display="A125564416A" xr:uid="{00000000-0004-0000-0000-00009B040000}"/>
    <hyperlink ref="E1191" location="A125558800F" display="A125558800F" xr:uid="{00000000-0004-0000-0000-00009C040000}"/>
    <hyperlink ref="E1192" location="A125586880R" display="A125586880R" xr:uid="{00000000-0004-0000-0000-00009D040000}"/>
    <hyperlink ref="E1193" location="A125572840L" display="A125572840L" xr:uid="{00000000-0004-0000-0000-00009E040000}"/>
    <hyperlink ref="E1194" location="A125561608R" display="A125561608R" xr:uid="{00000000-0004-0000-0000-00009F040000}"/>
    <hyperlink ref="E1195" location="A125589688V" display="A125589688V" xr:uid="{00000000-0004-0000-0000-0000A0040000}"/>
    <hyperlink ref="E1196" location="A125575648T" display="A125575648T" xr:uid="{00000000-0004-0000-0000-0000A1040000}"/>
    <hyperlink ref="E1197" location="A125553185X" display="A125553185X" xr:uid="{00000000-0004-0000-0000-0000A2040000}"/>
    <hyperlink ref="E1198" location="A125581265W" display="A125581265W" xr:uid="{00000000-0004-0000-0000-0000A3040000}"/>
    <hyperlink ref="E1199" location="A125567225R" display="A125567225R" xr:uid="{00000000-0004-0000-0000-0000A4040000}"/>
    <hyperlink ref="E1200" location="A125553256W" display="A125553256W" xr:uid="{00000000-0004-0000-0000-0000A5040000}"/>
    <hyperlink ref="E1201" location="A125581336V" display="A125581336V" xr:uid="{00000000-0004-0000-0000-0000A6040000}"/>
    <hyperlink ref="E1202" location="A125567296X" display="A125567296X" xr:uid="{00000000-0004-0000-0000-0000A7040000}"/>
    <hyperlink ref="E1203" location="A125556064J" display="A125556064J" xr:uid="{00000000-0004-0000-0000-0000A8040000}"/>
    <hyperlink ref="E1204" location="A125584144F" display="A125584144F" xr:uid="{00000000-0004-0000-0000-0000A9040000}"/>
    <hyperlink ref="E1205" location="A125570104C" display="A125570104C" xr:uid="{00000000-0004-0000-0000-0000AA040000}"/>
    <hyperlink ref="E1206" location="A125550448K" display="A125550448K" xr:uid="{00000000-0004-0000-0000-0000AB040000}"/>
    <hyperlink ref="E1207" location="A125578528C" display="A125578528C" xr:uid="{00000000-0004-0000-0000-0000AC040000}"/>
    <hyperlink ref="E1208" location="A125564488L" display="A125564488L" xr:uid="{00000000-0004-0000-0000-0000AD040000}"/>
    <hyperlink ref="E1209" location="A125558872T" display="A125558872T" xr:uid="{00000000-0004-0000-0000-0000AE040000}"/>
    <hyperlink ref="E1210" location="A125586952R" display="A125586952R" xr:uid="{00000000-0004-0000-0000-0000AF040000}"/>
    <hyperlink ref="E1211" location="A125572912L" display="A125572912L" xr:uid="{00000000-0004-0000-0000-0000B0040000}"/>
    <hyperlink ref="E1212" location="A125561680J" display="A125561680J" xr:uid="{00000000-0004-0000-0000-0000B1040000}"/>
    <hyperlink ref="E1213" location="A125589760A" display="A125589760A" xr:uid="{00000000-0004-0000-0000-0000B2040000}"/>
    <hyperlink ref="E1214" location="A125575720X" display="A125575720X" xr:uid="{00000000-0004-0000-0000-0000B3040000}"/>
    <hyperlink ref="E1215" location="A125553257X" display="A125553257X" xr:uid="{00000000-0004-0000-0000-0000B4040000}"/>
    <hyperlink ref="E1216" location="A125581337W" display="A125581337W" xr:uid="{00000000-0004-0000-0000-0000B5040000}"/>
    <hyperlink ref="E1217" location="A125567297A" display="A125567297A" xr:uid="{00000000-0004-0000-0000-0000B6040000}"/>
    <hyperlink ref="E1218" location="A125553208C" display="A125553208C" xr:uid="{00000000-0004-0000-0000-0000B7040000}"/>
    <hyperlink ref="E1219" location="A125581288L" display="A125581288L" xr:uid="{00000000-0004-0000-0000-0000B8040000}"/>
    <hyperlink ref="E1220" location="A125567248F" display="A125567248F" xr:uid="{00000000-0004-0000-0000-0000B9040000}"/>
    <hyperlink ref="E1221" location="A125556016R" display="A125556016R" xr:uid="{00000000-0004-0000-0000-0000BA040000}"/>
    <hyperlink ref="E1222" location="A125584096X" display="A125584096X" xr:uid="{00000000-0004-0000-0000-0000BB040000}"/>
    <hyperlink ref="E1223" location="A125570056W" display="A125570056W" xr:uid="{00000000-0004-0000-0000-0000BC040000}"/>
    <hyperlink ref="E1224" location="A125550400X" display="A125550400X" xr:uid="{00000000-0004-0000-0000-0000BD040000}"/>
    <hyperlink ref="E1225" location="A125578480C" display="A125578480C" xr:uid="{00000000-0004-0000-0000-0000BE040000}"/>
    <hyperlink ref="E1226" location="A125564440A" display="A125564440A" xr:uid="{00000000-0004-0000-0000-0000BF040000}"/>
    <hyperlink ref="E1227" location="A125558824X" display="A125558824X" xr:uid="{00000000-0004-0000-0000-0000C0040000}"/>
    <hyperlink ref="E1228" location="A125586904W" display="A125586904W" xr:uid="{00000000-0004-0000-0000-0000C1040000}"/>
    <hyperlink ref="E1229" location="A125572864F" display="A125572864F" xr:uid="{00000000-0004-0000-0000-0000C2040000}"/>
    <hyperlink ref="E1230" location="A125561632R" display="A125561632R" xr:uid="{00000000-0004-0000-0000-0000C3040000}"/>
    <hyperlink ref="E1231" location="A125589712J" display="A125589712J" xr:uid="{00000000-0004-0000-0000-0000C4040000}"/>
    <hyperlink ref="E1232" location="A125575672T" display="A125575672T" xr:uid="{00000000-0004-0000-0000-0000C5040000}"/>
    <hyperlink ref="E1233" location="A125553209F" display="A125553209F" xr:uid="{00000000-0004-0000-0000-0000C6040000}"/>
    <hyperlink ref="E1234" location="A125581289R" display="A125581289R" xr:uid="{00000000-0004-0000-0000-0000C7040000}"/>
    <hyperlink ref="E1235" location="A125567249J" display="A125567249J" xr:uid="{00000000-0004-0000-0000-0000C8040000}"/>
    <hyperlink ref="E1236" location="A125553264W" display="A125553264W" xr:uid="{00000000-0004-0000-0000-0000C9040000}"/>
    <hyperlink ref="E1237" location="A125581344V" display="A125581344V" xr:uid="{00000000-0004-0000-0000-0000CA040000}"/>
    <hyperlink ref="E1238" location="A125567304L" display="A125567304L" xr:uid="{00000000-0004-0000-0000-0000CB040000}"/>
    <hyperlink ref="E1239" location="A125556072J" display="A125556072J" xr:uid="{00000000-0004-0000-0000-0000CC040000}"/>
    <hyperlink ref="E1240" location="A125584152F" display="A125584152F" xr:uid="{00000000-0004-0000-0000-0000CD040000}"/>
    <hyperlink ref="E1241" location="A125570112C" display="A125570112C" xr:uid="{00000000-0004-0000-0000-0000CE040000}"/>
    <hyperlink ref="E1242" location="A125550456K" display="A125550456K" xr:uid="{00000000-0004-0000-0000-0000CF040000}"/>
    <hyperlink ref="E1243" location="A125578536C" display="A125578536C" xr:uid="{00000000-0004-0000-0000-0000D0040000}"/>
    <hyperlink ref="E1244" location="A125564496L" display="A125564496L" xr:uid="{00000000-0004-0000-0000-0000D1040000}"/>
    <hyperlink ref="E1245" location="A125558880T" display="A125558880T" xr:uid="{00000000-0004-0000-0000-0000D2040000}"/>
    <hyperlink ref="E1246" location="A125586960R" display="A125586960R" xr:uid="{00000000-0004-0000-0000-0000D3040000}"/>
    <hyperlink ref="E1247" location="A125572920L" display="A125572920L" xr:uid="{00000000-0004-0000-0000-0000D4040000}"/>
    <hyperlink ref="E1248" location="A125561688A" display="A125561688A" xr:uid="{00000000-0004-0000-0000-0000D5040000}"/>
    <hyperlink ref="E1249" location="A125589768V" display="A125589768V" xr:uid="{00000000-0004-0000-0000-0000D6040000}"/>
    <hyperlink ref="E1250" location="A125575728T" display="A125575728T" xr:uid="{00000000-0004-0000-0000-0000D7040000}"/>
    <hyperlink ref="E1251" location="A125553265X" display="A125553265X" xr:uid="{00000000-0004-0000-0000-0000D8040000}"/>
    <hyperlink ref="E1252" location="A125581345W" display="A125581345W" xr:uid="{00000000-0004-0000-0000-0000D9040000}"/>
    <hyperlink ref="E1253" location="A125567305R" display="A125567305R" xr:uid="{00000000-0004-0000-0000-0000DA040000}"/>
    <hyperlink ref="E1254" location="A125553224C" display="A125553224C" xr:uid="{00000000-0004-0000-0000-0000DB040000}"/>
    <hyperlink ref="E1255" location="A125581304A" display="A125581304A" xr:uid="{00000000-0004-0000-0000-0000DC040000}"/>
    <hyperlink ref="E1256" location="A125567264F" display="A125567264F" xr:uid="{00000000-0004-0000-0000-0000DD040000}"/>
    <hyperlink ref="E1257" location="A125556032R" display="A125556032R" xr:uid="{00000000-0004-0000-0000-0000DE040000}"/>
    <hyperlink ref="E1258" location="A125584112L" display="A125584112L" xr:uid="{00000000-0004-0000-0000-0000DF040000}"/>
    <hyperlink ref="E1259" location="A125570072W" display="A125570072W" xr:uid="{00000000-0004-0000-0000-0000E0040000}"/>
    <hyperlink ref="E1260" location="A125550416T" display="A125550416T" xr:uid="{00000000-0004-0000-0000-0000E1040000}"/>
    <hyperlink ref="E1261" location="A125578496W" display="A125578496W" xr:uid="{00000000-0004-0000-0000-0000E2040000}"/>
    <hyperlink ref="E1262" location="A125564456V" display="A125564456V" xr:uid="{00000000-0004-0000-0000-0000E3040000}"/>
    <hyperlink ref="E1263" location="A125558840X" display="A125558840X" xr:uid="{00000000-0004-0000-0000-0000E4040000}"/>
    <hyperlink ref="E1264" location="A125586920W" display="A125586920W" xr:uid="{00000000-0004-0000-0000-0000E5040000}"/>
    <hyperlink ref="E1265" location="A125572880F" display="A125572880F" xr:uid="{00000000-0004-0000-0000-0000E6040000}"/>
    <hyperlink ref="E1266" location="A125561648J" display="A125561648J" xr:uid="{00000000-0004-0000-0000-0000E7040000}"/>
    <hyperlink ref="E1267" location="A125589728A" display="A125589728A" xr:uid="{00000000-0004-0000-0000-0000E8040000}"/>
    <hyperlink ref="E1268" location="A125575688K" display="A125575688K" xr:uid="{00000000-0004-0000-0000-0000E9040000}"/>
    <hyperlink ref="E1269" location="A125553225F" display="A125553225F" xr:uid="{00000000-0004-0000-0000-0000EA040000}"/>
    <hyperlink ref="E1270" location="A125581305C" display="A125581305C" xr:uid="{00000000-0004-0000-0000-0000EB040000}"/>
    <hyperlink ref="E1271" location="A125567265J" display="A125567265J" xr:uid="{00000000-0004-0000-0000-0000EC040000}"/>
    <hyperlink ref="E1272" location="A125553272W" display="A125553272W" xr:uid="{00000000-0004-0000-0000-0000ED040000}"/>
    <hyperlink ref="E1273" location="A125581352V" display="A125581352V" xr:uid="{00000000-0004-0000-0000-0000EE040000}"/>
    <hyperlink ref="E1274" location="A125567312L" display="A125567312L" xr:uid="{00000000-0004-0000-0000-0000EF040000}"/>
    <hyperlink ref="E1275" location="A125556080J" display="A125556080J" xr:uid="{00000000-0004-0000-0000-0000F0040000}"/>
    <hyperlink ref="E1276" location="A125584160F" display="A125584160F" xr:uid="{00000000-0004-0000-0000-0000F1040000}"/>
    <hyperlink ref="E1277" location="A125570120C" display="A125570120C" xr:uid="{00000000-0004-0000-0000-0000F2040000}"/>
    <hyperlink ref="E1278" location="A125550464K" display="A125550464K" xr:uid="{00000000-0004-0000-0000-0000F3040000}"/>
    <hyperlink ref="E1279" location="A125578544C" display="A125578544C" xr:uid="{00000000-0004-0000-0000-0000F4040000}"/>
    <hyperlink ref="E1280" location="A125564504A" display="A125564504A" xr:uid="{00000000-0004-0000-0000-0000F5040000}"/>
    <hyperlink ref="E1281" location="A125558888K" display="A125558888K" xr:uid="{00000000-0004-0000-0000-0000F6040000}"/>
    <hyperlink ref="E1282" location="A125586968J" display="A125586968J" xr:uid="{00000000-0004-0000-0000-0000F7040000}"/>
    <hyperlink ref="E1283" location="A125572928F" display="A125572928F" xr:uid="{00000000-0004-0000-0000-0000F8040000}"/>
    <hyperlink ref="E1284" location="A125561696A" display="A125561696A" xr:uid="{00000000-0004-0000-0000-0000F9040000}"/>
    <hyperlink ref="E1285" location="A125589776V" display="A125589776V" xr:uid="{00000000-0004-0000-0000-0000FA040000}"/>
    <hyperlink ref="E1286" location="A125575736T" display="A125575736T" xr:uid="{00000000-0004-0000-0000-0000FB040000}"/>
    <hyperlink ref="E1287" location="A125553273X" display="A125553273X" xr:uid="{00000000-0004-0000-0000-0000FC040000}"/>
    <hyperlink ref="E1288" location="A125581353W" display="A125581353W" xr:uid="{00000000-0004-0000-0000-0000FD040000}"/>
    <hyperlink ref="E1289" location="A125567313R" display="A125567313R" xr:uid="{00000000-0004-0000-0000-0000FE040000}"/>
    <hyperlink ref="E1290" location="A125553344W" display="A125553344W" xr:uid="{00000000-0004-0000-0000-0000FF040000}"/>
    <hyperlink ref="E1291" location="A125581424V" display="A125581424V" xr:uid="{00000000-0004-0000-0000-000000050000}"/>
    <hyperlink ref="E1292" location="A125567384X" display="A125567384X" xr:uid="{00000000-0004-0000-0000-000001050000}"/>
    <hyperlink ref="E1293" location="A125556152J" display="A125556152J" xr:uid="{00000000-0004-0000-0000-000002050000}"/>
    <hyperlink ref="E1294" location="A125584232F" display="A125584232F" xr:uid="{00000000-0004-0000-0000-000003050000}"/>
    <hyperlink ref="E1295" location="A125570192R" display="A125570192R" xr:uid="{00000000-0004-0000-0000-000004050000}"/>
    <hyperlink ref="E1296" location="A125550536K" display="A125550536K" xr:uid="{00000000-0004-0000-0000-000005050000}"/>
    <hyperlink ref="E1297" location="A125578616C" display="A125578616C" xr:uid="{00000000-0004-0000-0000-000006050000}"/>
    <hyperlink ref="E1298" location="A125564576L" display="A125564576L" xr:uid="{00000000-0004-0000-0000-000007050000}"/>
    <hyperlink ref="E1299" location="A125558960T" display="A125558960T" xr:uid="{00000000-0004-0000-0000-000008050000}"/>
    <hyperlink ref="E1300" location="A125587040T" display="A125587040T" xr:uid="{00000000-0004-0000-0000-000009050000}"/>
    <hyperlink ref="E1301" location="A125573000R" display="A125573000R" xr:uid="{00000000-0004-0000-0000-00000A050000}"/>
    <hyperlink ref="E1302" location="A125561768A" display="A125561768A" xr:uid="{00000000-0004-0000-0000-00000B050000}"/>
    <hyperlink ref="E1303" location="A125589848V" display="A125589848V" xr:uid="{00000000-0004-0000-0000-00000C050000}"/>
    <hyperlink ref="E1304" location="A125575808T" display="A125575808T" xr:uid="{00000000-0004-0000-0000-00000D050000}"/>
    <hyperlink ref="E1305" location="A125553345X" display="A125553345X" xr:uid="{00000000-0004-0000-0000-00000E050000}"/>
    <hyperlink ref="E1306" location="A125581425W" display="A125581425W" xr:uid="{00000000-0004-0000-0000-00000F050000}"/>
    <hyperlink ref="E1307" location="A125567385A" display="A125567385A" xr:uid="{00000000-0004-0000-0000-000010050000}"/>
    <hyperlink ref="E1308" location="A125553280W" display="A125553280W" xr:uid="{00000000-0004-0000-0000-000011050000}"/>
    <hyperlink ref="E1309" location="A125581360V" display="A125581360V" xr:uid="{00000000-0004-0000-0000-000012050000}"/>
    <hyperlink ref="E1310" location="A125567320L" display="A125567320L" xr:uid="{00000000-0004-0000-0000-000013050000}"/>
    <hyperlink ref="E1311" location="A125556088A" display="A125556088A" xr:uid="{00000000-0004-0000-0000-000014050000}"/>
    <hyperlink ref="E1312" location="A125584168X" display="A125584168X" xr:uid="{00000000-0004-0000-0000-000015050000}"/>
    <hyperlink ref="E1313" location="A125570128W" display="A125570128W" xr:uid="{00000000-0004-0000-0000-000016050000}"/>
    <hyperlink ref="E1314" location="A125550472K" display="A125550472K" xr:uid="{00000000-0004-0000-0000-000017050000}"/>
    <hyperlink ref="E1315" location="A125578552C" display="A125578552C" xr:uid="{00000000-0004-0000-0000-000018050000}"/>
    <hyperlink ref="E1316" location="A125564512A" display="A125564512A" xr:uid="{00000000-0004-0000-0000-000019050000}"/>
    <hyperlink ref="E1317" location="A125558896K" display="A125558896K" xr:uid="{00000000-0004-0000-0000-00001A050000}"/>
    <hyperlink ref="E1318" location="A125586976J" display="A125586976J" xr:uid="{00000000-0004-0000-0000-00001B050000}"/>
    <hyperlink ref="E1319" location="A125572936F" display="A125572936F" xr:uid="{00000000-0004-0000-0000-00001C050000}"/>
    <hyperlink ref="E1320" location="A125561704R" display="A125561704R" xr:uid="{00000000-0004-0000-0000-00001D050000}"/>
    <hyperlink ref="E1321" location="A125589784V" display="A125589784V" xr:uid="{00000000-0004-0000-0000-00001E050000}"/>
    <hyperlink ref="E1322" location="A125575744T" display="A125575744T" xr:uid="{00000000-0004-0000-0000-00001F050000}"/>
    <hyperlink ref="E1323" location="A125553281X" display="A125553281X" xr:uid="{00000000-0004-0000-0000-000020050000}"/>
    <hyperlink ref="E1324" location="A125581361W" display="A125581361W" xr:uid="{00000000-0004-0000-0000-000021050000}"/>
    <hyperlink ref="E1325" location="A125567321R" display="A125567321R" xr:uid="{00000000-0004-0000-0000-000022050000}"/>
    <hyperlink ref="E1326" location="A125553232C" display="A125553232C" xr:uid="{00000000-0004-0000-0000-000023050000}"/>
    <hyperlink ref="E1327" location="A125581312A" display="A125581312A" xr:uid="{00000000-0004-0000-0000-000024050000}"/>
    <hyperlink ref="E1328" location="A125567272F" display="A125567272F" xr:uid="{00000000-0004-0000-0000-000025050000}"/>
    <hyperlink ref="E1329" location="A125556040R" display="A125556040R" xr:uid="{00000000-0004-0000-0000-000026050000}"/>
    <hyperlink ref="E1330" location="A125584120L" display="A125584120L" xr:uid="{00000000-0004-0000-0000-000027050000}"/>
    <hyperlink ref="E1331" location="A125570080W" display="A125570080W" xr:uid="{00000000-0004-0000-0000-000028050000}"/>
    <hyperlink ref="E1332" location="A125550424T" display="A125550424T" xr:uid="{00000000-0004-0000-0000-000029050000}"/>
    <hyperlink ref="E1333" location="A125578504K" display="A125578504K" xr:uid="{00000000-0004-0000-0000-00002A050000}"/>
    <hyperlink ref="E1334" location="A125564464V" display="A125564464V" xr:uid="{00000000-0004-0000-0000-00002B050000}"/>
    <hyperlink ref="E1335" location="A125558848T" display="A125558848T" xr:uid="{00000000-0004-0000-0000-00002C050000}"/>
    <hyperlink ref="E1336" location="A125586928R" display="A125586928R" xr:uid="{00000000-0004-0000-0000-00002D050000}"/>
    <hyperlink ref="E1337" location="A125572888X" display="A125572888X" xr:uid="{00000000-0004-0000-0000-00002E050000}"/>
    <hyperlink ref="E1338" location="A125561656J" display="A125561656J" xr:uid="{00000000-0004-0000-0000-00002F050000}"/>
    <hyperlink ref="E1339" location="A125589736A" display="A125589736A" xr:uid="{00000000-0004-0000-0000-000030050000}"/>
    <hyperlink ref="E1340" location="A125575696K" display="A125575696K" xr:uid="{00000000-0004-0000-0000-000031050000}"/>
    <hyperlink ref="E1341" location="A125553233F" display="A125553233F" xr:uid="{00000000-0004-0000-0000-000032050000}"/>
    <hyperlink ref="E1342" location="A125581313C" display="A125581313C" xr:uid="{00000000-0004-0000-0000-000033050000}"/>
    <hyperlink ref="E1343" location="A125567273J" display="A125567273J" xr:uid="{00000000-0004-0000-0000-000034050000}"/>
    <hyperlink ref="E1344" location="A125553392R" display="A125553392R" xr:uid="{00000000-0004-0000-0000-000035050000}"/>
    <hyperlink ref="E1345" location="A125581472L" display="A125581472L" xr:uid="{00000000-0004-0000-0000-000036050000}"/>
    <hyperlink ref="E1346" location="A125567432F" display="A125567432F" xr:uid="{00000000-0004-0000-0000-000037050000}"/>
    <hyperlink ref="E1347" location="A125556200R" display="A125556200R" xr:uid="{00000000-0004-0000-0000-000038050000}"/>
    <hyperlink ref="E1348" location="A125584280X" display="A125584280X" xr:uid="{00000000-0004-0000-0000-000039050000}"/>
    <hyperlink ref="E1349" location="A125570240W" display="A125570240W" xr:uid="{00000000-0004-0000-0000-00003A050000}"/>
    <hyperlink ref="E1350" location="A125550584C" display="A125550584C" xr:uid="{00000000-0004-0000-0000-00003B050000}"/>
    <hyperlink ref="E1351" location="A125578664W" display="A125578664W" xr:uid="{00000000-0004-0000-0000-00003C050000}"/>
    <hyperlink ref="E1352" location="A125564624V" display="A125564624V" xr:uid="{00000000-0004-0000-0000-00003D050000}"/>
    <hyperlink ref="E1353" location="A125559008V" display="A125559008V" xr:uid="{00000000-0004-0000-0000-00003E050000}"/>
    <hyperlink ref="E1354" location="A125587088C" display="A125587088C" xr:uid="{00000000-0004-0000-0000-00003F050000}"/>
    <hyperlink ref="E1355" location="A125573048A" display="A125573048A" xr:uid="{00000000-0004-0000-0000-000040050000}"/>
    <hyperlink ref="E1356" location="A125561816J" display="A125561816J" xr:uid="{00000000-0004-0000-0000-000041050000}"/>
    <hyperlink ref="E1357" location="A125589896L" display="A125589896L" xr:uid="{00000000-0004-0000-0000-000042050000}"/>
    <hyperlink ref="E1358" location="A125575856K" display="A125575856K" xr:uid="{00000000-0004-0000-0000-000043050000}"/>
    <hyperlink ref="E1359" location="A125553393T" display="A125553393T" xr:uid="{00000000-0004-0000-0000-000044050000}"/>
    <hyperlink ref="E1360" location="A125581473R" display="A125581473R" xr:uid="{00000000-0004-0000-0000-000045050000}"/>
    <hyperlink ref="E1361" location="A125567433J" display="A125567433J" xr:uid="{00000000-0004-0000-0000-000046050000}"/>
    <hyperlink ref="E1362" location="A125553352W" display="A125553352W" xr:uid="{00000000-0004-0000-0000-000047050000}"/>
    <hyperlink ref="E1363" location="A125581432V" display="A125581432V" xr:uid="{00000000-0004-0000-0000-000048050000}"/>
    <hyperlink ref="E1364" location="A125567392X" display="A125567392X" xr:uid="{00000000-0004-0000-0000-000049050000}"/>
    <hyperlink ref="E1365" location="A125556160J" display="A125556160J" xr:uid="{00000000-0004-0000-0000-00004A050000}"/>
    <hyperlink ref="E1366" location="A125584240F" display="A125584240F" xr:uid="{00000000-0004-0000-0000-00004B050000}"/>
    <hyperlink ref="E1367" location="A125570200C" display="A125570200C" xr:uid="{00000000-0004-0000-0000-00004C050000}"/>
    <hyperlink ref="E1368" location="A125550544K" display="A125550544K" xr:uid="{00000000-0004-0000-0000-00004D050000}"/>
    <hyperlink ref="E1369" location="A125578624C" display="A125578624C" xr:uid="{00000000-0004-0000-0000-00004E050000}"/>
    <hyperlink ref="E1370" location="A125564584L" display="A125564584L" xr:uid="{00000000-0004-0000-0000-00004F050000}"/>
    <hyperlink ref="E1371" location="A125558968K" display="A125558968K" xr:uid="{00000000-0004-0000-0000-000050050000}"/>
    <hyperlink ref="E1372" location="A125587048K" display="A125587048K" xr:uid="{00000000-0004-0000-0000-000051050000}"/>
    <hyperlink ref="E1373" location="A125573008J" display="A125573008J" xr:uid="{00000000-0004-0000-0000-000052050000}"/>
    <hyperlink ref="E1374" location="A125561776A" display="A125561776A" xr:uid="{00000000-0004-0000-0000-000053050000}"/>
    <hyperlink ref="E1375" location="A125589856V" display="A125589856V" xr:uid="{00000000-0004-0000-0000-000054050000}"/>
    <hyperlink ref="E1376" location="A125575816T" display="A125575816T" xr:uid="{00000000-0004-0000-0000-000055050000}"/>
    <hyperlink ref="E1377" location="A125553353X" display="A125553353X" xr:uid="{00000000-0004-0000-0000-000056050000}"/>
    <hyperlink ref="E1378" location="A125581433W" display="A125581433W" xr:uid="{00000000-0004-0000-0000-000057050000}"/>
    <hyperlink ref="E1379" location="A125567393A" display="A125567393A" xr:uid="{00000000-0004-0000-0000-000058050000}"/>
    <hyperlink ref="E1380" location="A125553360W" display="A125553360W" xr:uid="{00000000-0004-0000-0000-000059050000}"/>
    <hyperlink ref="E1381" location="A125581440V" display="A125581440V" xr:uid="{00000000-0004-0000-0000-00005A050000}"/>
    <hyperlink ref="E1382" location="A125567400L" display="A125567400L" xr:uid="{00000000-0004-0000-0000-00005B050000}"/>
    <hyperlink ref="E1383" location="A125556168A" display="A125556168A" xr:uid="{00000000-0004-0000-0000-00005C050000}"/>
    <hyperlink ref="E1384" location="A125584248X" display="A125584248X" xr:uid="{00000000-0004-0000-0000-00005D050000}"/>
    <hyperlink ref="E1385" location="A125570208W" display="A125570208W" xr:uid="{00000000-0004-0000-0000-00005E050000}"/>
    <hyperlink ref="E1386" location="A125550552K" display="A125550552K" xr:uid="{00000000-0004-0000-0000-00005F050000}"/>
    <hyperlink ref="E1387" location="A125578632C" display="A125578632C" xr:uid="{00000000-0004-0000-0000-000060050000}"/>
    <hyperlink ref="E1388" location="A125564592L" display="A125564592L" xr:uid="{00000000-0004-0000-0000-000061050000}"/>
    <hyperlink ref="E1389" location="A125558976K" display="A125558976K" xr:uid="{00000000-0004-0000-0000-000062050000}"/>
    <hyperlink ref="E1390" location="A125587056K" display="A125587056K" xr:uid="{00000000-0004-0000-0000-000063050000}"/>
    <hyperlink ref="E1391" location="A125573016J" display="A125573016J" xr:uid="{00000000-0004-0000-0000-000064050000}"/>
    <hyperlink ref="E1392" location="A125561784A" display="A125561784A" xr:uid="{00000000-0004-0000-0000-000065050000}"/>
    <hyperlink ref="E1393" location="A125589864V" display="A125589864V" xr:uid="{00000000-0004-0000-0000-000066050000}"/>
    <hyperlink ref="E1394" location="A125575824T" display="A125575824T" xr:uid="{00000000-0004-0000-0000-000067050000}"/>
    <hyperlink ref="E1395" location="A125553361X" display="A125553361X" xr:uid="{00000000-0004-0000-0000-000068050000}"/>
    <hyperlink ref="E1396" location="A125581441W" display="A125581441W" xr:uid="{00000000-0004-0000-0000-000069050000}"/>
    <hyperlink ref="E1397" location="A125567401R" display="A125567401R" xr:uid="{00000000-0004-0000-0000-00006A050000}"/>
    <hyperlink ref="E1398" location="A125553464R" display="A125553464R" xr:uid="{00000000-0004-0000-0000-00006B050000}"/>
    <hyperlink ref="E1399" location="A125581544L" display="A125581544L" xr:uid="{00000000-0004-0000-0000-00006C050000}"/>
    <hyperlink ref="E1400" location="A125567504F" display="A125567504F" xr:uid="{00000000-0004-0000-0000-00006D050000}"/>
    <hyperlink ref="E1401" location="A125556272A" display="A125556272A" xr:uid="{00000000-0004-0000-0000-00006E050000}"/>
    <hyperlink ref="E1402" location="A125584352X" display="A125584352X" xr:uid="{00000000-0004-0000-0000-00006F050000}"/>
    <hyperlink ref="E1403" location="A125570312W" display="A125570312W" xr:uid="{00000000-0004-0000-0000-000070050000}"/>
    <hyperlink ref="E1404" location="A125550656C" display="A125550656C" xr:uid="{00000000-0004-0000-0000-000071050000}"/>
    <hyperlink ref="E1405" location="A125578736W" display="A125578736W" xr:uid="{00000000-0004-0000-0000-000072050000}"/>
    <hyperlink ref="E1406" location="A125564696F" display="A125564696F" xr:uid="{00000000-0004-0000-0000-000073050000}"/>
    <hyperlink ref="E1407" location="A125559080L" display="A125559080L" xr:uid="{00000000-0004-0000-0000-000074050000}"/>
    <hyperlink ref="E1408" location="A125587160K" display="A125587160K" xr:uid="{00000000-0004-0000-0000-000075050000}"/>
    <hyperlink ref="E1409" location="A125573120J" display="A125573120J" xr:uid="{00000000-0004-0000-0000-000076050000}"/>
    <hyperlink ref="E1410" location="A125561888V" display="A125561888V" xr:uid="{00000000-0004-0000-0000-000077050000}"/>
    <hyperlink ref="E1411" location="A125589968L" display="A125589968L" xr:uid="{00000000-0004-0000-0000-000078050000}"/>
    <hyperlink ref="E1412" location="A125575928K" display="A125575928K" xr:uid="{00000000-0004-0000-0000-000079050000}"/>
    <hyperlink ref="E1413" location="A125553465T" display="A125553465T" xr:uid="{00000000-0004-0000-0000-00007A050000}"/>
    <hyperlink ref="E1414" location="A125581545R" display="A125581545R" xr:uid="{00000000-0004-0000-0000-00007B050000}"/>
    <hyperlink ref="E1415" location="A125567505J" display="A125567505J" xr:uid="{00000000-0004-0000-0000-00007C050000}"/>
    <hyperlink ref="E1416" location="A125551944R" display="A125551944R" xr:uid="{00000000-0004-0000-0000-00007D050000}"/>
    <hyperlink ref="E1417" location="A125580024R" display="A125580024R" xr:uid="{00000000-0004-0000-0000-00007E050000}"/>
    <hyperlink ref="E1418" location="A125565984T" display="A125565984T" xr:uid="{00000000-0004-0000-0000-00007F050000}"/>
    <hyperlink ref="E1419" location="A125554752A" display="A125554752A" xr:uid="{00000000-0004-0000-0000-000080050000}"/>
    <hyperlink ref="E1420" location="A125582832X" display="A125582832X" xr:uid="{00000000-0004-0000-0000-000081050000}"/>
    <hyperlink ref="E1421" location="A125568792C" display="A125568792C" xr:uid="{00000000-0004-0000-0000-000082050000}"/>
    <hyperlink ref="E1422" location="A125549136A" display="A125549136A" xr:uid="{00000000-0004-0000-0000-000083050000}"/>
    <hyperlink ref="E1423" location="A125577216X" display="A125577216X" xr:uid="{00000000-0004-0000-0000-000084050000}"/>
    <hyperlink ref="E1424" location="A125563176J" display="A125563176J" xr:uid="{00000000-0004-0000-0000-000085050000}"/>
    <hyperlink ref="E1425" location="A125557560L" display="A125557560L" xr:uid="{00000000-0004-0000-0000-000086050000}"/>
    <hyperlink ref="E1426" location="A125585640K" display="A125585640K" xr:uid="{00000000-0004-0000-0000-000087050000}"/>
    <hyperlink ref="E1427" location="A125571600J" display="A125571600J" xr:uid="{00000000-0004-0000-0000-000088050000}"/>
    <hyperlink ref="E1428" location="A125560368W" display="A125560368W" xr:uid="{00000000-0004-0000-0000-000089050000}"/>
    <hyperlink ref="E1429" location="A125588448R" display="A125588448R" xr:uid="{00000000-0004-0000-0000-00008A050000}"/>
    <hyperlink ref="E1430" location="A125574408L" display="A125574408L" xr:uid="{00000000-0004-0000-0000-00008B050000}"/>
    <hyperlink ref="E1431" location="A125551945T" display="A125551945T" xr:uid="{00000000-0004-0000-0000-00008C050000}"/>
    <hyperlink ref="E1432" location="A125580025T" display="A125580025T" xr:uid="{00000000-0004-0000-0000-00008D050000}"/>
    <hyperlink ref="E1433" location="A125565985V" display="A125565985V" xr:uid="{00000000-0004-0000-0000-00008E050000}"/>
    <hyperlink ref="E1434" location="A125552152K" display="A125552152K" xr:uid="{00000000-0004-0000-0000-00008F050000}"/>
    <hyperlink ref="E1435" location="A125580232J" display="A125580232J" xr:uid="{00000000-0004-0000-0000-000090050000}"/>
    <hyperlink ref="E1436" location="A125566192L" display="A125566192L" xr:uid="{00000000-0004-0000-0000-000091050000}"/>
    <hyperlink ref="E1437" location="A125554960V" display="A125554960V" xr:uid="{00000000-0004-0000-0000-000092050000}"/>
    <hyperlink ref="E1438" location="A125583040V" display="A125583040V" xr:uid="{00000000-0004-0000-0000-000093050000}"/>
    <hyperlink ref="E1439" location="A125569000L" display="A125569000L" xr:uid="{00000000-0004-0000-0000-000094050000}"/>
    <hyperlink ref="E1440" location="A125549344V" display="A125549344V" xr:uid="{00000000-0004-0000-0000-000095050000}"/>
    <hyperlink ref="E1441" location="A125577424T" display="A125577424T" xr:uid="{00000000-0004-0000-0000-000096050000}"/>
    <hyperlink ref="E1442" location="A125563384A" display="A125563384A" xr:uid="{00000000-0004-0000-0000-000097050000}"/>
    <hyperlink ref="E1443" location="A125557768X" display="A125557768X" xr:uid="{00000000-0004-0000-0000-000098050000}"/>
    <hyperlink ref="E1444" location="A125585848W" display="A125585848W" xr:uid="{00000000-0004-0000-0000-000099050000}"/>
    <hyperlink ref="E1445" location="A125571808V" display="A125571808V" xr:uid="{00000000-0004-0000-0000-00009A050000}"/>
    <hyperlink ref="E1446" location="A125560576R" display="A125560576R" xr:uid="{00000000-0004-0000-0000-00009B050000}"/>
    <hyperlink ref="E1447" location="A125588656J" display="A125588656J" xr:uid="{00000000-0004-0000-0000-00009C050000}"/>
    <hyperlink ref="E1448" location="A125574616F" display="A125574616F" xr:uid="{00000000-0004-0000-0000-00009D050000}"/>
    <hyperlink ref="E1449" location="A125552153L" display="A125552153L" xr:uid="{00000000-0004-0000-0000-00009E050000}"/>
    <hyperlink ref="E1450" location="A125580233K" display="A125580233K" xr:uid="{00000000-0004-0000-0000-00009F050000}"/>
    <hyperlink ref="E1451" location="A125566193R" display="A125566193R" xr:uid="{00000000-0004-0000-0000-0000A0050000}"/>
    <hyperlink ref="E1452" location="A125552040T" display="A125552040T" xr:uid="{00000000-0004-0000-0000-0000A1050000}"/>
    <hyperlink ref="E1453" location="A125580120R" display="A125580120R" xr:uid="{00000000-0004-0000-0000-0000A2050000}"/>
    <hyperlink ref="E1454" location="A125566080V" display="A125566080V" xr:uid="{00000000-0004-0000-0000-0000A3050000}"/>
    <hyperlink ref="E1455" location="A125554848V" display="A125554848V" xr:uid="{00000000-0004-0000-0000-0000A4050000}"/>
    <hyperlink ref="E1456" location="A125582928T" display="A125582928T" xr:uid="{00000000-0004-0000-0000-0000A5050000}"/>
    <hyperlink ref="E1457" location="A125568888W" display="A125568888W" xr:uid="{00000000-0004-0000-0000-0000A6050000}"/>
    <hyperlink ref="E1458" location="A125549232A" display="A125549232A" xr:uid="{00000000-0004-0000-0000-0000A7050000}"/>
    <hyperlink ref="E1459" location="A125577312X" display="A125577312X" xr:uid="{00000000-0004-0000-0000-0000A8050000}"/>
    <hyperlink ref="E1460" location="A125563272J" display="A125563272J" xr:uid="{00000000-0004-0000-0000-0000A9050000}"/>
    <hyperlink ref="E1461" location="A125557656F" display="A125557656F" xr:uid="{00000000-0004-0000-0000-0000AA050000}"/>
    <hyperlink ref="E1462" location="A125585736C" display="A125585736C" xr:uid="{00000000-0004-0000-0000-0000AB050000}"/>
    <hyperlink ref="E1463" location="A125571696L" display="A125571696L" xr:uid="{00000000-0004-0000-0000-0000AC050000}"/>
    <hyperlink ref="E1464" location="A125560464W" display="A125560464W" xr:uid="{00000000-0004-0000-0000-0000AD050000}"/>
    <hyperlink ref="E1465" location="A125588544R" display="A125588544R" xr:uid="{00000000-0004-0000-0000-0000AE050000}"/>
    <hyperlink ref="E1466" location="A125574504L" display="A125574504L" xr:uid="{00000000-0004-0000-0000-0000AF050000}"/>
    <hyperlink ref="E1467" location="A125552041V" display="A125552041V" xr:uid="{00000000-0004-0000-0000-0000B0050000}"/>
    <hyperlink ref="E1468" location="A125580121T" display="A125580121T" xr:uid="{00000000-0004-0000-0000-0000B1050000}"/>
    <hyperlink ref="E1469" location="A125566081W" display="A125566081W" xr:uid="{00000000-0004-0000-0000-0000B2050000}"/>
    <hyperlink ref="E1470" location="A125552160K" display="A125552160K" xr:uid="{00000000-0004-0000-0000-0000B3050000}"/>
    <hyperlink ref="E1471" location="A125580240J" display="A125580240J" xr:uid="{00000000-0004-0000-0000-0000B4050000}"/>
    <hyperlink ref="E1472" location="A125566200A" display="A125566200A" xr:uid="{00000000-0004-0000-0000-0000B5050000}"/>
    <hyperlink ref="E1473" location="A125554968L" display="A125554968L" xr:uid="{00000000-0004-0000-0000-0000B6050000}"/>
    <hyperlink ref="E1474" location="A125583048L" display="A125583048L" xr:uid="{00000000-0004-0000-0000-0000B7050000}"/>
    <hyperlink ref="E1475" location="A125569008F" display="A125569008F" xr:uid="{00000000-0004-0000-0000-0000B8050000}"/>
    <hyperlink ref="E1476" location="A125549352V" display="A125549352V" xr:uid="{00000000-0004-0000-0000-0000B9050000}"/>
    <hyperlink ref="E1477" location="A125577432T" display="A125577432T" xr:uid="{00000000-0004-0000-0000-0000BA050000}"/>
    <hyperlink ref="E1478" location="A125563392A" display="A125563392A" xr:uid="{00000000-0004-0000-0000-0000BB050000}"/>
    <hyperlink ref="E1479" location="A125557776X" display="A125557776X" xr:uid="{00000000-0004-0000-0000-0000BC050000}"/>
    <hyperlink ref="E1480" location="A125585856W" display="A125585856W" xr:uid="{00000000-0004-0000-0000-0000BD050000}"/>
    <hyperlink ref="E1481" location="A125571816V" display="A125571816V" xr:uid="{00000000-0004-0000-0000-0000BE050000}"/>
    <hyperlink ref="E1482" location="A125560584R" display="A125560584R" xr:uid="{00000000-0004-0000-0000-0000BF050000}"/>
    <hyperlink ref="E1483" location="A125588664J" display="A125588664J" xr:uid="{00000000-0004-0000-0000-0000C0050000}"/>
    <hyperlink ref="E1484" location="A125574624F" display="A125574624F" xr:uid="{00000000-0004-0000-0000-0000C1050000}"/>
    <hyperlink ref="E1485" location="A125552161L" display="A125552161L" xr:uid="{00000000-0004-0000-0000-0000C2050000}"/>
    <hyperlink ref="E1486" location="A125580241K" display="A125580241K" xr:uid="{00000000-0004-0000-0000-0000C3050000}"/>
    <hyperlink ref="E1487" location="A125566201C" display="A125566201C" xr:uid="{00000000-0004-0000-0000-0000C4050000}"/>
    <hyperlink ref="E1488" location="A125552168C" display="A125552168C" xr:uid="{00000000-0004-0000-0000-0000C5050000}"/>
    <hyperlink ref="E1489" location="A125580248A" display="A125580248A" xr:uid="{00000000-0004-0000-0000-0000C6050000}"/>
    <hyperlink ref="E1490" location="A125566208V" display="A125566208V" xr:uid="{00000000-0004-0000-0000-0000C7050000}"/>
    <hyperlink ref="E1491" location="A125554976L" display="A125554976L" xr:uid="{00000000-0004-0000-0000-0000C8050000}"/>
    <hyperlink ref="E1492" location="A125583056L" display="A125583056L" xr:uid="{00000000-0004-0000-0000-0000C9050000}"/>
    <hyperlink ref="E1493" location="A125569016F" display="A125569016F" xr:uid="{00000000-0004-0000-0000-0000CA050000}"/>
    <hyperlink ref="E1494" location="A125549360V" display="A125549360V" xr:uid="{00000000-0004-0000-0000-0000CB050000}"/>
    <hyperlink ref="E1495" location="A125577440T" display="A125577440T" xr:uid="{00000000-0004-0000-0000-0000CC050000}"/>
    <hyperlink ref="E1496" location="A125563400R" display="A125563400R" xr:uid="{00000000-0004-0000-0000-0000CD050000}"/>
    <hyperlink ref="E1497" location="A125557784X" display="A125557784X" xr:uid="{00000000-0004-0000-0000-0000CE050000}"/>
    <hyperlink ref="E1498" location="A125585864W" display="A125585864W" xr:uid="{00000000-0004-0000-0000-0000CF050000}"/>
    <hyperlink ref="E1499" location="A125571824V" display="A125571824V" xr:uid="{00000000-0004-0000-0000-0000D0050000}"/>
    <hyperlink ref="E1500" location="A125560592R" display="A125560592R" xr:uid="{00000000-0004-0000-0000-0000D1050000}"/>
    <hyperlink ref="E1501" location="A125588672J" display="A125588672J" xr:uid="{00000000-0004-0000-0000-0000D2050000}"/>
    <hyperlink ref="E1502" location="A125574632F" display="A125574632F" xr:uid="{00000000-0004-0000-0000-0000D3050000}"/>
    <hyperlink ref="E1503" location="A125552169F" display="A125552169F" xr:uid="{00000000-0004-0000-0000-0000D4050000}"/>
    <hyperlink ref="E1504" location="A125580249C" display="A125580249C" xr:uid="{00000000-0004-0000-0000-0000D5050000}"/>
    <hyperlink ref="E1505" location="A125566209W" display="A125566209W" xr:uid="{00000000-0004-0000-0000-0000D6050000}"/>
    <hyperlink ref="E1506" location="A125552048K" display="A125552048K" xr:uid="{00000000-0004-0000-0000-0000D7050000}"/>
    <hyperlink ref="E1507" location="A125580128J" display="A125580128J" xr:uid="{00000000-0004-0000-0000-0000D8050000}"/>
    <hyperlink ref="E1508" location="A125566088L" display="A125566088L" xr:uid="{00000000-0004-0000-0000-0000D9050000}"/>
    <hyperlink ref="E1509" location="A125554856V" display="A125554856V" xr:uid="{00000000-0004-0000-0000-0000DA050000}"/>
    <hyperlink ref="E1510" location="A125582936T" display="A125582936T" xr:uid="{00000000-0004-0000-0000-0000DB050000}"/>
    <hyperlink ref="E1511" location="A125568896W" display="A125568896W" xr:uid="{00000000-0004-0000-0000-0000DC050000}"/>
    <hyperlink ref="E1512" location="A125549240A" display="A125549240A" xr:uid="{00000000-0004-0000-0000-0000DD050000}"/>
    <hyperlink ref="E1513" location="A125577320X" display="A125577320X" xr:uid="{00000000-0004-0000-0000-0000DE050000}"/>
    <hyperlink ref="E1514" location="A125563280J" display="A125563280J" xr:uid="{00000000-0004-0000-0000-0000DF050000}"/>
    <hyperlink ref="E1515" location="A125557664F" display="A125557664F" xr:uid="{00000000-0004-0000-0000-0000E0050000}"/>
    <hyperlink ref="E1516" location="A125585744C" display="A125585744C" xr:uid="{00000000-0004-0000-0000-0000E1050000}"/>
    <hyperlink ref="E1517" location="A125571704A" display="A125571704A" xr:uid="{00000000-0004-0000-0000-0000E2050000}"/>
    <hyperlink ref="E1518" location="A125560472W" display="A125560472W" xr:uid="{00000000-0004-0000-0000-0000E3050000}"/>
    <hyperlink ref="E1519" location="A125588552R" display="A125588552R" xr:uid="{00000000-0004-0000-0000-0000E4050000}"/>
    <hyperlink ref="E1520" location="A125574512L" display="A125574512L" xr:uid="{00000000-0004-0000-0000-0000E5050000}"/>
    <hyperlink ref="E1521" location="A125552049L" display="A125552049L" xr:uid="{00000000-0004-0000-0000-0000E6050000}"/>
    <hyperlink ref="E1522" location="A125580129K" display="A125580129K" xr:uid="{00000000-0004-0000-0000-0000E7050000}"/>
    <hyperlink ref="E1523" location="A125566089R" display="A125566089R" xr:uid="{00000000-0004-0000-0000-0000E8050000}"/>
    <hyperlink ref="E1524" location="A125552056K" display="A125552056K" xr:uid="{00000000-0004-0000-0000-0000E9050000}"/>
    <hyperlink ref="E1525" location="A125580136J" display="A125580136J" xr:uid="{00000000-0004-0000-0000-0000EA050000}"/>
    <hyperlink ref="E1526" location="A125566096L" display="A125566096L" xr:uid="{00000000-0004-0000-0000-0000EB050000}"/>
    <hyperlink ref="E1527" location="A125554864V" display="A125554864V" xr:uid="{00000000-0004-0000-0000-0000EC050000}"/>
    <hyperlink ref="E1528" location="A125582944T" display="A125582944T" xr:uid="{00000000-0004-0000-0000-0000ED050000}"/>
    <hyperlink ref="E1529" location="A125568904K" display="A125568904K" xr:uid="{00000000-0004-0000-0000-0000EE050000}"/>
    <hyperlink ref="E1530" location="A125549248V" display="A125549248V" xr:uid="{00000000-0004-0000-0000-0000EF050000}"/>
    <hyperlink ref="E1531" location="A125577328T" display="A125577328T" xr:uid="{00000000-0004-0000-0000-0000F0050000}"/>
    <hyperlink ref="E1532" location="A125563288A" display="A125563288A" xr:uid="{00000000-0004-0000-0000-0000F1050000}"/>
    <hyperlink ref="E1533" location="A125557672F" display="A125557672F" xr:uid="{00000000-0004-0000-0000-0000F2050000}"/>
    <hyperlink ref="E1534" location="A125585752C" display="A125585752C" xr:uid="{00000000-0004-0000-0000-0000F3050000}"/>
    <hyperlink ref="E1535" location="A125571712A" display="A125571712A" xr:uid="{00000000-0004-0000-0000-0000F4050000}"/>
    <hyperlink ref="E1536" location="A125560480W" display="A125560480W" xr:uid="{00000000-0004-0000-0000-0000F5050000}"/>
    <hyperlink ref="E1537" location="A125588560R" display="A125588560R" xr:uid="{00000000-0004-0000-0000-0000F6050000}"/>
    <hyperlink ref="E1538" location="A125574520L" display="A125574520L" xr:uid="{00000000-0004-0000-0000-0000F7050000}"/>
    <hyperlink ref="E1539" location="A125552057L" display="A125552057L" xr:uid="{00000000-0004-0000-0000-0000F8050000}"/>
    <hyperlink ref="E1540" location="A125580137K" display="A125580137K" xr:uid="{00000000-0004-0000-0000-0000F9050000}"/>
    <hyperlink ref="E1541" location="A125566097R" display="A125566097R" xr:uid="{00000000-0004-0000-0000-0000FA050000}"/>
    <hyperlink ref="E1542" location="A125552120T" display="A125552120T" xr:uid="{00000000-0004-0000-0000-0000FB050000}"/>
    <hyperlink ref="E1543" location="A125580200R" display="A125580200R" xr:uid="{00000000-0004-0000-0000-0000FC050000}"/>
    <hyperlink ref="E1544" location="A125566160V" display="A125566160V" xr:uid="{00000000-0004-0000-0000-0000FD050000}"/>
    <hyperlink ref="E1545" location="A125554928V" display="A125554928V" xr:uid="{00000000-0004-0000-0000-0000FE050000}"/>
    <hyperlink ref="E1546" location="A125583008V" display="A125583008V" xr:uid="{00000000-0004-0000-0000-0000FF050000}"/>
    <hyperlink ref="E1547" location="A125568968W" display="A125568968W" xr:uid="{00000000-0004-0000-0000-000000060000}"/>
    <hyperlink ref="E1548" location="A125549312A" display="A125549312A" xr:uid="{00000000-0004-0000-0000-000001060000}"/>
    <hyperlink ref="E1549" location="A125577392K" display="A125577392K" xr:uid="{00000000-0004-0000-0000-000002060000}"/>
    <hyperlink ref="E1550" location="A125563352J" display="A125563352J" xr:uid="{00000000-0004-0000-0000-000003060000}"/>
    <hyperlink ref="E1551" location="A125557736F" display="A125557736F" xr:uid="{00000000-0004-0000-0000-000004060000}"/>
    <hyperlink ref="E1552" location="A125585816C" display="A125585816C" xr:uid="{00000000-0004-0000-0000-000005060000}"/>
    <hyperlink ref="E1553" location="A125571776L" display="A125571776L" xr:uid="{00000000-0004-0000-0000-000006060000}"/>
    <hyperlink ref="E1554" location="A125560544W" display="A125560544W" xr:uid="{00000000-0004-0000-0000-000007060000}"/>
    <hyperlink ref="E1555" location="A125588624R" display="A125588624R" xr:uid="{00000000-0004-0000-0000-000008060000}"/>
    <hyperlink ref="E1556" location="A125574584X" display="A125574584X" xr:uid="{00000000-0004-0000-0000-000009060000}"/>
    <hyperlink ref="E1557" location="A125552121V" display="A125552121V" xr:uid="{00000000-0004-0000-0000-00000A060000}"/>
    <hyperlink ref="E1558" location="A125580201T" display="A125580201T" xr:uid="{00000000-0004-0000-0000-00000B060000}"/>
    <hyperlink ref="E1559" location="A125566161W" display="A125566161W" xr:uid="{00000000-0004-0000-0000-00000C060000}"/>
    <hyperlink ref="E1560" location="A125551992J" display="A125551992J" xr:uid="{00000000-0004-0000-0000-00000D060000}"/>
    <hyperlink ref="E1561" location="A125580072J" display="A125580072J" xr:uid="{00000000-0004-0000-0000-00000E060000}"/>
    <hyperlink ref="E1562" location="A125566032A" display="A125566032A" xr:uid="{00000000-0004-0000-0000-00000F060000}"/>
    <hyperlink ref="E1563" location="A125554800J" display="A125554800J" xr:uid="{00000000-0004-0000-0000-000010060000}"/>
    <hyperlink ref="E1564" location="A125582880T" display="A125582880T" xr:uid="{00000000-0004-0000-0000-000011060000}"/>
    <hyperlink ref="E1565" location="A125568840K" display="A125568840K" xr:uid="{00000000-0004-0000-0000-000012060000}"/>
    <hyperlink ref="E1566" location="A125549184V" display="A125549184V" xr:uid="{00000000-0004-0000-0000-000013060000}"/>
    <hyperlink ref="E1567" location="A125577264T" display="A125577264T" xr:uid="{00000000-0004-0000-0000-000014060000}"/>
    <hyperlink ref="E1568" location="A125563224R" display="A125563224R" xr:uid="{00000000-0004-0000-0000-000015060000}"/>
    <hyperlink ref="E1569" location="A125557608L" display="A125557608L" xr:uid="{00000000-0004-0000-0000-000016060000}"/>
    <hyperlink ref="E1570" location="A125585688W" display="A125585688W" xr:uid="{00000000-0004-0000-0000-000017060000}"/>
    <hyperlink ref="E1571" location="A125571648V" display="A125571648V" xr:uid="{00000000-0004-0000-0000-000018060000}"/>
    <hyperlink ref="E1572" location="A125560416C" display="A125560416C" xr:uid="{00000000-0004-0000-0000-000019060000}"/>
    <hyperlink ref="E1573" location="A125588496J" display="A125588496J" xr:uid="{00000000-0004-0000-0000-00001A060000}"/>
    <hyperlink ref="E1574" location="A125574456F" display="A125574456F" xr:uid="{00000000-0004-0000-0000-00001B060000}"/>
    <hyperlink ref="E1575" location="A125551993K" display="A125551993K" xr:uid="{00000000-0004-0000-0000-00001C060000}"/>
    <hyperlink ref="E1576" location="A125580073K" display="A125580073K" xr:uid="{00000000-0004-0000-0000-00001D060000}"/>
    <hyperlink ref="E1577" location="A125566033C" display="A125566033C" xr:uid="{00000000-0004-0000-0000-00001E060000}"/>
    <hyperlink ref="E1578" location="A125552176C" display="A125552176C" xr:uid="{00000000-0004-0000-0000-00001F060000}"/>
    <hyperlink ref="E1579" location="A125580256A" display="A125580256A" xr:uid="{00000000-0004-0000-0000-000020060000}"/>
    <hyperlink ref="E1580" location="A125566216V" display="A125566216V" xr:uid="{00000000-0004-0000-0000-000021060000}"/>
    <hyperlink ref="E1581" location="A125554984L" display="A125554984L" xr:uid="{00000000-0004-0000-0000-000022060000}"/>
    <hyperlink ref="E1582" location="A125583064L" display="A125583064L" xr:uid="{00000000-0004-0000-0000-000023060000}"/>
    <hyperlink ref="E1583" location="A125569024F" display="A125569024F" xr:uid="{00000000-0004-0000-0000-000024060000}"/>
    <hyperlink ref="E1584" location="A125549368L" display="A125549368L" xr:uid="{00000000-0004-0000-0000-000025060000}"/>
    <hyperlink ref="E1585" location="A125577448K" display="A125577448K" xr:uid="{00000000-0004-0000-0000-000026060000}"/>
    <hyperlink ref="E1586" location="A125563408J" display="A125563408J" xr:uid="{00000000-0004-0000-0000-000027060000}"/>
    <hyperlink ref="E1587" location="A125557792X" display="A125557792X" xr:uid="{00000000-0004-0000-0000-000028060000}"/>
    <hyperlink ref="E1588" location="A125585872W" display="A125585872W" xr:uid="{00000000-0004-0000-0000-000029060000}"/>
    <hyperlink ref="E1589" location="A125571832V" display="A125571832V" xr:uid="{00000000-0004-0000-0000-00002A060000}"/>
    <hyperlink ref="E1590" location="A125560600C" display="A125560600C" xr:uid="{00000000-0004-0000-0000-00002B060000}"/>
    <hyperlink ref="E1591" location="A125588680J" display="A125588680J" xr:uid="{00000000-0004-0000-0000-00002C060000}"/>
    <hyperlink ref="E1592" location="A125574640F" display="A125574640F" xr:uid="{00000000-0004-0000-0000-00002D060000}"/>
    <hyperlink ref="E1593" location="A125552177F" display="A125552177F" xr:uid="{00000000-0004-0000-0000-00002E060000}"/>
    <hyperlink ref="E1594" location="A125580257C" display="A125580257C" xr:uid="{00000000-0004-0000-0000-00002F060000}"/>
    <hyperlink ref="E1595" location="A125566217W" display="A125566217W" xr:uid="{00000000-0004-0000-0000-000030060000}"/>
    <hyperlink ref="E1596" location="A125552064K" display="A125552064K" xr:uid="{00000000-0004-0000-0000-000031060000}"/>
    <hyperlink ref="E1597" location="A125580144J" display="A125580144J" xr:uid="{00000000-0004-0000-0000-000032060000}"/>
    <hyperlink ref="E1598" location="A125566104A" display="A125566104A" xr:uid="{00000000-0004-0000-0000-000033060000}"/>
    <hyperlink ref="E1599" location="A125554872V" display="A125554872V" xr:uid="{00000000-0004-0000-0000-000034060000}"/>
    <hyperlink ref="E1600" location="A125582952T" display="A125582952T" xr:uid="{00000000-0004-0000-0000-000035060000}"/>
    <hyperlink ref="E1601" location="A125568912K" display="A125568912K" xr:uid="{00000000-0004-0000-0000-000036060000}"/>
    <hyperlink ref="E1602" location="A125549256V" display="A125549256V" xr:uid="{00000000-0004-0000-0000-000037060000}"/>
    <hyperlink ref="E1603" location="A125577336T" display="A125577336T" xr:uid="{00000000-0004-0000-0000-000038060000}"/>
    <hyperlink ref="E1604" location="A125563296A" display="A125563296A" xr:uid="{00000000-0004-0000-0000-000039060000}"/>
    <hyperlink ref="E1605" location="A125557680F" display="A125557680F" xr:uid="{00000000-0004-0000-0000-00003A060000}"/>
    <hyperlink ref="E1606" location="A125585760C" display="A125585760C" xr:uid="{00000000-0004-0000-0000-00003B060000}"/>
    <hyperlink ref="E1607" location="A125571720A" display="A125571720A" xr:uid="{00000000-0004-0000-0000-00003C060000}"/>
    <hyperlink ref="E1608" location="A125560488R" display="A125560488R" xr:uid="{00000000-0004-0000-0000-00003D060000}"/>
    <hyperlink ref="E1609" location="A125588568J" display="A125588568J" xr:uid="{00000000-0004-0000-0000-00003E060000}"/>
    <hyperlink ref="E1610" location="A125574528F" display="A125574528F" xr:uid="{00000000-0004-0000-0000-00003F060000}"/>
    <hyperlink ref="E1611" location="A125552065L" display="A125552065L" xr:uid="{00000000-0004-0000-0000-000040060000}"/>
    <hyperlink ref="E1612" location="A125580145K" display="A125580145K" xr:uid="{00000000-0004-0000-0000-000041060000}"/>
    <hyperlink ref="E1613" location="A125566105C" display="A125566105C" xr:uid="{00000000-0004-0000-0000-000042060000}"/>
    <hyperlink ref="E1614" location="A125551952R" display="A125551952R" xr:uid="{00000000-0004-0000-0000-000043060000}"/>
    <hyperlink ref="E1615" location="A125580032R" display="A125580032R" xr:uid="{00000000-0004-0000-0000-000044060000}"/>
    <hyperlink ref="E1616" location="A125565992T" display="A125565992T" xr:uid="{00000000-0004-0000-0000-000045060000}"/>
    <hyperlink ref="E1617" location="A125554760A" display="A125554760A" xr:uid="{00000000-0004-0000-0000-000046060000}"/>
    <hyperlink ref="E1618" location="A125582840X" display="A125582840X" xr:uid="{00000000-0004-0000-0000-000047060000}"/>
    <hyperlink ref="E1619" location="A125568800T" display="A125568800T" xr:uid="{00000000-0004-0000-0000-000048060000}"/>
    <hyperlink ref="E1620" location="A125549144A" display="A125549144A" xr:uid="{00000000-0004-0000-0000-000049060000}"/>
    <hyperlink ref="E1621" location="A125577224X" display="A125577224X" xr:uid="{00000000-0004-0000-0000-00004A060000}"/>
    <hyperlink ref="E1622" location="A125563184J" display="A125563184J" xr:uid="{00000000-0004-0000-0000-00004B060000}"/>
    <hyperlink ref="E1623" location="A125557568F" display="A125557568F" xr:uid="{00000000-0004-0000-0000-00004C060000}"/>
    <hyperlink ref="E1624" location="A125585648C" display="A125585648C" xr:uid="{00000000-0004-0000-0000-00004D060000}"/>
    <hyperlink ref="E1625" location="A125571608A" display="A125571608A" xr:uid="{00000000-0004-0000-0000-00004E060000}"/>
    <hyperlink ref="E1626" location="A125560376W" display="A125560376W" xr:uid="{00000000-0004-0000-0000-00004F060000}"/>
    <hyperlink ref="E1627" location="A125588456R" display="A125588456R" xr:uid="{00000000-0004-0000-0000-000050060000}"/>
    <hyperlink ref="E1628" location="A125574416L" display="A125574416L" xr:uid="{00000000-0004-0000-0000-000051060000}"/>
    <hyperlink ref="E1629" location="A125551953T" display="A125551953T" xr:uid="{00000000-0004-0000-0000-000052060000}"/>
    <hyperlink ref="E1630" location="A125580033T" display="A125580033T" xr:uid="{00000000-0004-0000-0000-000053060000}"/>
    <hyperlink ref="E1631" location="A125565993V" display="A125565993V" xr:uid="{00000000-0004-0000-0000-000054060000}"/>
    <hyperlink ref="E1632" location="A125552072K" display="A125552072K" xr:uid="{00000000-0004-0000-0000-000055060000}"/>
    <hyperlink ref="E1633" location="A125580152J" display="A125580152J" xr:uid="{00000000-0004-0000-0000-000056060000}"/>
    <hyperlink ref="E1634" location="A125566112A" display="A125566112A" xr:uid="{00000000-0004-0000-0000-000057060000}"/>
    <hyperlink ref="E1635" location="A125554880V" display="A125554880V" xr:uid="{00000000-0004-0000-0000-000058060000}"/>
    <hyperlink ref="E1636" location="A125582960T" display="A125582960T" xr:uid="{00000000-0004-0000-0000-000059060000}"/>
    <hyperlink ref="E1637" location="A125568920K" display="A125568920K" xr:uid="{00000000-0004-0000-0000-00005A060000}"/>
    <hyperlink ref="E1638" location="A125549264V" display="A125549264V" xr:uid="{00000000-0004-0000-0000-00005B060000}"/>
    <hyperlink ref="E1639" location="A125577344T" display="A125577344T" xr:uid="{00000000-0004-0000-0000-00005C060000}"/>
    <hyperlink ref="E1640" location="A125563304R" display="A125563304R" xr:uid="{00000000-0004-0000-0000-00005D060000}"/>
    <hyperlink ref="E1641" location="A125557688X" display="A125557688X" xr:uid="{00000000-0004-0000-0000-00005E060000}"/>
    <hyperlink ref="E1642" location="A125585768W" display="A125585768W" xr:uid="{00000000-0004-0000-0000-00005F060000}"/>
    <hyperlink ref="E1643" location="A125571728V" display="A125571728V" xr:uid="{00000000-0004-0000-0000-000060060000}"/>
    <hyperlink ref="E1644" location="A125560496R" display="A125560496R" xr:uid="{00000000-0004-0000-0000-000061060000}"/>
    <hyperlink ref="E1645" location="A125588576J" display="A125588576J" xr:uid="{00000000-0004-0000-0000-000062060000}"/>
    <hyperlink ref="E1646" location="A125574536F" display="A125574536F" xr:uid="{00000000-0004-0000-0000-000063060000}"/>
    <hyperlink ref="E1647" location="A125552073L" display="A125552073L" xr:uid="{00000000-0004-0000-0000-000064060000}"/>
    <hyperlink ref="E1648" location="A125580153K" display="A125580153K" xr:uid="{00000000-0004-0000-0000-000065060000}"/>
    <hyperlink ref="E1649" location="A125566113C" display="A125566113C" xr:uid="{00000000-0004-0000-0000-000066060000}"/>
    <hyperlink ref="E1650" location="A125552080K" display="A125552080K" xr:uid="{00000000-0004-0000-0000-000067060000}"/>
    <hyperlink ref="E1651" location="A125580160J" display="A125580160J" xr:uid="{00000000-0004-0000-0000-000068060000}"/>
    <hyperlink ref="E1652" location="A125566120A" display="A125566120A" xr:uid="{00000000-0004-0000-0000-000069060000}"/>
    <hyperlink ref="E1653" location="A125554888L" display="A125554888L" xr:uid="{00000000-0004-0000-0000-00006A060000}"/>
    <hyperlink ref="E1654" location="A125582968K" display="A125582968K" xr:uid="{00000000-0004-0000-0000-00006B060000}"/>
    <hyperlink ref="E1655" location="A125568928C" display="A125568928C" xr:uid="{00000000-0004-0000-0000-00006C060000}"/>
    <hyperlink ref="E1656" location="A125549272V" display="A125549272V" xr:uid="{00000000-0004-0000-0000-00006D060000}"/>
    <hyperlink ref="E1657" location="A125577352T" display="A125577352T" xr:uid="{00000000-0004-0000-0000-00006E060000}"/>
    <hyperlink ref="E1658" location="A125563312R" display="A125563312R" xr:uid="{00000000-0004-0000-0000-00006F060000}"/>
    <hyperlink ref="E1659" location="A125557696X" display="A125557696X" xr:uid="{00000000-0004-0000-0000-000070060000}"/>
    <hyperlink ref="E1660" location="A125585776W" display="A125585776W" xr:uid="{00000000-0004-0000-0000-000071060000}"/>
    <hyperlink ref="E1661" location="A125571736V" display="A125571736V" xr:uid="{00000000-0004-0000-0000-000072060000}"/>
    <hyperlink ref="E1662" location="A125560504C" display="A125560504C" xr:uid="{00000000-0004-0000-0000-000073060000}"/>
    <hyperlink ref="E1663" location="A125588584J" display="A125588584J" xr:uid="{00000000-0004-0000-0000-000074060000}"/>
    <hyperlink ref="E1664" location="A125574544F" display="A125574544F" xr:uid="{00000000-0004-0000-0000-000075060000}"/>
    <hyperlink ref="E1665" location="A125552081L" display="A125552081L" xr:uid="{00000000-0004-0000-0000-000076060000}"/>
    <hyperlink ref="E1666" location="A125580161K" display="A125580161K" xr:uid="{00000000-0004-0000-0000-000077060000}"/>
    <hyperlink ref="E1667" location="A125566121C" display="A125566121C" xr:uid="{00000000-0004-0000-0000-000078060000}"/>
    <hyperlink ref="E1668" location="A125552200T" display="A125552200T" xr:uid="{00000000-0004-0000-0000-000079060000}"/>
    <hyperlink ref="E1669" location="A125580280A" display="A125580280A" xr:uid="{00000000-0004-0000-0000-00007A060000}"/>
    <hyperlink ref="E1670" location="A125566240V" display="A125566240V" xr:uid="{00000000-0004-0000-0000-00007B060000}"/>
    <hyperlink ref="E1671" location="A125555008W" display="A125555008W" xr:uid="{00000000-0004-0000-0000-00007C060000}"/>
    <hyperlink ref="E1672" location="A125583088F" display="A125583088F" xr:uid="{00000000-0004-0000-0000-00007D060000}"/>
    <hyperlink ref="E1673" location="A125569048X" display="A125569048X" xr:uid="{00000000-0004-0000-0000-00007E060000}"/>
    <hyperlink ref="E1674" location="A125549392L" display="A125549392L" xr:uid="{00000000-0004-0000-0000-00007F060000}"/>
    <hyperlink ref="E1675" location="A125577472K" display="A125577472K" xr:uid="{00000000-0004-0000-0000-000080060000}"/>
    <hyperlink ref="E1676" location="A125563432J" display="A125563432J" xr:uid="{00000000-0004-0000-0000-000081060000}"/>
    <hyperlink ref="E1677" location="A125557816F" display="A125557816F" xr:uid="{00000000-0004-0000-0000-000082060000}"/>
    <hyperlink ref="E1678" location="A125585896R" display="A125585896R" xr:uid="{00000000-0004-0000-0000-000083060000}"/>
    <hyperlink ref="E1679" location="A125571856L" display="A125571856L" xr:uid="{00000000-0004-0000-0000-000084060000}"/>
    <hyperlink ref="E1680" location="A125560624W" display="A125560624W" xr:uid="{00000000-0004-0000-0000-000085060000}"/>
    <hyperlink ref="E1681" location="A125588704R" display="A125588704R" xr:uid="{00000000-0004-0000-0000-000086060000}"/>
    <hyperlink ref="E1682" location="A125574664X" display="A125574664X" xr:uid="{00000000-0004-0000-0000-000087060000}"/>
    <hyperlink ref="E1683" location="A125552201V" display="A125552201V" xr:uid="{00000000-0004-0000-0000-000088060000}"/>
    <hyperlink ref="E1684" location="A125580281C" display="A125580281C" xr:uid="{00000000-0004-0000-0000-000089060000}"/>
    <hyperlink ref="E1685" location="A125566241W" display="A125566241W" xr:uid="{00000000-0004-0000-0000-00008A060000}"/>
    <hyperlink ref="E1686" location="A125551912W" display="A125551912W" xr:uid="{00000000-0004-0000-0000-00008B060000}"/>
    <hyperlink ref="E1687" location="A125579992A" display="A125579992A" xr:uid="{00000000-0004-0000-0000-00008C060000}"/>
    <hyperlink ref="E1688" location="A125565952X" display="A125565952X" xr:uid="{00000000-0004-0000-0000-00008D060000}"/>
    <hyperlink ref="E1689" location="A125554720J" display="A125554720J" xr:uid="{00000000-0004-0000-0000-00008E060000}"/>
    <hyperlink ref="E1690" location="A125582800F" display="A125582800F" xr:uid="{00000000-0004-0000-0000-00008F060000}"/>
    <hyperlink ref="E1691" location="A125568760K" display="A125568760K" xr:uid="{00000000-0004-0000-0000-000090060000}"/>
    <hyperlink ref="E1692" location="A125549104J" display="A125549104J" xr:uid="{00000000-0004-0000-0000-000091060000}"/>
    <hyperlink ref="E1693" location="A125577184T" display="A125577184T" xr:uid="{00000000-0004-0000-0000-000092060000}"/>
    <hyperlink ref="E1694" location="A125563144R" display="A125563144R" xr:uid="{00000000-0004-0000-0000-000093060000}"/>
    <hyperlink ref="E1695" location="A125557528L" display="A125557528L" xr:uid="{00000000-0004-0000-0000-000094060000}"/>
    <hyperlink ref="E1696" location="A125585608K" display="A125585608K" xr:uid="{00000000-0004-0000-0000-000095060000}"/>
    <hyperlink ref="E1697" location="A125571568V" display="A125571568V" xr:uid="{00000000-0004-0000-0000-000096060000}"/>
    <hyperlink ref="E1698" location="A125560336C" display="A125560336C" xr:uid="{00000000-0004-0000-0000-000097060000}"/>
    <hyperlink ref="E1699" location="A125588416W" display="A125588416W" xr:uid="{00000000-0004-0000-0000-000098060000}"/>
    <hyperlink ref="E1700" location="A125574376F" display="A125574376F" xr:uid="{00000000-0004-0000-0000-000099060000}"/>
    <hyperlink ref="E1701" location="A125551913X" display="A125551913X" xr:uid="{00000000-0004-0000-0000-00009A060000}"/>
    <hyperlink ref="E1702" location="A125579993C" display="A125579993C" xr:uid="{00000000-0004-0000-0000-00009B060000}"/>
    <hyperlink ref="E1703" location="A125565953A" display="A125565953A" xr:uid="{00000000-0004-0000-0000-00009C060000}"/>
    <hyperlink ref="E1704" location="A125552184C" display="A125552184C" xr:uid="{00000000-0004-0000-0000-00009D060000}"/>
    <hyperlink ref="E1705" location="A125580264A" display="A125580264A" xr:uid="{00000000-0004-0000-0000-00009E060000}"/>
    <hyperlink ref="E1706" location="A125566224V" display="A125566224V" xr:uid="{00000000-0004-0000-0000-00009F060000}"/>
    <hyperlink ref="E1707" location="A125554992L" display="A125554992L" xr:uid="{00000000-0004-0000-0000-0000A0060000}"/>
    <hyperlink ref="E1708" location="A125583072L" display="A125583072L" xr:uid="{00000000-0004-0000-0000-0000A1060000}"/>
    <hyperlink ref="E1709" location="A125569032F" display="A125569032F" xr:uid="{00000000-0004-0000-0000-0000A2060000}"/>
    <hyperlink ref="E1710" location="A125549376L" display="A125549376L" xr:uid="{00000000-0004-0000-0000-0000A3060000}"/>
    <hyperlink ref="E1711" location="A125577456K" display="A125577456K" xr:uid="{00000000-0004-0000-0000-0000A4060000}"/>
    <hyperlink ref="E1712" location="A125563416J" display="A125563416J" xr:uid="{00000000-0004-0000-0000-0000A5060000}"/>
    <hyperlink ref="E1713" location="A125557800L" display="A125557800L" xr:uid="{00000000-0004-0000-0000-0000A6060000}"/>
    <hyperlink ref="E1714" location="A125585880W" display="A125585880W" xr:uid="{00000000-0004-0000-0000-0000A7060000}"/>
    <hyperlink ref="E1715" location="A125571840V" display="A125571840V" xr:uid="{00000000-0004-0000-0000-0000A8060000}"/>
    <hyperlink ref="E1716" location="A125560608W" display="A125560608W" xr:uid="{00000000-0004-0000-0000-0000A9060000}"/>
    <hyperlink ref="E1717" location="A125588688A" display="A125588688A" xr:uid="{00000000-0004-0000-0000-0000AA060000}"/>
    <hyperlink ref="E1718" location="A125574648X" display="A125574648X" xr:uid="{00000000-0004-0000-0000-0000AB060000}"/>
    <hyperlink ref="E1719" location="A125552185F" display="A125552185F" xr:uid="{00000000-0004-0000-0000-0000AC060000}"/>
    <hyperlink ref="E1720" location="A125580265C" display="A125580265C" xr:uid="{00000000-0004-0000-0000-0000AD060000}"/>
    <hyperlink ref="E1721" location="A125566225W" display="A125566225W" xr:uid="{00000000-0004-0000-0000-0000AE060000}"/>
    <hyperlink ref="E1722" location="A125552192C" display="A125552192C" xr:uid="{00000000-0004-0000-0000-0000AF060000}"/>
    <hyperlink ref="E1723" location="A125580272A" display="A125580272A" xr:uid="{00000000-0004-0000-0000-0000B0060000}"/>
    <hyperlink ref="E1724" location="A125566232V" display="A125566232V" xr:uid="{00000000-0004-0000-0000-0000B1060000}"/>
    <hyperlink ref="E1725" location="A125555000C" display="A125555000C" xr:uid="{00000000-0004-0000-0000-0000B2060000}"/>
    <hyperlink ref="E1726" location="A125583080L" display="A125583080L" xr:uid="{00000000-0004-0000-0000-0000B3060000}"/>
    <hyperlink ref="E1727" location="A125569040F" display="A125569040F" xr:uid="{00000000-0004-0000-0000-0000B4060000}"/>
    <hyperlink ref="E1728" location="A125549384L" display="A125549384L" xr:uid="{00000000-0004-0000-0000-0000B5060000}"/>
    <hyperlink ref="E1729" location="A125577464K" display="A125577464K" xr:uid="{00000000-0004-0000-0000-0000B6060000}"/>
    <hyperlink ref="E1730" location="A125563424J" display="A125563424J" xr:uid="{00000000-0004-0000-0000-0000B7060000}"/>
    <hyperlink ref="E1731" location="A125557808F" display="A125557808F" xr:uid="{00000000-0004-0000-0000-0000B8060000}"/>
    <hyperlink ref="E1732" location="A125585888R" display="A125585888R" xr:uid="{00000000-0004-0000-0000-0000B9060000}"/>
    <hyperlink ref="E1733" location="A125571848L" display="A125571848L" xr:uid="{00000000-0004-0000-0000-0000BA060000}"/>
    <hyperlink ref="E1734" location="A125560616W" display="A125560616W" xr:uid="{00000000-0004-0000-0000-0000BB060000}"/>
    <hyperlink ref="E1735" location="A125588696A" display="A125588696A" xr:uid="{00000000-0004-0000-0000-0000BC060000}"/>
    <hyperlink ref="E1736" location="A125574656X" display="A125574656X" xr:uid="{00000000-0004-0000-0000-0000BD060000}"/>
    <hyperlink ref="E1737" location="A125552193F" display="A125552193F" xr:uid="{00000000-0004-0000-0000-0000BE060000}"/>
    <hyperlink ref="E1738" location="A125580273C" display="A125580273C" xr:uid="{00000000-0004-0000-0000-0000BF060000}"/>
    <hyperlink ref="E1739" location="A125566233W" display="A125566233W" xr:uid="{00000000-0004-0000-0000-0000C0060000}"/>
    <hyperlink ref="E1740" location="A125551920W" display="A125551920W" xr:uid="{00000000-0004-0000-0000-0000C1060000}"/>
    <hyperlink ref="E1741" location="A125580000W" display="A125580000W" xr:uid="{00000000-0004-0000-0000-0000C2060000}"/>
    <hyperlink ref="E1742" location="A125565960X" display="A125565960X" xr:uid="{00000000-0004-0000-0000-0000C3060000}"/>
    <hyperlink ref="E1743" location="A125554728A" display="A125554728A" xr:uid="{00000000-0004-0000-0000-0000C4060000}"/>
    <hyperlink ref="E1744" location="A125582808X" display="A125582808X" xr:uid="{00000000-0004-0000-0000-0000C5060000}"/>
    <hyperlink ref="E1745" location="A125568768C" display="A125568768C" xr:uid="{00000000-0004-0000-0000-0000C6060000}"/>
    <hyperlink ref="E1746" location="A125549112J" display="A125549112J" xr:uid="{00000000-0004-0000-0000-0000C7060000}"/>
    <hyperlink ref="E1747" location="A125577192T" display="A125577192T" xr:uid="{00000000-0004-0000-0000-0000C8060000}"/>
    <hyperlink ref="E1748" location="A125563152R" display="A125563152R" xr:uid="{00000000-0004-0000-0000-0000C9060000}"/>
    <hyperlink ref="E1749" location="A125557536L" display="A125557536L" xr:uid="{00000000-0004-0000-0000-0000CA060000}"/>
    <hyperlink ref="E1750" location="A125585616K" display="A125585616K" xr:uid="{00000000-0004-0000-0000-0000CB060000}"/>
    <hyperlink ref="E1751" location="A125571576V" display="A125571576V" xr:uid="{00000000-0004-0000-0000-0000CC060000}"/>
    <hyperlink ref="E1752" location="A125560344C" display="A125560344C" xr:uid="{00000000-0004-0000-0000-0000CD060000}"/>
    <hyperlink ref="E1753" location="A125588424W" display="A125588424W" xr:uid="{00000000-0004-0000-0000-0000CE060000}"/>
    <hyperlink ref="E1754" location="A125574384F" display="A125574384F" xr:uid="{00000000-0004-0000-0000-0000CF060000}"/>
    <hyperlink ref="E1755" location="A125551921X" display="A125551921X" xr:uid="{00000000-0004-0000-0000-0000D0060000}"/>
    <hyperlink ref="E1756" location="A125580001X" display="A125580001X" xr:uid="{00000000-0004-0000-0000-0000D1060000}"/>
    <hyperlink ref="E1757" location="A125565961A" display="A125565961A" xr:uid="{00000000-0004-0000-0000-0000D2060000}"/>
    <hyperlink ref="E1758" location="A125552000X" display="A125552000X" xr:uid="{00000000-0004-0000-0000-0000D3060000}"/>
    <hyperlink ref="E1759" location="A125580080J" display="A125580080J" xr:uid="{00000000-0004-0000-0000-0000D4060000}"/>
    <hyperlink ref="E1760" location="A125566040A" display="A125566040A" xr:uid="{00000000-0004-0000-0000-0000D5060000}"/>
    <hyperlink ref="E1761" location="A125554808A" display="A125554808A" xr:uid="{00000000-0004-0000-0000-0000D6060000}"/>
    <hyperlink ref="E1762" location="A125582888K" display="A125582888K" xr:uid="{00000000-0004-0000-0000-0000D7060000}"/>
    <hyperlink ref="E1763" location="A125568848C" display="A125568848C" xr:uid="{00000000-0004-0000-0000-0000D8060000}"/>
    <hyperlink ref="E1764" location="A125549192V" display="A125549192V" xr:uid="{00000000-0004-0000-0000-0000D9060000}"/>
    <hyperlink ref="E1765" location="A125577272T" display="A125577272T" xr:uid="{00000000-0004-0000-0000-0000DA060000}"/>
    <hyperlink ref="E1766" location="A125563232R" display="A125563232R" xr:uid="{00000000-0004-0000-0000-0000DB060000}"/>
    <hyperlink ref="E1767" location="A125557616L" display="A125557616L" xr:uid="{00000000-0004-0000-0000-0000DC060000}"/>
    <hyperlink ref="E1768" location="A125585696W" display="A125585696W" xr:uid="{00000000-0004-0000-0000-0000DD060000}"/>
    <hyperlink ref="E1769" location="A125571656V" display="A125571656V" xr:uid="{00000000-0004-0000-0000-0000DE060000}"/>
    <hyperlink ref="E1770" location="A125560424C" display="A125560424C" xr:uid="{00000000-0004-0000-0000-0000DF060000}"/>
    <hyperlink ref="E1771" location="A125588504W" display="A125588504W" xr:uid="{00000000-0004-0000-0000-0000E0060000}"/>
    <hyperlink ref="E1772" location="A125574464F" display="A125574464F" xr:uid="{00000000-0004-0000-0000-0000E1060000}"/>
    <hyperlink ref="E1773" location="A125552001A" display="A125552001A" xr:uid="{00000000-0004-0000-0000-0000E2060000}"/>
    <hyperlink ref="E1774" location="A125580081K" display="A125580081K" xr:uid="{00000000-0004-0000-0000-0000E3060000}"/>
    <hyperlink ref="E1775" location="A125566041C" display="A125566041C" xr:uid="{00000000-0004-0000-0000-0000E4060000}"/>
    <hyperlink ref="E1776" location="A125552088C" display="A125552088C" xr:uid="{00000000-0004-0000-0000-0000E5060000}"/>
    <hyperlink ref="E1777" location="A125580168A" display="A125580168A" xr:uid="{00000000-0004-0000-0000-0000E6060000}"/>
    <hyperlink ref="E1778" location="A125566128V" display="A125566128V" xr:uid="{00000000-0004-0000-0000-0000E7060000}"/>
    <hyperlink ref="E1779" location="A125554896L" display="A125554896L" xr:uid="{00000000-0004-0000-0000-0000E8060000}"/>
    <hyperlink ref="E1780" location="A125582976K" display="A125582976K" xr:uid="{00000000-0004-0000-0000-0000E9060000}"/>
    <hyperlink ref="E1781" location="A125568936C" display="A125568936C" xr:uid="{00000000-0004-0000-0000-0000EA060000}"/>
    <hyperlink ref="E1782" location="A125549280V" display="A125549280V" xr:uid="{00000000-0004-0000-0000-0000EB060000}"/>
    <hyperlink ref="E1783" location="A125577360T" display="A125577360T" xr:uid="{00000000-0004-0000-0000-0000EC060000}"/>
    <hyperlink ref="E1784" location="A125563320R" display="A125563320R" xr:uid="{00000000-0004-0000-0000-0000ED060000}"/>
    <hyperlink ref="E1785" location="A125557704L" display="A125557704L" xr:uid="{00000000-0004-0000-0000-0000EE060000}"/>
    <hyperlink ref="E1786" location="A125585784W" display="A125585784W" xr:uid="{00000000-0004-0000-0000-0000EF060000}"/>
    <hyperlink ref="E1787" location="A125571744V" display="A125571744V" xr:uid="{00000000-0004-0000-0000-0000F0060000}"/>
    <hyperlink ref="E1788" location="A125560512C" display="A125560512C" xr:uid="{00000000-0004-0000-0000-0000F1060000}"/>
    <hyperlink ref="E1789" location="A125588592J" display="A125588592J" xr:uid="{00000000-0004-0000-0000-0000F2060000}"/>
    <hyperlink ref="E1790" location="A125574552F" display="A125574552F" xr:uid="{00000000-0004-0000-0000-0000F3060000}"/>
    <hyperlink ref="E1791" location="A125552089F" display="A125552089F" xr:uid="{00000000-0004-0000-0000-0000F4060000}"/>
    <hyperlink ref="E1792" location="A125580169C" display="A125580169C" xr:uid="{00000000-0004-0000-0000-0000F5060000}"/>
    <hyperlink ref="E1793" location="A125566129W" display="A125566129W" xr:uid="{00000000-0004-0000-0000-0000F6060000}"/>
    <hyperlink ref="E1794" location="A125552208K" display="A125552208K" xr:uid="{00000000-0004-0000-0000-0000F7060000}"/>
    <hyperlink ref="E1795" location="A125580288V" display="A125580288V" xr:uid="{00000000-0004-0000-0000-0000F8060000}"/>
    <hyperlink ref="E1796" location="A125566248L" display="A125566248L" xr:uid="{00000000-0004-0000-0000-0000F9060000}"/>
    <hyperlink ref="E1797" location="A125555016W" display="A125555016W" xr:uid="{00000000-0004-0000-0000-0000FA060000}"/>
    <hyperlink ref="E1798" location="A125583096F" display="A125583096F" xr:uid="{00000000-0004-0000-0000-0000FB060000}"/>
    <hyperlink ref="E1799" location="A125569056X" display="A125569056X" xr:uid="{00000000-0004-0000-0000-0000FC060000}"/>
    <hyperlink ref="E1800" location="A125549400A" display="A125549400A" xr:uid="{00000000-0004-0000-0000-0000FD060000}"/>
    <hyperlink ref="E1801" location="A125577480K" display="A125577480K" xr:uid="{00000000-0004-0000-0000-0000FE060000}"/>
    <hyperlink ref="E1802" location="A125563440J" display="A125563440J" xr:uid="{00000000-0004-0000-0000-0000FF060000}"/>
    <hyperlink ref="E1803" location="A125557824F" display="A125557824F" xr:uid="{00000000-0004-0000-0000-000000070000}"/>
    <hyperlink ref="E1804" location="A125585904C" display="A125585904C" xr:uid="{00000000-0004-0000-0000-000001070000}"/>
    <hyperlink ref="E1805" location="A125571864L" display="A125571864L" xr:uid="{00000000-0004-0000-0000-000002070000}"/>
    <hyperlink ref="E1806" location="A125560632W" display="A125560632W" xr:uid="{00000000-0004-0000-0000-000003070000}"/>
    <hyperlink ref="E1807" location="A125588712R" display="A125588712R" xr:uid="{00000000-0004-0000-0000-000004070000}"/>
    <hyperlink ref="E1808" location="A125574672X" display="A125574672X" xr:uid="{00000000-0004-0000-0000-000005070000}"/>
    <hyperlink ref="E1809" location="A125552209L" display="A125552209L" xr:uid="{00000000-0004-0000-0000-000006070000}"/>
    <hyperlink ref="E1810" location="A125580289W" display="A125580289W" xr:uid="{00000000-0004-0000-0000-000007070000}"/>
    <hyperlink ref="E1811" location="A125566249R" display="A125566249R" xr:uid="{00000000-0004-0000-0000-000008070000}"/>
    <hyperlink ref="E1812" location="A125551928R" display="A125551928R" xr:uid="{00000000-0004-0000-0000-000009070000}"/>
    <hyperlink ref="E1813" location="A125580008R" display="A125580008R" xr:uid="{00000000-0004-0000-0000-00000A070000}"/>
    <hyperlink ref="E1814" location="A125565968T" display="A125565968T" xr:uid="{00000000-0004-0000-0000-00000B070000}"/>
    <hyperlink ref="E1815" location="A125554736A" display="A125554736A" xr:uid="{00000000-0004-0000-0000-00000C070000}"/>
    <hyperlink ref="E1816" location="A125582816X" display="A125582816X" xr:uid="{00000000-0004-0000-0000-00000D070000}"/>
    <hyperlink ref="E1817" location="A125568776C" display="A125568776C" xr:uid="{00000000-0004-0000-0000-00000E070000}"/>
    <hyperlink ref="E1818" location="A125549120J" display="A125549120J" xr:uid="{00000000-0004-0000-0000-00000F070000}"/>
    <hyperlink ref="E1819" location="A125577200F" display="A125577200F" xr:uid="{00000000-0004-0000-0000-000010070000}"/>
    <hyperlink ref="E1820" location="A125563160R" display="A125563160R" xr:uid="{00000000-0004-0000-0000-000011070000}"/>
    <hyperlink ref="E1821" location="A125557544L" display="A125557544L" xr:uid="{00000000-0004-0000-0000-000012070000}"/>
    <hyperlink ref="E1822" location="A125585624K" display="A125585624K" xr:uid="{00000000-0004-0000-0000-000013070000}"/>
    <hyperlink ref="E1823" location="A125571584V" display="A125571584V" xr:uid="{00000000-0004-0000-0000-000014070000}"/>
    <hyperlink ref="E1824" location="A125560352C" display="A125560352C" xr:uid="{00000000-0004-0000-0000-000015070000}"/>
    <hyperlink ref="E1825" location="A125588432W" display="A125588432W" xr:uid="{00000000-0004-0000-0000-000016070000}"/>
    <hyperlink ref="E1826" location="A125574392F" display="A125574392F" xr:uid="{00000000-0004-0000-0000-000017070000}"/>
    <hyperlink ref="E1827" location="A125551929T" display="A125551929T" xr:uid="{00000000-0004-0000-0000-000018070000}"/>
    <hyperlink ref="E1828" location="A125580009T" display="A125580009T" xr:uid="{00000000-0004-0000-0000-000019070000}"/>
    <hyperlink ref="E1829" location="A125565969V" display="A125565969V" xr:uid="{00000000-0004-0000-0000-00001A070000}"/>
    <hyperlink ref="E1830" location="A125552128K" display="A125552128K" xr:uid="{00000000-0004-0000-0000-00001B070000}"/>
    <hyperlink ref="E1831" location="A125580208J" display="A125580208J" xr:uid="{00000000-0004-0000-0000-00001C070000}"/>
    <hyperlink ref="E1832" location="A125566168L" display="A125566168L" xr:uid="{00000000-0004-0000-0000-00001D070000}"/>
    <hyperlink ref="E1833" location="A125554936V" display="A125554936V" xr:uid="{00000000-0004-0000-0000-00001E070000}"/>
    <hyperlink ref="E1834" location="A125583016V" display="A125583016V" xr:uid="{00000000-0004-0000-0000-00001F070000}"/>
    <hyperlink ref="E1835" location="A125568976W" display="A125568976W" xr:uid="{00000000-0004-0000-0000-000020070000}"/>
    <hyperlink ref="E1836" location="A125549320A" display="A125549320A" xr:uid="{00000000-0004-0000-0000-000021070000}"/>
    <hyperlink ref="E1837" location="A125577400X" display="A125577400X" xr:uid="{00000000-0004-0000-0000-000022070000}"/>
    <hyperlink ref="E1838" location="A125563360J" display="A125563360J" xr:uid="{00000000-0004-0000-0000-000023070000}"/>
    <hyperlink ref="E1839" location="A125557744F" display="A125557744F" xr:uid="{00000000-0004-0000-0000-000024070000}"/>
    <hyperlink ref="E1840" location="A125585824C" display="A125585824C" xr:uid="{00000000-0004-0000-0000-000025070000}"/>
    <hyperlink ref="E1841" location="A125571784L" display="A125571784L" xr:uid="{00000000-0004-0000-0000-000026070000}"/>
    <hyperlink ref="E1842" location="A125560552W" display="A125560552W" xr:uid="{00000000-0004-0000-0000-000027070000}"/>
    <hyperlink ref="E1843" location="A125588632R" display="A125588632R" xr:uid="{00000000-0004-0000-0000-000028070000}"/>
    <hyperlink ref="E1844" location="A125574592X" display="A125574592X" xr:uid="{00000000-0004-0000-0000-000029070000}"/>
    <hyperlink ref="E1845" location="A125552129L" display="A125552129L" xr:uid="{00000000-0004-0000-0000-00002A070000}"/>
    <hyperlink ref="E1846" location="A125580209K" display="A125580209K" xr:uid="{00000000-0004-0000-0000-00002B070000}"/>
    <hyperlink ref="E1847" location="A125566169R" display="A125566169R" xr:uid="{00000000-0004-0000-0000-00002C070000}"/>
    <hyperlink ref="E1848" location="A125552136K" display="A125552136K" xr:uid="{00000000-0004-0000-0000-00002D070000}"/>
    <hyperlink ref="E1849" location="A125580216J" display="A125580216J" xr:uid="{00000000-0004-0000-0000-00002E070000}"/>
    <hyperlink ref="E1850" location="A125566176L" display="A125566176L" xr:uid="{00000000-0004-0000-0000-00002F070000}"/>
    <hyperlink ref="E1851" location="A125554944V" display="A125554944V" xr:uid="{00000000-0004-0000-0000-000030070000}"/>
    <hyperlink ref="E1852" location="A125583024V" display="A125583024V" xr:uid="{00000000-0004-0000-0000-000031070000}"/>
    <hyperlink ref="E1853" location="A125568984W" display="A125568984W" xr:uid="{00000000-0004-0000-0000-000032070000}"/>
    <hyperlink ref="E1854" location="A125549328V" display="A125549328V" xr:uid="{00000000-0004-0000-0000-000033070000}"/>
    <hyperlink ref="E1855" location="A125577408T" display="A125577408T" xr:uid="{00000000-0004-0000-0000-000034070000}"/>
    <hyperlink ref="E1856" location="A125563368A" display="A125563368A" xr:uid="{00000000-0004-0000-0000-000035070000}"/>
    <hyperlink ref="E1857" location="A125557752F" display="A125557752F" xr:uid="{00000000-0004-0000-0000-000036070000}"/>
    <hyperlink ref="E1858" location="A125585832C" display="A125585832C" xr:uid="{00000000-0004-0000-0000-000037070000}"/>
    <hyperlink ref="E1859" location="A125571792L" display="A125571792L" xr:uid="{00000000-0004-0000-0000-000038070000}"/>
    <hyperlink ref="E1860" location="A125560560W" display="A125560560W" xr:uid="{00000000-0004-0000-0000-000039070000}"/>
    <hyperlink ref="E1861" location="A125588640R" display="A125588640R" xr:uid="{00000000-0004-0000-0000-00003A070000}"/>
    <hyperlink ref="E1862" location="A125574600L" display="A125574600L" xr:uid="{00000000-0004-0000-0000-00003B070000}"/>
    <hyperlink ref="E1863" location="A125552137L" display="A125552137L" xr:uid="{00000000-0004-0000-0000-00003C070000}"/>
    <hyperlink ref="E1864" location="A125580217K" display="A125580217K" xr:uid="{00000000-0004-0000-0000-00003D070000}"/>
    <hyperlink ref="E1865" location="A125566177R" display="A125566177R" xr:uid="{00000000-0004-0000-0000-00003E070000}"/>
    <hyperlink ref="E1866" location="A125551968J" display="A125551968J" xr:uid="{00000000-0004-0000-0000-00003F070000}"/>
    <hyperlink ref="E1867" location="A125580048J" display="A125580048J" xr:uid="{00000000-0004-0000-0000-000040070000}"/>
    <hyperlink ref="E1868" location="A125566008A" display="A125566008A" xr:uid="{00000000-0004-0000-0000-000041070000}"/>
    <hyperlink ref="E1869" location="A125554776V" display="A125554776V" xr:uid="{00000000-0004-0000-0000-000042070000}"/>
    <hyperlink ref="E1870" location="A125582856T" display="A125582856T" xr:uid="{00000000-0004-0000-0000-000043070000}"/>
    <hyperlink ref="E1871" location="A125568816K" display="A125568816K" xr:uid="{00000000-0004-0000-0000-000044070000}"/>
    <hyperlink ref="E1872" location="A125549160A" display="A125549160A" xr:uid="{00000000-0004-0000-0000-000045070000}"/>
    <hyperlink ref="E1873" location="A125577240X" display="A125577240X" xr:uid="{00000000-0004-0000-0000-000046070000}"/>
    <hyperlink ref="E1874" location="A125563200W" display="A125563200W" xr:uid="{00000000-0004-0000-0000-000047070000}"/>
    <hyperlink ref="E1875" location="A125557584F" display="A125557584F" xr:uid="{00000000-0004-0000-0000-000048070000}"/>
    <hyperlink ref="E1876" location="A125585664C" display="A125585664C" xr:uid="{00000000-0004-0000-0000-000049070000}"/>
    <hyperlink ref="E1877" location="A125571624A" display="A125571624A" xr:uid="{00000000-0004-0000-0000-00004A070000}"/>
    <hyperlink ref="E1878" location="A125560392W" display="A125560392W" xr:uid="{00000000-0004-0000-0000-00004B070000}"/>
    <hyperlink ref="E1879" location="A125588472R" display="A125588472R" xr:uid="{00000000-0004-0000-0000-00004C070000}"/>
    <hyperlink ref="E1880" location="A125574432L" display="A125574432L" xr:uid="{00000000-0004-0000-0000-00004D070000}"/>
    <hyperlink ref="E1881" location="A125551969K" display="A125551969K" xr:uid="{00000000-0004-0000-0000-00004E070000}"/>
    <hyperlink ref="E1882" location="A125580049K" display="A125580049K" xr:uid="{00000000-0004-0000-0000-00004F070000}"/>
    <hyperlink ref="E1883" location="A125566009C" display="A125566009C" xr:uid="{00000000-0004-0000-0000-000050070000}"/>
    <hyperlink ref="E1884" location="A125551936R" display="A125551936R" xr:uid="{00000000-0004-0000-0000-000051070000}"/>
    <hyperlink ref="E1885" location="A125580016R" display="A125580016R" xr:uid="{00000000-0004-0000-0000-000052070000}"/>
    <hyperlink ref="E1886" location="A125565976T" display="A125565976T" xr:uid="{00000000-0004-0000-0000-000053070000}"/>
    <hyperlink ref="E1887" location="A125554744A" display="A125554744A" xr:uid="{00000000-0004-0000-0000-000054070000}"/>
    <hyperlink ref="E1888" location="A125582824X" display="A125582824X" xr:uid="{00000000-0004-0000-0000-000055070000}"/>
    <hyperlink ref="E1889" location="A125568784C" display="A125568784C" xr:uid="{00000000-0004-0000-0000-000056070000}"/>
    <hyperlink ref="E1890" location="A125549128A" display="A125549128A" xr:uid="{00000000-0004-0000-0000-000057070000}"/>
    <hyperlink ref="E1891" location="A125577208X" display="A125577208X" xr:uid="{00000000-0004-0000-0000-000058070000}"/>
    <hyperlink ref="E1892" location="A125563168J" display="A125563168J" xr:uid="{00000000-0004-0000-0000-000059070000}"/>
    <hyperlink ref="E1893" location="A125557552L" display="A125557552L" xr:uid="{00000000-0004-0000-0000-00005A070000}"/>
    <hyperlink ref="E1894" location="A125585632K" display="A125585632K" xr:uid="{00000000-0004-0000-0000-00005B070000}"/>
    <hyperlink ref="E1895" location="A125571592V" display="A125571592V" xr:uid="{00000000-0004-0000-0000-00005C070000}"/>
    <hyperlink ref="E1896" location="A125560360C" display="A125560360C" xr:uid="{00000000-0004-0000-0000-00005D070000}"/>
    <hyperlink ref="E1897" location="A125588440W" display="A125588440W" xr:uid="{00000000-0004-0000-0000-00005E070000}"/>
    <hyperlink ref="E1898" location="A125574400V" display="A125574400V" xr:uid="{00000000-0004-0000-0000-00005F070000}"/>
    <hyperlink ref="E1899" location="A125551937T" display="A125551937T" xr:uid="{00000000-0004-0000-0000-000060070000}"/>
    <hyperlink ref="E1900" location="A125580017T" display="A125580017T" xr:uid="{00000000-0004-0000-0000-000061070000}"/>
    <hyperlink ref="E1901" location="A125565977V" display="A125565977V" xr:uid="{00000000-0004-0000-0000-000062070000}"/>
    <hyperlink ref="E1902" location="A125552008T" display="A125552008T" xr:uid="{00000000-0004-0000-0000-000063070000}"/>
    <hyperlink ref="E1903" location="A125580088A" display="A125580088A" xr:uid="{00000000-0004-0000-0000-000064070000}"/>
    <hyperlink ref="E1904" location="A125566048V" display="A125566048V" xr:uid="{00000000-0004-0000-0000-000065070000}"/>
    <hyperlink ref="E1905" location="A125554816A" display="A125554816A" xr:uid="{00000000-0004-0000-0000-000066070000}"/>
    <hyperlink ref="E1906" location="A125582896K" display="A125582896K" xr:uid="{00000000-0004-0000-0000-000067070000}"/>
    <hyperlink ref="E1907" location="A125568856C" display="A125568856C" xr:uid="{00000000-0004-0000-0000-000068070000}"/>
    <hyperlink ref="E1908" location="A125549200J" display="A125549200J" xr:uid="{00000000-0004-0000-0000-000069070000}"/>
    <hyperlink ref="E1909" location="A125577280T" display="A125577280T" xr:uid="{00000000-0004-0000-0000-00006A070000}"/>
    <hyperlink ref="E1910" location="A125563240R" display="A125563240R" xr:uid="{00000000-0004-0000-0000-00006B070000}"/>
    <hyperlink ref="E1911" location="A125557624L" display="A125557624L" xr:uid="{00000000-0004-0000-0000-00006C070000}"/>
    <hyperlink ref="E1912" location="A125585704K" display="A125585704K" xr:uid="{00000000-0004-0000-0000-00006D070000}"/>
    <hyperlink ref="E1913" location="A125571664V" display="A125571664V" xr:uid="{00000000-0004-0000-0000-00006E070000}"/>
    <hyperlink ref="E1914" location="A125560432C" display="A125560432C" xr:uid="{00000000-0004-0000-0000-00006F070000}"/>
    <hyperlink ref="E1915" location="A125588512W" display="A125588512W" xr:uid="{00000000-0004-0000-0000-000070070000}"/>
    <hyperlink ref="E1916" location="A125574472F" display="A125574472F" xr:uid="{00000000-0004-0000-0000-000071070000}"/>
    <hyperlink ref="E1917" location="A125552009V" display="A125552009V" xr:uid="{00000000-0004-0000-0000-000072070000}"/>
    <hyperlink ref="E1918" location="A125580089C" display="A125580089C" xr:uid="{00000000-0004-0000-0000-000073070000}"/>
    <hyperlink ref="E1919" location="A125566049W" display="A125566049W" xr:uid="{00000000-0004-0000-0000-000074070000}"/>
    <hyperlink ref="E1920" location="A125551960R" display="A125551960R" xr:uid="{00000000-0004-0000-0000-000075070000}"/>
    <hyperlink ref="E1921" location="A125580040R" display="A125580040R" xr:uid="{00000000-0004-0000-0000-000076070000}"/>
    <hyperlink ref="E1922" location="A125566000J" display="A125566000J" xr:uid="{00000000-0004-0000-0000-000077070000}"/>
    <hyperlink ref="E1923" location="A125554768V" display="A125554768V" xr:uid="{00000000-0004-0000-0000-000078070000}"/>
    <hyperlink ref="E1924" location="A125582848T" display="A125582848T" xr:uid="{00000000-0004-0000-0000-000079070000}"/>
    <hyperlink ref="E1925" location="A125568808K" display="A125568808K" xr:uid="{00000000-0004-0000-0000-00007A070000}"/>
    <hyperlink ref="E1926" location="A125549152A" display="A125549152A" xr:uid="{00000000-0004-0000-0000-00007B070000}"/>
    <hyperlink ref="E1927" location="A125577232X" display="A125577232X" xr:uid="{00000000-0004-0000-0000-00007C070000}"/>
    <hyperlink ref="E1928" location="A125563192J" display="A125563192J" xr:uid="{00000000-0004-0000-0000-00007D070000}"/>
    <hyperlink ref="E1929" location="A125557576F" display="A125557576F" xr:uid="{00000000-0004-0000-0000-00007E070000}"/>
    <hyperlink ref="E1930" location="A125585656C" display="A125585656C" xr:uid="{00000000-0004-0000-0000-00007F070000}"/>
    <hyperlink ref="E1931" location="A125571616A" display="A125571616A" xr:uid="{00000000-0004-0000-0000-000080070000}"/>
    <hyperlink ref="E1932" location="A125560384W" display="A125560384W" xr:uid="{00000000-0004-0000-0000-000081070000}"/>
    <hyperlink ref="E1933" location="A125588464R" display="A125588464R" xr:uid="{00000000-0004-0000-0000-000082070000}"/>
    <hyperlink ref="E1934" location="A125574424L" display="A125574424L" xr:uid="{00000000-0004-0000-0000-000083070000}"/>
    <hyperlink ref="E1935" location="A125551961T" display="A125551961T" xr:uid="{00000000-0004-0000-0000-000084070000}"/>
    <hyperlink ref="E1936" location="A125580041T" display="A125580041T" xr:uid="{00000000-0004-0000-0000-000085070000}"/>
    <hyperlink ref="E1937" location="A125566001K" display="A125566001K" xr:uid="{00000000-0004-0000-0000-000086070000}"/>
    <hyperlink ref="E1938" location="A125552016T" display="A125552016T" xr:uid="{00000000-0004-0000-0000-000087070000}"/>
    <hyperlink ref="E1939" location="A125580096A" display="A125580096A" xr:uid="{00000000-0004-0000-0000-000088070000}"/>
    <hyperlink ref="E1940" location="A125566056V" display="A125566056V" xr:uid="{00000000-0004-0000-0000-000089070000}"/>
    <hyperlink ref="E1941" location="A125554824A" display="A125554824A" xr:uid="{00000000-0004-0000-0000-00008A070000}"/>
    <hyperlink ref="E1942" location="A125582904X" display="A125582904X" xr:uid="{00000000-0004-0000-0000-00008B070000}"/>
    <hyperlink ref="E1943" location="A125568864C" display="A125568864C" xr:uid="{00000000-0004-0000-0000-00008C070000}"/>
    <hyperlink ref="E1944" location="A125549208A" display="A125549208A" xr:uid="{00000000-0004-0000-0000-00008D070000}"/>
    <hyperlink ref="E1945" location="A125577288K" display="A125577288K" xr:uid="{00000000-0004-0000-0000-00008E070000}"/>
    <hyperlink ref="E1946" location="A125563248J" display="A125563248J" xr:uid="{00000000-0004-0000-0000-00008F070000}"/>
    <hyperlink ref="E1947" location="A125557632L" display="A125557632L" xr:uid="{00000000-0004-0000-0000-000090070000}"/>
    <hyperlink ref="E1948" location="A125585712K" display="A125585712K" xr:uid="{00000000-0004-0000-0000-000091070000}"/>
    <hyperlink ref="E1949" location="A125571672V" display="A125571672V" xr:uid="{00000000-0004-0000-0000-000092070000}"/>
    <hyperlink ref="E1950" location="A125560440C" display="A125560440C" xr:uid="{00000000-0004-0000-0000-000093070000}"/>
    <hyperlink ref="E1951" location="A125588520W" display="A125588520W" xr:uid="{00000000-0004-0000-0000-000094070000}"/>
    <hyperlink ref="E1952" location="A125574480F" display="A125574480F" xr:uid="{00000000-0004-0000-0000-000095070000}"/>
    <hyperlink ref="E1953" location="A125552017V" display="A125552017V" xr:uid="{00000000-0004-0000-0000-000096070000}"/>
    <hyperlink ref="E1954" location="A125580097C" display="A125580097C" xr:uid="{00000000-0004-0000-0000-000097070000}"/>
    <hyperlink ref="E1955" location="A125566057W" display="A125566057W" xr:uid="{00000000-0004-0000-0000-000098070000}"/>
    <hyperlink ref="E1956" location="A125551976J" display="A125551976J" xr:uid="{00000000-0004-0000-0000-000099070000}"/>
    <hyperlink ref="E1957" location="A125580056J" display="A125580056J" xr:uid="{00000000-0004-0000-0000-00009A070000}"/>
    <hyperlink ref="E1958" location="A125566016A" display="A125566016A" xr:uid="{00000000-0004-0000-0000-00009B070000}"/>
    <hyperlink ref="E1959" location="A125554784V" display="A125554784V" xr:uid="{00000000-0004-0000-0000-00009C070000}"/>
    <hyperlink ref="E1960" location="A125582864T" display="A125582864T" xr:uid="{00000000-0004-0000-0000-00009D070000}"/>
    <hyperlink ref="E1961" location="A125568824K" display="A125568824K" xr:uid="{00000000-0004-0000-0000-00009E070000}"/>
    <hyperlink ref="E1962" location="A125549168V" display="A125549168V" xr:uid="{00000000-0004-0000-0000-00009F070000}"/>
    <hyperlink ref="E1963" location="A125577248T" display="A125577248T" xr:uid="{00000000-0004-0000-0000-0000A0070000}"/>
    <hyperlink ref="E1964" location="A125563208R" display="A125563208R" xr:uid="{00000000-0004-0000-0000-0000A1070000}"/>
    <hyperlink ref="E1965" location="A125557592F" display="A125557592F" xr:uid="{00000000-0004-0000-0000-0000A2070000}"/>
    <hyperlink ref="E1966" location="A125585672C" display="A125585672C" xr:uid="{00000000-0004-0000-0000-0000A3070000}"/>
    <hyperlink ref="E1967" location="A125571632A" display="A125571632A" xr:uid="{00000000-0004-0000-0000-0000A4070000}"/>
    <hyperlink ref="E1968" location="A125560400K" display="A125560400K" xr:uid="{00000000-0004-0000-0000-0000A5070000}"/>
    <hyperlink ref="E1969" location="A125588480R" display="A125588480R" xr:uid="{00000000-0004-0000-0000-0000A6070000}"/>
    <hyperlink ref="E1970" location="A125574440L" display="A125574440L" xr:uid="{00000000-0004-0000-0000-0000A7070000}"/>
    <hyperlink ref="E1971" location="A125551977K" display="A125551977K" xr:uid="{00000000-0004-0000-0000-0000A8070000}"/>
    <hyperlink ref="E1972" location="A125580057K" display="A125580057K" xr:uid="{00000000-0004-0000-0000-0000A9070000}"/>
    <hyperlink ref="E1973" location="A125566017C" display="A125566017C" xr:uid="{00000000-0004-0000-0000-0000AA070000}"/>
    <hyperlink ref="E1974" location="A125552024T" display="A125552024T" xr:uid="{00000000-0004-0000-0000-0000AB070000}"/>
    <hyperlink ref="E1975" location="A125580104R" display="A125580104R" xr:uid="{00000000-0004-0000-0000-0000AC070000}"/>
    <hyperlink ref="E1976" location="A125566064V" display="A125566064V" xr:uid="{00000000-0004-0000-0000-0000AD070000}"/>
    <hyperlink ref="E1977" location="A125554832A" display="A125554832A" xr:uid="{00000000-0004-0000-0000-0000AE070000}"/>
    <hyperlink ref="E1978" location="A125582912X" display="A125582912X" xr:uid="{00000000-0004-0000-0000-0000AF070000}"/>
    <hyperlink ref="E1979" location="A125568872C" display="A125568872C" xr:uid="{00000000-0004-0000-0000-0000B0070000}"/>
    <hyperlink ref="E1980" location="A125549216A" display="A125549216A" xr:uid="{00000000-0004-0000-0000-0000B1070000}"/>
    <hyperlink ref="E1981" location="A125577296K" display="A125577296K" xr:uid="{00000000-0004-0000-0000-0000B2070000}"/>
    <hyperlink ref="E1982" location="A125563256J" display="A125563256J" xr:uid="{00000000-0004-0000-0000-0000B3070000}"/>
    <hyperlink ref="E1983" location="A125557640L" display="A125557640L" xr:uid="{00000000-0004-0000-0000-0000B4070000}"/>
    <hyperlink ref="E1984" location="A125585720K" display="A125585720K" xr:uid="{00000000-0004-0000-0000-0000B5070000}"/>
    <hyperlink ref="E1985" location="A125571680V" display="A125571680V" xr:uid="{00000000-0004-0000-0000-0000B6070000}"/>
    <hyperlink ref="E1986" location="A125560448W" display="A125560448W" xr:uid="{00000000-0004-0000-0000-0000B7070000}"/>
    <hyperlink ref="E1987" location="A125588528R" display="A125588528R" xr:uid="{00000000-0004-0000-0000-0000B8070000}"/>
    <hyperlink ref="E1988" location="A125574488X" display="A125574488X" xr:uid="{00000000-0004-0000-0000-0000B9070000}"/>
    <hyperlink ref="E1989" location="A125552025V" display="A125552025V" xr:uid="{00000000-0004-0000-0000-0000BA070000}"/>
    <hyperlink ref="E1990" location="A125580105T" display="A125580105T" xr:uid="{00000000-0004-0000-0000-0000BB070000}"/>
    <hyperlink ref="E1991" location="A125566065W" display="A125566065W" xr:uid="{00000000-0004-0000-0000-0000BC070000}"/>
    <hyperlink ref="E1992" location="A125552096C" display="A125552096C" xr:uid="{00000000-0004-0000-0000-0000BD070000}"/>
    <hyperlink ref="E1993" location="A125580176A" display="A125580176A" xr:uid="{00000000-0004-0000-0000-0000BE070000}"/>
    <hyperlink ref="E1994" location="A125566136V" display="A125566136V" xr:uid="{00000000-0004-0000-0000-0000BF070000}"/>
    <hyperlink ref="E1995" location="A125554904A" display="A125554904A" xr:uid="{00000000-0004-0000-0000-0000C0070000}"/>
    <hyperlink ref="E1996" location="A125582984K" display="A125582984K" xr:uid="{00000000-0004-0000-0000-0000C1070000}"/>
    <hyperlink ref="E1997" location="A125568944C" display="A125568944C" xr:uid="{00000000-0004-0000-0000-0000C2070000}"/>
    <hyperlink ref="E1998" location="A125549288L" display="A125549288L" xr:uid="{00000000-0004-0000-0000-0000C3070000}"/>
    <hyperlink ref="E1999" location="A125577368K" display="A125577368K" xr:uid="{00000000-0004-0000-0000-0000C4070000}"/>
    <hyperlink ref="E2000" location="A125563328J" display="A125563328J" xr:uid="{00000000-0004-0000-0000-0000C5070000}"/>
    <hyperlink ref="E2001" location="A125557712L" display="A125557712L" xr:uid="{00000000-0004-0000-0000-0000C6070000}"/>
    <hyperlink ref="E2002" location="A125585792W" display="A125585792W" xr:uid="{00000000-0004-0000-0000-0000C7070000}"/>
    <hyperlink ref="E2003" location="A125571752V" display="A125571752V" xr:uid="{00000000-0004-0000-0000-0000C8070000}"/>
    <hyperlink ref="E2004" location="A125560520C" display="A125560520C" xr:uid="{00000000-0004-0000-0000-0000C9070000}"/>
    <hyperlink ref="E2005" location="A125588600W" display="A125588600W" xr:uid="{00000000-0004-0000-0000-0000CA070000}"/>
    <hyperlink ref="E2006" location="A125574560F" display="A125574560F" xr:uid="{00000000-0004-0000-0000-0000CB070000}"/>
    <hyperlink ref="E2007" location="A125552097F" display="A125552097F" xr:uid="{00000000-0004-0000-0000-0000CC070000}"/>
    <hyperlink ref="E2008" location="A125580177C" display="A125580177C" xr:uid="{00000000-0004-0000-0000-0000CD070000}"/>
    <hyperlink ref="E2009" location="A125566137W" display="A125566137W" xr:uid="{00000000-0004-0000-0000-0000CE070000}"/>
    <hyperlink ref="E2010" location="A125552032T" display="A125552032T" xr:uid="{00000000-0004-0000-0000-0000CF070000}"/>
    <hyperlink ref="E2011" location="A125580112R" display="A125580112R" xr:uid="{00000000-0004-0000-0000-0000D0070000}"/>
    <hyperlink ref="E2012" location="A125566072V" display="A125566072V" xr:uid="{00000000-0004-0000-0000-0000D1070000}"/>
    <hyperlink ref="E2013" location="A125554840A" display="A125554840A" xr:uid="{00000000-0004-0000-0000-0000D2070000}"/>
    <hyperlink ref="E2014" location="A125582920X" display="A125582920X" xr:uid="{00000000-0004-0000-0000-0000D3070000}"/>
    <hyperlink ref="E2015" location="A125568880C" display="A125568880C" xr:uid="{00000000-0004-0000-0000-0000D4070000}"/>
    <hyperlink ref="E2016" location="A125549224A" display="A125549224A" xr:uid="{00000000-0004-0000-0000-0000D5070000}"/>
    <hyperlink ref="E2017" location="A125577304X" display="A125577304X" xr:uid="{00000000-0004-0000-0000-0000D6070000}"/>
    <hyperlink ref="E2018" location="A125563264J" display="A125563264J" xr:uid="{00000000-0004-0000-0000-0000D7070000}"/>
    <hyperlink ref="E2019" location="A125557648F" display="A125557648F" xr:uid="{00000000-0004-0000-0000-0000D8070000}"/>
    <hyperlink ref="E2020" location="A125585728C" display="A125585728C" xr:uid="{00000000-0004-0000-0000-0000D9070000}"/>
    <hyperlink ref="E2021" location="A125571688L" display="A125571688L" xr:uid="{00000000-0004-0000-0000-0000DA070000}"/>
    <hyperlink ref="E2022" location="A125560456W" display="A125560456W" xr:uid="{00000000-0004-0000-0000-0000DB070000}"/>
    <hyperlink ref="E2023" location="A125588536R" display="A125588536R" xr:uid="{00000000-0004-0000-0000-0000DC070000}"/>
    <hyperlink ref="E2024" location="A125574496X" display="A125574496X" xr:uid="{00000000-0004-0000-0000-0000DD070000}"/>
    <hyperlink ref="E2025" location="A125552033V" display="A125552033V" xr:uid="{00000000-0004-0000-0000-0000DE070000}"/>
    <hyperlink ref="E2026" location="A125580113T" display="A125580113T" xr:uid="{00000000-0004-0000-0000-0000DF070000}"/>
    <hyperlink ref="E2027" location="A125566073W" display="A125566073W" xr:uid="{00000000-0004-0000-0000-0000E0070000}"/>
    <hyperlink ref="E2028" location="A125551984J" display="A125551984J" xr:uid="{00000000-0004-0000-0000-0000E1070000}"/>
    <hyperlink ref="E2029" location="A125580064J" display="A125580064J" xr:uid="{00000000-0004-0000-0000-0000E2070000}"/>
    <hyperlink ref="E2030" location="A125566024A" display="A125566024A" xr:uid="{00000000-0004-0000-0000-0000E3070000}"/>
    <hyperlink ref="E2031" location="A125554792V" display="A125554792V" xr:uid="{00000000-0004-0000-0000-0000E4070000}"/>
    <hyperlink ref="E2032" location="A125582872T" display="A125582872T" xr:uid="{00000000-0004-0000-0000-0000E5070000}"/>
    <hyperlink ref="E2033" location="A125568832K" display="A125568832K" xr:uid="{00000000-0004-0000-0000-0000E6070000}"/>
    <hyperlink ref="E2034" location="A125549176V" display="A125549176V" xr:uid="{00000000-0004-0000-0000-0000E7070000}"/>
    <hyperlink ref="E2035" location="A125577256T" display="A125577256T" xr:uid="{00000000-0004-0000-0000-0000E8070000}"/>
    <hyperlink ref="E2036" location="A125563216R" display="A125563216R" xr:uid="{00000000-0004-0000-0000-0000E9070000}"/>
    <hyperlink ref="E2037" location="A125557600V" display="A125557600V" xr:uid="{00000000-0004-0000-0000-0000EA070000}"/>
    <hyperlink ref="E2038" location="A125585680C" display="A125585680C" xr:uid="{00000000-0004-0000-0000-0000EB070000}"/>
    <hyperlink ref="E2039" location="A125571640A" display="A125571640A" xr:uid="{00000000-0004-0000-0000-0000EC070000}"/>
    <hyperlink ref="E2040" location="A125560408C" display="A125560408C" xr:uid="{00000000-0004-0000-0000-0000ED070000}"/>
    <hyperlink ref="E2041" location="A125588488J" display="A125588488J" xr:uid="{00000000-0004-0000-0000-0000EE070000}"/>
    <hyperlink ref="E2042" location="A125574448F" display="A125574448F" xr:uid="{00000000-0004-0000-0000-0000EF070000}"/>
    <hyperlink ref="E2043" location="A125551985K" display="A125551985K" xr:uid="{00000000-0004-0000-0000-0000F0070000}"/>
    <hyperlink ref="E2044" location="A125580065K" display="A125580065K" xr:uid="{00000000-0004-0000-0000-0000F1070000}"/>
    <hyperlink ref="E2045" location="A125566025C" display="A125566025C" xr:uid="{00000000-0004-0000-0000-0000F2070000}"/>
    <hyperlink ref="E2046" location="A125552144K" display="A125552144K" xr:uid="{00000000-0004-0000-0000-0000F3070000}"/>
    <hyperlink ref="E2047" location="A125580224J" display="A125580224J" xr:uid="{00000000-0004-0000-0000-0000F4070000}"/>
    <hyperlink ref="E2048" location="A125566184L" display="A125566184L" xr:uid="{00000000-0004-0000-0000-0000F5070000}"/>
    <hyperlink ref="E2049" location="A125554952V" display="A125554952V" xr:uid="{00000000-0004-0000-0000-0000F6070000}"/>
    <hyperlink ref="E2050" location="A125583032V" display="A125583032V" xr:uid="{00000000-0004-0000-0000-0000F7070000}"/>
    <hyperlink ref="E2051" location="A125568992W" display="A125568992W" xr:uid="{00000000-0004-0000-0000-0000F8070000}"/>
    <hyperlink ref="E2052" location="A125549336V" display="A125549336V" xr:uid="{00000000-0004-0000-0000-0000F9070000}"/>
    <hyperlink ref="E2053" location="A125577416T" display="A125577416T" xr:uid="{00000000-0004-0000-0000-0000FA070000}"/>
    <hyperlink ref="E2054" location="A125563376A" display="A125563376A" xr:uid="{00000000-0004-0000-0000-0000FB070000}"/>
    <hyperlink ref="E2055" location="A125557760F" display="A125557760F" xr:uid="{00000000-0004-0000-0000-0000FC070000}"/>
    <hyperlink ref="E2056" location="A125585840C" display="A125585840C" xr:uid="{00000000-0004-0000-0000-0000FD070000}"/>
    <hyperlink ref="E2057" location="A125571800A" display="A125571800A" xr:uid="{00000000-0004-0000-0000-0000FE070000}"/>
    <hyperlink ref="E2058" location="A125560568R" display="A125560568R" xr:uid="{00000000-0004-0000-0000-0000FF070000}"/>
    <hyperlink ref="E2059" location="A125588648J" display="A125588648J" xr:uid="{00000000-0004-0000-0000-000000080000}"/>
    <hyperlink ref="E2060" location="A125574608F" display="A125574608F" xr:uid="{00000000-0004-0000-0000-000001080000}"/>
    <hyperlink ref="E2061" location="A125552145L" display="A125552145L" xr:uid="{00000000-0004-0000-0000-000002080000}"/>
    <hyperlink ref="E2062" location="A125580225K" display="A125580225K" xr:uid="{00000000-0004-0000-0000-000003080000}"/>
    <hyperlink ref="E2063" location="A125566185R" display="A125566185R" xr:uid="{00000000-0004-0000-0000-000004080000}"/>
    <hyperlink ref="E2064" location="A125552104T" display="A125552104T" xr:uid="{00000000-0004-0000-0000-000005080000}"/>
    <hyperlink ref="E2065" location="A125580184A" display="A125580184A" xr:uid="{00000000-0004-0000-0000-000006080000}"/>
    <hyperlink ref="E2066" location="A125566144V" display="A125566144V" xr:uid="{00000000-0004-0000-0000-000007080000}"/>
    <hyperlink ref="E2067" location="A125554912A" display="A125554912A" xr:uid="{00000000-0004-0000-0000-000008080000}"/>
    <hyperlink ref="E2068" location="A125582992K" display="A125582992K" xr:uid="{00000000-0004-0000-0000-000009080000}"/>
    <hyperlink ref="E2069" location="A125568952C" display="A125568952C" xr:uid="{00000000-0004-0000-0000-00000A080000}"/>
    <hyperlink ref="E2070" location="A125549296L" display="A125549296L" xr:uid="{00000000-0004-0000-0000-00000B080000}"/>
    <hyperlink ref="E2071" location="A125577376K" display="A125577376K" xr:uid="{00000000-0004-0000-0000-00000C080000}"/>
    <hyperlink ref="E2072" location="A125563336J" display="A125563336J" xr:uid="{00000000-0004-0000-0000-00000D080000}"/>
    <hyperlink ref="E2073" location="A125557720L" display="A125557720L" xr:uid="{00000000-0004-0000-0000-00000E080000}"/>
    <hyperlink ref="E2074" location="A125585800K" display="A125585800K" xr:uid="{00000000-0004-0000-0000-00000F080000}"/>
    <hyperlink ref="E2075" location="A125571760V" display="A125571760V" xr:uid="{00000000-0004-0000-0000-000010080000}"/>
    <hyperlink ref="E2076" location="A125560528W" display="A125560528W" xr:uid="{00000000-0004-0000-0000-000011080000}"/>
    <hyperlink ref="E2077" location="A125588608R" display="A125588608R" xr:uid="{00000000-0004-0000-0000-000012080000}"/>
    <hyperlink ref="E2078" location="A125574568X" display="A125574568X" xr:uid="{00000000-0004-0000-0000-000013080000}"/>
    <hyperlink ref="E2079" location="A125552105V" display="A125552105V" xr:uid="{00000000-0004-0000-0000-000014080000}"/>
    <hyperlink ref="E2080" location="A125580185C" display="A125580185C" xr:uid="{00000000-0004-0000-0000-000015080000}"/>
    <hyperlink ref="E2081" location="A125566145W" display="A125566145W" xr:uid="{00000000-0004-0000-0000-000016080000}"/>
    <hyperlink ref="E2082" location="A125552112T" display="A125552112T" xr:uid="{00000000-0004-0000-0000-000017080000}"/>
    <hyperlink ref="E2083" location="A125580192A" display="A125580192A" xr:uid="{00000000-0004-0000-0000-000018080000}"/>
    <hyperlink ref="E2084" location="A125566152V" display="A125566152V" xr:uid="{00000000-0004-0000-0000-000019080000}"/>
    <hyperlink ref="E2085" location="A125554920A" display="A125554920A" xr:uid="{00000000-0004-0000-0000-00001A080000}"/>
    <hyperlink ref="E2086" location="A125583000A" display="A125583000A" xr:uid="{00000000-0004-0000-0000-00001B080000}"/>
    <hyperlink ref="E2087" location="A125568960C" display="A125568960C" xr:uid="{00000000-0004-0000-0000-00001C080000}"/>
    <hyperlink ref="E2088" location="A125549304A" display="A125549304A" xr:uid="{00000000-0004-0000-0000-00001D080000}"/>
    <hyperlink ref="E2089" location="A125577384K" display="A125577384K" xr:uid="{00000000-0004-0000-0000-00001E080000}"/>
    <hyperlink ref="E2090" location="A125563344J" display="A125563344J" xr:uid="{00000000-0004-0000-0000-00001F080000}"/>
    <hyperlink ref="E2091" location="A125557728F" display="A125557728F" xr:uid="{00000000-0004-0000-0000-000020080000}"/>
    <hyperlink ref="E2092" location="A125585808C" display="A125585808C" xr:uid="{00000000-0004-0000-0000-000021080000}"/>
    <hyperlink ref="E2093" location="A125571768L" display="A125571768L" xr:uid="{00000000-0004-0000-0000-000022080000}"/>
    <hyperlink ref="E2094" location="A125560536W" display="A125560536W" xr:uid="{00000000-0004-0000-0000-000023080000}"/>
    <hyperlink ref="E2095" location="A125588616R" display="A125588616R" xr:uid="{00000000-0004-0000-0000-000024080000}"/>
    <hyperlink ref="E2096" location="A125574576X" display="A125574576X" xr:uid="{00000000-0004-0000-0000-000025080000}"/>
    <hyperlink ref="E2097" location="A125552113V" display="A125552113V" xr:uid="{00000000-0004-0000-0000-000026080000}"/>
    <hyperlink ref="E2098" location="A125580193C" display="A125580193C" xr:uid="{00000000-0004-0000-0000-000027080000}"/>
    <hyperlink ref="E2099" location="A125566153W" display="A125566153W" xr:uid="{00000000-0004-0000-0000-000028080000}"/>
    <hyperlink ref="E2100" location="A125552216K" display="A125552216K" xr:uid="{00000000-0004-0000-0000-000029080000}"/>
    <hyperlink ref="E2101" location="A125580296V" display="A125580296V" xr:uid="{00000000-0004-0000-0000-00002A080000}"/>
    <hyperlink ref="E2102" location="A125566256L" display="A125566256L" xr:uid="{00000000-0004-0000-0000-00002B080000}"/>
    <hyperlink ref="E2103" location="A125555024W" display="A125555024W" xr:uid="{00000000-0004-0000-0000-00002C080000}"/>
    <hyperlink ref="E2104" location="A125583104V" display="A125583104V" xr:uid="{00000000-0004-0000-0000-00002D080000}"/>
    <hyperlink ref="E2105" location="A125569064X" display="A125569064X" xr:uid="{00000000-0004-0000-0000-00002E080000}"/>
    <hyperlink ref="E2106" location="A125549408V" display="A125549408V" xr:uid="{00000000-0004-0000-0000-00002F080000}"/>
    <hyperlink ref="E2107" location="A125577488C" display="A125577488C" xr:uid="{00000000-0004-0000-0000-000030080000}"/>
    <hyperlink ref="E2108" location="A125563448A" display="A125563448A" xr:uid="{00000000-0004-0000-0000-000031080000}"/>
    <hyperlink ref="E2109" location="A125557832F" display="A125557832F" xr:uid="{00000000-0004-0000-0000-000032080000}"/>
    <hyperlink ref="E2110" location="A125585912C" display="A125585912C" xr:uid="{00000000-0004-0000-0000-000033080000}"/>
    <hyperlink ref="E2111" location="A125571872L" display="A125571872L" xr:uid="{00000000-0004-0000-0000-000034080000}"/>
    <hyperlink ref="E2112" location="A125560640W" display="A125560640W" xr:uid="{00000000-0004-0000-0000-000035080000}"/>
    <hyperlink ref="E2113" location="A125588720R" display="A125588720R" xr:uid="{00000000-0004-0000-0000-000036080000}"/>
    <hyperlink ref="E2114" location="A125574680X" display="A125574680X" xr:uid="{00000000-0004-0000-0000-000037080000}"/>
    <hyperlink ref="E2115" location="A125552217L" display="A125552217L" xr:uid="{00000000-0004-0000-0000-000038080000}"/>
    <hyperlink ref="E2116" location="A125580297W" display="A125580297W" xr:uid="{00000000-0004-0000-0000-000039080000}"/>
    <hyperlink ref="E2117" location="A125566257R" display="A125566257R" xr:uid="{00000000-0004-0000-0000-00003A080000}"/>
    <hyperlink ref="E2118" location="A125553504W" display="A125553504W" xr:uid="{00000000-0004-0000-0000-00003B080000}"/>
    <hyperlink ref="E2119" location="A125581584F" display="A125581584F" xr:uid="{00000000-0004-0000-0000-00003C080000}"/>
    <hyperlink ref="E2120" location="A125567544X" display="A125567544X" xr:uid="{00000000-0004-0000-0000-00003D080000}"/>
    <hyperlink ref="E2121" location="A125556312J" display="A125556312J" xr:uid="{00000000-0004-0000-0000-00003E080000}"/>
    <hyperlink ref="E2122" location="A125584392T" display="A125584392T" xr:uid="{00000000-0004-0000-0000-00003F080000}"/>
    <hyperlink ref="E2123" location="A125570352R" display="A125570352R" xr:uid="{00000000-0004-0000-0000-000040080000}"/>
    <hyperlink ref="E2124" location="A125550696W" display="A125550696W" xr:uid="{00000000-0004-0000-0000-000041080000}"/>
    <hyperlink ref="E2125" location="A125578776R" display="A125578776R" xr:uid="{00000000-0004-0000-0000-000042080000}"/>
    <hyperlink ref="E2126" location="A125564736L" display="A125564736L" xr:uid="{00000000-0004-0000-0000-000043080000}"/>
    <hyperlink ref="E2127" location="A125559120V" display="A125559120V" xr:uid="{00000000-0004-0000-0000-000044080000}"/>
    <hyperlink ref="E2128" location="A125587200T" display="A125587200T" xr:uid="{00000000-0004-0000-0000-000045080000}"/>
    <hyperlink ref="E2129" location="A125573160A" display="A125573160A" xr:uid="{00000000-0004-0000-0000-000046080000}"/>
    <hyperlink ref="E2130" location="A125561928A" display="A125561928A" xr:uid="{00000000-0004-0000-0000-000047080000}"/>
    <hyperlink ref="E2131" location="A125590008A" display="A125590008A" xr:uid="{00000000-0004-0000-0000-000048080000}"/>
    <hyperlink ref="E2132" location="A125575968C" display="A125575968C" xr:uid="{00000000-0004-0000-0000-000049080000}"/>
    <hyperlink ref="E2133" location="A125553505X" display="A125553505X" xr:uid="{00000000-0004-0000-0000-00004A080000}"/>
    <hyperlink ref="E2134" location="A125581585J" display="A125581585J" xr:uid="{00000000-0004-0000-0000-00004B080000}"/>
    <hyperlink ref="E2135" location="A125567545A" display="A125567545A" xr:uid="{00000000-0004-0000-0000-00004C080000}"/>
    <hyperlink ref="E2136" location="A125553712R" display="A125553712R" xr:uid="{00000000-0004-0000-0000-00004D080000}"/>
    <hyperlink ref="E2137" location="A125581792X" display="A125581792X" xr:uid="{00000000-0004-0000-0000-00004E080000}"/>
    <hyperlink ref="E2138" location="A125567752T" display="A125567752T" xr:uid="{00000000-0004-0000-0000-00004F080000}"/>
    <hyperlink ref="E2139" location="A125556520A" display="A125556520A" xr:uid="{00000000-0004-0000-0000-000050080000}"/>
    <hyperlink ref="E2140" location="A125584600X" display="A125584600X" xr:uid="{00000000-0004-0000-0000-000051080000}"/>
    <hyperlink ref="E2141" location="A125570560J" display="A125570560J" xr:uid="{00000000-0004-0000-0000-000052080000}"/>
    <hyperlink ref="E2142" location="A125550904C" display="A125550904C" xr:uid="{00000000-0004-0000-0000-000053080000}"/>
    <hyperlink ref="E2143" location="A125578984J" display="A125578984J" xr:uid="{00000000-0004-0000-0000-000054080000}"/>
    <hyperlink ref="E2144" location="A125564944F" display="A125564944F" xr:uid="{00000000-0004-0000-0000-000055080000}"/>
    <hyperlink ref="E2145" location="A125559328F" display="A125559328F" xr:uid="{00000000-0004-0000-0000-000056080000}"/>
    <hyperlink ref="E2146" location="A125587408C" display="A125587408C" xr:uid="{00000000-0004-0000-0000-000057080000}"/>
    <hyperlink ref="E2147" location="A125573368L" display="A125573368L" xr:uid="{00000000-0004-0000-0000-000058080000}"/>
    <hyperlink ref="E2148" location="A125562136W" display="A125562136W" xr:uid="{00000000-0004-0000-0000-000059080000}"/>
    <hyperlink ref="E2149" location="A125590216V" display="A125590216V" xr:uid="{00000000-0004-0000-0000-00005A080000}"/>
    <hyperlink ref="E2150" location="A125576176X" display="A125576176X" xr:uid="{00000000-0004-0000-0000-00005B080000}"/>
    <hyperlink ref="E2151" location="A125553713T" display="A125553713T" xr:uid="{00000000-0004-0000-0000-00005C080000}"/>
    <hyperlink ref="E2152" location="A125581793A" display="A125581793A" xr:uid="{00000000-0004-0000-0000-00005D080000}"/>
    <hyperlink ref="E2153" location="A125567753V" display="A125567753V" xr:uid="{00000000-0004-0000-0000-00005E080000}"/>
    <hyperlink ref="E2154" location="A125553600W" display="A125553600W" xr:uid="{00000000-0004-0000-0000-00005F080000}"/>
    <hyperlink ref="E2155" location="A125581680F" display="A125581680F" xr:uid="{00000000-0004-0000-0000-000060080000}"/>
    <hyperlink ref="E2156" location="A125567640X" display="A125567640X" xr:uid="{00000000-0004-0000-0000-000061080000}"/>
    <hyperlink ref="E2157" location="A125556408A" display="A125556408A" xr:uid="{00000000-0004-0000-0000-000062080000}"/>
    <hyperlink ref="E2158" location="A125584488K" display="A125584488K" xr:uid="{00000000-0004-0000-0000-000063080000}"/>
    <hyperlink ref="E2159" location="A125570448J" display="A125570448J" xr:uid="{00000000-0004-0000-0000-000064080000}"/>
    <hyperlink ref="E2160" location="A125550792W" display="A125550792W" xr:uid="{00000000-0004-0000-0000-000065080000}"/>
    <hyperlink ref="E2161" location="A125578872R" display="A125578872R" xr:uid="{00000000-0004-0000-0000-000066080000}"/>
    <hyperlink ref="E2162" location="A125564832L" display="A125564832L" xr:uid="{00000000-0004-0000-0000-000067080000}"/>
    <hyperlink ref="E2163" location="A125559216L" display="A125559216L" xr:uid="{00000000-0004-0000-0000-000068080000}"/>
    <hyperlink ref="E2164" location="A125587296W" display="A125587296W" xr:uid="{00000000-0004-0000-0000-000069080000}"/>
    <hyperlink ref="E2165" location="A125573256V" display="A125573256V" xr:uid="{00000000-0004-0000-0000-00006A080000}"/>
    <hyperlink ref="E2166" location="A125562024C" display="A125562024C" xr:uid="{00000000-0004-0000-0000-00006B080000}"/>
    <hyperlink ref="E2167" location="A125590104A" display="A125590104A" xr:uid="{00000000-0004-0000-0000-00006C080000}"/>
    <hyperlink ref="E2168" location="A125576064F" display="A125576064F" xr:uid="{00000000-0004-0000-0000-00006D080000}"/>
    <hyperlink ref="E2169" location="A125553601X" display="A125553601X" xr:uid="{00000000-0004-0000-0000-00006E080000}"/>
    <hyperlink ref="E2170" location="A125581681J" display="A125581681J" xr:uid="{00000000-0004-0000-0000-00006F080000}"/>
    <hyperlink ref="E2171" location="A125567641A" display="A125567641A" xr:uid="{00000000-0004-0000-0000-000070080000}"/>
    <hyperlink ref="E2172" location="A125553720R" display="A125553720R" xr:uid="{00000000-0004-0000-0000-000071080000}"/>
    <hyperlink ref="E2173" location="A125581800L" display="A125581800L" xr:uid="{00000000-0004-0000-0000-000072080000}"/>
    <hyperlink ref="E2174" location="A125567760T" display="A125567760T" xr:uid="{00000000-0004-0000-0000-000073080000}"/>
    <hyperlink ref="E2175" location="A125556528V" display="A125556528V" xr:uid="{00000000-0004-0000-0000-000074080000}"/>
    <hyperlink ref="E2176" location="A125584608T" display="A125584608T" xr:uid="{00000000-0004-0000-0000-000075080000}"/>
    <hyperlink ref="E2177" location="A125570568A" display="A125570568A" xr:uid="{00000000-0004-0000-0000-000076080000}"/>
    <hyperlink ref="E2178" location="A125550912C" display="A125550912C" xr:uid="{00000000-0004-0000-0000-000077080000}"/>
    <hyperlink ref="E2179" location="A125578992J" display="A125578992J" xr:uid="{00000000-0004-0000-0000-000078080000}"/>
    <hyperlink ref="E2180" location="A125564952F" display="A125564952F" xr:uid="{00000000-0004-0000-0000-000079080000}"/>
    <hyperlink ref="E2181" location="A125559336F" display="A125559336F" xr:uid="{00000000-0004-0000-0000-00007A080000}"/>
    <hyperlink ref="E2182" location="A125587416C" display="A125587416C" xr:uid="{00000000-0004-0000-0000-00007B080000}"/>
    <hyperlink ref="E2183" location="A125573376L" display="A125573376L" xr:uid="{00000000-0004-0000-0000-00007C080000}"/>
    <hyperlink ref="E2184" location="A125562144W" display="A125562144W" xr:uid="{00000000-0004-0000-0000-00007D080000}"/>
    <hyperlink ref="E2185" location="A125590224V" display="A125590224V" xr:uid="{00000000-0004-0000-0000-00007E080000}"/>
    <hyperlink ref="E2186" location="A125576184X" display="A125576184X" xr:uid="{00000000-0004-0000-0000-00007F080000}"/>
    <hyperlink ref="E2187" location="A125553721T" display="A125553721T" xr:uid="{00000000-0004-0000-0000-000080080000}"/>
    <hyperlink ref="E2188" location="A125581801R" display="A125581801R" xr:uid="{00000000-0004-0000-0000-000081080000}"/>
    <hyperlink ref="E2189" location="A125567761V" display="A125567761V" xr:uid="{00000000-0004-0000-0000-000082080000}"/>
    <hyperlink ref="E2190" location="A125553728J" display="A125553728J" xr:uid="{00000000-0004-0000-0000-000083080000}"/>
    <hyperlink ref="E2191" location="A125581808F" display="A125581808F" xr:uid="{00000000-0004-0000-0000-000084080000}"/>
    <hyperlink ref="E2192" location="A125567768K" display="A125567768K" xr:uid="{00000000-0004-0000-0000-000085080000}"/>
    <hyperlink ref="E2193" location="A125556536V" display="A125556536V" xr:uid="{00000000-0004-0000-0000-000086080000}"/>
    <hyperlink ref="E2194" location="A125584616T" display="A125584616T" xr:uid="{00000000-0004-0000-0000-000087080000}"/>
    <hyperlink ref="E2195" location="A125570576A" display="A125570576A" xr:uid="{00000000-0004-0000-0000-000088080000}"/>
    <hyperlink ref="E2196" location="A125550920C" display="A125550920C" xr:uid="{00000000-0004-0000-0000-000089080000}"/>
    <hyperlink ref="E2197" location="A125579000X" display="A125579000X" xr:uid="{00000000-0004-0000-0000-00008A080000}"/>
    <hyperlink ref="E2198" location="A125564960F" display="A125564960F" xr:uid="{00000000-0004-0000-0000-00008B080000}"/>
    <hyperlink ref="E2199" location="A125559344F" display="A125559344F" xr:uid="{00000000-0004-0000-0000-00008C080000}"/>
    <hyperlink ref="E2200" location="A125587424C" display="A125587424C" xr:uid="{00000000-0004-0000-0000-00008D080000}"/>
    <hyperlink ref="E2201" location="A125573384L" display="A125573384L" xr:uid="{00000000-0004-0000-0000-00008E080000}"/>
    <hyperlink ref="E2202" location="A125562152W" display="A125562152W" xr:uid="{00000000-0004-0000-0000-00008F080000}"/>
    <hyperlink ref="E2203" location="A125590232V" display="A125590232V" xr:uid="{00000000-0004-0000-0000-000090080000}"/>
    <hyperlink ref="E2204" location="A125576192X" display="A125576192X" xr:uid="{00000000-0004-0000-0000-000091080000}"/>
    <hyperlink ref="E2205" location="A125553729K" display="A125553729K" xr:uid="{00000000-0004-0000-0000-000092080000}"/>
    <hyperlink ref="E2206" location="A125581809J" display="A125581809J" xr:uid="{00000000-0004-0000-0000-000093080000}"/>
    <hyperlink ref="E2207" location="A125567769L" display="A125567769L" xr:uid="{00000000-0004-0000-0000-000094080000}"/>
    <hyperlink ref="E2208" location="A125553608R" display="A125553608R" xr:uid="{00000000-0004-0000-0000-000095080000}"/>
    <hyperlink ref="E2209" location="A125581688X" display="A125581688X" xr:uid="{00000000-0004-0000-0000-000096080000}"/>
    <hyperlink ref="E2210" location="A125567648T" display="A125567648T" xr:uid="{00000000-0004-0000-0000-000097080000}"/>
    <hyperlink ref="E2211" location="A125556416A" display="A125556416A" xr:uid="{00000000-0004-0000-0000-000098080000}"/>
    <hyperlink ref="E2212" location="A125584496K" display="A125584496K" xr:uid="{00000000-0004-0000-0000-000099080000}"/>
    <hyperlink ref="E2213" location="A125570456J" display="A125570456J" xr:uid="{00000000-0004-0000-0000-00009A080000}"/>
    <hyperlink ref="E2214" location="A125550800K" display="A125550800K" xr:uid="{00000000-0004-0000-0000-00009B080000}"/>
    <hyperlink ref="E2215" location="A125578880R" display="A125578880R" xr:uid="{00000000-0004-0000-0000-00009C080000}"/>
    <hyperlink ref="E2216" location="A125564840L" display="A125564840L" xr:uid="{00000000-0004-0000-0000-00009D080000}"/>
    <hyperlink ref="E2217" location="A125559224L" display="A125559224L" xr:uid="{00000000-0004-0000-0000-00009E080000}"/>
    <hyperlink ref="E2218" location="A125587304K" display="A125587304K" xr:uid="{00000000-0004-0000-0000-00009F080000}"/>
    <hyperlink ref="E2219" location="A125573264V" display="A125573264V" xr:uid="{00000000-0004-0000-0000-0000A0080000}"/>
    <hyperlink ref="E2220" location="A125562032C" display="A125562032C" xr:uid="{00000000-0004-0000-0000-0000A1080000}"/>
    <hyperlink ref="E2221" location="A125590112A" display="A125590112A" xr:uid="{00000000-0004-0000-0000-0000A2080000}"/>
    <hyperlink ref="E2222" location="A125576072F" display="A125576072F" xr:uid="{00000000-0004-0000-0000-0000A3080000}"/>
    <hyperlink ref="E2223" location="A125553609T" display="A125553609T" xr:uid="{00000000-0004-0000-0000-0000A4080000}"/>
    <hyperlink ref="E2224" location="A125581689A" display="A125581689A" xr:uid="{00000000-0004-0000-0000-0000A5080000}"/>
    <hyperlink ref="E2225" location="A125567649V" display="A125567649V" xr:uid="{00000000-0004-0000-0000-0000A6080000}"/>
    <hyperlink ref="E2226" location="A125553616R" display="A125553616R" xr:uid="{00000000-0004-0000-0000-0000A7080000}"/>
    <hyperlink ref="E2227" location="A125581696X" display="A125581696X" xr:uid="{00000000-0004-0000-0000-0000A8080000}"/>
    <hyperlink ref="E2228" location="A125567656T" display="A125567656T" xr:uid="{00000000-0004-0000-0000-0000A9080000}"/>
    <hyperlink ref="E2229" location="A125556424A" display="A125556424A" xr:uid="{00000000-0004-0000-0000-0000AA080000}"/>
    <hyperlink ref="E2230" location="A125584504X" display="A125584504X" xr:uid="{00000000-0004-0000-0000-0000AB080000}"/>
    <hyperlink ref="E2231" location="A125570464J" display="A125570464J" xr:uid="{00000000-0004-0000-0000-0000AC080000}"/>
    <hyperlink ref="E2232" location="A125550808C" display="A125550808C" xr:uid="{00000000-0004-0000-0000-0000AD080000}"/>
    <hyperlink ref="E2233" location="A125578888J" display="A125578888J" xr:uid="{00000000-0004-0000-0000-0000AE080000}"/>
    <hyperlink ref="E2234" location="A125564848F" display="A125564848F" xr:uid="{00000000-0004-0000-0000-0000AF080000}"/>
    <hyperlink ref="E2235" location="A125559232L" display="A125559232L" xr:uid="{00000000-0004-0000-0000-0000B0080000}"/>
    <hyperlink ref="E2236" location="A125587312K" display="A125587312K" xr:uid="{00000000-0004-0000-0000-0000B1080000}"/>
    <hyperlink ref="E2237" location="A125573272V" display="A125573272V" xr:uid="{00000000-0004-0000-0000-0000B2080000}"/>
    <hyperlink ref="E2238" location="A125562040C" display="A125562040C" xr:uid="{00000000-0004-0000-0000-0000B3080000}"/>
    <hyperlink ref="E2239" location="A125590120A" display="A125590120A" xr:uid="{00000000-0004-0000-0000-0000B4080000}"/>
    <hyperlink ref="E2240" location="A125576080F" display="A125576080F" xr:uid="{00000000-0004-0000-0000-0000B5080000}"/>
    <hyperlink ref="E2241" location="A125553617T" display="A125553617T" xr:uid="{00000000-0004-0000-0000-0000B6080000}"/>
    <hyperlink ref="E2242" location="A125581697A" display="A125581697A" xr:uid="{00000000-0004-0000-0000-0000B7080000}"/>
    <hyperlink ref="E2243" location="A125567657V" display="A125567657V" xr:uid="{00000000-0004-0000-0000-0000B8080000}"/>
    <hyperlink ref="E2244" location="A125553680J" display="A125553680J" xr:uid="{00000000-0004-0000-0000-0000B9080000}"/>
    <hyperlink ref="E2245" location="A125581760F" display="A125581760F" xr:uid="{00000000-0004-0000-0000-0000BA080000}"/>
    <hyperlink ref="E2246" location="A125567720X" display="A125567720X" xr:uid="{00000000-0004-0000-0000-0000BB080000}"/>
    <hyperlink ref="E2247" location="A125556488L" display="A125556488L" xr:uid="{00000000-0004-0000-0000-0000BC080000}"/>
    <hyperlink ref="E2248" location="A125584568K" display="A125584568K" xr:uid="{00000000-0004-0000-0000-0000BD080000}"/>
    <hyperlink ref="E2249" location="A125570528J" display="A125570528J" xr:uid="{00000000-0004-0000-0000-0000BE080000}"/>
    <hyperlink ref="E2250" location="A125550872W" display="A125550872W" xr:uid="{00000000-0004-0000-0000-0000BF080000}"/>
    <hyperlink ref="E2251" location="A125578952R" display="A125578952R" xr:uid="{00000000-0004-0000-0000-0000C0080000}"/>
    <hyperlink ref="E2252" location="A125564912L" display="A125564912L" xr:uid="{00000000-0004-0000-0000-0000C1080000}"/>
    <hyperlink ref="E2253" location="A125559296X" display="A125559296X" xr:uid="{00000000-0004-0000-0000-0000C2080000}"/>
    <hyperlink ref="E2254" location="A125587376W" display="A125587376W" xr:uid="{00000000-0004-0000-0000-0000C3080000}"/>
    <hyperlink ref="E2255" location="A125573336V" display="A125573336V" xr:uid="{00000000-0004-0000-0000-0000C4080000}"/>
    <hyperlink ref="E2256" location="A125562104C" display="A125562104C" xr:uid="{00000000-0004-0000-0000-0000C5080000}"/>
    <hyperlink ref="E2257" location="A125590184L" display="A125590184L" xr:uid="{00000000-0004-0000-0000-0000C6080000}"/>
    <hyperlink ref="E2258" location="A125576144F" display="A125576144F" xr:uid="{00000000-0004-0000-0000-0000C7080000}"/>
    <hyperlink ref="E2259" location="A125553681K" display="A125553681K" xr:uid="{00000000-0004-0000-0000-0000C8080000}"/>
    <hyperlink ref="E2260" location="A125581761J" display="A125581761J" xr:uid="{00000000-0004-0000-0000-0000C9080000}"/>
    <hyperlink ref="E2261" location="A125567721A" display="A125567721A" xr:uid="{00000000-0004-0000-0000-0000CA080000}"/>
    <hyperlink ref="E2262" location="A125553552R" display="A125553552R" xr:uid="{00000000-0004-0000-0000-0000CB080000}"/>
    <hyperlink ref="E2263" location="A125581632L" display="A125581632L" xr:uid="{00000000-0004-0000-0000-0000CC080000}"/>
    <hyperlink ref="E2264" location="A125567592T" display="A125567592T" xr:uid="{00000000-0004-0000-0000-0000CD080000}"/>
    <hyperlink ref="E2265" location="A125556360A" display="A125556360A" xr:uid="{00000000-0004-0000-0000-0000CE080000}"/>
    <hyperlink ref="E2266" location="A125584440X" display="A125584440X" xr:uid="{00000000-0004-0000-0000-0000CF080000}"/>
    <hyperlink ref="E2267" location="A125570400W" display="A125570400W" xr:uid="{00000000-0004-0000-0000-0000D0080000}"/>
    <hyperlink ref="E2268" location="A125550744C" display="A125550744C" xr:uid="{00000000-0004-0000-0000-0000D1080000}"/>
    <hyperlink ref="E2269" location="A125578824W" display="A125578824W" xr:uid="{00000000-0004-0000-0000-0000D2080000}"/>
    <hyperlink ref="E2270" location="A125564784F" display="A125564784F" xr:uid="{00000000-0004-0000-0000-0000D3080000}"/>
    <hyperlink ref="E2271" location="A125559168F" display="A125559168F" xr:uid="{00000000-0004-0000-0000-0000D4080000}"/>
    <hyperlink ref="E2272" location="A125587248C" display="A125587248C" xr:uid="{00000000-0004-0000-0000-0000D5080000}"/>
    <hyperlink ref="E2273" location="A125573208A" display="A125573208A" xr:uid="{00000000-0004-0000-0000-0000D6080000}"/>
    <hyperlink ref="E2274" location="A125561976V" display="A125561976V" xr:uid="{00000000-0004-0000-0000-0000D7080000}"/>
    <hyperlink ref="E2275" location="A125590056V" display="A125590056V" xr:uid="{00000000-0004-0000-0000-0000D8080000}"/>
    <hyperlink ref="E2276" location="A125576016L" display="A125576016L" xr:uid="{00000000-0004-0000-0000-0000D9080000}"/>
    <hyperlink ref="E2277" location="A125553553T" display="A125553553T" xr:uid="{00000000-0004-0000-0000-0000DA080000}"/>
    <hyperlink ref="E2278" location="A125581633R" display="A125581633R" xr:uid="{00000000-0004-0000-0000-0000DB080000}"/>
    <hyperlink ref="E2279" location="A125567593V" display="A125567593V" xr:uid="{00000000-0004-0000-0000-0000DC080000}"/>
    <hyperlink ref="E2280" location="A125553736J" display="A125553736J" xr:uid="{00000000-0004-0000-0000-0000DD080000}"/>
    <hyperlink ref="E2281" location="A125581816F" display="A125581816F" xr:uid="{00000000-0004-0000-0000-0000DE080000}"/>
    <hyperlink ref="E2282" location="A125567776K" display="A125567776K" xr:uid="{00000000-0004-0000-0000-0000DF080000}"/>
    <hyperlink ref="E2283" location="A125556544V" display="A125556544V" xr:uid="{00000000-0004-0000-0000-0000E0080000}"/>
    <hyperlink ref="E2284" location="A125584624T" display="A125584624T" xr:uid="{00000000-0004-0000-0000-0000E1080000}"/>
    <hyperlink ref="E2285" location="A125570584A" display="A125570584A" xr:uid="{00000000-0004-0000-0000-0000E2080000}"/>
    <hyperlink ref="E2286" location="A125550928W" display="A125550928W" xr:uid="{00000000-0004-0000-0000-0000E3080000}"/>
    <hyperlink ref="E2287" location="A125579008T" display="A125579008T" xr:uid="{00000000-0004-0000-0000-0000E4080000}"/>
    <hyperlink ref="E2288" location="A125564968X" display="A125564968X" xr:uid="{00000000-0004-0000-0000-0000E5080000}"/>
    <hyperlink ref="E2289" location="A125559352F" display="A125559352F" xr:uid="{00000000-0004-0000-0000-0000E6080000}"/>
    <hyperlink ref="E2290" location="A125587432C" display="A125587432C" xr:uid="{00000000-0004-0000-0000-0000E7080000}"/>
    <hyperlink ref="E2291" location="A125573392L" display="A125573392L" xr:uid="{00000000-0004-0000-0000-0000E8080000}"/>
    <hyperlink ref="E2292" location="A125562160W" display="A125562160W" xr:uid="{00000000-0004-0000-0000-0000E9080000}"/>
    <hyperlink ref="E2293" location="A125590240V" display="A125590240V" xr:uid="{00000000-0004-0000-0000-0000EA080000}"/>
    <hyperlink ref="E2294" location="A125576200L" display="A125576200L" xr:uid="{00000000-0004-0000-0000-0000EB080000}"/>
    <hyperlink ref="E2295" location="A125553737K" display="A125553737K" xr:uid="{00000000-0004-0000-0000-0000EC080000}"/>
    <hyperlink ref="E2296" location="A125581817J" display="A125581817J" xr:uid="{00000000-0004-0000-0000-0000ED080000}"/>
    <hyperlink ref="E2297" location="A125567777L" display="A125567777L" xr:uid="{00000000-0004-0000-0000-0000EE080000}"/>
    <hyperlink ref="E2298" location="A125553624R" display="A125553624R" xr:uid="{00000000-0004-0000-0000-0000EF080000}"/>
    <hyperlink ref="E2299" location="A125581704L" display="A125581704L" xr:uid="{00000000-0004-0000-0000-0000F0080000}"/>
    <hyperlink ref="E2300" location="A125567664T" display="A125567664T" xr:uid="{00000000-0004-0000-0000-0000F1080000}"/>
    <hyperlink ref="E2301" location="A125556432A" display="A125556432A" xr:uid="{00000000-0004-0000-0000-0000F2080000}"/>
    <hyperlink ref="E2302" location="A125584512X" display="A125584512X" xr:uid="{00000000-0004-0000-0000-0000F3080000}"/>
    <hyperlink ref="E2303" location="A125570472J" display="A125570472J" xr:uid="{00000000-0004-0000-0000-0000F4080000}"/>
    <hyperlink ref="E2304" location="A125550816C" display="A125550816C" xr:uid="{00000000-0004-0000-0000-0000F5080000}"/>
    <hyperlink ref="E2305" location="A125578896J" display="A125578896J" xr:uid="{00000000-0004-0000-0000-0000F6080000}"/>
    <hyperlink ref="E2306" location="A125564856F" display="A125564856F" xr:uid="{00000000-0004-0000-0000-0000F7080000}"/>
    <hyperlink ref="E2307" location="A125559240L" display="A125559240L" xr:uid="{00000000-0004-0000-0000-0000F8080000}"/>
    <hyperlink ref="E2308" location="A125587320K" display="A125587320K" xr:uid="{00000000-0004-0000-0000-0000F9080000}"/>
    <hyperlink ref="E2309" location="A125573280V" display="A125573280V" xr:uid="{00000000-0004-0000-0000-0000FA080000}"/>
    <hyperlink ref="E2310" location="A125562048W" display="A125562048W" xr:uid="{00000000-0004-0000-0000-0000FB080000}"/>
    <hyperlink ref="E2311" location="A125590128V" display="A125590128V" xr:uid="{00000000-0004-0000-0000-0000FC080000}"/>
    <hyperlink ref="E2312" location="A125576088X" display="A125576088X" xr:uid="{00000000-0004-0000-0000-0000FD080000}"/>
    <hyperlink ref="E2313" location="A125553625T" display="A125553625T" xr:uid="{00000000-0004-0000-0000-0000FE080000}"/>
    <hyperlink ref="E2314" location="A125581705R" display="A125581705R" xr:uid="{00000000-0004-0000-0000-0000FF080000}"/>
    <hyperlink ref="E2315" location="A125567665V" display="A125567665V" xr:uid="{00000000-0004-0000-0000-000000090000}"/>
    <hyperlink ref="E2316" location="A125553512W" display="A125553512W" xr:uid="{00000000-0004-0000-0000-000001090000}"/>
    <hyperlink ref="E2317" location="A125581592F" display="A125581592F" xr:uid="{00000000-0004-0000-0000-000002090000}"/>
    <hyperlink ref="E2318" location="A125567552X" display="A125567552X" xr:uid="{00000000-0004-0000-0000-000003090000}"/>
    <hyperlink ref="E2319" location="A125556320J" display="A125556320J" xr:uid="{00000000-0004-0000-0000-000004090000}"/>
    <hyperlink ref="E2320" location="A125584400F" display="A125584400F" xr:uid="{00000000-0004-0000-0000-000005090000}"/>
    <hyperlink ref="E2321" location="A125570360R" display="A125570360R" xr:uid="{00000000-0004-0000-0000-000006090000}"/>
    <hyperlink ref="E2322" location="A125550704K" display="A125550704K" xr:uid="{00000000-0004-0000-0000-000007090000}"/>
    <hyperlink ref="E2323" location="A125578784R" display="A125578784R" xr:uid="{00000000-0004-0000-0000-000008090000}"/>
    <hyperlink ref="E2324" location="A125564744L" display="A125564744L" xr:uid="{00000000-0004-0000-0000-000009090000}"/>
    <hyperlink ref="E2325" location="A125559128L" display="A125559128L" xr:uid="{00000000-0004-0000-0000-00000A090000}"/>
    <hyperlink ref="E2326" location="A125587208K" display="A125587208K" xr:uid="{00000000-0004-0000-0000-00000B090000}"/>
    <hyperlink ref="E2327" location="A125573168V" display="A125573168V" xr:uid="{00000000-0004-0000-0000-00000C090000}"/>
    <hyperlink ref="E2328" location="A125561936A" display="A125561936A" xr:uid="{00000000-0004-0000-0000-00000D090000}"/>
    <hyperlink ref="E2329" location="A125590016A" display="A125590016A" xr:uid="{00000000-0004-0000-0000-00000E090000}"/>
    <hyperlink ref="E2330" location="A125575976C" display="A125575976C" xr:uid="{00000000-0004-0000-0000-00000F090000}"/>
    <hyperlink ref="E2331" location="A125553513X" display="A125553513X" xr:uid="{00000000-0004-0000-0000-000010090000}"/>
    <hyperlink ref="E2332" location="A125581593J" display="A125581593J" xr:uid="{00000000-0004-0000-0000-000011090000}"/>
    <hyperlink ref="E2333" location="A125567553A" display="A125567553A" xr:uid="{00000000-0004-0000-0000-000012090000}"/>
    <hyperlink ref="E2334" location="A125553632R" display="A125553632R" xr:uid="{00000000-0004-0000-0000-000013090000}"/>
    <hyperlink ref="E2335" location="A125581712L" display="A125581712L" xr:uid="{00000000-0004-0000-0000-000014090000}"/>
    <hyperlink ref="E2336" location="A125567672T" display="A125567672T" xr:uid="{00000000-0004-0000-0000-000015090000}"/>
    <hyperlink ref="E2337" location="A125556440A" display="A125556440A" xr:uid="{00000000-0004-0000-0000-000016090000}"/>
    <hyperlink ref="E2338" location="A125584520X" display="A125584520X" xr:uid="{00000000-0004-0000-0000-000017090000}"/>
    <hyperlink ref="E2339" location="A125570480J" display="A125570480J" xr:uid="{00000000-0004-0000-0000-000018090000}"/>
    <hyperlink ref="E2340" location="A125550824C" display="A125550824C" xr:uid="{00000000-0004-0000-0000-000019090000}"/>
    <hyperlink ref="E2341" location="A125578904W" display="A125578904W" xr:uid="{00000000-0004-0000-0000-00001A090000}"/>
    <hyperlink ref="E2342" location="A125564864F" display="A125564864F" xr:uid="{00000000-0004-0000-0000-00001B090000}"/>
    <hyperlink ref="E2343" location="A125559248F" display="A125559248F" xr:uid="{00000000-0004-0000-0000-00001C090000}"/>
    <hyperlink ref="E2344" location="A125587328C" display="A125587328C" xr:uid="{00000000-0004-0000-0000-00001D090000}"/>
    <hyperlink ref="E2345" location="A125573288L" display="A125573288L" xr:uid="{00000000-0004-0000-0000-00001E090000}"/>
    <hyperlink ref="E2346" location="A125562056W" display="A125562056W" xr:uid="{00000000-0004-0000-0000-00001F090000}"/>
    <hyperlink ref="E2347" location="A125590136V" display="A125590136V" xr:uid="{00000000-0004-0000-0000-000020090000}"/>
    <hyperlink ref="E2348" location="A125576096X" display="A125576096X" xr:uid="{00000000-0004-0000-0000-000021090000}"/>
    <hyperlink ref="E2349" location="A125553633T" display="A125553633T" xr:uid="{00000000-0004-0000-0000-000022090000}"/>
    <hyperlink ref="E2350" location="A125581713R" display="A125581713R" xr:uid="{00000000-0004-0000-0000-000023090000}"/>
    <hyperlink ref="E2351" location="A125567673V" display="A125567673V" xr:uid="{00000000-0004-0000-0000-000024090000}"/>
    <hyperlink ref="E2352" location="A125553640R" display="A125553640R" xr:uid="{00000000-0004-0000-0000-000025090000}"/>
    <hyperlink ref="E2353" location="A125581720L" display="A125581720L" xr:uid="{00000000-0004-0000-0000-000026090000}"/>
    <hyperlink ref="E2354" location="A125567680T" display="A125567680T" xr:uid="{00000000-0004-0000-0000-000027090000}"/>
    <hyperlink ref="E2355" location="A125556448V" display="A125556448V" xr:uid="{00000000-0004-0000-0000-000028090000}"/>
    <hyperlink ref="E2356" location="A125584528T" display="A125584528T" xr:uid="{00000000-0004-0000-0000-000029090000}"/>
    <hyperlink ref="E2357" location="A125570488A" display="A125570488A" xr:uid="{00000000-0004-0000-0000-00002A090000}"/>
    <hyperlink ref="E2358" location="A125550832C" display="A125550832C" xr:uid="{00000000-0004-0000-0000-00002B090000}"/>
    <hyperlink ref="E2359" location="A125578912W" display="A125578912W" xr:uid="{00000000-0004-0000-0000-00002C090000}"/>
    <hyperlink ref="E2360" location="A125564872F" display="A125564872F" xr:uid="{00000000-0004-0000-0000-00002D090000}"/>
    <hyperlink ref="E2361" location="A125559256F" display="A125559256F" xr:uid="{00000000-0004-0000-0000-00002E090000}"/>
    <hyperlink ref="E2362" location="A125587336C" display="A125587336C" xr:uid="{00000000-0004-0000-0000-00002F090000}"/>
    <hyperlink ref="E2363" location="A125573296L" display="A125573296L" xr:uid="{00000000-0004-0000-0000-000030090000}"/>
    <hyperlink ref="E2364" location="A125562064W" display="A125562064W" xr:uid="{00000000-0004-0000-0000-000031090000}"/>
    <hyperlink ref="E2365" location="A125590144V" display="A125590144V" xr:uid="{00000000-0004-0000-0000-000032090000}"/>
    <hyperlink ref="E2366" location="A125576104L" display="A125576104L" xr:uid="{00000000-0004-0000-0000-000033090000}"/>
    <hyperlink ref="E2367" location="A125553641T" display="A125553641T" xr:uid="{00000000-0004-0000-0000-000034090000}"/>
    <hyperlink ref="E2368" location="A125581721R" display="A125581721R" xr:uid="{00000000-0004-0000-0000-000035090000}"/>
    <hyperlink ref="E2369" location="A125567681V" display="A125567681V" xr:uid="{00000000-0004-0000-0000-000036090000}"/>
    <hyperlink ref="E2370" location="A125553760J" display="A125553760J" xr:uid="{00000000-0004-0000-0000-000037090000}"/>
    <hyperlink ref="E2371" location="A125581840F" display="A125581840F" xr:uid="{00000000-0004-0000-0000-000038090000}"/>
    <hyperlink ref="E2372" location="A125567800X" display="A125567800X" xr:uid="{00000000-0004-0000-0000-000039090000}"/>
    <hyperlink ref="E2373" location="A125556568L" display="A125556568L" xr:uid="{00000000-0004-0000-0000-00003A090000}"/>
    <hyperlink ref="E2374" location="A125584648K" display="A125584648K" xr:uid="{00000000-0004-0000-0000-00003B090000}"/>
    <hyperlink ref="E2375" location="A125570608J" display="A125570608J" xr:uid="{00000000-0004-0000-0000-00003C090000}"/>
    <hyperlink ref="E2376" location="A125550952W" display="A125550952W" xr:uid="{00000000-0004-0000-0000-00003D090000}"/>
    <hyperlink ref="E2377" location="A125579032T" display="A125579032T" xr:uid="{00000000-0004-0000-0000-00003E090000}"/>
    <hyperlink ref="E2378" location="A125564992X" display="A125564992X" xr:uid="{00000000-0004-0000-0000-00003F090000}"/>
    <hyperlink ref="E2379" location="A125559376X" display="A125559376X" xr:uid="{00000000-0004-0000-0000-000040090000}"/>
    <hyperlink ref="E2380" location="A125587456W" display="A125587456W" xr:uid="{00000000-0004-0000-0000-000041090000}"/>
    <hyperlink ref="E2381" location="A125573416V" display="A125573416V" xr:uid="{00000000-0004-0000-0000-000042090000}"/>
    <hyperlink ref="E2382" location="A125562184R" display="A125562184R" xr:uid="{00000000-0004-0000-0000-000043090000}"/>
    <hyperlink ref="E2383" location="A125590264L" display="A125590264L" xr:uid="{00000000-0004-0000-0000-000044090000}"/>
    <hyperlink ref="E2384" location="A125576224F" display="A125576224F" xr:uid="{00000000-0004-0000-0000-000045090000}"/>
    <hyperlink ref="E2385" location="A125553761K" display="A125553761K" xr:uid="{00000000-0004-0000-0000-000046090000}"/>
    <hyperlink ref="E2386" location="A125581841J" display="A125581841J" xr:uid="{00000000-0004-0000-0000-000047090000}"/>
    <hyperlink ref="E2387" location="A125567801A" display="A125567801A" xr:uid="{00000000-0004-0000-0000-000048090000}"/>
    <hyperlink ref="E2388" location="A125553472R" display="A125553472R" xr:uid="{00000000-0004-0000-0000-000049090000}"/>
    <hyperlink ref="E2389" location="A125581552L" display="A125581552L" xr:uid="{00000000-0004-0000-0000-00004A090000}"/>
    <hyperlink ref="E2390" location="A125567512F" display="A125567512F" xr:uid="{00000000-0004-0000-0000-00004B090000}"/>
    <hyperlink ref="E2391" location="A125556280A" display="A125556280A" xr:uid="{00000000-0004-0000-0000-00004C090000}"/>
    <hyperlink ref="E2392" location="A125584360X" display="A125584360X" xr:uid="{00000000-0004-0000-0000-00004D090000}"/>
    <hyperlink ref="E2393" location="A125570320W" display="A125570320W" xr:uid="{00000000-0004-0000-0000-00004E090000}"/>
    <hyperlink ref="E2394" location="A125550664C" display="A125550664C" xr:uid="{00000000-0004-0000-0000-00004F090000}"/>
    <hyperlink ref="E2395" location="A125578744W" display="A125578744W" xr:uid="{00000000-0004-0000-0000-000050090000}"/>
    <hyperlink ref="E2396" location="A125564704V" display="A125564704V" xr:uid="{00000000-0004-0000-0000-000051090000}"/>
    <hyperlink ref="E2397" location="A125559088F" display="A125559088F" xr:uid="{00000000-0004-0000-0000-000052090000}"/>
    <hyperlink ref="E2398" location="A125587168C" display="A125587168C" xr:uid="{00000000-0004-0000-0000-000053090000}"/>
    <hyperlink ref="E2399" location="A125573128A" display="A125573128A" xr:uid="{00000000-0004-0000-0000-000054090000}"/>
    <hyperlink ref="E2400" location="A125561896V" display="A125561896V" xr:uid="{00000000-0004-0000-0000-000055090000}"/>
    <hyperlink ref="E2401" location="A125589976L" display="A125589976L" xr:uid="{00000000-0004-0000-0000-000056090000}"/>
    <hyperlink ref="E2402" location="A125575936K" display="A125575936K" xr:uid="{00000000-0004-0000-0000-000057090000}"/>
    <hyperlink ref="E2403" location="A125553473T" display="A125553473T" xr:uid="{00000000-0004-0000-0000-000058090000}"/>
    <hyperlink ref="E2404" location="A125581553R" display="A125581553R" xr:uid="{00000000-0004-0000-0000-000059090000}"/>
    <hyperlink ref="E2405" location="A125567513J" display="A125567513J" xr:uid="{00000000-0004-0000-0000-00005A090000}"/>
    <hyperlink ref="E2406" location="A125553744J" display="A125553744J" xr:uid="{00000000-0004-0000-0000-00005B090000}"/>
    <hyperlink ref="E2407" location="A125581824F" display="A125581824F" xr:uid="{00000000-0004-0000-0000-00005C090000}"/>
    <hyperlink ref="E2408" location="A125567784K" display="A125567784K" xr:uid="{00000000-0004-0000-0000-00005D090000}"/>
    <hyperlink ref="E2409" location="A125556552V" display="A125556552V" xr:uid="{00000000-0004-0000-0000-00005E090000}"/>
    <hyperlink ref="E2410" location="A125584632T" display="A125584632T" xr:uid="{00000000-0004-0000-0000-00005F090000}"/>
    <hyperlink ref="E2411" location="A125570592A" display="A125570592A" xr:uid="{00000000-0004-0000-0000-000060090000}"/>
    <hyperlink ref="E2412" location="A125550936W" display="A125550936W" xr:uid="{00000000-0004-0000-0000-000061090000}"/>
    <hyperlink ref="E2413" location="A125579016T" display="A125579016T" xr:uid="{00000000-0004-0000-0000-000062090000}"/>
    <hyperlink ref="E2414" location="A125564976X" display="A125564976X" xr:uid="{00000000-0004-0000-0000-000063090000}"/>
    <hyperlink ref="E2415" location="A125559360F" display="A125559360F" xr:uid="{00000000-0004-0000-0000-000064090000}"/>
    <hyperlink ref="E2416" location="A125587440C" display="A125587440C" xr:uid="{00000000-0004-0000-0000-000065090000}"/>
    <hyperlink ref="E2417" location="A125573400A" display="A125573400A" xr:uid="{00000000-0004-0000-0000-000066090000}"/>
    <hyperlink ref="E2418" location="A125562168R" display="A125562168R" xr:uid="{00000000-0004-0000-0000-000067090000}"/>
    <hyperlink ref="E2419" location="A125590248L" display="A125590248L" xr:uid="{00000000-0004-0000-0000-000068090000}"/>
    <hyperlink ref="E2420" location="A125576208F" display="A125576208F" xr:uid="{00000000-0004-0000-0000-000069090000}"/>
    <hyperlink ref="E2421" location="A125553745K" display="A125553745K" xr:uid="{00000000-0004-0000-0000-00006A090000}"/>
    <hyperlink ref="E2422" location="A125581825J" display="A125581825J" xr:uid="{00000000-0004-0000-0000-00006B090000}"/>
    <hyperlink ref="E2423" location="A125567785L" display="A125567785L" xr:uid="{00000000-0004-0000-0000-00006C090000}"/>
    <hyperlink ref="E2424" location="A125553752J" display="A125553752J" xr:uid="{00000000-0004-0000-0000-00006D090000}"/>
    <hyperlink ref="E2425" location="A125581832F" display="A125581832F" xr:uid="{00000000-0004-0000-0000-00006E090000}"/>
    <hyperlink ref="E2426" location="A125567792K" display="A125567792K" xr:uid="{00000000-0004-0000-0000-00006F090000}"/>
    <hyperlink ref="E2427" location="A125556560V" display="A125556560V" xr:uid="{00000000-0004-0000-0000-000070090000}"/>
    <hyperlink ref="E2428" location="A125584640T" display="A125584640T" xr:uid="{00000000-0004-0000-0000-000071090000}"/>
    <hyperlink ref="E2429" location="A125570600R" display="A125570600R" xr:uid="{00000000-0004-0000-0000-000072090000}"/>
    <hyperlink ref="E2430" location="A125550944W" display="A125550944W" xr:uid="{00000000-0004-0000-0000-000073090000}"/>
    <hyperlink ref="E2431" location="A125579024T" display="A125579024T" xr:uid="{00000000-0004-0000-0000-000074090000}"/>
    <hyperlink ref="E2432" location="A125564984X" display="A125564984X" xr:uid="{00000000-0004-0000-0000-000075090000}"/>
    <hyperlink ref="E2433" location="A125559368X" display="A125559368X" xr:uid="{00000000-0004-0000-0000-000076090000}"/>
    <hyperlink ref="E2434" location="A125587448W" display="A125587448W" xr:uid="{00000000-0004-0000-0000-000077090000}"/>
    <hyperlink ref="E2435" location="A125573408V" display="A125573408V" xr:uid="{00000000-0004-0000-0000-000078090000}"/>
    <hyperlink ref="E2436" location="A125562176R" display="A125562176R" xr:uid="{00000000-0004-0000-0000-000079090000}"/>
    <hyperlink ref="E2437" location="A125590256L" display="A125590256L" xr:uid="{00000000-0004-0000-0000-00007A090000}"/>
    <hyperlink ref="E2438" location="A125576216F" display="A125576216F" xr:uid="{00000000-0004-0000-0000-00007B090000}"/>
    <hyperlink ref="E2439" location="A125553753K" display="A125553753K" xr:uid="{00000000-0004-0000-0000-00007C090000}"/>
    <hyperlink ref="E2440" location="A125581833J" display="A125581833J" xr:uid="{00000000-0004-0000-0000-00007D090000}"/>
    <hyperlink ref="E2441" location="A125567793L" display="A125567793L" xr:uid="{00000000-0004-0000-0000-00007E090000}"/>
    <hyperlink ref="E2442" location="A125553480R" display="A125553480R" xr:uid="{00000000-0004-0000-0000-00007F090000}"/>
    <hyperlink ref="E2443" location="A125581560L" display="A125581560L" xr:uid="{00000000-0004-0000-0000-000080090000}"/>
    <hyperlink ref="E2444" location="A125567520F" display="A125567520F" xr:uid="{00000000-0004-0000-0000-000081090000}"/>
    <hyperlink ref="E2445" location="A125556288V" display="A125556288V" xr:uid="{00000000-0004-0000-0000-000082090000}"/>
    <hyperlink ref="E2446" location="A125584368T" display="A125584368T" xr:uid="{00000000-0004-0000-0000-000083090000}"/>
    <hyperlink ref="E2447" location="A125570328R" display="A125570328R" xr:uid="{00000000-0004-0000-0000-000084090000}"/>
    <hyperlink ref="E2448" location="A125550672C" display="A125550672C" xr:uid="{00000000-0004-0000-0000-000085090000}"/>
    <hyperlink ref="E2449" location="A125578752W" display="A125578752W" xr:uid="{00000000-0004-0000-0000-000086090000}"/>
    <hyperlink ref="E2450" location="A125564712V" display="A125564712V" xr:uid="{00000000-0004-0000-0000-000087090000}"/>
    <hyperlink ref="E2451" location="A125559096F" display="A125559096F" xr:uid="{00000000-0004-0000-0000-000088090000}"/>
    <hyperlink ref="E2452" location="A125587176C" display="A125587176C" xr:uid="{00000000-0004-0000-0000-000089090000}"/>
    <hyperlink ref="E2453" location="A125573136A" display="A125573136A" xr:uid="{00000000-0004-0000-0000-00008A090000}"/>
    <hyperlink ref="E2454" location="A125561904J" display="A125561904J" xr:uid="{00000000-0004-0000-0000-00008B090000}"/>
    <hyperlink ref="E2455" location="A125589984L" display="A125589984L" xr:uid="{00000000-0004-0000-0000-00008C090000}"/>
    <hyperlink ref="E2456" location="A125575944K" display="A125575944K" xr:uid="{00000000-0004-0000-0000-00008D090000}"/>
    <hyperlink ref="E2457" location="A125553481T" display="A125553481T" xr:uid="{00000000-0004-0000-0000-00008E090000}"/>
    <hyperlink ref="E2458" location="A125581561R" display="A125581561R" xr:uid="{00000000-0004-0000-0000-00008F090000}"/>
    <hyperlink ref="E2459" location="A125567521J" display="A125567521J" xr:uid="{00000000-0004-0000-0000-000090090000}"/>
    <hyperlink ref="E2460" location="A125553560R" display="A125553560R" xr:uid="{00000000-0004-0000-0000-000091090000}"/>
    <hyperlink ref="E2461" location="A125581640L" display="A125581640L" xr:uid="{00000000-0004-0000-0000-000092090000}"/>
    <hyperlink ref="E2462" location="A125567600F" display="A125567600F" xr:uid="{00000000-0004-0000-0000-000093090000}"/>
    <hyperlink ref="E2463" location="A125556368V" display="A125556368V" xr:uid="{00000000-0004-0000-0000-000094090000}"/>
    <hyperlink ref="E2464" location="A125584448T" display="A125584448T" xr:uid="{00000000-0004-0000-0000-000095090000}"/>
    <hyperlink ref="E2465" location="A125570408R" display="A125570408R" xr:uid="{00000000-0004-0000-0000-000096090000}"/>
    <hyperlink ref="E2466" location="A125550752C" display="A125550752C" xr:uid="{00000000-0004-0000-0000-000097090000}"/>
    <hyperlink ref="E2467" location="A125578832W" display="A125578832W" xr:uid="{00000000-0004-0000-0000-000098090000}"/>
    <hyperlink ref="E2468" location="A125564792F" display="A125564792F" xr:uid="{00000000-0004-0000-0000-000099090000}"/>
    <hyperlink ref="E2469" location="A125559176F" display="A125559176F" xr:uid="{00000000-0004-0000-0000-00009A090000}"/>
    <hyperlink ref="E2470" location="A125587256C" display="A125587256C" xr:uid="{00000000-0004-0000-0000-00009B090000}"/>
    <hyperlink ref="E2471" location="A125573216A" display="A125573216A" xr:uid="{00000000-0004-0000-0000-00009C090000}"/>
    <hyperlink ref="E2472" location="A125561984V" display="A125561984V" xr:uid="{00000000-0004-0000-0000-00009D090000}"/>
    <hyperlink ref="E2473" location="A125590064V" display="A125590064V" xr:uid="{00000000-0004-0000-0000-00009E090000}"/>
    <hyperlink ref="E2474" location="A125576024L" display="A125576024L" xr:uid="{00000000-0004-0000-0000-00009F090000}"/>
    <hyperlink ref="E2475" location="A125553561T" display="A125553561T" xr:uid="{00000000-0004-0000-0000-0000A0090000}"/>
    <hyperlink ref="E2476" location="A125581641R" display="A125581641R" xr:uid="{00000000-0004-0000-0000-0000A1090000}"/>
    <hyperlink ref="E2477" location="A125567601J" display="A125567601J" xr:uid="{00000000-0004-0000-0000-0000A2090000}"/>
    <hyperlink ref="E2478" location="A125553648J" display="A125553648J" xr:uid="{00000000-0004-0000-0000-0000A3090000}"/>
    <hyperlink ref="E2479" location="A125581728F" display="A125581728F" xr:uid="{00000000-0004-0000-0000-0000A4090000}"/>
    <hyperlink ref="E2480" location="A125567688K" display="A125567688K" xr:uid="{00000000-0004-0000-0000-0000A5090000}"/>
    <hyperlink ref="E2481" location="A125556456V" display="A125556456V" xr:uid="{00000000-0004-0000-0000-0000A6090000}"/>
    <hyperlink ref="E2482" location="A125584536T" display="A125584536T" xr:uid="{00000000-0004-0000-0000-0000A7090000}"/>
    <hyperlink ref="E2483" location="A125570496A" display="A125570496A" xr:uid="{00000000-0004-0000-0000-0000A8090000}"/>
    <hyperlink ref="E2484" location="A125550840C" display="A125550840C" xr:uid="{00000000-0004-0000-0000-0000A9090000}"/>
    <hyperlink ref="E2485" location="A125578920W" display="A125578920W" xr:uid="{00000000-0004-0000-0000-0000AA090000}"/>
    <hyperlink ref="E2486" location="A125564880F" display="A125564880F" xr:uid="{00000000-0004-0000-0000-0000AB090000}"/>
    <hyperlink ref="E2487" location="A125559264F" display="A125559264F" xr:uid="{00000000-0004-0000-0000-0000AC090000}"/>
    <hyperlink ref="E2488" location="A125587344C" display="A125587344C" xr:uid="{00000000-0004-0000-0000-0000AD090000}"/>
    <hyperlink ref="E2489" location="A125573304A" display="A125573304A" xr:uid="{00000000-0004-0000-0000-0000AE090000}"/>
    <hyperlink ref="E2490" location="A125562072W" display="A125562072W" xr:uid="{00000000-0004-0000-0000-0000AF090000}"/>
    <hyperlink ref="E2491" location="A125590152V" display="A125590152V" xr:uid="{00000000-0004-0000-0000-0000B0090000}"/>
    <hyperlink ref="E2492" location="A125576112L" display="A125576112L" xr:uid="{00000000-0004-0000-0000-0000B1090000}"/>
    <hyperlink ref="E2493" location="A125553649K" display="A125553649K" xr:uid="{00000000-0004-0000-0000-0000B2090000}"/>
    <hyperlink ref="E2494" location="A125581729J" display="A125581729J" xr:uid="{00000000-0004-0000-0000-0000B3090000}"/>
    <hyperlink ref="E2495" location="A125567689L" display="A125567689L" xr:uid="{00000000-0004-0000-0000-0000B4090000}"/>
    <hyperlink ref="E2496" location="A125553768A" display="A125553768A" xr:uid="{00000000-0004-0000-0000-0000B5090000}"/>
    <hyperlink ref="E2497" location="A125581848X" display="A125581848X" xr:uid="{00000000-0004-0000-0000-0000B6090000}"/>
    <hyperlink ref="E2498" location="A125567808T" display="A125567808T" xr:uid="{00000000-0004-0000-0000-0000B7090000}"/>
    <hyperlink ref="E2499" location="A125556576L" display="A125556576L" xr:uid="{00000000-0004-0000-0000-0000B8090000}"/>
    <hyperlink ref="E2500" location="A125584656K" display="A125584656K" xr:uid="{00000000-0004-0000-0000-0000B9090000}"/>
    <hyperlink ref="E2501" location="A125570616J" display="A125570616J" xr:uid="{00000000-0004-0000-0000-0000BA090000}"/>
    <hyperlink ref="E2502" location="A125550960W" display="A125550960W" xr:uid="{00000000-0004-0000-0000-0000BB090000}"/>
    <hyperlink ref="E2503" location="A125579040T" display="A125579040T" xr:uid="{00000000-0004-0000-0000-0000BC090000}"/>
    <hyperlink ref="E2504" location="A125565000R" display="A125565000R" xr:uid="{00000000-0004-0000-0000-0000BD090000}"/>
    <hyperlink ref="E2505" location="A125559384X" display="A125559384X" xr:uid="{00000000-0004-0000-0000-0000BE090000}"/>
    <hyperlink ref="E2506" location="A125587464W" display="A125587464W" xr:uid="{00000000-0004-0000-0000-0000BF090000}"/>
    <hyperlink ref="E2507" location="A125573424V" display="A125573424V" xr:uid="{00000000-0004-0000-0000-0000C0090000}"/>
    <hyperlink ref="E2508" location="A125562192R" display="A125562192R" xr:uid="{00000000-0004-0000-0000-0000C1090000}"/>
    <hyperlink ref="E2509" location="A125590272L" display="A125590272L" xr:uid="{00000000-0004-0000-0000-0000C2090000}"/>
    <hyperlink ref="E2510" location="A125576232F" display="A125576232F" xr:uid="{00000000-0004-0000-0000-0000C3090000}"/>
    <hyperlink ref="E2511" location="A125553769C" display="A125553769C" xr:uid="{00000000-0004-0000-0000-0000C4090000}"/>
    <hyperlink ref="E2512" location="A125581849A" display="A125581849A" xr:uid="{00000000-0004-0000-0000-0000C5090000}"/>
    <hyperlink ref="E2513" location="A125567809V" display="A125567809V" xr:uid="{00000000-0004-0000-0000-0000C6090000}"/>
    <hyperlink ref="E2514" location="A125553488J" display="A125553488J" xr:uid="{00000000-0004-0000-0000-0000C7090000}"/>
    <hyperlink ref="E2515" location="A125581568F" display="A125581568F" xr:uid="{00000000-0004-0000-0000-0000C8090000}"/>
    <hyperlink ref="E2516" location="A125567528X" display="A125567528X" xr:uid="{00000000-0004-0000-0000-0000C9090000}"/>
    <hyperlink ref="E2517" location="A125556296V" display="A125556296V" xr:uid="{00000000-0004-0000-0000-0000CA090000}"/>
    <hyperlink ref="E2518" location="A125584376T" display="A125584376T" xr:uid="{00000000-0004-0000-0000-0000CB090000}"/>
    <hyperlink ref="E2519" location="A125570336R" display="A125570336R" xr:uid="{00000000-0004-0000-0000-0000CC090000}"/>
    <hyperlink ref="E2520" location="A125550680C" display="A125550680C" xr:uid="{00000000-0004-0000-0000-0000CD090000}"/>
    <hyperlink ref="E2521" location="A125578760W" display="A125578760W" xr:uid="{00000000-0004-0000-0000-0000CE090000}"/>
    <hyperlink ref="E2522" location="A125564720V" display="A125564720V" xr:uid="{00000000-0004-0000-0000-0000CF090000}"/>
    <hyperlink ref="E2523" location="A125559104V" display="A125559104V" xr:uid="{00000000-0004-0000-0000-0000D0090000}"/>
    <hyperlink ref="E2524" location="A125587184C" display="A125587184C" xr:uid="{00000000-0004-0000-0000-0000D1090000}"/>
    <hyperlink ref="E2525" location="A125573144A" display="A125573144A" xr:uid="{00000000-0004-0000-0000-0000D2090000}"/>
    <hyperlink ref="E2526" location="A125561912J" display="A125561912J" xr:uid="{00000000-0004-0000-0000-0000D3090000}"/>
    <hyperlink ref="E2527" location="A125589992L" display="A125589992L" xr:uid="{00000000-0004-0000-0000-0000D4090000}"/>
    <hyperlink ref="E2528" location="A125575952K" display="A125575952K" xr:uid="{00000000-0004-0000-0000-0000D5090000}"/>
    <hyperlink ref="E2529" location="A125553489K" display="A125553489K" xr:uid="{00000000-0004-0000-0000-0000D6090000}"/>
    <hyperlink ref="E2530" location="A125581569J" display="A125581569J" xr:uid="{00000000-0004-0000-0000-0000D7090000}"/>
    <hyperlink ref="E2531" location="A125567529A" display="A125567529A" xr:uid="{00000000-0004-0000-0000-0000D8090000}"/>
    <hyperlink ref="E2532" location="A125553688A" display="A125553688A" xr:uid="{00000000-0004-0000-0000-0000D9090000}"/>
    <hyperlink ref="E2533" location="A125581768X" display="A125581768X" xr:uid="{00000000-0004-0000-0000-0000DA090000}"/>
    <hyperlink ref="E2534" location="A125567728T" display="A125567728T" xr:uid="{00000000-0004-0000-0000-0000DB090000}"/>
    <hyperlink ref="E2535" location="A125556496L" display="A125556496L" xr:uid="{00000000-0004-0000-0000-0000DC090000}"/>
    <hyperlink ref="E2536" location="A125584576K" display="A125584576K" xr:uid="{00000000-0004-0000-0000-0000DD090000}"/>
    <hyperlink ref="E2537" location="A125570536J" display="A125570536J" xr:uid="{00000000-0004-0000-0000-0000DE090000}"/>
    <hyperlink ref="E2538" location="A125550880W" display="A125550880W" xr:uid="{00000000-0004-0000-0000-0000DF090000}"/>
    <hyperlink ref="E2539" location="A125578960R" display="A125578960R" xr:uid="{00000000-0004-0000-0000-0000E0090000}"/>
    <hyperlink ref="E2540" location="A125564920L" display="A125564920L" xr:uid="{00000000-0004-0000-0000-0000E1090000}"/>
    <hyperlink ref="E2541" location="A125559304L" display="A125559304L" xr:uid="{00000000-0004-0000-0000-0000E2090000}"/>
    <hyperlink ref="E2542" location="A125587384W" display="A125587384W" xr:uid="{00000000-0004-0000-0000-0000E3090000}"/>
    <hyperlink ref="E2543" location="A125573344V" display="A125573344V" xr:uid="{00000000-0004-0000-0000-0000E4090000}"/>
    <hyperlink ref="E2544" location="A125562112C" display="A125562112C" xr:uid="{00000000-0004-0000-0000-0000E5090000}"/>
    <hyperlink ref="E2545" location="A125590192L" display="A125590192L" xr:uid="{00000000-0004-0000-0000-0000E6090000}"/>
    <hyperlink ref="E2546" location="A125576152F" display="A125576152F" xr:uid="{00000000-0004-0000-0000-0000E7090000}"/>
    <hyperlink ref="E2547" location="A125553689C" display="A125553689C" xr:uid="{00000000-0004-0000-0000-0000E8090000}"/>
    <hyperlink ref="E2548" location="A125581769A" display="A125581769A" xr:uid="{00000000-0004-0000-0000-0000E9090000}"/>
    <hyperlink ref="E2549" location="A125567729V" display="A125567729V" xr:uid="{00000000-0004-0000-0000-0000EA090000}"/>
    <hyperlink ref="E2550" location="A125553696A" display="A125553696A" xr:uid="{00000000-0004-0000-0000-0000EB090000}"/>
    <hyperlink ref="E2551" location="A125581776X" display="A125581776X" xr:uid="{00000000-0004-0000-0000-0000EC090000}"/>
    <hyperlink ref="E2552" location="A125567736T" display="A125567736T" xr:uid="{00000000-0004-0000-0000-0000ED090000}"/>
    <hyperlink ref="E2553" location="A125556504A" display="A125556504A" xr:uid="{00000000-0004-0000-0000-0000EE090000}"/>
    <hyperlink ref="E2554" location="A125584584K" display="A125584584K" xr:uid="{00000000-0004-0000-0000-0000EF090000}"/>
    <hyperlink ref="E2555" location="A125570544J" display="A125570544J" xr:uid="{00000000-0004-0000-0000-0000F0090000}"/>
    <hyperlink ref="E2556" location="A125550888R" display="A125550888R" xr:uid="{00000000-0004-0000-0000-0000F1090000}"/>
    <hyperlink ref="E2557" location="A125578968J" display="A125578968J" xr:uid="{00000000-0004-0000-0000-0000F2090000}"/>
    <hyperlink ref="E2558" location="A125564928F" display="A125564928F" xr:uid="{00000000-0004-0000-0000-0000F3090000}"/>
    <hyperlink ref="E2559" location="A125559312L" display="A125559312L" xr:uid="{00000000-0004-0000-0000-0000F4090000}"/>
    <hyperlink ref="E2560" location="A125587392W" display="A125587392W" xr:uid="{00000000-0004-0000-0000-0000F5090000}"/>
    <hyperlink ref="E2561" location="A125573352V" display="A125573352V" xr:uid="{00000000-0004-0000-0000-0000F6090000}"/>
    <hyperlink ref="E2562" location="A125562120C" display="A125562120C" xr:uid="{00000000-0004-0000-0000-0000F7090000}"/>
    <hyperlink ref="E2563" location="A125590200A" display="A125590200A" xr:uid="{00000000-0004-0000-0000-0000F8090000}"/>
    <hyperlink ref="E2564" location="A125576160F" display="A125576160F" xr:uid="{00000000-0004-0000-0000-0000F9090000}"/>
    <hyperlink ref="E2565" location="A125553697C" display="A125553697C" xr:uid="{00000000-0004-0000-0000-0000FA090000}"/>
    <hyperlink ref="E2566" location="A125581777A" display="A125581777A" xr:uid="{00000000-0004-0000-0000-0000FB090000}"/>
    <hyperlink ref="E2567" location="A125567737V" display="A125567737V" xr:uid="{00000000-0004-0000-0000-0000FC090000}"/>
    <hyperlink ref="E2568" location="A125553528R" display="A125553528R" xr:uid="{00000000-0004-0000-0000-0000FD090000}"/>
    <hyperlink ref="E2569" location="A125581608L" display="A125581608L" xr:uid="{00000000-0004-0000-0000-0000FE090000}"/>
    <hyperlink ref="E2570" location="A125567568T" display="A125567568T" xr:uid="{00000000-0004-0000-0000-0000FF090000}"/>
    <hyperlink ref="E2571" location="A125556336A" display="A125556336A" xr:uid="{00000000-0004-0000-0000-0000000A0000}"/>
    <hyperlink ref="E2572" location="A125584416X" display="A125584416X" xr:uid="{00000000-0004-0000-0000-0000010A0000}"/>
    <hyperlink ref="E2573" location="A125570376J" display="A125570376J" xr:uid="{00000000-0004-0000-0000-0000020A0000}"/>
    <hyperlink ref="E2574" location="A125550720K" display="A125550720K" xr:uid="{00000000-0004-0000-0000-0000030A0000}"/>
    <hyperlink ref="E2575" location="A125578800C" display="A125578800C" xr:uid="{00000000-0004-0000-0000-0000040A0000}"/>
    <hyperlink ref="E2576" location="A125564760L" display="A125564760L" xr:uid="{00000000-0004-0000-0000-0000050A0000}"/>
    <hyperlink ref="E2577" location="A125559144L" display="A125559144L" xr:uid="{00000000-0004-0000-0000-0000060A0000}"/>
    <hyperlink ref="E2578" location="A125587224K" display="A125587224K" xr:uid="{00000000-0004-0000-0000-0000070A0000}"/>
    <hyperlink ref="E2579" location="A125573184V" display="A125573184V" xr:uid="{00000000-0004-0000-0000-0000080A0000}"/>
    <hyperlink ref="E2580" location="A125561952A" display="A125561952A" xr:uid="{00000000-0004-0000-0000-0000090A0000}"/>
    <hyperlink ref="E2581" location="A125590032A" display="A125590032A" xr:uid="{00000000-0004-0000-0000-00000A0A0000}"/>
    <hyperlink ref="E2582" location="A125575992C" display="A125575992C" xr:uid="{00000000-0004-0000-0000-00000B0A0000}"/>
    <hyperlink ref="E2583" location="A125553529T" display="A125553529T" xr:uid="{00000000-0004-0000-0000-00000C0A0000}"/>
    <hyperlink ref="E2584" location="A125581609R" display="A125581609R" xr:uid="{00000000-0004-0000-0000-00000D0A0000}"/>
    <hyperlink ref="E2585" location="A125567569V" display="A125567569V" xr:uid="{00000000-0004-0000-0000-00000E0A0000}"/>
    <hyperlink ref="E2586" location="A125553496J" display="A125553496J" xr:uid="{00000000-0004-0000-0000-00000F0A0000}"/>
    <hyperlink ref="E2587" location="A125581576F" display="A125581576F" xr:uid="{00000000-0004-0000-0000-0000100A0000}"/>
    <hyperlink ref="E2588" location="A125567536X" display="A125567536X" xr:uid="{00000000-0004-0000-0000-0000110A0000}"/>
    <hyperlink ref="E2589" location="A125556304J" display="A125556304J" xr:uid="{00000000-0004-0000-0000-0000120A0000}"/>
    <hyperlink ref="E2590" location="A125584384T" display="A125584384T" xr:uid="{00000000-0004-0000-0000-0000130A0000}"/>
    <hyperlink ref="E2591" location="A125570344R" display="A125570344R" xr:uid="{00000000-0004-0000-0000-0000140A0000}"/>
    <hyperlink ref="E2592" location="A125550688W" display="A125550688W" xr:uid="{00000000-0004-0000-0000-0000150A0000}"/>
    <hyperlink ref="E2593" location="A125578768R" display="A125578768R" xr:uid="{00000000-0004-0000-0000-0000160A0000}"/>
    <hyperlink ref="E2594" location="A125564728L" display="A125564728L" xr:uid="{00000000-0004-0000-0000-0000170A0000}"/>
    <hyperlink ref="E2595" location="A125559112V" display="A125559112V" xr:uid="{00000000-0004-0000-0000-0000180A0000}"/>
    <hyperlink ref="E2596" location="A125587192C" display="A125587192C" xr:uid="{00000000-0004-0000-0000-0000190A0000}"/>
    <hyperlink ref="E2597" location="A125573152A" display="A125573152A" xr:uid="{00000000-0004-0000-0000-00001A0A0000}"/>
    <hyperlink ref="E2598" location="A125561920J" display="A125561920J" xr:uid="{00000000-0004-0000-0000-00001B0A0000}"/>
    <hyperlink ref="E2599" location="A125590000J" display="A125590000J" xr:uid="{00000000-0004-0000-0000-00001C0A0000}"/>
    <hyperlink ref="E2600" location="A125575960K" display="A125575960K" xr:uid="{00000000-0004-0000-0000-00001D0A0000}"/>
    <hyperlink ref="E2601" location="A125553497K" display="A125553497K" xr:uid="{00000000-0004-0000-0000-00001E0A0000}"/>
    <hyperlink ref="E2602" location="A125581577J" display="A125581577J" xr:uid="{00000000-0004-0000-0000-00001F0A0000}"/>
    <hyperlink ref="E2603" location="A125567537A" display="A125567537A" xr:uid="{00000000-0004-0000-0000-0000200A0000}"/>
    <hyperlink ref="E2604" location="A125553568J" display="A125553568J" xr:uid="{00000000-0004-0000-0000-0000210A0000}"/>
    <hyperlink ref="E2605" location="A125581648F" display="A125581648F" xr:uid="{00000000-0004-0000-0000-0000220A0000}"/>
    <hyperlink ref="E2606" location="A125567608X" display="A125567608X" xr:uid="{00000000-0004-0000-0000-0000230A0000}"/>
    <hyperlink ref="E2607" location="A125556376V" display="A125556376V" xr:uid="{00000000-0004-0000-0000-0000240A0000}"/>
    <hyperlink ref="E2608" location="A125584456T" display="A125584456T" xr:uid="{00000000-0004-0000-0000-0000250A0000}"/>
    <hyperlink ref="E2609" location="A125570416R" display="A125570416R" xr:uid="{00000000-0004-0000-0000-0000260A0000}"/>
    <hyperlink ref="E2610" location="A125550760C" display="A125550760C" xr:uid="{00000000-0004-0000-0000-0000270A0000}"/>
    <hyperlink ref="E2611" location="A125578840W" display="A125578840W" xr:uid="{00000000-0004-0000-0000-0000280A0000}"/>
    <hyperlink ref="E2612" location="A125564800V" display="A125564800V" xr:uid="{00000000-0004-0000-0000-0000290A0000}"/>
    <hyperlink ref="E2613" location="A125559184F" display="A125559184F" xr:uid="{00000000-0004-0000-0000-00002A0A0000}"/>
    <hyperlink ref="E2614" location="A125587264C" display="A125587264C" xr:uid="{00000000-0004-0000-0000-00002B0A0000}"/>
    <hyperlink ref="E2615" location="A125573224A" display="A125573224A" xr:uid="{00000000-0004-0000-0000-00002C0A0000}"/>
    <hyperlink ref="E2616" location="A125561992V" display="A125561992V" xr:uid="{00000000-0004-0000-0000-00002D0A0000}"/>
    <hyperlink ref="E2617" location="A125590072V" display="A125590072V" xr:uid="{00000000-0004-0000-0000-00002E0A0000}"/>
    <hyperlink ref="E2618" location="A125576032L" display="A125576032L" xr:uid="{00000000-0004-0000-0000-00002F0A0000}"/>
    <hyperlink ref="E2619" location="A125553569K" display="A125553569K" xr:uid="{00000000-0004-0000-0000-0000300A0000}"/>
    <hyperlink ref="E2620" location="A125581649J" display="A125581649J" xr:uid="{00000000-0004-0000-0000-0000310A0000}"/>
    <hyperlink ref="E2621" location="A125567609A" display="A125567609A" xr:uid="{00000000-0004-0000-0000-0000320A0000}"/>
    <hyperlink ref="E2622" location="A125553520W" display="A125553520W" xr:uid="{00000000-0004-0000-0000-0000330A0000}"/>
    <hyperlink ref="E2623" location="A125581600V" display="A125581600V" xr:uid="{00000000-0004-0000-0000-0000340A0000}"/>
    <hyperlink ref="E2624" location="A125567560X" display="A125567560X" xr:uid="{00000000-0004-0000-0000-0000350A0000}"/>
    <hyperlink ref="E2625" location="A125556328A" display="A125556328A" xr:uid="{00000000-0004-0000-0000-0000360A0000}"/>
    <hyperlink ref="E2626" location="A125584408X" display="A125584408X" xr:uid="{00000000-0004-0000-0000-0000370A0000}"/>
    <hyperlink ref="E2627" location="A125570368J" display="A125570368J" xr:uid="{00000000-0004-0000-0000-0000380A0000}"/>
    <hyperlink ref="E2628" location="A125550712K" display="A125550712K" xr:uid="{00000000-0004-0000-0000-0000390A0000}"/>
    <hyperlink ref="E2629" location="A125578792R" display="A125578792R" xr:uid="{00000000-0004-0000-0000-00003A0A0000}"/>
    <hyperlink ref="E2630" location="A125564752L" display="A125564752L" xr:uid="{00000000-0004-0000-0000-00003B0A0000}"/>
    <hyperlink ref="E2631" location="A125559136L" display="A125559136L" xr:uid="{00000000-0004-0000-0000-00003C0A0000}"/>
    <hyperlink ref="E2632" location="A125587216K" display="A125587216K" xr:uid="{00000000-0004-0000-0000-00003D0A0000}"/>
    <hyperlink ref="E2633" location="A125573176V" display="A125573176V" xr:uid="{00000000-0004-0000-0000-00003E0A0000}"/>
    <hyperlink ref="E2634" location="A125561944A" display="A125561944A" xr:uid="{00000000-0004-0000-0000-00003F0A0000}"/>
    <hyperlink ref="E2635" location="A125590024A" display="A125590024A" xr:uid="{00000000-0004-0000-0000-0000400A0000}"/>
    <hyperlink ref="E2636" location="A125575984C" display="A125575984C" xr:uid="{00000000-0004-0000-0000-0000410A0000}"/>
    <hyperlink ref="E2637" location="A125553521X" display="A125553521X" xr:uid="{00000000-0004-0000-0000-0000420A0000}"/>
    <hyperlink ref="E2638" location="A125581601W" display="A125581601W" xr:uid="{00000000-0004-0000-0000-0000430A0000}"/>
    <hyperlink ref="E2639" location="A125567561A" display="A125567561A" xr:uid="{00000000-0004-0000-0000-0000440A0000}"/>
    <hyperlink ref="E2640" location="A125553576J" display="A125553576J" xr:uid="{00000000-0004-0000-0000-0000450A0000}"/>
    <hyperlink ref="E2641" location="A125581656F" display="A125581656F" xr:uid="{00000000-0004-0000-0000-0000460A0000}"/>
    <hyperlink ref="E2642" location="A125567616X" display="A125567616X" xr:uid="{00000000-0004-0000-0000-0000470A0000}"/>
    <hyperlink ref="E2643" location="A125556384V" display="A125556384V" xr:uid="{00000000-0004-0000-0000-0000480A0000}"/>
    <hyperlink ref="E2644" location="A125584464T" display="A125584464T" xr:uid="{00000000-0004-0000-0000-0000490A0000}"/>
    <hyperlink ref="E2645" location="A125570424R" display="A125570424R" xr:uid="{00000000-0004-0000-0000-00004A0A0000}"/>
    <hyperlink ref="E2646" location="A125550768W" display="A125550768W" xr:uid="{00000000-0004-0000-0000-00004B0A0000}"/>
    <hyperlink ref="E2647" location="A125578848R" display="A125578848R" xr:uid="{00000000-0004-0000-0000-00004C0A0000}"/>
    <hyperlink ref="E2648" location="A125564808L" display="A125564808L" xr:uid="{00000000-0004-0000-0000-00004D0A0000}"/>
    <hyperlink ref="E2649" location="A125559192F" display="A125559192F" xr:uid="{00000000-0004-0000-0000-00004E0A0000}"/>
    <hyperlink ref="E2650" location="A125587272C" display="A125587272C" xr:uid="{00000000-0004-0000-0000-00004F0A0000}"/>
    <hyperlink ref="E2651" location="A125573232A" display="A125573232A" xr:uid="{00000000-0004-0000-0000-0000500A0000}"/>
    <hyperlink ref="E2652" location="A125562000K" display="A125562000K" xr:uid="{00000000-0004-0000-0000-0000510A0000}"/>
    <hyperlink ref="E2653" location="A125590080V" display="A125590080V" xr:uid="{00000000-0004-0000-0000-0000520A0000}"/>
    <hyperlink ref="E2654" location="A125576040L" display="A125576040L" xr:uid="{00000000-0004-0000-0000-0000530A0000}"/>
    <hyperlink ref="E2655" location="A125553577K" display="A125553577K" xr:uid="{00000000-0004-0000-0000-0000540A0000}"/>
    <hyperlink ref="E2656" location="A125581657J" display="A125581657J" xr:uid="{00000000-0004-0000-0000-0000550A0000}"/>
    <hyperlink ref="E2657" location="A125567617A" display="A125567617A" xr:uid="{00000000-0004-0000-0000-0000560A0000}"/>
    <hyperlink ref="E2658" location="A125553536R" display="A125553536R" xr:uid="{00000000-0004-0000-0000-0000570A0000}"/>
    <hyperlink ref="E2659" location="A125581616L" display="A125581616L" xr:uid="{00000000-0004-0000-0000-0000580A0000}"/>
    <hyperlink ref="E2660" location="A125567576T" display="A125567576T" xr:uid="{00000000-0004-0000-0000-0000590A0000}"/>
    <hyperlink ref="E2661" location="A125556344A" display="A125556344A" xr:uid="{00000000-0004-0000-0000-00005A0A0000}"/>
    <hyperlink ref="E2662" location="A125584424X" display="A125584424X" xr:uid="{00000000-0004-0000-0000-00005B0A0000}"/>
    <hyperlink ref="E2663" location="A125570384J" display="A125570384J" xr:uid="{00000000-0004-0000-0000-00005C0A0000}"/>
    <hyperlink ref="E2664" location="A125550728C" display="A125550728C" xr:uid="{00000000-0004-0000-0000-00005D0A0000}"/>
    <hyperlink ref="E2665" location="A125578808W" display="A125578808W" xr:uid="{00000000-0004-0000-0000-00005E0A0000}"/>
    <hyperlink ref="E2666" location="A125564768F" display="A125564768F" xr:uid="{00000000-0004-0000-0000-00005F0A0000}"/>
    <hyperlink ref="E2667" location="A125559152L" display="A125559152L" xr:uid="{00000000-0004-0000-0000-0000600A0000}"/>
    <hyperlink ref="E2668" location="A125587232K" display="A125587232K" xr:uid="{00000000-0004-0000-0000-0000610A0000}"/>
    <hyperlink ref="E2669" location="A125573192V" display="A125573192V" xr:uid="{00000000-0004-0000-0000-0000620A0000}"/>
    <hyperlink ref="E2670" location="A125561960A" display="A125561960A" xr:uid="{00000000-0004-0000-0000-0000630A0000}"/>
    <hyperlink ref="E2671" location="A125590040A" display="A125590040A" xr:uid="{00000000-0004-0000-0000-0000640A0000}"/>
    <hyperlink ref="E2672" location="A125576000V" display="A125576000V" xr:uid="{00000000-0004-0000-0000-0000650A0000}"/>
    <hyperlink ref="E2673" location="A125553537T" display="A125553537T" xr:uid="{00000000-0004-0000-0000-0000660A0000}"/>
    <hyperlink ref="E2674" location="A125581617R" display="A125581617R" xr:uid="{00000000-0004-0000-0000-0000670A0000}"/>
    <hyperlink ref="E2675" location="A125567577V" display="A125567577V" xr:uid="{00000000-0004-0000-0000-0000680A0000}"/>
    <hyperlink ref="E2676" location="A125553584J" display="A125553584J" xr:uid="{00000000-0004-0000-0000-0000690A0000}"/>
    <hyperlink ref="E2677" location="A125581664F" display="A125581664F" xr:uid="{00000000-0004-0000-0000-00006A0A0000}"/>
    <hyperlink ref="E2678" location="A125567624X" display="A125567624X" xr:uid="{00000000-0004-0000-0000-00006B0A0000}"/>
    <hyperlink ref="E2679" location="A125556392V" display="A125556392V" xr:uid="{00000000-0004-0000-0000-00006C0A0000}"/>
    <hyperlink ref="E2680" location="A125584472T" display="A125584472T" xr:uid="{00000000-0004-0000-0000-00006D0A0000}"/>
    <hyperlink ref="E2681" location="A125570432R" display="A125570432R" xr:uid="{00000000-0004-0000-0000-00006E0A0000}"/>
    <hyperlink ref="E2682" location="A125550776W" display="A125550776W" xr:uid="{00000000-0004-0000-0000-00006F0A0000}"/>
    <hyperlink ref="E2683" location="A125578856R" display="A125578856R" xr:uid="{00000000-0004-0000-0000-0000700A0000}"/>
    <hyperlink ref="E2684" location="A125564816L" display="A125564816L" xr:uid="{00000000-0004-0000-0000-0000710A0000}"/>
    <hyperlink ref="E2685" location="A125559200V" display="A125559200V" xr:uid="{00000000-0004-0000-0000-0000720A0000}"/>
    <hyperlink ref="E2686" location="A125587280C" display="A125587280C" xr:uid="{00000000-0004-0000-0000-0000730A0000}"/>
    <hyperlink ref="E2687" location="A125573240A" display="A125573240A" xr:uid="{00000000-0004-0000-0000-0000740A0000}"/>
    <hyperlink ref="E2688" location="A125562008C" display="A125562008C" xr:uid="{00000000-0004-0000-0000-0000750A0000}"/>
    <hyperlink ref="E2689" location="A125590088L" display="A125590088L" xr:uid="{00000000-0004-0000-0000-0000760A0000}"/>
    <hyperlink ref="E2690" location="A125576048F" display="A125576048F" xr:uid="{00000000-0004-0000-0000-0000770A0000}"/>
    <hyperlink ref="E2691" location="A125553585K" display="A125553585K" xr:uid="{00000000-0004-0000-0000-0000780A0000}"/>
    <hyperlink ref="E2692" location="A125581665J" display="A125581665J" xr:uid="{00000000-0004-0000-0000-0000790A0000}"/>
    <hyperlink ref="E2693" location="A125567625A" display="A125567625A" xr:uid="{00000000-0004-0000-0000-00007A0A0000}"/>
    <hyperlink ref="E2694" location="A125553656J" display="A125553656J" xr:uid="{00000000-0004-0000-0000-00007B0A0000}"/>
    <hyperlink ref="E2695" location="A125581736F" display="A125581736F" xr:uid="{00000000-0004-0000-0000-00007C0A0000}"/>
    <hyperlink ref="E2696" location="A125567696K" display="A125567696K" xr:uid="{00000000-0004-0000-0000-00007D0A0000}"/>
    <hyperlink ref="E2697" location="A125556464V" display="A125556464V" xr:uid="{00000000-0004-0000-0000-00007E0A0000}"/>
    <hyperlink ref="E2698" location="A125584544T" display="A125584544T" xr:uid="{00000000-0004-0000-0000-00007F0A0000}"/>
    <hyperlink ref="E2699" location="A125570504R" display="A125570504R" xr:uid="{00000000-0004-0000-0000-0000800A0000}"/>
    <hyperlink ref="E2700" location="A125550848W" display="A125550848W" xr:uid="{00000000-0004-0000-0000-0000810A0000}"/>
    <hyperlink ref="E2701" location="A125578928R" display="A125578928R" xr:uid="{00000000-0004-0000-0000-0000820A0000}"/>
    <hyperlink ref="E2702" location="A125564888X" display="A125564888X" xr:uid="{00000000-0004-0000-0000-0000830A0000}"/>
    <hyperlink ref="E2703" location="A125559272F" display="A125559272F" xr:uid="{00000000-0004-0000-0000-0000840A0000}"/>
    <hyperlink ref="E2704" location="A125587352C" display="A125587352C" xr:uid="{00000000-0004-0000-0000-0000850A0000}"/>
    <hyperlink ref="E2705" location="A125573312A" display="A125573312A" xr:uid="{00000000-0004-0000-0000-0000860A0000}"/>
    <hyperlink ref="E2706" location="A125562080W" display="A125562080W" xr:uid="{00000000-0004-0000-0000-0000870A0000}"/>
    <hyperlink ref="E2707" location="A125590160V" display="A125590160V" xr:uid="{00000000-0004-0000-0000-0000880A0000}"/>
    <hyperlink ref="E2708" location="A125576120L" display="A125576120L" xr:uid="{00000000-0004-0000-0000-0000890A0000}"/>
    <hyperlink ref="E2709" location="A125553657K" display="A125553657K" xr:uid="{00000000-0004-0000-0000-00008A0A0000}"/>
    <hyperlink ref="E2710" location="A125581737J" display="A125581737J" xr:uid="{00000000-0004-0000-0000-00008B0A0000}"/>
    <hyperlink ref="E2711" location="A125567697L" display="A125567697L" xr:uid="{00000000-0004-0000-0000-00008C0A0000}"/>
    <hyperlink ref="E2712" location="A125553592J" display="A125553592J" xr:uid="{00000000-0004-0000-0000-00008D0A0000}"/>
    <hyperlink ref="E2713" location="A125581672F" display="A125581672F" xr:uid="{00000000-0004-0000-0000-00008E0A0000}"/>
    <hyperlink ref="E2714" location="A125567632X" display="A125567632X" xr:uid="{00000000-0004-0000-0000-00008F0A0000}"/>
    <hyperlink ref="E2715" location="A125556400J" display="A125556400J" xr:uid="{00000000-0004-0000-0000-0000900A0000}"/>
    <hyperlink ref="E2716" location="A125584480T" display="A125584480T" xr:uid="{00000000-0004-0000-0000-0000910A0000}"/>
    <hyperlink ref="E2717" location="A125570440R" display="A125570440R" xr:uid="{00000000-0004-0000-0000-0000920A0000}"/>
    <hyperlink ref="E2718" location="A125550784W" display="A125550784W" xr:uid="{00000000-0004-0000-0000-0000930A0000}"/>
    <hyperlink ref="E2719" location="A125578864R" display="A125578864R" xr:uid="{00000000-0004-0000-0000-0000940A0000}"/>
    <hyperlink ref="E2720" location="A125564824L" display="A125564824L" xr:uid="{00000000-0004-0000-0000-0000950A0000}"/>
    <hyperlink ref="E2721" location="A125559208L" display="A125559208L" xr:uid="{00000000-0004-0000-0000-0000960A0000}"/>
    <hyperlink ref="E2722" location="A125587288W" display="A125587288W" xr:uid="{00000000-0004-0000-0000-0000970A0000}"/>
    <hyperlink ref="E2723" location="A125573248V" display="A125573248V" xr:uid="{00000000-0004-0000-0000-0000980A0000}"/>
    <hyperlink ref="E2724" location="A125562016C" display="A125562016C" xr:uid="{00000000-0004-0000-0000-0000990A0000}"/>
    <hyperlink ref="E2725" location="A125590096L" display="A125590096L" xr:uid="{00000000-0004-0000-0000-00009A0A0000}"/>
    <hyperlink ref="E2726" location="A125576056F" display="A125576056F" xr:uid="{00000000-0004-0000-0000-00009B0A0000}"/>
    <hyperlink ref="E2727" location="A125553593K" display="A125553593K" xr:uid="{00000000-0004-0000-0000-00009C0A0000}"/>
    <hyperlink ref="E2728" location="A125581673J" display="A125581673J" xr:uid="{00000000-0004-0000-0000-00009D0A0000}"/>
    <hyperlink ref="E2729" location="A125567633A" display="A125567633A" xr:uid="{00000000-0004-0000-0000-00009E0A0000}"/>
    <hyperlink ref="E2730" location="A125553544R" display="A125553544R" xr:uid="{00000000-0004-0000-0000-00009F0A0000}"/>
    <hyperlink ref="E2731" location="A125581624L" display="A125581624L" xr:uid="{00000000-0004-0000-0000-0000A00A0000}"/>
    <hyperlink ref="E2732" location="A125567584T" display="A125567584T" xr:uid="{00000000-0004-0000-0000-0000A10A0000}"/>
    <hyperlink ref="E2733" location="A125556352A" display="A125556352A" xr:uid="{00000000-0004-0000-0000-0000A20A0000}"/>
    <hyperlink ref="E2734" location="A125584432X" display="A125584432X" xr:uid="{00000000-0004-0000-0000-0000A30A0000}"/>
    <hyperlink ref="E2735" location="A125570392J" display="A125570392J" xr:uid="{00000000-0004-0000-0000-0000A40A0000}"/>
    <hyperlink ref="E2736" location="A125550736C" display="A125550736C" xr:uid="{00000000-0004-0000-0000-0000A50A0000}"/>
    <hyperlink ref="E2737" location="A125578816W" display="A125578816W" xr:uid="{00000000-0004-0000-0000-0000A60A0000}"/>
    <hyperlink ref="E2738" location="A125564776F" display="A125564776F" xr:uid="{00000000-0004-0000-0000-0000A70A0000}"/>
    <hyperlink ref="E2739" location="A125559160L" display="A125559160L" xr:uid="{00000000-0004-0000-0000-0000A80A0000}"/>
    <hyperlink ref="E2740" location="A125587240K" display="A125587240K" xr:uid="{00000000-0004-0000-0000-0000A90A0000}"/>
    <hyperlink ref="E2741" location="A125573200J" display="A125573200J" xr:uid="{00000000-0004-0000-0000-0000AA0A0000}"/>
    <hyperlink ref="E2742" location="A125561968V" display="A125561968V" xr:uid="{00000000-0004-0000-0000-0000AB0A0000}"/>
    <hyperlink ref="E2743" location="A125590048V" display="A125590048V" xr:uid="{00000000-0004-0000-0000-0000AC0A0000}"/>
    <hyperlink ref="E2744" location="A125576008L" display="A125576008L" xr:uid="{00000000-0004-0000-0000-0000AD0A0000}"/>
    <hyperlink ref="E2745" location="A125553545T" display="A125553545T" xr:uid="{00000000-0004-0000-0000-0000AE0A0000}"/>
    <hyperlink ref="E2746" location="A125581625R" display="A125581625R" xr:uid="{00000000-0004-0000-0000-0000AF0A0000}"/>
    <hyperlink ref="E2747" location="A125567585V" display="A125567585V" xr:uid="{00000000-0004-0000-0000-0000B00A0000}"/>
    <hyperlink ref="E2748" location="A125553704R" display="A125553704R" xr:uid="{00000000-0004-0000-0000-0000B10A0000}"/>
    <hyperlink ref="E2749" location="A125581784X" display="A125581784X" xr:uid="{00000000-0004-0000-0000-0000B20A0000}"/>
    <hyperlink ref="E2750" location="A125567744T" display="A125567744T" xr:uid="{00000000-0004-0000-0000-0000B30A0000}"/>
    <hyperlink ref="E2751" location="A125556512A" display="A125556512A" xr:uid="{00000000-0004-0000-0000-0000B40A0000}"/>
    <hyperlink ref="E2752" location="A125584592K" display="A125584592K" xr:uid="{00000000-0004-0000-0000-0000B50A0000}"/>
    <hyperlink ref="E2753" location="A125570552J" display="A125570552J" xr:uid="{00000000-0004-0000-0000-0000B60A0000}"/>
    <hyperlink ref="E2754" location="A125550896R" display="A125550896R" xr:uid="{00000000-0004-0000-0000-0000B70A0000}"/>
    <hyperlink ref="E2755" location="A125578976J" display="A125578976J" xr:uid="{00000000-0004-0000-0000-0000B80A0000}"/>
    <hyperlink ref="E2756" location="A125564936F" display="A125564936F" xr:uid="{00000000-0004-0000-0000-0000B90A0000}"/>
    <hyperlink ref="E2757" location="A125559320L" display="A125559320L" xr:uid="{00000000-0004-0000-0000-0000BA0A0000}"/>
    <hyperlink ref="E2758" location="A125587400K" display="A125587400K" xr:uid="{00000000-0004-0000-0000-0000BB0A0000}"/>
    <hyperlink ref="E2759" location="A125573360V" display="A125573360V" xr:uid="{00000000-0004-0000-0000-0000BC0A0000}"/>
    <hyperlink ref="E2760" location="A125562128W" display="A125562128W" xr:uid="{00000000-0004-0000-0000-0000BD0A0000}"/>
    <hyperlink ref="E2761" location="A125590208V" display="A125590208V" xr:uid="{00000000-0004-0000-0000-0000BE0A0000}"/>
    <hyperlink ref="E2762" location="A125576168X" display="A125576168X" xr:uid="{00000000-0004-0000-0000-0000BF0A0000}"/>
    <hyperlink ref="E2763" location="A125553705T" display="A125553705T" xr:uid="{00000000-0004-0000-0000-0000C00A0000}"/>
    <hyperlink ref="E2764" location="A125581785A" display="A125581785A" xr:uid="{00000000-0004-0000-0000-0000C10A0000}"/>
    <hyperlink ref="E2765" location="A125567745V" display="A125567745V" xr:uid="{00000000-0004-0000-0000-0000C20A0000}"/>
    <hyperlink ref="E2766" location="A125553664J" display="A125553664J" xr:uid="{00000000-0004-0000-0000-0000C30A0000}"/>
    <hyperlink ref="E2767" location="A125581744F" display="A125581744F" xr:uid="{00000000-0004-0000-0000-0000C40A0000}"/>
    <hyperlink ref="E2768" location="A125567704X" display="A125567704X" xr:uid="{00000000-0004-0000-0000-0000C50A0000}"/>
    <hyperlink ref="E2769" location="A125556472V" display="A125556472V" xr:uid="{00000000-0004-0000-0000-0000C60A0000}"/>
    <hyperlink ref="E2770" location="A125584552T" display="A125584552T" xr:uid="{00000000-0004-0000-0000-0000C70A0000}"/>
    <hyperlink ref="E2771" location="A125570512R" display="A125570512R" xr:uid="{00000000-0004-0000-0000-0000C80A0000}"/>
    <hyperlink ref="E2772" location="A125550856W" display="A125550856W" xr:uid="{00000000-0004-0000-0000-0000C90A0000}"/>
    <hyperlink ref="E2773" location="A125578936R" display="A125578936R" xr:uid="{00000000-0004-0000-0000-0000CA0A0000}"/>
    <hyperlink ref="E2774" location="A125564896X" display="A125564896X" xr:uid="{00000000-0004-0000-0000-0000CB0A0000}"/>
    <hyperlink ref="E2775" location="A125559280F" display="A125559280F" xr:uid="{00000000-0004-0000-0000-0000CC0A0000}"/>
    <hyperlink ref="E2776" location="A125587360C" display="A125587360C" xr:uid="{00000000-0004-0000-0000-0000CD0A0000}"/>
    <hyperlink ref="E2777" location="A125573320A" display="A125573320A" xr:uid="{00000000-0004-0000-0000-0000CE0A0000}"/>
    <hyperlink ref="E2778" location="A125562088R" display="A125562088R" xr:uid="{00000000-0004-0000-0000-0000CF0A0000}"/>
    <hyperlink ref="E2779" location="A125590168L" display="A125590168L" xr:uid="{00000000-0004-0000-0000-0000D00A0000}"/>
    <hyperlink ref="E2780" location="A125576128F" display="A125576128F" xr:uid="{00000000-0004-0000-0000-0000D10A0000}"/>
    <hyperlink ref="E2781" location="A125553665K" display="A125553665K" xr:uid="{00000000-0004-0000-0000-0000D20A0000}"/>
    <hyperlink ref="E2782" location="A125581745J" display="A125581745J" xr:uid="{00000000-0004-0000-0000-0000D30A0000}"/>
    <hyperlink ref="E2783" location="A125567705A" display="A125567705A" xr:uid="{00000000-0004-0000-0000-0000D40A0000}"/>
    <hyperlink ref="E2784" location="A125553672J" display="A125553672J" xr:uid="{00000000-0004-0000-0000-0000D50A0000}"/>
    <hyperlink ref="E2785" location="A125581752F" display="A125581752F" xr:uid="{00000000-0004-0000-0000-0000D60A0000}"/>
    <hyperlink ref="E2786" location="A125567712X" display="A125567712X" xr:uid="{00000000-0004-0000-0000-0000D70A0000}"/>
    <hyperlink ref="E2787" location="A125556480V" display="A125556480V" xr:uid="{00000000-0004-0000-0000-0000D80A0000}"/>
    <hyperlink ref="E2788" location="A125584560T" display="A125584560T" xr:uid="{00000000-0004-0000-0000-0000D90A0000}"/>
    <hyperlink ref="E2789" location="A125570520R" display="A125570520R" xr:uid="{00000000-0004-0000-0000-0000DA0A0000}"/>
    <hyperlink ref="E2790" location="A125550864W" display="A125550864W" xr:uid="{00000000-0004-0000-0000-0000DB0A0000}"/>
    <hyperlink ref="E2791" location="A125578944R" display="A125578944R" xr:uid="{00000000-0004-0000-0000-0000DC0A0000}"/>
    <hyperlink ref="E2792" location="A125564904L" display="A125564904L" xr:uid="{00000000-0004-0000-0000-0000DD0A0000}"/>
    <hyperlink ref="E2793" location="A125559288X" display="A125559288X" xr:uid="{00000000-0004-0000-0000-0000DE0A0000}"/>
    <hyperlink ref="E2794" location="A125587368W" display="A125587368W" xr:uid="{00000000-0004-0000-0000-0000DF0A0000}"/>
    <hyperlink ref="E2795" location="A125573328V" display="A125573328V" xr:uid="{00000000-0004-0000-0000-0000E00A0000}"/>
    <hyperlink ref="E2796" location="A125562096R" display="A125562096R" xr:uid="{00000000-0004-0000-0000-0000E10A0000}"/>
    <hyperlink ref="E2797" location="A125590176L" display="A125590176L" xr:uid="{00000000-0004-0000-0000-0000E20A0000}"/>
    <hyperlink ref="E2798" location="A125576136F" display="A125576136F" xr:uid="{00000000-0004-0000-0000-0000E30A0000}"/>
    <hyperlink ref="E2799" location="A125553673K" display="A125553673K" xr:uid="{00000000-0004-0000-0000-0000E40A0000}"/>
    <hyperlink ref="E2800" location="A125581753J" display="A125581753J" xr:uid="{00000000-0004-0000-0000-0000E50A0000}"/>
    <hyperlink ref="E2801" location="A125567713A" display="A125567713A" xr:uid="{00000000-0004-0000-0000-0000E60A0000}"/>
    <hyperlink ref="E2802" location="A125553776A" display="A125553776A" xr:uid="{00000000-0004-0000-0000-0000E70A0000}"/>
    <hyperlink ref="E2803" location="A125581856X" display="A125581856X" xr:uid="{00000000-0004-0000-0000-0000E80A0000}"/>
    <hyperlink ref="E2804" location="A125567816T" display="A125567816T" xr:uid="{00000000-0004-0000-0000-0000E90A0000}"/>
    <hyperlink ref="E2805" location="A125556584L" display="A125556584L" xr:uid="{00000000-0004-0000-0000-0000EA0A0000}"/>
    <hyperlink ref="E2806" location="A125584664K" display="A125584664K" xr:uid="{00000000-0004-0000-0000-0000EB0A0000}"/>
    <hyperlink ref="E2807" location="A125570624J" display="A125570624J" xr:uid="{00000000-0004-0000-0000-0000EC0A0000}"/>
    <hyperlink ref="E2808" location="A125550968R" display="A125550968R" xr:uid="{00000000-0004-0000-0000-0000ED0A0000}"/>
    <hyperlink ref="E2809" location="A125579048K" display="A125579048K" xr:uid="{00000000-0004-0000-0000-0000EE0A0000}"/>
    <hyperlink ref="E2810" location="A125565008J" display="A125565008J" xr:uid="{00000000-0004-0000-0000-0000EF0A0000}"/>
    <hyperlink ref="E2811" location="A125559392X" display="A125559392X" xr:uid="{00000000-0004-0000-0000-0000F00A0000}"/>
    <hyperlink ref="E2812" location="A125587472W" display="A125587472W" xr:uid="{00000000-0004-0000-0000-0000F10A0000}"/>
    <hyperlink ref="E2813" location="A125573432V" display="A125573432V" xr:uid="{00000000-0004-0000-0000-0000F20A0000}"/>
    <hyperlink ref="E2814" location="A125562200C" display="A125562200C" xr:uid="{00000000-0004-0000-0000-0000F30A0000}"/>
    <hyperlink ref="E2815" location="A125590280L" display="A125590280L" xr:uid="{00000000-0004-0000-0000-0000F40A0000}"/>
    <hyperlink ref="E2816" location="A125576240F" display="A125576240F" xr:uid="{00000000-0004-0000-0000-0000F50A0000}"/>
    <hyperlink ref="E2817" location="A125553777C" display="A125553777C" xr:uid="{00000000-0004-0000-0000-0000F60A0000}"/>
    <hyperlink ref="E2818" location="A125581857A" display="A125581857A" xr:uid="{00000000-0004-0000-0000-0000F70A0000}"/>
    <hyperlink ref="E2819" location="A125567817V" display="A125567817V" xr:uid="{00000000-0004-0000-0000-0000F80A0000}"/>
    <hyperlink ref="E2820" location="A125553816J" display="A125553816J" xr:uid="{00000000-0004-0000-0000-0000F90A0000}"/>
    <hyperlink ref="E2821" location="A125581896T" display="A125581896T" xr:uid="{00000000-0004-0000-0000-0000FA0A0000}"/>
    <hyperlink ref="E2822" location="A125567856K" display="A125567856K" xr:uid="{00000000-0004-0000-0000-0000FB0A0000}"/>
    <hyperlink ref="E2823" location="A125556624V" display="A125556624V" xr:uid="{00000000-0004-0000-0000-0000FC0A0000}"/>
    <hyperlink ref="E2824" location="A125584704T" display="A125584704T" xr:uid="{00000000-0004-0000-0000-0000FD0A0000}"/>
    <hyperlink ref="E2825" location="A125570664A" display="A125570664A" xr:uid="{00000000-0004-0000-0000-0000FE0A0000}"/>
    <hyperlink ref="E2826" location="A125551008X" display="A125551008X" xr:uid="{00000000-0004-0000-0000-0000FF0A0000}"/>
    <hyperlink ref="E2827" location="A125579088C" display="A125579088C" xr:uid="{00000000-0004-0000-0000-0000000B0000}"/>
    <hyperlink ref="E2828" location="A125565048A" display="A125565048A" xr:uid="{00000000-0004-0000-0000-0000010B0000}"/>
    <hyperlink ref="E2829" location="A125559432F" display="A125559432F" xr:uid="{00000000-0004-0000-0000-0000020B0000}"/>
    <hyperlink ref="E2830" location="A125587512C" display="A125587512C" xr:uid="{00000000-0004-0000-0000-0000030B0000}"/>
    <hyperlink ref="E2831" location="A125573472L" display="A125573472L" xr:uid="{00000000-0004-0000-0000-0000040B0000}"/>
    <hyperlink ref="E2832" location="A125562240W" display="A125562240W" xr:uid="{00000000-0004-0000-0000-0000050B0000}"/>
    <hyperlink ref="E2833" location="A125590320V" display="A125590320V" xr:uid="{00000000-0004-0000-0000-0000060B0000}"/>
    <hyperlink ref="E2834" location="A125576280X" display="A125576280X" xr:uid="{00000000-0004-0000-0000-0000070B0000}"/>
    <hyperlink ref="E2835" location="A125553817K" display="A125553817K" xr:uid="{00000000-0004-0000-0000-0000080B0000}"/>
    <hyperlink ref="E2836" location="A125581897V" display="A125581897V" xr:uid="{00000000-0004-0000-0000-0000090B0000}"/>
    <hyperlink ref="E2837" location="A125567857L" display="A125567857L" xr:uid="{00000000-0004-0000-0000-00000A0B0000}"/>
    <hyperlink ref="E2838" location="A125554024C" display="A125554024C" xr:uid="{00000000-0004-0000-0000-00000B0B0000}"/>
    <hyperlink ref="E2839" location="A125582104A" display="A125582104A" xr:uid="{00000000-0004-0000-0000-00000C0B0000}"/>
    <hyperlink ref="E2840" location="A125568064F" display="A125568064F" xr:uid="{00000000-0004-0000-0000-00000D0B0000}"/>
    <hyperlink ref="E2841" location="A125556832L" display="A125556832L" xr:uid="{00000000-0004-0000-0000-00000E0B0000}"/>
    <hyperlink ref="E2842" location="A125584912K" display="A125584912K" xr:uid="{00000000-0004-0000-0000-00000F0B0000}"/>
    <hyperlink ref="E2843" location="A125570872V" display="A125570872V" xr:uid="{00000000-0004-0000-0000-0000100B0000}"/>
    <hyperlink ref="E2844" location="A125551216T" display="A125551216T" xr:uid="{00000000-0004-0000-0000-0000110B0000}"/>
    <hyperlink ref="E2845" location="A125579296W" display="A125579296W" xr:uid="{00000000-0004-0000-0000-0000120B0000}"/>
    <hyperlink ref="E2846" location="A125565256V" display="A125565256V" xr:uid="{00000000-0004-0000-0000-0000130B0000}"/>
    <hyperlink ref="E2847" location="A125559640X" display="A125559640X" xr:uid="{00000000-0004-0000-0000-0000140B0000}"/>
    <hyperlink ref="E2848" location="A125587720W" display="A125587720W" xr:uid="{00000000-0004-0000-0000-0000150B0000}"/>
    <hyperlink ref="E2849" location="A125573680F" display="A125573680F" xr:uid="{00000000-0004-0000-0000-0000160B0000}"/>
    <hyperlink ref="E2850" location="A125562448J" display="A125562448J" xr:uid="{00000000-0004-0000-0000-0000170B0000}"/>
    <hyperlink ref="E2851" location="A125590528F" display="A125590528F" xr:uid="{00000000-0004-0000-0000-0000180B0000}"/>
    <hyperlink ref="E2852" location="A125576488K" display="A125576488K" xr:uid="{00000000-0004-0000-0000-0000190B0000}"/>
    <hyperlink ref="E2853" location="A125554025F" display="A125554025F" xr:uid="{00000000-0004-0000-0000-00001A0B0000}"/>
    <hyperlink ref="E2854" location="A125582105C" display="A125582105C" xr:uid="{00000000-0004-0000-0000-00001B0B0000}"/>
    <hyperlink ref="E2855" location="A125568065J" display="A125568065J" xr:uid="{00000000-0004-0000-0000-00001C0B0000}"/>
    <hyperlink ref="E2856" location="A125553912J" display="A125553912J" xr:uid="{00000000-0004-0000-0000-00001D0B0000}"/>
    <hyperlink ref="E2857" location="A125581992T" display="A125581992T" xr:uid="{00000000-0004-0000-0000-00001E0B0000}"/>
    <hyperlink ref="E2858" location="A125567952K" display="A125567952K" xr:uid="{00000000-0004-0000-0000-00001F0B0000}"/>
    <hyperlink ref="E2859" location="A125556720V" display="A125556720V" xr:uid="{00000000-0004-0000-0000-0000200B0000}"/>
    <hyperlink ref="E2860" location="A125584800T" display="A125584800T" xr:uid="{00000000-0004-0000-0000-0000210B0000}"/>
    <hyperlink ref="E2861" location="A125570760A" display="A125570760A" xr:uid="{00000000-0004-0000-0000-0000220B0000}"/>
    <hyperlink ref="E2862" location="A125551104X" display="A125551104X" xr:uid="{00000000-0004-0000-0000-0000230B0000}"/>
    <hyperlink ref="E2863" location="A125579184C" display="A125579184C" xr:uid="{00000000-0004-0000-0000-0000240B0000}"/>
    <hyperlink ref="E2864" location="A125565144A" display="A125565144A" xr:uid="{00000000-0004-0000-0000-0000250B0000}"/>
    <hyperlink ref="E2865" location="A125559528X" display="A125559528X" xr:uid="{00000000-0004-0000-0000-0000260B0000}"/>
    <hyperlink ref="E2866" location="A125587608W" display="A125587608W" xr:uid="{00000000-0004-0000-0000-0000270B0000}"/>
    <hyperlink ref="E2867" location="A125573568F" display="A125573568F" xr:uid="{00000000-0004-0000-0000-0000280B0000}"/>
    <hyperlink ref="E2868" location="A125562336R" display="A125562336R" xr:uid="{00000000-0004-0000-0000-0000290B0000}"/>
    <hyperlink ref="E2869" location="A125590416L" display="A125590416L" xr:uid="{00000000-0004-0000-0000-00002A0B0000}"/>
    <hyperlink ref="E2870" location="A125576376T" display="A125576376T" xr:uid="{00000000-0004-0000-0000-00002B0B0000}"/>
    <hyperlink ref="E2871" location="A125553913K" display="A125553913K" xr:uid="{00000000-0004-0000-0000-00002C0B0000}"/>
    <hyperlink ref="E2872" location="A125581993V" display="A125581993V" xr:uid="{00000000-0004-0000-0000-00002D0B0000}"/>
    <hyperlink ref="E2873" location="A125567953L" display="A125567953L" xr:uid="{00000000-0004-0000-0000-00002E0B0000}"/>
    <hyperlink ref="E2874" location="A125554032C" display="A125554032C" xr:uid="{00000000-0004-0000-0000-00002F0B0000}"/>
    <hyperlink ref="E2875" location="A125582112A" display="A125582112A" xr:uid="{00000000-0004-0000-0000-0000300B0000}"/>
    <hyperlink ref="E2876" location="A125568072F" display="A125568072F" xr:uid="{00000000-0004-0000-0000-0000310B0000}"/>
    <hyperlink ref="E2877" location="A125556840L" display="A125556840L" xr:uid="{00000000-0004-0000-0000-0000320B0000}"/>
    <hyperlink ref="E2878" location="A125584920K" display="A125584920K" xr:uid="{00000000-0004-0000-0000-0000330B0000}"/>
    <hyperlink ref="E2879" location="A125570880V" display="A125570880V" xr:uid="{00000000-0004-0000-0000-0000340B0000}"/>
    <hyperlink ref="E2880" location="A125551224T" display="A125551224T" xr:uid="{00000000-0004-0000-0000-0000350B0000}"/>
    <hyperlink ref="E2881" location="A125579304K" display="A125579304K" xr:uid="{00000000-0004-0000-0000-0000360B0000}"/>
    <hyperlink ref="E2882" location="A125565264V" display="A125565264V" xr:uid="{00000000-0004-0000-0000-0000370B0000}"/>
    <hyperlink ref="E2883" location="A125559648T" display="A125559648T" xr:uid="{00000000-0004-0000-0000-0000380B0000}"/>
    <hyperlink ref="E2884" location="A125587728R" display="A125587728R" xr:uid="{00000000-0004-0000-0000-0000390B0000}"/>
    <hyperlink ref="E2885" location="A125573688X" display="A125573688X" xr:uid="{00000000-0004-0000-0000-00003A0B0000}"/>
    <hyperlink ref="E2886" location="A125562456J" display="A125562456J" xr:uid="{00000000-0004-0000-0000-00003B0B0000}"/>
    <hyperlink ref="E2887" location="A125590536F" display="A125590536F" xr:uid="{00000000-0004-0000-0000-00003C0B0000}"/>
    <hyperlink ref="E2888" location="A125576496K" display="A125576496K" xr:uid="{00000000-0004-0000-0000-00003D0B0000}"/>
    <hyperlink ref="E2889" location="A125554033F" display="A125554033F" xr:uid="{00000000-0004-0000-0000-00003E0B0000}"/>
    <hyperlink ref="E2890" location="A125582113C" display="A125582113C" xr:uid="{00000000-0004-0000-0000-00003F0B0000}"/>
    <hyperlink ref="E2891" location="A125568073J" display="A125568073J" xr:uid="{00000000-0004-0000-0000-0000400B0000}"/>
    <hyperlink ref="E2892" location="A125554040C" display="A125554040C" xr:uid="{00000000-0004-0000-0000-0000410B0000}"/>
    <hyperlink ref="E2893" location="A125582120A" display="A125582120A" xr:uid="{00000000-0004-0000-0000-0000420B0000}"/>
    <hyperlink ref="E2894" location="A125568080F" display="A125568080F" xr:uid="{00000000-0004-0000-0000-0000430B0000}"/>
    <hyperlink ref="E2895" location="A125556848F" display="A125556848F" xr:uid="{00000000-0004-0000-0000-0000440B0000}"/>
    <hyperlink ref="E2896" location="A125584928C" display="A125584928C" xr:uid="{00000000-0004-0000-0000-0000450B0000}"/>
    <hyperlink ref="E2897" location="A125570888L" display="A125570888L" xr:uid="{00000000-0004-0000-0000-0000460B0000}"/>
    <hyperlink ref="E2898" location="A125551232T" display="A125551232T" xr:uid="{00000000-0004-0000-0000-0000470B0000}"/>
    <hyperlink ref="E2899" location="A125579312K" display="A125579312K" xr:uid="{00000000-0004-0000-0000-0000480B0000}"/>
    <hyperlink ref="E2900" location="A125565272V" display="A125565272V" xr:uid="{00000000-0004-0000-0000-0000490B0000}"/>
    <hyperlink ref="E2901" location="A125559656T" display="A125559656T" xr:uid="{00000000-0004-0000-0000-00004A0B0000}"/>
    <hyperlink ref="E2902" location="A125587736R" display="A125587736R" xr:uid="{00000000-0004-0000-0000-00004B0B0000}"/>
    <hyperlink ref="E2903" location="A125573696X" display="A125573696X" xr:uid="{00000000-0004-0000-0000-00004C0B0000}"/>
    <hyperlink ref="E2904" location="A125562464J" display="A125562464J" xr:uid="{00000000-0004-0000-0000-00004D0B0000}"/>
    <hyperlink ref="E2905" location="A125590544F" display="A125590544F" xr:uid="{00000000-0004-0000-0000-00004E0B0000}"/>
    <hyperlink ref="E2906" location="A125576504X" display="A125576504X" xr:uid="{00000000-0004-0000-0000-00004F0B0000}"/>
    <hyperlink ref="E2907" location="A125554041F" display="A125554041F" xr:uid="{00000000-0004-0000-0000-0000500B0000}"/>
    <hyperlink ref="E2908" location="A125582121C" display="A125582121C" xr:uid="{00000000-0004-0000-0000-0000510B0000}"/>
    <hyperlink ref="E2909" location="A125568081J" display="A125568081J" xr:uid="{00000000-0004-0000-0000-0000520B0000}"/>
    <hyperlink ref="E2910" location="A125553920J" display="A125553920J" xr:uid="{00000000-0004-0000-0000-0000530B0000}"/>
    <hyperlink ref="E2911" location="A125582000J" display="A125582000J" xr:uid="{00000000-0004-0000-0000-0000540B0000}"/>
    <hyperlink ref="E2912" location="A125567960K" display="A125567960K" xr:uid="{00000000-0004-0000-0000-0000550B0000}"/>
    <hyperlink ref="E2913" location="A125556728L" display="A125556728L" xr:uid="{00000000-0004-0000-0000-0000560B0000}"/>
    <hyperlink ref="E2914" location="A125584808K" display="A125584808K" xr:uid="{00000000-0004-0000-0000-0000570B0000}"/>
    <hyperlink ref="E2915" location="A125570768V" display="A125570768V" xr:uid="{00000000-0004-0000-0000-0000580B0000}"/>
    <hyperlink ref="E2916" location="A125551112X" display="A125551112X" xr:uid="{00000000-0004-0000-0000-0000590B0000}"/>
    <hyperlink ref="E2917" location="A125579192C" display="A125579192C" xr:uid="{00000000-0004-0000-0000-00005A0B0000}"/>
    <hyperlink ref="E2918" location="A125565152A" display="A125565152A" xr:uid="{00000000-0004-0000-0000-00005B0B0000}"/>
    <hyperlink ref="E2919" location="A125559536X" display="A125559536X" xr:uid="{00000000-0004-0000-0000-00005C0B0000}"/>
    <hyperlink ref="E2920" location="A125587616W" display="A125587616W" xr:uid="{00000000-0004-0000-0000-00005D0B0000}"/>
    <hyperlink ref="E2921" location="A125573576F" display="A125573576F" xr:uid="{00000000-0004-0000-0000-00005E0B0000}"/>
    <hyperlink ref="E2922" location="A125562344R" display="A125562344R" xr:uid="{00000000-0004-0000-0000-00005F0B0000}"/>
    <hyperlink ref="E2923" location="A125590424L" display="A125590424L" xr:uid="{00000000-0004-0000-0000-0000600B0000}"/>
    <hyperlink ref="E2924" location="A125576384T" display="A125576384T" xr:uid="{00000000-0004-0000-0000-0000610B0000}"/>
    <hyperlink ref="E2925" location="A125553921K" display="A125553921K" xr:uid="{00000000-0004-0000-0000-0000620B0000}"/>
    <hyperlink ref="E2926" location="A125582001K" display="A125582001K" xr:uid="{00000000-0004-0000-0000-0000630B0000}"/>
    <hyperlink ref="E2927" location="A125567961L" display="A125567961L" xr:uid="{00000000-0004-0000-0000-0000640B0000}"/>
    <hyperlink ref="E2928" location="A125553928A" display="A125553928A" xr:uid="{00000000-0004-0000-0000-0000650B0000}"/>
    <hyperlink ref="E2929" location="A125582008A" display="A125582008A" xr:uid="{00000000-0004-0000-0000-0000660B0000}"/>
    <hyperlink ref="E2930" location="A125567968C" display="A125567968C" xr:uid="{00000000-0004-0000-0000-0000670B0000}"/>
    <hyperlink ref="E2931" location="A125556736L" display="A125556736L" xr:uid="{00000000-0004-0000-0000-0000680B0000}"/>
    <hyperlink ref="E2932" location="A125584816K" display="A125584816K" xr:uid="{00000000-0004-0000-0000-0000690B0000}"/>
    <hyperlink ref="E2933" location="A125570776V" display="A125570776V" xr:uid="{00000000-0004-0000-0000-00006A0B0000}"/>
    <hyperlink ref="E2934" location="A125551120X" display="A125551120X" xr:uid="{00000000-0004-0000-0000-00006B0B0000}"/>
    <hyperlink ref="E2935" location="A125579200T" display="A125579200T" xr:uid="{00000000-0004-0000-0000-00006C0B0000}"/>
    <hyperlink ref="E2936" location="A125565160A" display="A125565160A" xr:uid="{00000000-0004-0000-0000-00006D0B0000}"/>
    <hyperlink ref="E2937" location="A125559544X" display="A125559544X" xr:uid="{00000000-0004-0000-0000-00006E0B0000}"/>
    <hyperlink ref="E2938" location="A125587624W" display="A125587624W" xr:uid="{00000000-0004-0000-0000-00006F0B0000}"/>
    <hyperlink ref="E2939" location="A125573584F" display="A125573584F" xr:uid="{00000000-0004-0000-0000-0000700B0000}"/>
    <hyperlink ref="E2940" location="A125562352R" display="A125562352R" xr:uid="{00000000-0004-0000-0000-0000710B0000}"/>
    <hyperlink ref="E2941" location="A125590432L" display="A125590432L" xr:uid="{00000000-0004-0000-0000-0000720B0000}"/>
    <hyperlink ref="E2942" location="A125576392T" display="A125576392T" xr:uid="{00000000-0004-0000-0000-0000730B0000}"/>
    <hyperlink ref="E2943" location="A125553929C" display="A125553929C" xr:uid="{00000000-0004-0000-0000-0000740B0000}"/>
    <hyperlink ref="E2944" location="A125582009C" display="A125582009C" xr:uid="{00000000-0004-0000-0000-0000750B0000}"/>
    <hyperlink ref="E2945" location="A125567969F" display="A125567969F" xr:uid="{00000000-0004-0000-0000-0000760B0000}"/>
    <hyperlink ref="E2946" location="A125553992V" display="A125553992V" xr:uid="{00000000-0004-0000-0000-0000770B0000}"/>
    <hyperlink ref="E2947" location="A125582072V" display="A125582072V" xr:uid="{00000000-0004-0000-0000-0000780B0000}"/>
    <hyperlink ref="E2948" location="A125568032L" display="A125568032L" xr:uid="{00000000-0004-0000-0000-0000790B0000}"/>
    <hyperlink ref="E2949" location="A125556800V" display="A125556800V" xr:uid="{00000000-0004-0000-0000-00007A0B0000}"/>
    <hyperlink ref="E2950" location="A125584880C" display="A125584880C" xr:uid="{00000000-0004-0000-0000-00007B0B0000}"/>
    <hyperlink ref="E2951" location="A125570840A" display="A125570840A" xr:uid="{00000000-0004-0000-0000-00007C0B0000}"/>
    <hyperlink ref="E2952" location="A125551184K" display="A125551184K" xr:uid="{00000000-0004-0000-0000-00007D0B0000}"/>
    <hyperlink ref="E2953" location="A125579264C" display="A125579264C" xr:uid="{00000000-0004-0000-0000-00007E0B0000}"/>
    <hyperlink ref="E2954" location="A125565224A" display="A125565224A" xr:uid="{00000000-0004-0000-0000-00007F0B0000}"/>
    <hyperlink ref="E2955" location="A125559608X" display="A125559608X" xr:uid="{00000000-0004-0000-0000-0000800B0000}"/>
    <hyperlink ref="E2956" location="A125587688J" display="A125587688J" xr:uid="{00000000-0004-0000-0000-0000810B0000}"/>
    <hyperlink ref="E2957" location="A125573648F" display="A125573648F" xr:uid="{00000000-0004-0000-0000-0000820B0000}"/>
    <hyperlink ref="E2958" location="A125562416R" display="A125562416R" xr:uid="{00000000-0004-0000-0000-0000830B0000}"/>
    <hyperlink ref="E2959" location="A125590496X" display="A125590496X" xr:uid="{00000000-0004-0000-0000-0000840B0000}"/>
    <hyperlink ref="E2960" location="A125576456T" display="A125576456T" xr:uid="{00000000-0004-0000-0000-0000850B0000}"/>
    <hyperlink ref="E2961" location="A125553993W" display="A125553993W" xr:uid="{00000000-0004-0000-0000-0000860B0000}"/>
    <hyperlink ref="E2962" location="A125582073W" display="A125582073W" xr:uid="{00000000-0004-0000-0000-0000870B0000}"/>
    <hyperlink ref="E2963" location="A125568033R" display="A125568033R" xr:uid="{00000000-0004-0000-0000-0000880B0000}"/>
    <hyperlink ref="E2964" location="A125553864A" display="A125553864A" xr:uid="{00000000-0004-0000-0000-0000890B0000}"/>
    <hyperlink ref="E2965" location="A125581944X" display="A125581944X" xr:uid="{00000000-0004-0000-0000-00008A0B0000}"/>
    <hyperlink ref="E2966" location="A125567904T" display="A125567904T" xr:uid="{00000000-0004-0000-0000-00008B0B0000}"/>
    <hyperlink ref="E2967" location="A125556672L" display="A125556672L" xr:uid="{00000000-0004-0000-0000-00008C0B0000}"/>
    <hyperlink ref="E2968" location="A125584752K" display="A125584752K" xr:uid="{00000000-0004-0000-0000-00008D0B0000}"/>
    <hyperlink ref="E2969" location="A125570712J" display="A125570712J" xr:uid="{00000000-0004-0000-0000-00008E0B0000}"/>
    <hyperlink ref="E2970" location="A125551056T" display="A125551056T" xr:uid="{00000000-0004-0000-0000-00008F0B0000}"/>
    <hyperlink ref="E2971" location="A125579136K" display="A125579136K" xr:uid="{00000000-0004-0000-0000-0000900B0000}"/>
    <hyperlink ref="E2972" location="A125565096V" display="A125565096V" xr:uid="{00000000-0004-0000-0000-0000910B0000}"/>
    <hyperlink ref="E2973" location="A125559480X" display="A125559480X" xr:uid="{00000000-0004-0000-0000-0000920B0000}"/>
    <hyperlink ref="E2974" location="A125587560W" display="A125587560W" xr:uid="{00000000-0004-0000-0000-0000930B0000}"/>
    <hyperlink ref="E2975" location="A125573520V" display="A125573520V" xr:uid="{00000000-0004-0000-0000-0000940B0000}"/>
    <hyperlink ref="E2976" location="A125562288J" display="A125562288J" xr:uid="{00000000-0004-0000-0000-0000950B0000}"/>
    <hyperlink ref="E2977" location="A125590368F" display="A125590368F" xr:uid="{00000000-0004-0000-0000-0000960B0000}"/>
    <hyperlink ref="E2978" location="A125576328X" display="A125576328X" xr:uid="{00000000-0004-0000-0000-0000970B0000}"/>
    <hyperlink ref="E2979" location="A125553865C" display="A125553865C" xr:uid="{00000000-0004-0000-0000-0000980B0000}"/>
    <hyperlink ref="E2980" location="A125581945A" display="A125581945A" xr:uid="{00000000-0004-0000-0000-0000990B0000}"/>
    <hyperlink ref="E2981" location="A125567905V" display="A125567905V" xr:uid="{00000000-0004-0000-0000-00009A0B0000}"/>
    <hyperlink ref="E2982" location="A125554048W" display="A125554048W" xr:uid="{00000000-0004-0000-0000-00009B0B0000}"/>
    <hyperlink ref="E2983" location="A125582128V" display="A125582128V" xr:uid="{00000000-0004-0000-0000-00009C0B0000}"/>
    <hyperlink ref="E2984" location="A125568088X" display="A125568088X" xr:uid="{00000000-0004-0000-0000-00009D0B0000}"/>
    <hyperlink ref="E2985" location="A125556856F" display="A125556856F" xr:uid="{00000000-0004-0000-0000-00009E0B0000}"/>
    <hyperlink ref="E2986" location="A125584936C" display="A125584936C" xr:uid="{00000000-0004-0000-0000-00009F0B0000}"/>
    <hyperlink ref="E2987" location="A125570896L" display="A125570896L" xr:uid="{00000000-0004-0000-0000-0000A00B0000}"/>
    <hyperlink ref="E2988" location="A125551240T" display="A125551240T" xr:uid="{00000000-0004-0000-0000-0000A10B0000}"/>
    <hyperlink ref="E2989" location="A125579320K" display="A125579320K" xr:uid="{00000000-0004-0000-0000-0000A20B0000}"/>
    <hyperlink ref="E2990" location="A125565280V" display="A125565280V" xr:uid="{00000000-0004-0000-0000-0000A30B0000}"/>
    <hyperlink ref="E2991" location="A125559664T" display="A125559664T" xr:uid="{00000000-0004-0000-0000-0000A40B0000}"/>
    <hyperlink ref="E2992" location="A125587744R" display="A125587744R" xr:uid="{00000000-0004-0000-0000-0000A50B0000}"/>
    <hyperlink ref="E2993" location="A125573704L" display="A125573704L" xr:uid="{00000000-0004-0000-0000-0000A60B0000}"/>
    <hyperlink ref="E2994" location="A125562472J" display="A125562472J" xr:uid="{00000000-0004-0000-0000-0000A70B0000}"/>
    <hyperlink ref="E2995" location="A125590552F" display="A125590552F" xr:uid="{00000000-0004-0000-0000-0000A80B0000}"/>
    <hyperlink ref="E2996" location="A125576512X" display="A125576512X" xr:uid="{00000000-0004-0000-0000-0000A90B0000}"/>
    <hyperlink ref="E2997" location="A125554049X" display="A125554049X" xr:uid="{00000000-0004-0000-0000-0000AA0B0000}"/>
    <hyperlink ref="E2998" location="A125582129W" display="A125582129W" xr:uid="{00000000-0004-0000-0000-0000AB0B0000}"/>
    <hyperlink ref="E2999" location="A125568089A" display="A125568089A" xr:uid="{00000000-0004-0000-0000-0000AC0B0000}"/>
    <hyperlink ref="E3000" location="A125553936A" display="A125553936A" xr:uid="{00000000-0004-0000-0000-0000AD0B0000}"/>
    <hyperlink ref="E3001" location="A125582016A" display="A125582016A" xr:uid="{00000000-0004-0000-0000-0000AE0B0000}"/>
    <hyperlink ref="E3002" location="A125567976C" display="A125567976C" xr:uid="{00000000-0004-0000-0000-0000AF0B0000}"/>
    <hyperlink ref="E3003" location="A125556744L" display="A125556744L" xr:uid="{00000000-0004-0000-0000-0000B00B0000}"/>
    <hyperlink ref="E3004" location="A125584824K" display="A125584824K" xr:uid="{00000000-0004-0000-0000-0000B10B0000}"/>
    <hyperlink ref="E3005" location="A125570784V" display="A125570784V" xr:uid="{00000000-0004-0000-0000-0000B20B0000}"/>
    <hyperlink ref="E3006" location="A125551128T" display="A125551128T" xr:uid="{00000000-0004-0000-0000-0000B30B0000}"/>
    <hyperlink ref="E3007" location="A125579208K" display="A125579208K" xr:uid="{00000000-0004-0000-0000-0000B40B0000}"/>
    <hyperlink ref="E3008" location="A125565168V" display="A125565168V" xr:uid="{00000000-0004-0000-0000-0000B50B0000}"/>
    <hyperlink ref="E3009" location="A125559552X" display="A125559552X" xr:uid="{00000000-0004-0000-0000-0000B60B0000}"/>
    <hyperlink ref="E3010" location="A125587632W" display="A125587632W" xr:uid="{00000000-0004-0000-0000-0000B70B0000}"/>
    <hyperlink ref="E3011" location="A125573592F" display="A125573592F" xr:uid="{00000000-0004-0000-0000-0000B80B0000}"/>
    <hyperlink ref="E3012" location="A125562360R" display="A125562360R" xr:uid="{00000000-0004-0000-0000-0000B90B0000}"/>
    <hyperlink ref="E3013" location="A125590440L" display="A125590440L" xr:uid="{00000000-0004-0000-0000-0000BA0B0000}"/>
    <hyperlink ref="E3014" location="A125576400F" display="A125576400F" xr:uid="{00000000-0004-0000-0000-0000BB0B0000}"/>
    <hyperlink ref="E3015" location="A125553937C" display="A125553937C" xr:uid="{00000000-0004-0000-0000-0000BC0B0000}"/>
    <hyperlink ref="E3016" location="A125582017C" display="A125582017C" xr:uid="{00000000-0004-0000-0000-0000BD0B0000}"/>
    <hyperlink ref="E3017" location="A125567977F" display="A125567977F" xr:uid="{00000000-0004-0000-0000-0000BE0B0000}"/>
    <hyperlink ref="E3018" location="A125553824J" display="A125553824J" xr:uid="{00000000-0004-0000-0000-0000BF0B0000}"/>
    <hyperlink ref="E3019" location="A125581904F" display="A125581904F" xr:uid="{00000000-0004-0000-0000-0000C00B0000}"/>
    <hyperlink ref="E3020" location="A125567864K" display="A125567864K" xr:uid="{00000000-0004-0000-0000-0000C10B0000}"/>
    <hyperlink ref="E3021" location="A125556632V" display="A125556632V" xr:uid="{00000000-0004-0000-0000-0000C20B0000}"/>
    <hyperlink ref="E3022" location="A125584712T" display="A125584712T" xr:uid="{00000000-0004-0000-0000-0000C30B0000}"/>
    <hyperlink ref="E3023" location="A125570672A" display="A125570672A" xr:uid="{00000000-0004-0000-0000-0000C40B0000}"/>
    <hyperlink ref="E3024" location="A125551016X" display="A125551016X" xr:uid="{00000000-0004-0000-0000-0000C50B0000}"/>
    <hyperlink ref="E3025" location="A125579096C" display="A125579096C" xr:uid="{00000000-0004-0000-0000-0000C60B0000}"/>
    <hyperlink ref="E3026" location="A125565056A" display="A125565056A" xr:uid="{00000000-0004-0000-0000-0000C70B0000}"/>
    <hyperlink ref="E3027" location="A125559440F" display="A125559440F" xr:uid="{00000000-0004-0000-0000-0000C80B0000}"/>
    <hyperlink ref="E3028" location="A125587520C" display="A125587520C" xr:uid="{00000000-0004-0000-0000-0000C90B0000}"/>
    <hyperlink ref="E3029" location="A125573480L" display="A125573480L" xr:uid="{00000000-0004-0000-0000-0000CA0B0000}"/>
    <hyperlink ref="E3030" location="A125562248R" display="A125562248R" xr:uid="{00000000-0004-0000-0000-0000CB0B0000}"/>
    <hyperlink ref="E3031" location="A125590328L" display="A125590328L" xr:uid="{00000000-0004-0000-0000-0000CC0B0000}"/>
    <hyperlink ref="E3032" location="A125576288T" display="A125576288T" xr:uid="{00000000-0004-0000-0000-0000CD0B0000}"/>
    <hyperlink ref="E3033" location="A125553825K" display="A125553825K" xr:uid="{00000000-0004-0000-0000-0000CE0B0000}"/>
    <hyperlink ref="E3034" location="A125581905J" display="A125581905J" xr:uid="{00000000-0004-0000-0000-0000CF0B0000}"/>
    <hyperlink ref="E3035" location="A125567865L" display="A125567865L" xr:uid="{00000000-0004-0000-0000-0000D00B0000}"/>
    <hyperlink ref="E3036" location="A125553944A" display="A125553944A" xr:uid="{00000000-0004-0000-0000-0000D10B0000}"/>
    <hyperlink ref="E3037" location="A125582024A" display="A125582024A" xr:uid="{00000000-0004-0000-0000-0000D20B0000}"/>
    <hyperlink ref="E3038" location="A125567984C" display="A125567984C" xr:uid="{00000000-0004-0000-0000-0000D30B0000}"/>
    <hyperlink ref="E3039" location="A125556752L" display="A125556752L" xr:uid="{00000000-0004-0000-0000-0000D40B0000}"/>
    <hyperlink ref="E3040" location="A125584832K" display="A125584832K" xr:uid="{00000000-0004-0000-0000-0000D50B0000}"/>
    <hyperlink ref="E3041" location="A125570792V" display="A125570792V" xr:uid="{00000000-0004-0000-0000-0000D60B0000}"/>
    <hyperlink ref="E3042" location="A125551136T" display="A125551136T" xr:uid="{00000000-0004-0000-0000-0000D70B0000}"/>
    <hyperlink ref="E3043" location="A125579216K" display="A125579216K" xr:uid="{00000000-0004-0000-0000-0000D80B0000}"/>
    <hyperlink ref="E3044" location="A125565176V" display="A125565176V" xr:uid="{00000000-0004-0000-0000-0000D90B0000}"/>
    <hyperlink ref="E3045" location="A125559560X" display="A125559560X" xr:uid="{00000000-0004-0000-0000-0000DA0B0000}"/>
    <hyperlink ref="E3046" location="A125587640W" display="A125587640W" xr:uid="{00000000-0004-0000-0000-0000DB0B0000}"/>
    <hyperlink ref="E3047" location="A125573600V" display="A125573600V" xr:uid="{00000000-0004-0000-0000-0000DC0B0000}"/>
    <hyperlink ref="E3048" location="A125562368J" display="A125562368J" xr:uid="{00000000-0004-0000-0000-0000DD0B0000}"/>
    <hyperlink ref="E3049" location="A125590448F" display="A125590448F" xr:uid="{00000000-0004-0000-0000-0000DE0B0000}"/>
    <hyperlink ref="E3050" location="A125576408X" display="A125576408X" xr:uid="{00000000-0004-0000-0000-0000DF0B0000}"/>
    <hyperlink ref="E3051" location="A125553945C" display="A125553945C" xr:uid="{00000000-0004-0000-0000-0000E00B0000}"/>
    <hyperlink ref="E3052" location="A125582025C" display="A125582025C" xr:uid="{00000000-0004-0000-0000-0000E10B0000}"/>
    <hyperlink ref="E3053" location="A125567985F" display="A125567985F" xr:uid="{00000000-0004-0000-0000-0000E20B0000}"/>
    <hyperlink ref="E3054" location="A125553952A" display="A125553952A" xr:uid="{00000000-0004-0000-0000-0000E30B0000}"/>
    <hyperlink ref="E3055" location="A125582032A" display="A125582032A" xr:uid="{00000000-0004-0000-0000-0000E40B0000}"/>
    <hyperlink ref="E3056" location="A125567992C" display="A125567992C" xr:uid="{00000000-0004-0000-0000-0000E50B0000}"/>
    <hyperlink ref="E3057" location="A125556760L" display="A125556760L" xr:uid="{00000000-0004-0000-0000-0000E60B0000}"/>
    <hyperlink ref="E3058" location="A125584840K" display="A125584840K" xr:uid="{00000000-0004-0000-0000-0000E70B0000}"/>
    <hyperlink ref="E3059" location="A125570800J" display="A125570800J" xr:uid="{00000000-0004-0000-0000-0000E80B0000}"/>
    <hyperlink ref="E3060" location="A125551144T" display="A125551144T" xr:uid="{00000000-0004-0000-0000-0000E90B0000}"/>
    <hyperlink ref="E3061" location="A125579224K" display="A125579224K" xr:uid="{00000000-0004-0000-0000-0000EA0B0000}"/>
    <hyperlink ref="E3062" location="A125565184V" display="A125565184V" xr:uid="{00000000-0004-0000-0000-0000EB0B0000}"/>
    <hyperlink ref="E3063" location="A125559568T" display="A125559568T" xr:uid="{00000000-0004-0000-0000-0000EC0B0000}"/>
    <hyperlink ref="E3064" location="A125587648R" display="A125587648R" xr:uid="{00000000-0004-0000-0000-0000ED0B0000}"/>
    <hyperlink ref="E3065" location="A125573608L" display="A125573608L" xr:uid="{00000000-0004-0000-0000-0000EE0B0000}"/>
    <hyperlink ref="E3066" location="A125562376J" display="A125562376J" xr:uid="{00000000-0004-0000-0000-0000EF0B0000}"/>
    <hyperlink ref="E3067" location="A125590456F" display="A125590456F" xr:uid="{00000000-0004-0000-0000-0000F00B0000}"/>
    <hyperlink ref="E3068" location="A125576416X" display="A125576416X" xr:uid="{00000000-0004-0000-0000-0000F10B0000}"/>
    <hyperlink ref="E3069" location="A125553953C" display="A125553953C" xr:uid="{00000000-0004-0000-0000-0000F20B0000}"/>
    <hyperlink ref="E3070" location="A125582033C" display="A125582033C" xr:uid="{00000000-0004-0000-0000-0000F30B0000}"/>
    <hyperlink ref="E3071" location="A125567993F" display="A125567993F" xr:uid="{00000000-0004-0000-0000-0000F40B0000}"/>
    <hyperlink ref="E3072" location="A125554072W" display="A125554072W" xr:uid="{00000000-0004-0000-0000-0000F50B0000}"/>
    <hyperlink ref="E3073" location="A125582152V" display="A125582152V" xr:uid="{00000000-0004-0000-0000-0000F60B0000}"/>
    <hyperlink ref="E3074" location="A125568112L" display="A125568112L" xr:uid="{00000000-0004-0000-0000-0000F70B0000}"/>
    <hyperlink ref="E3075" location="A125556880F" display="A125556880F" xr:uid="{00000000-0004-0000-0000-0000F80B0000}"/>
    <hyperlink ref="E3076" location="A125584960C" display="A125584960C" xr:uid="{00000000-0004-0000-0000-0000F90B0000}"/>
    <hyperlink ref="E3077" location="A125570920A" display="A125570920A" xr:uid="{00000000-0004-0000-0000-0000FA0B0000}"/>
    <hyperlink ref="E3078" location="A125551264K" display="A125551264K" xr:uid="{00000000-0004-0000-0000-0000FB0B0000}"/>
    <hyperlink ref="E3079" location="A125579344C" display="A125579344C" xr:uid="{00000000-0004-0000-0000-0000FC0B0000}"/>
    <hyperlink ref="E3080" location="A125565304A" display="A125565304A" xr:uid="{00000000-0004-0000-0000-0000FD0B0000}"/>
    <hyperlink ref="E3081" location="A125559688K" display="A125559688K" xr:uid="{00000000-0004-0000-0000-0000FE0B0000}"/>
    <hyperlink ref="E3082" location="A125587768J" display="A125587768J" xr:uid="{00000000-0004-0000-0000-0000FF0B0000}"/>
    <hyperlink ref="E3083" location="A125573728F" display="A125573728F" xr:uid="{00000000-0004-0000-0000-0000000C0000}"/>
    <hyperlink ref="E3084" location="A125562496A" display="A125562496A" xr:uid="{00000000-0004-0000-0000-0000010C0000}"/>
    <hyperlink ref="E3085" location="A125590576X" display="A125590576X" xr:uid="{00000000-0004-0000-0000-0000020C0000}"/>
    <hyperlink ref="E3086" location="A125576536T" display="A125576536T" xr:uid="{00000000-0004-0000-0000-0000030C0000}"/>
    <hyperlink ref="E3087" location="A125554073X" display="A125554073X" xr:uid="{00000000-0004-0000-0000-0000040C0000}"/>
    <hyperlink ref="E3088" location="A125582153W" display="A125582153W" xr:uid="{00000000-0004-0000-0000-0000050C0000}"/>
    <hyperlink ref="E3089" location="A125568113R" display="A125568113R" xr:uid="{00000000-0004-0000-0000-0000060C0000}"/>
    <hyperlink ref="E3090" location="A125553784A" display="A125553784A" xr:uid="{00000000-0004-0000-0000-0000070C0000}"/>
    <hyperlink ref="E3091" location="A125581864X" display="A125581864X" xr:uid="{00000000-0004-0000-0000-0000080C0000}"/>
    <hyperlink ref="E3092" location="A125567824T" display="A125567824T" xr:uid="{00000000-0004-0000-0000-0000090C0000}"/>
    <hyperlink ref="E3093" location="A125556592L" display="A125556592L" xr:uid="{00000000-0004-0000-0000-00000A0C0000}"/>
    <hyperlink ref="E3094" location="A125584672K" display="A125584672K" xr:uid="{00000000-0004-0000-0000-00000B0C0000}"/>
    <hyperlink ref="E3095" location="A125570632J" display="A125570632J" xr:uid="{00000000-0004-0000-0000-00000C0C0000}"/>
    <hyperlink ref="E3096" location="A125550976R" display="A125550976R" xr:uid="{00000000-0004-0000-0000-00000D0C0000}"/>
    <hyperlink ref="E3097" location="A125579056K" display="A125579056K" xr:uid="{00000000-0004-0000-0000-00000E0C0000}"/>
    <hyperlink ref="E3098" location="A125565016J" display="A125565016J" xr:uid="{00000000-0004-0000-0000-00000F0C0000}"/>
    <hyperlink ref="E3099" location="A125559400L" display="A125559400L" xr:uid="{00000000-0004-0000-0000-0000100C0000}"/>
    <hyperlink ref="E3100" location="A125587480W" display="A125587480W" xr:uid="{00000000-0004-0000-0000-0000110C0000}"/>
    <hyperlink ref="E3101" location="A125573440V" display="A125573440V" xr:uid="{00000000-0004-0000-0000-0000120C0000}"/>
    <hyperlink ref="E3102" location="A125562208W" display="A125562208W" xr:uid="{00000000-0004-0000-0000-0000130C0000}"/>
    <hyperlink ref="E3103" location="A125590288F" display="A125590288F" xr:uid="{00000000-0004-0000-0000-0000140C0000}"/>
    <hyperlink ref="E3104" location="A125576248X" display="A125576248X" xr:uid="{00000000-0004-0000-0000-0000150C0000}"/>
    <hyperlink ref="E3105" location="A125553785C" display="A125553785C" xr:uid="{00000000-0004-0000-0000-0000160C0000}"/>
    <hyperlink ref="E3106" location="A125581865A" display="A125581865A" xr:uid="{00000000-0004-0000-0000-0000170C0000}"/>
    <hyperlink ref="E3107" location="A125567825V" display="A125567825V" xr:uid="{00000000-0004-0000-0000-0000180C0000}"/>
    <hyperlink ref="E3108" location="A125554056W" display="A125554056W" xr:uid="{00000000-0004-0000-0000-0000190C0000}"/>
    <hyperlink ref="E3109" location="A125582136V" display="A125582136V" xr:uid="{00000000-0004-0000-0000-00001A0C0000}"/>
    <hyperlink ref="E3110" location="A125568096X" display="A125568096X" xr:uid="{00000000-0004-0000-0000-00001B0C0000}"/>
    <hyperlink ref="E3111" location="A125556864F" display="A125556864F" xr:uid="{00000000-0004-0000-0000-00001C0C0000}"/>
    <hyperlink ref="E3112" location="A125584944C" display="A125584944C" xr:uid="{00000000-0004-0000-0000-00001D0C0000}"/>
    <hyperlink ref="E3113" location="A125570904A" display="A125570904A" xr:uid="{00000000-0004-0000-0000-00001E0C0000}"/>
    <hyperlink ref="E3114" location="A125551248K" display="A125551248K" xr:uid="{00000000-0004-0000-0000-00001F0C0000}"/>
    <hyperlink ref="E3115" location="A125579328C" display="A125579328C" xr:uid="{00000000-0004-0000-0000-0000200C0000}"/>
    <hyperlink ref="E3116" location="A125565288L" display="A125565288L" xr:uid="{00000000-0004-0000-0000-0000210C0000}"/>
    <hyperlink ref="E3117" location="A125559672T" display="A125559672T" xr:uid="{00000000-0004-0000-0000-0000220C0000}"/>
    <hyperlink ref="E3118" location="A125587752R" display="A125587752R" xr:uid="{00000000-0004-0000-0000-0000230C0000}"/>
    <hyperlink ref="E3119" location="A125573712L" display="A125573712L" xr:uid="{00000000-0004-0000-0000-0000240C0000}"/>
    <hyperlink ref="E3120" location="A125562480J" display="A125562480J" xr:uid="{00000000-0004-0000-0000-0000250C0000}"/>
    <hyperlink ref="E3121" location="A125590560F" display="A125590560F" xr:uid="{00000000-0004-0000-0000-0000260C0000}"/>
    <hyperlink ref="E3122" location="A125576520X" display="A125576520X" xr:uid="{00000000-0004-0000-0000-0000270C0000}"/>
    <hyperlink ref="E3123" location="A125554057X" display="A125554057X" xr:uid="{00000000-0004-0000-0000-0000280C0000}"/>
    <hyperlink ref="E3124" location="A125582137W" display="A125582137W" xr:uid="{00000000-0004-0000-0000-0000290C0000}"/>
    <hyperlink ref="E3125" location="A125568097A" display="A125568097A" xr:uid="{00000000-0004-0000-0000-00002A0C0000}"/>
    <hyperlink ref="E3126" location="A125554064W" display="A125554064W" xr:uid="{00000000-0004-0000-0000-00002B0C0000}"/>
    <hyperlink ref="E3127" location="A125582144V" display="A125582144V" xr:uid="{00000000-0004-0000-0000-00002C0C0000}"/>
    <hyperlink ref="E3128" location="A125568104L" display="A125568104L" xr:uid="{00000000-0004-0000-0000-00002D0C0000}"/>
    <hyperlink ref="E3129" location="A125556872F" display="A125556872F" xr:uid="{00000000-0004-0000-0000-00002E0C0000}"/>
    <hyperlink ref="E3130" location="A125584952C" display="A125584952C" xr:uid="{00000000-0004-0000-0000-00002F0C0000}"/>
    <hyperlink ref="E3131" location="A125570912A" display="A125570912A" xr:uid="{00000000-0004-0000-0000-0000300C0000}"/>
    <hyperlink ref="E3132" location="A125551256K" display="A125551256K" xr:uid="{00000000-0004-0000-0000-0000310C0000}"/>
    <hyperlink ref="E3133" location="A125579336C" display="A125579336C" xr:uid="{00000000-0004-0000-0000-0000320C0000}"/>
    <hyperlink ref="E3134" location="A125565296L" display="A125565296L" xr:uid="{00000000-0004-0000-0000-0000330C0000}"/>
    <hyperlink ref="E3135" location="A125559680T" display="A125559680T" xr:uid="{00000000-0004-0000-0000-0000340C0000}"/>
    <hyperlink ref="E3136" location="A125587760R" display="A125587760R" xr:uid="{00000000-0004-0000-0000-0000350C0000}"/>
    <hyperlink ref="E3137" location="A125573720L" display="A125573720L" xr:uid="{00000000-0004-0000-0000-0000360C0000}"/>
    <hyperlink ref="E3138" location="A125562488A" display="A125562488A" xr:uid="{00000000-0004-0000-0000-0000370C0000}"/>
    <hyperlink ref="E3139" location="A125590568X" display="A125590568X" xr:uid="{00000000-0004-0000-0000-0000380C0000}"/>
    <hyperlink ref="E3140" location="A125576528T" display="A125576528T" xr:uid="{00000000-0004-0000-0000-0000390C0000}"/>
    <hyperlink ref="E3141" location="A125554065X" display="A125554065X" xr:uid="{00000000-0004-0000-0000-00003A0C0000}"/>
    <hyperlink ref="E3142" location="A125582145W" display="A125582145W" xr:uid="{00000000-0004-0000-0000-00003B0C0000}"/>
    <hyperlink ref="E3143" location="A125568105R" display="A125568105R" xr:uid="{00000000-0004-0000-0000-00003C0C0000}"/>
    <hyperlink ref="E3144" location="A125553792A" display="A125553792A" xr:uid="{00000000-0004-0000-0000-00003D0C0000}"/>
    <hyperlink ref="E3145" location="A125581872X" display="A125581872X" xr:uid="{00000000-0004-0000-0000-00003E0C0000}"/>
    <hyperlink ref="E3146" location="A125567832T" display="A125567832T" xr:uid="{00000000-0004-0000-0000-00003F0C0000}"/>
    <hyperlink ref="E3147" location="A125556600A" display="A125556600A" xr:uid="{00000000-0004-0000-0000-0000400C0000}"/>
    <hyperlink ref="E3148" location="A125584680K" display="A125584680K" xr:uid="{00000000-0004-0000-0000-0000410C0000}"/>
    <hyperlink ref="E3149" location="A125570640J" display="A125570640J" xr:uid="{00000000-0004-0000-0000-0000420C0000}"/>
    <hyperlink ref="E3150" location="A125550984R" display="A125550984R" xr:uid="{00000000-0004-0000-0000-0000430C0000}"/>
    <hyperlink ref="E3151" location="A125579064K" display="A125579064K" xr:uid="{00000000-0004-0000-0000-0000440C0000}"/>
    <hyperlink ref="E3152" location="A125565024J" display="A125565024J" xr:uid="{00000000-0004-0000-0000-0000450C0000}"/>
    <hyperlink ref="E3153" location="A125559408F" display="A125559408F" xr:uid="{00000000-0004-0000-0000-0000460C0000}"/>
    <hyperlink ref="E3154" location="A125587488R" display="A125587488R" xr:uid="{00000000-0004-0000-0000-0000470C0000}"/>
    <hyperlink ref="E3155" location="A125573448L" display="A125573448L" xr:uid="{00000000-0004-0000-0000-0000480C0000}"/>
    <hyperlink ref="E3156" location="A125562216W" display="A125562216W" xr:uid="{00000000-0004-0000-0000-0000490C0000}"/>
    <hyperlink ref="E3157" location="A125590296F" display="A125590296F" xr:uid="{00000000-0004-0000-0000-00004A0C0000}"/>
    <hyperlink ref="E3158" location="A125576256X" display="A125576256X" xr:uid="{00000000-0004-0000-0000-00004B0C0000}"/>
    <hyperlink ref="E3159" location="A125553793C" display="A125553793C" xr:uid="{00000000-0004-0000-0000-00004C0C0000}"/>
    <hyperlink ref="E3160" location="A125581873A" display="A125581873A" xr:uid="{00000000-0004-0000-0000-00004D0C0000}"/>
    <hyperlink ref="E3161" location="A125567833V" display="A125567833V" xr:uid="{00000000-0004-0000-0000-00004E0C0000}"/>
    <hyperlink ref="E3162" location="A125553872A" display="A125553872A" xr:uid="{00000000-0004-0000-0000-00004F0C0000}"/>
    <hyperlink ref="E3163" location="A125581952X" display="A125581952X" xr:uid="{00000000-0004-0000-0000-0000500C0000}"/>
    <hyperlink ref="E3164" location="A125567912T" display="A125567912T" xr:uid="{00000000-0004-0000-0000-0000510C0000}"/>
    <hyperlink ref="E3165" location="A125556680L" display="A125556680L" xr:uid="{00000000-0004-0000-0000-0000520C0000}"/>
    <hyperlink ref="E3166" location="A125584760K" display="A125584760K" xr:uid="{00000000-0004-0000-0000-0000530C0000}"/>
    <hyperlink ref="E3167" location="A125570720J" display="A125570720J" xr:uid="{00000000-0004-0000-0000-0000540C0000}"/>
    <hyperlink ref="E3168" location="A125551064T" display="A125551064T" xr:uid="{00000000-0004-0000-0000-0000550C0000}"/>
    <hyperlink ref="E3169" location="A125579144K" display="A125579144K" xr:uid="{00000000-0004-0000-0000-0000560C0000}"/>
    <hyperlink ref="E3170" location="A125565104J" display="A125565104J" xr:uid="{00000000-0004-0000-0000-0000570C0000}"/>
    <hyperlink ref="E3171" location="A125559488T" display="A125559488T" xr:uid="{00000000-0004-0000-0000-0000580C0000}"/>
    <hyperlink ref="E3172" location="A125587568R" display="A125587568R" xr:uid="{00000000-0004-0000-0000-0000590C0000}"/>
    <hyperlink ref="E3173" location="A125573528L" display="A125573528L" xr:uid="{00000000-0004-0000-0000-00005A0C0000}"/>
    <hyperlink ref="E3174" location="A125562296J" display="A125562296J" xr:uid="{00000000-0004-0000-0000-00005B0C0000}"/>
    <hyperlink ref="E3175" location="A125590376F" display="A125590376F" xr:uid="{00000000-0004-0000-0000-00005C0C0000}"/>
    <hyperlink ref="E3176" location="A125576336X" display="A125576336X" xr:uid="{00000000-0004-0000-0000-00005D0C0000}"/>
    <hyperlink ref="E3177" location="A125553873C" display="A125553873C" xr:uid="{00000000-0004-0000-0000-00005E0C0000}"/>
    <hyperlink ref="E3178" location="A125581953A" display="A125581953A" xr:uid="{00000000-0004-0000-0000-00005F0C0000}"/>
    <hyperlink ref="E3179" location="A125567913V" display="A125567913V" xr:uid="{00000000-0004-0000-0000-0000600C0000}"/>
    <hyperlink ref="E3180" location="A125553960A" display="A125553960A" xr:uid="{00000000-0004-0000-0000-0000610C0000}"/>
    <hyperlink ref="E3181" location="A125582040A" display="A125582040A" xr:uid="{00000000-0004-0000-0000-0000620C0000}"/>
    <hyperlink ref="E3182" location="A125568000V" display="A125568000V" xr:uid="{00000000-0004-0000-0000-0000630C0000}"/>
    <hyperlink ref="E3183" location="A125556768F" display="A125556768F" xr:uid="{00000000-0004-0000-0000-0000640C0000}"/>
    <hyperlink ref="E3184" location="A125584848C" display="A125584848C" xr:uid="{00000000-0004-0000-0000-0000650C0000}"/>
    <hyperlink ref="E3185" location="A125570808A" display="A125570808A" xr:uid="{00000000-0004-0000-0000-0000660C0000}"/>
    <hyperlink ref="E3186" location="A125551152T" display="A125551152T" xr:uid="{00000000-0004-0000-0000-0000670C0000}"/>
    <hyperlink ref="E3187" location="A125579232K" display="A125579232K" xr:uid="{00000000-0004-0000-0000-0000680C0000}"/>
    <hyperlink ref="E3188" location="A125565192V" display="A125565192V" xr:uid="{00000000-0004-0000-0000-0000690C0000}"/>
    <hyperlink ref="E3189" location="A125559576T" display="A125559576T" xr:uid="{00000000-0004-0000-0000-00006A0C0000}"/>
    <hyperlink ref="E3190" location="A125587656R" display="A125587656R" xr:uid="{00000000-0004-0000-0000-00006B0C0000}"/>
    <hyperlink ref="E3191" location="A125573616L" display="A125573616L" xr:uid="{00000000-0004-0000-0000-00006C0C0000}"/>
    <hyperlink ref="E3192" location="A125562384J" display="A125562384J" xr:uid="{00000000-0004-0000-0000-00006D0C0000}"/>
    <hyperlink ref="E3193" location="A125590464F" display="A125590464F" xr:uid="{00000000-0004-0000-0000-00006E0C0000}"/>
    <hyperlink ref="E3194" location="A125576424X" display="A125576424X" xr:uid="{00000000-0004-0000-0000-00006F0C0000}"/>
    <hyperlink ref="E3195" location="A125553961C" display="A125553961C" xr:uid="{00000000-0004-0000-0000-0000700C0000}"/>
    <hyperlink ref="E3196" location="A125582041C" display="A125582041C" xr:uid="{00000000-0004-0000-0000-0000710C0000}"/>
    <hyperlink ref="E3197" location="A125568001W" display="A125568001W" xr:uid="{00000000-0004-0000-0000-0000720C0000}"/>
    <hyperlink ref="E3198" location="A125554080W" display="A125554080W" xr:uid="{00000000-0004-0000-0000-0000730C0000}"/>
    <hyperlink ref="E3199" location="A125582160V" display="A125582160V" xr:uid="{00000000-0004-0000-0000-0000740C0000}"/>
    <hyperlink ref="E3200" location="A125568120L" display="A125568120L" xr:uid="{00000000-0004-0000-0000-0000750C0000}"/>
    <hyperlink ref="E3201" location="A125556888X" display="A125556888X" xr:uid="{00000000-0004-0000-0000-0000760C0000}"/>
    <hyperlink ref="E3202" location="A125584968W" display="A125584968W" xr:uid="{00000000-0004-0000-0000-0000770C0000}"/>
    <hyperlink ref="E3203" location="A125570928V" display="A125570928V" xr:uid="{00000000-0004-0000-0000-0000780C0000}"/>
    <hyperlink ref="E3204" location="A125551272K" display="A125551272K" xr:uid="{00000000-0004-0000-0000-0000790C0000}"/>
    <hyperlink ref="E3205" location="A125579352C" display="A125579352C" xr:uid="{00000000-0004-0000-0000-00007A0C0000}"/>
    <hyperlink ref="E3206" location="A125565312A" display="A125565312A" xr:uid="{00000000-0004-0000-0000-00007B0C0000}"/>
    <hyperlink ref="E3207" location="A125559696K" display="A125559696K" xr:uid="{00000000-0004-0000-0000-00007C0C0000}"/>
    <hyperlink ref="E3208" location="A125587776J" display="A125587776J" xr:uid="{00000000-0004-0000-0000-00007D0C0000}"/>
    <hyperlink ref="E3209" location="A125573736F" display="A125573736F" xr:uid="{00000000-0004-0000-0000-00007E0C0000}"/>
    <hyperlink ref="E3210" location="A125562504R" display="A125562504R" xr:uid="{00000000-0004-0000-0000-00007F0C0000}"/>
    <hyperlink ref="E3211" location="A125590584X" display="A125590584X" xr:uid="{00000000-0004-0000-0000-0000800C0000}"/>
    <hyperlink ref="E3212" location="A125576544T" display="A125576544T" xr:uid="{00000000-0004-0000-0000-0000810C0000}"/>
    <hyperlink ref="E3213" location="A125554081X" display="A125554081X" xr:uid="{00000000-0004-0000-0000-0000820C0000}"/>
    <hyperlink ref="E3214" location="A125582161W" display="A125582161W" xr:uid="{00000000-0004-0000-0000-0000830C0000}"/>
    <hyperlink ref="E3215" location="A125568121R" display="A125568121R" xr:uid="{00000000-0004-0000-0000-0000840C0000}"/>
    <hyperlink ref="E3216" location="A125553800R" display="A125553800R" xr:uid="{00000000-0004-0000-0000-0000850C0000}"/>
    <hyperlink ref="E3217" location="A125581880X" display="A125581880X" xr:uid="{00000000-0004-0000-0000-0000860C0000}"/>
    <hyperlink ref="E3218" location="A125567840T" display="A125567840T" xr:uid="{00000000-0004-0000-0000-0000870C0000}"/>
    <hyperlink ref="E3219" location="A125556608V" display="A125556608V" xr:uid="{00000000-0004-0000-0000-0000880C0000}"/>
    <hyperlink ref="E3220" location="A125584688C" display="A125584688C" xr:uid="{00000000-0004-0000-0000-0000890C0000}"/>
    <hyperlink ref="E3221" location="A125570648A" display="A125570648A" xr:uid="{00000000-0004-0000-0000-00008A0C0000}"/>
    <hyperlink ref="E3222" location="A125550992R" display="A125550992R" xr:uid="{00000000-0004-0000-0000-00008B0C0000}"/>
    <hyperlink ref="E3223" location="A125579072K" display="A125579072K" xr:uid="{00000000-0004-0000-0000-00008C0C0000}"/>
    <hyperlink ref="E3224" location="A125565032J" display="A125565032J" xr:uid="{00000000-0004-0000-0000-00008D0C0000}"/>
    <hyperlink ref="E3225" location="A125559416F" display="A125559416F" xr:uid="{00000000-0004-0000-0000-00008E0C0000}"/>
    <hyperlink ref="E3226" location="A125587496R" display="A125587496R" xr:uid="{00000000-0004-0000-0000-00008F0C0000}"/>
    <hyperlink ref="E3227" location="A125573456L" display="A125573456L" xr:uid="{00000000-0004-0000-0000-0000900C0000}"/>
    <hyperlink ref="E3228" location="A125562224W" display="A125562224W" xr:uid="{00000000-0004-0000-0000-0000910C0000}"/>
    <hyperlink ref="E3229" location="A125590304V" display="A125590304V" xr:uid="{00000000-0004-0000-0000-0000920C0000}"/>
    <hyperlink ref="E3230" location="A125576264X" display="A125576264X" xr:uid="{00000000-0004-0000-0000-0000930C0000}"/>
    <hyperlink ref="E3231" location="A125553801T" display="A125553801T" xr:uid="{00000000-0004-0000-0000-0000940C0000}"/>
    <hyperlink ref="E3232" location="A125581881A" display="A125581881A" xr:uid="{00000000-0004-0000-0000-0000950C0000}"/>
    <hyperlink ref="E3233" location="A125567841V" display="A125567841V" xr:uid="{00000000-0004-0000-0000-0000960C0000}"/>
    <hyperlink ref="E3234" location="A125554000K" display="A125554000K" xr:uid="{00000000-0004-0000-0000-0000970C0000}"/>
    <hyperlink ref="E3235" location="A125582080V" display="A125582080V" xr:uid="{00000000-0004-0000-0000-0000980C0000}"/>
    <hyperlink ref="E3236" location="A125568040L" display="A125568040L" xr:uid="{00000000-0004-0000-0000-0000990C0000}"/>
    <hyperlink ref="E3237" location="A125556808L" display="A125556808L" xr:uid="{00000000-0004-0000-0000-00009A0C0000}"/>
    <hyperlink ref="E3238" location="A125584888W" display="A125584888W" xr:uid="{00000000-0004-0000-0000-00009B0C0000}"/>
    <hyperlink ref="E3239" location="A125570848V" display="A125570848V" xr:uid="{00000000-0004-0000-0000-00009C0C0000}"/>
    <hyperlink ref="E3240" location="A125551192K" display="A125551192K" xr:uid="{00000000-0004-0000-0000-00009D0C0000}"/>
    <hyperlink ref="E3241" location="A125579272C" display="A125579272C" xr:uid="{00000000-0004-0000-0000-00009E0C0000}"/>
    <hyperlink ref="E3242" location="A125565232A" display="A125565232A" xr:uid="{00000000-0004-0000-0000-00009F0C0000}"/>
    <hyperlink ref="E3243" location="A125559616X" display="A125559616X" xr:uid="{00000000-0004-0000-0000-0000A00C0000}"/>
    <hyperlink ref="E3244" location="A125587696J" display="A125587696J" xr:uid="{00000000-0004-0000-0000-0000A10C0000}"/>
    <hyperlink ref="E3245" location="A125573656F" display="A125573656F" xr:uid="{00000000-0004-0000-0000-0000A20C0000}"/>
    <hyperlink ref="E3246" location="A125562424R" display="A125562424R" xr:uid="{00000000-0004-0000-0000-0000A30C0000}"/>
    <hyperlink ref="E3247" location="A125590504L" display="A125590504L" xr:uid="{00000000-0004-0000-0000-0000A40C0000}"/>
    <hyperlink ref="E3248" location="A125576464T" display="A125576464T" xr:uid="{00000000-0004-0000-0000-0000A50C0000}"/>
    <hyperlink ref="E3249" location="A125554001L" display="A125554001L" xr:uid="{00000000-0004-0000-0000-0000A60C0000}"/>
    <hyperlink ref="E3250" location="A125582081W" display="A125582081W" xr:uid="{00000000-0004-0000-0000-0000A70C0000}"/>
    <hyperlink ref="E3251" location="A125568041R" display="A125568041R" xr:uid="{00000000-0004-0000-0000-0000A80C0000}"/>
    <hyperlink ref="E3252" location="A125554008C" display="A125554008C" xr:uid="{00000000-0004-0000-0000-0000A90C0000}"/>
    <hyperlink ref="E3253" location="A125582088L" display="A125582088L" xr:uid="{00000000-0004-0000-0000-0000AA0C0000}"/>
    <hyperlink ref="E3254" location="A125568048F" display="A125568048F" xr:uid="{00000000-0004-0000-0000-0000AB0C0000}"/>
    <hyperlink ref="E3255" location="A125556816L" display="A125556816L" xr:uid="{00000000-0004-0000-0000-0000AC0C0000}"/>
    <hyperlink ref="E3256" location="A125584896W" display="A125584896W" xr:uid="{00000000-0004-0000-0000-0000AD0C0000}"/>
    <hyperlink ref="E3257" location="A125570856V" display="A125570856V" xr:uid="{00000000-0004-0000-0000-0000AE0C0000}"/>
    <hyperlink ref="E3258" location="A125551200X" display="A125551200X" xr:uid="{00000000-0004-0000-0000-0000AF0C0000}"/>
    <hyperlink ref="E3259" location="A125579280C" display="A125579280C" xr:uid="{00000000-0004-0000-0000-0000B00C0000}"/>
    <hyperlink ref="E3260" location="A125565240A" display="A125565240A" xr:uid="{00000000-0004-0000-0000-0000B10C0000}"/>
    <hyperlink ref="E3261" location="A125559624X" display="A125559624X" xr:uid="{00000000-0004-0000-0000-0000B20C0000}"/>
    <hyperlink ref="E3262" location="A125587704W" display="A125587704W" xr:uid="{00000000-0004-0000-0000-0000B30C0000}"/>
    <hyperlink ref="E3263" location="A125573664F" display="A125573664F" xr:uid="{00000000-0004-0000-0000-0000B40C0000}"/>
    <hyperlink ref="E3264" location="A125562432R" display="A125562432R" xr:uid="{00000000-0004-0000-0000-0000B50C0000}"/>
    <hyperlink ref="E3265" location="A125590512L" display="A125590512L" xr:uid="{00000000-0004-0000-0000-0000B60C0000}"/>
    <hyperlink ref="E3266" location="A125576472T" display="A125576472T" xr:uid="{00000000-0004-0000-0000-0000B70C0000}"/>
    <hyperlink ref="E3267" location="A125554009F" display="A125554009F" xr:uid="{00000000-0004-0000-0000-0000B80C0000}"/>
    <hyperlink ref="E3268" location="A125582089R" display="A125582089R" xr:uid="{00000000-0004-0000-0000-0000B90C0000}"/>
    <hyperlink ref="E3269" location="A125568049J" display="A125568049J" xr:uid="{00000000-0004-0000-0000-0000BA0C0000}"/>
    <hyperlink ref="E3270" location="A125553840J" display="A125553840J" xr:uid="{00000000-0004-0000-0000-0000BB0C0000}"/>
    <hyperlink ref="E3271" location="A125581920F" display="A125581920F" xr:uid="{00000000-0004-0000-0000-0000BC0C0000}"/>
    <hyperlink ref="E3272" location="A125567880K" display="A125567880K" xr:uid="{00000000-0004-0000-0000-0000BD0C0000}"/>
    <hyperlink ref="E3273" location="A125556648L" display="A125556648L" xr:uid="{00000000-0004-0000-0000-0000BE0C0000}"/>
    <hyperlink ref="E3274" location="A125584728K" display="A125584728K" xr:uid="{00000000-0004-0000-0000-0000BF0C0000}"/>
    <hyperlink ref="E3275" location="A125570688V" display="A125570688V" xr:uid="{00000000-0004-0000-0000-0000C00C0000}"/>
    <hyperlink ref="E3276" location="A125551032X" display="A125551032X" xr:uid="{00000000-0004-0000-0000-0000C10C0000}"/>
    <hyperlink ref="E3277" location="A125579112T" display="A125579112T" xr:uid="{00000000-0004-0000-0000-0000C20C0000}"/>
    <hyperlink ref="E3278" location="A125565072A" display="A125565072A" xr:uid="{00000000-0004-0000-0000-0000C30C0000}"/>
    <hyperlink ref="E3279" location="A125559456X" display="A125559456X" xr:uid="{00000000-0004-0000-0000-0000C40C0000}"/>
    <hyperlink ref="E3280" location="A125587536W" display="A125587536W" xr:uid="{00000000-0004-0000-0000-0000C50C0000}"/>
    <hyperlink ref="E3281" location="A125573496F" display="A125573496F" xr:uid="{00000000-0004-0000-0000-0000C60C0000}"/>
    <hyperlink ref="E3282" location="A125562264R" display="A125562264R" xr:uid="{00000000-0004-0000-0000-0000C70C0000}"/>
    <hyperlink ref="E3283" location="A125590344L" display="A125590344L" xr:uid="{00000000-0004-0000-0000-0000C80C0000}"/>
    <hyperlink ref="E3284" location="A125576304F" display="A125576304F" xr:uid="{00000000-0004-0000-0000-0000C90C0000}"/>
    <hyperlink ref="E3285" location="A125553841K" display="A125553841K" xr:uid="{00000000-0004-0000-0000-0000CA0C0000}"/>
    <hyperlink ref="E3286" location="A125581921J" display="A125581921J" xr:uid="{00000000-0004-0000-0000-0000CB0C0000}"/>
    <hyperlink ref="E3287" location="A125567881L" display="A125567881L" xr:uid="{00000000-0004-0000-0000-0000CC0C0000}"/>
    <hyperlink ref="E3288" location="A125553808J" display="A125553808J" xr:uid="{00000000-0004-0000-0000-0000CD0C0000}"/>
    <hyperlink ref="E3289" location="A125581888T" display="A125581888T" xr:uid="{00000000-0004-0000-0000-0000CE0C0000}"/>
    <hyperlink ref="E3290" location="A125567848K" display="A125567848K" xr:uid="{00000000-0004-0000-0000-0000CF0C0000}"/>
    <hyperlink ref="E3291" location="A125556616V" display="A125556616V" xr:uid="{00000000-0004-0000-0000-0000D00C0000}"/>
    <hyperlink ref="E3292" location="A125584696C" display="A125584696C" xr:uid="{00000000-0004-0000-0000-0000D10C0000}"/>
    <hyperlink ref="E3293" location="A125570656A" display="A125570656A" xr:uid="{00000000-0004-0000-0000-0000D20C0000}"/>
    <hyperlink ref="E3294" location="A125551000F" display="A125551000F" xr:uid="{00000000-0004-0000-0000-0000D30C0000}"/>
    <hyperlink ref="E3295" location="A125579080K" display="A125579080K" xr:uid="{00000000-0004-0000-0000-0000D40C0000}"/>
    <hyperlink ref="E3296" location="A125565040J" display="A125565040J" xr:uid="{00000000-0004-0000-0000-0000D50C0000}"/>
    <hyperlink ref="E3297" location="A125559424F" display="A125559424F" xr:uid="{00000000-0004-0000-0000-0000D60C0000}"/>
    <hyperlink ref="E3298" location="A125587504C" display="A125587504C" xr:uid="{00000000-0004-0000-0000-0000D70C0000}"/>
    <hyperlink ref="E3299" location="A125573464L" display="A125573464L" xr:uid="{00000000-0004-0000-0000-0000D80C0000}"/>
    <hyperlink ref="E3300" location="A125562232W" display="A125562232W" xr:uid="{00000000-0004-0000-0000-0000D90C0000}"/>
    <hyperlink ref="E3301" location="A125590312V" display="A125590312V" xr:uid="{00000000-0004-0000-0000-0000DA0C0000}"/>
    <hyperlink ref="E3302" location="A125576272X" display="A125576272X" xr:uid="{00000000-0004-0000-0000-0000DB0C0000}"/>
    <hyperlink ref="E3303" location="A125553809K" display="A125553809K" xr:uid="{00000000-0004-0000-0000-0000DC0C0000}"/>
    <hyperlink ref="E3304" location="A125581889V" display="A125581889V" xr:uid="{00000000-0004-0000-0000-0000DD0C0000}"/>
    <hyperlink ref="E3305" location="A125567849L" display="A125567849L" xr:uid="{00000000-0004-0000-0000-0000DE0C0000}"/>
    <hyperlink ref="E3306" location="A125553880A" display="A125553880A" xr:uid="{00000000-0004-0000-0000-0000DF0C0000}"/>
    <hyperlink ref="E3307" location="A125581960X" display="A125581960X" xr:uid="{00000000-0004-0000-0000-0000E00C0000}"/>
    <hyperlink ref="E3308" location="A125567920T" display="A125567920T" xr:uid="{00000000-0004-0000-0000-0000E10C0000}"/>
    <hyperlink ref="E3309" location="A125556688F" display="A125556688F" xr:uid="{00000000-0004-0000-0000-0000E20C0000}"/>
    <hyperlink ref="E3310" location="A125584768C" display="A125584768C" xr:uid="{00000000-0004-0000-0000-0000E30C0000}"/>
    <hyperlink ref="E3311" location="A125570728A" display="A125570728A" xr:uid="{00000000-0004-0000-0000-0000E40C0000}"/>
    <hyperlink ref="E3312" location="A125551072T" display="A125551072T" xr:uid="{00000000-0004-0000-0000-0000E50C0000}"/>
    <hyperlink ref="E3313" location="A125579152K" display="A125579152K" xr:uid="{00000000-0004-0000-0000-0000E60C0000}"/>
    <hyperlink ref="E3314" location="A125565112J" display="A125565112J" xr:uid="{00000000-0004-0000-0000-0000E70C0000}"/>
    <hyperlink ref="E3315" location="A125559496T" display="A125559496T" xr:uid="{00000000-0004-0000-0000-0000E80C0000}"/>
    <hyperlink ref="E3316" location="A125587576R" display="A125587576R" xr:uid="{00000000-0004-0000-0000-0000E90C0000}"/>
    <hyperlink ref="E3317" location="A125573536L" display="A125573536L" xr:uid="{00000000-0004-0000-0000-0000EA0C0000}"/>
    <hyperlink ref="E3318" location="A125562304W" display="A125562304W" xr:uid="{00000000-0004-0000-0000-0000EB0C0000}"/>
    <hyperlink ref="E3319" location="A125590384F" display="A125590384F" xr:uid="{00000000-0004-0000-0000-0000EC0C0000}"/>
    <hyperlink ref="E3320" location="A125576344X" display="A125576344X" xr:uid="{00000000-0004-0000-0000-0000ED0C0000}"/>
    <hyperlink ref="E3321" location="A125553881C" display="A125553881C" xr:uid="{00000000-0004-0000-0000-0000EE0C0000}"/>
    <hyperlink ref="E3322" location="A125581961A" display="A125581961A" xr:uid="{00000000-0004-0000-0000-0000EF0C0000}"/>
    <hyperlink ref="E3323" location="A125567921V" display="A125567921V" xr:uid="{00000000-0004-0000-0000-0000F00C0000}"/>
    <hyperlink ref="E3324" location="A125553832J" display="A125553832J" xr:uid="{00000000-0004-0000-0000-0000F10C0000}"/>
    <hyperlink ref="E3325" location="A125581912F" display="A125581912F" xr:uid="{00000000-0004-0000-0000-0000F20C0000}"/>
    <hyperlink ref="E3326" location="A125567872K" display="A125567872K" xr:uid="{00000000-0004-0000-0000-0000F30C0000}"/>
    <hyperlink ref="E3327" location="A125556640V" display="A125556640V" xr:uid="{00000000-0004-0000-0000-0000F40C0000}"/>
    <hyperlink ref="E3328" location="A125584720T" display="A125584720T" xr:uid="{00000000-0004-0000-0000-0000F50C0000}"/>
    <hyperlink ref="E3329" location="A125570680A" display="A125570680A" xr:uid="{00000000-0004-0000-0000-0000F60C0000}"/>
    <hyperlink ref="E3330" location="A125551024X" display="A125551024X" xr:uid="{00000000-0004-0000-0000-0000F70C0000}"/>
    <hyperlink ref="E3331" location="A125579104T" display="A125579104T" xr:uid="{00000000-0004-0000-0000-0000F80C0000}"/>
    <hyperlink ref="E3332" location="A125565064A" display="A125565064A" xr:uid="{00000000-0004-0000-0000-0000F90C0000}"/>
    <hyperlink ref="E3333" location="A125559448X" display="A125559448X" xr:uid="{00000000-0004-0000-0000-0000FA0C0000}"/>
    <hyperlink ref="E3334" location="A125587528W" display="A125587528W" xr:uid="{00000000-0004-0000-0000-0000FB0C0000}"/>
    <hyperlink ref="E3335" location="A125573488F" display="A125573488F" xr:uid="{00000000-0004-0000-0000-0000FC0C0000}"/>
    <hyperlink ref="E3336" location="A125562256R" display="A125562256R" xr:uid="{00000000-0004-0000-0000-0000FD0C0000}"/>
    <hyperlink ref="E3337" location="A125590336L" display="A125590336L" xr:uid="{00000000-0004-0000-0000-0000FE0C0000}"/>
    <hyperlink ref="E3338" location="A125576296T" display="A125576296T" xr:uid="{00000000-0004-0000-0000-0000FF0C0000}"/>
    <hyperlink ref="E3339" location="A125553833K" display="A125553833K" xr:uid="{00000000-0004-0000-0000-0000000D0000}"/>
    <hyperlink ref="E3340" location="A125581913J" display="A125581913J" xr:uid="{00000000-0004-0000-0000-0000010D0000}"/>
    <hyperlink ref="E3341" location="A125567873L" display="A125567873L" xr:uid="{00000000-0004-0000-0000-0000020D0000}"/>
    <hyperlink ref="E3342" location="A125553888V" display="A125553888V" xr:uid="{00000000-0004-0000-0000-0000030D0000}"/>
    <hyperlink ref="E3343" location="A125581968T" display="A125581968T" xr:uid="{00000000-0004-0000-0000-0000040D0000}"/>
    <hyperlink ref="E3344" location="A125567928K" display="A125567928K" xr:uid="{00000000-0004-0000-0000-0000050D0000}"/>
    <hyperlink ref="E3345" location="A125556696F" display="A125556696F" xr:uid="{00000000-0004-0000-0000-0000060D0000}"/>
    <hyperlink ref="E3346" location="A125584776C" display="A125584776C" xr:uid="{00000000-0004-0000-0000-0000070D0000}"/>
    <hyperlink ref="E3347" location="A125570736A" display="A125570736A" xr:uid="{00000000-0004-0000-0000-0000080D0000}"/>
    <hyperlink ref="E3348" location="A125551080T" display="A125551080T" xr:uid="{00000000-0004-0000-0000-0000090D0000}"/>
    <hyperlink ref="E3349" location="A125579160K" display="A125579160K" xr:uid="{00000000-0004-0000-0000-00000A0D0000}"/>
    <hyperlink ref="E3350" location="A125565120J" display="A125565120J" xr:uid="{00000000-0004-0000-0000-00000B0D0000}"/>
    <hyperlink ref="E3351" location="A125559504F" display="A125559504F" xr:uid="{00000000-0004-0000-0000-00000C0D0000}"/>
    <hyperlink ref="E3352" location="A125587584R" display="A125587584R" xr:uid="{00000000-0004-0000-0000-00000D0D0000}"/>
    <hyperlink ref="E3353" location="A125573544L" display="A125573544L" xr:uid="{00000000-0004-0000-0000-00000E0D0000}"/>
    <hyperlink ref="E3354" location="A125562312W" display="A125562312W" xr:uid="{00000000-0004-0000-0000-00000F0D0000}"/>
    <hyperlink ref="E3355" location="A125590392F" display="A125590392F" xr:uid="{00000000-0004-0000-0000-0000100D0000}"/>
    <hyperlink ref="E3356" location="A125576352X" display="A125576352X" xr:uid="{00000000-0004-0000-0000-0000110D0000}"/>
    <hyperlink ref="E3357" location="A125553889W" display="A125553889W" xr:uid="{00000000-0004-0000-0000-0000120D0000}"/>
    <hyperlink ref="E3358" location="A125581969V" display="A125581969V" xr:uid="{00000000-0004-0000-0000-0000130D0000}"/>
    <hyperlink ref="E3359" location="A125567929L" display="A125567929L" xr:uid="{00000000-0004-0000-0000-0000140D0000}"/>
    <hyperlink ref="E3360" location="A125553848A" display="A125553848A" xr:uid="{00000000-0004-0000-0000-0000150D0000}"/>
    <hyperlink ref="E3361" location="A125581928X" display="A125581928X" xr:uid="{00000000-0004-0000-0000-0000160D0000}"/>
    <hyperlink ref="E3362" location="A125567888C" display="A125567888C" xr:uid="{00000000-0004-0000-0000-0000170D0000}"/>
    <hyperlink ref="E3363" location="A125556656L" display="A125556656L" xr:uid="{00000000-0004-0000-0000-0000180D0000}"/>
    <hyperlink ref="E3364" location="A125584736K" display="A125584736K" xr:uid="{00000000-0004-0000-0000-0000190D0000}"/>
    <hyperlink ref="E3365" location="A125570696V" display="A125570696V" xr:uid="{00000000-0004-0000-0000-00001A0D0000}"/>
    <hyperlink ref="E3366" location="A125551040X" display="A125551040X" xr:uid="{00000000-0004-0000-0000-00001B0D0000}"/>
    <hyperlink ref="E3367" location="A125579120T" display="A125579120T" xr:uid="{00000000-0004-0000-0000-00001C0D0000}"/>
    <hyperlink ref="E3368" location="A125565080A" display="A125565080A" xr:uid="{00000000-0004-0000-0000-00001D0D0000}"/>
    <hyperlink ref="E3369" location="A125559464X" display="A125559464X" xr:uid="{00000000-0004-0000-0000-00001E0D0000}"/>
    <hyperlink ref="E3370" location="A125587544W" display="A125587544W" xr:uid="{00000000-0004-0000-0000-00001F0D0000}"/>
    <hyperlink ref="E3371" location="A125573504V" display="A125573504V" xr:uid="{00000000-0004-0000-0000-0000200D0000}"/>
    <hyperlink ref="E3372" location="A125562272R" display="A125562272R" xr:uid="{00000000-0004-0000-0000-0000210D0000}"/>
    <hyperlink ref="E3373" location="A125590352L" display="A125590352L" xr:uid="{00000000-0004-0000-0000-0000220D0000}"/>
    <hyperlink ref="E3374" location="A125576312F" display="A125576312F" xr:uid="{00000000-0004-0000-0000-0000230D0000}"/>
    <hyperlink ref="E3375" location="A125553849C" display="A125553849C" xr:uid="{00000000-0004-0000-0000-0000240D0000}"/>
    <hyperlink ref="E3376" location="A125581929A" display="A125581929A" xr:uid="{00000000-0004-0000-0000-0000250D0000}"/>
    <hyperlink ref="E3377" location="A125567889F" display="A125567889F" xr:uid="{00000000-0004-0000-0000-0000260D0000}"/>
    <hyperlink ref="E3378" location="A125553896V" display="A125553896V" xr:uid="{00000000-0004-0000-0000-0000270D0000}"/>
    <hyperlink ref="E3379" location="A125581976T" display="A125581976T" xr:uid="{00000000-0004-0000-0000-0000280D0000}"/>
    <hyperlink ref="E3380" location="A125567936K" display="A125567936K" xr:uid="{00000000-0004-0000-0000-0000290D0000}"/>
    <hyperlink ref="E3381" location="A125556704V" display="A125556704V" xr:uid="{00000000-0004-0000-0000-00002A0D0000}"/>
    <hyperlink ref="E3382" location="A125584784C" display="A125584784C" xr:uid="{00000000-0004-0000-0000-00002B0D0000}"/>
    <hyperlink ref="E3383" location="A125570744A" display="A125570744A" xr:uid="{00000000-0004-0000-0000-00002C0D0000}"/>
    <hyperlink ref="E3384" location="A125551088K" display="A125551088K" xr:uid="{00000000-0004-0000-0000-00002D0D0000}"/>
    <hyperlink ref="E3385" location="A125579168C" display="A125579168C" xr:uid="{00000000-0004-0000-0000-00002E0D0000}"/>
    <hyperlink ref="E3386" location="A125565128A" display="A125565128A" xr:uid="{00000000-0004-0000-0000-00002F0D0000}"/>
    <hyperlink ref="E3387" location="A125559512F" display="A125559512F" xr:uid="{00000000-0004-0000-0000-0000300D0000}"/>
    <hyperlink ref="E3388" location="A125587592R" display="A125587592R" xr:uid="{00000000-0004-0000-0000-0000310D0000}"/>
    <hyperlink ref="E3389" location="A125573552L" display="A125573552L" xr:uid="{00000000-0004-0000-0000-0000320D0000}"/>
    <hyperlink ref="E3390" location="A125562320W" display="A125562320W" xr:uid="{00000000-0004-0000-0000-0000330D0000}"/>
    <hyperlink ref="E3391" location="A125590400V" display="A125590400V" xr:uid="{00000000-0004-0000-0000-0000340D0000}"/>
    <hyperlink ref="E3392" location="A125576360X" display="A125576360X" xr:uid="{00000000-0004-0000-0000-0000350D0000}"/>
    <hyperlink ref="E3393" location="A125553897W" display="A125553897W" xr:uid="{00000000-0004-0000-0000-0000360D0000}"/>
    <hyperlink ref="E3394" location="A125581977V" display="A125581977V" xr:uid="{00000000-0004-0000-0000-0000370D0000}"/>
    <hyperlink ref="E3395" location="A125567937L" display="A125567937L" xr:uid="{00000000-0004-0000-0000-0000380D0000}"/>
    <hyperlink ref="E3396" location="A125553968V" display="A125553968V" xr:uid="{00000000-0004-0000-0000-0000390D0000}"/>
    <hyperlink ref="E3397" location="A125582048V" display="A125582048V" xr:uid="{00000000-0004-0000-0000-00003A0D0000}"/>
    <hyperlink ref="E3398" location="A125568008L" display="A125568008L" xr:uid="{00000000-0004-0000-0000-00003B0D0000}"/>
    <hyperlink ref="E3399" location="A125556776F" display="A125556776F" xr:uid="{00000000-0004-0000-0000-00003C0D0000}"/>
    <hyperlink ref="E3400" location="A125584856C" display="A125584856C" xr:uid="{00000000-0004-0000-0000-00003D0D0000}"/>
    <hyperlink ref="E3401" location="A125570816A" display="A125570816A" xr:uid="{00000000-0004-0000-0000-00003E0D0000}"/>
    <hyperlink ref="E3402" location="A125551160T" display="A125551160T" xr:uid="{00000000-0004-0000-0000-00003F0D0000}"/>
    <hyperlink ref="E3403" location="A125579240K" display="A125579240K" xr:uid="{00000000-0004-0000-0000-0000400D0000}"/>
    <hyperlink ref="E3404" location="A125565200J" display="A125565200J" xr:uid="{00000000-0004-0000-0000-0000410D0000}"/>
    <hyperlink ref="E3405" location="A125559584T" display="A125559584T" xr:uid="{00000000-0004-0000-0000-0000420D0000}"/>
    <hyperlink ref="E3406" location="A125587664R" display="A125587664R" xr:uid="{00000000-0004-0000-0000-0000430D0000}"/>
    <hyperlink ref="E3407" location="A125573624L" display="A125573624L" xr:uid="{00000000-0004-0000-0000-0000440D0000}"/>
    <hyperlink ref="E3408" location="A125562392J" display="A125562392J" xr:uid="{00000000-0004-0000-0000-0000450D0000}"/>
    <hyperlink ref="E3409" location="A125590472F" display="A125590472F" xr:uid="{00000000-0004-0000-0000-0000460D0000}"/>
    <hyperlink ref="E3410" location="A125576432X" display="A125576432X" xr:uid="{00000000-0004-0000-0000-0000470D0000}"/>
    <hyperlink ref="E3411" location="A125553969W" display="A125553969W" xr:uid="{00000000-0004-0000-0000-0000480D0000}"/>
    <hyperlink ref="E3412" location="A125582049W" display="A125582049W" xr:uid="{00000000-0004-0000-0000-0000490D0000}"/>
    <hyperlink ref="E3413" location="A125568009R" display="A125568009R" xr:uid="{00000000-0004-0000-0000-00004A0D0000}"/>
    <hyperlink ref="E3414" location="A125553904J" display="A125553904J" xr:uid="{00000000-0004-0000-0000-00004B0D0000}"/>
    <hyperlink ref="E3415" location="A125581984T" display="A125581984T" xr:uid="{00000000-0004-0000-0000-00004C0D0000}"/>
    <hyperlink ref="E3416" location="A125567944K" display="A125567944K" xr:uid="{00000000-0004-0000-0000-00004D0D0000}"/>
    <hyperlink ref="E3417" location="A125556712V" display="A125556712V" xr:uid="{00000000-0004-0000-0000-00004E0D0000}"/>
    <hyperlink ref="E3418" location="A125584792C" display="A125584792C" xr:uid="{00000000-0004-0000-0000-00004F0D0000}"/>
    <hyperlink ref="E3419" location="A125570752A" display="A125570752A" xr:uid="{00000000-0004-0000-0000-0000500D0000}"/>
    <hyperlink ref="E3420" location="A125551096K" display="A125551096K" xr:uid="{00000000-0004-0000-0000-0000510D0000}"/>
    <hyperlink ref="E3421" location="A125579176C" display="A125579176C" xr:uid="{00000000-0004-0000-0000-0000520D0000}"/>
    <hyperlink ref="E3422" location="A125565136A" display="A125565136A" xr:uid="{00000000-0004-0000-0000-0000530D0000}"/>
    <hyperlink ref="E3423" location="A125559520F" display="A125559520F" xr:uid="{00000000-0004-0000-0000-0000540D0000}"/>
    <hyperlink ref="E3424" location="A125587600C" display="A125587600C" xr:uid="{00000000-0004-0000-0000-0000550D0000}"/>
    <hyperlink ref="E3425" location="A125573560L" display="A125573560L" xr:uid="{00000000-0004-0000-0000-0000560D0000}"/>
    <hyperlink ref="E3426" location="A125562328R" display="A125562328R" xr:uid="{00000000-0004-0000-0000-0000570D0000}"/>
    <hyperlink ref="E3427" location="A125590408L" display="A125590408L" xr:uid="{00000000-0004-0000-0000-0000580D0000}"/>
    <hyperlink ref="E3428" location="A125576368T" display="A125576368T" xr:uid="{00000000-0004-0000-0000-0000590D0000}"/>
    <hyperlink ref="E3429" location="A125553905K" display="A125553905K" xr:uid="{00000000-0004-0000-0000-00005A0D0000}"/>
    <hyperlink ref="E3430" location="A125581985V" display="A125581985V" xr:uid="{00000000-0004-0000-0000-00005B0D0000}"/>
    <hyperlink ref="E3431" location="A125567945L" display="A125567945L" xr:uid="{00000000-0004-0000-0000-00005C0D0000}"/>
    <hyperlink ref="E3432" location="A125553856A" display="A125553856A" xr:uid="{00000000-0004-0000-0000-00005D0D0000}"/>
    <hyperlink ref="E3433" location="A125581936X" display="A125581936X" xr:uid="{00000000-0004-0000-0000-00005E0D0000}"/>
    <hyperlink ref="E3434" location="A125567896C" display="A125567896C" xr:uid="{00000000-0004-0000-0000-00005F0D0000}"/>
    <hyperlink ref="E3435" location="A125556664L" display="A125556664L" xr:uid="{00000000-0004-0000-0000-0000600D0000}"/>
    <hyperlink ref="E3436" location="A125584744K" display="A125584744K" xr:uid="{00000000-0004-0000-0000-0000610D0000}"/>
    <hyperlink ref="E3437" location="A125570704J" display="A125570704J" xr:uid="{00000000-0004-0000-0000-0000620D0000}"/>
    <hyperlink ref="E3438" location="A125551048T" display="A125551048T" xr:uid="{00000000-0004-0000-0000-0000630D0000}"/>
    <hyperlink ref="E3439" location="A125579128K" display="A125579128K" xr:uid="{00000000-0004-0000-0000-0000640D0000}"/>
    <hyperlink ref="E3440" location="A125565088V" display="A125565088V" xr:uid="{00000000-0004-0000-0000-0000650D0000}"/>
    <hyperlink ref="E3441" location="A125559472X" display="A125559472X" xr:uid="{00000000-0004-0000-0000-0000660D0000}"/>
    <hyperlink ref="E3442" location="A125587552W" display="A125587552W" xr:uid="{00000000-0004-0000-0000-0000670D0000}"/>
    <hyperlink ref="E3443" location="A125573512V" display="A125573512V" xr:uid="{00000000-0004-0000-0000-0000680D0000}"/>
    <hyperlink ref="E3444" location="A125562280R" display="A125562280R" xr:uid="{00000000-0004-0000-0000-0000690D0000}"/>
    <hyperlink ref="E3445" location="A125590360L" display="A125590360L" xr:uid="{00000000-0004-0000-0000-00006A0D0000}"/>
    <hyperlink ref="E3446" location="A125576320F" display="A125576320F" xr:uid="{00000000-0004-0000-0000-00006B0D0000}"/>
    <hyperlink ref="E3447" location="A125553857C" display="A125553857C" xr:uid="{00000000-0004-0000-0000-00006C0D0000}"/>
    <hyperlink ref="E3448" location="A125581937A" display="A125581937A" xr:uid="{00000000-0004-0000-0000-00006D0D0000}"/>
    <hyperlink ref="E3449" location="A125567897F" display="A125567897F" xr:uid="{00000000-0004-0000-0000-00006E0D0000}"/>
    <hyperlink ref="E3450" location="A125554016C" display="A125554016C" xr:uid="{00000000-0004-0000-0000-00006F0D0000}"/>
    <hyperlink ref="E3451" location="A125582096L" display="A125582096L" xr:uid="{00000000-0004-0000-0000-0000700D0000}"/>
    <hyperlink ref="E3452" location="A125568056F" display="A125568056F" xr:uid="{00000000-0004-0000-0000-0000710D0000}"/>
    <hyperlink ref="E3453" location="A125556824L" display="A125556824L" xr:uid="{00000000-0004-0000-0000-0000720D0000}"/>
    <hyperlink ref="E3454" location="A125584904K" display="A125584904K" xr:uid="{00000000-0004-0000-0000-0000730D0000}"/>
    <hyperlink ref="E3455" location="A125570864V" display="A125570864V" xr:uid="{00000000-0004-0000-0000-0000740D0000}"/>
    <hyperlink ref="E3456" location="A125551208T" display="A125551208T" xr:uid="{00000000-0004-0000-0000-0000750D0000}"/>
    <hyperlink ref="E3457" location="A125579288W" display="A125579288W" xr:uid="{00000000-0004-0000-0000-0000760D0000}"/>
    <hyperlink ref="E3458" location="A125565248V" display="A125565248V" xr:uid="{00000000-0004-0000-0000-0000770D0000}"/>
    <hyperlink ref="E3459" location="A125559632X" display="A125559632X" xr:uid="{00000000-0004-0000-0000-0000780D0000}"/>
    <hyperlink ref="E3460" location="A125587712W" display="A125587712W" xr:uid="{00000000-0004-0000-0000-0000790D0000}"/>
    <hyperlink ref="E3461" location="A125573672F" display="A125573672F" xr:uid="{00000000-0004-0000-0000-00007A0D0000}"/>
    <hyperlink ref="E3462" location="A125562440R" display="A125562440R" xr:uid="{00000000-0004-0000-0000-00007B0D0000}"/>
    <hyperlink ref="E3463" location="A125590520L" display="A125590520L" xr:uid="{00000000-0004-0000-0000-00007C0D0000}"/>
    <hyperlink ref="E3464" location="A125576480T" display="A125576480T" xr:uid="{00000000-0004-0000-0000-00007D0D0000}"/>
    <hyperlink ref="E3465" location="A125554017F" display="A125554017F" xr:uid="{00000000-0004-0000-0000-00007E0D0000}"/>
    <hyperlink ref="E3466" location="A125582097R" display="A125582097R" xr:uid="{00000000-0004-0000-0000-00007F0D0000}"/>
    <hyperlink ref="E3467" location="A125568057J" display="A125568057J" xr:uid="{00000000-0004-0000-0000-0000800D0000}"/>
    <hyperlink ref="E3468" location="A125553976V" display="A125553976V" xr:uid="{00000000-0004-0000-0000-0000810D0000}"/>
    <hyperlink ref="E3469" location="A125582056V" display="A125582056V" xr:uid="{00000000-0004-0000-0000-0000820D0000}"/>
    <hyperlink ref="E3470" location="A125568016L" display="A125568016L" xr:uid="{00000000-0004-0000-0000-0000830D0000}"/>
    <hyperlink ref="E3471" location="A125556784F" display="A125556784F" xr:uid="{00000000-0004-0000-0000-0000840D0000}"/>
    <hyperlink ref="E3472" location="A125584864C" display="A125584864C" xr:uid="{00000000-0004-0000-0000-0000850D0000}"/>
    <hyperlink ref="E3473" location="A125570824A" display="A125570824A" xr:uid="{00000000-0004-0000-0000-0000860D0000}"/>
    <hyperlink ref="E3474" location="A125551168K" display="A125551168K" xr:uid="{00000000-0004-0000-0000-0000870D0000}"/>
    <hyperlink ref="E3475" location="A125579248C" display="A125579248C" xr:uid="{00000000-0004-0000-0000-0000880D0000}"/>
    <hyperlink ref="E3476" location="A125565208A" display="A125565208A" xr:uid="{00000000-0004-0000-0000-0000890D0000}"/>
    <hyperlink ref="E3477" location="A125559592T" display="A125559592T" xr:uid="{00000000-0004-0000-0000-00008A0D0000}"/>
    <hyperlink ref="E3478" location="A125587672R" display="A125587672R" xr:uid="{00000000-0004-0000-0000-00008B0D0000}"/>
    <hyperlink ref="E3479" location="A125573632L" display="A125573632L" xr:uid="{00000000-0004-0000-0000-00008C0D0000}"/>
    <hyperlink ref="E3480" location="A125562400W" display="A125562400W" xr:uid="{00000000-0004-0000-0000-00008D0D0000}"/>
    <hyperlink ref="E3481" location="A125590480F" display="A125590480F" xr:uid="{00000000-0004-0000-0000-00008E0D0000}"/>
    <hyperlink ref="E3482" location="A125576440X" display="A125576440X" xr:uid="{00000000-0004-0000-0000-00008F0D0000}"/>
    <hyperlink ref="E3483" location="A125553977W" display="A125553977W" xr:uid="{00000000-0004-0000-0000-0000900D0000}"/>
    <hyperlink ref="E3484" location="A125582057W" display="A125582057W" xr:uid="{00000000-0004-0000-0000-0000910D0000}"/>
    <hyperlink ref="E3485" location="A125568017R" display="A125568017R" xr:uid="{00000000-0004-0000-0000-0000920D0000}"/>
    <hyperlink ref="E3486" location="A125553984V" display="A125553984V" xr:uid="{00000000-0004-0000-0000-0000930D0000}"/>
    <hyperlink ref="E3487" location="A125582064V" display="A125582064V" xr:uid="{00000000-0004-0000-0000-0000940D0000}"/>
    <hyperlink ref="E3488" location="A125568024L" display="A125568024L" xr:uid="{00000000-0004-0000-0000-0000950D0000}"/>
    <hyperlink ref="E3489" location="A125556792F" display="A125556792F" xr:uid="{00000000-0004-0000-0000-0000960D0000}"/>
    <hyperlink ref="E3490" location="A125584872C" display="A125584872C" xr:uid="{00000000-0004-0000-0000-0000970D0000}"/>
    <hyperlink ref="E3491" location="A125570832A" display="A125570832A" xr:uid="{00000000-0004-0000-0000-0000980D0000}"/>
    <hyperlink ref="E3492" location="A125551176K" display="A125551176K" xr:uid="{00000000-0004-0000-0000-0000990D0000}"/>
    <hyperlink ref="E3493" location="A125579256C" display="A125579256C" xr:uid="{00000000-0004-0000-0000-00009A0D0000}"/>
    <hyperlink ref="E3494" location="A125565216A" display="A125565216A" xr:uid="{00000000-0004-0000-0000-00009B0D0000}"/>
    <hyperlink ref="E3495" location="A125559600F" display="A125559600F" xr:uid="{00000000-0004-0000-0000-00009C0D0000}"/>
    <hyperlink ref="E3496" location="A125587680R" display="A125587680R" xr:uid="{00000000-0004-0000-0000-00009D0D0000}"/>
    <hyperlink ref="E3497" location="A125573640L" display="A125573640L" xr:uid="{00000000-0004-0000-0000-00009E0D0000}"/>
    <hyperlink ref="E3498" location="A125562408R" display="A125562408R" xr:uid="{00000000-0004-0000-0000-00009F0D0000}"/>
    <hyperlink ref="E3499" location="A125590488X" display="A125590488X" xr:uid="{00000000-0004-0000-0000-0000A00D0000}"/>
    <hyperlink ref="E3500" location="A125576448T" display="A125576448T" xr:uid="{00000000-0004-0000-0000-0000A10D0000}"/>
    <hyperlink ref="E3501" location="A125553985W" display="A125553985W" xr:uid="{00000000-0004-0000-0000-0000A20D0000}"/>
    <hyperlink ref="E3502" location="A125582065W" display="A125582065W" xr:uid="{00000000-0004-0000-0000-0000A30D0000}"/>
    <hyperlink ref="E3503" location="A125568025R" display="A125568025R" xr:uid="{00000000-0004-0000-0000-0000A40D0000}"/>
    <hyperlink ref="E3504" location="A125554088R" display="A125554088R" xr:uid="{00000000-0004-0000-0000-0000A50D0000}"/>
    <hyperlink ref="E3505" location="A125582168L" display="A125582168L" xr:uid="{00000000-0004-0000-0000-0000A60D0000}"/>
    <hyperlink ref="E3506" location="A125568128F" display="A125568128F" xr:uid="{00000000-0004-0000-0000-0000A70D0000}"/>
    <hyperlink ref="E3507" location="A125556896X" display="A125556896X" xr:uid="{00000000-0004-0000-0000-0000A80D0000}"/>
    <hyperlink ref="E3508" location="A125584976W" display="A125584976W" xr:uid="{00000000-0004-0000-0000-0000A90D0000}"/>
    <hyperlink ref="E3509" location="A125570936V" display="A125570936V" xr:uid="{00000000-0004-0000-0000-0000AA0D0000}"/>
    <hyperlink ref="E3510" location="A125551280K" display="A125551280K" xr:uid="{00000000-0004-0000-0000-0000AB0D0000}"/>
    <hyperlink ref="E3511" location="A125579360C" display="A125579360C" xr:uid="{00000000-0004-0000-0000-0000AC0D0000}"/>
    <hyperlink ref="E3512" location="A125565320A" display="A125565320A" xr:uid="{00000000-0004-0000-0000-0000AD0D0000}"/>
    <hyperlink ref="E3513" location="A125559704X" display="A125559704X" xr:uid="{00000000-0004-0000-0000-0000AE0D0000}"/>
    <hyperlink ref="E3514" location="A125587784J" display="A125587784J" xr:uid="{00000000-0004-0000-0000-0000AF0D0000}"/>
    <hyperlink ref="E3515" location="A125573744F" display="A125573744F" xr:uid="{00000000-0004-0000-0000-0000B00D0000}"/>
    <hyperlink ref="E3516" location="A125562512R" display="A125562512R" xr:uid="{00000000-0004-0000-0000-0000B10D0000}"/>
    <hyperlink ref="E3517" location="A125590592X" display="A125590592X" xr:uid="{00000000-0004-0000-0000-0000B20D0000}"/>
    <hyperlink ref="E3518" location="A125576552T" display="A125576552T" xr:uid="{00000000-0004-0000-0000-0000B30D0000}"/>
    <hyperlink ref="E3519" location="A125554089T" display="A125554089T" xr:uid="{00000000-0004-0000-0000-0000B40D0000}"/>
    <hyperlink ref="E3520" location="A125582169R" display="A125582169R" xr:uid="{00000000-0004-0000-0000-0000B50D0000}"/>
    <hyperlink ref="E3521" location="A125568129J" display="A125568129J" xr:uid="{00000000-0004-0000-0000-0000B60D0000}"/>
    <hyperlink ref="E3522" location="A125552256C" display="A125552256C" xr:uid="{00000000-0004-0000-0000-0000B70D0000}"/>
    <hyperlink ref="E3523" location="A125580336A" display="A125580336A" xr:uid="{00000000-0004-0000-0000-0000B80D0000}"/>
    <hyperlink ref="E3524" location="A125566296F" display="A125566296F" xr:uid="{00000000-0004-0000-0000-0000B90D0000}"/>
    <hyperlink ref="E3525" location="A125555064R" display="A125555064R" xr:uid="{00000000-0004-0000-0000-0000BA0D0000}"/>
    <hyperlink ref="E3526" location="A125583144L" display="A125583144L" xr:uid="{00000000-0004-0000-0000-0000BB0D0000}"/>
    <hyperlink ref="E3527" location="A125569104F" display="A125569104F" xr:uid="{00000000-0004-0000-0000-0000BC0D0000}"/>
    <hyperlink ref="E3528" location="A125549448L" display="A125549448L" xr:uid="{00000000-0004-0000-0000-0000BD0D0000}"/>
    <hyperlink ref="E3529" location="A125577528K" display="A125577528K" xr:uid="{00000000-0004-0000-0000-0000BE0D0000}"/>
    <hyperlink ref="E3530" location="A125563488V" display="A125563488V" xr:uid="{00000000-0004-0000-0000-0000BF0D0000}"/>
    <hyperlink ref="E3531" location="A125557872X" display="A125557872X" xr:uid="{00000000-0004-0000-0000-0000C00D0000}"/>
    <hyperlink ref="E3532" location="A125585952W" display="A125585952W" xr:uid="{00000000-0004-0000-0000-0000C10D0000}"/>
    <hyperlink ref="E3533" location="A125571912V" display="A125571912V" xr:uid="{00000000-0004-0000-0000-0000C20D0000}"/>
    <hyperlink ref="E3534" location="A125560680R" display="A125560680R" xr:uid="{00000000-0004-0000-0000-0000C30D0000}"/>
    <hyperlink ref="E3535" location="A125588760J" display="A125588760J" xr:uid="{00000000-0004-0000-0000-0000C40D0000}"/>
    <hyperlink ref="E3536" location="A125574720F" display="A125574720F" xr:uid="{00000000-0004-0000-0000-0000C50D0000}"/>
    <hyperlink ref="E3537" location="A125552257F" display="A125552257F" xr:uid="{00000000-0004-0000-0000-0000C60D0000}"/>
    <hyperlink ref="E3538" location="A125580337C" display="A125580337C" xr:uid="{00000000-0004-0000-0000-0000C70D0000}"/>
    <hyperlink ref="E3539" location="A125566297J" display="A125566297J" xr:uid="{00000000-0004-0000-0000-0000C80D0000}"/>
    <hyperlink ref="E3540" location="A125552464W" display="A125552464W" xr:uid="{00000000-0004-0000-0000-0000C90D0000}"/>
    <hyperlink ref="E3541" location="A125580544V" display="A125580544V" xr:uid="{00000000-0004-0000-0000-0000CA0D0000}"/>
    <hyperlink ref="E3542" location="A125566504L" display="A125566504L" xr:uid="{00000000-0004-0000-0000-0000CB0D0000}"/>
    <hyperlink ref="E3543" location="A125555272J" display="A125555272J" xr:uid="{00000000-0004-0000-0000-0000CC0D0000}"/>
    <hyperlink ref="E3544" location="A125583352F" display="A125583352F" xr:uid="{00000000-0004-0000-0000-0000CD0D0000}"/>
    <hyperlink ref="E3545" location="A125569312X" display="A125569312X" xr:uid="{00000000-0004-0000-0000-0000CE0D0000}"/>
    <hyperlink ref="E3546" location="A125549656F" display="A125549656F" xr:uid="{00000000-0004-0000-0000-0000CF0D0000}"/>
    <hyperlink ref="E3547" location="A125577736C" display="A125577736C" xr:uid="{00000000-0004-0000-0000-0000D00D0000}"/>
    <hyperlink ref="E3548" location="A125563696L" display="A125563696L" xr:uid="{00000000-0004-0000-0000-0000D10D0000}"/>
    <hyperlink ref="E3549" location="A125558080V" display="A125558080V" xr:uid="{00000000-0004-0000-0000-0000D20D0000}"/>
    <hyperlink ref="E3550" location="A125586160T" display="A125586160T" xr:uid="{00000000-0004-0000-0000-0000D30D0000}"/>
    <hyperlink ref="E3551" location="A125572120R" display="A125572120R" xr:uid="{00000000-0004-0000-0000-0000D40D0000}"/>
    <hyperlink ref="E3552" location="A125560888A" display="A125560888A" xr:uid="{00000000-0004-0000-0000-0000D50D0000}"/>
    <hyperlink ref="E3553" location="A125588968V" display="A125588968V" xr:uid="{00000000-0004-0000-0000-0000D60D0000}"/>
    <hyperlink ref="E3554" location="A125574928T" display="A125574928T" xr:uid="{00000000-0004-0000-0000-0000D70D0000}"/>
    <hyperlink ref="E3555" location="A125552465X" display="A125552465X" xr:uid="{00000000-0004-0000-0000-0000D80D0000}"/>
    <hyperlink ref="E3556" location="A125580545W" display="A125580545W" xr:uid="{00000000-0004-0000-0000-0000D90D0000}"/>
    <hyperlink ref="E3557" location="A125566505R" display="A125566505R" xr:uid="{00000000-0004-0000-0000-0000DA0D0000}"/>
    <hyperlink ref="E3558" location="A125552352C" display="A125552352C" xr:uid="{00000000-0004-0000-0000-0000DB0D0000}"/>
    <hyperlink ref="E3559" location="A125580432A" display="A125580432A" xr:uid="{00000000-0004-0000-0000-0000DC0D0000}"/>
    <hyperlink ref="E3560" location="A125566392F" display="A125566392F" xr:uid="{00000000-0004-0000-0000-0000DD0D0000}"/>
    <hyperlink ref="E3561" location="A125555160R" display="A125555160R" xr:uid="{00000000-0004-0000-0000-0000DE0D0000}"/>
    <hyperlink ref="E3562" location="A125583240L" display="A125583240L" xr:uid="{00000000-0004-0000-0000-0000DF0D0000}"/>
    <hyperlink ref="E3563" location="A125569200F" display="A125569200F" xr:uid="{00000000-0004-0000-0000-0000E00D0000}"/>
    <hyperlink ref="E3564" location="A125549544L" display="A125549544L" xr:uid="{00000000-0004-0000-0000-0000E10D0000}"/>
    <hyperlink ref="E3565" location="A125577624K" display="A125577624K" xr:uid="{00000000-0004-0000-0000-0000E20D0000}"/>
    <hyperlink ref="E3566" location="A125563584V" display="A125563584V" xr:uid="{00000000-0004-0000-0000-0000E30D0000}"/>
    <hyperlink ref="E3567" location="A125557968T" display="A125557968T" xr:uid="{00000000-0004-0000-0000-0000E40D0000}"/>
    <hyperlink ref="E3568" location="A125586048T" display="A125586048T" xr:uid="{00000000-0004-0000-0000-0000E50D0000}"/>
    <hyperlink ref="E3569" location="A125572008R" display="A125572008R" xr:uid="{00000000-0004-0000-0000-0000E60D0000}"/>
    <hyperlink ref="E3570" location="A125560776J" display="A125560776J" xr:uid="{00000000-0004-0000-0000-0000E70D0000}"/>
    <hyperlink ref="E3571" location="A125588856A" display="A125588856A" xr:uid="{00000000-0004-0000-0000-0000E80D0000}"/>
    <hyperlink ref="E3572" location="A125574816X" display="A125574816X" xr:uid="{00000000-0004-0000-0000-0000E90D0000}"/>
    <hyperlink ref="E3573" location="A125552353F" display="A125552353F" xr:uid="{00000000-0004-0000-0000-0000EA0D0000}"/>
    <hyperlink ref="E3574" location="A125580433C" display="A125580433C" xr:uid="{00000000-0004-0000-0000-0000EB0D0000}"/>
    <hyperlink ref="E3575" location="A125566393J" display="A125566393J" xr:uid="{00000000-0004-0000-0000-0000EC0D0000}"/>
    <hyperlink ref="E3576" location="A125552472W" display="A125552472W" xr:uid="{00000000-0004-0000-0000-0000ED0D0000}"/>
    <hyperlink ref="E3577" location="A125580552V" display="A125580552V" xr:uid="{00000000-0004-0000-0000-0000EE0D0000}"/>
    <hyperlink ref="E3578" location="A125566512L" display="A125566512L" xr:uid="{00000000-0004-0000-0000-0000EF0D0000}"/>
    <hyperlink ref="E3579" location="A125555280J" display="A125555280J" xr:uid="{00000000-0004-0000-0000-0000F00D0000}"/>
    <hyperlink ref="E3580" location="A125583360F" display="A125583360F" xr:uid="{00000000-0004-0000-0000-0000F10D0000}"/>
    <hyperlink ref="E3581" location="A125569320X" display="A125569320X" xr:uid="{00000000-0004-0000-0000-0000F20D0000}"/>
    <hyperlink ref="E3582" location="A125549664F" display="A125549664F" xr:uid="{00000000-0004-0000-0000-0000F30D0000}"/>
    <hyperlink ref="E3583" location="A125577744C" display="A125577744C" xr:uid="{00000000-0004-0000-0000-0000F40D0000}"/>
    <hyperlink ref="E3584" location="A125563704A" display="A125563704A" xr:uid="{00000000-0004-0000-0000-0000F50D0000}"/>
    <hyperlink ref="E3585" location="A125558088L" display="A125558088L" xr:uid="{00000000-0004-0000-0000-0000F60D0000}"/>
    <hyperlink ref="E3586" location="A125586168K" display="A125586168K" xr:uid="{00000000-0004-0000-0000-0000F70D0000}"/>
    <hyperlink ref="E3587" location="A125572128J" display="A125572128J" xr:uid="{00000000-0004-0000-0000-0000F80D0000}"/>
    <hyperlink ref="E3588" location="A125560896A" display="A125560896A" xr:uid="{00000000-0004-0000-0000-0000F90D0000}"/>
    <hyperlink ref="E3589" location="A125588976V" display="A125588976V" xr:uid="{00000000-0004-0000-0000-0000FA0D0000}"/>
    <hyperlink ref="E3590" location="A125574936T" display="A125574936T" xr:uid="{00000000-0004-0000-0000-0000FB0D0000}"/>
    <hyperlink ref="E3591" location="A125552473X" display="A125552473X" xr:uid="{00000000-0004-0000-0000-0000FC0D0000}"/>
    <hyperlink ref="E3592" location="A125580553W" display="A125580553W" xr:uid="{00000000-0004-0000-0000-0000FD0D0000}"/>
    <hyperlink ref="E3593" location="A125566513R" display="A125566513R" xr:uid="{00000000-0004-0000-0000-0000FE0D0000}"/>
    <hyperlink ref="E3594" location="A125552480W" display="A125552480W" xr:uid="{00000000-0004-0000-0000-0000FF0D0000}"/>
    <hyperlink ref="E3595" location="A125580560V" display="A125580560V" xr:uid="{00000000-0004-0000-0000-0000000E0000}"/>
    <hyperlink ref="E3596" location="A125566520L" display="A125566520L" xr:uid="{00000000-0004-0000-0000-0000010E0000}"/>
    <hyperlink ref="E3597" location="A125555288A" display="A125555288A" xr:uid="{00000000-0004-0000-0000-0000020E0000}"/>
    <hyperlink ref="E3598" location="A125583368X" display="A125583368X" xr:uid="{00000000-0004-0000-0000-0000030E0000}"/>
    <hyperlink ref="E3599" location="A125569328T" display="A125569328T" xr:uid="{00000000-0004-0000-0000-0000040E0000}"/>
    <hyperlink ref="E3600" location="A125549672F" display="A125549672F" xr:uid="{00000000-0004-0000-0000-0000050E0000}"/>
    <hyperlink ref="E3601" location="A125577752C" display="A125577752C" xr:uid="{00000000-0004-0000-0000-0000060E0000}"/>
    <hyperlink ref="E3602" location="A125563712A" display="A125563712A" xr:uid="{00000000-0004-0000-0000-0000070E0000}"/>
    <hyperlink ref="E3603" location="A125558096L" display="A125558096L" xr:uid="{00000000-0004-0000-0000-0000080E0000}"/>
    <hyperlink ref="E3604" location="A125586176K" display="A125586176K" xr:uid="{00000000-0004-0000-0000-0000090E0000}"/>
    <hyperlink ref="E3605" location="A125572136J" display="A125572136J" xr:uid="{00000000-0004-0000-0000-00000A0E0000}"/>
    <hyperlink ref="E3606" location="A125560904R" display="A125560904R" xr:uid="{00000000-0004-0000-0000-00000B0E0000}"/>
    <hyperlink ref="E3607" location="A125588984V" display="A125588984V" xr:uid="{00000000-0004-0000-0000-00000C0E0000}"/>
    <hyperlink ref="E3608" location="A125574944T" display="A125574944T" xr:uid="{00000000-0004-0000-0000-00000D0E0000}"/>
    <hyperlink ref="E3609" location="A125552481X" display="A125552481X" xr:uid="{00000000-0004-0000-0000-00000E0E0000}"/>
    <hyperlink ref="E3610" location="A125580561W" display="A125580561W" xr:uid="{00000000-0004-0000-0000-00000F0E0000}"/>
    <hyperlink ref="E3611" location="A125566521R" display="A125566521R" xr:uid="{00000000-0004-0000-0000-0000100E0000}"/>
    <hyperlink ref="E3612" location="A125552360C" display="A125552360C" xr:uid="{00000000-0004-0000-0000-0000110E0000}"/>
    <hyperlink ref="E3613" location="A125580440A" display="A125580440A" xr:uid="{00000000-0004-0000-0000-0000120E0000}"/>
    <hyperlink ref="E3614" location="A125566400V" display="A125566400V" xr:uid="{00000000-0004-0000-0000-0000130E0000}"/>
    <hyperlink ref="E3615" location="A125555168J" display="A125555168J" xr:uid="{00000000-0004-0000-0000-0000140E0000}"/>
    <hyperlink ref="E3616" location="A125583248F" display="A125583248F" xr:uid="{00000000-0004-0000-0000-0000150E0000}"/>
    <hyperlink ref="E3617" location="A125569208X" display="A125569208X" xr:uid="{00000000-0004-0000-0000-0000160E0000}"/>
    <hyperlink ref="E3618" location="A125549552L" display="A125549552L" xr:uid="{00000000-0004-0000-0000-0000170E0000}"/>
    <hyperlink ref="E3619" location="A125577632K" display="A125577632K" xr:uid="{00000000-0004-0000-0000-0000180E0000}"/>
    <hyperlink ref="E3620" location="A125563592V" display="A125563592V" xr:uid="{00000000-0004-0000-0000-0000190E0000}"/>
    <hyperlink ref="E3621" location="A125557976T" display="A125557976T" xr:uid="{00000000-0004-0000-0000-00001A0E0000}"/>
    <hyperlink ref="E3622" location="A125586056T" display="A125586056T" xr:uid="{00000000-0004-0000-0000-00001B0E0000}"/>
    <hyperlink ref="E3623" location="A125572016R" display="A125572016R" xr:uid="{00000000-0004-0000-0000-00001C0E0000}"/>
    <hyperlink ref="E3624" location="A125560784J" display="A125560784J" xr:uid="{00000000-0004-0000-0000-00001D0E0000}"/>
    <hyperlink ref="E3625" location="A125588864A" display="A125588864A" xr:uid="{00000000-0004-0000-0000-00001E0E0000}"/>
    <hyperlink ref="E3626" location="A125574824X" display="A125574824X" xr:uid="{00000000-0004-0000-0000-00001F0E0000}"/>
    <hyperlink ref="E3627" location="A125552361F" display="A125552361F" xr:uid="{00000000-0004-0000-0000-0000200E0000}"/>
    <hyperlink ref="E3628" location="A125580441C" display="A125580441C" xr:uid="{00000000-0004-0000-0000-0000210E0000}"/>
    <hyperlink ref="E3629" location="A125566401W" display="A125566401W" xr:uid="{00000000-0004-0000-0000-0000220E0000}"/>
    <hyperlink ref="E3630" location="A125552368W" display="A125552368W" xr:uid="{00000000-0004-0000-0000-0000230E0000}"/>
    <hyperlink ref="E3631" location="A125580448V" display="A125580448V" xr:uid="{00000000-0004-0000-0000-0000240E0000}"/>
    <hyperlink ref="E3632" location="A125566408L" display="A125566408L" xr:uid="{00000000-0004-0000-0000-0000250E0000}"/>
    <hyperlink ref="E3633" location="A125555176J" display="A125555176J" xr:uid="{00000000-0004-0000-0000-0000260E0000}"/>
    <hyperlink ref="E3634" location="A125583256F" display="A125583256F" xr:uid="{00000000-0004-0000-0000-0000270E0000}"/>
    <hyperlink ref="E3635" location="A125569216X" display="A125569216X" xr:uid="{00000000-0004-0000-0000-0000280E0000}"/>
    <hyperlink ref="E3636" location="A125549560L" display="A125549560L" xr:uid="{00000000-0004-0000-0000-0000290E0000}"/>
    <hyperlink ref="E3637" location="A125577640K" display="A125577640K" xr:uid="{00000000-0004-0000-0000-00002A0E0000}"/>
    <hyperlink ref="E3638" location="A125563600J" display="A125563600J" xr:uid="{00000000-0004-0000-0000-00002B0E0000}"/>
    <hyperlink ref="E3639" location="A125557984T" display="A125557984T" xr:uid="{00000000-0004-0000-0000-00002C0E0000}"/>
    <hyperlink ref="E3640" location="A125586064T" display="A125586064T" xr:uid="{00000000-0004-0000-0000-00002D0E0000}"/>
    <hyperlink ref="E3641" location="A125572024R" display="A125572024R" xr:uid="{00000000-0004-0000-0000-00002E0E0000}"/>
    <hyperlink ref="E3642" location="A125560792J" display="A125560792J" xr:uid="{00000000-0004-0000-0000-00002F0E0000}"/>
    <hyperlink ref="E3643" location="A125588872A" display="A125588872A" xr:uid="{00000000-0004-0000-0000-0000300E0000}"/>
    <hyperlink ref="E3644" location="A125574832X" display="A125574832X" xr:uid="{00000000-0004-0000-0000-0000310E0000}"/>
    <hyperlink ref="E3645" location="A125552369X" display="A125552369X" xr:uid="{00000000-0004-0000-0000-0000320E0000}"/>
    <hyperlink ref="E3646" location="A125580449W" display="A125580449W" xr:uid="{00000000-0004-0000-0000-0000330E0000}"/>
    <hyperlink ref="E3647" location="A125566409R" display="A125566409R" xr:uid="{00000000-0004-0000-0000-0000340E0000}"/>
    <hyperlink ref="E3648" location="A125552432C" display="A125552432C" xr:uid="{00000000-0004-0000-0000-0000350E0000}"/>
    <hyperlink ref="E3649" location="A125580512A" display="A125580512A" xr:uid="{00000000-0004-0000-0000-0000360E0000}"/>
    <hyperlink ref="E3650" location="A125566472F" display="A125566472F" xr:uid="{00000000-0004-0000-0000-0000370E0000}"/>
    <hyperlink ref="E3651" location="A125555240R" display="A125555240R" xr:uid="{00000000-0004-0000-0000-0000380E0000}"/>
    <hyperlink ref="E3652" location="A125583320L" display="A125583320L" xr:uid="{00000000-0004-0000-0000-0000390E0000}"/>
    <hyperlink ref="E3653" location="A125569280T" display="A125569280T" xr:uid="{00000000-0004-0000-0000-00003A0E0000}"/>
    <hyperlink ref="E3654" location="A125549624L" display="A125549624L" xr:uid="{00000000-0004-0000-0000-00003B0E0000}"/>
    <hyperlink ref="E3655" location="A125577704K" display="A125577704K" xr:uid="{00000000-0004-0000-0000-00003C0E0000}"/>
    <hyperlink ref="E3656" location="A125563664V" display="A125563664V" xr:uid="{00000000-0004-0000-0000-00003D0E0000}"/>
    <hyperlink ref="E3657" location="A125558048V" display="A125558048V" xr:uid="{00000000-0004-0000-0000-00003E0E0000}"/>
    <hyperlink ref="E3658" location="A125586128T" display="A125586128T" xr:uid="{00000000-0004-0000-0000-00003F0E0000}"/>
    <hyperlink ref="E3659" location="A125572088A" display="A125572088A" xr:uid="{00000000-0004-0000-0000-0000400E0000}"/>
    <hyperlink ref="E3660" location="A125560856J" display="A125560856J" xr:uid="{00000000-0004-0000-0000-0000410E0000}"/>
    <hyperlink ref="E3661" location="A125588936A" display="A125588936A" xr:uid="{00000000-0004-0000-0000-0000420E0000}"/>
    <hyperlink ref="E3662" location="A125574896K" display="A125574896K" xr:uid="{00000000-0004-0000-0000-0000430E0000}"/>
    <hyperlink ref="E3663" location="A125552433F" display="A125552433F" xr:uid="{00000000-0004-0000-0000-0000440E0000}"/>
    <hyperlink ref="E3664" location="A125580513C" display="A125580513C" xr:uid="{00000000-0004-0000-0000-0000450E0000}"/>
    <hyperlink ref="E3665" location="A125566473J" display="A125566473J" xr:uid="{00000000-0004-0000-0000-0000460E0000}"/>
    <hyperlink ref="E3666" location="A125552304K" display="A125552304K" xr:uid="{00000000-0004-0000-0000-0000470E0000}"/>
    <hyperlink ref="E3667" location="A125580384V" display="A125580384V" xr:uid="{00000000-0004-0000-0000-0000480E0000}"/>
    <hyperlink ref="E3668" location="A125566344L" display="A125566344L" xr:uid="{00000000-0004-0000-0000-0000490E0000}"/>
    <hyperlink ref="E3669" location="A125555112W" display="A125555112W" xr:uid="{00000000-0004-0000-0000-00004A0E0000}"/>
    <hyperlink ref="E3670" location="A125583192F" display="A125583192F" xr:uid="{00000000-0004-0000-0000-00004B0E0000}"/>
    <hyperlink ref="E3671" location="A125569152X" display="A125569152X" xr:uid="{00000000-0004-0000-0000-00004C0E0000}"/>
    <hyperlink ref="E3672" location="A125549496F" display="A125549496F" xr:uid="{00000000-0004-0000-0000-00004D0E0000}"/>
    <hyperlink ref="E3673" location="A125577576C" display="A125577576C" xr:uid="{00000000-0004-0000-0000-00004E0E0000}"/>
    <hyperlink ref="E3674" location="A125563536A" display="A125563536A" xr:uid="{00000000-0004-0000-0000-00004F0E0000}"/>
    <hyperlink ref="E3675" location="A125557920F" display="A125557920F" xr:uid="{00000000-0004-0000-0000-0000500E0000}"/>
    <hyperlink ref="E3676" location="A125586000F" display="A125586000F" xr:uid="{00000000-0004-0000-0000-0000510E0000}"/>
    <hyperlink ref="E3677" location="A125571960L" display="A125571960L" xr:uid="{00000000-0004-0000-0000-0000520E0000}"/>
    <hyperlink ref="E3678" location="A125560728R" display="A125560728R" xr:uid="{00000000-0004-0000-0000-0000530E0000}"/>
    <hyperlink ref="E3679" location="A125588808J" display="A125588808J" xr:uid="{00000000-0004-0000-0000-0000540E0000}"/>
    <hyperlink ref="E3680" location="A125574768T" display="A125574768T" xr:uid="{00000000-0004-0000-0000-0000550E0000}"/>
    <hyperlink ref="E3681" location="A125552305L" display="A125552305L" xr:uid="{00000000-0004-0000-0000-0000560E0000}"/>
    <hyperlink ref="E3682" location="A125580385W" display="A125580385W" xr:uid="{00000000-0004-0000-0000-0000570E0000}"/>
    <hyperlink ref="E3683" location="A125566345R" display="A125566345R" xr:uid="{00000000-0004-0000-0000-0000580E0000}"/>
    <hyperlink ref="E3684" location="A125552488R" display="A125552488R" xr:uid="{00000000-0004-0000-0000-0000590E0000}"/>
    <hyperlink ref="E3685" location="A125580568L" display="A125580568L" xr:uid="{00000000-0004-0000-0000-00005A0E0000}"/>
    <hyperlink ref="E3686" location="A125566528F" display="A125566528F" xr:uid="{00000000-0004-0000-0000-00005B0E0000}"/>
    <hyperlink ref="E3687" location="A125555296A" display="A125555296A" xr:uid="{00000000-0004-0000-0000-00005C0E0000}"/>
    <hyperlink ref="E3688" location="A125583376X" display="A125583376X" xr:uid="{00000000-0004-0000-0000-00005D0E0000}"/>
    <hyperlink ref="E3689" location="A125569336T" display="A125569336T" xr:uid="{00000000-0004-0000-0000-00005E0E0000}"/>
    <hyperlink ref="E3690" location="A125549680F" display="A125549680F" xr:uid="{00000000-0004-0000-0000-00005F0E0000}"/>
    <hyperlink ref="E3691" location="A125577760C" display="A125577760C" xr:uid="{00000000-0004-0000-0000-0000600E0000}"/>
    <hyperlink ref="E3692" location="A125563720A" display="A125563720A" xr:uid="{00000000-0004-0000-0000-0000610E0000}"/>
    <hyperlink ref="E3693" location="A125558104A" display="A125558104A" xr:uid="{00000000-0004-0000-0000-0000620E0000}"/>
    <hyperlink ref="E3694" location="A125586184K" display="A125586184K" xr:uid="{00000000-0004-0000-0000-0000630E0000}"/>
    <hyperlink ref="E3695" location="A125572144J" display="A125572144J" xr:uid="{00000000-0004-0000-0000-0000640E0000}"/>
    <hyperlink ref="E3696" location="A125560912R" display="A125560912R" xr:uid="{00000000-0004-0000-0000-0000650E0000}"/>
    <hyperlink ref="E3697" location="A125588992V" display="A125588992V" xr:uid="{00000000-0004-0000-0000-0000660E0000}"/>
    <hyperlink ref="E3698" location="A125574952T" display="A125574952T" xr:uid="{00000000-0004-0000-0000-0000670E0000}"/>
    <hyperlink ref="E3699" location="A125552489T" display="A125552489T" xr:uid="{00000000-0004-0000-0000-0000680E0000}"/>
    <hyperlink ref="E3700" location="A125580569R" display="A125580569R" xr:uid="{00000000-0004-0000-0000-0000690E0000}"/>
    <hyperlink ref="E3701" location="A125566529J" display="A125566529J" xr:uid="{00000000-0004-0000-0000-00006A0E0000}"/>
    <hyperlink ref="E3702" location="A125552376W" display="A125552376W" xr:uid="{00000000-0004-0000-0000-00006B0E0000}"/>
    <hyperlink ref="E3703" location="A125580456V" display="A125580456V" xr:uid="{00000000-0004-0000-0000-00006C0E0000}"/>
    <hyperlink ref="E3704" location="A125566416L" display="A125566416L" xr:uid="{00000000-0004-0000-0000-00006D0E0000}"/>
    <hyperlink ref="E3705" location="A125555184J" display="A125555184J" xr:uid="{00000000-0004-0000-0000-00006E0E0000}"/>
    <hyperlink ref="E3706" location="A125583264F" display="A125583264F" xr:uid="{00000000-0004-0000-0000-00006F0E0000}"/>
    <hyperlink ref="E3707" location="A125569224X" display="A125569224X" xr:uid="{00000000-0004-0000-0000-0000700E0000}"/>
    <hyperlink ref="E3708" location="A125549568F" display="A125549568F" xr:uid="{00000000-0004-0000-0000-0000710E0000}"/>
    <hyperlink ref="E3709" location="A125577648C" display="A125577648C" xr:uid="{00000000-0004-0000-0000-0000720E0000}"/>
    <hyperlink ref="E3710" location="A125563608A" display="A125563608A" xr:uid="{00000000-0004-0000-0000-0000730E0000}"/>
    <hyperlink ref="E3711" location="A125557992T" display="A125557992T" xr:uid="{00000000-0004-0000-0000-0000740E0000}"/>
    <hyperlink ref="E3712" location="A125586072T" display="A125586072T" xr:uid="{00000000-0004-0000-0000-0000750E0000}"/>
    <hyperlink ref="E3713" location="A125572032R" display="A125572032R" xr:uid="{00000000-0004-0000-0000-0000760E0000}"/>
    <hyperlink ref="E3714" location="A125560800W" display="A125560800W" xr:uid="{00000000-0004-0000-0000-0000770E0000}"/>
    <hyperlink ref="E3715" location="A125588880A" display="A125588880A" xr:uid="{00000000-0004-0000-0000-0000780E0000}"/>
    <hyperlink ref="E3716" location="A125574840X" display="A125574840X" xr:uid="{00000000-0004-0000-0000-0000790E0000}"/>
    <hyperlink ref="E3717" location="A125552377X" display="A125552377X" xr:uid="{00000000-0004-0000-0000-00007A0E0000}"/>
    <hyperlink ref="E3718" location="A125580457W" display="A125580457W" xr:uid="{00000000-0004-0000-0000-00007B0E0000}"/>
    <hyperlink ref="E3719" location="A125566417R" display="A125566417R" xr:uid="{00000000-0004-0000-0000-00007C0E0000}"/>
    <hyperlink ref="E3720" location="A125552264C" display="A125552264C" xr:uid="{00000000-0004-0000-0000-00007D0E0000}"/>
    <hyperlink ref="E3721" location="A125580344A" display="A125580344A" xr:uid="{00000000-0004-0000-0000-00007E0E0000}"/>
    <hyperlink ref="E3722" location="A125566304V" display="A125566304V" xr:uid="{00000000-0004-0000-0000-00007F0E0000}"/>
    <hyperlink ref="E3723" location="A125555072R" display="A125555072R" xr:uid="{00000000-0004-0000-0000-0000800E0000}"/>
    <hyperlink ref="E3724" location="A125583152L" display="A125583152L" xr:uid="{00000000-0004-0000-0000-0000810E0000}"/>
    <hyperlink ref="E3725" location="A125569112F" display="A125569112F" xr:uid="{00000000-0004-0000-0000-0000820E0000}"/>
    <hyperlink ref="E3726" location="A125549456L" display="A125549456L" xr:uid="{00000000-0004-0000-0000-0000830E0000}"/>
    <hyperlink ref="E3727" location="A125577536K" display="A125577536K" xr:uid="{00000000-0004-0000-0000-0000840E0000}"/>
    <hyperlink ref="E3728" location="A125563496V" display="A125563496V" xr:uid="{00000000-0004-0000-0000-0000850E0000}"/>
    <hyperlink ref="E3729" location="A125557880X" display="A125557880X" xr:uid="{00000000-0004-0000-0000-0000860E0000}"/>
    <hyperlink ref="E3730" location="A125585960W" display="A125585960W" xr:uid="{00000000-0004-0000-0000-0000870E0000}"/>
    <hyperlink ref="E3731" location="A125571920V" display="A125571920V" xr:uid="{00000000-0004-0000-0000-0000880E0000}"/>
    <hyperlink ref="E3732" location="A125560688J" display="A125560688J" xr:uid="{00000000-0004-0000-0000-0000890E0000}"/>
    <hyperlink ref="E3733" location="A125588768A" display="A125588768A" xr:uid="{00000000-0004-0000-0000-00008A0E0000}"/>
    <hyperlink ref="E3734" location="A125574728X" display="A125574728X" xr:uid="{00000000-0004-0000-0000-00008B0E0000}"/>
    <hyperlink ref="E3735" location="A125552265F" display="A125552265F" xr:uid="{00000000-0004-0000-0000-00008C0E0000}"/>
    <hyperlink ref="E3736" location="A125580345C" display="A125580345C" xr:uid="{00000000-0004-0000-0000-00008D0E0000}"/>
    <hyperlink ref="E3737" location="A125566305W" display="A125566305W" xr:uid="{00000000-0004-0000-0000-00008E0E0000}"/>
    <hyperlink ref="E3738" location="A125552384W" display="A125552384W" xr:uid="{00000000-0004-0000-0000-00008F0E0000}"/>
    <hyperlink ref="E3739" location="A125580464V" display="A125580464V" xr:uid="{00000000-0004-0000-0000-0000900E0000}"/>
    <hyperlink ref="E3740" location="A125566424L" display="A125566424L" xr:uid="{00000000-0004-0000-0000-0000910E0000}"/>
    <hyperlink ref="E3741" location="A125555192J" display="A125555192J" xr:uid="{00000000-0004-0000-0000-0000920E0000}"/>
    <hyperlink ref="E3742" location="A125583272F" display="A125583272F" xr:uid="{00000000-0004-0000-0000-0000930E0000}"/>
    <hyperlink ref="E3743" location="A125569232X" display="A125569232X" xr:uid="{00000000-0004-0000-0000-0000940E0000}"/>
    <hyperlink ref="E3744" location="A125549576F" display="A125549576F" xr:uid="{00000000-0004-0000-0000-0000950E0000}"/>
    <hyperlink ref="E3745" location="A125577656C" display="A125577656C" xr:uid="{00000000-0004-0000-0000-0000960E0000}"/>
    <hyperlink ref="E3746" location="A125563616A" display="A125563616A" xr:uid="{00000000-0004-0000-0000-0000970E0000}"/>
    <hyperlink ref="E3747" location="A125558000J" display="A125558000J" xr:uid="{00000000-0004-0000-0000-0000980E0000}"/>
    <hyperlink ref="E3748" location="A125586080T" display="A125586080T" xr:uid="{00000000-0004-0000-0000-0000990E0000}"/>
    <hyperlink ref="E3749" location="A125572040R" display="A125572040R" xr:uid="{00000000-0004-0000-0000-00009A0E0000}"/>
    <hyperlink ref="E3750" location="A125560808R" display="A125560808R" xr:uid="{00000000-0004-0000-0000-00009B0E0000}"/>
    <hyperlink ref="E3751" location="A125588888V" display="A125588888V" xr:uid="{00000000-0004-0000-0000-00009C0E0000}"/>
    <hyperlink ref="E3752" location="A125574848T" display="A125574848T" xr:uid="{00000000-0004-0000-0000-00009D0E0000}"/>
    <hyperlink ref="E3753" location="A125552385X" display="A125552385X" xr:uid="{00000000-0004-0000-0000-00009E0E0000}"/>
    <hyperlink ref="E3754" location="A125580465W" display="A125580465W" xr:uid="{00000000-0004-0000-0000-00009F0E0000}"/>
    <hyperlink ref="E3755" location="A125566425R" display="A125566425R" xr:uid="{00000000-0004-0000-0000-0000A00E0000}"/>
    <hyperlink ref="E3756" location="A125552392W" display="A125552392W" xr:uid="{00000000-0004-0000-0000-0000A10E0000}"/>
    <hyperlink ref="E3757" location="A125580472V" display="A125580472V" xr:uid="{00000000-0004-0000-0000-0000A20E0000}"/>
    <hyperlink ref="E3758" location="A125566432L" display="A125566432L" xr:uid="{00000000-0004-0000-0000-0000A30E0000}"/>
    <hyperlink ref="E3759" location="A125555200W" display="A125555200W" xr:uid="{00000000-0004-0000-0000-0000A40E0000}"/>
    <hyperlink ref="E3760" location="A125583280F" display="A125583280F" xr:uid="{00000000-0004-0000-0000-0000A50E0000}"/>
    <hyperlink ref="E3761" location="A125569240X" display="A125569240X" xr:uid="{00000000-0004-0000-0000-0000A60E0000}"/>
    <hyperlink ref="E3762" location="A125549584F" display="A125549584F" xr:uid="{00000000-0004-0000-0000-0000A70E0000}"/>
    <hyperlink ref="E3763" location="A125577664C" display="A125577664C" xr:uid="{00000000-0004-0000-0000-0000A80E0000}"/>
    <hyperlink ref="E3764" location="A125563624A" display="A125563624A" xr:uid="{00000000-0004-0000-0000-0000A90E0000}"/>
    <hyperlink ref="E3765" location="A125558008A" display="A125558008A" xr:uid="{00000000-0004-0000-0000-0000AA0E0000}"/>
    <hyperlink ref="E3766" location="A125586088K" display="A125586088K" xr:uid="{00000000-0004-0000-0000-0000AB0E0000}"/>
    <hyperlink ref="E3767" location="A125572048J" display="A125572048J" xr:uid="{00000000-0004-0000-0000-0000AC0E0000}"/>
    <hyperlink ref="E3768" location="A125560816R" display="A125560816R" xr:uid="{00000000-0004-0000-0000-0000AD0E0000}"/>
    <hyperlink ref="E3769" location="A125588896V" display="A125588896V" xr:uid="{00000000-0004-0000-0000-0000AE0E0000}"/>
    <hyperlink ref="E3770" location="A125574856T" display="A125574856T" xr:uid="{00000000-0004-0000-0000-0000AF0E0000}"/>
    <hyperlink ref="E3771" location="A125552393X" display="A125552393X" xr:uid="{00000000-0004-0000-0000-0000B00E0000}"/>
    <hyperlink ref="E3772" location="A125580473W" display="A125580473W" xr:uid="{00000000-0004-0000-0000-0000B10E0000}"/>
    <hyperlink ref="E3773" location="A125566433R" display="A125566433R" xr:uid="{00000000-0004-0000-0000-0000B20E0000}"/>
    <hyperlink ref="E3774" location="A125552512C" display="A125552512C" xr:uid="{00000000-0004-0000-0000-0000B30E0000}"/>
    <hyperlink ref="E3775" location="A125580592L" display="A125580592L" xr:uid="{00000000-0004-0000-0000-0000B40E0000}"/>
    <hyperlink ref="E3776" location="A125566552F" display="A125566552F" xr:uid="{00000000-0004-0000-0000-0000B50E0000}"/>
    <hyperlink ref="E3777" location="A125555320R" display="A125555320R" xr:uid="{00000000-0004-0000-0000-0000B60E0000}"/>
    <hyperlink ref="E3778" location="A125583400L" display="A125583400L" xr:uid="{00000000-0004-0000-0000-0000B70E0000}"/>
    <hyperlink ref="E3779" location="A125569360T" display="A125569360T" xr:uid="{00000000-0004-0000-0000-0000B80E0000}"/>
    <hyperlink ref="E3780" location="A125549704L" display="A125549704L" xr:uid="{00000000-0004-0000-0000-0000B90E0000}"/>
    <hyperlink ref="E3781" location="A125577784W" display="A125577784W" xr:uid="{00000000-0004-0000-0000-0000BA0E0000}"/>
    <hyperlink ref="E3782" location="A125563744V" display="A125563744V" xr:uid="{00000000-0004-0000-0000-0000BB0E0000}"/>
    <hyperlink ref="E3783" location="A125558128V" display="A125558128V" xr:uid="{00000000-0004-0000-0000-0000BC0E0000}"/>
    <hyperlink ref="E3784" location="A125586208T" display="A125586208T" xr:uid="{00000000-0004-0000-0000-0000BD0E0000}"/>
    <hyperlink ref="E3785" location="A125572168A" display="A125572168A" xr:uid="{00000000-0004-0000-0000-0000BE0E0000}"/>
    <hyperlink ref="E3786" location="A125560936J" display="A125560936J" xr:uid="{00000000-0004-0000-0000-0000BF0E0000}"/>
    <hyperlink ref="E3787" location="A125589016C" display="A125589016C" xr:uid="{00000000-0004-0000-0000-0000C00E0000}"/>
    <hyperlink ref="E3788" location="A125574976K" display="A125574976K" xr:uid="{00000000-0004-0000-0000-0000C10E0000}"/>
    <hyperlink ref="E3789" location="A125552513F" display="A125552513F" xr:uid="{00000000-0004-0000-0000-0000C20E0000}"/>
    <hyperlink ref="E3790" location="A125580593R" display="A125580593R" xr:uid="{00000000-0004-0000-0000-0000C30E0000}"/>
    <hyperlink ref="E3791" location="A125566553J" display="A125566553J" xr:uid="{00000000-0004-0000-0000-0000C40E0000}"/>
    <hyperlink ref="E3792" location="A125552224K" display="A125552224K" xr:uid="{00000000-0004-0000-0000-0000C50E0000}"/>
    <hyperlink ref="E3793" location="A125580304J" display="A125580304J" xr:uid="{00000000-0004-0000-0000-0000C60E0000}"/>
    <hyperlink ref="E3794" location="A125566264L" display="A125566264L" xr:uid="{00000000-0004-0000-0000-0000C70E0000}"/>
    <hyperlink ref="E3795" location="A125555032W" display="A125555032W" xr:uid="{00000000-0004-0000-0000-0000C80E0000}"/>
    <hyperlink ref="E3796" location="A125583112V" display="A125583112V" xr:uid="{00000000-0004-0000-0000-0000C90E0000}"/>
    <hyperlink ref="E3797" location="A125569072X" display="A125569072X" xr:uid="{00000000-0004-0000-0000-0000CA0E0000}"/>
    <hyperlink ref="E3798" location="A125549416V" display="A125549416V" xr:uid="{00000000-0004-0000-0000-0000CB0E0000}"/>
    <hyperlink ref="E3799" location="A125577496C" display="A125577496C" xr:uid="{00000000-0004-0000-0000-0000CC0E0000}"/>
    <hyperlink ref="E3800" location="A125563456A" display="A125563456A" xr:uid="{00000000-0004-0000-0000-0000CD0E0000}"/>
    <hyperlink ref="E3801" location="A125557840F" display="A125557840F" xr:uid="{00000000-0004-0000-0000-0000CE0E0000}"/>
    <hyperlink ref="E3802" location="A125585920C" display="A125585920C" xr:uid="{00000000-0004-0000-0000-0000CF0E0000}"/>
    <hyperlink ref="E3803" location="A125571880L" display="A125571880L" xr:uid="{00000000-0004-0000-0000-0000D00E0000}"/>
    <hyperlink ref="E3804" location="A125560648R" display="A125560648R" xr:uid="{00000000-0004-0000-0000-0000D10E0000}"/>
    <hyperlink ref="E3805" location="A125588728J" display="A125588728J" xr:uid="{00000000-0004-0000-0000-0000D20E0000}"/>
    <hyperlink ref="E3806" location="A125574688T" display="A125574688T" xr:uid="{00000000-0004-0000-0000-0000D30E0000}"/>
    <hyperlink ref="E3807" location="A125552225L" display="A125552225L" xr:uid="{00000000-0004-0000-0000-0000D40E0000}"/>
    <hyperlink ref="E3808" location="A125580305K" display="A125580305K" xr:uid="{00000000-0004-0000-0000-0000D50E0000}"/>
    <hyperlink ref="E3809" location="A125566265R" display="A125566265R" xr:uid="{00000000-0004-0000-0000-0000D60E0000}"/>
    <hyperlink ref="E3810" location="A125552496R" display="A125552496R" xr:uid="{00000000-0004-0000-0000-0000D70E0000}"/>
    <hyperlink ref="E3811" location="A125580576L" display="A125580576L" xr:uid="{00000000-0004-0000-0000-0000D80E0000}"/>
    <hyperlink ref="E3812" location="A125566536F" display="A125566536F" xr:uid="{00000000-0004-0000-0000-0000D90E0000}"/>
    <hyperlink ref="E3813" location="A125555304R" display="A125555304R" xr:uid="{00000000-0004-0000-0000-0000DA0E0000}"/>
    <hyperlink ref="E3814" location="A125583384X" display="A125583384X" xr:uid="{00000000-0004-0000-0000-0000DB0E0000}"/>
    <hyperlink ref="E3815" location="A125569344T" display="A125569344T" xr:uid="{00000000-0004-0000-0000-0000DC0E0000}"/>
    <hyperlink ref="E3816" location="A125549688X" display="A125549688X" xr:uid="{00000000-0004-0000-0000-0000DD0E0000}"/>
    <hyperlink ref="E3817" location="A125577768W" display="A125577768W" xr:uid="{00000000-0004-0000-0000-0000DE0E0000}"/>
    <hyperlink ref="E3818" location="A125563728V" display="A125563728V" xr:uid="{00000000-0004-0000-0000-0000DF0E0000}"/>
    <hyperlink ref="E3819" location="A125558112A" display="A125558112A" xr:uid="{00000000-0004-0000-0000-0000E00E0000}"/>
    <hyperlink ref="E3820" location="A125586192K" display="A125586192K" xr:uid="{00000000-0004-0000-0000-0000E10E0000}"/>
    <hyperlink ref="E3821" location="A125572152J" display="A125572152J" xr:uid="{00000000-0004-0000-0000-0000E20E0000}"/>
    <hyperlink ref="E3822" location="A125560920R" display="A125560920R" xr:uid="{00000000-0004-0000-0000-0000E30E0000}"/>
    <hyperlink ref="E3823" location="A125589000K" display="A125589000K" xr:uid="{00000000-0004-0000-0000-0000E40E0000}"/>
    <hyperlink ref="E3824" location="A125574960T" display="A125574960T" xr:uid="{00000000-0004-0000-0000-0000E50E0000}"/>
    <hyperlink ref="E3825" location="A125552497T" display="A125552497T" xr:uid="{00000000-0004-0000-0000-0000E60E0000}"/>
    <hyperlink ref="E3826" location="A125580577R" display="A125580577R" xr:uid="{00000000-0004-0000-0000-0000E70E0000}"/>
    <hyperlink ref="E3827" location="A125566537J" display="A125566537J" xr:uid="{00000000-0004-0000-0000-0000E80E0000}"/>
    <hyperlink ref="E3828" location="A125552504C" display="A125552504C" xr:uid="{00000000-0004-0000-0000-0000E90E0000}"/>
    <hyperlink ref="E3829" location="A125580584L" display="A125580584L" xr:uid="{00000000-0004-0000-0000-0000EA0E0000}"/>
    <hyperlink ref="E3830" location="A125566544F" display="A125566544F" xr:uid="{00000000-0004-0000-0000-0000EB0E0000}"/>
    <hyperlink ref="E3831" location="A125555312R" display="A125555312R" xr:uid="{00000000-0004-0000-0000-0000EC0E0000}"/>
    <hyperlink ref="E3832" location="A125583392X" display="A125583392X" xr:uid="{00000000-0004-0000-0000-0000ED0E0000}"/>
    <hyperlink ref="E3833" location="A125569352T" display="A125569352T" xr:uid="{00000000-0004-0000-0000-0000EE0E0000}"/>
    <hyperlink ref="E3834" location="A125549696X" display="A125549696X" xr:uid="{00000000-0004-0000-0000-0000EF0E0000}"/>
    <hyperlink ref="E3835" location="A125577776W" display="A125577776W" xr:uid="{00000000-0004-0000-0000-0000F00E0000}"/>
    <hyperlink ref="E3836" location="A125563736V" display="A125563736V" xr:uid="{00000000-0004-0000-0000-0000F10E0000}"/>
    <hyperlink ref="E3837" location="A125558120A" display="A125558120A" xr:uid="{00000000-0004-0000-0000-0000F20E0000}"/>
    <hyperlink ref="E3838" location="A125586200X" display="A125586200X" xr:uid="{00000000-0004-0000-0000-0000F30E0000}"/>
    <hyperlink ref="E3839" location="A125572160J" display="A125572160J" xr:uid="{00000000-0004-0000-0000-0000F40E0000}"/>
    <hyperlink ref="E3840" location="A125560928J" display="A125560928J" xr:uid="{00000000-0004-0000-0000-0000F50E0000}"/>
    <hyperlink ref="E3841" location="A125589008C" display="A125589008C" xr:uid="{00000000-0004-0000-0000-0000F60E0000}"/>
    <hyperlink ref="E3842" location="A125574968K" display="A125574968K" xr:uid="{00000000-0004-0000-0000-0000F70E0000}"/>
    <hyperlink ref="E3843" location="A125552505F" display="A125552505F" xr:uid="{00000000-0004-0000-0000-0000F80E0000}"/>
    <hyperlink ref="E3844" location="A125580585R" display="A125580585R" xr:uid="{00000000-0004-0000-0000-0000F90E0000}"/>
    <hyperlink ref="E3845" location="A125566545J" display="A125566545J" xr:uid="{00000000-0004-0000-0000-0000FA0E0000}"/>
    <hyperlink ref="E3846" location="A125552232K" display="A125552232K" xr:uid="{00000000-0004-0000-0000-0000FB0E0000}"/>
    <hyperlink ref="E3847" location="A125580312J" display="A125580312J" xr:uid="{00000000-0004-0000-0000-0000FC0E0000}"/>
    <hyperlink ref="E3848" location="A125566272L" display="A125566272L" xr:uid="{00000000-0004-0000-0000-0000FD0E0000}"/>
    <hyperlink ref="E3849" location="A125555040W" display="A125555040W" xr:uid="{00000000-0004-0000-0000-0000FE0E0000}"/>
    <hyperlink ref="E3850" location="A125583120V" display="A125583120V" xr:uid="{00000000-0004-0000-0000-0000FF0E0000}"/>
    <hyperlink ref="E3851" location="A125569080X" display="A125569080X" xr:uid="{00000000-0004-0000-0000-0000000F0000}"/>
    <hyperlink ref="E3852" location="A125549424V" display="A125549424V" xr:uid="{00000000-0004-0000-0000-0000010F0000}"/>
    <hyperlink ref="E3853" location="A125577504T" display="A125577504T" xr:uid="{00000000-0004-0000-0000-0000020F0000}"/>
    <hyperlink ref="E3854" location="A125563464A" display="A125563464A" xr:uid="{00000000-0004-0000-0000-0000030F0000}"/>
    <hyperlink ref="E3855" location="A125557848X" display="A125557848X" xr:uid="{00000000-0004-0000-0000-0000040F0000}"/>
    <hyperlink ref="E3856" location="A125585928W" display="A125585928W" xr:uid="{00000000-0004-0000-0000-0000050F0000}"/>
    <hyperlink ref="E3857" location="A125571888F" display="A125571888F" xr:uid="{00000000-0004-0000-0000-0000060F0000}"/>
    <hyperlink ref="E3858" location="A125560656R" display="A125560656R" xr:uid="{00000000-0004-0000-0000-0000070F0000}"/>
    <hyperlink ref="E3859" location="A125588736J" display="A125588736J" xr:uid="{00000000-0004-0000-0000-0000080F0000}"/>
    <hyperlink ref="E3860" location="A125574696T" display="A125574696T" xr:uid="{00000000-0004-0000-0000-0000090F0000}"/>
    <hyperlink ref="E3861" location="A125552233L" display="A125552233L" xr:uid="{00000000-0004-0000-0000-00000A0F0000}"/>
    <hyperlink ref="E3862" location="A125580313K" display="A125580313K" xr:uid="{00000000-0004-0000-0000-00000B0F0000}"/>
    <hyperlink ref="E3863" location="A125566273R" display="A125566273R" xr:uid="{00000000-0004-0000-0000-00000C0F0000}"/>
    <hyperlink ref="E3864" location="A125552312K" display="A125552312K" xr:uid="{00000000-0004-0000-0000-00000D0F0000}"/>
    <hyperlink ref="E3865" location="A125580392V" display="A125580392V" xr:uid="{00000000-0004-0000-0000-00000E0F0000}"/>
    <hyperlink ref="E3866" location="A125566352L" display="A125566352L" xr:uid="{00000000-0004-0000-0000-00000F0F0000}"/>
    <hyperlink ref="E3867" location="A125555120W" display="A125555120W" xr:uid="{00000000-0004-0000-0000-0000100F0000}"/>
    <hyperlink ref="E3868" location="A125583200V" display="A125583200V" xr:uid="{00000000-0004-0000-0000-0000110F0000}"/>
    <hyperlink ref="E3869" location="A125569160X" display="A125569160X" xr:uid="{00000000-0004-0000-0000-0000120F0000}"/>
    <hyperlink ref="E3870" location="A125549504V" display="A125549504V" xr:uid="{00000000-0004-0000-0000-0000130F0000}"/>
    <hyperlink ref="E3871" location="A125577584C" display="A125577584C" xr:uid="{00000000-0004-0000-0000-0000140F0000}"/>
    <hyperlink ref="E3872" location="A125563544A" display="A125563544A" xr:uid="{00000000-0004-0000-0000-0000150F0000}"/>
    <hyperlink ref="E3873" location="A125557928X" display="A125557928X" xr:uid="{00000000-0004-0000-0000-0000160F0000}"/>
    <hyperlink ref="E3874" location="A125586008X" display="A125586008X" xr:uid="{00000000-0004-0000-0000-0000170F0000}"/>
    <hyperlink ref="E3875" location="A125571968F" display="A125571968F" xr:uid="{00000000-0004-0000-0000-0000180F0000}"/>
    <hyperlink ref="E3876" location="A125560736R" display="A125560736R" xr:uid="{00000000-0004-0000-0000-0000190F0000}"/>
    <hyperlink ref="E3877" location="A125588816J" display="A125588816J" xr:uid="{00000000-0004-0000-0000-00001A0F0000}"/>
    <hyperlink ref="E3878" location="A125574776T" display="A125574776T" xr:uid="{00000000-0004-0000-0000-00001B0F0000}"/>
    <hyperlink ref="E3879" location="A125552313L" display="A125552313L" xr:uid="{00000000-0004-0000-0000-00001C0F0000}"/>
    <hyperlink ref="E3880" location="A125580393W" display="A125580393W" xr:uid="{00000000-0004-0000-0000-00001D0F0000}"/>
    <hyperlink ref="E3881" location="A125566353R" display="A125566353R" xr:uid="{00000000-0004-0000-0000-00001E0F0000}"/>
    <hyperlink ref="E3882" location="A125552400K" display="A125552400K" xr:uid="{00000000-0004-0000-0000-00001F0F0000}"/>
    <hyperlink ref="E3883" location="A125580480V" display="A125580480V" xr:uid="{00000000-0004-0000-0000-0000200F0000}"/>
    <hyperlink ref="E3884" location="A125566440L" display="A125566440L" xr:uid="{00000000-0004-0000-0000-0000210F0000}"/>
    <hyperlink ref="E3885" location="A125555208R" display="A125555208R" xr:uid="{00000000-0004-0000-0000-0000220F0000}"/>
    <hyperlink ref="E3886" location="A125583288X" display="A125583288X" xr:uid="{00000000-0004-0000-0000-0000230F0000}"/>
    <hyperlink ref="E3887" location="A125569248T" display="A125569248T" xr:uid="{00000000-0004-0000-0000-0000240F0000}"/>
    <hyperlink ref="E3888" location="A125549592F" display="A125549592F" xr:uid="{00000000-0004-0000-0000-0000250F0000}"/>
    <hyperlink ref="E3889" location="A125577672C" display="A125577672C" xr:uid="{00000000-0004-0000-0000-0000260F0000}"/>
    <hyperlink ref="E3890" location="A125563632A" display="A125563632A" xr:uid="{00000000-0004-0000-0000-0000270F0000}"/>
    <hyperlink ref="E3891" location="A125558016A" display="A125558016A" xr:uid="{00000000-0004-0000-0000-0000280F0000}"/>
    <hyperlink ref="E3892" location="A125586096K" display="A125586096K" xr:uid="{00000000-0004-0000-0000-0000290F0000}"/>
    <hyperlink ref="E3893" location="A125572056J" display="A125572056J" xr:uid="{00000000-0004-0000-0000-00002A0F0000}"/>
    <hyperlink ref="E3894" location="A125560824R" display="A125560824R" xr:uid="{00000000-0004-0000-0000-00002B0F0000}"/>
    <hyperlink ref="E3895" location="A125588904J" display="A125588904J" xr:uid="{00000000-0004-0000-0000-00002C0F0000}"/>
    <hyperlink ref="E3896" location="A125574864T" display="A125574864T" xr:uid="{00000000-0004-0000-0000-00002D0F0000}"/>
    <hyperlink ref="E3897" location="A125552401L" display="A125552401L" xr:uid="{00000000-0004-0000-0000-00002E0F0000}"/>
    <hyperlink ref="E3898" location="A125580481W" display="A125580481W" xr:uid="{00000000-0004-0000-0000-00002F0F0000}"/>
    <hyperlink ref="E3899" location="A125566441R" display="A125566441R" xr:uid="{00000000-0004-0000-0000-0000300F0000}"/>
    <hyperlink ref="E3900" location="A125552520C" display="A125552520C" xr:uid="{00000000-0004-0000-0000-0000310F0000}"/>
    <hyperlink ref="E3901" location="A125580600A" display="A125580600A" xr:uid="{00000000-0004-0000-0000-0000320F0000}"/>
    <hyperlink ref="E3902" location="A125566560F" display="A125566560F" xr:uid="{00000000-0004-0000-0000-0000330F0000}"/>
    <hyperlink ref="E3903" location="A125555328J" display="A125555328J" xr:uid="{00000000-0004-0000-0000-0000340F0000}"/>
    <hyperlink ref="E3904" location="A125583408F" display="A125583408F" xr:uid="{00000000-0004-0000-0000-0000350F0000}"/>
    <hyperlink ref="E3905" location="A125569368K" display="A125569368K" xr:uid="{00000000-0004-0000-0000-0000360F0000}"/>
    <hyperlink ref="E3906" location="A125549712L" display="A125549712L" xr:uid="{00000000-0004-0000-0000-0000370F0000}"/>
    <hyperlink ref="E3907" location="A125577792W" display="A125577792W" xr:uid="{00000000-0004-0000-0000-0000380F0000}"/>
    <hyperlink ref="E3908" location="A125563752V" display="A125563752V" xr:uid="{00000000-0004-0000-0000-0000390F0000}"/>
    <hyperlink ref="E3909" location="A125558136V" display="A125558136V" xr:uid="{00000000-0004-0000-0000-00003A0F0000}"/>
    <hyperlink ref="E3910" location="A125586216T" display="A125586216T" xr:uid="{00000000-0004-0000-0000-00003B0F0000}"/>
    <hyperlink ref="E3911" location="A125572176A" display="A125572176A" xr:uid="{00000000-0004-0000-0000-00003C0F0000}"/>
    <hyperlink ref="E3912" location="A125560944J" display="A125560944J" xr:uid="{00000000-0004-0000-0000-00003D0F0000}"/>
    <hyperlink ref="E3913" location="A125589024C" display="A125589024C" xr:uid="{00000000-0004-0000-0000-00003E0F0000}"/>
    <hyperlink ref="E3914" location="A125574984K" display="A125574984K" xr:uid="{00000000-0004-0000-0000-00003F0F0000}"/>
    <hyperlink ref="E3915" location="A125552521F" display="A125552521F" xr:uid="{00000000-0004-0000-0000-0000400F0000}"/>
    <hyperlink ref="E3916" location="A125580601C" display="A125580601C" xr:uid="{00000000-0004-0000-0000-0000410F0000}"/>
    <hyperlink ref="E3917" location="A125566561J" display="A125566561J" xr:uid="{00000000-0004-0000-0000-0000420F0000}"/>
    <hyperlink ref="E3918" location="A125552240K" display="A125552240K" xr:uid="{00000000-0004-0000-0000-0000430F0000}"/>
    <hyperlink ref="E3919" location="A125580320J" display="A125580320J" xr:uid="{00000000-0004-0000-0000-0000440F0000}"/>
    <hyperlink ref="E3920" location="A125566280L" display="A125566280L" xr:uid="{00000000-0004-0000-0000-0000450F0000}"/>
    <hyperlink ref="E3921" location="A125555048R" display="A125555048R" xr:uid="{00000000-0004-0000-0000-0000460F0000}"/>
    <hyperlink ref="E3922" location="A125583128L" display="A125583128L" xr:uid="{00000000-0004-0000-0000-0000470F0000}"/>
    <hyperlink ref="E3923" location="A125569088T" display="A125569088T" xr:uid="{00000000-0004-0000-0000-0000480F0000}"/>
    <hyperlink ref="E3924" location="A125549432V" display="A125549432V" xr:uid="{00000000-0004-0000-0000-0000490F0000}"/>
    <hyperlink ref="E3925" location="A125577512T" display="A125577512T" xr:uid="{00000000-0004-0000-0000-00004A0F0000}"/>
    <hyperlink ref="E3926" location="A125563472A" display="A125563472A" xr:uid="{00000000-0004-0000-0000-00004B0F0000}"/>
    <hyperlink ref="E3927" location="A125557856X" display="A125557856X" xr:uid="{00000000-0004-0000-0000-00004C0F0000}"/>
    <hyperlink ref="E3928" location="A125585936W" display="A125585936W" xr:uid="{00000000-0004-0000-0000-00004D0F0000}"/>
    <hyperlink ref="E3929" location="A125571896F" display="A125571896F" xr:uid="{00000000-0004-0000-0000-00004E0F0000}"/>
    <hyperlink ref="E3930" location="A125560664R" display="A125560664R" xr:uid="{00000000-0004-0000-0000-00004F0F0000}"/>
    <hyperlink ref="E3931" location="A125588744J" display="A125588744J" xr:uid="{00000000-0004-0000-0000-0000500F0000}"/>
    <hyperlink ref="E3932" location="A125574704F" display="A125574704F" xr:uid="{00000000-0004-0000-0000-0000510F0000}"/>
    <hyperlink ref="E3933" location="A125552241L" display="A125552241L" xr:uid="{00000000-0004-0000-0000-0000520F0000}"/>
    <hyperlink ref="E3934" location="A125580321K" display="A125580321K" xr:uid="{00000000-0004-0000-0000-0000530F0000}"/>
    <hyperlink ref="E3935" location="A125566281R" display="A125566281R" xr:uid="{00000000-0004-0000-0000-0000540F0000}"/>
    <hyperlink ref="E3936" location="A125552440C" display="A125552440C" xr:uid="{00000000-0004-0000-0000-0000550F0000}"/>
    <hyperlink ref="E3937" location="A125580520A" display="A125580520A" xr:uid="{00000000-0004-0000-0000-0000560F0000}"/>
    <hyperlink ref="E3938" location="A125566480F" display="A125566480F" xr:uid="{00000000-0004-0000-0000-0000570F0000}"/>
    <hyperlink ref="E3939" location="A125555248J" display="A125555248J" xr:uid="{00000000-0004-0000-0000-0000580F0000}"/>
    <hyperlink ref="E3940" location="A125583328F" display="A125583328F" xr:uid="{00000000-0004-0000-0000-0000590F0000}"/>
    <hyperlink ref="E3941" location="A125569288K" display="A125569288K" xr:uid="{00000000-0004-0000-0000-00005A0F0000}"/>
    <hyperlink ref="E3942" location="A125549632L" display="A125549632L" xr:uid="{00000000-0004-0000-0000-00005B0F0000}"/>
    <hyperlink ref="E3943" location="A125577712K" display="A125577712K" xr:uid="{00000000-0004-0000-0000-00005C0F0000}"/>
    <hyperlink ref="E3944" location="A125563672V" display="A125563672V" xr:uid="{00000000-0004-0000-0000-00005D0F0000}"/>
    <hyperlink ref="E3945" location="A125558056V" display="A125558056V" xr:uid="{00000000-0004-0000-0000-00005E0F0000}"/>
    <hyperlink ref="E3946" location="A125586136T" display="A125586136T" xr:uid="{00000000-0004-0000-0000-00005F0F0000}"/>
    <hyperlink ref="E3947" location="A125572096A" display="A125572096A" xr:uid="{00000000-0004-0000-0000-0000600F0000}"/>
    <hyperlink ref="E3948" location="A125560864J" display="A125560864J" xr:uid="{00000000-0004-0000-0000-0000610F0000}"/>
    <hyperlink ref="E3949" location="A125588944A" display="A125588944A" xr:uid="{00000000-0004-0000-0000-0000620F0000}"/>
    <hyperlink ref="E3950" location="A125574904X" display="A125574904X" xr:uid="{00000000-0004-0000-0000-0000630F0000}"/>
    <hyperlink ref="E3951" location="A125552441F" display="A125552441F" xr:uid="{00000000-0004-0000-0000-0000640F0000}"/>
    <hyperlink ref="E3952" location="A125580521C" display="A125580521C" xr:uid="{00000000-0004-0000-0000-0000650F0000}"/>
    <hyperlink ref="E3953" location="A125566481J" display="A125566481J" xr:uid="{00000000-0004-0000-0000-0000660F0000}"/>
    <hyperlink ref="E3954" location="A125552448W" display="A125552448W" xr:uid="{00000000-0004-0000-0000-0000670F0000}"/>
    <hyperlink ref="E3955" location="A125580528V" display="A125580528V" xr:uid="{00000000-0004-0000-0000-0000680F0000}"/>
    <hyperlink ref="E3956" location="A125566488X" display="A125566488X" xr:uid="{00000000-0004-0000-0000-0000690F0000}"/>
    <hyperlink ref="E3957" location="A125555256J" display="A125555256J" xr:uid="{00000000-0004-0000-0000-00006A0F0000}"/>
    <hyperlink ref="E3958" location="A125583336F" display="A125583336F" xr:uid="{00000000-0004-0000-0000-00006B0F0000}"/>
    <hyperlink ref="E3959" location="A125569296K" display="A125569296K" xr:uid="{00000000-0004-0000-0000-00006C0F0000}"/>
    <hyperlink ref="E3960" location="A125549640L" display="A125549640L" xr:uid="{00000000-0004-0000-0000-00006D0F0000}"/>
    <hyperlink ref="E3961" location="A125577720K" display="A125577720K" xr:uid="{00000000-0004-0000-0000-00006E0F0000}"/>
    <hyperlink ref="E3962" location="A125563680V" display="A125563680V" xr:uid="{00000000-0004-0000-0000-00006F0F0000}"/>
    <hyperlink ref="E3963" location="A125558064V" display="A125558064V" xr:uid="{00000000-0004-0000-0000-0000700F0000}"/>
    <hyperlink ref="E3964" location="A125586144T" display="A125586144T" xr:uid="{00000000-0004-0000-0000-0000710F0000}"/>
    <hyperlink ref="E3965" location="A125572104R" display="A125572104R" xr:uid="{00000000-0004-0000-0000-0000720F0000}"/>
    <hyperlink ref="E3966" location="A125560872J" display="A125560872J" xr:uid="{00000000-0004-0000-0000-0000730F0000}"/>
    <hyperlink ref="E3967" location="A125588952A" display="A125588952A" xr:uid="{00000000-0004-0000-0000-0000740F0000}"/>
    <hyperlink ref="E3968" location="A125574912X" display="A125574912X" xr:uid="{00000000-0004-0000-0000-0000750F0000}"/>
    <hyperlink ref="E3969" location="A125552449X" display="A125552449X" xr:uid="{00000000-0004-0000-0000-0000760F0000}"/>
    <hyperlink ref="E3970" location="A125580529W" display="A125580529W" xr:uid="{00000000-0004-0000-0000-0000770F0000}"/>
    <hyperlink ref="E3971" location="A125566489A" display="A125566489A" xr:uid="{00000000-0004-0000-0000-0000780F0000}"/>
    <hyperlink ref="E3972" location="A125552280C" display="A125552280C" xr:uid="{00000000-0004-0000-0000-0000790F0000}"/>
    <hyperlink ref="E3973" location="A125580360A" display="A125580360A" xr:uid="{00000000-0004-0000-0000-00007A0F0000}"/>
    <hyperlink ref="E3974" location="A125566320V" display="A125566320V" xr:uid="{00000000-0004-0000-0000-00007B0F0000}"/>
    <hyperlink ref="E3975" location="A125555088J" display="A125555088J" xr:uid="{00000000-0004-0000-0000-00007C0F0000}"/>
    <hyperlink ref="E3976" location="A125583168F" display="A125583168F" xr:uid="{00000000-0004-0000-0000-00007D0F0000}"/>
    <hyperlink ref="E3977" location="A125569128X" display="A125569128X" xr:uid="{00000000-0004-0000-0000-00007E0F0000}"/>
    <hyperlink ref="E3978" location="A125549472L" display="A125549472L" xr:uid="{00000000-0004-0000-0000-00007F0F0000}"/>
    <hyperlink ref="E3979" location="A125577552K" display="A125577552K" xr:uid="{00000000-0004-0000-0000-0000800F0000}"/>
    <hyperlink ref="E3980" location="A125563512J" display="A125563512J" xr:uid="{00000000-0004-0000-0000-0000810F0000}"/>
    <hyperlink ref="E3981" location="A125557896T" display="A125557896T" xr:uid="{00000000-0004-0000-0000-0000820F0000}"/>
    <hyperlink ref="E3982" location="A125585976R" display="A125585976R" xr:uid="{00000000-0004-0000-0000-0000830F0000}"/>
    <hyperlink ref="E3983" location="A125571936L" display="A125571936L" xr:uid="{00000000-0004-0000-0000-0000840F0000}"/>
    <hyperlink ref="E3984" location="A125560704W" display="A125560704W" xr:uid="{00000000-0004-0000-0000-0000850F0000}"/>
    <hyperlink ref="E3985" location="A125588784A" display="A125588784A" xr:uid="{00000000-0004-0000-0000-0000860F0000}"/>
    <hyperlink ref="E3986" location="A125574744X" display="A125574744X" xr:uid="{00000000-0004-0000-0000-0000870F0000}"/>
    <hyperlink ref="E3987" location="A125552281F" display="A125552281F" xr:uid="{00000000-0004-0000-0000-0000880F0000}"/>
    <hyperlink ref="E3988" location="A125580361C" display="A125580361C" xr:uid="{00000000-0004-0000-0000-0000890F0000}"/>
    <hyperlink ref="E3989" location="A125566321W" display="A125566321W" xr:uid="{00000000-0004-0000-0000-00008A0F0000}"/>
    <hyperlink ref="E3990" location="A125552248C" display="A125552248C" xr:uid="{00000000-0004-0000-0000-00008B0F0000}"/>
    <hyperlink ref="E3991" location="A125580328A" display="A125580328A" xr:uid="{00000000-0004-0000-0000-00008C0F0000}"/>
    <hyperlink ref="E3992" location="A125566288F" display="A125566288F" xr:uid="{00000000-0004-0000-0000-00008D0F0000}"/>
    <hyperlink ref="E3993" location="A125555056R" display="A125555056R" xr:uid="{00000000-0004-0000-0000-00008E0F0000}"/>
    <hyperlink ref="E3994" location="A125583136L" display="A125583136L" xr:uid="{00000000-0004-0000-0000-00008F0F0000}"/>
    <hyperlink ref="E3995" location="A125569096T" display="A125569096T" xr:uid="{00000000-0004-0000-0000-0000900F0000}"/>
    <hyperlink ref="E3996" location="A125549440V" display="A125549440V" xr:uid="{00000000-0004-0000-0000-0000910F0000}"/>
    <hyperlink ref="E3997" location="A125577520T" display="A125577520T" xr:uid="{00000000-0004-0000-0000-0000920F0000}"/>
    <hyperlink ref="E3998" location="A125563480A" display="A125563480A" xr:uid="{00000000-0004-0000-0000-0000930F0000}"/>
    <hyperlink ref="E3999" location="A125557864X" display="A125557864X" xr:uid="{00000000-0004-0000-0000-0000940F0000}"/>
    <hyperlink ref="E4000" location="A125585944W" display="A125585944W" xr:uid="{00000000-0004-0000-0000-0000950F0000}"/>
    <hyperlink ref="E4001" location="A125571904V" display="A125571904V" xr:uid="{00000000-0004-0000-0000-0000960F0000}"/>
    <hyperlink ref="E4002" location="A125560672R" display="A125560672R" xr:uid="{00000000-0004-0000-0000-0000970F0000}"/>
    <hyperlink ref="E4003" location="A125588752J" display="A125588752J" xr:uid="{00000000-0004-0000-0000-0000980F0000}"/>
    <hyperlink ref="E4004" location="A125574712F" display="A125574712F" xr:uid="{00000000-0004-0000-0000-0000990F0000}"/>
    <hyperlink ref="E4005" location="A125552249F" display="A125552249F" xr:uid="{00000000-0004-0000-0000-00009A0F0000}"/>
    <hyperlink ref="E4006" location="A125580329C" display="A125580329C" xr:uid="{00000000-0004-0000-0000-00009B0F0000}"/>
    <hyperlink ref="E4007" location="A125566289J" display="A125566289J" xr:uid="{00000000-0004-0000-0000-00009C0F0000}"/>
    <hyperlink ref="E4008" location="A125552320K" display="A125552320K" xr:uid="{00000000-0004-0000-0000-00009D0F0000}"/>
    <hyperlink ref="E4009" location="A125580400J" display="A125580400J" xr:uid="{00000000-0004-0000-0000-00009E0F0000}"/>
    <hyperlink ref="E4010" location="A125566360L" display="A125566360L" xr:uid="{00000000-0004-0000-0000-00009F0F0000}"/>
    <hyperlink ref="E4011" location="A125555128R" display="A125555128R" xr:uid="{00000000-0004-0000-0000-0000A00F0000}"/>
    <hyperlink ref="E4012" location="A125583208L" display="A125583208L" xr:uid="{00000000-0004-0000-0000-0000A10F0000}"/>
    <hyperlink ref="E4013" location="A125569168T" display="A125569168T" xr:uid="{00000000-0004-0000-0000-0000A20F0000}"/>
    <hyperlink ref="E4014" location="A125549512V" display="A125549512V" xr:uid="{00000000-0004-0000-0000-0000A30F0000}"/>
    <hyperlink ref="E4015" location="A125577592C" display="A125577592C" xr:uid="{00000000-0004-0000-0000-0000A40F0000}"/>
    <hyperlink ref="E4016" location="A125563552A" display="A125563552A" xr:uid="{00000000-0004-0000-0000-0000A50F0000}"/>
    <hyperlink ref="E4017" location="A125557936X" display="A125557936X" xr:uid="{00000000-0004-0000-0000-0000A60F0000}"/>
    <hyperlink ref="E4018" location="A125586016X" display="A125586016X" xr:uid="{00000000-0004-0000-0000-0000A70F0000}"/>
    <hyperlink ref="E4019" location="A125571976F" display="A125571976F" xr:uid="{00000000-0004-0000-0000-0000A80F0000}"/>
    <hyperlink ref="E4020" location="A125560744R" display="A125560744R" xr:uid="{00000000-0004-0000-0000-0000A90F0000}"/>
    <hyperlink ref="E4021" location="A125588824J" display="A125588824J" xr:uid="{00000000-0004-0000-0000-0000AA0F0000}"/>
    <hyperlink ref="E4022" location="A125574784T" display="A125574784T" xr:uid="{00000000-0004-0000-0000-0000AB0F0000}"/>
    <hyperlink ref="E4023" location="A125552321L" display="A125552321L" xr:uid="{00000000-0004-0000-0000-0000AC0F0000}"/>
    <hyperlink ref="E4024" location="A125580401K" display="A125580401K" xr:uid="{00000000-0004-0000-0000-0000AD0F0000}"/>
    <hyperlink ref="E4025" location="A125566361R" display="A125566361R" xr:uid="{00000000-0004-0000-0000-0000AE0F0000}"/>
    <hyperlink ref="E4026" location="A125552272C" display="A125552272C" xr:uid="{00000000-0004-0000-0000-0000AF0F0000}"/>
    <hyperlink ref="E4027" location="A125580352A" display="A125580352A" xr:uid="{00000000-0004-0000-0000-0000B00F0000}"/>
    <hyperlink ref="E4028" location="A125566312V" display="A125566312V" xr:uid="{00000000-0004-0000-0000-0000B10F0000}"/>
    <hyperlink ref="E4029" location="A125555080R" display="A125555080R" xr:uid="{00000000-0004-0000-0000-0000B20F0000}"/>
    <hyperlink ref="E4030" location="A125583160L" display="A125583160L" xr:uid="{00000000-0004-0000-0000-0000B30F0000}"/>
    <hyperlink ref="E4031" location="A125569120F" display="A125569120F" xr:uid="{00000000-0004-0000-0000-0000B40F0000}"/>
    <hyperlink ref="E4032" location="A125549464L" display="A125549464L" xr:uid="{00000000-0004-0000-0000-0000B50F0000}"/>
    <hyperlink ref="E4033" location="A125577544K" display="A125577544K" xr:uid="{00000000-0004-0000-0000-0000B60F0000}"/>
    <hyperlink ref="E4034" location="A125563504J" display="A125563504J" xr:uid="{00000000-0004-0000-0000-0000B70F0000}"/>
    <hyperlink ref="E4035" location="A125557888T" display="A125557888T" xr:uid="{00000000-0004-0000-0000-0000B80F0000}"/>
    <hyperlink ref="E4036" location="A125585968R" display="A125585968R" xr:uid="{00000000-0004-0000-0000-0000B90F0000}"/>
    <hyperlink ref="E4037" location="A125571928L" display="A125571928L" xr:uid="{00000000-0004-0000-0000-0000BA0F0000}"/>
    <hyperlink ref="E4038" location="A125560696J" display="A125560696J" xr:uid="{00000000-0004-0000-0000-0000BB0F0000}"/>
    <hyperlink ref="E4039" location="A125588776A" display="A125588776A" xr:uid="{00000000-0004-0000-0000-0000BC0F0000}"/>
    <hyperlink ref="E4040" location="A125574736X" display="A125574736X" xr:uid="{00000000-0004-0000-0000-0000BD0F0000}"/>
    <hyperlink ref="E4041" location="A125552273F" display="A125552273F" xr:uid="{00000000-0004-0000-0000-0000BE0F0000}"/>
    <hyperlink ref="E4042" location="A125580353C" display="A125580353C" xr:uid="{00000000-0004-0000-0000-0000BF0F0000}"/>
    <hyperlink ref="E4043" location="A125566313W" display="A125566313W" xr:uid="{00000000-0004-0000-0000-0000C00F0000}"/>
    <hyperlink ref="E4044" location="A125552328C" display="A125552328C" xr:uid="{00000000-0004-0000-0000-0000C10F0000}"/>
    <hyperlink ref="E4045" location="A125580408A" display="A125580408A" xr:uid="{00000000-0004-0000-0000-0000C20F0000}"/>
    <hyperlink ref="E4046" location="A125566368F" display="A125566368F" xr:uid="{00000000-0004-0000-0000-0000C30F0000}"/>
    <hyperlink ref="E4047" location="A125555136R" display="A125555136R" xr:uid="{00000000-0004-0000-0000-0000C40F0000}"/>
    <hyperlink ref="E4048" location="A125583216L" display="A125583216L" xr:uid="{00000000-0004-0000-0000-0000C50F0000}"/>
    <hyperlink ref="E4049" location="A125569176T" display="A125569176T" xr:uid="{00000000-0004-0000-0000-0000C60F0000}"/>
    <hyperlink ref="E4050" location="A125549520V" display="A125549520V" xr:uid="{00000000-0004-0000-0000-0000C70F0000}"/>
    <hyperlink ref="E4051" location="A125577600T" display="A125577600T" xr:uid="{00000000-0004-0000-0000-0000C80F0000}"/>
    <hyperlink ref="E4052" location="A125563560A" display="A125563560A" xr:uid="{00000000-0004-0000-0000-0000C90F0000}"/>
    <hyperlink ref="E4053" location="A125557944X" display="A125557944X" xr:uid="{00000000-0004-0000-0000-0000CA0F0000}"/>
    <hyperlink ref="E4054" location="A125586024X" display="A125586024X" xr:uid="{00000000-0004-0000-0000-0000CB0F0000}"/>
    <hyperlink ref="E4055" location="A125571984F" display="A125571984F" xr:uid="{00000000-0004-0000-0000-0000CC0F0000}"/>
    <hyperlink ref="E4056" location="A125560752R" display="A125560752R" xr:uid="{00000000-0004-0000-0000-0000CD0F0000}"/>
    <hyperlink ref="E4057" location="A125588832J" display="A125588832J" xr:uid="{00000000-0004-0000-0000-0000CE0F0000}"/>
    <hyperlink ref="E4058" location="A125574792T" display="A125574792T" xr:uid="{00000000-0004-0000-0000-0000CF0F0000}"/>
    <hyperlink ref="E4059" location="A125552329F" display="A125552329F" xr:uid="{00000000-0004-0000-0000-0000D00F0000}"/>
    <hyperlink ref="E4060" location="A125580409C" display="A125580409C" xr:uid="{00000000-0004-0000-0000-0000D10F0000}"/>
    <hyperlink ref="E4061" location="A125566369J" display="A125566369J" xr:uid="{00000000-0004-0000-0000-0000D20F0000}"/>
    <hyperlink ref="E4062" location="A125552288W" display="A125552288W" xr:uid="{00000000-0004-0000-0000-0000D30F0000}"/>
    <hyperlink ref="E4063" location="A125580368V" display="A125580368V" xr:uid="{00000000-0004-0000-0000-0000D40F0000}"/>
    <hyperlink ref="E4064" location="A125566328L" display="A125566328L" xr:uid="{00000000-0004-0000-0000-0000D50F0000}"/>
    <hyperlink ref="E4065" location="A125555096J" display="A125555096J" xr:uid="{00000000-0004-0000-0000-0000D60F0000}"/>
    <hyperlink ref="E4066" location="A125583176F" display="A125583176F" xr:uid="{00000000-0004-0000-0000-0000D70F0000}"/>
    <hyperlink ref="E4067" location="A125569136X" display="A125569136X" xr:uid="{00000000-0004-0000-0000-0000D80F0000}"/>
    <hyperlink ref="E4068" location="A125549480L" display="A125549480L" xr:uid="{00000000-0004-0000-0000-0000D90F0000}"/>
    <hyperlink ref="E4069" location="A125577560K" display="A125577560K" xr:uid="{00000000-0004-0000-0000-0000DA0F0000}"/>
    <hyperlink ref="E4070" location="A125563520J" display="A125563520J" xr:uid="{00000000-0004-0000-0000-0000DB0F0000}"/>
    <hyperlink ref="E4071" location="A125557904F" display="A125557904F" xr:uid="{00000000-0004-0000-0000-0000DC0F0000}"/>
    <hyperlink ref="E4072" location="A125585984R" display="A125585984R" xr:uid="{00000000-0004-0000-0000-0000DD0F0000}"/>
    <hyperlink ref="E4073" location="A125571944L" display="A125571944L" xr:uid="{00000000-0004-0000-0000-0000DE0F0000}"/>
    <hyperlink ref="E4074" location="A125560712W" display="A125560712W" xr:uid="{00000000-0004-0000-0000-0000DF0F0000}"/>
    <hyperlink ref="E4075" location="A125588792A" display="A125588792A" xr:uid="{00000000-0004-0000-0000-0000E00F0000}"/>
    <hyperlink ref="E4076" location="A125574752X" display="A125574752X" xr:uid="{00000000-0004-0000-0000-0000E10F0000}"/>
    <hyperlink ref="E4077" location="A125552289X" display="A125552289X" xr:uid="{00000000-0004-0000-0000-0000E20F0000}"/>
    <hyperlink ref="E4078" location="A125580369W" display="A125580369W" xr:uid="{00000000-0004-0000-0000-0000E30F0000}"/>
    <hyperlink ref="E4079" location="A125566329R" display="A125566329R" xr:uid="{00000000-0004-0000-0000-0000E40F0000}"/>
    <hyperlink ref="E4080" location="A125552336C" display="A125552336C" xr:uid="{00000000-0004-0000-0000-0000E50F0000}"/>
    <hyperlink ref="E4081" location="A125580416A" display="A125580416A" xr:uid="{00000000-0004-0000-0000-0000E60F0000}"/>
    <hyperlink ref="E4082" location="A125566376F" display="A125566376F" xr:uid="{00000000-0004-0000-0000-0000E70F0000}"/>
    <hyperlink ref="E4083" location="A125555144R" display="A125555144R" xr:uid="{00000000-0004-0000-0000-0000E80F0000}"/>
    <hyperlink ref="E4084" location="A125583224L" display="A125583224L" xr:uid="{00000000-0004-0000-0000-0000E90F0000}"/>
    <hyperlink ref="E4085" location="A125569184T" display="A125569184T" xr:uid="{00000000-0004-0000-0000-0000EA0F0000}"/>
    <hyperlink ref="E4086" location="A125549528L" display="A125549528L" xr:uid="{00000000-0004-0000-0000-0000EB0F0000}"/>
    <hyperlink ref="E4087" location="A125577608K" display="A125577608K" xr:uid="{00000000-0004-0000-0000-0000EC0F0000}"/>
    <hyperlink ref="E4088" location="A125563568V" display="A125563568V" xr:uid="{00000000-0004-0000-0000-0000ED0F0000}"/>
    <hyperlink ref="E4089" location="A125557952X" display="A125557952X" xr:uid="{00000000-0004-0000-0000-0000EE0F0000}"/>
    <hyperlink ref="E4090" location="A125586032X" display="A125586032X" xr:uid="{00000000-0004-0000-0000-0000EF0F0000}"/>
    <hyperlink ref="E4091" location="A125571992F" display="A125571992F" xr:uid="{00000000-0004-0000-0000-0000F00F0000}"/>
    <hyperlink ref="E4092" location="A125560760R" display="A125560760R" xr:uid="{00000000-0004-0000-0000-0000F10F0000}"/>
    <hyperlink ref="E4093" location="A125588840J" display="A125588840J" xr:uid="{00000000-0004-0000-0000-0000F20F0000}"/>
    <hyperlink ref="E4094" location="A125574800F" display="A125574800F" xr:uid="{00000000-0004-0000-0000-0000F30F0000}"/>
    <hyperlink ref="E4095" location="A125552337F" display="A125552337F" xr:uid="{00000000-0004-0000-0000-0000F40F0000}"/>
    <hyperlink ref="E4096" location="A125580417C" display="A125580417C" xr:uid="{00000000-0004-0000-0000-0000F50F0000}"/>
    <hyperlink ref="E4097" location="A125566377J" display="A125566377J" xr:uid="{00000000-0004-0000-0000-0000F60F0000}"/>
    <hyperlink ref="E4098" location="A125552408C" display="A125552408C" xr:uid="{00000000-0004-0000-0000-0000F70F0000}"/>
    <hyperlink ref="E4099" location="A125580488L" display="A125580488L" xr:uid="{00000000-0004-0000-0000-0000F80F0000}"/>
    <hyperlink ref="E4100" location="A125566448F" display="A125566448F" xr:uid="{00000000-0004-0000-0000-0000F90F0000}"/>
    <hyperlink ref="E4101" location="A125555216R" display="A125555216R" xr:uid="{00000000-0004-0000-0000-0000FA0F0000}"/>
    <hyperlink ref="E4102" location="A125583296X" display="A125583296X" xr:uid="{00000000-0004-0000-0000-0000FB0F0000}"/>
    <hyperlink ref="E4103" location="A125569256T" display="A125569256T" xr:uid="{00000000-0004-0000-0000-0000FC0F0000}"/>
    <hyperlink ref="E4104" location="A125549600V" display="A125549600V" xr:uid="{00000000-0004-0000-0000-0000FD0F0000}"/>
    <hyperlink ref="E4105" location="A125577680C" display="A125577680C" xr:uid="{00000000-0004-0000-0000-0000FE0F0000}"/>
    <hyperlink ref="E4106" location="A125563640A" display="A125563640A" xr:uid="{00000000-0004-0000-0000-0000FF0F0000}"/>
    <hyperlink ref="E4107" location="A125558024A" display="A125558024A" xr:uid="{00000000-0004-0000-0000-000000100000}"/>
    <hyperlink ref="E4108" location="A125586104X" display="A125586104X" xr:uid="{00000000-0004-0000-0000-000001100000}"/>
    <hyperlink ref="E4109" location="A125572064J" display="A125572064J" xr:uid="{00000000-0004-0000-0000-000002100000}"/>
    <hyperlink ref="E4110" location="A125560832R" display="A125560832R" xr:uid="{00000000-0004-0000-0000-000003100000}"/>
    <hyperlink ref="E4111" location="A125588912J" display="A125588912J" xr:uid="{00000000-0004-0000-0000-000004100000}"/>
    <hyperlink ref="E4112" location="A125574872T" display="A125574872T" xr:uid="{00000000-0004-0000-0000-000005100000}"/>
    <hyperlink ref="E4113" location="A125552409F" display="A125552409F" xr:uid="{00000000-0004-0000-0000-000006100000}"/>
    <hyperlink ref="E4114" location="A125580489R" display="A125580489R" xr:uid="{00000000-0004-0000-0000-000007100000}"/>
    <hyperlink ref="E4115" location="A125566449J" display="A125566449J" xr:uid="{00000000-0004-0000-0000-000008100000}"/>
    <hyperlink ref="E4116" location="A125552344C" display="A125552344C" xr:uid="{00000000-0004-0000-0000-000009100000}"/>
    <hyperlink ref="E4117" location="A125580424A" display="A125580424A" xr:uid="{00000000-0004-0000-0000-00000A100000}"/>
    <hyperlink ref="E4118" location="A125566384F" display="A125566384F" xr:uid="{00000000-0004-0000-0000-00000B100000}"/>
    <hyperlink ref="E4119" location="A125555152R" display="A125555152R" xr:uid="{00000000-0004-0000-0000-00000C100000}"/>
    <hyperlink ref="E4120" location="A125583232L" display="A125583232L" xr:uid="{00000000-0004-0000-0000-00000D100000}"/>
    <hyperlink ref="E4121" location="A125569192T" display="A125569192T" xr:uid="{00000000-0004-0000-0000-00000E100000}"/>
    <hyperlink ref="E4122" location="A125549536L" display="A125549536L" xr:uid="{00000000-0004-0000-0000-00000F100000}"/>
    <hyperlink ref="E4123" location="A125577616K" display="A125577616K" xr:uid="{00000000-0004-0000-0000-000010100000}"/>
    <hyperlink ref="E4124" location="A125563576V" display="A125563576V" xr:uid="{00000000-0004-0000-0000-000011100000}"/>
    <hyperlink ref="E4125" location="A125557960X" display="A125557960X" xr:uid="{00000000-0004-0000-0000-000012100000}"/>
    <hyperlink ref="E4126" location="A125586040X" display="A125586040X" xr:uid="{00000000-0004-0000-0000-000013100000}"/>
    <hyperlink ref="E4127" location="A125572000W" display="A125572000W" xr:uid="{00000000-0004-0000-0000-000014100000}"/>
    <hyperlink ref="E4128" location="A125560768J" display="A125560768J" xr:uid="{00000000-0004-0000-0000-000015100000}"/>
    <hyperlink ref="E4129" location="A125588848A" display="A125588848A" xr:uid="{00000000-0004-0000-0000-000016100000}"/>
    <hyperlink ref="E4130" location="A125574808X" display="A125574808X" xr:uid="{00000000-0004-0000-0000-000017100000}"/>
    <hyperlink ref="E4131" location="A125552345F" display="A125552345F" xr:uid="{00000000-0004-0000-0000-000018100000}"/>
    <hyperlink ref="E4132" location="A125580425C" display="A125580425C" xr:uid="{00000000-0004-0000-0000-000019100000}"/>
    <hyperlink ref="E4133" location="A125566385J" display="A125566385J" xr:uid="{00000000-0004-0000-0000-00001A100000}"/>
    <hyperlink ref="E4134" location="A125552296W" display="A125552296W" xr:uid="{00000000-0004-0000-0000-00001B100000}"/>
    <hyperlink ref="E4135" location="A125580376V" display="A125580376V" xr:uid="{00000000-0004-0000-0000-00001C100000}"/>
    <hyperlink ref="E4136" location="A125566336L" display="A125566336L" xr:uid="{00000000-0004-0000-0000-00001D100000}"/>
    <hyperlink ref="E4137" location="A125555104W" display="A125555104W" xr:uid="{00000000-0004-0000-0000-00001E100000}"/>
    <hyperlink ref="E4138" location="A125583184F" display="A125583184F" xr:uid="{00000000-0004-0000-0000-00001F100000}"/>
    <hyperlink ref="E4139" location="A125569144X" display="A125569144X" xr:uid="{00000000-0004-0000-0000-000020100000}"/>
    <hyperlink ref="E4140" location="A125549488F" display="A125549488F" xr:uid="{00000000-0004-0000-0000-000021100000}"/>
    <hyperlink ref="E4141" location="A125577568C" display="A125577568C" xr:uid="{00000000-0004-0000-0000-000022100000}"/>
    <hyperlink ref="E4142" location="A125563528A" display="A125563528A" xr:uid="{00000000-0004-0000-0000-000023100000}"/>
    <hyperlink ref="E4143" location="A125557912F" display="A125557912F" xr:uid="{00000000-0004-0000-0000-000024100000}"/>
    <hyperlink ref="E4144" location="A125585992R" display="A125585992R" xr:uid="{00000000-0004-0000-0000-000025100000}"/>
    <hyperlink ref="E4145" location="A125571952L" display="A125571952L" xr:uid="{00000000-0004-0000-0000-000026100000}"/>
    <hyperlink ref="E4146" location="A125560720W" display="A125560720W" xr:uid="{00000000-0004-0000-0000-000027100000}"/>
    <hyperlink ref="E4147" location="A125588800R" display="A125588800R" xr:uid="{00000000-0004-0000-0000-000028100000}"/>
    <hyperlink ref="E4148" location="A125574760X" display="A125574760X" xr:uid="{00000000-0004-0000-0000-000029100000}"/>
    <hyperlink ref="E4149" location="A125552297X" display="A125552297X" xr:uid="{00000000-0004-0000-0000-00002A100000}"/>
    <hyperlink ref="E4150" location="A125580377W" display="A125580377W" xr:uid="{00000000-0004-0000-0000-00002B100000}"/>
    <hyperlink ref="E4151" location="A125566337R" display="A125566337R" xr:uid="{00000000-0004-0000-0000-00002C100000}"/>
    <hyperlink ref="E4152" location="A125552456W" display="A125552456W" xr:uid="{00000000-0004-0000-0000-00002D100000}"/>
    <hyperlink ref="E4153" location="A125580536V" display="A125580536V" xr:uid="{00000000-0004-0000-0000-00002E100000}"/>
    <hyperlink ref="E4154" location="A125566496X" display="A125566496X" xr:uid="{00000000-0004-0000-0000-00002F100000}"/>
    <hyperlink ref="E4155" location="A125555264J" display="A125555264J" xr:uid="{00000000-0004-0000-0000-000030100000}"/>
    <hyperlink ref="E4156" location="A125583344F" display="A125583344F" xr:uid="{00000000-0004-0000-0000-000031100000}"/>
    <hyperlink ref="E4157" location="A125569304X" display="A125569304X" xr:uid="{00000000-0004-0000-0000-000032100000}"/>
    <hyperlink ref="E4158" location="A125549648F" display="A125549648F" xr:uid="{00000000-0004-0000-0000-000033100000}"/>
    <hyperlink ref="E4159" location="A125577728C" display="A125577728C" xr:uid="{00000000-0004-0000-0000-000034100000}"/>
    <hyperlink ref="E4160" location="A125563688L" display="A125563688L" xr:uid="{00000000-0004-0000-0000-000035100000}"/>
    <hyperlink ref="E4161" location="A125558072V" display="A125558072V" xr:uid="{00000000-0004-0000-0000-000036100000}"/>
    <hyperlink ref="E4162" location="A125586152T" display="A125586152T" xr:uid="{00000000-0004-0000-0000-000037100000}"/>
    <hyperlink ref="E4163" location="A125572112R" display="A125572112R" xr:uid="{00000000-0004-0000-0000-000038100000}"/>
    <hyperlink ref="E4164" location="A125560880J" display="A125560880J" xr:uid="{00000000-0004-0000-0000-000039100000}"/>
    <hyperlink ref="E4165" location="A125588960A" display="A125588960A" xr:uid="{00000000-0004-0000-0000-00003A100000}"/>
    <hyperlink ref="E4166" location="A125574920X" display="A125574920X" xr:uid="{00000000-0004-0000-0000-00003B100000}"/>
    <hyperlink ref="E4167" location="A125552457X" display="A125552457X" xr:uid="{00000000-0004-0000-0000-00003C100000}"/>
    <hyperlink ref="E4168" location="A125580537W" display="A125580537W" xr:uid="{00000000-0004-0000-0000-00003D100000}"/>
    <hyperlink ref="E4169" location="A125566497A" display="A125566497A" xr:uid="{00000000-0004-0000-0000-00003E100000}"/>
    <hyperlink ref="E4170" location="A125552416C" display="A125552416C" xr:uid="{00000000-0004-0000-0000-00003F100000}"/>
    <hyperlink ref="E4171" location="A125580496L" display="A125580496L" xr:uid="{00000000-0004-0000-0000-000040100000}"/>
    <hyperlink ref="E4172" location="A125566456F" display="A125566456F" xr:uid="{00000000-0004-0000-0000-000041100000}"/>
    <hyperlink ref="E4173" location="A125555224R" display="A125555224R" xr:uid="{00000000-0004-0000-0000-000042100000}"/>
    <hyperlink ref="E4174" location="A125583304L" display="A125583304L" xr:uid="{00000000-0004-0000-0000-000043100000}"/>
    <hyperlink ref="E4175" location="A125569264T" display="A125569264T" xr:uid="{00000000-0004-0000-0000-000044100000}"/>
    <hyperlink ref="E4176" location="A125549608L" display="A125549608L" xr:uid="{00000000-0004-0000-0000-000045100000}"/>
    <hyperlink ref="E4177" location="A125577688W" display="A125577688W" xr:uid="{00000000-0004-0000-0000-000046100000}"/>
    <hyperlink ref="E4178" location="A125563648V" display="A125563648V" xr:uid="{00000000-0004-0000-0000-000047100000}"/>
    <hyperlink ref="E4179" location="A125558032A" display="A125558032A" xr:uid="{00000000-0004-0000-0000-000048100000}"/>
    <hyperlink ref="E4180" location="A125586112X" display="A125586112X" xr:uid="{00000000-0004-0000-0000-000049100000}"/>
    <hyperlink ref="E4181" location="A125572072J" display="A125572072J" xr:uid="{00000000-0004-0000-0000-00004A100000}"/>
    <hyperlink ref="E4182" location="A125560840R" display="A125560840R" xr:uid="{00000000-0004-0000-0000-00004B100000}"/>
    <hyperlink ref="E4183" location="A125588920J" display="A125588920J" xr:uid="{00000000-0004-0000-0000-00004C100000}"/>
    <hyperlink ref="E4184" location="A125574880T" display="A125574880T" xr:uid="{00000000-0004-0000-0000-00004D100000}"/>
    <hyperlink ref="E4185" location="A125552417F" display="A125552417F" xr:uid="{00000000-0004-0000-0000-00004E100000}"/>
    <hyperlink ref="E4186" location="A125580497R" display="A125580497R" xr:uid="{00000000-0004-0000-0000-00004F100000}"/>
    <hyperlink ref="E4187" location="A125566457J" display="A125566457J" xr:uid="{00000000-0004-0000-0000-000050100000}"/>
    <hyperlink ref="E4188" location="A125552424C" display="A125552424C" xr:uid="{00000000-0004-0000-0000-000051100000}"/>
    <hyperlink ref="E4189" location="A125580504A" display="A125580504A" xr:uid="{00000000-0004-0000-0000-000052100000}"/>
    <hyperlink ref="E4190" location="A125566464F" display="A125566464F" xr:uid="{00000000-0004-0000-0000-000053100000}"/>
    <hyperlink ref="E4191" location="A125555232R" display="A125555232R" xr:uid="{00000000-0004-0000-0000-000054100000}"/>
    <hyperlink ref="E4192" location="A125583312L" display="A125583312L" xr:uid="{00000000-0004-0000-0000-000055100000}"/>
    <hyperlink ref="E4193" location="A125569272T" display="A125569272T" xr:uid="{00000000-0004-0000-0000-000056100000}"/>
    <hyperlink ref="E4194" location="A125549616L" display="A125549616L" xr:uid="{00000000-0004-0000-0000-000057100000}"/>
    <hyperlink ref="E4195" location="A125577696W" display="A125577696W" xr:uid="{00000000-0004-0000-0000-000058100000}"/>
    <hyperlink ref="E4196" location="A125563656V" display="A125563656V" xr:uid="{00000000-0004-0000-0000-000059100000}"/>
    <hyperlink ref="E4197" location="A125558040A" display="A125558040A" xr:uid="{00000000-0004-0000-0000-00005A100000}"/>
    <hyperlink ref="E4198" location="A125586120X" display="A125586120X" xr:uid="{00000000-0004-0000-0000-00005B100000}"/>
    <hyperlink ref="E4199" location="A125572080J" display="A125572080J" xr:uid="{00000000-0004-0000-0000-00005C100000}"/>
    <hyperlink ref="E4200" location="A125560848J" display="A125560848J" xr:uid="{00000000-0004-0000-0000-00005D100000}"/>
    <hyperlink ref="E4201" location="A125588928A" display="A125588928A" xr:uid="{00000000-0004-0000-0000-00005E100000}"/>
    <hyperlink ref="E4202" location="A125574888K" display="A125574888K" xr:uid="{00000000-0004-0000-0000-00005F100000}"/>
    <hyperlink ref="E4203" location="A125552425F" display="A125552425F" xr:uid="{00000000-0004-0000-0000-000060100000}"/>
    <hyperlink ref="E4204" location="A125580505C" display="A125580505C" xr:uid="{00000000-0004-0000-0000-000061100000}"/>
    <hyperlink ref="E4205" location="A125566465J" display="A125566465J" xr:uid="{00000000-0004-0000-0000-000062100000}"/>
    <hyperlink ref="E4206" location="A125552528W" display="A125552528W" xr:uid="{00000000-0004-0000-0000-000063100000}"/>
    <hyperlink ref="E4207" location="A125580608V" display="A125580608V" xr:uid="{00000000-0004-0000-0000-000064100000}"/>
    <hyperlink ref="E4208" location="A125566568X" display="A125566568X" xr:uid="{00000000-0004-0000-0000-000065100000}"/>
    <hyperlink ref="E4209" location="A125555336J" display="A125555336J" xr:uid="{00000000-0004-0000-0000-000066100000}"/>
    <hyperlink ref="E4210" location="A125583416F" display="A125583416F" xr:uid="{00000000-0004-0000-0000-000067100000}"/>
    <hyperlink ref="E4211" location="A125569376K" display="A125569376K" xr:uid="{00000000-0004-0000-0000-000068100000}"/>
    <hyperlink ref="E4212" location="A125549720L" display="A125549720L" xr:uid="{00000000-0004-0000-0000-000069100000}"/>
    <hyperlink ref="E4213" location="A125577800K" display="A125577800K" xr:uid="{00000000-0004-0000-0000-00006A100000}"/>
    <hyperlink ref="E4214" location="A125563760V" display="A125563760V" xr:uid="{00000000-0004-0000-0000-00006B100000}"/>
    <hyperlink ref="E4215" location="A125558144V" display="A125558144V" xr:uid="{00000000-0004-0000-0000-00006C100000}"/>
    <hyperlink ref="E4216" location="A125586224T" display="A125586224T" xr:uid="{00000000-0004-0000-0000-00006D100000}"/>
    <hyperlink ref="E4217" location="A125572184A" display="A125572184A" xr:uid="{00000000-0004-0000-0000-00006E100000}"/>
    <hyperlink ref="E4218" location="A125560952J" display="A125560952J" xr:uid="{00000000-0004-0000-0000-00006F100000}"/>
    <hyperlink ref="E4219" location="A125589032C" display="A125589032C" xr:uid="{00000000-0004-0000-0000-000070100000}"/>
    <hyperlink ref="E4220" location="A125574992K" display="A125574992K" xr:uid="{00000000-0004-0000-0000-000071100000}"/>
    <hyperlink ref="E4221" location="A125552529X" display="A125552529X" xr:uid="{00000000-0004-0000-0000-000072100000}"/>
    <hyperlink ref="E4222" location="A125580609W" display="A125580609W" xr:uid="{00000000-0004-0000-0000-000073100000}"/>
    <hyperlink ref="E4223" location="A125566569A" display="A125566569A" xr:uid="{00000000-0004-0000-0000-000074100000}"/>
    <hyperlink ref="E4224" location="A125552568R" display="A125552568R" xr:uid="{00000000-0004-0000-0000-000075100000}"/>
    <hyperlink ref="E4225" location="A125580648L" display="A125580648L" xr:uid="{00000000-0004-0000-0000-000076100000}"/>
    <hyperlink ref="E4226" location="A125566608F" display="A125566608F" xr:uid="{00000000-0004-0000-0000-000077100000}"/>
    <hyperlink ref="E4227" location="A125555376A" display="A125555376A" xr:uid="{00000000-0004-0000-0000-000078100000}"/>
    <hyperlink ref="E4228" location="A125583456X" display="A125583456X" xr:uid="{00000000-0004-0000-0000-000079100000}"/>
    <hyperlink ref="E4229" location="A125569416T" display="A125569416T" xr:uid="{00000000-0004-0000-0000-00007A100000}"/>
    <hyperlink ref="E4230" location="A125549760F" display="A125549760F" xr:uid="{00000000-0004-0000-0000-00007B100000}"/>
    <hyperlink ref="E4231" location="A125577840C" display="A125577840C" xr:uid="{00000000-0004-0000-0000-00007C100000}"/>
    <hyperlink ref="E4232" location="A125563800A" display="A125563800A" xr:uid="{00000000-0004-0000-0000-00007D100000}"/>
    <hyperlink ref="E4233" location="A125558184L" display="A125558184L" xr:uid="{00000000-0004-0000-0000-00007E100000}"/>
    <hyperlink ref="E4234" location="A125586264K" display="A125586264K" xr:uid="{00000000-0004-0000-0000-00007F100000}"/>
    <hyperlink ref="E4235" location="A125572224J" display="A125572224J" xr:uid="{00000000-0004-0000-0000-000080100000}"/>
    <hyperlink ref="E4236" location="A125560992A" display="A125560992A" xr:uid="{00000000-0004-0000-0000-000081100000}"/>
    <hyperlink ref="E4237" location="A125589072W" display="A125589072W" xr:uid="{00000000-0004-0000-0000-000082100000}"/>
    <hyperlink ref="E4238" location="A125575032V" display="A125575032V" xr:uid="{00000000-0004-0000-0000-000083100000}"/>
    <hyperlink ref="E4239" location="A125552569T" display="A125552569T" xr:uid="{00000000-0004-0000-0000-000084100000}"/>
    <hyperlink ref="E4240" location="A125580649R" display="A125580649R" xr:uid="{00000000-0004-0000-0000-000085100000}"/>
    <hyperlink ref="E4241" location="A125566609J" display="A125566609J" xr:uid="{00000000-0004-0000-0000-000086100000}"/>
    <hyperlink ref="E4242" location="A125552776J" display="A125552776J" xr:uid="{00000000-0004-0000-0000-000087100000}"/>
    <hyperlink ref="E4243" location="A125580856F" display="A125580856F" xr:uid="{00000000-0004-0000-0000-000088100000}"/>
    <hyperlink ref="E4244" location="A125566816X" display="A125566816X" xr:uid="{00000000-0004-0000-0000-000089100000}"/>
    <hyperlink ref="E4245" location="A125555584V" display="A125555584V" xr:uid="{00000000-0004-0000-0000-00008A100000}"/>
    <hyperlink ref="E4246" location="A125583664T" display="A125583664T" xr:uid="{00000000-0004-0000-0000-00008B100000}"/>
    <hyperlink ref="E4247" location="A125569624K" display="A125569624K" xr:uid="{00000000-0004-0000-0000-00008C100000}"/>
    <hyperlink ref="E4248" location="A125549968T" display="A125549968T" xr:uid="{00000000-0004-0000-0000-00008D100000}"/>
    <hyperlink ref="E4249" location="A125578048T" display="A125578048T" xr:uid="{00000000-0004-0000-0000-00008E100000}"/>
    <hyperlink ref="E4250" location="A125564008R" display="A125564008R" xr:uid="{00000000-0004-0000-0000-00008F100000}"/>
    <hyperlink ref="E4251" location="A125558392F" display="A125558392F" xr:uid="{00000000-0004-0000-0000-000090100000}"/>
    <hyperlink ref="E4252" location="A125586472C" display="A125586472C" xr:uid="{00000000-0004-0000-0000-000091100000}"/>
    <hyperlink ref="E4253" location="A125572432A" display="A125572432A" xr:uid="{00000000-0004-0000-0000-000092100000}"/>
    <hyperlink ref="E4254" location="A125561200K" display="A125561200K" xr:uid="{00000000-0004-0000-0000-000093100000}"/>
    <hyperlink ref="E4255" location="A125589280R" display="A125589280R" xr:uid="{00000000-0004-0000-0000-000094100000}"/>
    <hyperlink ref="E4256" location="A125575240L" display="A125575240L" xr:uid="{00000000-0004-0000-0000-000095100000}"/>
    <hyperlink ref="E4257" location="A125552777K" display="A125552777K" xr:uid="{00000000-0004-0000-0000-000096100000}"/>
    <hyperlink ref="E4258" location="A125580857J" display="A125580857J" xr:uid="{00000000-0004-0000-0000-000097100000}"/>
    <hyperlink ref="E4259" location="A125566817A" display="A125566817A" xr:uid="{00000000-0004-0000-0000-000098100000}"/>
    <hyperlink ref="E4260" location="A125552664R" display="A125552664R" xr:uid="{00000000-0004-0000-0000-000099100000}"/>
    <hyperlink ref="E4261" location="A125580744L" display="A125580744L" xr:uid="{00000000-0004-0000-0000-00009A100000}"/>
    <hyperlink ref="E4262" location="A125566704F" display="A125566704F" xr:uid="{00000000-0004-0000-0000-00009B100000}"/>
    <hyperlink ref="E4263" location="A125555472A" display="A125555472A" xr:uid="{00000000-0004-0000-0000-00009C100000}"/>
    <hyperlink ref="E4264" location="A125583552X" display="A125583552X" xr:uid="{00000000-0004-0000-0000-00009D100000}"/>
    <hyperlink ref="E4265" location="A125569512T" display="A125569512T" xr:uid="{00000000-0004-0000-0000-00009E100000}"/>
    <hyperlink ref="E4266" location="A125549856X" display="A125549856X" xr:uid="{00000000-0004-0000-0000-00009F100000}"/>
    <hyperlink ref="E4267" location="A125577936W" display="A125577936W" xr:uid="{00000000-0004-0000-0000-0000A0100000}"/>
    <hyperlink ref="E4268" location="A125563896F" display="A125563896F" xr:uid="{00000000-0004-0000-0000-0000A1100000}"/>
    <hyperlink ref="E4269" location="A125558280L" display="A125558280L" xr:uid="{00000000-0004-0000-0000-0000A2100000}"/>
    <hyperlink ref="E4270" location="A125586360K" display="A125586360K" xr:uid="{00000000-0004-0000-0000-0000A3100000}"/>
    <hyperlink ref="E4271" location="A125572320J" display="A125572320J" xr:uid="{00000000-0004-0000-0000-0000A4100000}"/>
    <hyperlink ref="E4272" location="A125561088W" display="A125561088W" xr:uid="{00000000-0004-0000-0000-0000A5100000}"/>
    <hyperlink ref="E4273" location="A125589168R" display="A125589168R" xr:uid="{00000000-0004-0000-0000-0000A6100000}"/>
    <hyperlink ref="E4274" location="A125575128L" display="A125575128L" xr:uid="{00000000-0004-0000-0000-0000A7100000}"/>
    <hyperlink ref="E4275" location="A125552665T" display="A125552665T" xr:uid="{00000000-0004-0000-0000-0000A8100000}"/>
    <hyperlink ref="E4276" location="A125580745R" display="A125580745R" xr:uid="{00000000-0004-0000-0000-0000A9100000}"/>
    <hyperlink ref="E4277" location="A125566705J" display="A125566705J" xr:uid="{00000000-0004-0000-0000-0000AA100000}"/>
    <hyperlink ref="E4278" location="A125552784J" display="A125552784J" xr:uid="{00000000-0004-0000-0000-0000AB100000}"/>
    <hyperlink ref="E4279" location="A125580864F" display="A125580864F" xr:uid="{00000000-0004-0000-0000-0000AC100000}"/>
    <hyperlink ref="E4280" location="A125566824X" display="A125566824X" xr:uid="{00000000-0004-0000-0000-0000AD100000}"/>
    <hyperlink ref="E4281" location="A125555592V" display="A125555592V" xr:uid="{00000000-0004-0000-0000-0000AE100000}"/>
    <hyperlink ref="E4282" location="A125583672T" display="A125583672T" xr:uid="{00000000-0004-0000-0000-0000AF100000}"/>
    <hyperlink ref="E4283" location="A125569632K" display="A125569632K" xr:uid="{00000000-0004-0000-0000-0000B0100000}"/>
    <hyperlink ref="E4284" location="A125549976T" display="A125549976T" xr:uid="{00000000-0004-0000-0000-0000B1100000}"/>
    <hyperlink ref="E4285" location="A125578056T" display="A125578056T" xr:uid="{00000000-0004-0000-0000-0000B2100000}"/>
    <hyperlink ref="E4286" location="A125564016R" display="A125564016R" xr:uid="{00000000-0004-0000-0000-0000B3100000}"/>
    <hyperlink ref="E4287" location="A125558400V" display="A125558400V" xr:uid="{00000000-0004-0000-0000-0000B4100000}"/>
    <hyperlink ref="E4288" location="A125586480C" display="A125586480C" xr:uid="{00000000-0004-0000-0000-0000B5100000}"/>
    <hyperlink ref="E4289" location="A125572440A" display="A125572440A" xr:uid="{00000000-0004-0000-0000-0000B6100000}"/>
    <hyperlink ref="E4290" location="A125561208C" display="A125561208C" xr:uid="{00000000-0004-0000-0000-0000B7100000}"/>
    <hyperlink ref="E4291" location="A125589288J" display="A125589288J" xr:uid="{00000000-0004-0000-0000-0000B8100000}"/>
    <hyperlink ref="E4292" location="A125575248F" display="A125575248F" xr:uid="{00000000-0004-0000-0000-0000B9100000}"/>
    <hyperlink ref="E4293" location="A125552785K" display="A125552785K" xr:uid="{00000000-0004-0000-0000-0000BA100000}"/>
    <hyperlink ref="E4294" location="A125580865J" display="A125580865J" xr:uid="{00000000-0004-0000-0000-0000BB100000}"/>
    <hyperlink ref="E4295" location="A125566825A" display="A125566825A" xr:uid="{00000000-0004-0000-0000-0000BC100000}"/>
    <hyperlink ref="E4296" location="A125552792J" display="A125552792J" xr:uid="{00000000-0004-0000-0000-0000BD100000}"/>
    <hyperlink ref="E4297" location="A125580872F" display="A125580872F" xr:uid="{00000000-0004-0000-0000-0000BE100000}"/>
    <hyperlink ref="E4298" location="A125566832X" display="A125566832X" xr:uid="{00000000-0004-0000-0000-0000BF100000}"/>
    <hyperlink ref="E4299" location="A125555600J" display="A125555600J" xr:uid="{00000000-0004-0000-0000-0000C0100000}"/>
    <hyperlink ref="E4300" location="A125583680T" display="A125583680T" xr:uid="{00000000-0004-0000-0000-0000C1100000}"/>
    <hyperlink ref="E4301" location="A125569640K" display="A125569640K" xr:uid="{00000000-0004-0000-0000-0000C2100000}"/>
    <hyperlink ref="E4302" location="A125549984T" display="A125549984T" xr:uid="{00000000-0004-0000-0000-0000C3100000}"/>
    <hyperlink ref="E4303" location="A125578064T" display="A125578064T" xr:uid="{00000000-0004-0000-0000-0000C4100000}"/>
    <hyperlink ref="E4304" location="A125564024R" display="A125564024R" xr:uid="{00000000-0004-0000-0000-0000C5100000}"/>
    <hyperlink ref="E4305" location="A125558408L" display="A125558408L" xr:uid="{00000000-0004-0000-0000-0000C6100000}"/>
    <hyperlink ref="E4306" location="A125586488W" display="A125586488W" xr:uid="{00000000-0004-0000-0000-0000C7100000}"/>
    <hyperlink ref="E4307" location="A125572448V" display="A125572448V" xr:uid="{00000000-0004-0000-0000-0000C8100000}"/>
    <hyperlink ref="E4308" location="A125561216C" display="A125561216C" xr:uid="{00000000-0004-0000-0000-0000C9100000}"/>
    <hyperlink ref="E4309" location="A125589296J" display="A125589296J" xr:uid="{00000000-0004-0000-0000-0000CA100000}"/>
    <hyperlink ref="E4310" location="A125575256F" display="A125575256F" xr:uid="{00000000-0004-0000-0000-0000CB100000}"/>
    <hyperlink ref="E4311" location="A125552793K" display="A125552793K" xr:uid="{00000000-0004-0000-0000-0000CC100000}"/>
    <hyperlink ref="E4312" location="A125580873J" display="A125580873J" xr:uid="{00000000-0004-0000-0000-0000CD100000}"/>
    <hyperlink ref="E4313" location="A125566833A" display="A125566833A" xr:uid="{00000000-0004-0000-0000-0000CE100000}"/>
    <hyperlink ref="E4314" location="A125552672R" display="A125552672R" xr:uid="{00000000-0004-0000-0000-0000CF100000}"/>
    <hyperlink ref="E4315" location="A125580752L" display="A125580752L" xr:uid="{00000000-0004-0000-0000-0000D0100000}"/>
    <hyperlink ref="E4316" location="A125566712F" display="A125566712F" xr:uid="{00000000-0004-0000-0000-0000D1100000}"/>
    <hyperlink ref="E4317" location="A125555480A" display="A125555480A" xr:uid="{00000000-0004-0000-0000-0000D2100000}"/>
    <hyperlink ref="E4318" location="A125583560X" display="A125583560X" xr:uid="{00000000-0004-0000-0000-0000D3100000}"/>
    <hyperlink ref="E4319" location="A125569520T" display="A125569520T" xr:uid="{00000000-0004-0000-0000-0000D4100000}"/>
    <hyperlink ref="E4320" location="A125549864X" display="A125549864X" xr:uid="{00000000-0004-0000-0000-0000D5100000}"/>
    <hyperlink ref="E4321" location="A125577944W" display="A125577944W" xr:uid="{00000000-0004-0000-0000-0000D6100000}"/>
    <hyperlink ref="E4322" location="A125563904V" display="A125563904V" xr:uid="{00000000-0004-0000-0000-0000D7100000}"/>
    <hyperlink ref="E4323" location="A125558288F" display="A125558288F" xr:uid="{00000000-0004-0000-0000-0000D8100000}"/>
    <hyperlink ref="E4324" location="A125586368C" display="A125586368C" xr:uid="{00000000-0004-0000-0000-0000D9100000}"/>
    <hyperlink ref="E4325" location="A125572328A" display="A125572328A" xr:uid="{00000000-0004-0000-0000-0000DA100000}"/>
    <hyperlink ref="E4326" location="A125561096W" display="A125561096W" xr:uid="{00000000-0004-0000-0000-0000DB100000}"/>
    <hyperlink ref="E4327" location="A125589176R" display="A125589176R" xr:uid="{00000000-0004-0000-0000-0000DC100000}"/>
    <hyperlink ref="E4328" location="A125575136L" display="A125575136L" xr:uid="{00000000-0004-0000-0000-0000DD100000}"/>
    <hyperlink ref="E4329" location="A125552673T" display="A125552673T" xr:uid="{00000000-0004-0000-0000-0000DE100000}"/>
    <hyperlink ref="E4330" location="A125580753R" display="A125580753R" xr:uid="{00000000-0004-0000-0000-0000DF100000}"/>
    <hyperlink ref="E4331" location="A125566713J" display="A125566713J" xr:uid="{00000000-0004-0000-0000-0000E0100000}"/>
    <hyperlink ref="E4332" location="A125552680R" display="A125552680R" xr:uid="{00000000-0004-0000-0000-0000E1100000}"/>
    <hyperlink ref="E4333" location="A125580760L" display="A125580760L" xr:uid="{00000000-0004-0000-0000-0000E2100000}"/>
    <hyperlink ref="E4334" location="A125566720F" display="A125566720F" xr:uid="{00000000-0004-0000-0000-0000E3100000}"/>
    <hyperlink ref="E4335" location="A125555488V" display="A125555488V" xr:uid="{00000000-0004-0000-0000-0000E4100000}"/>
    <hyperlink ref="E4336" location="A125583568T" display="A125583568T" xr:uid="{00000000-0004-0000-0000-0000E5100000}"/>
    <hyperlink ref="E4337" location="A125569528K" display="A125569528K" xr:uid="{00000000-0004-0000-0000-0000E6100000}"/>
    <hyperlink ref="E4338" location="A125549872X" display="A125549872X" xr:uid="{00000000-0004-0000-0000-0000E7100000}"/>
    <hyperlink ref="E4339" location="A125577952W" display="A125577952W" xr:uid="{00000000-0004-0000-0000-0000E8100000}"/>
    <hyperlink ref="E4340" location="A125563912V" display="A125563912V" xr:uid="{00000000-0004-0000-0000-0000E9100000}"/>
    <hyperlink ref="E4341" location="A125558296F" display="A125558296F" xr:uid="{00000000-0004-0000-0000-0000EA100000}"/>
    <hyperlink ref="E4342" location="A125586376C" display="A125586376C" xr:uid="{00000000-0004-0000-0000-0000EB100000}"/>
    <hyperlink ref="E4343" location="A125572336A" display="A125572336A" xr:uid="{00000000-0004-0000-0000-0000EC100000}"/>
    <hyperlink ref="E4344" location="A125561104K" display="A125561104K" xr:uid="{00000000-0004-0000-0000-0000ED100000}"/>
    <hyperlink ref="E4345" location="A125589184R" display="A125589184R" xr:uid="{00000000-0004-0000-0000-0000EE100000}"/>
    <hyperlink ref="E4346" location="A125575144L" display="A125575144L" xr:uid="{00000000-0004-0000-0000-0000EF100000}"/>
    <hyperlink ref="E4347" location="A125552681T" display="A125552681T" xr:uid="{00000000-0004-0000-0000-0000F0100000}"/>
    <hyperlink ref="E4348" location="A125580761R" display="A125580761R" xr:uid="{00000000-0004-0000-0000-0000F1100000}"/>
    <hyperlink ref="E4349" location="A125566721J" display="A125566721J" xr:uid="{00000000-0004-0000-0000-0000F2100000}"/>
    <hyperlink ref="E4350" location="A125552744R" display="A125552744R" xr:uid="{00000000-0004-0000-0000-0000F3100000}"/>
    <hyperlink ref="E4351" location="A125580824L" display="A125580824L" xr:uid="{00000000-0004-0000-0000-0000F4100000}"/>
    <hyperlink ref="E4352" location="A125566784T" display="A125566784T" xr:uid="{00000000-0004-0000-0000-0000F5100000}"/>
    <hyperlink ref="E4353" location="A125555552A" display="A125555552A" xr:uid="{00000000-0004-0000-0000-0000F6100000}"/>
    <hyperlink ref="E4354" location="A125583632X" display="A125583632X" xr:uid="{00000000-0004-0000-0000-0000F7100000}"/>
    <hyperlink ref="E4355" location="A125569592C" display="A125569592C" xr:uid="{00000000-0004-0000-0000-0000F8100000}"/>
    <hyperlink ref="E4356" location="A125549936X" display="A125549936X" xr:uid="{00000000-0004-0000-0000-0000F9100000}"/>
    <hyperlink ref="E4357" location="A125578016X" display="A125578016X" xr:uid="{00000000-0004-0000-0000-0000FA100000}"/>
    <hyperlink ref="E4358" location="A125563976F" display="A125563976F" xr:uid="{00000000-0004-0000-0000-0000FB100000}"/>
    <hyperlink ref="E4359" location="A125558360L" display="A125558360L" xr:uid="{00000000-0004-0000-0000-0000FC100000}"/>
    <hyperlink ref="E4360" location="A125586440K" display="A125586440K" xr:uid="{00000000-0004-0000-0000-0000FD100000}"/>
    <hyperlink ref="E4361" location="A125572400J" display="A125572400J" xr:uid="{00000000-0004-0000-0000-0000FE100000}"/>
    <hyperlink ref="E4362" location="A125561168W" display="A125561168W" xr:uid="{00000000-0004-0000-0000-0000FF100000}"/>
    <hyperlink ref="E4363" location="A125589248R" display="A125589248R" xr:uid="{00000000-0004-0000-0000-000000110000}"/>
    <hyperlink ref="E4364" location="A125575208L" display="A125575208L" xr:uid="{00000000-0004-0000-0000-000001110000}"/>
    <hyperlink ref="E4365" location="A125552745T" display="A125552745T" xr:uid="{00000000-0004-0000-0000-000002110000}"/>
    <hyperlink ref="E4366" location="A125580825R" display="A125580825R" xr:uid="{00000000-0004-0000-0000-000003110000}"/>
    <hyperlink ref="E4367" location="A125566785V" display="A125566785V" xr:uid="{00000000-0004-0000-0000-000004110000}"/>
    <hyperlink ref="E4368" location="A125552616W" display="A125552616W" xr:uid="{00000000-0004-0000-0000-000005110000}"/>
    <hyperlink ref="E4369" location="A125580696F" display="A125580696F" xr:uid="{00000000-0004-0000-0000-000006110000}"/>
    <hyperlink ref="E4370" location="A125566656X" display="A125566656X" xr:uid="{00000000-0004-0000-0000-000007110000}"/>
    <hyperlink ref="E4371" location="A125555424J" display="A125555424J" xr:uid="{00000000-0004-0000-0000-000008110000}"/>
    <hyperlink ref="E4372" location="A125583504F" display="A125583504F" xr:uid="{00000000-0004-0000-0000-000009110000}"/>
    <hyperlink ref="E4373" location="A125569464K" display="A125569464K" xr:uid="{00000000-0004-0000-0000-00000A110000}"/>
    <hyperlink ref="E4374" location="A125549808F" display="A125549808F" xr:uid="{00000000-0004-0000-0000-00000B110000}"/>
    <hyperlink ref="E4375" location="A125577888R" display="A125577888R" xr:uid="{00000000-0004-0000-0000-00000C110000}"/>
    <hyperlink ref="E4376" location="A125563848L" display="A125563848L" xr:uid="{00000000-0004-0000-0000-00000D110000}"/>
    <hyperlink ref="E4377" location="A125558232V" display="A125558232V" xr:uid="{00000000-0004-0000-0000-00000E110000}"/>
    <hyperlink ref="E4378" location="A125586312T" display="A125586312T" xr:uid="{00000000-0004-0000-0000-00000F110000}"/>
    <hyperlink ref="E4379" location="A125572272A" display="A125572272A" xr:uid="{00000000-0004-0000-0000-000010110000}"/>
    <hyperlink ref="E4380" location="A125561040K" display="A125561040K" xr:uid="{00000000-0004-0000-0000-000011110000}"/>
    <hyperlink ref="E4381" location="A125589120C" display="A125589120C" xr:uid="{00000000-0004-0000-0000-000012110000}"/>
    <hyperlink ref="E4382" location="A125575080L" display="A125575080L" xr:uid="{00000000-0004-0000-0000-000013110000}"/>
    <hyperlink ref="E4383" location="A125552617X" display="A125552617X" xr:uid="{00000000-0004-0000-0000-000014110000}"/>
    <hyperlink ref="E4384" location="A125580697J" display="A125580697J" xr:uid="{00000000-0004-0000-0000-000015110000}"/>
    <hyperlink ref="E4385" location="A125566657A" display="A125566657A" xr:uid="{00000000-0004-0000-0000-000016110000}"/>
    <hyperlink ref="E4386" location="A125552800W" display="A125552800W" xr:uid="{00000000-0004-0000-0000-000017110000}"/>
    <hyperlink ref="E4387" location="A125580880F" display="A125580880F" xr:uid="{00000000-0004-0000-0000-000018110000}"/>
    <hyperlink ref="E4388" location="A125566840X" display="A125566840X" xr:uid="{00000000-0004-0000-0000-000019110000}"/>
    <hyperlink ref="E4389" location="A125555608A" display="A125555608A" xr:uid="{00000000-0004-0000-0000-00001A110000}"/>
    <hyperlink ref="E4390" location="A125583688K" display="A125583688K" xr:uid="{00000000-0004-0000-0000-00001B110000}"/>
    <hyperlink ref="E4391" location="A125569648C" display="A125569648C" xr:uid="{00000000-0004-0000-0000-00001C110000}"/>
    <hyperlink ref="E4392" location="A125549992T" display="A125549992T" xr:uid="{00000000-0004-0000-0000-00001D110000}"/>
    <hyperlink ref="E4393" location="A125578072T" display="A125578072T" xr:uid="{00000000-0004-0000-0000-00001E110000}"/>
    <hyperlink ref="E4394" location="A125564032R" display="A125564032R" xr:uid="{00000000-0004-0000-0000-00001F110000}"/>
    <hyperlink ref="E4395" location="A125558416L" display="A125558416L" xr:uid="{00000000-0004-0000-0000-000020110000}"/>
    <hyperlink ref="E4396" location="A125586496W" display="A125586496W" xr:uid="{00000000-0004-0000-0000-000021110000}"/>
    <hyperlink ref="E4397" location="A125572456V" display="A125572456V" xr:uid="{00000000-0004-0000-0000-000022110000}"/>
    <hyperlink ref="E4398" location="A125561224C" display="A125561224C" xr:uid="{00000000-0004-0000-0000-000023110000}"/>
    <hyperlink ref="E4399" location="A125589304W" display="A125589304W" xr:uid="{00000000-0004-0000-0000-000024110000}"/>
    <hyperlink ref="E4400" location="A125575264F" display="A125575264F" xr:uid="{00000000-0004-0000-0000-000025110000}"/>
    <hyperlink ref="E4401" location="A125552801X" display="A125552801X" xr:uid="{00000000-0004-0000-0000-000026110000}"/>
    <hyperlink ref="E4402" location="A125580881J" display="A125580881J" xr:uid="{00000000-0004-0000-0000-000027110000}"/>
    <hyperlink ref="E4403" location="A125566841A" display="A125566841A" xr:uid="{00000000-0004-0000-0000-000028110000}"/>
    <hyperlink ref="E4404" location="A125552688J" display="A125552688J" xr:uid="{00000000-0004-0000-0000-000029110000}"/>
    <hyperlink ref="E4405" location="A125580768F" display="A125580768F" xr:uid="{00000000-0004-0000-0000-00002A110000}"/>
    <hyperlink ref="E4406" location="A125566728X" display="A125566728X" xr:uid="{00000000-0004-0000-0000-00002B110000}"/>
    <hyperlink ref="E4407" location="A125555496V" display="A125555496V" xr:uid="{00000000-0004-0000-0000-00002C110000}"/>
    <hyperlink ref="E4408" location="A125583576T" display="A125583576T" xr:uid="{00000000-0004-0000-0000-00002D110000}"/>
    <hyperlink ref="E4409" location="A125569536K" display="A125569536K" xr:uid="{00000000-0004-0000-0000-00002E110000}"/>
    <hyperlink ref="E4410" location="A125549880X" display="A125549880X" xr:uid="{00000000-0004-0000-0000-00002F110000}"/>
    <hyperlink ref="E4411" location="A125577960W" display="A125577960W" xr:uid="{00000000-0004-0000-0000-000030110000}"/>
    <hyperlink ref="E4412" location="A125563920V" display="A125563920V" xr:uid="{00000000-0004-0000-0000-000031110000}"/>
    <hyperlink ref="E4413" location="A125558304V" display="A125558304V" xr:uid="{00000000-0004-0000-0000-000032110000}"/>
    <hyperlink ref="E4414" location="A125586384C" display="A125586384C" xr:uid="{00000000-0004-0000-0000-000033110000}"/>
    <hyperlink ref="E4415" location="A125572344A" display="A125572344A" xr:uid="{00000000-0004-0000-0000-000034110000}"/>
    <hyperlink ref="E4416" location="A125561112K" display="A125561112K" xr:uid="{00000000-0004-0000-0000-000035110000}"/>
    <hyperlink ref="E4417" location="A125589192R" display="A125589192R" xr:uid="{00000000-0004-0000-0000-000036110000}"/>
    <hyperlink ref="E4418" location="A125575152L" display="A125575152L" xr:uid="{00000000-0004-0000-0000-000037110000}"/>
    <hyperlink ref="E4419" location="A125552689K" display="A125552689K" xr:uid="{00000000-0004-0000-0000-000038110000}"/>
    <hyperlink ref="E4420" location="A125580769J" display="A125580769J" xr:uid="{00000000-0004-0000-0000-000039110000}"/>
    <hyperlink ref="E4421" location="A125566729A" display="A125566729A" xr:uid="{00000000-0004-0000-0000-00003A110000}"/>
    <hyperlink ref="E4422" location="A125552576R" display="A125552576R" xr:uid="{00000000-0004-0000-0000-00003B110000}"/>
    <hyperlink ref="E4423" location="A125580656L" display="A125580656L" xr:uid="{00000000-0004-0000-0000-00003C110000}"/>
    <hyperlink ref="E4424" location="A125566616F" display="A125566616F" xr:uid="{00000000-0004-0000-0000-00003D110000}"/>
    <hyperlink ref="E4425" location="A125555384A" display="A125555384A" xr:uid="{00000000-0004-0000-0000-00003E110000}"/>
    <hyperlink ref="E4426" location="A125583464X" display="A125583464X" xr:uid="{00000000-0004-0000-0000-00003F110000}"/>
    <hyperlink ref="E4427" location="A125569424T" display="A125569424T" xr:uid="{00000000-0004-0000-0000-000040110000}"/>
    <hyperlink ref="E4428" location="A125549768X" display="A125549768X" xr:uid="{00000000-0004-0000-0000-000041110000}"/>
    <hyperlink ref="E4429" location="A125577848W" display="A125577848W" xr:uid="{00000000-0004-0000-0000-000042110000}"/>
    <hyperlink ref="E4430" location="A125563808V" display="A125563808V" xr:uid="{00000000-0004-0000-0000-000043110000}"/>
    <hyperlink ref="E4431" location="A125558192L" display="A125558192L" xr:uid="{00000000-0004-0000-0000-000044110000}"/>
    <hyperlink ref="E4432" location="A125586272K" display="A125586272K" xr:uid="{00000000-0004-0000-0000-000045110000}"/>
    <hyperlink ref="E4433" location="A125572232J" display="A125572232J" xr:uid="{00000000-0004-0000-0000-000046110000}"/>
    <hyperlink ref="E4434" location="A125561000T" display="A125561000T" xr:uid="{00000000-0004-0000-0000-000047110000}"/>
    <hyperlink ref="E4435" location="A125589080W" display="A125589080W" xr:uid="{00000000-0004-0000-0000-000048110000}"/>
    <hyperlink ref="E4436" location="A125575040V" display="A125575040V" xr:uid="{00000000-0004-0000-0000-000049110000}"/>
    <hyperlink ref="E4437" location="A125552577T" display="A125552577T" xr:uid="{00000000-0004-0000-0000-00004A110000}"/>
    <hyperlink ref="E4438" location="A125580657R" display="A125580657R" xr:uid="{00000000-0004-0000-0000-00004B110000}"/>
    <hyperlink ref="E4439" location="A125566617J" display="A125566617J" xr:uid="{00000000-0004-0000-0000-00004C110000}"/>
    <hyperlink ref="E4440" location="A125552696J" display="A125552696J" xr:uid="{00000000-0004-0000-0000-00004D110000}"/>
    <hyperlink ref="E4441" location="A125580776F" display="A125580776F" xr:uid="{00000000-0004-0000-0000-00004E110000}"/>
    <hyperlink ref="E4442" location="A125566736X" display="A125566736X" xr:uid="{00000000-0004-0000-0000-00004F110000}"/>
    <hyperlink ref="E4443" location="A125555504J" display="A125555504J" xr:uid="{00000000-0004-0000-0000-000050110000}"/>
    <hyperlink ref="E4444" location="A125583584T" display="A125583584T" xr:uid="{00000000-0004-0000-0000-000051110000}"/>
    <hyperlink ref="E4445" location="A125569544K" display="A125569544K" xr:uid="{00000000-0004-0000-0000-000052110000}"/>
    <hyperlink ref="E4446" location="A125549888T" display="A125549888T" xr:uid="{00000000-0004-0000-0000-000053110000}"/>
    <hyperlink ref="E4447" location="A125577968R" display="A125577968R" xr:uid="{00000000-0004-0000-0000-000054110000}"/>
    <hyperlink ref="E4448" location="A125563928L" display="A125563928L" xr:uid="{00000000-0004-0000-0000-000055110000}"/>
    <hyperlink ref="E4449" location="A125558312V" display="A125558312V" xr:uid="{00000000-0004-0000-0000-000056110000}"/>
    <hyperlink ref="E4450" location="A125586392C" display="A125586392C" xr:uid="{00000000-0004-0000-0000-000057110000}"/>
    <hyperlink ref="E4451" location="A125572352A" display="A125572352A" xr:uid="{00000000-0004-0000-0000-000058110000}"/>
    <hyperlink ref="E4452" location="A125561120K" display="A125561120K" xr:uid="{00000000-0004-0000-0000-000059110000}"/>
    <hyperlink ref="E4453" location="A125589200C" display="A125589200C" xr:uid="{00000000-0004-0000-0000-00005A110000}"/>
    <hyperlink ref="E4454" location="A125575160L" display="A125575160L" xr:uid="{00000000-0004-0000-0000-00005B110000}"/>
    <hyperlink ref="E4455" location="A125552697K" display="A125552697K" xr:uid="{00000000-0004-0000-0000-00005C110000}"/>
    <hyperlink ref="E4456" location="A125580777J" display="A125580777J" xr:uid="{00000000-0004-0000-0000-00005D110000}"/>
    <hyperlink ref="E4457" location="A125566737A" display="A125566737A" xr:uid="{00000000-0004-0000-0000-00005E110000}"/>
    <hyperlink ref="E4458" location="A125552704W" display="A125552704W" xr:uid="{00000000-0004-0000-0000-00005F110000}"/>
    <hyperlink ref="E4459" location="A125580784F" display="A125580784F" xr:uid="{00000000-0004-0000-0000-000060110000}"/>
    <hyperlink ref="E4460" location="A125566744X" display="A125566744X" xr:uid="{00000000-0004-0000-0000-000061110000}"/>
    <hyperlink ref="E4461" location="A125555512J" display="A125555512J" xr:uid="{00000000-0004-0000-0000-000062110000}"/>
    <hyperlink ref="E4462" location="A125583592T" display="A125583592T" xr:uid="{00000000-0004-0000-0000-000063110000}"/>
    <hyperlink ref="E4463" location="A125569552K" display="A125569552K" xr:uid="{00000000-0004-0000-0000-000064110000}"/>
    <hyperlink ref="E4464" location="A125549896T" display="A125549896T" xr:uid="{00000000-0004-0000-0000-000065110000}"/>
    <hyperlink ref="E4465" location="A125577976R" display="A125577976R" xr:uid="{00000000-0004-0000-0000-000066110000}"/>
    <hyperlink ref="E4466" location="A125563936L" display="A125563936L" xr:uid="{00000000-0004-0000-0000-000067110000}"/>
    <hyperlink ref="E4467" location="A125558320V" display="A125558320V" xr:uid="{00000000-0004-0000-0000-000068110000}"/>
    <hyperlink ref="E4468" location="A125586400T" display="A125586400T" xr:uid="{00000000-0004-0000-0000-000069110000}"/>
    <hyperlink ref="E4469" location="A125572360A" display="A125572360A" xr:uid="{00000000-0004-0000-0000-00006A110000}"/>
    <hyperlink ref="E4470" location="A125561128C" display="A125561128C" xr:uid="{00000000-0004-0000-0000-00006B110000}"/>
    <hyperlink ref="E4471" location="A125589208W" display="A125589208W" xr:uid="{00000000-0004-0000-0000-00006C110000}"/>
    <hyperlink ref="E4472" location="A125575168F" display="A125575168F" xr:uid="{00000000-0004-0000-0000-00006D110000}"/>
    <hyperlink ref="E4473" location="A125552705X" display="A125552705X" xr:uid="{00000000-0004-0000-0000-00006E110000}"/>
    <hyperlink ref="E4474" location="A125580785J" display="A125580785J" xr:uid="{00000000-0004-0000-0000-00006F110000}"/>
    <hyperlink ref="E4475" location="A125566745A" display="A125566745A" xr:uid="{00000000-0004-0000-0000-000070110000}"/>
    <hyperlink ref="E4476" location="A125552824R" display="A125552824R" xr:uid="{00000000-0004-0000-0000-000071110000}"/>
    <hyperlink ref="E4477" location="A125580904L" display="A125580904L" xr:uid="{00000000-0004-0000-0000-000072110000}"/>
    <hyperlink ref="E4478" location="A125566864T" display="A125566864T" xr:uid="{00000000-0004-0000-0000-000073110000}"/>
    <hyperlink ref="E4479" location="A125555632A" display="A125555632A" xr:uid="{00000000-0004-0000-0000-000074110000}"/>
    <hyperlink ref="E4480" location="A125583712X" display="A125583712X" xr:uid="{00000000-0004-0000-0000-000075110000}"/>
    <hyperlink ref="E4481" location="A125569672C" display="A125569672C" xr:uid="{00000000-0004-0000-0000-000076110000}"/>
    <hyperlink ref="E4482" location="A125550016F" display="A125550016F" xr:uid="{00000000-0004-0000-0000-000077110000}"/>
    <hyperlink ref="E4483" location="A125578096K" display="A125578096K" xr:uid="{00000000-0004-0000-0000-000078110000}"/>
    <hyperlink ref="E4484" location="A125564056J" display="A125564056J" xr:uid="{00000000-0004-0000-0000-000079110000}"/>
    <hyperlink ref="E4485" location="A125558440L" display="A125558440L" xr:uid="{00000000-0004-0000-0000-00007A110000}"/>
    <hyperlink ref="E4486" location="A125586520K" display="A125586520K" xr:uid="{00000000-0004-0000-0000-00007B110000}"/>
    <hyperlink ref="E4487" location="A125572480V" display="A125572480V" xr:uid="{00000000-0004-0000-0000-00007C110000}"/>
    <hyperlink ref="E4488" location="A125561248W" display="A125561248W" xr:uid="{00000000-0004-0000-0000-00007D110000}"/>
    <hyperlink ref="E4489" location="A125589328R" display="A125589328R" xr:uid="{00000000-0004-0000-0000-00007E110000}"/>
    <hyperlink ref="E4490" location="A125575288X" display="A125575288X" xr:uid="{00000000-0004-0000-0000-00007F110000}"/>
    <hyperlink ref="E4491" location="A125552825T" display="A125552825T" xr:uid="{00000000-0004-0000-0000-000080110000}"/>
    <hyperlink ref="E4492" location="A125580905R" display="A125580905R" xr:uid="{00000000-0004-0000-0000-000081110000}"/>
    <hyperlink ref="E4493" location="A125566865V" display="A125566865V" xr:uid="{00000000-0004-0000-0000-000082110000}"/>
    <hyperlink ref="E4494" location="A125552536W" display="A125552536W" xr:uid="{00000000-0004-0000-0000-000083110000}"/>
    <hyperlink ref="E4495" location="A125580616V" display="A125580616V" xr:uid="{00000000-0004-0000-0000-000084110000}"/>
    <hyperlink ref="E4496" location="A125566576X" display="A125566576X" xr:uid="{00000000-0004-0000-0000-000085110000}"/>
    <hyperlink ref="E4497" location="A125555344J" display="A125555344J" xr:uid="{00000000-0004-0000-0000-000086110000}"/>
    <hyperlink ref="E4498" location="A125583424F" display="A125583424F" xr:uid="{00000000-0004-0000-0000-000087110000}"/>
    <hyperlink ref="E4499" location="A125569384K" display="A125569384K" xr:uid="{00000000-0004-0000-0000-000088110000}"/>
    <hyperlink ref="E4500" location="A125549728F" display="A125549728F" xr:uid="{00000000-0004-0000-0000-000089110000}"/>
    <hyperlink ref="E4501" location="A125577808C" display="A125577808C" xr:uid="{00000000-0004-0000-0000-00008A110000}"/>
    <hyperlink ref="E4502" location="A125563768L" display="A125563768L" xr:uid="{00000000-0004-0000-0000-00008B110000}"/>
    <hyperlink ref="E4503" location="A125558152V" display="A125558152V" xr:uid="{00000000-0004-0000-0000-00008C110000}"/>
    <hyperlink ref="E4504" location="A125586232T" display="A125586232T" xr:uid="{00000000-0004-0000-0000-00008D110000}"/>
    <hyperlink ref="E4505" location="A125572192A" display="A125572192A" xr:uid="{00000000-0004-0000-0000-00008E110000}"/>
    <hyperlink ref="E4506" location="A125560960J" display="A125560960J" xr:uid="{00000000-0004-0000-0000-00008F110000}"/>
    <hyperlink ref="E4507" location="A125589040C" display="A125589040C" xr:uid="{00000000-0004-0000-0000-000090110000}"/>
    <hyperlink ref="E4508" location="A125575000A" display="A125575000A" xr:uid="{00000000-0004-0000-0000-000091110000}"/>
    <hyperlink ref="E4509" location="A125552537X" display="A125552537X" xr:uid="{00000000-0004-0000-0000-000092110000}"/>
    <hyperlink ref="E4510" location="A125580617W" display="A125580617W" xr:uid="{00000000-0004-0000-0000-000093110000}"/>
    <hyperlink ref="E4511" location="A125566577A" display="A125566577A" xr:uid="{00000000-0004-0000-0000-000094110000}"/>
    <hyperlink ref="E4512" location="A125552808R" display="A125552808R" xr:uid="{00000000-0004-0000-0000-000095110000}"/>
    <hyperlink ref="E4513" location="A125580888X" display="A125580888X" xr:uid="{00000000-0004-0000-0000-000096110000}"/>
    <hyperlink ref="E4514" location="A125566848T" display="A125566848T" xr:uid="{00000000-0004-0000-0000-000097110000}"/>
    <hyperlink ref="E4515" location="A125555616A" display="A125555616A" xr:uid="{00000000-0004-0000-0000-000098110000}"/>
    <hyperlink ref="E4516" location="A125583696K" display="A125583696K" xr:uid="{00000000-0004-0000-0000-000099110000}"/>
    <hyperlink ref="E4517" location="A125569656C" display="A125569656C" xr:uid="{00000000-0004-0000-0000-00009A110000}"/>
    <hyperlink ref="E4518" location="A125550000L" display="A125550000L" xr:uid="{00000000-0004-0000-0000-00009B110000}"/>
    <hyperlink ref="E4519" location="A125578080T" display="A125578080T" xr:uid="{00000000-0004-0000-0000-00009C110000}"/>
    <hyperlink ref="E4520" location="A125564040R" display="A125564040R" xr:uid="{00000000-0004-0000-0000-00009D110000}"/>
    <hyperlink ref="E4521" location="A125558424L" display="A125558424L" xr:uid="{00000000-0004-0000-0000-00009E110000}"/>
    <hyperlink ref="E4522" location="A125586504K" display="A125586504K" xr:uid="{00000000-0004-0000-0000-00009F110000}"/>
    <hyperlink ref="E4523" location="A125572464V" display="A125572464V" xr:uid="{00000000-0004-0000-0000-0000A0110000}"/>
    <hyperlink ref="E4524" location="A125561232C" display="A125561232C" xr:uid="{00000000-0004-0000-0000-0000A1110000}"/>
    <hyperlink ref="E4525" location="A125589312W" display="A125589312W" xr:uid="{00000000-0004-0000-0000-0000A2110000}"/>
    <hyperlink ref="E4526" location="A125575272F" display="A125575272F" xr:uid="{00000000-0004-0000-0000-0000A3110000}"/>
    <hyperlink ref="E4527" location="A125552809T" display="A125552809T" xr:uid="{00000000-0004-0000-0000-0000A4110000}"/>
    <hyperlink ref="E4528" location="A125580889A" display="A125580889A" xr:uid="{00000000-0004-0000-0000-0000A5110000}"/>
    <hyperlink ref="E4529" location="A125566849V" display="A125566849V" xr:uid="{00000000-0004-0000-0000-0000A6110000}"/>
    <hyperlink ref="E4530" location="A125552816R" display="A125552816R" xr:uid="{00000000-0004-0000-0000-0000A7110000}"/>
    <hyperlink ref="E4531" location="A125580896X" display="A125580896X" xr:uid="{00000000-0004-0000-0000-0000A8110000}"/>
    <hyperlink ref="E4532" location="A125566856T" display="A125566856T" xr:uid="{00000000-0004-0000-0000-0000A9110000}"/>
    <hyperlink ref="E4533" location="A125555624A" display="A125555624A" xr:uid="{00000000-0004-0000-0000-0000AA110000}"/>
    <hyperlink ref="E4534" location="A125583704X" display="A125583704X" xr:uid="{00000000-0004-0000-0000-0000AB110000}"/>
    <hyperlink ref="E4535" location="A125569664C" display="A125569664C" xr:uid="{00000000-0004-0000-0000-0000AC110000}"/>
    <hyperlink ref="E4536" location="A125550008F" display="A125550008F" xr:uid="{00000000-0004-0000-0000-0000AD110000}"/>
    <hyperlink ref="E4537" location="A125578088K" display="A125578088K" xr:uid="{00000000-0004-0000-0000-0000AE110000}"/>
    <hyperlink ref="E4538" location="A125564048J" display="A125564048J" xr:uid="{00000000-0004-0000-0000-0000AF110000}"/>
    <hyperlink ref="E4539" location="A125558432L" display="A125558432L" xr:uid="{00000000-0004-0000-0000-0000B0110000}"/>
    <hyperlink ref="E4540" location="A125586512K" display="A125586512K" xr:uid="{00000000-0004-0000-0000-0000B1110000}"/>
    <hyperlink ref="E4541" location="A125572472V" display="A125572472V" xr:uid="{00000000-0004-0000-0000-0000B2110000}"/>
    <hyperlink ref="E4542" location="A125561240C" display="A125561240C" xr:uid="{00000000-0004-0000-0000-0000B3110000}"/>
    <hyperlink ref="E4543" location="A125589320W" display="A125589320W" xr:uid="{00000000-0004-0000-0000-0000B4110000}"/>
    <hyperlink ref="E4544" location="A125575280F" display="A125575280F" xr:uid="{00000000-0004-0000-0000-0000B5110000}"/>
    <hyperlink ref="E4545" location="A125552817T" display="A125552817T" xr:uid="{00000000-0004-0000-0000-0000B6110000}"/>
    <hyperlink ref="E4546" location="A125580897A" display="A125580897A" xr:uid="{00000000-0004-0000-0000-0000B7110000}"/>
    <hyperlink ref="E4547" location="A125566857V" display="A125566857V" xr:uid="{00000000-0004-0000-0000-0000B8110000}"/>
    <hyperlink ref="E4548" location="A125552544W" display="A125552544W" xr:uid="{00000000-0004-0000-0000-0000B9110000}"/>
    <hyperlink ref="E4549" location="A125580624V" display="A125580624V" xr:uid="{00000000-0004-0000-0000-0000BA110000}"/>
    <hyperlink ref="E4550" location="A125566584X" display="A125566584X" xr:uid="{00000000-0004-0000-0000-0000BB110000}"/>
    <hyperlink ref="E4551" location="A125555352J" display="A125555352J" xr:uid="{00000000-0004-0000-0000-0000BC110000}"/>
    <hyperlink ref="E4552" location="A125583432F" display="A125583432F" xr:uid="{00000000-0004-0000-0000-0000BD110000}"/>
    <hyperlink ref="E4553" location="A125569392K" display="A125569392K" xr:uid="{00000000-0004-0000-0000-0000BE110000}"/>
    <hyperlink ref="E4554" location="A125549736F" display="A125549736F" xr:uid="{00000000-0004-0000-0000-0000BF110000}"/>
    <hyperlink ref="E4555" location="A125577816C" display="A125577816C" xr:uid="{00000000-0004-0000-0000-0000C0110000}"/>
    <hyperlink ref="E4556" location="A125563776L" display="A125563776L" xr:uid="{00000000-0004-0000-0000-0000C1110000}"/>
    <hyperlink ref="E4557" location="A125558160V" display="A125558160V" xr:uid="{00000000-0004-0000-0000-0000C2110000}"/>
    <hyperlink ref="E4558" location="A125586240T" display="A125586240T" xr:uid="{00000000-0004-0000-0000-0000C3110000}"/>
    <hyperlink ref="E4559" location="A125572200R" display="A125572200R" xr:uid="{00000000-0004-0000-0000-0000C4110000}"/>
    <hyperlink ref="E4560" location="A125560968A" display="A125560968A" xr:uid="{00000000-0004-0000-0000-0000C5110000}"/>
    <hyperlink ref="E4561" location="A125589048W" display="A125589048W" xr:uid="{00000000-0004-0000-0000-0000C6110000}"/>
    <hyperlink ref="E4562" location="A125575008V" display="A125575008V" xr:uid="{00000000-0004-0000-0000-0000C7110000}"/>
    <hyperlink ref="E4563" location="A125552545X" display="A125552545X" xr:uid="{00000000-0004-0000-0000-0000C8110000}"/>
    <hyperlink ref="E4564" location="A125580625W" display="A125580625W" xr:uid="{00000000-0004-0000-0000-0000C9110000}"/>
    <hyperlink ref="E4565" location="A125566585A" display="A125566585A" xr:uid="{00000000-0004-0000-0000-0000CA110000}"/>
    <hyperlink ref="E4566" location="A125552624W" display="A125552624W" xr:uid="{00000000-0004-0000-0000-0000CB110000}"/>
    <hyperlink ref="E4567" location="A125580704V" display="A125580704V" xr:uid="{00000000-0004-0000-0000-0000CC110000}"/>
    <hyperlink ref="E4568" location="A125566664X" display="A125566664X" xr:uid="{00000000-0004-0000-0000-0000CD110000}"/>
    <hyperlink ref="E4569" location="A125555432J" display="A125555432J" xr:uid="{00000000-0004-0000-0000-0000CE110000}"/>
    <hyperlink ref="E4570" location="A125583512F" display="A125583512F" xr:uid="{00000000-0004-0000-0000-0000CF110000}"/>
    <hyperlink ref="E4571" location="A125569472K" display="A125569472K" xr:uid="{00000000-0004-0000-0000-0000D0110000}"/>
    <hyperlink ref="E4572" location="A125549816F" display="A125549816F" xr:uid="{00000000-0004-0000-0000-0000D1110000}"/>
    <hyperlink ref="E4573" location="A125577896R" display="A125577896R" xr:uid="{00000000-0004-0000-0000-0000D2110000}"/>
    <hyperlink ref="E4574" location="A125563856L" display="A125563856L" xr:uid="{00000000-0004-0000-0000-0000D3110000}"/>
    <hyperlink ref="E4575" location="A125558240V" display="A125558240V" xr:uid="{00000000-0004-0000-0000-0000D4110000}"/>
    <hyperlink ref="E4576" location="A125586320T" display="A125586320T" xr:uid="{00000000-0004-0000-0000-0000D5110000}"/>
    <hyperlink ref="E4577" location="A125572280A" display="A125572280A" xr:uid="{00000000-0004-0000-0000-0000D6110000}"/>
    <hyperlink ref="E4578" location="A125561048C" display="A125561048C" xr:uid="{00000000-0004-0000-0000-0000D7110000}"/>
    <hyperlink ref="E4579" location="A125589128W" display="A125589128W" xr:uid="{00000000-0004-0000-0000-0000D8110000}"/>
    <hyperlink ref="E4580" location="A125575088F" display="A125575088F" xr:uid="{00000000-0004-0000-0000-0000D9110000}"/>
    <hyperlink ref="E4581" location="A125552625X" display="A125552625X" xr:uid="{00000000-0004-0000-0000-0000DA110000}"/>
    <hyperlink ref="E4582" location="A125580705W" display="A125580705W" xr:uid="{00000000-0004-0000-0000-0000DB110000}"/>
    <hyperlink ref="E4583" location="A125566665A" display="A125566665A" xr:uid="{00000000-0004-0000-0000-0000DC110000}"/>
    <hyperlink ref="E4584" location="A125552712W" display="A125552712W" xr:uid="{00000000-0004-0000-0000-0000DD110000}"/>
    <hyperlink ref="E4585" location="A125580792F" display="A125580792F" xr:uid="{00000000-0004-0000-0000-0000DE110000}"/>
    <hyperlink ref="E4586" location="A125566752X" display="A125566752X" xr:uid="{00000000-0004-0000-0000-0000DF110000}"/>
    <hyperlink ref="E4587" location="A125555520J" display="A125555520J" xr:uid="{00000000-0004-0000-0000-0000E0110000}"/>
    <hyperlink ref="E4588" location="A125583600F" display="A125583600F" xr:uid="{00000000-0004-0000-0000-0000E1110000}"/>
    <hyperlink ref="E4589" location="A125569560K" display="A125569560K" xr:uid="{00000000-0004-0000-0000-0000E2110000}"/>
    <hyperlink ref="E4590" location="A125549904F" display="A125549904F" xr:uid="{00000000-0004-0000-0000-0000E3110000}"/>
    <hyperlink ref="E4591" location="A125577984R" display="A125577984R" xr:uid="{00000000-0004-0000-0000-0000E4110000}"/>
    <hyperlink ref="E4592" location="A125563944L" display="A125563944L" xr:uid="{00000000-0004-0000-0000-0000E5110000}"/>
    <hyperlink ref="E4593" location="A125558328L" display="A125558328L" xr:uid="{00000000-0004-0000-0000-0000E6110000}"/>
    <hyperlink ref="E4594" location="A125586408K" display="A125586408K" xr:uid="{00000000-0004-0000-0000-0000E7110000}"/>
    <hyperlink ref="E4595" location="A125572368V" display="A125572368V" xr:uid="{00000000-0004-0000-0000-0000E8110000}"/>
    <hyperlink ref="E4596" location="A125561136C" display="A125561136C" xr:uid="{00000000-0004-0000-0000-0000E9110000}"/>
    <hyperlink ref="E4597" location="A125589216W" display="A125589216W" xr:uid="{00000000-0004-0000-0000-0000EA110000}"/>
    <hyperlink ref="E4598" location="A125575176F" display="A125575176F" xr:uid="{00000000-0004-0000-0000-0000EB110000}"/>
    <hyperlink ref="E4599" location="A125552713X" display="A125552713X" xr:uid="{00000000-0004-0000-0000-0000EC110000}"/>
    <hyperlink ref="E4600" location="A125580793J" display="A125580793J" xr:uid="{00000000-0004-0000-0000-0000ED110000}"/>
    <hyperlink ref="E4601" location="A125566753A" display="A125566753A" xr:uid="{00000000-0004-0000-0000-0000EE110000}"/>
    <hyperlink ref="E4602" location="A125552832R" display="A125552832R" xr:uid="{00000000-0004-0000-0000-0000EF110000}"/>
    <hyperlink ref="E4603" location="A125580912L" display="A125580912L" xr:uid="{00000000-0004-0000-0000-0000F0110000}"/>
    <hyperlink ref="E4604" location="A125566872T" display="A125566872T" xr:uid="{00000000-0004-0000-0000-0000F1110000}"/>
    <hyperlink ref="E4605" location="A125555640A" display="A125555640A" xr:uid="{00000000-0004-0000-0000-0000F2110000}"/>
    <hyperlink ref="E4606" location="A125583720X" display="A125583720X" xr:uid="{00000000-0004-0000-0000-0000F3110000}"/>
    <hyperlink ref="E4607" location="A125569680C" display="A125569680C" xr:uid="{00000000-0004-0000-0000-0000F4110000}"/>
    <hyperlink ref="E4608" location="A125550024F" display="A125550024F" xr:uid="{00000000-0004-0000-0000-0000F5110000}"/>
    <hyperlink ref="E4609" location="A125578104X" display="A125578104X" xr:uid="{00000000-0004-0000-0000-0000F6110000}"/>
    <hyperlink ref="E4610" location="A125564064J" display="A125564064J" xr:uid="{00000000-0004-0000-0000-0000F7110000}"/>
    <hyperlink ref="E4611" location="A125558448F" display="A125558448F" xr:uid="{00000000-0004-0000-0000-0000F8110000}"/>
    <hyperlink ref="E4612" location="A125586528C" display="A125586528C" xr:uid="{00000000-0004-0000-0000-0000F9110000}"/>
    <hyperlink ref="E4613" location="A125572488L" display="A125572488L" xr:uid="{00000000-0004-0000-0000-0000FA110000}"/>
    <hyperlink ref="E4614" location="A125561256W" display="A125561256W" xr:uid="{00000000-0004-0000-0000-0000FB110000}"/>
    <hyperlink ref="E4615" location="A125589336R" display="A125589336R" xr:uid="{00000000-0004-0000-0000-0000FC110000}"/>
    <hyperlink ref="E4616" location="A125575296X" display="A125575296X" xr:uid="{00000000-0004-0000-0000-0000FD110000}"/>
    <hyperlink ref="E4617" location="A125552833T" display="A125552833T" xr:uid="{00000000-0004-0000-0000-0000FE110000}"/>
    <hyperlink ref="E4618" location="A125580913R" display="A125580913R" xr:uid="{00000000-0004-0000-0000-0000FF110000}"/>
    <hyperlink ref="E4619" location="A125566873V" display="A125566873V" xr:uid="{00000000-0004-0000-0000-000000120000}"/>
    <hyperlink ref="E4620" location="A125552552W" display="A125552552W" xr:uid="{00000000-0004-0000-0000-000001120000}"/>
    <hyperlink ref="E4621" location="A125580632V" display="A125580632V" xr:uid="{00000000-0004-0000-0000-000002120000}"/>
    <hyperlink ref="E4622" location="A125566592X" display="A125566592X" xr:uid="{00000000-0004-0000-0000-000003120000}"/>
    <hyperlink ref="E4623" location="A125555360J" display="A125555360J" xr:uid="{00000000-0004-0000-0000-000004120000}"/>
    <hyperlink ref="E4624" location="A125583440F" display="A125583440F" xr:uid="{00000000-0004-0000-0000-000005120000}"/>
    <hyperlink ref="E4625" location="A125569400X" display="A125569400X" xr:uid="{00000000-0004-0000-0000-000006120000}"/>
    <hyperlink ref="E4626" location="A125549744F" display="A125549744F" xr:uid="{00000000-0004-0000-0000-000007120000}"/>
    <hyperlink ref="E4627" location="A125577824C" display="A125577824C" xr:uid="{00000000-0004-0000-0000-000008120000}"/>
    <hyperlink ref="E4628" location="A125563784L" display="A125563784L" xr:uid="{00000000-0004-0000-0000-000009120000}"/>
    <hyperlink ref="E4629" location="A125558168L" display="A125558168L" xr:uid="{00000000-0004-0000-0000-00000A120000}"/>
    <hyperlink ref="E4630" location="A125586248K" display="A125586248K" xr:uid="{00000000-0004-0000-0000-00000B120000}"/>
    <hyperlink ref="E4631" location="A125572208J" display="A125572208J" xr:uid="{00000000-0004-0000-0000-00000C120000}"/>
    <hyperlink ref="E4632" location="A125560976A" display="A125560976A" xr:uid="{00000000-0004-0000-0000-00000D120000}"/>
    <hyperlink ref="E4633" location="A125589056W" display="A125589056W" xr:uid="{00000000-0004-0000-0000-00000E120000}"/>
    <hyperlink ref="E4634" location="A125575016V" display="A125575016V" xr:uid="{00000000-0004-0000-0000-00000F120000}"/>
    <hyperlink ref="E4635" location="A125552553X" display="A125552553X" xr:uid="{00000000-0004-0000-0000-000010120000}"/>
    <hyperlink ref="E4636" location="A125580633W" display="A125580633W" xr:uid="{00000000-0004-0000-0000-000011120000}"/>
    <hyperlink ref="E4637" location="A125566593A" display="A125566593A" xr:uid="{00000000-0004-0000-0000-000012120000}"/>
    <hyperlink ref="E4638" location="A125552752R" display="A125552752R" xr:uid="{00000000-0004-0000-0000-000013120000}"/>
    <hyperlink ref="E4639" location="A125580832L" display="A125580832L" xr:uid="{00000000-0004-0000-0000-000014120000}"/>
    <hyperlink ref="E4640" location="A125566792T" display="A125566792T" xr:uid="{00000000-0004-0000-0000-000015120000}"/>
    <hyperlink ref="E4641" location="A125555560A" display="A125555560A" xr:uid="{00000000-0004-0000-0000-000016120000}"/>
    <hyperlink ref="E4642" location="A125583640X" display="A125583640X" xr:uid="{00000000-0004-0000-0000-000017120000}"/>
    <hyperlink ref="E4643" location="A125569600T" display="A125569600T" xr:uid="{00000000-0004-0000-0000-000018120000}"/>
    <hyperlink ref="E4644" location="A125549944X" display="A125549944X" xr:uid="{00000000-0004-0000-0000-000019120000}"/>
    <hyperlink ref="E4645" location="A125578024X" display="A125578024X" xr:uid="{00000000-0004-0000-0000-00001A120000}"/>
    <hyperlink ref="E4646" location="A125563984F" display="A125563984F" xr:uid="{00000000-0004-0000-0000-00001B120000}"/>
    <hyperlink ref="E4647" location="A125558368F" display="A125558368F" xr:uid="{00000000-0004-0000-0000-00001C120000}"/>
    <hyperlink ref="E4648" location="A125586448C" display="A125586448C" xr:uid="{00000000-0004-0000-0000-00001D120000}"/>
    <hyperlink ref="E4649" location="A125572408A" display="A125572408A" xr:uid="{00000000-0004-0000-0000-00001E120000}"/>
    <hyperlink ref="E4650" location="A125561176W" display="A125561176W" xr:uid="{00000000-0004-0000-0000-00001F120000}"/>
    <hyperlink ref="E4651" location="A125589256R" display="A125589256R" xr:uid="{00000000-0004-0000-0000-000020120000}"/>
    <hyperlink ref="E4652" location="A125575216L" display="A125575216L" xr:uid="{00000000-0004-0000-0000-000021120000}"/>
    <hyperlink ref="E4653" location="A125552753T" display="A125552753T" xr:uid="{00000000-0004-0000-0000-000022120000}"/>
    <hyperlink ref="E4654" location="A125580833R" display="A125580833R" xr:uid="{00000000-0004-0000-0000-000023120000}"/>
    <hyperlink ref="E4655" location="A125566793V" display="A125566793V" xr:uid="{00000000-0004-0000-0000-000024120000}"/>
    <hyperlink ref="E4656" location="A125552760R" display="A125552760R" xr:uid="{00000000-0004-0000-0000-000025120000}"/>
    <hyperlink ref="E4657" location="A125580840L" display="A125580840L" xr:uid="{00000000-0004-0000-0000-000026120000}"/>
    <hyperlink ref="E4658" location="A125566800F" display="A125566800F" xr:uid="{00000000-0004-0000-0000-000027120000}"/>
    <hyperlink ref="E4659" location="A125555568V" display="A125555568V" xr:uid="{00000000-0004-0000-0000-000028120000}"/>
    <hyperlink ref="E4660" location="A125583648T" display="A125583648T" xr:uid="{00000000-0004-0000-0000-000029120000}"/>
    <hyperlink ref="E4661" location="A125569608K" display="A125569608K" xr:uid="{00000000-0004-0000-0000-00002A120000}"/>
    <hyperlink ref="E4662" location="A125549952X" display="A125549952X" xr:uid="{00000000-0004-0000-0000-00002B120000}"/>
    <hyperlink ref="E4663" location="A125578032X" display="A125578032X" xr:uid="{00000000-0004-0000-0000-00002C120000}"/>
    <hyperlink ref="E4664" location="A125563992F" display="A125563992F" xr:uid="{00000000-0004-0000-0000-00002D120000}"/>
    <hyperlink ref="E4665" location="A125558376F" display="A125558376F" xr:uid="{00000000-0004-0000-0000-00002E120000}"/>
    <hyperlink ref="E4666" location="A125586456C" display="A125586456C" xr:uid="{00000000-0004-0000-0000-00002F120000}"/>
    <hyperlink ref="E4667" location="A125572416A" display="A125572416A" xr:uid="{00000000-0004-0000-0000-000030120000}"/>
    <hyperlink ref="E4668" location="A125561184W" display="A125561184W" xr:uid="{00000000-0004-0000-0000-000031120000}"/>
    <hyperlink ref="E4669" location="A125589264R" display="A125589264R" xr:uid="{00000000-0004-0000-0000-000032120000}"/>
    <hyperlink ref="E4670" location="A125575224L" display="A125575224L" xr:uid="{00000000-0004-0000-0000-000033120000}"/>
    <hyperlink ref="E4671" location="A125552761T" display="A125552761T" xr:uid="{00000000-0004-0000-0000-000034120000}"/>
    <hyperlink ref="E4672" location="A125580841R" display="A125580841R" xr:uid="{00000000-0004-0000-0000-000035120000}"/>
    <hyperlink ref="E4673" location="A125566801J" display="A125566801J" xr:uid="{00000000-0004-0000-0000-000036120000}"/>
    <hyperlink ref="E4674" location="A125552592R" display="A125552592R" xr:uid="{00000000-0004-0000-0000-000037120000}"/>
    <hyperlink ref="E4675" location="A125580672L" display="A125580672L" xr:uid="{00000000-0004-0000-0000-000038120000}"/>
    <hyperlink ref="E4676" location="A125566632F" display="A125566632F" xr:uid="{00000000-0004-0000-0000-000039120000}"/>
    <hyperlink ref="E4677" location="A125555400R" display="A125555400R" xr:uid="{00000000-0004-0000-0000-00003A120000}"/>
    <hyperlink ref="E4678" location="A125583480X" display="A125583480X" xr:uid="{00000000-0004-0000-0000-00003B120000}"/>
    <hyperlink ref="E4679" location="A125569440T" display="A125569440T" xr:uid="{00000000-0004-0000-0000-00003C120000}"/>
    <hyperlink ref="E4680" location="A125549784X" display="A125549784X" xr:uid="{00000000-0004-0000-0000-00003D120000}"/>
    <hyperlink ref="E4681" location="A125577864W" display="A125577864W" xr:uid="{00000000-0004-0000-0000-00003E120000}"/>
    <hyperlink ref="E4682" location="A125563824V" display="A125563824V" xr:uid="{00000000-0004-0000-0000-00003F120000}"/>
    <hyperlink ref="E4683" location="A125558208V" display="A125558208V" xr:uid="{00000000-0004-0000-0000-000040120000}"/>
    <hyperlink ref="E4684" location="A125586288C" display="A125586288C" xr:uid="{00000000-0004-0000-0000-000041120000}"/>
    <hyperlink ref="E4685" location="A125572248A" display="A125572248A" xr:uid="{00000000-0004-0000-0000-000042120000}"/>
    <hyperlink ref="E4686" location="A125561016K" display="A125561016K" xr:uid="{00000000-0004-0000-0000-000043120000}"/>
    <hyperlink ref="E4687" location="A125589096R" display="A125589096R" xr:uid="{00000000-0004-0000-0000-000044120000}"/>
    <hyperlink ref="E4688" location="A125575056L" display="A125575056L" xr:uid="{00000000-0004-0000-0000-000045120000}"/>
    <hyperlink ref="E4689" location="A125552593T" display="A125552593T" xr:uid="{00000000-0004-0000-0000-000046120000}"/>
    <hyperlink ref="E4690" location="A125580673R" display="A125580673R" xr:uid="{00000000-0004-0000-0000-000047120000}"/>
    <hyperlink ref="E4691" location="A125566633J" display="A125566633J" xr:uid="{00000000-0004-0000-0000-000048120000}"/>
    <hyperlink ref="E4692" location="A125552560W" display="A125552560W" xr:uid="{00000000-0004-0000-0000-000049120000}"/>
    <hyperlink ref="E4693" location="A125580640V" display="A125580640V" xr:uid="{00000000-0004-0000-0000-00004A120000}"/>
    <hyperlink ref="E4694" location="A125566600L" display="A125566600L" xr:uid="{00000000-0004-0000-0000-00004B120000}"/>
    <hyperlink ref="E4695" location="A125555368A" display="A125555368A" xr:uid="{00000000-0004-0000-0000-00004C120000}"/>
    <hyperlink ref="E4696" location="A125583448X" display="A125583448X" xr:uid="{00000000-0004-0000-0000-00004D120000}"/>
    <hyperlink ref="E4697" location="A125569408T" display="A125569408T" xr:uid="{00000000-0004-0000-0000-00004E120000}"/>
    <hyperlink ref="E4698" location="A125549752F" display="A125549752F" xr:uid="{00000000-0004-0000-0000-00004F120000}"/>
    <hyperlink ref="E4699" location="A125577832C" display="A125577832C" xr:uid="{00000000-0004-0000-0000-000050120000}"/>
    <hyperlink ref="E4700" location="A125563792L" display="A125563792L" xr:uid="{00000000-0004-0000-0000-000051120000}"/>
    <hyperlink ref="E4701" location="A125558176L" display="A125558176L" xr:uid="{00000000-0004-0000-0000-000052120000}"/>
    <hyperlink ref="E4702" location="A125586256K" display="A125586256K" xr:uid="{00000000-0004-0000-0000-000053120000}"/>
    <hyperlink ref="E4703" location="A125572216J" display="A125572216J" xr:uid="{00000000-0004-0000-0000-000054120000}"/>
    <hyperlink ref="E4704" location="A125560984A" display="A125560984A" xr:uid="{00000000-0004-0000-0000-000055120000}"/>
    <hyperlink ref="E4705" location="A125589064W" display="A125589064W" xr:uid="{00000000-0004-0000-0000-000056120000}"/>
    <hyperlink ref="E4706" location="A125575024V" display="A125575024V" xr:uid="{00000000-0004-0000-0000-000057120000}"/>
    <hyperlink ref="E4707" location="A125552561X" display="A125552561X" xr:uid="{00000000-0004-0000-0000-000058120000}"/>
    <hyperlink ref="E4708" location="A125580641W" display="A125580641W" xr:uid="{00000000-0004-0000-0000-000059120000}"/>
    <hyperlink ref="E4709" location="A125566601R" display="A125566601R" xr:uid="{00000000-0004-0000-0000-00005A120000}"/>
    <hyperlink ref="E4710" location="A125552632W" display="A125552632W" xr:uid="{00000000-0004-0000-0000-00005B120000}"/>
    <hyperlink ref="E4711" location="A125580712V" display="A125580712V" xr:uid="{00000000-0004-0000-0000-00005C120000}"/>
    <hyperlink ref="E4712" location="A125566672X" display="A125566672X" xr:uid="{00000000-0004-0000-0000-00005D120000}"/>
    <hyperlink ref="E4713" location="A125555440J" display="A125555440J" xr:uid="{00000000-0004-0000-0000-00005E120000}"/>
    <hyperlink ref="E4714" location="A125583520F" display="A125583520F" xr:uid="{00000000-0004-0000-0000-00005F120000}"/>
    <hyperlink ref="E4715" location="A125569480K" display="A125569480K" xr:uid="{00000000-0004-0000-0000-000060120000}"/>
    <hyperlink ref="E4716" location="A125549824F" display="A125549824F" xr:uid="{00000000-0004-0000-0000-000061120000}"/>
    <hyperlink ref="E4717" location="A125577904C" display="A125577904C" xr:uid="{00000000-0004-0000-0000-000062120000}"/>
    <hyperlink ref="E4718" location="A125563864L" display="A125563864L" xr:uid="{00000000-0004-0000-0000-000063120000}"/>
    <hyperlink ref="E4719" location="A125558248L" display="A125558248L" xr:uid="{00000000-0004-0000-0000-000064120000}"/>
    <hyperlink ref="E4720" location="A125586328K" display="A125586328K" xr:uid="{00000000-0004-0000-0000-000065120000}"/>
    <hyperlink ref="E4721" location="A125572288V" display="A125572288V" xr:uid="{00000000-0004-0000-0000-000066120000}"/>
    <hyperlink ref="E4722" location="A125561056C" display="A125561056C" xr:uid="{00000000-0004-0000-0000-000067120000}"/>
    <hyperlink ref="E4723" location="A125589136W" display="A125589136W" xr:uid="{00000000-0004-0000-0000-000068120000}"/>
    <hyperlink ref="E4724" location="A125575096F" display="A125575096F" xr:uid="{00000000-0004-0000-0000-000069120000}"/>
    <hyperlink ref="E4725" location="A125552633X" display="A125552633X" xr:uid="{00000000-0004-0000-0000-00006A120000}"/>
    <hyperlink ref="E4726" location="A125580713W" display="A125580713W" xr:uid="{00000000-0004-0000-0000-00006B120000}"/>
    <hyperlink ref="E4727" location="A125566673A" display="A125566673A" xr:uid="{00000000-0004-0000-0000-00006C120000}"/>
    <hyperlink ref="E4728" location="A125552584R" display="A125552584R" xr:uid="{00000000-0004-0000-0000-00006D120000}"/>
    <hyperlink ref="E4729" location="A125580664L" display="A125580664L" xr:uid="{00000000-0004-0000-0000-00006E120000}"/>
    <hyperlink ref="E4730" location="A125566624F" display="A125566624F" xr:uid="{00000000-0004-0000-0000-00006F120000}"/>
    <hyperlink ref="E4731" location="A125555392A" display="A125555392A" xr:uid="{00000000-0004-0000-0000-000070120000}"/>
    <hyperlink ref="E4732" location="A125583472X" display="A125583472X" xr:uid="{00000000-0004-0000-0000-000071120000}"/>
    <hyperlink ref="E4733" location="A125569432T" display="A125569432T" xr:uid="{00000000-0004-0000-0000-000072120000}"/>
    <hyperlink ref="E4734" location="A125549776X" display="A125549776X" xr:uid="{00000000-0004-0000-0000-000073120000}"/>
    <hyperlink ref="E4735" location="A125577856W" display="A125577856W" xr:uid="{00000000-0004-0000-0000-000074120000}"/>
    <hyperlink ref="E4736" location="A125563816V" display="A125563816V" xr:uid="{00000000-0004-0000-0000-000075120000}"/>
    <hyperlink ref="E4737" location="A125558200A" display="A125558200A" xr:uid="{00000000-0004-0000-0000-000076120000}"/>
    <hyperlink ref="E4738" location="A125586280K" display="A125586280K" xr:uid="{00000000-0004-0000-0000-000077120000}"/>
    <hyperlink ref="E4739" location="A125572240J" display="A125572240J" xr:uid="{00000000-0004-0000-0000-000078120000}"/>
    <hyperlink ref="E4740" location="A125561008K" display="A125561008K" xr:uid="{00000000-0004-0000-0000-000079120000}"/>
    <hyperlink ref="E4741" location="A125589088R" display="A125589088R" xr:uid="{00000000-0004-0000-0000-00007A120000}"/>
    <hyperlink ref="E4742" location="A125575048L" display="A125575048L" xr:uid="{00000000-0004-0000-0000-00007B120000}"/>
    <hyperlink ref="E4743" location="A125552585T" display="A125552585T" xr:uid="{00000000-0004-0000-0000-00007C120000}"/>
    <hyperlink ref="E4744" location="A125580665R" display="A125580665R" xr:uid="{00000000-0004-0000-0000-00007D120000}"/>
    <hyperlink ref="E4745" location="A125566625J" display="A125566625J" xr:uid="{00000000-0004-0000-0000-00007E120000}"/>
    <hyperlink ref="E4746" location="A125552640W" display="A125552640W" xr:uid="{00000000-0004-0000-0000-00007F120000}"/>
    <hyperlink ref="E4747" location="A125580720V" display="A125580720V" xr:uid="{00000000-0004-0000-0000-000080120000}"/>
    <hyperlink ref="E4748" location="A125566680X" display="A125566680X" xr:uid="{00000000-0004-0000-0000-000081120000}"/>
    <hyperlink ref="E4749" location="A125555448A" display="A125555448A" xr:uid="{00000000-0004-0000-0000-000082120000}"/>
    <hyperlink ref="E4750" location="A125583528X" display="A125583528X" xr:uid="{00000000-0004-0000-0000-000083120000}"/>
    <hyperlink ref="E4751" location="A125569488C" display="A125569488C" xr:uid="{00000000-0004-0000-0000-000084120000}"/>
    <hyperlink ref="E4752" location="A125549832F" display="A125549832F" xr:uid="{00000000-0004-0000-0000-000085120000}"/>
    <hyperlink ref="E4753" location="A125577912C" display="A125577912C" xr:uid="{00000000-0004-0000-0000-000086120000}"/>
    <hyperlink ref="E4754" location="A125563872L" display="A125563872L" xr:uid="{00000000-0004-0000-0000-000087120000}"/>
    <hyperlink ref="E4755" location="A125558256L" display="A125558256L" xr:uid="{00000000-0004-0000-0000-000088120000}"/>
    <hyperlink ref="E4756" location="A125586336K" display="A125586336K" xr:uid="{00000000-0004-0000-0000-000089120000}"/>
    <hyperlink ref="E4757" location="A125572296V" display="A125572296V" xr:uid="{00000000-0004-0000-0000-00008A120000}"/>
    <hyperlink ref="E4758" location="A125561064C" display="A125561064C" xr:uid="{00000000-0004-0000-0000-00008B120000}"/>
    <hyperlink ref="E4759" location="A125589144W" display="A125589144W" xr:uid="{00000000-0004-0000-0000-00008C120000}"/>
    <hyperlink ref="E4760" location="A125575104V" display="A125575104V" xr:uid="{00000000-0004-0000-0000-00008D120000}"/>
    <hyperlink ref="E4761" location="A125552641X" display="A125552641X" xr:uid="{00000000-0004-0000-0000-00008E120000}"/>
    <hyperlink ref="E4762" location="A125580721W" display="A125580721W" xr:uid="{00000000-0004-0000-0000-00008F120000}"/>
    <hyperlink ref="E4763" location="A125566681A" display="A125566681A" xr:uid="{00000000-0004-0000-0000-000090120000}"/>
    <hyperlink ref="E4764" location="A125552600C" display="A125552600C" xr:uid="{00000000-0004-0000-0000-000091120000}"/>
    <hyperlink ref="E4765" location="A125580680L" display="A125580680L" xr:uid="{00000000-0004-0000-0000-000092120000}"/>
    <hyperlink ref="E4766" location="A125566640F" display="A125566640F" xr:uid="{00000000-0004-0000-0000-000093120000}"/>
    <hyperlink ref="E4767" location="A125555408J" display="A125555408J" xr:uid="{00000000-0004-0000-0000-000094120000}"/>
    <hyperlink ref="E4768" location="A125583488T" display="A125583488T" xr:uid="{00000000-0004-0000-0000-000095120000}"/>
    <hyperlink ref="E4769" location="A125569448K" display="A125569448K" xr:uid="{00000000-0004-0000-0000-000096120000}"/>
    <hyperlink ref="E4770" location="A125549792X" display="A125549792X" xr:uid="{00000000-0004-0000-0000-000097120000}"/>
    <hyperlink ref="E4771" location="A125577872W" display="A125577872W" xr:uid="{00000000-0004-0000-0000-000098120000}"/>
    <hyperlink ref="E4772" location="A125563832V" display="A125563832V" xr:uid="{00000000-0004-0000-0000-000099120000}"/>
    <hyperlink ref="E4773" location="A125558216V" display="A125558216V" xr:uid="{00000000-0004-0000-0000-00009A120000}"/>
    <hyperlink ref="E4774" location="A125586296C" display="A125586296C" xr:uid="{00000000-0004-0000-0000-00009B120000}"/>
    <hyperlink ref="E4775" location="A125572256A" display="A125572256A" xr:uid="{00000000-0004-0000-0000-00009C120000}"/>
    <hyperlink ref="E4776" location="A125561024K" display="A125561024K" xr:uid="{00000000-0004-0000-0000-00009D120000}"/>
    <hyperlink ref="E4777" location="A125589104C" display="A125589104C" xr:uid="{00000000-0004-0000-0000-00009E120000}"/>
    <hyperlink ref="E4778" location="A125575064L" display="A125575064L" xr:uid="{00000000-0004-0000-0000-00009F120000}"/>
    <hyperlink ref="E4779" location="A125552601F" display="A125552601F" xr:uid="{00000000-0004-0000-0000-0000A0120000}"/>
    <hyperlink ref="E4780" location="A125580681R" display="A125580681R" xr:uid="{00000000-0004-0000-0000-0000A1120000}"/>
    <hyperlink ref="E4781" location="A125566641J" display="A125566641J" xr:uid="{00000000-0004-0000-0000-0000A2120000}"/>
    <hyperlink ref="E4782" location="A125552648R" display="A125552648R" xr:uid="{00000000-0004-0000-0000-0000A3120000}"/>
    <hyperlink ref="E4783" location="A125580728L" display="A125580728L" xr:uid="{00000000-0004-0000-0000-0000A4120000}"/>
    <hyperlink ref="E4784" location="A125566688T" display="A125566688T" xr:uid="{00000000-0004-0000-0000-0000A5120000}"/>
    <hyperlink ref="E4785" location="A125555456A" display="A125555456A" xr:uid="{00000000-0004-0000-0000-0000A6120000}"/>
    <hyperlink ref="E4786" location="A125583536X" display="A125583536X" xr:uid="{00000000-0004-0000-0000-0000A7120000}"/>
    <hyperlink ref="E4787" location="A125569496C" display="A125569496C" xr:uid="{00000000-0004-0000-0000-0000A8120000}"/>
    <hyperlink ref="E4788" location="A125549840F" display="A125549840F" xr:uid="{00000000-0004-0000-0000-0000A9120000}"/>
    <hyperlink ref="E4789" location="A125577920C" display="A125577920C" xr:uid="{00000000-0004-0000-0000-0000AA120000}"/>
    <hyperlink ref="E4790" location="A125563880L" display="A125563880L" xr:uid="{00000000-0004-0000-0000-0000AB120000}"/>
    <hyperlink ref="E4791" location="A125558264L" display="A125558264L" xr:uid="{00000000-0004-0000-0000-0000AC120000}"/>
    <hyperlink ref="E4792" location="A125586344K" display="A125586344K" xr:uid="{00000000-0004-0000-0000-0000AD120000}"/>
    <hyperlink ref="E4793" location="A125572304J" display="A125572304J" xr:uid="{00000000-0004-0000-0000-0000AE120000}"/>
    <hyperlink ref="E4794" location="A125561072C" display="A125561072C" xr:uid="{00000000-0004-0000-0000-0000AF120000}"/>
    <hyperlink ref="E4795" location="A125589152W" display="A125589152W" xr:uid="{00000000-0004-0000-0000-0000B0120000}"/>
    <hyperlink ref="E4796" location="A125575112V" display="A125575112V" xr:uid="{00000000-0004-0000-0000-0000B1120000}"/>
    <hyperlink ref="E4797" location="A125552649T" display="A125552649T" xr:uid="{00000000-0004-0000-0000-0000B2120000}"/>
    <hyperlink ref="E4798" location="A125580729R" display="A125580729R" xr:uid="{00000000-0004-0000-0000-0000B3120000}"/>
    <hyperlink ref="E4799" location="A125566689V" display="A125566689V" xr:uid="{00000000-0004-0000-0000-0000B4120000}"/>
    <hyperlink ref="E4800" location="A125552720W" display="A125552720W" xr:uid="{00000000-0004-0000-0000-0000B5120000}"/>
    <hyperlink ref="E4801" location="A125580800V" display="A125580800V" xr:uid="{00000000-0004-0000-0000-0000B6120000}"/>
    <hyperlink ref="E4802" location="A125566760X" display="A125566760X" xr:uid="{00000000-0004-0000-0000-0000B7120000}"/>
    <hyperlink ref="E4803" location="A125555528A" display="A125555528A" xr:uid="{00000000-0004-0000-0000-0000B8120000}"/>
    <hyperlink ref="E4804" location="A125583608X" display="A125583608X" xr:uid="{00000000-0004-0000-0000-0000B9120000}"/>
    <hyperlink ref="E4805" location="A125569568C" display="A125569568C" xr:uid="{00000000-0004-0000-0000-0000BA120000}"/>
    <hyperlink ref="E4806" location="A125549912F" display="A125549912F" xr:uid="{00000000-0004-0000-0000-0000BB120000}"/>
    <hyperlink ref="E4807" location="A125577992R" display="A125577992R" xr:uid="{00000000-0004-0000-0000-0000BC120000}"/>
    <hyperlink ref="E4808" location="A125563952L" display="A125563952L" xr:uid="{00000000-0004-0000-0000-0000BD120000}"/>
    <hyperlink ref="E4809" location="A125558336L" display="A125558336L" xr:uid="{00000000-0004-0000-0000-0000BE120000}"/>
    <hyperlink ref="E4810" location="A125586416K" display="A125586416K" xr:uid="{00000000-0004-0000-0000-0000BF120000}"/>
    <hyperlink ref="E4811" location="A125572376V" display="A125572376V" xr:uid="{00000000-0004-0000-0000-0000C0120000}"/>
    <hyperlink ref="E4812" location="A125561144C" display="A125561144C" xr:uid="{00000000-0004-0000-0000-0000C1120000}"/>
    <hyperlink ref="E4813" location="A125589224W" display="A125589224W" xr:uid="{00000000-0004-0000-0000-0000C2120000}"/>
    <hyperlink ref="E4814" location="A125575184F" display="A125575184F" xr:uid="{00000000-0004-0000-0000-0000C3120000}"/>
    <hyperlink ref="E4815" location="A125552721X" display="A125552721X" xr:uid="{00000000-0004-0000-0000-0000C4120000}"/>
    <hyperlink ref="E4816" location="A125580801W" display="A125580801W" xr:uid="{00000000-0004-0000-0000-0000C5120000}"/>
    <hyperlink ref="E4817" location="A125566761A" display="A125566761A" xr:uid="{00000000-0004-0000-0000-0000C6120000}"/>
    <hyperlink ref="E4818" location="A125552656R" display="A125552656R" xr:uid="{00000000-0004-0000-0000-0000C7120000}"/>
    <hyperlink ref="E4819" location="A125580736L" display="A125580736L" xr:uid="{00000000-0004-0000-0000-0000C8120000}"/>
    <hyperlink ref="E4820" location="A125566696T" display="A125566696T" xr:uid="{00000000-0004-0000-0000-0000C9120000}"/>
    <hyperlink ref="E4821" location="A125555464A" display="A125555464A" xr:uid="{00000000-0004-0000-0000-0000CA120000}"/>
    <hyperlink ref="E4822" location="A125583544X" display="A125583544X" xr:uid="{00000000-0004-0000-0000-0000CB120000}"/>
    <hyperlink ref="E4823" location="A125569504T" display="A125569504T" xr:uid="{00000000-0004-0000-0000-0000CC120000}"/>
    <hyperlink ref="E4824" location="A125549848X" display="A125549848X" xr:uid="{00000000-0004-0000-0000-0000CD120000}"/>
    <hyperlink ref="E4825" location="A125577928W" display="A125577928W" xr:uid="{00000000-0004-0000-0000-0000CE120000}"/>
    <hyperlink ref="E4826" location="A125563888F" display="A125563888F" xr:uid="{00000000-0004-0000-0000-0000CF120000}"/>
    <hyperlink ref="E4827" location="A125558272L" display="A125558272L" xr:uid="{00000000-0004-0000-0000-0000D0120000}"/>
    <hyperlink ref="E4828" location="A125586352K" display="A125586352K" xr:uid="{00000000-0004-0000-0000-0000D1120000}"/>
    <hyperlink ref="E4829" location="A125572312J" display="A125572312J" xr:uid="{00000000-0004-0000-0000-0000D2120000}"/>
    <hyperlink ref="E4830" location="A125561080C" display="A125561080C" xr:uid="{00000000-0004-0000-0000-0000D3120000}"/>
    <hyperlink ref="E4831" location="A125589160W" display="A125589160W" xr:uid="{00000000-0004-0000-0000-0000D4120000}"/>
    <hyperlink ref="E4832" location="A125575120V" display="A125575120V" xr:uid="{00000000-0004-0000-0000-0000D5120000}"/>
    <hyperlink ref="E4833" location="A125552657T" display="A125552657T" xr:uid="{00000000-0004-0000-0000-0000D6120000}"/>
    <hyperlink ref="E4834" location="A125580737R" display="A125580737R" xr:uid="{00000000-0004-0000-0000-0000D7120000}"/>
    <hyperlink ref="E4835" location="A125566697V" display="A125566697V" xr:uid="{00000000-0004-0000-0000-0000D8120000}"/>
    <hyperlink ref="E4836" location="A125552608W" display="A125552608W" xr:uid="{00000000-0004-0000-0000-0000D9120000}"/>
    <hyperlink ref="E4837" location="A125580688F" display="A125580688F" xr:uid="{00000000-0004-0000-0000-0000DA120000}"/>
    <hyperlink ref="E4838" location="A125566648X" display="A125566648X" xr:uid="{00000000-0004-0000-0000-0000DB120000}"/>
    <hyperlink ref="E4839" location="A125555416J" display="A125555416J" xr:uid="{00000000-0004-0000-0000-0000DC120000}"/>
    <hyperlink ref="E4840" location="A125583496T" display="A125583496T" xr:uid="{00000000-0004-0000-0000-0000DD120000}"/>
    <hyperlink ref="E4841" location="A125569456K" display="A125569456K" xr:uid="{00000000-0004-0000-0000-0000DE120000}"/>
    <hyperlink ref="E4842" location="A125549800L" display="A125549800L" xr:uid="{00000000-0004-0000-0000-0000DF120000}"/>
    <hyperlink ref="E4843" location="A125577880W" display="A125577880W" xr:uid="{00000000-0004-0000-0000-0000E0120000}"/>
    <hyperlink ref="E4844" location="A125563840V" display="A125563840V" xr:uid="{00000000-0004-0000-0000-0000E1120000}"/>
    <hyperlink ref="E4845" location="A125558224V" display="A125558224V" xr:uid="{00000000-0004-0000-0000-0000E2120000}"/>
    <hyperlink ref="E4846" location="A125586304T" display="A125586304T" xr:uid="{00000000-0004-0000-0000-0000E3120000}"/>
    <hyperlink ref="E4847" location="A125572264A" display="A125572264A" xr:uid="{00000000-0004-0000-0000-0000E4120000}"/>
    <hyperlink ref="E4848" location="A125561032K" display="A125561032K" xr:uid="{00000000-0004-0000-0000-0000E5120000}"/>
    <hyperlink ref="E4849" location="A125589112C" display="A125589112C" xr:uid="{00000000-0004-0000-0000-0000E6120000}"/>
    <hyperlink ref="E4850" location="A125575072L" display="A125575072L" xr:uid="{00000000-0004-0000-0000-0000E7120000}"/>
    <hyperlink ref="E4851" location="A125552609X" display="A125552609X" xr:uid="{00000000-0004-0000-0000-0000E8120000}"/>
    <hyperlink ref="E4852" location="A125580689J" display="A125580689J" xr:uid="{00000000-0004-0000-0000-0000E9120000}"/>
    <hyperlink ref="E4853" location="A125566649A" display="A125566649A" xr:uid="{00000000-0004-0000-0000-0000EA120000}"/>
    <hyperlink ref="E4854" location="A125552768J" display="A125552768J" xr:uid="{00000000-0004-0000-0000-0000EB120000}"/>
    <hyperlink ref="E4855" location="A125580848F" display="A125580848F" xr:uid="{00000000-0004-0000-0000-0000EC120000}"/>
    <hyperlink ref="E4856" location="A125566808X" display="A125566808X" xr:uid="{00000000-0004-0000-0000-0000ED120000}"/>
    <hyperlink ref="E4857" location="A125555576V" display="A125555576V" xr:uid="{00000000-0004-0000-0000-0000EE120000}"/>
    <hyperlink ref="E4858" location="A125583656T" display="A125583656T" xr:uid="{00000000-0004-0000-0000-0000EF120000}"/>
    <hyperlink ref="E4859" location="A125569616K" display="A125569616K" xr:uid="{00000000-0004-0000-0000-0000F0120000}"/>
    <hyperlink ref="E4860" location="A125549960X" display="A125549960X" xr:uid="{00000000-0004-0000-0000-0000F1120000}"/>
    <hyperlink ref="E4861" location="A125578040X" display="A125578040X" xr:uid="{00000000-0004-0000-0000-0000F2120000}"/>
    <hyperlink ref="E4862" location="A125564000W" display="A125564000W" xr:uid="{00000000-0004-0000-0000-0000F3120000}"/>
    <hyperlink ref="E4863" location="A125558384F" display="A125558384F" xr:uid="{00000000-0004-0000-0000-0000F4120000}"/>
    <hyperlink ref="E4864" location="A125586464C" display="A125586464C" xr:uid="{00000000-0004-0000-0000-0000F5120000}"/>
    <hyperlink ref="E4865" location="A125572424A" display="A125572424A" xr:uid="{00000000-0004-0000-0000-0000F6120000}"/>
    <hyperlink ref="E4866" location="A125561192W" display="A125561192W" xr:uid="{00000000-0004-0000-0000-0000F7120000}"/>
    <hyperlink ref="E4867" location="A125589272R" display="A125589272R" xr:uid="{00000000-0004-0000-0000-0000F8120000}"/>
    <hyperlink ref="E4868" location="A125575232L" display="A125575232L" xr:uid="{00000000-0004-0000-0000-0000F9120000}"/>
    <hyperlink ref="E4869" location="A125552769K" display="A125552769K" xr:uid="{00000000-0004-0000-0000-0000FA120000}"/>
    <hyperlink ref="E4870" location="A125580849J" display="A125580849J" xr:uid="{00000000-0004-0000-0000-0000FB120000}"/>
    <hyperlink ref="E4871" location="A125566809A" display="A125566809A" xr:uid="{00000000-0004-0000-0000-0000FC120000}"/>
    <hyperlink ref="E4872" location="A125552728R" display="A125552728R" xr:uid="{00000000-0004-0000-0000-0000FD120000}"/>
    <hyperlink ref="E4873" location="A125580808L" display="A125580808L" xr:uid="{00000000-0004-0000-0000-0000FE120000}"/>
    <hyperlink ref="E4874" location="A125566768T" display="A125566768T" xr:uid="{00000000-0004-0000-0000-0000FF120000}"/>
    <hyperlink ref="E4875" location="A125555536A" display="A125555536A" xr:uid="{00000000-0004-0000-0000-000000130000}"/>
    <hyperlink ref="E4876" location="A125583616X" display="A125583616X" xr:uid="{00000000-0004-0000-0000-000001130000}"/>
    <hyperlink ref="E4877" location="A125569576C" display="A125569576C" xr:uid="{00000000-0004-0000-0000-000002130000}"/>
    <hyperlink ref="E4878" location="A125549920F" display="A125549920F" xr:uid="{00000000-0004-0000-0000-000003130000}"/>
    <hyperlink ref="E4879" location="A125578000F" display="A125578000F" xr:uid="{00000000-0004-0000-0000-000004130000}"/>
    <hyperlink ref="E4880" location="A125563960L" display="A125563960L" xr:uid="{00000000-0004-0000-0000-000005130000}"/>
    <hyperlink ref="E4881" location="A125558344L" display="A125558344L" xr:uid="{00000000-0004-0000-0000-000006130000}"/>
    <hyperlink ref="E4882" location="A125586424K" display="A125586424K" xr:uid="{00000000-0004-0000-0000-000007130000}"/>
    <hyperlink ref="E4883" location="A125572384V" display="A125572384V" xr:uid="{00000000-0004-0000-0000-000008130000}"/>
    <hyperlink ref="E4884" location="A125561152C" display="A125561152C" xr:uid="{00000000-0004-0000-0000-000009130000}"/>
    <hyperlink ref="E4885" location="A125589232W" display="A125589232W" xr:uid="{00000000-0004-0000-0000-00000A130000}"/>
    <hyperlink ref="E4886" location="A125575192F" display="A125575192F" xr:uid="{00000000-0004-0000-0000-00000B130000}"/>
    <hyperlink ref="E4887" location="A125552729T" display="A125552729T" xr:uid="{00000000-0004-0000-0000-00000C130000}"/>
    <hyperlink ref="E4888" location="A125580809R" display="A125580809R" xr:uid="{00000000-0004-0000-0000-00000D130000}"/>
    <hyperlink ref="E4889" location="A125566769V" display="A125566769V" xr:uid="{00000000-0004-0000-0000-00000E130000}"/>
    <hyperlink ref="E4890" location="A125552736R" display="A125552736R" xr:uid="{00000000-0004-0000-0000-00000F130000}"/>
    <hyperlink ref="E4891" location="A125580816L" display="A125580816L" xr:uid="{00000000-0004-0000-0000-000010130000}"/>
    <hyperlink ref="E4892" location="A125566776T" display="A125566776T" xr:uid="{00000000-0004-0000-0000-000011130000}"/>
    <hyperlink ref="E4893" location="A125555544A" display="A125555544A" xr:uid="{00000000-0004-0000-0000-000012130000}"/>
    <hyperlink ref="E4894" location="A125583624X" display="A125583624X" xr:uid="{00000000-0004-0000-0000-000013130000}"/>
    <hyperlink ref="E4895" location="A125569584C" display="A125569584C" xr:uid="{00000000-0004-0000-0000-000014130000}"/>
    <hyperlink ref="E4896" location="A125549928X" display="A125549928X" xr:uid="{00000000-0004-0000-0000-000015130000}"/>
    <hyperlink ref="E4897" location="A125578008X" display="A125578008X" xr:uid="{00000000-0004-0000-0000-000016130000}"/>
    <hyperlink ref="E4898" location="A125563968F" display="A125563968F" xr:uid="{00000000-0004-0000-0000-000017130000}"/>
    <hyperlink ref="E4899" location="A125558352L" display="A125558352L" xr:uid="{00000000-0004-0000-0000-000018130000}"/>
    <hyperlink ref="E4900" location="A125586432K" display="A125586432K" xr:uid="{00000000-0004-0000-0000-000019130000}"/>
    <hyperlink ref="E4901" location="A125572392V" display="A125572392V" xr:uid="{00000000-0004-0000-0000-00001A130000}"/>
    <hyperlink ref="E4902" location="A125561160C" display="A125561160C" xr:uid="{00000000-0004-0000-0000-00001B130000}"/>
    <hyperlink ref="E4903" location="A125589240W" display="A125589240W" xr:uid="{00000000-0004-0000-0000-00001C130000}"/>
    <hyperlink ref="E4904" location="A125575200V" display="A125575200V" xr:uid="{00000000-0004-0000-0000-00001D130000}"/>
    <hyperlink ref="E4905" location="A125552737T" display="A125552737T" xr:uid="{00000000-0004-0000-0000-00001E130000}"/>
    <hyperlink ref="E4906" location="A125580817R" display="A125580817R" xr:uid="{00000000-0004-0000-0000-00001F130000}"/>
    <hyperlink ref="E4907" location="A125566777V" display="A125566777V" xr:uid="{00000000-0004-0000-0000-000020130000}"/>
    <hyperlink ref="E4908" location="A125552840R" display="A125552840R" xr:uid="{00000000-0004-0000-0000-000021130000}"/>
    <hyperlink ref="E4909" location="A125580920L" display="A125580920L" xr:uid="{00000000-0004-0000-0000-000022130000}"/>
    <hyperlink ref="E4910" location="A125566880T" display="A125566880T" xr:uid="{00000000-0004-0000-0000-000023130000}"/>
    <hyperlink ref="E4911" location="A125555648V" display="A125555648V" xr:uid="{00000000-0004-0000-0000-000024130000}"/>
    <hyperlink ref="E4912" location="A125583728T" display="A125583728T" xr:uid="{00000000-0004-0000-0000-000025130000}"/>
    <hyperlink ref="E4913" location="A125569688W" display="A125569688W" xr:uid="{00000000-0004-0000-0000-000026130000}"/>
    <hyperlink ref="E4914" location="A125550032F" display="A125550032F" xr:uid="{00000000-0004-0000-0000-000027130000}"/>
    <hyperlink ref="E4915" location="A125578112X" display="A125578112X" xr:uid="{00000000-0004-0000-0000-000028130000}"/>
    <hyperlink ref="E4916" location="A125564072J" display="A125564072J" xr:uid="{00000000-0004-0000-0000-000029130000}"/>
    <hyperlink ref="E4917" location="A125558456F" display="A125558456F" xr:uid="{00000000-0004-0000-0000-00002A130000}"/>
    <hyperlink ref="E4918" location="A125586536C" display="A125586536C" xr:uid="{00000000-0004-0000-0000-00002B130000}"/>
    <hyperlink ref="E4919" location="A125572496L" display="A125572496L" xr:uid="{00000000-0004-0000-0000-00002C130000}"/>
    <hyperlink ref="E4920" location="A125561264W" display="A125561264W" xr:uid="{00000000-0004-0000-0000-00002D130000}"/>
    <hyperlink ref="E4921" location="A125589344R" display="A125589344R" xr:uid="{00000000-0004-0000-0000-00002E130000}"/>
    <hyperlink ref="E4922" location="A125575304L" display="A125575304L" xr:uid="{00000000-0004-0000-0000-00002F130000}"/>
    <hyperlink ref="E4923" location="A125552841T" display="A125552841T" xr:uid="{00000000-0004-0000-0000-000030130000}"/>
    <hyperlink ref="E4924" location="A125580921R" display="A125580921R" xr:uid="{00000000-0004-0000-0000-000031130000}"/>
    <hyperlink ref="E4925" location="A125566881V" display="A125566881V" xr:uid="{00000000-0004-0000-0000-000032130000}"/>
    <hyperlink ref="E4926" location="A125552880J" display="A125552880J" xr:uid="{00000000-0004-0000-0000-000033130000}"/>
    <hyperlink ref="E4927" location="A125580960F" display="A125580960F" xr:uid="{00000000-0004-0000-0000-000034130000}"/>
    <hyperlink ref="E4928" location="A125566920X" display="A125566920X" xr:uid="{00000000-0004-0000-0000-000035130000}"/>
    <hyperlink ref="E4929" location="A125555688L" display="A125555688L" xr:uid="{00000000-0004-0000-0000-000036130000}"/>
    <hyperlink ref="E4930" location="A125583768K" display="A125583768K" xr:uid="{00000000-0004-0000-0000-000037130000}"/>
    <hyperlink ref="E4931" location="A125569728C" display="A125569728C" xr:uid="{00000000-0004-0000-0000-000038130000}"/>
    <hyperlink ref="E4932" location="A125550072X" display="A125550072X" xr:uid="{00000000-0004-0000-0000-000039130000}"/>
    <hyperlink ref="E4933" location="A125578152T" display="A125578152T" xr:uid="{00000000-0004-0000-0000-00003A130000}"/>
    <hyperlink ref="E4934" location="A125564112R" display="A125564112R" xr:uid="{00000000-0004-0000-0000-00003B130000}"/>
    <hyperlink ref="E4935" location="A125558496X" display="A125558496X" xr:uid="{00000000-0004-0000-0000-00003C130000}"/>
    <hyperlink ref="E4936" location="A125586576W" display="A125586576W" xr:uid="{00000000-0004-0000-0000-00003D130000}"/>
    <hyperlink ref="E4937" location="A125572536V" display="A125572536V" xr:uid="{00000000-0004-0000-0000-00003E130000}"/>
    <hyperlink ref="E4938" location="A125561304C" display="A125561304C" xr:uid="{00000000-0004-0000-0000-00003F130000}"/>
    <hyperlink ref="E4939" location="A125589384J" display="A125589384J" xr:uid="{00000000-0004-0000-0000-000040130000}"/>
    <hyperlink ref="E4940" location="A125575344F" display="A125575344F" xr:uid="{00000000-0004-0000-0000-000041130000}"/>
    <hyperlink ref="E4941" location="A125552881K" display="A125552881K" xr:uid="{00000000-0004-0000-0000-000042130000}"/>
    <hyperlink ref="E4942" location="A125580961J" display="A125580961J" xr:uid="{00000000-0004-0000-0000-000043130000}"/>
    <hyperlink ref="E4943" location="A125566921A" display="A125566921A" xr:uid="{00000000-0004-0000-0000-000044130000}"/>
    <hyperlink ref="E4944" location="A125553088W" display="A125553088W" xr:uid="{00000000-0004-0000-0000-000045130000}"/>
    <hyperlink ref="E4945" location="A125581168V" display="A125581168V" xr:uid="{00000000-0004-0000-0000-000046130000}"/>
    <hyperlink ref="E4946" location="A125567128L" display="A125567128L" xr:uid="{00000000-0004-0000-0000-000047130000}"/>
    <hyperlink ref="E4947" location="A125555896F" display="A125555896F" xr:uid="{00000000-0004-0000-0000-000048130000}"/>
    <hyperlink ref="E4948" location="A125583976C" display="A125583976C" xr:uid="{00000000-0004-0000-0000-000049130000}"/>
    <hyperlink ref="E4949" location="A125569936W" display="A125569936W" xr:uid="{00000000-0004-0000-0000-00004A130000}"/>
    <hyperlink ref="E4950" location="A125550280T" display="A125550280T" xr:uid="{00000000-0004-0000-0000-00004B130000}"/>
    <hyperlink ref="E4951" location="A125578360K" display="A125578360K" xr:uid="{00000000-0004-0000-0000-00004C130000}"/>
    <hyperlink ref="E4952" location="A125564320J" display="A125564320J" xr:uid="{00000000-0004-0000-0000-00004D130000}"/>
    <hyperlink ref="E4953" location="A125558704F" display="A125558704F" xr:uid="{00000000-0004-0000-0000-00004E130000}"/>
    <hyperlink ref="E4954" location="A125586784R" display="A125586784R" xr:uid="{00000000-0004-0000-0000-00004F130000}"/>
    <hyperlink ref="E4955" location="A125572744L" display="A125572744L" xr:uid="{00000000-0004-0000-0000-000050130000}"/>
    <hyperlink ref="E4956" location="A125561512W" display="A125561512W" xr:uid="{00000000-0004-0000-0000-000051130000}"/>
    <hyperlink ref="E4957" location="A125589592A" display="A125589592A" xr:uid="{00000000-0004-0000-0000-000052130000}"/>
    <hyperlink ref="E4958" location="A125575552X" display="A125575552X" xr:uid="{00000000-0004-0000-0000-000053130000}"/>
    <hyperlink ref="E4959" location="A125553089X" display="A125553089X" xr:uid="{00000000-0004-0000-0000-000054130000}"/>
    <hyperlink ref="E4960" location="A125581169W" display="A125581169W" xr:uid="{00000000-0004-0000-0000-000055130000}"/>
    <hyperlink ref="E4961" location="A125567129R" display="A125567129R" xr:uid="{00000000-0004-0000-0000-000056130000}"/>
    <hyperlink ref="E4962" location="A125552976A" display="A125552976A" xr:uid="{00000000-0004-0000-0000-000057130000}"/>
    <hyperlink ref="E4963" location="A125581056A" display="A125581056A" xr:uid="{00000000-0004-0000-0000-000058130000}"/>
    <hyperlink ref="E4964" location="A125567016V" display="A125567016V" xr:uid="{00000000-0004-0000-0000-000059130000}"/>
    <hyperlink ref="E4965" location="A125555784L" display="A125555784L" xr:uid="{00000000-0004-0000-0000-00005A130000}"/>
    <hyperlink ref="E4966" location="A125583864K" display="A125583864K" xr:uid="{00000000-0004-0000-0000-00005B130000}"/>
    <hyperlink ref="E4967" location="A125569824C" display="A125569824C" xr:uid="{00000000-0004-0000-0000-00005C130000}"/>
    <hyperlink ref="E4968" location="A125550168T" display="A125550168T" xr:uid="{00000000-0004-0000-0000-00005D130000}"/>
    <hyperlink ref="E4969" location="A125578248K" display="A125578248K" xr:uid="{00000000-0004-0000-0000-00005E130000}"/>
    <hyperlink ref="E4970" location="A125564208J" display="A125564208J" xr:uid="{00000000-0004-0000-0000-00005F130000}"/>
    <hyperlink ref="E4971" location="A125558592X" display="A125558592X" xr:uid="{00000000-0004-0000-0000-000060130000}"/>
    <hyperlink ref="E4972" location="A125586672W" display="A125586672W" xr:uid="{00000000-0004-0000-0000-000061130000}"/>
    <hyperlink ref="E4973" location="A125572632V" display="A125572632V" xr:uid="{00000000-0004-0000-0000-000062130000}"/>
    <hyperlink ref="E4974" location="A125561400C" display="A125561400C" xr:uid="{00000000-0004-0000-0000-000063130000}"/>
    <hyperlink ref="E4975" location="A125589480J" display="A125589480J" xr:uid="{00000000-0004-0000-0000-000064130000}"/>
    <hyperlink ref="E4976" location="A125575440F" display="A125575440F" xr:uid="{00000000-0004-0000-0000-000065130000}"/>
    <hyperlink ref="E4977" location="A125552977C" display="A125552977C" xr:uid="{00000000-0004-0000-0000-000066130000}"/>
    <hyperlink ref="E4978" location="A125581057C" display="A125581057C" xr:uid="{00000000-0004-0000-0000-000067130000}"/>
    <hyperlink ref="E4979" location="A125567017W" display="A125567017W" xr:uid="{00000000-0004-0000-0000-000068130000}"/>
    <hyperlink ref="E4980" location="A125553096W" display="A125553096W" xr:uid="{00000000-0004-0000-0000-000069130000}"/>
    <hyperlink ref="E4981" location="A125581176V" display="A125581176V" xr:uid="{00000000-0004-0000-0000-00006A130000}"/>
    <hyperlink ref="E4982" location="A125567136L" display="A125567136L" xr:uid="{00000000-0004-0000-0000-00006B130000}"/>
    <hyperlink ref="E4983" location="A125555904V" display="A125555904V" xr:uid="{00000000-0004-0000-0000-00006C130000}"/>
    <hyperlink ref="E4984" location="A125583984C" display="A125583984C" xr:uid="{00000000-0004-0000-0000-00006D130000}"/>
    <hyperlink ref="E4985" location="A125569944W" display="A125569944W" xr:uid="{00000000-0004-0000-0000-00006E130000}"/>
    <hyperlink ref="E4986" location="A125550288K" display="A125550288K" xr:uid="{00000000-0004-0000-0000-00006F130000}"/>
    <hyperlink ref="E4987" location="A125578368C" display="A125578368C" xr:uid="{00000000-0004-0000-0000-000070130000}"/>
    <hyperlink ref="E4988" location="A125564328A" display="A125564328A" xr:uid="{00000000-0004-0000-0000-000071130000}"/>
    <hyperlink ref="E4989" location="A125558712F" display="A125558712F" xr:uid="{00000000-0004-0000-0000-000072130000}"/>
    <hyperlink ref="E4990" location="A125586792R" display="A125586792R" xr:uid="{00000000-0004-0000-0000-000073130000}"/>
    <hyperlink ref="E4991" location="A125572752L" display="A125572752L" xr:uid="{00000000-0004-0000-0000-000074130000}"/>
    <hyperlink ref="E4992" location="A125561520W" display="A125561520W" xr:uid="{00000000-0004-0000-0000-000075130000}"/>
    <hyperlink ref="E4993" location="A125589600R" display="A125589600R" xr:uid="{00000000-0004-0000-0000-000076130000}"/>
    <hyperlink ref="E4994" location="A125575560X" display="A125575560X" xr:uid="{00000000-0004-0000-0000-000077130000}"/>
    <hyperlink ref="E4995" location="A125553097X" display="A125553097X" xr:uid="{00000000-0004-0000-0000-000078130000}"/>
    <hyperlink ref="E4996" location="A125581177W" display="A125581177W" xr:uid="{00000000-0004-0000-0000-000079130000}"/>
    <hyperlink ref="E4997" location="A125567137R" display="A125567137R" xr:uid="{00000000-0004-0000-0000-00007A130000}"/>
    <hyperlink ref="E4998" location="A125553104K" display="A125553104K" xr:uid="{00000000-0004-0000-0000-00007B130000}"/>
    <hyperlink ref="E4999" location="A125581184V" display="A125581184V" xr:uid="{00000000-0004-0000-0000-00007C130000}"/>
    <hyperlink ref="E5000" location="A125567144L" display="A125567144L" xr:uid="{00000000-0004-0000-0000-00007D130000}"/>
    <hyperlink ref="E5001" location="A125555912V" display="A125555912V" xr:uid="{00000000-0004-0000-0000-00007E130000}"/>
    <hyperlink ref="E5002" location="A125583992C" display="A125583992C" xr:uid="{00000000-0004-0000-0000-00007F130000}"/>
    <hyperlink ref="E5003" location="A125569952W" display="A125569952W" xr:uid="{00000000-0004-0000-0000-000080130000}"/>
    <hyperlink ref="E5004" location="A125550296K" display="A125550296K" xr:uid="{00000000-0004-0000-0000-000081130000}"/>
    <hyperlink ref="E5005" location="A125578376C" display="A125578376C" xr:uid="{00000000-0004-0000-0000-000082130000}"/>
    <hyperlink ref="E5006" location="A125564336A" display="A125564336A" xr:uid="{00000000-0004-0000-0000-000083130000}"/>
    <hyperlink ref="E5007" location="A125558720F" display="A125558720F" xr:uid="{00000000-0004-0000-0000-000084130000}"/>
    <hyperlink ref="E5008" location="A125586800C" display="A125586800C" xr:uid="{00000000-0004-0000-0000-000085130000}"/>
    <hyperlink ref="E5009" location="A125572760L" display="A125572760L" xr:uid="{00000000-0004-0000-0000-000086130000}"/>
    <hyperlink ref="E5010" location="A125561528R" display="A125561528R" xr:uid="{00000000-0004-0000-0000-000087130000}"/>
    <hyperlink ref="E5011" location="A125589608J" display="A125589608J" xr:uid="{00000000-0004-0000-0000-000088130000}"/>
    <hyperlink ref="E5012" location="A125575568T" display="A125575568T" xr:uid="{00000000-0004-0000-0000-000089130000}"/>
    <hyperlink ref="E5013" location="A125553105L" display="A125553105L" xr:uid="{00000000-0004-0000-0000-00008A130000}"/>
    <hyperlink ref="E5014" location="A125581185W" display="A125581185W" xr:uid="{00000000-0004-0000-0000-00008B130000}"/>
    <hyperlink ref="E5015" location="A125567145R" display="A125567145R" xr:uid="{00000000-0004-0000-0000-00008C130000}"/>
    <hyperlink ref="E5016" location="A125552984A" display="A125552984A" xr:uid="{00000000-0004-0000-0000-00008D130000}"/>
    <hyperlink ref="E5017" location="A125581064A" display="A125581064A" xr:uid="{00000000-0004-0000-0000-00008E130000}"/>
    <hyperlink ref="E5018" location="A125567024V" display="A125567024V" xr:uid="{00000000-0004-0000-0000-00008F130000}"/>
    <hyperlink ref="E5019" location="A125555792L" display="A125555792L" xr:uid="{00000000-0004-0000-0000-000090130000}"/>
    <hyperlink ref="E5020" location="A125583872K" display="A125583872K" xr:uid="{00000000-0004-0000-0000-000091130000}"/>
    <hyperlink ref="E5021" location="A125569832C" display="A125569832C" xr:uid="{00000000-0004-0000-0000-000092130000}"/>
    <hyperlink ref="E5022" location="A125550176T" display="A125550176T" xr:uid="{00000000-0004-0000-0000-000093130000}"/>
    <hyperlink ref="E5023" location="A125578256K" display="A125578256K" xr:uid="{00000000-0004-0000-0000-000094130000}"/>
    <hyperlink ref="E5024" location="A125564216J" display="A125564216J" xr:uid="{00000000-0004-0000-0000-000095130000}"/>
    <hyperlink ref="E5025" location="A125558600L" display="A125558600L" xr:uid="{00000000-0004-0000-0000-000096130000}"/>
    <hyperlink ref="E5026" location="A125586680W" display="A125586680W" xr:uid="{00000000-0004-0000-0000-000097130000}"/>
    <hyperlink ref="E5027" location="A125572640V" display="A125572640V" xr:uid="{00000000-0004-0000-0000-000098130000}"/>
    <hyperlink ref="E5028" location="A125561408W" display="A125561408W" xr:uid="{00000000-0004-0000-0000-000099130000}"/>
    <hyperlink ref="E5029" location="A125589488A" display="A125589488A" xr:uid="{00000000-0004-0000-0000-00009A130000}"/>
    <hyperlink ref="E5030" location="A125575448X" display="A125575448X" xr:uid="{00000000-0004-0000-0000-00009B130000}"/>
    <hyperlink ref="E5031" location="A125552985C" display="A125552985C" xr:uid="{00000000-0004-0000-0000-00009C130000}"/>
    <hyperlink ref="E5032" location="A125581065C" display="A125581065C" xr:uid="{00000000-0004-0000-0000-00009D130000}"/>
    <hyperlink ref="E5033" location="A125567025W" display="A125567025W" xr:uid="{00000000-0004-0000-0000-00009E130000}"/>
    <hyperlink ref="E5034" location="A125552992A" display="A125552992A" xr:uid="{00000000-0004-0000-0000-00009F130000}"/>
    <hyperlink ref="E5035" location="A125581072A" display="A125581072A" xr:uid="{00000000-0004-0000-0000-0000A0130000}"/>
    <hyperlink ref="E5036" location="A125567032V" display="A125567032V" xr:uid="{00000000-0004-0000-0000-0000A1130000}"/>
    <hyperlink ref="E5037" location="A125555800A" display="A125555800A" xr:uid="{00000000-0004-0000-0000-0000A2130000}"/>
    <hyperlink ref="E5038" location="A125583880K" display="A125583880K" xr:uid="{00000000-0004-0000-0000-0000A3130000}"/>
    <hyperlink ref="E5039" location="A125569840C" display="A125569840C" xr:uid="{00000000-0004-0000-0000-0000A4130000}"/>
    <hyperlink ref="E5040" location="A125550184T" display="A125550184T" xr:uid="{00000000-0004-0000-0000-0000A5130000}"/>
    <hyperlink ref="E5041" location="A125578264K" display="A125578264K" xr:uid="{00000000-0004-0000-0000-0000A6130000}"/>
    <hyperlink ref="E5042" location="A125564224J" display="A125564224J" xr:uid="{00000000-0004-0000-0000-0000A7130000}"/>
    <hyperlink ref="E5043" location="A125558608F" display="A125558608F" xr:uid="{00000000-0004-0000-0000-0000A8130000}"/>
    <hyperlink ref="E5044" location="A125586688R" display="A125586688R" xr:uid="{00000000-0004-0000-0000-0000A9130000}"/>
    <hyperlink ref="E5045" location="A125572648L" display="A125572648L" xr:uid="{00000000-0004-0000-0000-0000AA130000}"/>
    <hyperlink ref="E5046" location="A125561416W" display="A125561416W" xr:uid="{00000000-0004-0000-0000-0000AB130000}"/>
    <hyperlink ref="E5047" location="A125589496A" display="A125589496A" xr:uid="{00000000-0004-0000-0000-0000AC130000}"/>
    <hyperlink ref="E5048" location="A125575456X" display="A125575456X" xr:uid="{00000000-0004-0000-0000-0000AD130000}"/>
    <hyperlink ref="E5049" location="A125552993C" display="A125552993C" xr:uid="{00000000-0004-0000-0000-0000AE130000}"/>
    <hyperlink ref="E5050" location="A125581073C" display="A125581073C" xr:uid="{00000000-0004-0000-0000-0000AF130000}"/>
    <hyperlink ref="E5051" location="A125567033W" display="A125567033W" xr:uid="{00000000-0004-0000-0000-0000B0130000}"/>
    <hyperlink ref="E5052" location="A125553056C" display="A125553056C" xr:uid="{00000000-0004-0000-0000-0000B1130000}"/>
    <hyperlink ref="E5053" location="A125581136A" display="A125581136A" xr:uid="{00000000-0004-0000-0000-0000B2130000}"/>
    <hyperlink ref="E5054" location="A125567096F" display="A125567096F" xr:uid="{00000000-0004-0000-0000-0000B3130000}"/>
    <hyperlink ref="E5055" location="A125555864L" display="A125555864L" xr:uid="{00000000-0004-0000-0000-0000B4130000}"/>
    <hyperlink ref="E5056" location="A125583944K" display="A125583944K" xr:uid="{00000000-0004-0000-0000-0000B5130000}"/>
    <hyperlink ref="E5057" location="A125569904C" display="A125569904C" xr:uid="{00000000-0004-0000-0000-0000B6130000}"/>
    <hyperlink ref="E5058" location="A125550248T" display="A125550248T" xr:uid="{00000000-0004-0000-0000-0000B7130000}"/>
    <hyperlink ref="E5059" location="A125578328K" display="A125578328K" xr:uid="{00000000-0004-0000-0000-0000B8130000}"/>
    <hyperlink ref="E5060" location="A125564288V" display="A125564288V" xr:uid="{00000000-0004-0000-0000-0000B9130000}"/>
    <hyperlink ref="E5061" location="A125558672X" display="A125558672X" xr:uid="{00000000-0004-0000-0000-0000BA130000}"/>
    <hyperlink ref="E5062" location="A125586752W" display="A125586752W" xr:uid="{00000000-0004-0000-0000-0000BB130000}"/>
    <hyperlink ref="E5063" location="A125572712V" display="A125572712V" xr:uid="{00000000-0004-0000-0000-0000BC130000}"/>
    <hyperlink ref="E5064" location="A125561480R" display="A125561480R" xr:uid="{00000000-0004-0000-0000-0000BD130000}"/>
    <hyperlink ref="E5065" location="A125589560J" display="A125589560J" xr:uid="{00000000-0004-0000-0000-0000BE130000}"/>
    <hyperlink ref="E5066" location="A125575520F" display="A125575520F" xr:uid="{00000000-0004-0000-0000-0000BF130000}"/>
    <hyperlink ref="E5067" location="A125553057F" display="A125553057F" xr:uid="{00000000-0004-0000-0000-0000C0130000}"/>
    <hyperlink ref="E5068" location="A125581137C" display="A125581137C" xr:uid="{00000000-0004-0000-0000-0000C1130000}"/>
    <hyperlink ref="E5069" location="A125567097J" display="A125567097J" xr:uid="{00000000-0004-0000-0000-0000C2130000}"/>
    <hyperlink ref="E5070" location="A125552928J" display="A125552928J" xr:uid="{00000000-0004-0000-0000-0000C3130000}"/>
    <hyperlink ref="E5071" location="A125581008J" display="A125581008J" xr:uid="{00000000-0004-0000-0000-0000C4130000}"/>
    <hyperlink ref="E5072" location="A125566968K" display="A125566968K" xr:uid="{00000000-0004-0000-0000-0000C5130000}"/>
    <hyperlink ref="E5073" location="A125555736V" display="A125555736V" xr:uid="{00000000-0004-0000-0000-0000C6130000}"/>
    <hyperlink ref="E5074" location="A125583816T" display="A125583816T" xr:uid="{00000000-0004-0000-0000-0000C7130000}"/>
    <hyperlink ref="E5075" location="A125569776W" display="A125569776W" xr:uid="{00000000-0004-0000-0000-0000C8130000}"/>
    <hyperlink ref="E5076" location="A125550120F" display="A125550120F" xr:uid="{00000000-0004-0000-0000-0000C9130000}"/>
    <hyperlink ref="E5077" location="A125578200X" display="A125578200X" xr:uid="{00000000-0004-0000-0000-0000CA130000}"/>
    <hyperlink ref="E5078" location="A125564160J" display="A125564160J" xr:uid="{00000000-0004-0000-0000-0000CB130000}"/>
    <hyperlink ref="E5079" location="A125558544F" display="A125558544F" xr:uid="{00000000-0004-0000-0000-0000CC130000}"/>
    <hyperlink ref="E5080" location="A125586624C" display="A125586624C" xr:uid="{00000000-0004-0000-0000-0000CD130000}"/>
    <hyperlink ref="E5081" location="A125572584L" display="A125572584L" xr:uid="{00000000-0004-0000-0000-0000CE130000}"/>
    <hyperlink ref="E5082" location="A125561352W" display="A125561352W" xr:uid="{00000000-0004-0000-0000-0000CF130000}"/>
    <hyperlink ref="E5083" location="A125589432R" display="A125589432R" xr:uid="{00000000-0004-0000-0000-0000D0130000}"/>
    <hyperlink ref="E5084" location="A125575392X" display="A125575392X" xr:uid="{00000000-0004-0000-0000-0000D1130000}"/>
    <hyperlink ref="E5085" location="A125552929K" display="A125552929K" xr:uid="{00000000-0004-0000-0000-0000D2130000}"/>
    <hyperlink ref="E5086" location="A125581009K" display="A125581009K" xr:uid="{00000000-0004-0000-0000-0000D3130000}"/>
    <hyperlink ref="E5087" location="A125566969L" display="A125566969L" xr:uid="{00000000-0004-0000-0000-0000D4130000}"/>
    <hyperlink ref="E5088" location="A125553112K" display="A125553112K" xr:uid="{00000000-0004-0000-0000-0000D5130000}"/>
    <hyperlink ref="E5089" location="A125581192V" display="A125581192V" xr:uid="{00000000-0004-0000-0000-0000D6130000}"/>
    <hyperlink ref="E5090" location="A125567152L" display="A125567152L" xr:uid="{00000000-0004-0000-0000-0000D7130000}"/>
    <hyperlink ref="E5091" location="A125555920V" display="A125555920V" xr:uid="{00000000-0004-0000-0000-0000D8130000}"/>
    <hyperlink ref="E5092" location="A125584000V" display="A125584000V" xr:uid="{00000000-0004-0000-0000-0000D9130000}"/>
    <hyperlink ref="E5093" location="A125569960W" display="A125569960W" xr:uid="{00000000-0004-0000-0000-0000DA130000}"/>
    <hyperlink ref="E5094" location="A125550304X" display="A125550304X" xr:uid="{00000000-0004-0000-0000-0000DB130000}"/>
    <hyperlink ref="E5095" location="A125578384C" display="A125578384C" xr:uid="{00000000-0004-0000-0000-0000DC130000}"/>
    <hyperlink ref="E5096" location="A125564344A" display="A125564344A" xr:uid="{00000000-0004-0000-0000-0000DD130000}"/>
    <hyperlink ref="E5097" location="A125558728X" display="A125558728X" xr:uid="{00000000-0004-0000-0000-0000DE130000}"/>
    <hyperlink ref="E5098" location="A125586808W" display="A125586808W" xr:uid="{00000000-0004-0000-0000-0000DF130000}"/>
    <hyperlink ref="E5099" location="A125572768F" display="A125572768F" xr:uid="{00000000-0004-0000-0000-0000E0130000}"/>
    <hyperlink ref="E5100" location="A125561536R" display="A125561536R" xr:uid="{00000000-0004-0000-0000-0000E1130000}"/>
    <hyperlink ref="E5101" location="A125589616J" display="A125589616J" xr:uid="{00000000-0004-0000-0000-0000E2130000}"/>
    <hyperlink ref="E5102" location="A125575576T" display="A125575576T" xr:uid="{00000000-0004-0000-0000-0000E3130000}"/>
    <hyperlink ref="E5103" location="A125553113L" display="A125553113L" xr:uid="{00000000-0004-0000-0000-0000E4130000}"/>
    <hyperlink ref="E5104" location="A125581193W" display="A125581193W" xr:uid="{00000000-0004-0000-0000-0000E5130000}"/>
    <hyperlink ref="E5105" location="A125567153R" display="A125567153R" xr:uid="{00000000-0004-0000-0000-0000E6130000}"/>
    <hyperlink ref="E5106" location="A125553000T" display="A125553000T" xr:uid="{00000000-0004-0000-0000-0000E7130000}"/>
    <hyperlink ref="E5107" location="A125581080A" display="A125581080A" xr:uid="{00000000-0004-0000-0000-0000E8130000}"/>
    <hyperlink ref="E5108" location="A125567040V" display="A125567040V" xr:uid="{00000000-0004-0000-0000-0000E9130000}"/>
    <hyperlink ref="E5109" location="A125555808V" display="A125555808V" xr:uid="{00000000-0004-0000-0000-0000EA130000}"/>
    <hyperlink ref="E5110" location="A125583888C" display="A125583888C" xr:uid="{00000000-0004-0000-0000-0000EB130000}"/>
    <hyperlink ref="E5111" location="A125569848W" display="A125569848W" xr:uid="{00000000-0004-0000-0000-0000EC130000}"/>
    <hyperlink ref="E5112" location="A125550192T" display="A125550192T" xr:uid="{00000000-0004-0000-0000-0000ED130000}"/>
    <hyperlink ref="E5113" location="A125578272K" display="A125578272K" xr:uid="{00000000-0004-0000-0000-0000EE130000}"/>
    <hyperlink ref="E5114" location="A125564232J" display="A125564232J" xr:uid="{00000000-0004-0000-0000-0000EF130000}"/>
    <hyperlink ref="E5115" location="A125558616F" display="A125558616F" xr:uid="{00000000-0004-0000-0000-0000F0130000}"/>
    <hyperlink ref="E5116" location="A125586696R" display="A125586696R" xr:uid="{00000000-0004-0000-0000-0000F1130000}"/>
    <hyperlink ref="E5117" location="A125572656L" display="A125572656L" xr:uid="{00000000-0004-0000-0000-0000F2130000}"/>
    <hyperlink ref="E5118" location="A125561424W" display="A125561424W" xr:uid="{00000000-0004-0000-0000-0000F3130000}"/>
    <hyperlink ref="E5119" location="A125589504R" display="A125589504R" xr:uid="{00000000-0004-0000-0000-0000F4130000}"/>
    <hyperlink ref="E5120" location="A125575464X" display="A125575464X" xr:uid="{00000000-0004-0000-0000-0000F5130000}"/>
    <hyperlink ref="E5121" location="A125553001V" display="A125553001V" xr:uid="{00000000-0004-0000-0000-0000F6130000}"/>
    <hyperlink ref="E5122" location="A125581081C" display="A125581081C" xr:uid="{00000000-0004-0000-0000-0000F7130000}"/>
    <hyperlink ref="E5123" location="A125567041W" display="A125567041W" xr:uid="{00000000-0004-0000-0000-0000F8130000}"/>
    <hyperlink ref="E5124" location="A125552888A" display="A125552888A" xr:uid="{00000000-0004-0000-0000-0000F9130000}"/>
    <hyperlink ref="E5125" location="A125580968X" display="A125580968X" xr:uid="{00000000-0004-0000-0000-0000FA130000}"/>
    <hyperlink ref="E5126" location="A125566928T" display="A125566928T" xr:uid="{00000000-0004-0000-0000-0000FB130000}"/>
    <hyperlink ref="E5127" location="A125555696L" display="A125555696L" xr:uid="{00000000-0004-0000-0000-0000FC130000}"/>
    <hyperlink ref="E5128" location="A125583776K" display="A125583776K" xr:uid="{00000000-0004-0000-0000-0000FD130000}"/>
    <hyperlink ref="E5129" location="A125569736C" display="A125569736C" xr:uid="{00000000-0004-0000-0000-0000FE130000}"/>
    <hyperlink ref="E5130" location="A125550080X" display="A125550080X" xr:uid="{00000000-0004-0000-0000-0000FF130000}"/>
    <hyperlink ref="E5131" location="A125578160T" display="A125578160T" xr:uid="{00000000-0004-0000-0000-000000140000}"/>
    <hyperlink ref="E5132" location="A125564120R" display="A125564120R" xr:uid="{00000000-0004-0000-0000-000001140000}"/>
    <hyperlink ref="E5133" location="A125558504L" display="A125558504L" xr:uid="{00000000-0004-0000-0000-000002140000}"/>
    <hyperlink ref="E5134" location="A125586584W" display="A125586584W" xr:uid="{00000000-0004-0000-0000-000003140000}"/>
    <hyperlink ref="E5135" location="A125572544V" display="A125572544V" xr:uid="{00000000-0004-0000-0000-000004140000}"/>
    <hyperlink ref="E5136" location="A125561312C" display="A125561312C" xr:uid="{00000000-0004-0000-0000-000005140000}"/>
    <hyperlink ref="E5137" location="A125589392J" display="A125589392J" xr:uid="{00000000-0004-0000-0000-000006140000}"/>
    <hyperlink ref="E5138" location="A125575352F" display="A125575352F" xr:uid="{00000000-0004-0000-0000-000007140000}"/>
    <hyperlink ref="E5139" location="A125552889C" display="A125552889C" xr:uid="{00000000-0004-0000-0000-000008140000}"/>
    <hyperlink ref="E5140" location="A125580969A" display="A125580969A" xr:uid="{00000000-0004-0000-0000-000009140000}"/>
    <hyperlink ref="E5141" location="A125566929V" display="A125566929V" xr:uid="{00000000-0004-0000-0000-00000A140000}"/>
    <hyperlink ref="E5142" location="A125553008K" display="A125553008K" xr:uid="{00000000-0004-0000-0000-00000B140000}"/>
    <hyperlink ref="E5143" location="A125581088V" display="A125581088V" xr:uid="{00000000-0004-0000-0000-00000C140000}"/>
    <hyperlink ref="E5144" location="A125567048L" display="A125567048L" xr:uid="{00000000-0004-0000-0000-00000D140000}"/>
    <hyperlink ref="E5145" location="A125555816V" display="A125555816V" xr:uid="{00000000-0004-0000-0000-00000E140000}"/>
    <hyperlink ref="E5146" location="A125583896C" display="A125583896C" xr:uid="{00000000-0004-0000-0000-00000F140000}"/>
    <hyperlink ref="E5147" location="A125569856W" display="A125569856W" xr:uid="{00000000-0004-0000-0000-000010140000}"/>
    <hyperlink ref="E5148" location="A125550200F" display="A125550200F" xr:uid="{00000000-0004-0000-0000-000011140000}"/>
    <hyperlink ref="E5149" location="A125578280K" display="A125578280K" xr:uid="{00000000-0004-0000-0000-000012140000}"/>
    <hyperlink ref="E5150" location="A125564240J" display="A125564240J" xr:uid="{00000000-0004-0000-0000-000013140000}"/>
    <hyperlink ref="E5151" location="A125558624F" display="A125558624F" xr:uid="{00000000-0004-0000-0000-000014140000}"/>
    <hyperlink ref="E5152" location="A125586704C" display="A125586704C" xr:uid="{00000000-0004-0000-0000-000015140000}"/>
    <hyperlink ref="E5153" location="A125572664L" display="A125572664L" xr:uid="{00000000-0004-0000-0000-000016140000}"/>
    <hyperlink ref="E5154" location="A125561432W" display="A125561432W" xr:uid="{00000000-0004-0000-0000-000017140000}"/>
    <hyperlink ref="E5155" location="A125589512R" display="A125589512R" xr:uid="{00000000-0004-0000-0000-000018140000}"/>
    <hyperlink ref="E5156" location="A125575472X" display="A125575472X" xr:uid="{00000000-0004-0000-0000-000019140000}"/>
    <hyperlink ref="E5157" location="A125553009L" display="A125553009L" xr:uid="{00000000-0004-0000-0000-00001A140000}"/>
    <hyperlink ref="E5158" location="A125581089W" display="A125581089W" xr:uid="{00000000-0004-0000-0000-00001B140000}"/>
    <hyperlink ref="E5159" location="A125567049R" display="A125567049R" xr:uid="{00000000-0004-0000-0000-00001C140000}"/>
    <hyperlink ref="E5160" location="A125553016K" display="A125553016K" xr:uid="{00000000-0004-0000-0000-00001D140000}"/>
    <hyperlink ref="E5161" location="A125581096V" display="A125581096V" xr:uid="{00000000-0004-0000-0000-00001E140000}"/>
    <hyperlink ref="E5162" location="A125567056L" display="A125567056L" xr:uid="{00000000-0004-0000-0000-00001F140000}"/>
    <hyperlink ref="E5163" location="A125555824V" display="A125555824V" xr:uid="{00000000-0004-0000-0000-000020140000}"/>
    <hyperlink ref="E5164" location="A125583904T" display="A125583904T" xr:uid="{00000000-0004-0000-0000-000021140000}"/>
    <hyperlink ref="E5165" location="A125569864W" display="A125569864W" xr:uid="{00000000-0004-0000-0000-000022140000}"/>
    <hyperlink ref="E5166" location="A125550208X" display="A125550208X" xr:uid="{00000000-0004-0000-0000-000023140000}"/>
    <hyperlink ref="E5167" location="A125578288C" display="A125578288C" xr:uid="{00000000-0004-0000-0000-000024140000}"/>
    <hyperlink ref="E5168" location="A125564248A" display="A125564248A" xr:uid="{00000000-0004-0000-0000-000025140000}"/>
    <hyperlink ref="E5169" location="A125558632F" display="A125558632F" xr:uid="{00000000-0004-0000-0000-000026140000}"/>
    <hyperlink ref="E5170" location="A125586712C" display="A125586712C" xr:uid="{00000000-0004-0000-0000-000027140000}"/>
    <hyperlink ref="E5171" location="A125572672L" display="A125572672L" xr:uid="{00000000-0004-0000-0000-000028140000}"/>
    <hyperlink ref="E5172" location="A125561440W" display="A125561440W" xr:uid="{00000000-0004-0000-0000-000029140000}"/>
    <hyperlink ref="E5173" location="A125589520R" display="A125589520R" xr:uid="{00000000-0004-0000-0000-00002A140000}"/>
    <hyperlink ref="E5174" location="A125575480X" display="A125575480X" xr:uid="{00000000-0004-0000-0000-00002B140000}"/>
    <hyperlink ref="E5175" location="A125553017L" display="A125553017L" xr:uid="{00000000-0004-0000-0000-00002C140000}"/>
    <hyperlink ref="E5176" location="A125581097W" display="A125581097W" xr:uid="{00000000-0004-0000-0000-00002D140000}"/>
    <hyperlink ref="E5177" location="A125567057R" display="A125567057R" xr:uid="{00000000-0004-0000-0000-00002E140000}"/>
    <hyperlink ref="E5178" location="A125553136C" display="A125553136C" xr:uid="{00000000-0004-0000-0000-00002F140000}"/>
    <hyperlink ref="E5179" location="A125581216A" display="A125581216A" xr:uid="{00000000-0004-0000-0000-000030140000}"/>
    <hyperlink ref="E5180" location="A125567176F" display="A125567176F" xr:uid="{00000000-0004-0000-0000-000031140000}"/>
    <hyperlink ref="E5181" location="A125555944L" display="A125555944L" xr:uid="{00000000-0004-0000-0000-000032140000}"/>
    <hyperlink ref="E5182" location="A125584024L" display="A125584024L" xr:uid="{00000000-0004-0000-0000-000033140000}"/>
    <hyperlink ref="E5183" location="A125569984R" display="A125569984R" xr:uid="{00000000-0004-0000-0000-000034140000}"/>
    <hyperlink ref="E5184" location="A125550328T" display="A125550328T" xr:uid="{00000000-0004-0000-0000-000035140000}"/>
    <hyperlink ref="E5185" location="A125578408K" display="A125578408K" xr:uid="{00000000-0004-0000-0000-000036140000}"/>
    <hyperlink ref="E5186" location="A125564368V" display="A125564368V" xr:uid="{00000000-0004-0000-0000-000037140000}"/>
    <hyperlink ref="E5187" location="A125558752X" display="A125558752X" xr:uid="{00000000-0004-0000-0000-000038140000}"/>
    <hyperlink ref="E5188" location="A125586832W" display="A125586832W" xr:uid="{00000000-0004-0000-0000-000039140000}"/>
    <hyperlink ref="E5189" location="A125572792F" display="A125572792F" xr:uid="{00000000-0004-0000-0000-00003A140000}"/>
    <hyperlink ref="E5190" location="A125561560R" display="A125561560R" xr:uid="{00000000-0004-0000-0000-00003B140000}"/>
    <hyperlink ref="E5191" location="A125589640J" display="A125589640J" xr:uid="{00000000-0004-0000-0000-00003C140000}"/>
    <hyperlink ref="E5192" location="A125575600F" display="A125575600F" xr:uid="{00000000-0004-0000-0000-00003D140000}"/>
    <hyperlink ref="E5193" location="A125553137F" display="A125553137F" xr:uid="{00000000-0004-0000-0000-00003E140000}"/>
    <hyperlink ref="E5194" location="A125581217C" display="A125581217C" xr:uid="{00000000-0004-0000-0000-00003F140000}"/>
    <hyperlink ref="E5195" location="A125567177J" display="A125567177J" xr:uid="{00000000-0004-0000-0000-000040140000}"/>
    <hyperlink ref="E5196" location="A125552848J" display="A125552848J" xr:uid="{00000000-0004-0000-0000-000041140000}"/>
    <hyperlink ref="E5197" location="A125580928F" display="A125580928F" xr:uid="{00000000-0004-0000-0000-000042140000}"/>
    <hyperlink ref="E5198" location="A125566888K" display="A125566888K" xr:uid="{00000000-0004-0000-0000-000043140000}"/>
    <hyperlink ref="E5199" location="A125555656V" display="A125555656V" xr:uid="{00000000-0004-0000-0000-000044140000}"/>
    <hyperlink ref="E5200" location="A125583736T" display="A125583736T" xr:uid="{00000000-0004-0000-0000-000045140000}"/>
    <hyperlink ref="E5201" location="A125569696W" display="A125569696W" xr:uid="{00000000-0004-0000-0000-000046140000}"/>
    <hyperlink ref="E5202" location="A125550040F" display="A125550040F" xr:uid="{00000000-0004-0000-0000-000047140000}"/>
    <hyperlink ref="E5203" location="A125578120X" display="A125578120X" xr:uid="{00000000-0004-0000-0000-000048140000}"/>
    <hyperlink ref="E5204" location="A125564080J" display="A125564080J" xr:uid="{00000000-0004-0000-0000-000049140000}"/>
    <hyperlink ref="E5205" location="A125558464F" display="A125558464F" xr:uid="{00000000-0004-0000-0000-00004A140000}"/>
    <hyperlink ref="E5206" location="A125586544C" display="A125586544C" xr:uid="{00000000-0004-0000-0000-00004B140000}"/>
    <hyperlink ref="E5207" location="A125572504A" display="A125572504A" xr:uid="{00000000-0004-0000-0000-00004C140000}"/>
    <hyperlink ref="E5208" location="A125561272W" display="A125561272W" xr:uid="{00000000-0004-0000-0000-00004D140000}"/>
    <hyperlink ref="E5209" location="A125589352R" display="A125589352R" xr:uid="{00000000-0004-0000-0000-00004E140000}"/>
    <hyperlink ref="E5210" location="A125575312L" display="A125575312L" xr:uid="{00000000-0004-0000-0000-00004F140000}"/>
    <hyperlink ref="E5211" location="A125552849K" display="A125552849K" xr:uid="{00000000-0004-0000-0000-000050140000}"/>
    <hyperlink ref="E5212" location="A125580929J" display="A125580929J" xr:uid="{00000000-0004-0000-0000-000051140000}"/>
    <hyperlink ref="E5213" location="A125566889L" display="A125566889L" xr:uid="{00000000-0004-0000-0000-000052140000}"/>
    <hyperlink ref="E5214" location="A125553120K" display="A125553120K" xr:uid="{00000000-0004-0000-0000-000053140000}"/>
    <hyperlink ref="E5215" location="A125581200J" display="A125581200J" xr:uid="{00000000-0004-0000-0000-000054140000}"/>
    <hyperlink ref="E5216" location="A125567160L" display="A125567160L" xr:uid="{00000000-0004-0000-0000-000055140000}"/>
    <hyperlink ref="E5217" location="A125555928L" display="A125555928L" xr:uid="{00000000-0004-0000-0000-000056140000}"/>
    <hyperlink ref="E5218" location="A125584008L" display="A125584008L" xr:uid="{00000000-0004-0000-0000-000057140000}"/>
    <hyperlink ref="E5219" location="A125569968R" display="A125569968R" xr:uid="{00000000-0004-0000-0000-000058140000}"/>
    <hyperlink ref="E5220" location="A125550312X" display="A125550312X" xr:uid="{00000000-0004-0000-0000-000059140000}"/>
    <hyperlink ref="E5221" location="A125578392C" display="A125578392C" xr:uid="{00000000-0004-0000-0000-00005A140000}"/>
    <hyperlink ref="E5222" location="A125564352A" display="A125564352A" xr:uid="{00000000-0004-0000-0000-00005B140000}"/>
    <hyperlink ref="E5223" location="A125558736X" display="A125558736X" xr:uid="{00000000-0004-0000-0000-00005C140000}"/>
    <hyperlink ref="E5224" location="A125586816W" display="A125586816W" xr:uid="{00000000-0004-0000-0000-00005D140000}"/>
    <hyperlink ref="E5225" location="A125572776F" display="A125572776F" xr:uid="{00000000-0004-0000-0000-00005E140000}"/>
    <hyperlink ref="E5226" location="A125561544R" display="A125561544R" xr:uid="{00000000-0004-0000-0000-00005F140000}"/>
    <hyperlink ref="E5227" location="A125589624J" display="A125589624J" xr:uid="{00000000-0004-0000-0000-000060140000}"/>
    <hyperlink ref="E5228" location="A125575584T" display="A125575584T" xr:uid="{00000000-0004-0000-0000-000061140000}"/>
    <hyperlink ref="E5229" location="A125553121L" display="A125553121L" xr:uid="{00000000-0004-0000-0000-000062140000}"/>
    <hyperlink ref="E5230" location="A125581201K" display="A125581201K" xr:uid="{00000000-0004-0000-0000-000063140000}"/>
    <hyperlink ref="E5231" location="A125567161R" display="A125567161R" xr:uid="{00000000-0004-0000-0000-000064140000}"/>
    <hyperlink ref="E5232" location="A125553128C" display="A125553128C" xr:uid="{00000000-0004-0000-0000-000065140000}"/>
    <hyperlink ref="E5233" location="A125581208A" display="A125581208A" xr:uid="{00000000-0004-0000-0000-000066140000}"/>
    <hyperlink ref="E5234" location="A125567168F" display="A125567168F" xr:uid="{00000000-0004-0000-0000-000067140000}"/>
    <hyperlink ref="E5235" location="A125555936L" display="A125555936L" xr:uid="{00000000-0004-0000-0000-000068140000}"/>
    <hyperlink ref="E5236" location="A125584016L" display="A125584016L" xr:uid="{00000000-0004-0000-0000-000069140000}"/>
    <hyperlink ref="E5237" location="A125569976R" display="A125569976R" xr:uid="{00000000-0004-0000-0000-00006A140000}"/>
    <hyperlink ref="E5238" location="A125550320X" display="A125550320X" xr:uid="{00000000-0004-0000-0000-00006B140000}"/>
    <hyperlink ref="E5239" location="A125578400T" display="A125578400T" xr:uid="{00000000-0004-0000-0000-00006C140000}"/>
    <hyperlink ref="E5240" location="A125564360A" display="A125564360A" xr:uid="{00000000-0004-0000-0000-00006D140000}"/>
    <hyperlink ref="E5241" location="A125558744X" display="A125558744X" xr:uid="{00000000-0004-0000-0000-00006E140000}"/>
    <hyperlink ref="E5242" location="A125586824W" display="A125586824W" xr:uid="{00000000-0004-0000-0000-00006F140000}"/>
    <hyperlink ref="E5243" location="A125572784F" display="A125572784F" xr:uid="{00000000-0004-0000-0000-000070140000}"/>
    <hyperlink ref="E5244" location="A125561552R" display="A125561552R" xr:uid="{00000000-0004-0000-0000-000071140000}"/>
    <hyperlink ref="E5245" location="A125589632J" display="A125589632J" xr:uid="{00000000-0004-0000-0000-000072140000}"/>
    <hyperlink ref="E5246" location="A125575592T" display="A125575592T" xr:uid="{00000000-0004-0000-0000-000073140000}"/>
    <hyperlink ref="E5247" location="A125553129F" display="A125553129F" xr:uid="{00000000-0004-0000-0000-000074140000}"/>
    <hyperlink ref="E5248" location="A125581209C" display="A125581209C" xr:uid="{00000000-0004-0000-0000-000075140000}"/>
    <hyperlink ref="E5249" location="A125567169J" display="A125567169J" xr:uid="{00000000-0004-0000-0000-000076140000}"/>
    <hyperlink ref="E5250" location="A125552856J" display="A125552856J" xr:uid="{00000000-0004-0000-0000-000077140000}"/>
    <hyperlink ref="E5251" location="A125580936F" display="A125580936F" xr:uid="{00000000-0004-0000-0000-000078140000}"/>
    <hyperlink ref="E5252" location="A125566896K" display="A125566896K" xr:uid="{00000000-0004-0000-0000-000079140000}"/>
    <hyperlink ref="E5253" location="A125555664V" display="A125555664V" xr:uid="{00000000-0004-0000-0000-00007A140000}"/>
    <hyperlink ref="E5254" location="A125583744T" display="A125583744T" xr:uid="{00000000-0004-0000-0000-00007B140000}"/>
    <hyperlink ref="E5255" location="A125569704K" display="A125569704K" xr:uid="{00000000-0004-0000-0000-00007C140000}"/>
    <hyperlink ref="E5256" location="A125550048X" display="A125550048X" xr:uid="{00000000-0004-0000-0000-00007D140000}"/>
    <hyperlink ref="E5257" location="A125578128T" display="A125578128T" xr:uid="{00000000-0004-0000-0000-00007E140000}"/>
    <hyperlink ref="E5258" location="A125564088A" display="A125564088A" xr:uid="{00000000-0004-0000-0000-00007F140000}"/>
    <hyperlink ref="E5259" location="A125558472F" display="A125558472F" xr:uid="{00000000-0004-0000-0000-000080140000}"/>
    <hyperlink ref="E5260" location="A125586552C" display="A125586552C" xr:uid="{00000000-0004-0000-0000-000081140000}"/>
    <hyperlink ref="E5261" location="A125572512A" display="A125572512A" xr:uid="{00000000-0004-0000-0000-000082140000}"/>
    <hyperlink ref="E5262" location="A125561280W" display="A125561280W" xr:uid="{00000000-0004-0000-0000-000083140000}"/>
    <hyperlink ref="E5263" location="A125589360R" display="A125589360R" xr:uid="{00000000-0004-0000-0000-000084140000}"/>
    <hyperlink ref="E5264" location="A125575320L" display="A125575320L" xr:uid="{00000000-0004-0000-0000-000085140000}"/>
    <hyperlink ref="E5265" location="A125552857K" display="A125552857K" xr:uid="{00000000-0004-0000-0000-000086140000}"/>
    <hyperlink ref="E5266" location="A125580937J" display="A125580937J" xr:uid="{00000000-0004-0000-0000-000087140000}"/>
    <hyperlink ref="E5267" location="A125566897L" display="A125566897L" xr:uid="{00000000-0004-0000-0000-000088140000}"/>
    <hyperlink ref="E5268" location="A125552936J" display="A125552936J" xr:uid="{00000000-0004-0000-0000-000089140000}"/>
    <hyperlink ref="E5269" location="A125581016J" display="A125581016J" xr:uid="{00000000-0004-0000-0000-00008A140000}"/>
    <hyperlink ref="E5270" location="A125566976K" display="A125566976K" xr:uid="{00000000-0004-0000-0000-00008B140000}"/>
    <hyperlink ref="E5271" location="A125555744V" display="A125555744V" xr:uid="{00000000-0004-0000-0000-00008C140000}"/>
    <hyperlink ref="E5272" location="A125583824T" display="A125583824T" xr:uid="{00000000-0004-0000-0000-00008D140000}"/>
    <hyperlink ref="E5273" location="A125569784W" display="A125569784W" xr:uid="{00000000-0004-0000-0000-00008E140000}"/>
    <hyperlink ref="E5274" location="A125550128X" display="A125550128X" xr:uid="{00000000-0004-0000-0000-00008F140000}"/>
    <hyperlink ref="E5275" location="A125578208T" display="A125578208T" xr:uid="{00000000-0004-0000-0000-000090140000}"/>
    <hyperlink ref="E5276" location="A125564168A" display="A125564168A" xr:uid="{00000000-0004-0000-0000-000091140000}"/>
    <hyperlink ref="E5277" location="A125558552F" display="A125558552F" xr:uid="{00000000-0004-0000-0000-000092140000}"/>
    <hyperlink ref="E5278" location="A125586632C" display="A125586632C" xr:uid="{00000000-0004-0000-0000-000093140000}"/>
    <hyperlink ref="E5279" location="A125572592L" display="A125572592L" xr:uid="{00000000-0004-0000-0000-000094140000}"/>
    <hyperlink ref="E5280" location="A125561360W" display="A125561360W" xr:uid="{00000000-0004-0000-0000-000095140000}"/>
    <hyperlink ref="E5281" location="A125589440R" display="A125589440R" xr:uid="{00000000-0004-0000-0000-000096140000}"/>
    <hyperlink ref="E5282" location="A125575400L" display="A125575400L" xr:uid="{00000000-0004-0000-0000-000097140000}"/>
    <hyperlink ref="E5283" location="A125552937K" display="A125552937K" xr:uid="{00000000-0004-0000-0000-000098140000}"/>
    <hyperlink ref="E5284" location="A125581017K" display="A125581017K" xr:uid="{00000000-0004-0000-0000-000099140000}"/>
    <hyperlink ref="E5285" location="A125566977L" display="A125566977L" xr:uid="{00000000-0004-0000-0000-00009A140000}"/>
    <hyperlink ref="E5286" location="A125553024K" display="A125553024K" xr:uid="{00000000-0004-0000-0000-00009B140000}"/>
    <hyperlink ref="E5287" location="A125581104J" display="A125581104J" xr:uid="{00000000-0004-0000-0000-00009C140000}"/>
    <hyperlink ref="E5288" location="A125567064L" display="A125567064L" xr:uid="{00000000-0004-0000-0000-00009D140000}"/>
    <hyperlink ref="E5289" location="A125555832V" display="A125555832V" xr:uid="{00000000-0004-0000-0000-00009E140000}"/>
    <hyperlink ref="E5290" location="A125583912T" display="A125583912T" xr:uid="{00000000-0004-0000-0000-00009F140000}"/>
    <hyperlink ref="E5291" location="A125569872W" display="A125569872W" xr:uid="{00000000-0004-0000-0000-0000A0140000}"/>
    <hyperlink ref="E5292" location="A125550216X" display="A125550216X" xr:uid="{00000000-0004-0000-0000-0000A1140000}"/>
    <hyperlink ref="E5293" location="A125578296C" display="A125578296C" xr:uid="{00000000-0004-0000-0000-0000A2140000}"/>
    <hyperlink ref="E5294" location="A125564256A" display="A125564256A" xr:uid="{00000000-0004-0000-0000-0000A3140000}"/>
    <hyperlink ref="E5295" location="A125558640F" display="A125558640F" xr:uid="{00000000-0004-0000-0000-0000A4140000}"/>
    <hyperlink ref="E5296" location="A125586720C" display="A125586720C" xr:uid="{00000000-0004-0000-0000-0000A5140000}"/>
    <hyperlink ref="E5297" location="A125572680L" display="A125572680L" xr:uid="{00000000-0004-0000-0000-0000A6140000}"/>
    <hyperlink ref="E5298" location="A125561448R" display="A125561448R" xr:uid="{00000000-0004-0000-0000-0000A7140000}"/>
    <hyperlink ref="E5299" location="A125589528J" display="A125589528J" xr:uid="{00000000-0004-0000-0000-0000A8140000}"/>
    <hyperlink ref="E5300" location="A125575488T" display="A125575488T" xr:uid="{00000000-0004-0000-0000-0000A9140000}"/>
    <hyperlink ref="E5301" location="A125553025L" display="A125553025L" xr:uid="{00000000-0004-0000-0000-0000AA140000}"/>
    <hyperlink ref="E5302" location="A125581105K" display="A125581105K" xr:uid="{00000000-0004-0000-0000-0000AB140000}"/>
    <hyperlink ref="E5303" location="A125567065R" display="A125567065R" xr:uid="{00000000-0004-0000-0000-0000AC140000}"/>
    <hyperlink ref="E5304" location="A125553144C" display="A125553144C" xr:uid="{00000000-0004-0000-0000-0000AD140000}"/>
    <hyperlink ref="E5305" location="A125581224A" display="A125581224A" xr:uid="{00000000-0004-0000-0000-0000AE140000}"/>
    <hyperlink ref="E5306" location="A125567184F" display="A125567184F" xr:uid="{00000000-0004-0000-0000-0000AF140000}"/>
    <hyperlink ref="E5307" location="A125555952L" display="A125555952L" xr:uid="{00000000-0004-0000-0000-0000B0140000}"/>
    <hyperlink ref="E5308" location="A125584032L" display="A125584032L" xr:uid="{00000000-0004-0000-0000-0000B1140000}"/>
    <hyperlink ref="E5309" location="A125569992R" display="A125569992R" xr:uid="{00000000-0004-0000-0000-0000B2140000}"/>
    <hyperlink ref="E5310" location="A125550336T" display="A125550336T" xr:uid="{00000000-0004-0000-0000-0000B3140000}"/>
    <hyperlink ref="E5311" location="A125578416K" display="A125578416K" xr:uid="{00000000-0004-0000-0000-0000B4140000}"/>
    <hyperlink ref="E5312" location="A125564376V" display="A125564376V" xr:uid="{00000000-0004-0000-0000-0000B5140000}"/>
    <hyperlink ref="E5313" location="A125558760X" display="A125558760X" xr:uid="{00000000-0004-0000-0000-0000B6140000}"/>
    <hyperlink ref="E5314" location="A125586840W" display="A125586840W" xr:uid="{00000000-0004-0000-0000-0000B7140000}"/>
    <hyperlink ref="E5315" location="A125572800V" display="A125572800V" xr:uid="{00000000-0004-0000-0000-0000B8140000}"/>
    <hyperlink ref="E5316" location="A125561568J" display="A125561568J" xr:uid="{00000000-0004-0000-0000-0000B9140000}"/>
    <hyperlink ref="E5317" location="A125589648A" display="A125589648A" xr:uid="{00000000-0004-0000-0000-0000BA140000}"/>
    <hyperlink ref="E5318" location="A125575608X" display="A125575608X" xr:uid="{00000000-0004-0000-0000-0000BB140000}"/>
    <hyperlink ref="E5319" location="A125553145F" display="A125553145F" xr:uid="{00000000-0004-0000-0000-0000BC140000}"/>
    <hyperlink ref="E5320" location="A125581225C" display="A125581225C" xr:uid="{00000000-0004-0000-0000-0000BD140000}"/>
    <hyperlink ref="E5321" location="A125567185J" display="A125567185J" xr:uid="{00000000-0004-0000-0000-0000BE140000}"/>
    <hyperlink ref="E5322" location="A125552864J" display="A125552864J" xr:uid="{00000000-0004-0000-0000-0000BF140000}"/>
    <hyperlink ref="E5323" location="A125580944F" display="A125580944F" xr:uid="{00000000-0004-0000-0000-0000C0140000}"/>
    <hyperlink ref="E5324" location="A125566904X" display="A125566904X" xr:uid="{00000000-0004-0000-0000-0000C1140000}"/>
    <hyperlink ref="E5325" location="A125555672V" display="A125555672V" xr:uid="{00000000-0004-0000-0000-0000C2140000}"/>
    <hyperlink ref="E5326" location="A125583752T" display="A125583752T" xr:uid="{00000000-0004-0000-0000-0000C3140000}"/>
    <hyperlink ref="E5327" location="A125569712K" display="A125569712K" xr:uid="{00000000-0004-0000-0000-0000C4140000}"/>
    <hyperlink ref="E5328" location="A125550056X" display="A125550056X" xr:uid="{00000000-0004-0000-0000-0000C5140000}"/>
    <hyperlink ref="E5329" location="A125578136T" display="A125578136T" xr:uid="{00000000-0004-0000-0000-0000C6140000}"/>
    <hyperlink ref="E5330" location="A125564096A" display="A125564096A" xr:uid="{00000000-0004-0000-0000-0000C7140000}"/>
    <hyperlink ref="E5331" location="A125558480F" display="A125558480F" xr:uid="{00000000-0004-0000-0000-0000C8140000}"/>
    <hyperlink ref="E5332" location="A125586560C" display="A125586560C" xr:uid="{00000000-0004-0000-0000-0000C9140000}"/>
    <hyperlink ref="E5333" location="A125572520A" display="A125572520A" xr:uid="{00000000-0004-0000-0000-0000CA140000}"/>
    <hyperlink ref="E5334" location="A125561288R" display="A125561288R" xr:uid="{00000000-0004-0000-0000-0000CB140000}"/>
    <hyperlink ref="E5335" location="A125589368J" display="A125589368J" xr:uid="{00000000-0004-0000-0000-0000CC140000}"/>
    <hyperlink ref="E5336" location="A125575328F" display="A125575328F" xr:uid="{00000000-0004-0000-0000-0000CD140000}"/>
    <hyperlink ref="E5337" location="A125552865K" display="A125552865K" xr:uid="{00000000-0004-0000-0000-0000CE140000}"/>
    <hyperlink ref="E5338" location="A125580945J" display="A125580945J" xr:uid="{00000000-0004-0000-0000-0000CF140000}"/>
    <hyperlink ref="E5339" location="A125566905A" display="A125566905A" xr:uid="{00000000-0004-0000-0000-0000D0140000}"/>
    <hyperlink ref="E5340" location="A125553064C" display="A125553064C" xr:uid="{00000000-0004-0000-0000-0000D1140000}"/>
    <hyperlink ref="E5341" location="A125581144A" display="A125581144A" xr:uid="{00000000-0004-0000-0000-0000D2140000}"/>
    <hyperlink ref="E5342" location="A125567104V" display="A125567104V" xr:uid="{00000000-0004-0000-0000-0000D3140000}"/>
    <hyperlink ref="E5343" location="A125555872L" display="A125555872L" xr:uid="{00000000-0004-0000-0000-0000D4140000}"/>
    <hyperlink ref="E5344" location="A125583952K" display="A125583952K" xr:uid="{00000000-0004-0000-0000-0000D5140000}"/>
    <hyperlink ref="E5345" location="A125569912C" display="A125569912C" xr:uid="{00000000-0004-0000-0000-0000D6140000}"/>
    <hyperlink ref="E5346" location="A125550256T" display="A125550256T" xr:uid="{00000000-0004-0000-0000-0000D7140000}"/>
    <hyperlink ref="E5347" location="A125578336K" display="A125578336K" xr:uid="{00000000-0004-0000-0000-0000D8140000}"/>
    <hyperlink ref="E5348" location="A125564296V" display="A125564296V" xr:uid="{00000000-0004-0000-0000-0000D9140000}"/>
    <hyperlink ref="E5349" location="A125558680X" display="A125558680X" xr:uid="{00000000-0004-0000-0000-0000DA140000}"/>
    <hyperlink ref="E5350" location="A125586760W" display="A125586760W" xr:uid="{00000000-0004-0000-0000-0000DB140000}"/>
    <hyperlink ref="E5351" location="A125572720V" display="A125572720V" xr:uid="{00000000-0004-0000-0000-0000DC140000}"/>
    <hyperlink ref="E5352" location="A125561488J" display="A125561488J" xr:uid="{00000000-0004-0000-0000-0000DD140000}"/>
    <hyperlink ref="E5353" location="A125589568A" display="A125589568A" xr:uid="{00000000-0004-0000-0000-0000DE140000}"/>
    <hyperlink ref="E5354" location="A125575528X" display="A125575528X" xr:uid="{00000000-0004-0000-0000-0000DF140000}"/>
    <hyperlink ref="E5355" location="A125553065F" display="A125553065F" xr:uid="{00000000-0004-0000-0000-0000E0140000}"/>
    <hyperlink ref="E5356" location="A125581145C" display="A125581145C" xr:uid="{00000000-0004-0000-0000-0000E1140000}"/>
    <hyperlink ref="E5357" location="A125567105W" display="A125567105W" xr:uid="{00000000-0004-0000-0000-0000E2140000}"/>
    <hyperlink ref="E5358" location="A125553072C" display="A125553072C" xr:uid="{00000000-0004-0000-0000-0000E3140000}"/>
    <hyperlink ref="E5359" location="A125581152A" display="A125581152A" xr:uid="{00000000-0004-0000-0000-0000E4140000}"/>
    <hyperlink ref="E5360" location="A125567112V" display="A125567112V" xr:uid="{00000000-0004-0000-0000-0000E5140000}"/>
    <hyperlink ref="E5361" location="A125555880L" display="A125555880L" xr:uid="{00000000-0004-0000-0000-0000E6140000}"/>
    <hyperlink ref="E5362" location="A125583960K" display="A125583960K" xr:uid="{00000000-0004-0000-0000-0000E7140000}"/>
    <hyperlink ref="E5363" location="A125569920C" display="A125569920C" xr:uid="{00000000-0004-0000-0000-0000E8140000}"/>
    <hyperlink ref="E5364" location="A125550264T" display="A125550264T" xr:uid="{00000000-0004-0000-0000-0000E9140000}"/>
    <hyperlink ref="E5365" location="A125578344K" display="A125578344K" xr:uid="{00000000-0004-0000-0000-0000EA140000}"/>
    <hyperlink ref="E5366" location="A125564304J" display="A125564304J" xr:uid="{00000000-0004-0000-0000-0000EB140000}"/>
    <hyperlink ref="E5367" location="A125558688T" display="A125558688T" xr:uid="{00000000-0004-0000-0000-0000EC140000}"/>
    <hyperlink ref="E5368" location="A125586768R" display="A125586768R" xr:uid="{00000000-0004-0000-0000-0000ED140000}"/>
    <hyperlink ref="E5369" location="A125572728L" display="A125572728L" xr:uid="{00000000-0004-0000-0000-0000EE140000}"/>
    <hyperlink ref="E5370" location="A125561496J" display="A125561496J" xr:uid="{00000000-0004-0000-0000-0000EF140000}"/>
    <hyperlink ref="E5371" location="A125589576A" display="A125589576A" xr:uid="{00000000-0004-0000-0000-0000F0140000}"/>
    <hyperlink ref="E5372" location="A125575536X" display="A125575536X" xr:uid="{00000000-0004-0000-0000-0000F1140000}"/>
    <hyperlink ref="E5373" location="A125553073F" display="A125553073F" xr:uid="{00000000-0004-0000-0000-0000F2140000}"/>
    <hyperlink ref="E5374" location="A125581153C" display="A125581153C" xr:uid="{00000000-0004-0000-0000-0000F3140000}"/>
    <hyperlink ref="E5375" location="A125567113W" display="A125567113W" xr:uid="{00000000-0004-0000-0000-0000F4140000}"/>
    <hyperlink ref="E5376" location="A125552904R" display="A125552904R" xr:uid="{00000000-0004-0000-0000-0000F5140000}"/>
    <hyperlink ref="E5377" location="A125580984X" display="A125580984X" xr:uid="{00000000-0004-0000-0000-0000F6140000}"/>
    <hyperlink ref="E5378" location="A125566944T" display="A125566944T" xr:uid="{00000000-0004-0000-0000-0000F7140000}"/>
    <hyperlink ref="E5379" location="A125555712A" display="A125555712A" xr:uid="{00000000-0004-0000-0000-0000F8140000}"/>
    <hyperlink ref="E5380" location="A125583792K" display="A125583792K" xr:uid="{00000000-0004-0000-0000-0000F9140000}"/>
    <hyperlink ref="E5381" location="A125569752C" display="A125569752C" xr:uid="{00000000-0004-0000-0000-0000FA140000}"/>
    <hyperlink ref="E5382" location="A125550096T" display="A125550096T" xr:uid="{00000000-0004-0000-0000-0000FB140000}"/>
    <hyperlink ref="E5383" location="A125578176K" display="A125578176K" xr:uid="{00000000-0004-0000-0000-0000FC140000}"/>
    <hyperlink ref="E5384" location="A125564136J" display="A125564136J" xr:uid="{00000000-0004-0000-0000-0000FD140000}"/>
    <hyperlink ref="E5385" location="A125558520L" display="A125558520L" xr:uid="{00000000-0004-0000-0000-0000FE140000}"/>
    <hyperlink ref="E5386" location="A125586600K" display="A125586600K" xr:uid="{00000000-0004-0000-0000-0000FF140000}"/>
    <hyperlink ref="E5387" location="A125572560V" display="A125572560V" xr:uid="{00000000-0004-0000-0000-000000150000}"/>
    <hyperlink ref="E5388" location="A125561328W" display="A125561328W" xr:uid="{00000000-0004-0000-0000-000001150000}"/>
    <hyperlink ref="E5389" location="A125589408R" display="A125589408R" xr:uid="{00000000-0004-0000-0000-000002150000}"/>
    <hyperlink ref="E5390" location="A125575368X" display="A125575368X" xr:uid="{00000000-0004-0000-0000-000003150000}"/>
    <hyperlink ref="E5391" location="A125552905T" display="A125552905T" xr:uid="{00000000-0004-0000-0000-000004150000}"/>
    <hyperlink ref="E5392" location="A125580985A" display="A125580985A" xr:uid="{00000000-0004-0000-0000-000005150000}"/>
    <hyperlink ref="E5393" location="A125566945V" display="A125566945V" xr:uid="{00000000-0004-0000-0000-000006150000}"/>
    <hyperlink ref="E5394" location="A125552872J" display="A125552872J" xr:uid="{00000000-0004-0000-0000-000007150000}"/>
    <hyperlink ref="E5395" location="A125580952F" display="A125580952F" xr:uid="{00000000-0004-0000-0000-000008150000}"/>
    <hyperlink ref="E5396" location="A125566912X" display="A125566912X" xr:uid="{00000000-0004-0000-0000-000009150000}"/>
    <hyperlink ref="E5397" location="A125555680V" display="A125555680V" xr:uid="{00000000-0004-0000-0000-00000A150000}"/>
    <hyperlink ref="E5398" location="A125583760T" display="A125583760T" xr:uid="{00000000-0004-0000-0000-00000B150000}"/>
    <hyperlink ref="E5399" location="A125569720K" display="A125569720K" xr:uid="{00000000-0004-0000-0000-00000C150000}"/>
    <hyperlink ref="E5400" location="A125550064X" display="A125550064X" xr:uid="{00000000-0004-0000-0000-00000D150000}"/>
    <hyperlink ref="E5401" location="A125578144T" display="A125578144T" xr:uid="{00000000-0004-0000-0000-00000E150000}"/>
    <hyperlink ref="E5402" location="A125564104R" display="A125564104R" xr:uid="{00000000-0004-0000-0000-00000F150000}"/>
    <hyperlink ref="E5403" location="A125558488X" display="A125558488X" xr:uid="{00000000-0004-0000-0000-000010150000}"/>
    <hyperlink ref="E5404" location="A125586568W" display="A125586568W" xr:uid="{00000000-0004-0000-0000-000011150000}"/>
    <hyperlink ref="E5405" location="A125572528V" display="A125572528V" xr:uid="{00000000-0004-0000-0000-000012150000}"/>
    <hyperlink ref="E5406" location="A125561296R" display="A125561296R" xr:uid="{00000000-0004-0000-0000-000013150000}"/>
    <hyperlink ref="E5407" location="A125589376J" display="A125589376J" xr:uid="{00000000-0004-0000-0000-000014150000}"/>
    <hyperlink ref="E5408" location="A125575336F" display="A125575336F" xr:uid="{00000000-0004-0000-0000-000015150000}"/>
    <hyperlink ref="E5409" location="A125552873K" display="A125552873K" xr:uid="{00000000-0004-0000-0000-000016150000}"/>
    <hyperlink ref="E5410" location="A125580953J" display="A125580953J" xr:uid="{00000000-0004-0000-0000-000017150000}"/>
    <hyperlink ref="E5411" location="A125566913A" display="A125566913A" xr:uid="{00000000-0004-0000-0000-000018150000}"/>
    <hyperlink ref="E5412" location="A125552944J" display="A125552944J" xr:uid="{00000000-0004-0000-0000-000019150000}"/>
    <hyperlink ref="E5413" location="A125581024J" display="A125581024J" xr:uid="{00000000-0004-0000-0000-00001A150000}"/>
    <hyperlink ref="E5414" location="A125566984K" display="A125566984K" xr:uid="{00000000-0004-0000-0000-00001B150000}"/>
    <hyperlink ref="E5415" location="A125555752V" display="A125555752V" xr:uid="{00000000-0004-0000-0000-00001C150000}"/>
    <hyperlink ref="E5416" location="A125583832T" display="A125583832T" xr:uid="{00000000-0004-0000-0000-00001D150000}"/>
    <hyperlink ref="E5417" location="A125569792W" display="A125569792W" xr:uid="{00000000-0004-0000-0000-00001E150000}"/>
    <hyperlink ref="E5418" location="A125550136X" display="A125550136X" xr:uid="{00000000-0004-0000-0000-00001F150000}"/>
    <hyperlink ref="E5419" location="A125578216T" display="A125578216T" xr:uid="{00000000-0004-0000-0000-000020150000}"/>
    <hyperlink ref="E5420" location="A125564176A" display="A125564176A" xr:uid="{00000000-0004-0000-0000-000021150000}"/>
    <hyperlink ref="E5421" location="A125558560F" display="A125558560F" xr:uid="{00000000-0004-0000-0000-000022150000}"/>
    <hyperlink ref="E5422" location="A125586640C" display="A125586640C" xr:uid="{00000000-0004-0000-0000-000023150000}"/>
    <hyperlink ref="E5423" location="A125572600A" display="A125572600A" xr:uid="{00000000-0004-0000-0000-000024150000}"/>
    <hyperlink ref="E5424" location="A125561368R" display="A125561368R" xr:uid="{00000000-0004-0000-0000-000025150000}"/>
    <hyperlink ref="E5425" location="A125589448J" display="A125589448J" xr:uid="{00000000-0004-0000-0000-000026150000}"/>
    <hyperlink ref="E5426" location="A125575408F" display="A125575408F" xr:uid="{00000000-0004-0000-0000-000027150000}"/>
    <hyperlink ref="E5427" location="A125552945K" display="A125552945K" xr:uid="{00000000-0004-0000-0000-000028150000}"/>
    <hyperlink ref="E5428" location="A125581025K" display="A125581025K" xr:uid="{00000000-0004-0000-0000-000029150000}"/>
    <hyperlink ref="E5429" location="A125566985L" display="A125566985L" xr:uid="{00000000-0004-0000-0000-00002A150000}"/>
    <hyperlink ref="E5430" location="A125552896A" display="A125552896A" xr:uid="{00000000-0004-0000-0000-00002B150000}"/>
    <hyperlink ref="E5431" location="A125580976X" display="A125580976X" xr:uid="{00000000-0004-0000-0000-00002C150000}"/>
    <hyperlink ref="E5432" location="A125566936T" display="A125566936T" xr:uid="{00000000-0004-0000-0000-00002D150000}"/>
    <hyperlink ref="E5433" location="A125555704A" display="A125555704A" xr:uid="{00000000-0004-0000-0000-00002E150000}"/>
    <hyperlink ref="E5434" location="A125583784K" display="A125583784K" xr:uid="{00000000-0004-0000-0000-00002F150000}"/>
    <hyperlink ref="E5435" location="A125569744C" display="A125569744C" xr:uid="{00000000-0004-0000-0000-000030150000}"/>
    <hyperlink ref="E5436" location="A125550088T" display="A125550088T" xr:uid="{00000000-0004-0000-0000-000031150000}"/>
    <hyperlink ref="E5437" location="A125578168K" display="A125578168K" xr:uid="{00000000-0004-0000-0000-000032150000}"/>
    <hyperlink ref="E5438" location="A125564128J" display="A125564128J" xr:uid="{00000000-0004-0000-0000-000033150000}"/>
    <hyperlink ref="E5439" location="A125558512L" display="A125558512L" xr:uid="{00000000-0004-0000-0000-000034150000}"/>
    <hyperlink ref="E5440" location="A125586592W" display="A125586592W" xr:uid="{00000000-0004-0000-0000-000035150000}"/>
    <hyperlink ref="E5441" location="A125572552V" display="A125572552V" xr:uid="{00000000-0004-0000-0000-000036150000}"/>
    <hyperlink ref="E5442" location="A125561320C" display="A125561320C" xr:uid="{00000000-0004-0000-0000-000037150000}"/>
    <hyperlink ref="E5443" location="A125589400W" display="A125589400W" xr:uid="{00000000-0004-0000-0000-000038150000}"/>
    <hyperlink ref="E5444" location="A125575360F" display="A125575360F" xr:uid="{00000000-0004-0000-0000-000039150000}"/>
    <hyperlink ref="E5445" location="A125552897C" display="A125552897C" xr:uid="{00000000-0004-0000-0000-00003A150000}"/>
    <hyperlink ref="E5446" location="A125580977A" display="A125580977A" xr:uid="{00000000-0004-0000-0000-00003B150000}"/>
    <hyperlink ref="E5447" location="A125566937V" display="A125566937V" xr:uid="{00000000-0004-0000-0000-00003C150000}"/>
    <hyperlink ref="E5448" location="A125552952J" display="A125552952J" xr:uid="{00000000-0004-0000-0000-00003D150000}"/>
    <hyperlink ref="E5449" location="A125581032J" display="A125581032J" xr:uid="{00000000-0004-0000-0000-00003E150000}"/>
    <hyperlink ref="E5450" location="A125566992K" display="A125566992K" xr:uid="{00000000-0004-0000-0000-00003F150000}"/>
    <hyperlink ref="E5451" location="A125555760V" display="A125555760V" xr:uid="{00000000-0004-0000-0000-000040150000}"/>
    <hyperlink ref="E5452" location="A125583840T" display="A125583840T" xr:uid="{00000000-0004-0000-0000-000041150000}"/>
    <hyperlink ref="E5453" location="A125569800K" display="A125569800K" xr:uid="{00000000-0004-0000-0000-000042150000}"/>
    <hyperlink ref="E5454" location="A125550144X" display="A125550144X" xr:uid="{00000000-0004-0000-0000-000043150000}"/>
    <hyperlink ref="E5455" location="A125578224T" display="A125578224T" xr:uid="{00000000-0004-0000-0000-000044150000}"/>
    <hyperlink ref="E5456" location="A125564184A" display="A125564184A" xr:uid="{00000000-0004-0000-0000-000045150000}"/>
    <hyperlink ref="E5457" location="A125558568X" display="A125558568X" xr:uid="{00000000-0004-0000-0000-000046150000}"/>
    <hyperlink ref="E5458" location="A125586648W" display="A125586648W" xr:uid="{00000000-0004-0000-0000-000047150000}"/>
    <hyperlink ref="E5459" location="A125572608V" display="A125572608V" xr:uid="{00000000-0004-0000-0000-000048150000}"/>
    <hyperlink ref="E5460" location="A125561376R" display="A125561376R" xr:uid="{00000000-0004-0000-0000-000049150000}"/>
    <hyperlink ref="E5461" location="A125589456J" display="A125589456J" xr:uid="{00000000-0004-0000-0000-00004A150000}"/>
    <hyperlink ref="E5462" location="A125575416F" display="A125575416F" xr:uid="{00000000-0004-0000-0000-00004B150000}"/>
    <hyperlink ref="E5463" location="A125552953K" display="A125552953K" xr:uid="{00000000-0004-0000-0000-00004C150000}"/>
    <hyperlink ref="E5464" location="A125581033K" display="A125581033K" xr:uid="{00000000-0004-0000-0000-00004D150000}"/>
    <hyperlink ref="E5465" location="A125566993L" display="A125566993L" xr:uid="{00000000-0004-0000-0000-00004E150000}"/>
    <hyperlink ref="E5466" location="A125552912R" display="A125552912R" xr:uid="{00000000-0004-0000-0000-00004F150000}"/>
    <hyperlink ref="E5467" location="A125580992X" display="A125580992X" xr:uid="{00000000-0004-0000-0000-000050150000}"/>
    <hyperlink ref="E5468" location="A125566952T" display="A125566952T" xr:uid="{00000000-0004-0000-0000-000051150000}"/>
    <hyperlink ref="E5469" location="A125555720A" display="A125555720A" xr:uid="{00000000-0004-0000-0000-000052150000}"/>
    <hyperlink ref="E5470" location="A125583800X" display="A125583800X" xr:uid="{00000000-0004-0000-0000-000053150000}"/>
    <hyperlink ref="E5471" location="A125569760C" display="A125569760C" xr:uid="{00000000-0004-0000-0000-000054150000}"/>
    <hyperlink ref="E5472" location="A125550104F" display="A125550104F" xr:uid="{00000000-0004-0000-0000-000055150000}"/>
    <hyperlink ref="E5473" location="A125578184K" display="A125578184K" xr:uid="{00000000-0004-0000-0000-000056150000}"/>
    <hyperlink ref="E5474" location="A125564144J" display="A125564144J" xr:uid="{00000000-0004-0000-0000-000057150000}"/>
    <hyperlink ref="E5475" location="A125558528F" display="A125558528F" xr:uid="{00000000-0004-0000-0000-000058150000}"/>
    <hyperlink ref="E5476" location="A125586608C" display="A125586608C" xr:uid="{00000000-0004-0000-0000-000059150000}"/>
    <hyperlink ref="E5477" location="A125572568L" display="A125572568L" xr:uid="{00000000-0004-0000-0000-00005A150000}"/>
    <hyperlink ref="E5478" location="A125561336W" display="A125561336W" xr:uid="{00000000-0004-0000-0000-00005B150000}"/>
    <hyperlink ref="E5479" location="A125589416R" display="A125589416R" xr:uid="{00000000-0004-0000-0000-00005C150000}"/>
    <hyperlink ref="E5480" location="A125575376X" display="A125575376X" xr:uid="{00000000-0004-0000-0000-00005D150000}"/>
    <hyperlink ref="E5481" location="A125552913T" display="A125552913T" xr:uid="{00000000-0004-0000-0000-00005E150000}"/>
    <hyperlink ref="E5482" location="A125580993A" display="A125580993A" xr:uid="{00000000-0004-0000-0000-00005F150000}"/>
    <hyperlink ref="E5483" location="A125566953V" display="A125566953V" xr:uid="{00000000-0004-0000-0000-000060150000}"/>
    <hyperlink ref="E5484" location="A125552960J" display="A125552960J" xr:uid="{00000000-0004-0000-0000-000061150000}"/>
    <hyperlink ref="E5485" location="A125581040J" display="A125581040J" xr:uid="{00000000-0004-0000-0000-000062150000}"/>
    <hyperlink ref="E5486" location="A125567000A" display="A125567000A" xr:uid="{00000000-0004-0000-0000-000063150000}"/>
    <hyperlink ref="E5487" location="A125555768L" display="A125555768L" xr:uid="{00000000-0004-0000-0000-000064150000}"/>
    <hyperlink ref="E5488" location="A125583848K" display="A125583848K" xr:uid="{00000000-0004-0000-0000-000065150000}"/>
    <hyperlink ref="E5489" location="A125569808C" display="A125569808C" xr:uid="{00000000-0004-0000-0000-000066150000}"/>
    <hyperlink ref="E5490" location="A125550152X" display="A125550152X" xr:uid="{00000000-0004-0000-0000-000067150000}"/>
    <hyperlink ref="E5491" location="A125578232T" display="A125578232T" xr:uid="{00000000-0004-0000-0000-000068150000}"/>
    <hyperlink ref="E5492" location="A125564192A" display="A125564192A" xr:uid="{00000000-0004-0000-0000-000069150000}"/>
    <hyperlink ref="E5493" location="A125558576X" display="A125558576X" xr:uid="{00000000-0004-0000-0000-00006A150000}"/>
    <hyperlink ref="E5494" location="A125586656W" display="A125586656W" xr:uid="{00000000-0004-0000-0000-00006B150000}"/>
    <hyperlink ref="E5495" location="A125572616V" display="A125572616V" xr:uid="{00000000-0004-0000-0000-00006C150000}"/>
    <hyperlink ref="E5496" location="A125561384R" display="A125561384R" xr:uid="{00000000-0004-0000-0000-00006D150000}"/>
    <hyperlink ref="E5497" location="A125589464J" display="A125589464J" xr:uid="{00000000-0004-0000-0000-00006E150000}"/>
    <hyperlink ref="E5498" location="A125575424F" display="A125575424F" xr:uid="{00000000-0004-0000-0000-00006F150000}"/>
    <hyperlink ref="E5499" location="A125552961K" display="A125552961K" xr:uid="{00000000-0004-0000-0000-000070150000}"/>
    <hyperlink ref="E5500" location="A125581041K" display="A125581041K" xr:uid="{00000000-0004-0000-0000-000071150000}"/>
    <hyperlink ref="E5501" location="A125567001C" display="A125567001C" xr:uid="{00000000-0004-0000-0000-000072150000}"/>
    <hyperlink ref="E5502" location="A125553032K" display="A125553032K" xr:uid="{00000000-0004-0000-0000-000073150000}"/>
    <hyperlink ref="E5503" location="A125581112J" display="A125581112J" xr:uid="{00000000-0004-0000-0000-000074150000}"/>
    <hyperlink ref="E5504" location="A125567072L" display="A125567072L" xr:uid="{00000000-0004-0000-0000-000075150000}"/>
    <hyperlink ref="E5505" location="A125555840V" display="A125555840V" xr:uid="{00000000-0004-0000-0000-000076150000}"/>
    <hyperlink ref="E5506" location="A125583920T" display="A125583920T" xr:uid="{00000000-0004-0000-0000-000077150000}"/>
    <hyperlink ref="E5507" location="A125569880W" display="A125569880W" xr:uid="{00000000-0004-0000-0000-000078150000}"/>
    <hyperlink ref="E5508" location="A125550224X" display="A125550224X" xr:uid="{00000000-0004-0000-0000-000079150000}"/>
    <hyperlink ref="E5509" location="A125578304T" display="A125578304T" xr:uid="{00000000-0004-0000-0000-00007A150000}"/>
    <hyperlink ref="E5510" location="A125564264A" display="A125564264A" xr:uid="{00000000-0004-0000-0000-00007B150000}"/>
    <hyperlink ref="E5511" location="A125558648X" display="A125558648X" xr:uid="{00000000-0004-0000-0000-00007C150000}"/>
    <hyperlink ref="E5512" location="A125586728W" display="A125586728W" xr:uid="{00000000-0004-0000-0000-00007D150000}"/>
    <hyperlink ref="E5513" location="A125572688F" display="A125572688F" xr:uid="{00000000-0004-0000-0000-00007E150000}"/>
    <hyperlink ref="E5514" location="A125561456R" display="A125561456R" xr:uid="{00000000-0004-0000-0000-00007F150000}"/>
    <hyperlink ref="E5515" location="A125589536J" display="A125589536J" xr:uid="{00000000-0004-0000-0000-000080150000}"/>
    <hyperlink ref="E5516" location="A125575496T" display="A125575496T" xr:uid="{00000000-0004-0000-0000-000081150000}"/>
    <hyperlink ref="E5517" location="A125553033L" display="A125553033L" xr:uid="{00000000-0004-0000-0000-000082150000}"/>
    <hyperlink ref="E5518" location="A125581113K" display="A125581113K" xr:uid="{00000000-0004-0000-0000-000083150000}"/>
    <hyperlink ref="E5519" location="A125567073R" display="A125567073R" xr:uid="{00000000-0004-0000-0000-000084150000}"/>
    <hyperlink ref="E5520" location="A125552968A" display="A125552968A" xr:uid="{00000000-0004-0000-0000-000085150000}"/>
    <hyperlink ref="E5521" location="A125581048A" display="A125581048A" xr:uid="{00000000-0004-0000-0000-000086150000}"/>
    <hyperlink ref="E5522" location="A125567008V" display="A125567008V" xr:uid="{00000000-0004-0000-0000-000087150000}"/>
    <hyperlink ref="E5523" location="A125555776L" display="A125555776L" xr:uid="{00000000-0004-0000-0000-000088150000}"/>
    <hyperlink ref="E5524" location="A125583856K" display="A125583856K" xr:uid="{00000000-0004-0000-0000-000089150000}"/>
    <hyperlink ref="E5525" location="A125569816C" display="A125569816C" xr:uid="{00000000-0004-0000-0000-00008A150000}"/>
    <hyperlink ref="E5526" location="A125550160X" display="A125550160X" xr:uid="{00000000-0004-0000-0000-00008B150000}"/>
    <hyperlink ref="E5527" location="A125578240T" display="A125578240T" xr:uid="{00000000-0004-0000-0000-00008C150000}"/>
    <hyperlink ref="E5528" location="A125564200R" display="A125564200R" xr:uid="{00000000-0004-0000-0000-00008D150000}"/>
    <hyperlink ref="E5529" location="A125558584X" display="A125558584X" xr:uid="{00000000-0004-0000-0000-00008E150000}"/>
    <hyperlink ref="E5530" location="A125586664W" display="A125586664W" xr:uid="{00000000-0004-0000-0000-00008F150000}"/>
    <hyperlink ref="E5531" location="A125572624V" display="A125572624V" xr:uid="{00000000-0004-0000-0000-000090150000}"/>
    <hyperlink ref="E5532" location="A125561392R" display="A125561392R" xr:uid="{00000000-0004-0000-0000-000091150000}"/>
    <hyperlink ref="E5533" location="A125589472J" display="A125589472J" xr:uid="{00000000-0004-0000-0000-000092150000}"/>
    <hyperlink ref="E5534" location="A125575432F" display="A125575432F" xr:uid="{00000000-0004-0000-0000-000093150000}"/>
    <hyperlink ref="E5535" location="A125552969C" display="A125552969C" xr:uid="{00000000-0004-0000-0000-000094150000}"/>
    <hyperlink ref="E5536" location="A125581049C" display="A125581049C" xr:uid="{00000000-0004-0000-0000-000095150000}"/>
    <hyperlink ref="E5537" location="A125567009W" display="A125567009W" xr:uid="{00000000-0004-0000-0000-000096150000}"/>
    <hyperlink ref="E5538" location="A125552920R" display="A125552920R" xr:uid="{00000000-0004-0000-0000-000097150000}"/>
    <hyperlink ref="E5539" location="A125581000R" display="A125581000R" xr:uid="{00000000-0004-0000-0000-000098150000}"/>
    <hyperlink ref="E5540" location="A125566960T" display="A125566960T" xr:uid="{00000000-0004-0000-0000-000099150000}"/>
    <hyperlink ref="E5541" location="A125555728V" display="A125555728V" xr:uid="{00000000-0004-0000-0000-00009A150000}"/>
    <hyperlink ref="E5542" location="A125583808T" display="A125583808T" xr:uid="{00000000-0004-0000-0000-00009B150000}"/>
    <hyperlink ref="E5543" location="A125569768W" display="A125569768W" xr:uid="{00000000-0004-0000-0000-00009C150000}"/>
    <hyperlink ref="E5544" location="A125550112F" display="A125550112F" xr:uid="{00000000-0004-0000-0000-00009D150000}"/>
    <hyperlink ref="E5545" location="A125578192K" display="A125578192K" xr:uid="{00000000-0004-0000-0000-00009E150000}"/>
    <hyperlink ref="E5546" location="A125564152J" display="A125564152J" xr:uid="{00000000-0004-0000-0000-00009F150000}"/>
    <hyperlink ref="E5547" location="A125558536F" display="A125558536F" xr:uid="{00000000-0004-0000-0000-0000A0150000}"/>
    <hyperlink ref="E5548" location="A125586616C" display="A125586616C" xr:uid="{00000000-0004-0000-0000-0000A1150000}"/>
    <hyperlink ref="E5549" location="A125572576L" display="A125572576L" xr:uid="{00000000-0004-0000-0000-0000A2150000}"/>
    <hyperlink ref="E5550" location="A125561344W" display="A125561344W" xr:uid="{00000000-0004-0000-0000-0000A3150000}"/>
    <hyperlink ref="E5551" location="A125589424R" display="A125589424R" xr:uid="{00000000-0004-0000-0000-0000A4150000}"/>
    <hyperlink ref="E5552" location="A125575384X" display="A125575384X" xr:uid="{00000000-0004-0000-0000-0000A5150000}"/>
    <hyperlink ref="E5553" location="A125552921T" display="A125552921T" xr:uid="{00000000-0004-0000-0000-0000A6150000}"/>
    <hyperlink ref="E5554" location="A125581001T" display="A125581001T" xr:uid="{00000000-0004-0000-0000-0000A7150000}"/>
    <hyperlink ref="E5555" location="A125566961V" display="A125566961V" xr:uid="{00000000-0004-0000-0000-0000A8150000}"/>
    <hyperlink ref="E5556" location="A125553080C" display="A125553080C" xr:uid="{00000000-0004-0000-0000-0000A9150000}"/>
    <hyperlink ref="E5557" location="A125581160A" display="A125581160A" xr:uid="{00000000-0004-0000-0000-0000AA150000}"/>
    <hyperlink ref="E5558" location="A125567120V" display="A125567120V" xr:uid="{00000000-0004-0000-0000-0000AB150000}"/>
    <hyperlink ref="E5559" location="A125555888F" display="A125555888F" xr:uid="{00000000-0004-0000-0000-0000AC150000}"/>
    <hyperlink ref="E5560" location="A125583968C" display="A125583968C" xr:uid="{00000000-0004-0000-0000-0000AD150000}"/>
    <hyperlink ref="E5561" location="A125569928W" display="A125569928W" xr:uid="{00000000-0004-0000-0000-0000AE150000}"/>
    <hyperlink ref="E5562" location="A125550272T" display="A125550272T" xr:uid="{00000000-0004-0000-0000-0000AF150000}"/>
    <hyperlink ref="E5563" location="A125578352K" display="A125578352K" xr:uid="{00000000-0004-0000-0000-0000B0150000}"/>
    <hyperlink ref="E5564" location="A125564312J" display="A125564312J" xr:uid="{00000000-0004-0000-0000-0000B1150000}"/>
    <hyperlink ref="E5565" location="A125558696T" display="A125558696T" xr:uid="{00000000-0004-0000-0000-0000B2150000}"/>
    <hyperlink ref="E5566" location="A125586776R" display="A125586776R" xr:uid="{00000000-0004-0000-0000-0000B3150000}"/>
    <hyperlink ref="E5567" location="A125572736L" display="A125572736L" xr:uid="{00000000-0004-0000-0000-0000B4150000}"/>
    <hyperlink ref="E5568" location="A125561504W" display="A125561504W" xr:uid="{00000000-0004-0000-0000-0000B5150000}"/>
    <hyperlink ref="E5569" location="A125589584A" display="A125589584A" xr:uid="{00000000-0004-0000-0000-0000B6150000}"/>
    <hyperlink ref="E5570" location="A125575544X" display="A125575544X" xr:uid="{00000000-0004-0000-0000-0000B7150000}"/>
    <hyperlink ref="E5571" location="A125553081F" display="A125553081F" xr:uid="{00000000-0004-0000-0000-0000B8150000}"/>
    <hyperlink ref="E5572" location="A125581161C" display="A125581161C" xr:uid="{00000000-0004-0000-0000-0000B9150000}"/>
    <hyperlink ref="E5573" location="A125567121W" display="A125567121W" xr:uid="{00000000-0004-0000-0000-0000BA150000}"/>
    <hyperlink ref="E5574" location="A125553040K" display="A125553040K" xr:uid="{00000000-0004-0000-0000-0000BB150000}"/>
    <hyperlink ref="E5575" location="A125581120J" display="A125581120J" xr:uid="{00000000-0004-0000-0000-0000BC150000}"/>
    <hyperlink ref="E5576" location="A125567080L" display="A125567080L" xr:uid="{00000000-0004-0000-0000-0000BD150000}"/>
    <hyperlink ref="E5577" location="A125555848L" display="A125555848L" xr:uid="{00000000-0004-0000-0000-0000BE150000}"/>
    <hyperlink ref="E5578" location="A125583928K" display="A125583928K" xr:uid="{00000000-0004-0000-0000-0000BF150000}"/>
    <hyperlink ref="E5579" location="A125569888R" display="A125569888R" xr:uid="{00000000-0004-0000-0000-0000C0150000}"/>
    <hyperlink ref="E5580" location="A125550232X" display="A125550232X" xr:uid="{00000000-0004-0000-0000-0000C1150000}"/>
    <hyperlink ref="E5581" location="A125578312T" display="A125578312T" xr:uid="{00000000-0004-0000-0000-0000C2150000}"/>
    <hyperlink ref="E5582" location="A125564272A" display="A125564272A" xr:uid="{00000000-0004-0000-0000-0000C3150000}"/>
    <hyperlink ref="E5583" location="A125558656X" display="A125558656X" xr:uid="{00000000-0004-0000-0000-0000C4150000}"/>
    <hyperlink ref="E5584" location="A125586736W" display="A125586736W" xr:uid="{00000000-0004-0000-0000-0000C5150000}"/>
    <hyperlink ref="E5585" location="A125572696F" display="A125572696F" xr:uid="{00000000-0004-0000-0000-0000C6150000}"/>
    <hyperlink ref="E5586" location="A125561464R" display="A125561464R" xr:uid="{00000000-0004-0000-0000-0000C7150000}"/>
    <hyperlink ref="E5587" location="A125589544J" display="A125589544J" xr:uid="{00000000-0004-0000-0000-0000C8150000}"/>
    <hyperlink ref="E5588" location="A125575504F" display="A125575504F" xr:uid="{00000000-0004-0000-0000-0000C9150000}"/>
    <hyperlink ref="E5589" location="A125553041L" display="A125553041L" xr:uid="{00000000-0004-0000-0000-0000CA150000}"/>
    <hyperlink ref="E5590" location="A125581121K" display="A125581121K" xr:uid="{00000000-0004-0000-0000-0000CB150000}"/>
    <hyperlink ref="E5591" location="A125567081R" display="A125567081R" xr:uid="{00000000-0004-0000-0000-0000CC150000}"/>
    <hyperlink ref="E5592" location="A125553048C" display="A125553048C" xr:uid="{00000000-0004-0000-0000-0000CD150000}"/>
    <hyperlink ref="E5593" location="A125581128A" display="A125581128A" xr:uid="{00000000-0004-0000-0000-0000CE150000}"/>
    <hyperlink ref="E5594" location="A125567088F" display="A125567088F" xr:uid="{00000000-0004-0000-0000-0000CF150000}"/>
    <hyperlink ref="E5595" location="A125555856L" display="A125555856L" xr:uid="{00000000-0004-0000-0000-0000D0150000}"/>
    <hyperlink ref="E5596" location="A125583936K" display="A125583936K" xr:uid="{00000000-0004-0000-0000-0000D1150000}"/>
    <hyperlink ref="E5597" location="A125569896R" display="A125569896R" xr:uid="{00000000-0004-0000-0000-0000D2150000}"/>
    <hyperlink ref="E5598" location="A125550240X" display="A125550240X" xr:uid="{00000000-0004-0000-0000-0000D3150000}"/>
    <hyperlink ref="E5599" location="A125578320T" display="A125578320T" xr:uid="{00000000-0004-0000-0000-0000D4150000}"/>
    <hyperlink ref="E5600" location="A125564280A" display="A125564280A" xr:uid="{00000000-0004-0000-0000-0000D5150000}"/>
    <hyperlink ref="E5601" location="A125558664X" display="A125558664X" xr:uid="{00000000-0004-0000-0000-0000D6150000}"/>
    <hyperlink ref="E5602" location="A125586744W" display="A125586744W" xr:uid="{00000000-0004-0000-0000-0000D7150000}"/>
    <hyperlink ref="E5603" location="A125572704V" display="A125572704V" xr:uid="{00000000-0004-0000-0000-0000D8150000}"/>
    <hyperlink ref="E5604" location="A125561472R" display="A125561472R" xr:uid="{00000000-0004-0000-0000-0000D9150000}"/>
    <hyperlink ref="E5605" location="A125589552J" display="A125589552J" xr:uid="{00000000-0004-0000-0000-0000DA150000}"/>
    <hyperlink ref="E5606" location="A125575512F" display="A125575512F" xr:uid="{00000000-0004-0000-0000-0000DB150000}"/>
    <hyperlink ref="E5607" location="A125553049F" display="A125553049F" xr:uid="{00000000-0004-0000-0000-0000DC150000}"/>
    <hyperlink ref="E5608" location="A125581129C" display="A125581129C" xr:uid="{00000000-0004-0000-0000-0000DD150000}"/>
    <hyperlink ref="E5609" location="A125567089J" display="A125567089J" xr:uid="{00000000-0004-0000-0000-0000DE150000}"/>
    <hyperlink ref="E5610" location="A125553152C" display="A125553152C" xr:uid="{00000000-0004-0000-0000-0000DF150000}"/>
    <hyperlink ref="E5611" location="A125581232A" display="A125581232A" xr:uid="{00000000-0004-0000-0000-0000E0150000}"/>
    <hyperlink ref="E5612" location="A125567192F" display="A125567192F" xr:uid="{00000000-0004-0000-0000-0000E1150000}"/>
    <hyperlink ref="E5613" location="A125555960L" display="A125555960L" xr:uid="{00000000-0004-0000-0000-0000E2150000}"/>
    <hyperlink ref="E5614" location="A125584040L" display="A125584040L" xr:uid="{00000000-0004-0000-0000-0000E3150000}"/>
    <hyperlink ref="E5615" location="A125570000K" display="A125570000K" xr:uid="{00000000-0004-0000-0000-0000E4150000}"/>
    <hyperlink ref="E5616" location="A125550344T" display="A125550344T" xr:uid="{00000000-0004-0000-0000-0000E5150000}"/>
    <hyperlink ref="E5617" location="A125578424K" display="A125578424K" xr:uid="{00000000-0004-0000-0000-0000E6150000}"/>
    <hyperlink ref="E5618" location="A125564384V" display="A125564384V" xr:uid="{00000000-0004-0000-0000-0000E7150000}"/>
    <hyperlink ref="E5619" location="A125558768T" display="A125558768T" xr:uid="{00000000-0004-0000-0000-0000E8150000}"/>
    <hyperlink ref="E5620" location="A125586848R" display="A125586848R" xr:uid="{00000000-0004-0000-0000-0000E9150000}"/>
    <hyperlink ref="E5621" location="A125572808L" display="A125572808L" xr:uid="{00000000-0004-0000-0000-0000EA150000}"/>
    <hyperlink ref="E5622" location="A125561576J" display="A125561576J" xr:uid="{00000000-0004-0000-0000-0000EB150000}"/>
    <hyperlink ref="E5623" location="A125589656A" display="A125589656A" xr:uid="{00000000-0004-0000-0000-0000EC150000}"/>
    <hyperlink ref="E5624" location="A125575616X" display="A125575616X" xr:uid="{00000000-0004-0000-0000-0000ED150000}"/>
    <hyperlink ref="E5625" location="A125553153F" display="A125553153F" xr:uid="{00000000-0004-0000-0000-0000EE150000}"/>
    <hyperlink ref="E5626" location="A125581233C" display="A125581233C" xr:uid="{00000000-0004-0000-0000-0000EF150000}"/>
    <hyperlink ref="E5627" location="A125567193J" display="A125567193J" xr:uid="{00000000-0004-0000-0000-0000F0150000}"/>
    <hyperlink ref="E5628" location="A125551632C" display="A125551632C" xr:uid="{00000000-0004-0000-0000-0000F1150000}"/>
    <hyperlink ref="E5629" location="A125579712W" display="A125579712W" xr:uid="{00000000-0004-0000-0000-0000F2150000}"/>
    <hyperlink ref="E5630" location="A125565672F" display="A125565672F" xr:uid="{00000000-0004-0000-0000-0000F3150000}"/>
    <hyperlink ref="E5631" location="A125554440R" display="A125554440R" xr:uid="{00000000-0004-0000-0000-0000F4150000}"/>
    <hyperlink ref="E5632" location="A125582520L" display="A125582520L" xr:uid="{00000000-0004-0000-0000-0000F5150000}"/>
    <hyperlink ref="E5633" location="A125568480T" display="A125568480T" xr:uid="{00000000-0004-0000-0000-0000F6150000}"/>
    <hyperlink ref="E5634" location="A125548824L" display="A125548824L" xr:uid="{00000000-0004-0000-0000-0000F7150000}"/>
    <hyperlink ref="E5635" location="A125576904K" display="A125576904K" xr:uid="{00000000-0004-0000-0000-0000F8150000}"/>
    <hyperlink ref="E5636" location="A125562864V" display="A125562864V" xr:uid="{00000000-0004-0000-0000-0000F9150000}"/>
    <hyperlink ref="E5637" location="A125557248V" display="A125557248V" xr:uid="{00000000-0004-0000-0000-0000FA150000}"/>
    <hyperlink ref="E5638" location="A125585328T" display="A125585328T" xr:uid="{00000000-0004-0000-0000-0000FB150000}"/>
    <hyperlink ref="E5639" location="A125571288A" display="A125571288A" xr:uid="{00000000-0004-0000-0000-0000FC150000}"/>
    <hyperlink ref="E5640" location="A125560056K" display="A125560056K" xr:uid="{00000000-0004-0000-0000-0000FD150000}"/>
    <hyperlink ref="E5641" location="A125588136C" display="A125588136C" xr:uid="{00000000-0004-0000-0000-0000FE150000}"/>
    <hyperlink ref="E5642" location="A125574096L" display="A125574096L" xr:uid="{00000000-0004-0000-0000-0000FF150000}"/>
    <hyperlink ref="E5643" location="A125551633F" display="A125551633F" xr:uid="{00000000-0004-0000-0000-000000160000}"/>
    <hyperlink ref="E5644" location="A125579713X" display="A125579713X" xr:uid="{00000000-0004-0000-0000-000001160000}"/>
    <hyperlink ref="E5645" location="A125565673J" display="A125565673J" xr:uid="{00000000-0004-0000-0000-000002160000}"/>
    <hyperlink ref="E5646" location="A125551840W" display="A125551840W" xr:uid="{00000000-0004-0000-0000-000003160000}"/>
    <hyperlink ref="E5647" location="A125579920R" display="A125579920R" xr:uid="{00000000-0004-0000-0000-000004160000}"/>
    <hyperlink ref="E5648" location="A125565880X" display="A125565880X" xr:uid="{00000000-0004-0000-0000-000005160000}"/>
    <hyperlink ref="E5649" location="A125554648A" display="A125554648A" xr:uid="{00000000-0004-0000-0000-000006160000}"/>
    <hyperlink ref="E5650" location="A125582728X" display="A125582728X" xr:uid="{00000000-0004-0000-0000-000007160000}"/>
    <hyperlink ref="E5651" location="A125568688C" display="A125568688C" xr:uid="{00000000-0004-0000-0000-000008160000}"/>
    <hyperlink ref="E5652" location="A125549032J" display="A125549032J" xr:uid="{00000000-0004-0000-0000-000009160000}"/>
    <hyperlink ref="E5653" location="A125577112F" display="A125577112F" xr:uid="{00000000-0004-0000-0000-00000A160000}"/>
    <hyperlink ref="E5654" location="A125563072R" display="A125563072R" xr:uid="{00000000-0004-0000-0000-00000B160000}"/>
    <hyperlink ref="E5655" location="A125557456L" display="A125557456L" xr:uid="{00000000-0004-0000-0000-00000C160000}"/>
    <hyperlink ref="E5656" location="A125585536K" display="A125585536K" xr:uid="{00000000-0004-0000-0000-00000D160000}"/>
    <hyperlink ref="E5657" location="A125571496V" display="A125571496V" xr:uid="{00000000-0004-0000-0000-00000E160000}"/>
    <hyperlink ref="E5658" location="A125560264C" display="A125560264C" xr:uid="{00000000-0004-0000-0000-00000F160000}"/>
    <hyperlink ref="E5659" location="A125588344W" display="A125588344W" xr:uid="{00000000-0004-0000-0000-000010160000}"/>
    <hyperlink ref="E5660" location="A125574304V" display="A125574304V" xr:uid="{00000000-0004-0000-0000-000011160000}"/>
    <hyperlink ref="E5661" location="A125551841X" display="A125551841X" xr:uid="{00000000-0004-0000-0000-000012160000}"/>
    <hyperlink ref="E5662" location="A125579921T" display="A125579921T" xr:uid="{00000000-0004-0000-0000-000013160000}"/>
    <hyperlink ref="E5663" location="A125565881A" display="A125565881A" xr:uid="{00000000-0004-0000-0000-000014160000}"/>
    <hyperlink ref="E5664" location="A125551728W" display="A125551728W" xr:uid="{00000000-0004-0000-0000-000015160000}"/>
    <hyperlink ref="E5665" location="A125579808R" display="A125579808R" xr:uid="{00000000-0004-0000-0000-000016160000}"/>
    <hyperlink ref="E5666" location="A125565768X" display="A125565768X" xr:uid="{00000000-0004-0000-0000-000017160000}"/>
    <hyperlink ref="E5667" location="A125554536J" display="A125554536J" xr:uid="{00000000-0004-0000-0000-000018160000}"/>
    <hyperlink ref="E5668" location="A125582616F" display="A125582616F" xr:uid="{00000000-0004-0000-0000-000019160000}"/>
    <hyperlink ref="E5669" location="A125568576K" display="A125568576K" xr:uid="{00000000-0004-0000-0000-00001A160000}"/>
    <hyperlink ref="E5670" location="A125548920L" display="A125548920L" xr:uid="{00000000-0004-0000-0000-00001B160000}"/>
    <hyperlink ref="E5671" location="A125577000L" display="A125577000L" xr:uid="{00000000-0004-0000-0000-00001C160000}"/>
    <hyperlink ref="E5672" location="A125562960V" display="A125562960V" xr:uid="{00000000-0004-0000-0000-00001D160000}"/>
    <hyperlink ref="E5673" location="A125557344V" display="A125557344V" xr:uid="{00000000-0004-0000-0000-00001E160000}"/>
    <hyperlink ref="E5674" location="A125585424T" display="A125585424T" xr:uid="{00000000-0004-0000-0000-00001F160000}"/>
    <hyperlink ref="E5675" location="A125571384A" display="A125571384A" xr:uid="{00000000-0004-0000-0000-000020160000}"/>
    <hyperlink ref="E5676" location="A125560152K" display="A125560152K" xr:uid="{00000000-0004-0000-0000-000021160000}"/>
    <hyperlink ref="E5677" location="A125588232C" display="A125588232C" xr:uid="{00000000-0004-0000-0000-000022160000}"/>
    <hyperlink ref="E5678" location="A125574192L" display="A125574192L" xr:uid="{00000000-0004-0000-0000-000023160000}"/>
    <hyperlink ref="E5679" location="A125551729X" display="A125551729X" xr:uid="{00000000-0004-0000-0000-000024160000}"/>
    <hyperlink ref="E5680" location="A125579809T" display="A125579809T" xr:uid="{00000000-0004-0000-0000-000025160000}"/>
    <hyperlink ref="E5681" location="A125565769A" display="A125565769A" xr:uid="{00000000-0004-0000-0000-000026160000}"/>
    <hyperlink ref="E5682" location="A125551848R" display="A125551848R" xr:uid="{00000000-0004-0000-0000-000027160000}"/>
    <hyperlink ref="E5683" location="A125579928J" display="A125579928J" xr:uid="{00000000-0004-0000-0000-000028160000}"/>
    <hyperlink ref="E5684" location="A125565888T" display="A125565888T" xr:uid="{00000000-0004-0000-0000-000029160000}"/>
    <hyperlink ref="E5685" location="A125554656A" display="A125554656A" xr:uid="{00000000-0004-0000-0000-00002A160000}"/>
    <hyperlink ref="E5686" location="A125582736X" display="A125582736X" xr:uid="{00000000-0004-0000-0000-00002B160000}"/>
    <hyperlink ref="E5687" location="A125568696C" display="A125568696C" xr:uid="{00000000-0004-0000-0000-00002C160000}"/>
    <hyperlink ref="E5688" location="A125549040J" display="A125549040J" xr:uid="{00000000-0004-0000-0000-00002D160000}"/>
    <hyperlink ref="E5689" location="A125577120F" display="A125577120F" xr:uid="{00000000-0004-0000-0000-00002E160000}"/>
    <hyperlink ref="E5690" location="A125563080R" display="A125563080R" xr:uid="{00000000-0004-0000-0000-00002F160000}"/>
    <hyperlink ref="E5691" location="A125557464L" display="A125557464L" xr:uid="{00000000-0004-0000-0000-000030160000}"/>
    <hyperlink ref="E5692" location="A125585544K" display="A125585544K" xr:uid="{00000000-0004-0000-0000-000031160000}"/>
    <hyperlink ref="E5693" location="A125571504J" display="A125571504J" xr:uid="{00000000-0004-0000-0000-000032160000}"/>
    <hyperlink ref="E5694" location="A125560272C" display="A125560272C" xr:uid="{00000000-0004-0000-0000-000033160000}"/>
    <hyperlink ref="E5695" location="A125588352W" display="A125588352W" xr:uid="{00000000-0004-0000-0000-000034160000}"/>
    <hyperlink ref="E5696" location="A125574312V" display="A125574312V" xr:uid="{00000000-0004-0000-0000-000035160000}"/>
    <hyperlink ref="E5697" location="A125551849T" display="A125551849T" xr:uid="{00000000-0004-0000-0000-000036160000}"/>
    <hyperlink ref="E5698" location="A125579929K" display="A125579929K" xr:uid="{00000000-0004-0000-0000-000037160000}"/>
    <hyperlink ref="E5699" location="A125565889V" display="A125565889V" xr:uid="{00000000-0004-0000-0000-000038160000}"/>
    <hyperlink ref="E5700" location="A125551856R" display="A125551856R" xr:uid="{00000000-0004-0000-0000-000039160000}"/>
    <hyperlink ref="E5701" location="A125579936J" display="A125579936J" xr:uid="{00000000-0004-0000-0000-00003A160000}"/>
    <hyperlink ref="E5702" location="A125565896T" display="A125565896T" xr:uid="{00000000-0004-0000-0000-00003B160000}"/>
    <hyperlink ref="E5703" location="A125554664A" display="A125554664A" xr:uid="{00000000-0004-0000-0000-00003C160000}"/>
    <hyperlink ref="E5704" location="A125582744X" display="A125582744X" xr:uid="{00000000-0004-0000-0000-00003D160000}"/>
    <hyperlink ref="E5705" location="A125568704T" display="A125568704T" xr:uid="{00000000-0004-0000-0000-00003E160000}"/>
    <hyperlink ref="E5706" location="A125549048A" display="A125549048A" xr:uid="{00000000-0004-0000-0000-00003F160000}"/>
    <hyperlink ref="E5707" location="A125577128X" display="A125577128X" xr:uid="{00000000-0004-0000-0000-000040160000}"/>
    <hyperlink ref="E5708" location="A125563088J" display="A125563088J" xr:uid="{00000000-0004-0000-0000-000041160000}"/>
    <hyperlink ref="E5709" location="A125557472L" display="A125557472L" xr:uid="{00000000-0004-0000-0000-000042160000}"/>
    <hyperlink ref="E5710" location="A125585552K" display="A125585552K" xr:uid="{00000000-0004-0000-0000-000043160000}"/>
    <hyperlink ref="E5711" location="A125571512J" display="A125571512J" xr:uid="{00000000-0004-0000-0000-000044160000}"/>
    <hyperlink ref="E5712" location="A125560280C" display="A125560280C" xr:uid="{00000000-0004-0000-0000-000045160000}"/>
    <hyperlink ref="E5713" location="A125588360W" display="A125588360W" xr:uid="{00000000-0004-0000-0000-000046160000}"/>
    <hyperlink ref="E5714" location="A125574320V" display="A125574320V" xr:uid="{00000000-0004-0000-0000-000047160000}"/>
    <hyperlink ref="E5715" location="A125551857T" display="A125551857T" xr:uid="{00000000-0004-0000-0000-000048160000}"/>
    <hyperlink ref="E5716" location="A125579937K" display="A125579937K" xr:uid="{00000000-0004-0000-0000-000049160000}"/>
    <hyperlink ref="E5717" location="A125565897V" display="A125565897V" xr:uid="{00000000-0004-0000-0000-00004A160000}"/>
    <hyperlink ref="E5718" location="A125551736W" display="A125551736W" xr:uid="{00000000-0004-0000-0000-00004B160000}"/>
    <hyperlink ref="E5719" location="A125579816R" display="A125579816R" xr:uid="{00000000-0004-0000-0000-00004C160000}"/>
    <hyperlink ref="E5720" location="A125565776X" display="A125565776X" xr:uid="{00000000-0004-0000-0000-00004D160000}"/>
    <hyperlink ref="E5721" location="A125554544J" display="A125554544J" xr:uid="{00000000-0004-0000-0000-00004E160000}"/>
    <hyperlink ref="E5722" location="A125582624F" display="A125582624F" xr:uid="{00000000-0004-0000-0000-00004F160000}"/>
    <hyperlink ref="E5723" location="A125568584K" display="A125568584K" xr:uid="{00000000-0004-0000-0000-000050160000}"/>
    <hyperlink ref="E5724" location="A125548928F" display="A125548928F" xr:uid="{00000000-0004-0000-0000-000051160000}"/>
    <hyperlink ref="E5725" location="A125577008F" display="A125577008F" xr:uid="{00000000-0004-0000-0000-000052160000}"/>
    <hyperlink ref="E5726" location="A125562968L" display="A125562968L" xr:uid="{00000000-0004-0000-0000-000053160000}"/>
    <hyperlink ref="E5727" location="A125557352V" display="A125557352V" xr:uid="{00000000-0004-0000-0000-000054160000}"/>
    <hyperlink ref="E5728" location="A125585432T" display="A125585432T" xr:uid="{00000000-0004-0000-0000-000055160000}"/>
    <hyperlink ref="E5729" location="A125571392A" display="A125571392A" xr:uid="{00000000-0004-0000-0000-000056160000}"/>
    <hyperlink ref="E5730" location="A125560160K" display="A125560160K" xr:uid="{00000000-0004-0000-0000-000057160000}"/>
    <hyperlink ref="E5731" location="A125588240C" display="A125588240C" xr:uid="{00000000-0004-0000-0000-000058160000}"/>
    <hyperlink ref="E5732" location="A125574200A" display="A125574200A" xr:uid="{00000000-0004-0000-0000-000059160000}"/>
    <hyperlink ref="E5733" location="A125551737X" display="A125551737X" xr:uid="{00000000-0004-0000-0000-00005A160000}"/>
    <hyperlink ref="E5734" location="A125579817T" display="A125579817T" xr:uid="{00000000-0004-0000-0000-00005B160000}"/>
    <hyperlink ref="E5735" location="A125565777A" display="A125565777A" xr:uid="{00000000-0004-0000-0000-00005C160000}"/>
    <hyperlink ref="E5736" location="A125551744W" display="A125551744W" xr:uid="{00000000-0004-0000-0000-00005D160000}"/>
    <hyperlink ref="E5737" location="A125579824R" display="A125579824R" xr:uid="{00000000-0004-0000-0000-00005E160000}"/>
    <hyperlink ref="E5738" location="A125565784X" display="A125565784X" xr:uid="{00000000-0004-0000-0000-00005F160000}"/>
    <hyperlink ref="E5739" location="A125554552J" display="A125554552J" xr:uid="{00000000-0004-0000-0000-000060160000}"/>
    <hyperlink ref="E5740" location="A125582632F" display="A125582632F" xr:uid="{00000000-0004-0000-0000-000061160000}"/>
    <hyperlink ref="E5741" location="A125568592K" display="A125568592K" xr:uid="{00000000-0004-0000-0000-000062160000}"/>
    <hyperlink ref="E5742" location="A125548936F" display="A125548936F" xr:uid="{00000000-0004-0000-0000-000063160000}"/>
    <hyperlink ref="E5743" location="A125577016F" display="A125577016F" xr:uid="{00000000-0004-0000-0000-000064160000}"/>
    <hyperlink ref="E5744" location="A125562976L" display="A125562976L" xr:uid="{00000000-0004-0000-0000-000065160000}"/>
    <hyperlink ref="E5745" location="A125557360V" display="A125557360V" xr:uid="{00000000-0004-0000-0000-000066160000}"/>
    <hyperlink ref="E5746" location="A125585440T" display="A125585440T" xr:uid="{00000000-0004-0000-0000-000067160000}"/>
    <hyperlink ref="E5747" location="A125571400R" display="A125571400R" xr:uid="{00000000-0004-0000-0000-000068160000}"/>
    <hyperlink ref="E5748" location="A125560168C" display="A125560168C" xr:uid="{00000000-0004-0000-0000-000069160000}"/>
    <hyperlink ref="E5749" location="A125588248W" display="A125588248W" xr:uid="{00000000-0004-0000-0000-00006A160000}"/>
    <hyperlink ref="E5750" location="A125574208V" display="A125574208V" xr:uid="{00000000-0004-0000-0000-00006B160000}"/>
    <hyperlink ref="E5751" location="A125551745X" display="A125551745X" xr:uid="{00000000-0004-0000-0000-00006C160000}"/>
    <hyperlink ref="E5752" location="A125579825T" display="A125579825T" xr:uid="{00000000-0004-0000-0000-00006D160000}"/>
    <hyperlink ref="E5753" location="A125565785A" display="A125565785A" xr:uid="{00000000-0004-0000-0000-00006E160000}"/>
    <hyperlink ref="E5754" location="A125551808W" display="A125551808W" xr:uid="{00000000-0004-0000-0000-00006F160000}"/>
    <hyperlink ref="E5755" location="A125579888A" display="A125579888A" xr:uid="{00000000-0004-0000-0000-000070160000}"/>
    <hyperlink ref="E5756" location="A125565848X" display="A125565848X" xr:uid="{00000000-0004-0000-0000-000071160000}"/>
    <hyperlink ref="E5757" location="A125554616J" display="A125554616J" xr:uid="{00000000-0004-0000-0000-000072160000}"/>
    <hyperlink ref="E5758" location="A125582696T" display="A125582696T" xr:uid="{00000000-0004-0000-0000-000073160000}"/>
    <hyperlink ref="E5759" location="A125568656K" display="A125568656K" xr:uid="{00000000-0004-0000-0000-000074160000}"/>
    <hyperlink ref="E5760" location="A125549000R" display="A125549000R" xr:uid="{00000000-0004-0000-0000-000075160000}"/>
    <hyperlink ref="E5761" location="A125577080X" display="A125577080X" xr:uid="{00000000-0004-0000-0000-000076160000}"/>
    <hyperlink ref="E5762" location="A125563040W" display="A125563040W" xr:uid="{00000000-0004-0000-0000-000077160000}"/>
    <hyperlink ref="E5763" location="A125557424V" display="A125557424V" xr:uid="{00000000-0004-0000-0000-000078160000}"/>
    <hyperlink ref="E5764" location="A125585504T" display="A125585504T" xr:uid="{00000000-0004-0000-0000-000079160000}"/>
    <hyperlink ref="E5765" location="A125571464A" display="A125571464A" xr:uid="{00000000-0004-0000-0000-00007A160000}"/>
    <hyperlink ref="E5766" location="A125560232K" display="A125560232K" xr:uid="{00000000-0004-0000-0000-00007B160000}"/>
    <hyperlink ref="E5767" location="A125588312C" display="A125588312C" xr:uid="{00000000-0004-0000-0000-00007C160000}"/>
    <hyperlink ref="E5768" location="A125574272L" display="A125574272L" xr:uid="{00000000-0004-0000-0000-00007D160000}"/>
    <hyperlink ref="E5769" location="A125551809X" display="A125551809X" xr:uid="{00000000-0004-0000-0000-00007E160000}"/>
    <hyperlink ref="E5770" location="A125579889C" display="A125579889C" xr:uid="{00000000-0004-0000-0000-00007F160000}"/>
    <hyperlink ref="E5771" location="A125565849A" display="A125565849A" xr:uid="{00000000-0004-0000-0000-000080160000}"/>
    <hyperlink ref="E5772" location="A125551680W" display="A125551680W" xr:uid="{00000000-0004-0000-0000-000081160000}"/>
    <hyperlink ref="E5773" location="A125579760R" display="A125579760R" xr:uid="{00000000-0004-0000-0000-000082160000}"/>
    <hyperlink ref="E5774" location="A125565720L" display="A125565720L" xr:uid="{00000000-0004-0000-0000-000083160000}"/>
    <hyperlink ref="E5775" location="A125554488A" display="A125554488A" xr:uid="{00000000-0004-0000-0000-000084160000}"/>
    <hyperlink ref="E5776" location="A125582568X" display="A125582568X" xr:uid="{00000000-0004-0000-0000-000085160000}"/>
    <hyperlink ref="E5777" location="A125568528T" display="A125568528T" xr:uid="{00000000-0004-0000-0000-000086160000}"/>
    <hyperlink ref="E5778" location="A125548872F" display="A125548872F" xr:uid="{00000000-0004-0000-0000-000087160000}"/>
    <hyperlink ref="E5779" location="A125576952C" display="A125576952C" xr:uid="{00000000-0004-0000-0000-000088160000}"/>
    <hyperlink ref="E5780" location="A125562912A" display="A125562912A" xr:uid="{00000000-0004-0000-0000-000089160000}"/>
    <hyperlink ref="E5781" location="A125557296L" display="A125557296L" xr:uid="{00000000-0004-0000-0000-00008A160000}"/>
    <hyperlink ref="E5782" location="A125585376K" display="A125585376K" xr:uid="{00000000-0004-0000-0000-00008B160000}"/>
    <hyperlink ref="E5783" location="A125571336J" display="A125571336J" xr:uid="{00000000-0004-0000-0000-00008C160000}"/>
    <hyperlink ref="E5784" location="A125560104T" display="A125560104T" xr:uid="{00000000-0004-0000-0000-00008D160000}"/>
    <hyperlink ref="E5785" location="A125588184W" display="A125588184W" xr:uid="{00000000-0004-0000-0000-00008E160000}"/>
    <hyperlink ref="E5786" location="A125574144V" display="A125574144V" xr:uid="{00000000-0004-0000-0000-00008F160000}"/>
    <hyperlink ref="E5787" location="A125551681X" display="A125551681X" xr:uid="{00000000-0004-0000-0000-000090160000}"/>
    <hyperlink ref="E5788" location="A125579761T" display="A125579761T" xr:uid="{00000000-0004-0000-0000-000091160000}"/>
    <hyperlink ref="E5789" location="A125565721R" display="A125565721R" xr:uid="{00000000-0004-0000-0000-000092160000}"/>
    <hyperlink ref="E5790" location="A125551864R" display="A125551864R" xr:uid="{00000000-0004-0000-0000-000093160000}"/>
    <hyperlink ref="E5791" location="A125579944J" display="A125579944J" xr:uid="{00000000-0004-0000-0000-000094160000}"/>
    <hyperlink ref="E5792" location="A125565904F" display="A125565904F" xr:uid="{00000000-0004-0000-0000-000095160000}"/>
    <hyperlink ref="E5793" location="A125554672A" display="A125554672A" xr:uid="{00000000-0004-0000-0000-000096160000}"/>
    <hyperlink ref="E5794" location="A125582752X" display="A125582752X" xr:uid="{00000000-0004-0000-0000-000097160000}"/>
    <hyperlink ref="E5795" location="A125568712T" display="A125568712T" xr:uid="{00000000-0004-0000-0000-000098160000}"/>
    <hyperlink ref="E5796" location="A125549056A" display="A125549056A" xr:uid="{00000000-0004-0000-0000-000099160000}"/>
    <hyperlink ref="E5797" location="A125577136X" display="A125577136X" xr:uid="{00000000-0004-0000-0000-00009A160000}"/>
    <hyperlink ref="E5798" location="A125563096J" display="A125563096J" xr:uid="{00000000-0004-0000-0000-00009B160000}"/>
    <hyperlink ref="E5799" location="A125557480L" display="A125557480L" xr:uid="{00000000-0004-0000-0000-00009C160000}"/>
    <hyperlink ref="E5800" location="A125585560K" display="A125585560K" xr:uid="{00000000-0004-0000-0000-00009D160000}"/>
    <hyperlink ref="E5801" location="A125571520J" display="A125571520J" xr:uid="{00000000-0004-0000-0000-00009E160000}"/>
    <hyperlink ref="E5802" location="A125560288W" display="A125560288W" xr:uid="{00000000-0004-0000-0000-00009F160000}"/>
    <hyperlink ref="E5803" location="A125588368R" display="A125588368R" xr:uid="{00000000-0004-0000-0000-0000A0160000}"/>
    <hyperlink ref="E5804" location="A125574328L" display="A125574328L" xr:uid="{00000000-0004-0000-0000-0000A1160000}"/>
    <hyperlink ref="E5805" location="A125551865T" display="A125551865T" xr:uid="{00000000-0004-0000-0000-0000A2160000}"/>
    <hyperlink ref="E5806" location="A125579945K" display="A125579945K" xr:uid="{00000000-0004-0000-0000-0000A3160000}"/>
    <hyperlink ref="E5807" location="A125565905J" display="A125565905J" xr:uid="{00000000-0004-0000-0000-0000A4160000}"/>
    <hyperlink ref="E5808" location="A125551752W" display="A125551752W" xr:uid="{00000000-0004-0000-0000-0000A5160000}"/>
    <hyperlink ref="E5809" location="A125579832R" display="A125579832R" xr:uid="{00000000-0004-0000-0000-0000A6160000}"/>
    <hyperlink ref="E5810" location="A125565792X" display="A125565792X" xr:uid="{00000000-0004-0000-0000-0000A7160000}"/>
    <hyperlink ref="E5811" location="A125554560J" display="A125554560J" xr:uid="{00000000-0004-0000-0000-0000A8160000}"/>
    <hyperlink ref="E5812" location="A125582640F" display="A125582640F" xr:uid="{00000000-0004-0000-0000-0000A9160000}"/>
    <hyperlink ref="E5813" location="A125568600X" display="A125568600X" xr:uid="{00000000-0004-0000-0000-0000AA160000}"/>
    <hyperlink ref="E5814" location="A125548944F" display="A125548944F" xr:uid="{00000000-0004-0000-0000-0000AB160000}"/>
    <hyperlink ref="E5815" location="A125577024F" display="A125577024F" xr:uid="{00000000-0004-0000-0000-0000AC160000}"/>
    <hyperlink ref="E5816" location="A125562984L" display="A125562984L" xr:uid="{00000000-0004-0000-0000-0000AD160000}"/>
    <hyperlink ref="E5817" location="A125557368L" display="A125557368L" xr:uid="{00000000-0004-0000-0000-0000AE160000}"/>
    <hyperlink ref="E5818" location="A125585448K" display="A125585448K" xr:uid="{00000000-0004-0000-0000-0000AF160000}"/>
    <hyperlink ref="E5819" location="A125571408J" display="A125571408J" xr:uid="{00000000-0004-0000-0000-0000B0160000}"/>
    <hyperlink ref="E5820" location="A125560176C" display="A125560176C" xr:uid="{00000000-0004-0000-0000-0000B1160000}"/>
    <hyperlink ref="E5821" location="A125588256W" display="A125588256W" xr:uid="{00000000-0004-0000-0000-0000B2160000}"/>
    <hyperlink ref="E5822" location="A125574216V" display="A125574216V" xr:uid="{00000000-0004-0000-0000-0000B3160000}"/>
    <hyperlink ref="E5823" location="A125551753X" display="A125551753X" xr:uid="{00000000-0004-0000-0000-0000B4160000}"/>
    <hyperlink ref="E5824" location="A125579833T" display="A125579833T" xr:uid="{00000000-0004-0000-0000-0000B5160000}"/>
    <hyperlink ref="E5825" location="A125565793A" display="A125565793A" xr:uid="{00000000-0004-0000-0000-0000B6160000}"/>
    <hyperlink ref="E5826" location="A125551640C" display="A125551640C" xr:uid="{00000000-0004-0000-0000-0000B7160000}"/>
    <hyperlink ref="E5827" location="A125579720W" display="A125579720W" xr:uid="{00000000-0004-0000-0000-0000B8160000}"/>
    <hyperlink ref="E5828" location="A125565680F" display="A125565680F" xr:uid="{00000000-0004-0000-0000-0000B9160000}"/>
    <hyperlink ref="E5829" location="A125554448J" display="A125554448J" xr:uid="{00000000-0004-0000-0000-0000BA160000}"/>
    <hyperlink ref="E5830" location="A125582528F" display="A125582528F" xr:uid="{00000000-0004-0000-0000-0000BB160000}"/>
    <hyperlink ref="E5831" location="A125568488K" display="A125568488K" xr:uid="{00000000-0004-0000-0000-0000BC160000}"/>
    <hyperlink ref="E5832" location="A125548832L" display="A125548832L" xr:uid="{00000000-0004-0000-0000-0000BD160000}"/>
    <hyperlink ref="E5833" location="A125576912K" display="A125576912K" xr:uid="{00000000-0004-0000-0000-0000BE160000}"/>
    <hyperlink ref="E5834" location="A125562872V" display="A125562872V" xr:uid="{00000000-0004-0000-0000-0000BF160000}"/>
    <hyperlink ref="E5835" location="A125557256V" display="A125557256V" xr:uid="{00000000-0004-0000-0000-0000C0160000}"/>
    <hyperlink ref="E5836" location="A125585336T" display="A125585336T" xr:uid="{00000000-0004-0000-0000-0000C1160000}"/>
    <hyperlink ref="E5837" location="A125571296A" display="A125571296A" xr:uid="{00000000-0004-0000-0000-0000C2160000}"/>
    <hyperlink ref="E5838" location="A125560064K" display="A125560064K" xr:uid="{00000000-0004-0000-0000-0000C3160000}"/>
    <hyperlink ref="E5839" location="A125588144C" display="A125588144C" xr:uid="{00000000-0004-0000-0000-0000C4160000}"/>
    <hyperlink ref="E5840" location="A125574104A" display="A125574104A" xr:uid="{00000000-0004-0000-0000-0000C5160000}"/>
    <hyperlink ref="E5841" location="A125551641F" display="A125551641F" xr:uid="{00000000-0004-0000-0000-0000C6160000}"/>
    <hyperlink ref="E5842" location="A125579721X" display="A125579721X" xr:uid="{00000000-0004-0000-0000-0000C7160000}"/>
    <hyperlink ref="E5843" location="A125565681J" display="A125565681J" xr:uid="{00000000-0004-0000-0000-0000C8160000}"/>
    <hyperlink ref="E5844" location="A125551760W" display="A125551760W" xr:uid="{00000000-0004-0000-0000-0000C9160000}"/>
    <hyperlink ref="E5845" location="A125579840R" display="A125579840R" xr:uid="{00000000-0004-0000-0000-0000CA160000}"/>
    <hyperlink ref="E5846" location="A125565800L" display="A125565800L" xr:uid="{00000000-0004-0000-0000-0000CB160000}"/>
    <hyperlink ref="E5847" location="A125554568A" display="A125554568A" xr:uid="{00000000-0004-0000-0000-0000CC160000}"/>
    <hyperlink ref="E5848" location="A125582648X" display="A125582648X" xr:uid="{00000000-0004-0000-0000-0000CD160000}"/>
    <hyperlink ref="E5849" location="A125568608T" display="A125568608T" xr:uid="{00000000-0004-0000-0000-0000CE160000}"/>
    <hyperlink ref="E5850" location="A125548952F" display="A125548952F" xr:uid="{00000000-0004-0000-0000-0000CF160000}"/>
    <hyperlink ref="E5851" location="A125577032F" display="A125577032F" xr:uid="{00000000-0004-0000-0000-0000D0160000}"/>
    <hyperlink ref="E5852" location="A125562992L" display="A125562992L" xr:uid="{00000000-0004-0000-0000-0000D1160000}"/>
    <hyperlink ref="E5853" location="A125557376L" display="A125557376L" xr:uid="{00000000-0004-0000-0000-0000D2160000}"/>
    <hyperlink ref="E5854" location="A125585456K" display="A125585456K" xr:uid="{00000000-0004-0000-0000-0000D3160000}"/>
    <hyperlink ref="E5855" location="A125571416J" display="A125571416J" xr:uid="{00000000-0004-0000-0000-0000D4160000}"/>
    <hyperlink ref="E5856" location="A125560184C" display="A125560184C" xr:uid="{00000000-0004-0000-0000-0000D5160000}"/>
    <hyperlink ref="E5857" location="A125588264W" display="A125588264W" xr:uid="{00000000-0004-0000-0000-0000D6160000}"/>
    <hyperlink ref="E5858" location="A125574224V" display="A125574224V" xr:uid="{00000000-0004-0000-0000-0000D7160000}"/>
    <hyperlink ref="E5859" location="A125551761X" display="A125551761X" xr:uid="{00000000-0004-0000-0000-0000D8160000}"/>
    <hyperlink ref="E5860" location="A125579841T" display="A125579841T" xr:uid="{00000000-0004-0000-0000-0000D9160000}"/>
    <hyperlink ref="E5861" location="A125565801R" display="A125565801R" xr:uid="{00000000-0004-0000-0000-0000DA160000}"/>
    <hyperlink ref="E5862" location="A125551768R" display="A125551768R" xr:uid="{00000000-0004-0000-0000-0000DB160000}"/>
    <hyperlink ref="E5863" location="A125579848J" display="A125579848J" xr:uid="{00000000-0004-0000-0000-0000DC160000}"/>
    <hyperlink ref="E5864" location="A125565808F" display="A125565808F" xr:uid="{00000000-0004-0000-0000-0000DD160000}"/>
    <hyperlink ref="E5865" location="A125554576A" display="A125554576A" xr:uid="{00000000-0004-0000-0000-0000DE160000}"/>
    <hyperlink ref="E5866" location="A125582656X" display="A125582656X" xr:uid="{00000000-0004-0000-0000-0000DF160000}"/>
    <hyperlink ref="E5867" location="A125568616T" display="A125568616T" xr:uid="{00000000-0004-0000-0000-0000E0160000}"/>
    <hyperlink ref="E5868" location="A125548960F" display="A125548960F" xr:uid="{00000000-0004-0000-0000-0000E1160000}"/>
    <hyperlink ref="E5869" location="A125577040F" display="A125577040F" xr:uid="{00000000-0004-0000-0000-0000E2160000}"/>
    <hyperlink ref="E5870" location="A125563000C" display="A125563000C" xr:uid="{00000000-0004-0000-0000-0000E3160000}"/>
    <hyperlink ref="E5871" location="A125557384L" display="A125557384L" xr:uid="{00000000-0004-0000-0000-0000E4160000}"/>
    <hyperlink ref="E5872" location="A125585464K" display="A125585464K" xr:uid="{00000000-0004-0000-0000-0000E5160000}"/>
    <hyperlink ref="E5873" location="A125571424J" display="A125571424J" xr:uid="{00000000-0004-0000-0000-0000E6160000}"/>
    <hyperlink ref="E5874" location="A125560192C" display="A125560192C" xr:uid="{00000000-0004-0000-0000-0000E7160000}"/>
    <hyperlink ref="E5875" location="A125588272W" display="A125588272W" xr:uid="{00000000-0004-0000-0000-0000E8160000}"/>
    <hyperlink ref="E5876" location="A125574232V" display="A125574232V" xr:uid="{00000000-0004-0000-0000-0000E9160000}"/>
    <hyperlink ref="E5877" location="A125551769T" display="A125551769T" xr:uid="{00000000-0004-0000-0000-0000EA160000}"/>
    <hyperlink ref="E5878" location="A125579849K" display="A125579849K" xr:uid="{00000000-0004-0000-0000-0000EB160000}"/>
    <hyperlink ref="E5879" location="A125565809J" display="A125565809J" xr:uid="{00000000-0004-0000-0000-0000EC160000}"/>
    <hyperlink ref="E5880" location="A125551888J" display="A125551888J" xr:uid="{00000000-0004-0000-0000-0000ED160000}"/>
    <hyperlink ref="E5881" location="A125579968A" display="A125579968A" xr:uid="{00000000-0004-0000-0000-0000EE160000}"/>
    <hyperlink ref="E5882" location="A125565928X" display="A125565928X" xr:uid="{00000000-0004-0000-0000-0000EF160000}"/>
    <hyperlink ref="E5883" location="A125554696V" display="A125554696V" xr:uid="{00000000-0004-0000-0000-0000F0160000}"/>
    <hyperlink ref="E5884" location="A125582776T" display="A125582776T" xr:uid="{00000000-0004-0000-0000-0000F1160000}"/>
    <hyperlink ref="E5885" location="A125568736K" display="A125568736K" xr:uid="{00000000-0004-0000-0000-0000F2160000}"/>
    <hyperlink ref="E5886" location="A125549080A" display="A125549080A" xr:uid="{00000000-0004-0000-0000-0000F3160000}"/>
    <hyperlink ref="E5887" location="A125577160X" display="A125577160X" xr:uid="{00000000-0004-0000-0000-0000F4160000}"/>
    <hyperlink ref="E5888" location="A125563120W" display="A125563120W" xr:uid="{00000000-0004-0000-0000-0000F5160000}"/>
    <hyperlink ref="E5889" location="A125557504V" display="A125557504V" xr:uid="{00000000-0004-0000-0000-0000F6160000}"/>
    <hyperlink ref="E5890" location="A125585584C" display="A125585584C" xr:uid="{00000000-0004-0000-0000-0000F7160000}"/>
    <hyperlink ref="E5891" location="A125571544A" display="A125571544A" xr:uid="{00000000-0004-0000-0000-0000F8160000}"/>
    <hyperlink ref="E5892" location="A125560312K" display="A125560312K" xr:uid="{00000000-0004-0000-0000-0000F9160000}"/>
    <hyperlink ref="E5893" location="A125588392R" display="A125588392R" xr:uid="{00000000-0004-0000-0000-0000FA160000}"/>
    <hyperlink ref="E5894" location="A125574352L" display="A125574352L" xr:uid="{00000000-0004-0000-0000-0000FB160000}"/>
    <hyperlink ref="E5895" location="A125551889K" display="A125551889K" xr:uid="{00000000-0004-0000-0000-0000FC160000}"/>
    <hyperlink ref="E5896" location="A125579969C" display="A125579969C" xr:uid="{00000000-0004-0000-0000-0000FD160000}"/>
    <hyperlink ref="E5897" location="A125565929A" display="A125565929A" xr:uid="{00000000-0004-0000-0000-0000FE160000}"/>
    <hyperlink ref="E5898" location="A125551600K" display="A125551600K" xr:uid="{00000000-0004-0000-0000-0000FF160000}"/>
    <hyperlink ref="E5899" location="A125579680R" display="A125579680R" xr:uid="{00000000-0004-0000-0000-000000170000}"/>
    <hyperlink ref="E5900" location="A125565640L" display="A125565640L" xr:uid="{00000000-0004-0000-0000-000001170000}"/>
    <hyperlink ref="E5901" location="A125554408R" display="A125554408R" xr:uid="{00000000-0004-0000-0000-000002170000}"/>
    <hyperlink ref="E5902" location="A125582488X" display="A125582488X" xr:uid="{00000000-0004-0000-0000-000003170000}"/>
    <hyperlink ref="E5903" location="A125568448T" display="A125568448T" xr:uid="{00000000-0004-0000-0000-000004170000}"/>
    <hyperlink ref="E5904" location="A125548792F" display="A125548792F" xr:uid="{00000000-0004-0000-0000-000005170000}"/>
    <hyperlink ref="E5905" location="A125576872C" display="A125576872C" xr:uid="{00000000-0004-0000-0000-000006170000}"/>
    <hyperlink ref="E5906" location="A125562832A" display="A125562832A" xr:uid="{00000000-0004-0000-0000-000007170000}"/>
    <hyperlink ref="E5907" location="A125557216A" display="A125557216A" xr:uid="{00000000-0004-0000-0000-000008170000}"/>
    <hyperlink ref="E5908" location="A125585296K" display="A125585296K" xr:uid="{00000000-0004-0000-0000-000009170000}"/>
    <hyperlink ref="E5909" location="A125571256J" display="A125571256J" xr:uid="{00000000-0004-0000-0000-00000A170000}"/>
    <hyperlink ref="E5910" location="A125560024T" display="A125560024T" xr:uid="{00000000-0004-0000-0000-00000B170000}"/>
    <hyperlink ref="E5911" location="A125588104K" display="A125588104K" xr:uid="{00000000-0004-0000-0000-00000C170000}"/>
    <hyperlink ref="E5912" location="A125574064V" display="A125574064V" xr:uid="{00000000-0004-0000-0000-00000D170000}"/>
    <hyperlink ref="E5913" location="A125551601L" display="A125551601L" xr:uid="{00000000-0004-0000-0000-00000E170000}"/>
    <hyperlink ref="E5914" location="A125579681T" display="A125579681T" xr:uid="{00000000-0004-0000-0000-00000F170000}"/>
    <hyperlink ref="E5915" location="A125565641R" display="A125565641R" xr:uid="{00000000-0004-0000-0000-000010170000}"/>
    <hyperlink ref="E5916" location="A125551872R" display="A125551872R" xr:uid="{00000000-0004-0000-0000-000011170000}"/>
    <hyperlink ref="E5917" location="A125579952J" display="A125579952J" xr:uid="{00000000-0004-0000-0000-000012170000}"/>
    <hyperlink ref="E5918" location="A125565912F" display="A125565912F" xr:uid="{00000000-0004-0000-0000-000013170000}"/>
    <hyperlink ref="E5919" location="A125554680A" display="A125554680A" xr:uid="{00000000-0004-0000-0000-000014170000}"/>
    <hyperlink ref="E5920" location="A125582760X" display="A125582760X" xr:uid="{00000000-0004-0000-0000-000015170000}"/>
    <hyperlink ref="E5921" location="A125568720T" display="A125568720T" xr:uid="{00000000-0004-0000-0000-000016170000}"/>
    <hyperlink ref="E5922" location="A125549064A" display="A125549064A" xr:uid="{00000000-0004-0000-0000-000017170000}"/>
    <hyperlink ref="E5923" location="A125577144X" display="A125577144X" xr:uid="{00000000-0004-0000-0000-000018170000}"/>
    <hyperlink ref="E5924" location="A125563104W" display="A125563104W" xr:uid="{00000000-0004-0000-0000-000019170000}"/>
    <hyperlink ref="E5925" location="A125557488F" display="A125557488F" xr:uid="{00000000-0004-0000-0000-00001A170000}"/>
    <hyperlink ref="E5926" location="A125585568C" display="A125585568C" xr:uid="{00000000-0004-0000-0000-00001B170000}"/>
    <hyperlink ref="E5927" location="A125571528A" display="A125571528A" xr:uid="{00000000-0004-0000-0000-00001C170000}"/>
    <hyperlink ref="E5928" location="A125560296W" display="A125560296W" xr:uid="{00000000-0004-0000-0000-00001D170000}"/>
    <hyperlink ref="E5929" location="A125588376R" display="A125588376R" xr:uid="{00000000-0004-0000-0000-00001E170000}"/>
    <hyperlink ref="E5930" location="A125574336L" display="A125574336L" xr:uid="{00000000-0004-0000-0000-00001F170000}"/>
    <hyperlink ref="E5931" location="A125551873T" display="A125551873T" xr:uid="{00000000-0004-0000-0000-000020170000}"/>
    <hyperlink ref="E5932" location="A125579953K" display="A125579953K" xr:uid="{00000000-0004-0000-0000-000021170000}"/>
    <hyperlink ref="E5933" location="A125565913J" display="A125565913J" xr:uid="{00000000-0004-0000-0000-000022170000}"/>
    <hyperlink ref="E5934" location="A125551880R" display="A125551880R" xr:uid="{00000000-0004-0000-0000-000023170000}"/>
    <hyperlink ref="E5935" location="A125579960J" display="A125579960J" xr:uid="{00000000-0004-0000-0000-000024170000}"/>
    <hyperlink ref="E5936" location="A125565920F" display="A125565920F" xr:uid="{00000000-0004-0000-0000-000025170000}"/>
    <hyperlink ref="E5937" location="A125554688V" display="A125554688V" xr:uid="{00000000-0004-0000-0000-000026170000}"/>
    <hyperlink ref="E5938" location="A125582768T" display="A125582768T" xr:uid="{00000000-0004-0000-0000-000027170000}"/>
    <hyperlink ref="E5939" location="A125568728K" display="A125568728K" xr:uid="{00000000-0004-0000-0000-000028170000}"/>
    <hyperlink ref="E5940" location="A125549072A" display="A125549072A" xr:uid="{00000000-0004-0000-0000-000029170000}"/>
    <hyperlink ref="E5941" location="A125577152X" display="A125577152X" xr:uid="{00000000-0004-0000-0000-00002A170000}"/>
    <hyperlink ref="E5942" location="A125563112W" display="A125563112W" xr:uid="{00000000-0004-0000-0000-00002B170000}"/>
    <hyperlink ref="E5943" location="A125557496F" display="A125557496F" xr:uid="{00000000-0004-0000-0000-00002C170000}"/>
    <hyperlink ref="E5944" location="A125585576C" display="A125585576C" xr:uid="{00000000-0004-0000-0000-00002D170000}"/>
    <hyperlink ref="E5945" location="A125571536A" display="A125571536A" xr:uid="{00000000-0004-0000-0000-00002E170000}"/>
    <hyperlink ref="E5946" location="A125560304K" display="A125560304K" xr:uid="{00000000-0004-0000-0000-00002F170000}"/>
    <hyperlink ref="E5947" location="A125588384R" display="A125588384R" xr:uid="{00000000-0004-0000-0000-000030170000}"/>
    <hyperlink ref="E5948" location="A125574344L" display="A125574344L" xr:uid="{00000000-0004-0000-0000-000031170000}"/>
    <hyperlink ref="E5949" location="A125551881T" display="A125551881T" xr:uid="{00000000-0004-0000-0000-000032170000}"/>
    <hyperlink ref="E5950" location="A125579961K" display="A125579961K" xr:uid="{00000000-0004-0000-0000-000033170000}"/>
    <hyperlink ref="E5951" location="A125565921J" display="A125565921J" xr:uid="{00000000-0004-0000-0000-000034170000}"/>
    <hyperlink ref="E5952" location="A125551608C" display="A125551608C" xr:uid="{00000000-0004-0000-0000-000035170000}"/>
    <hyperlink ref="E5953" location="A125579688J" display="A125579688J" xr:uid="{00000000-0004-0000-0000-000036170000}"/>
    <hyperlink ref="E5954" location="A125565648F" display="A125565648F" xr:uid="{00000000-0004-0000-0000-000037170000}"/>
    <hyperlink ref="E5955" location="A125554416R" display="A125554416R" xr:uid="{00000000-0004-0000-0000-000038170000}"/>
    <hyperlink ref="E5956" location="A125582496X" display="A125582496X" xr:uid="{00000000-0004-0000-0000-000039170000}"/>
    <hyperlink ref="E5957" location="A125568456T" display="A125568456T" xr:uid="{00000000-0004-0000-0000-00003A170000}"/>
    <hyperlink ref="E5958" location="A125548800V" display="A125548800V" xr:uid="{00000000-0004-0000-0000-00003B170000}"/>
    <hyperlink ref="E5959" location="A125576880C" display="A125576880C" xr:uid="{00000000-0004-0000-0000-00003C170000}"/>
    <hyperlink ref="E5960" location="A125562840A" display="A125562840A" xr:uid="{00000000-0004-0000-0000-00003D170000}"/>
    <hyperlink ref="E5961" location="A125557224A" display="A125557224A" xr:uid="{00000000-0004-0000-0000-00003E170000}"/>
    <hyperlink ref="E5962" location="A125585304X" display="A125585304X" xr:uid="{00000000-0004-0000-0000-00003F170000}"/>
    <hyperlink ref="E5963" location="A125571264J" display="A125571264J" xr:uid="{00000000-0004-0000-0000-000040170000}"/>
    <hyperlink ref="E5964" location="A125560032T" display="A125560032T" xr:uid="{00000000-0004-0000-0000-000041170000}"/>
    <hyperlink ref="E5965" location="A125588112K" display="A125588112K" xr:uid="{00000000-0004-0000-0000-000042170000}"/>
    <hyperlink ref="E5966" location="A125574072V" display="A125574072V" xr:uid="{00000000-0004-0000-0000-000043170000}"/>
    <hyperlink ref="E5967" location="A125551609F" display="A125551609F" xr:uid="{00000000-0004-0000-0000-000044170000}"/>
    <hyperlink ref="E5968" location="A125579689K" display="A125579689K" xr:uid="{00000000-0004-0000-0000-000045170000}"/>
    <hyperlink ref="E5969" location="A125565649J" display="A125565649J" xr:uid="{00000000-0004-0000-0000-000046170000}"/>
    <hyperlink ref="E5970" location="A125551688R" display="A125551688R" xr:uid="{00000000-0004-0000-0000-000047170000}"/>
    <hyperlink ref="E5971" location="A125579768J" display="A125579768J" xr:uid="{00000000-0004-0000-0000-000048170000}"/>
    <hyperlink ref="E5972" location="A125565728F" display="A125565728F" xr:uid="{00000000-0004-0000-0000-000049170000}"/>
    <hyperlink ref="E5973" location="A125554496A" display="A125554496A" xr:uid="{00000000-0004-0000-0000-00004A170000}"/>
    <hyperlink ref="E5974" location="A125582576X" display="A125582576X" xr:uid="{00000000-0004-0000-0000-00004B170000}"/>
    <hyperlink ref="E5975" location="A125568536T" display="A125568536T" xr:uid="{00000000-0004-0000-0000-00004C170000}"/>
    <hyperlink ref="E5976" location="A125548880F" display="A125548880F" xr:uid="{00000000-0004-0000-0000-00004D170000}"/>
    <hyperlink ref="E5977" location="A125576960C" display="A125576960C" xr:uid="{00000000-0004-0000-0000-00004E170000}"/>
    <hyperlink ref="E5978" location="A125562920A" display="A125562920A" xr:uid="{00000000-0004-0000-0000-00004F170000}"/>
    <hyperlink ref="E5979" location="A125557304A" display="A125557304A" xr:uid="{00000000-0004-0000-0000-000050170000}"/>
    <hyperlink ref="E5980" location="A125585384K" display="A125585384K" xr:uid="{00000000-0004-0000-0000-000051170000}"/>
    <hyperlink ref="E5981" location="A125571344J" display="A125571344J" xr:uid="{00000000-0004-0000-0000-000052170000}"/>
    <hyperlink ref="E5982" location="A125560112T" display="A125560112T" xr:uid="{00000000-0004-0000-0000-000053170000}"/>
    <hyperlink ref="E5983" location="A125588192W" display="A125588192W" xr:uid="{00000000-0004-0000-0000-000054170000}"/>
    <hyperlink ref="E5984" location="A125574152V" display="A125574152V" xr:uid="{00000000-0004-0000-0000-000055170000}"/>
    <hyperlink ref="E5985" location="A125551689T" display="A125551689T" xr:uid="{00000000-0004-0000-0000-000056170000}"/>
    <hyperlink ref="E5986" location="A125579769K" display="A125579769K" xr:uid="{00000000-0004-0000-0000-000057170000}"/>
    <hyperlink ref="E5987" location="A125565729J" display="A125565729J" xr:uid="{00000000-0004-0000-0000-000058170000}"/>
    <hyperlink ref="E5988" location="A125551776R" display="A125551776R" xr:uid="{00000000-0004-0000-0000-000059170000}"/>
    <hyperlink ref="E5989" location="A125579856J" display="A125579856J" xr:uid="{00000000-0004-0000-0000-00005A170000}"/>
    <hyperlink ref="E5990" location="A125565816F" display="A125565816F" xr:uid="{00000000-0004-0000-0000-00005B170000}"/>
    <hyperlink ref="E5991" location="A125554584A" display="A125554584A" xr:uid="{00000000-0004-0000-0000-00005C170000}"/>
    <hyperlink ref="E5992" location="A125582664X" display="A125582664X" xr:uid="{00000000-0004-0000-0000-00005D170000}"/>
    <hyperlink ref="E5993" location="A125568624T" display="A125568624T" xr:uid="{00000000-0004-0000-0000-00005E170000}"/>
    <hyperlink ref="E5994" location="A125548968X" display="A125548968X" xr:uid="{00000000-0004-0000-0000-00005F170000}"/>
    <hyperlink ref="E5995" location="A125577048X" display="A125577048X" xr:uid="{00000000-0004-0000-0000-000060170000}"/>
    <hyperlink ref="E5996" location="A125563008W" display="A125563008W" xr:uid="{00000000-0004-0000-0000-000061170000}"/>
    <hyperlink ref="E5997" location="A125557392L" display="A125557392L" xr:uid="{00000000-0004-0000-0000-000062170000}"/>
    <hyperlink ref="E5998" location="A125585472K" display="A125585472K" xr:uid="{00000000-0004-0000-0000-000063170000}"/>
    <hyperlink ref="E5999" location="A125571432J" display="A125571432J" xr:uid="{00000000-0004-0000-0000-000064170000}"/>
    <hyperlink ref="E6000" location="A125560200T" display="A125560200T" xr:uid="{00000000-0004-0000-0000-000065170000}"/>
    <hyperlink ref="E6001" location="A125588280W" display="A125588280W" xr:uid="{00000000-0004-0000-0000-000066170000}"/>
    <hyperlink ref="E6002" location="A125574240V" display="A125574240V" xr:uid="{00000000-0004-0000-0000-000067170000}"/>
    <hyperlink ref="E6003" location="A125551777T" display="A125551777T" xr:uid="{00000000-0004-0000-0000-000068170000}"/>
    <hyperlink ref="E6004" location="A125579857K" display="A125579857K" xr:uid="{00000000-0004-0000-0000-000069170000}"/>
    <hyperlink ref="E6005" location="A125565817J" display="A125565817J" xr:uid="{00000000-0004-0000-0000-00006A170000}"/>
    <hyperlink ref="E6006" location="A125551896J" display="A125551896J" xr:uid="{00000000-0004-0000-0000-00006B170000}"/>
    <hyperlink ref="E6007" location="A125579976A" display="A125579976A" xr:uid="{00000000-0004-0000-0000-00006C170000}"/>
    <hyperlink ref="E6008" location="A125565936X" display="A125565936X" xr:uid="{00000000-0004-0000-0000-00006D170000}"/>
    <hyperlink ref="E6009" location="A125554704J" display="A125554704J" xr:uid="{00000000-0004-0000-0000-00006E170000}"/>
    <hyperlink ref="E6010" location="A125582784T" display="A125582784T" xr:uid="{00000000-0004-0000-0000-00006F170000}"/>
    <hyperlink ref="E6011" location="A125568744K" display="A125568744K" xr:uid="{00000000-0004-0000-0000-000070170000}"/>
    <hyperlink ref="E6012" location="A125549088V" display="A125549088V" xr:uid="{00000000-0004-0000-0000-000071170000}"/>
    <hyperlink ref="E6013" location="A125577168T" display="A125577168T" xr:uid="{00000000-0004-0000-0000-000072170000}"/>
    <hyperlink ref="E6014" location="A125563128R" display="A125563128R" xr:uid="{00000000-0004-0000-0000-000073170000}"/>
    <hyperlink ref="E6015" location="A125557512V" display="A125557512V" xr:uid="{00000000-0004-0000-0000-000074170000}"/>
    <hyperlink ref="E6016" location="A125585592C" display="A125585592C" xr:uid="{00000000-0004-0000-0000-000075170000}"/>
    <hyperlink ref="E6017" location="A125571552A" display="A125571552A" xr:uid="{00000000-0004-0000-0000-000076170000}"/>
    <hyperlink ref="E6018" location="A125560320K" display="A125560320K" xr:uid="{00000000-0004-0000-0000-000077170000}"/>
    <hyperlink ref="E6019" location="A125588400C" display="A125588400C" xr:uid="{00000000-0004-0000-0000-000078170000}"/>
    <hyperlink ref="E6020" location="A125574360L" display="A125574360L" xr:uid="{00000000-0004-0000-0000-000079170000}"/>
    <hyperlink ref="E6021" location="A125551897K" display="A125551897K" xr:uid="{00000000-0004-0000-0000-00007A170000}"/>
    <hyperlink ref="E6022" location="A125579977C" display="A125579977C" xr:uid="{00000000-0004-0000-0000-00007B170000}"/>
    <hyperlink ref="E6023" location="A125565937A" display="A125565937A" xr:uid="{00000000-0004-0000-0000-00007C170000}"/>
    <hyperlink ref="E6024" location="A125551616C" display="A125551616C" xr:uid="{00000000-0004-0000-0000-00007D170000}"/>
    <hyperlink ref="E6025" location="A125579696J" display="A125579696J" xr:uid="{00000000-0004-0000-0000-00007E170000}"/>
    <hyperlink ref="E6026" location="A125565656F" display="A125565656F" xr:uid="{00000000-0004-0000-0000-00007F170000}"/>
    <hyperlink ref="E6027" location="A125554424R" display="A125554424R" xr:uid="{00000000-0004-0000-0000-000080170000}"/>
    <hyperlink ref="E6028" location="A125582504L" display="A125582504L" xr:uid="{00000000-0004-0000-0000-000081170000}"/>
    <hyperlink ref="E6029" location="A125568464T" display="A125568464T" xr:uid="{00000000-0004-0000-0000-000082170000}"/>
    <hyperlink ref="E6030" location="A125548808L" display="A125548808L" xr:uid="{00000000-0004-0000-0000-000083170000}"/>
    <hyperlink ref="E6031" location="A125576888W" display="A125576888W" xr:uid="{00000000-0004-0000-0000-000084170000}"/>
    <hyperlink ref="E6032" location="A125562848V" display="A125562848V" xr:uid="{00000000-0004-0000-0000-000085170000}"/>
    <hyperlink ref="E6033" location="A125557232A" display="A125557232A" xr:uid="{00000000-0004-0000-0000-000086170000}"/>
    <hyperlink ref="E6034" location="A125585312X" display="A125585312X" xr:uid="{00000000-0004-0000-0000-000087170000}"/>
    <hyperlink ref="E6035" location="A125571272J" display="A125571272J" xr:uid="{00000000-0004-0000-0000-000088170000}"/>
    <hyperlink ref="E6036" location="A125560040T" display="A125560040T" xr:uid="{00000000-0004-0000-0000-000089170000}"/>
    <hyperlink ref="E6037" location="A125588120K" display="A125588120K" xr:uid="{00000000-0004-0000-0000-00008A170000}"/>
    <hyperlink ref="E6038" location="A125574080V" display="A125574080V" xr:uid="{00000000-0004-0000-0000-00008B170000}"/>
    <hyperlink ref="E6039" location="A125551617F" display="A125551617F" xr:uid="{00000000-0004-0000-0000-00008C170000}"/>
    <hyperlink ref="E6040" location="A125579697K" display="A125579697K" xr:uid="{00000000-0004-0000-0000-00008D170000}"/>
    <hyperlink ref="E6041" location="A125565657J" display="A125565657J" xr:uid="{00000000-0004-0000-0000-00008E170000}"/>
    <hyperlink ref="E6042" location="A125551816W" display="A125551816W" xr:uid="{00000000-0004-0000-0000-00008F170000}"/>
    <hyperlink ref="E6043" location="A125579896A" display="A125579896A" xr:uid="{00000000-0004-0000-0000-000090170000}"/>
    <hyperlink ref="E6044" location="A125565856X" display="A125565856X" xr:uid="{00000000-0004-0000-0000-000091170000}"/>
    <hyperlink ref="E6045" location="A125554624J" display="A125554624J" xr:uid="{00000000-0004-0000-0000-000092170000}"/>
    <hyperlink ref="E6046" location="A125582704F" display="A125582704F" xr:uid="{00000000-0004-0000-0000-000093170000}"/>
    <hyperlink ref="E6047" location="A125568664K" display="A125568664K" xr:uid="{00000000-0004-0000-0000-000094170000}"/>
    <hyperlink ref="E6048" location="A125549008J" display="A125549008J" xr:uid="{00000000-0004-0000-0000-000095170000}"/>
    <hyperlink ref="E6049" location="A125577088T" display="A125577088T" xr:uid="{00000000-0004-0000-0000-000096170000}"/>
    <hyperlink ref="E6050" location="A125563048R" display="A125563048R" xr:uid="{00000000-0004-0000-0000-000097170000}"/>
    <hyperlink ref="E6051" location="A125557432V" display="A125557432V" xr:uid="{00000000-0004-0000-0000-000098170000}"/>
    <hyperlink ref="E6052" location="A125585512T" display="A125585512T" xr:uid="{00000000-0004-0000-0000-000099170000}"/>
    <hyperlink ref="E6053" location="A125571472A" display="A125571472A" xr:uid="{00000000-0004-0000-0000-00009A170000}"/>
    <hyperlink ref="E6054" location="A125560240K" display="A125560240K" xr:uid="{00000000-0004-0000-0000-00009B170000}"/>
    <hyperlink ref="E6055" location="A125588320C" display="A125588320C" xr:uid="{00000000-0004-0000-0000-00009C170000}"/>
    <hyperlink ref="E6056" location="A125574280L" display="A125574280L" xr:uid="{00000000-0004-0000-0000-00009D170000}"/>
    <hyperlink ref="E6057" location="A125551817X" display="A125551817X" xr:uid="{00000000-0004-0000-0000-00009E170000}"/>
    <hyperlink ref="E6058" location="A125579897C" display="A125579897C" xr:uid="{00000000-0004-0000-0000-00009F170000}"/>
    <hyperlink ref="E6059" location="A125565857A" display="A125565857A" xr:uid="{00000000-0004-0000-0000-0000A0170000}"/>
    <hyperlink ref="E6060" location="A125551824W" display="A125551824W" xr:uid="{00000000-0004-0000-0000-0000A1170000}"/>
    <hyperlink ref="E6061" location="A125579904R" display="A125579904R" xr:uid="{00000000-0004-0000-0000-0000A2170000}"/>
    <hyperlink ref="E6062" location="A125565864X" display="A125565864X" xr:uid="{00000000-0004-0000-0000-0000A3170000}"/>
    <hyperlink ref="E6063" location="A125554632J" display="A125554632J" xr:uid="{00000000-0004-0000-0000-0000A4170000}"/>
    <hyperlink ref="E6064" location="A125582712F" display="A125582712F" xr:uid="{00000000-0004-0000-0000-0000A5170000}"/>
    <hyperlink ref="E6065" location="A125568672K" display="A125568672K" xr:uid="{00000000-0004-0000-0000-0000A6170000}"/>
    <hyperlink ref="E6066" location="A125549016J" display="A125549016J" xr:uid="{00000000-0004-0000-0000-0000A7170000}"/>
    <hyperlink ref="E6067" location="A125577096T" display="A125577096T" xr:uid="{00000000-0004-0000-0000-0000A8170000}"/>
    <hyperlink ref="E6068" location="A125563056R" display="A125563056R" xr:uid="{00000000-0004-0000-0000-0000A9170000}"/>
    <hyperlink ref="E6069" location="A125557440V" display="A125557440V" xr:uid="{00000000-0004-0000-0000-0000AA170000}"/>
    <hyperlink ref="E6070" location="A125585520T" display="A125585520T" xr:uid="{00000000-0004-0000-0000-0000AB170000}"/>
    <hyperlink ref="E6071" location="A125571480A" display="A125571480A" xr:uid="{00000000-0004-0000-0000-0000AC170000}"/>
    <hyperlink ref="E6072" location="A125560248C" display="A125560248C" xr:uid="{00000000-0004-0000-0000-0000AD170000}"/>
    <hyperlink ref="E6073" location="A125588328W" display="A125588328W" xr:uid="{00000000-0004-0000-0000-0000AE170000}"/>
    <hyperlink ref="E6074" location="A125574288F" display="A125574288F" xr:uid="{00000000-0004-0000-0000-0000AF170000}"/>
    <hyperlink ref="E6075" location="A125551825X" display="A125551825X" xr:uid="{00000000-0004-0000-0000-0000B0170000}"/>
    <hyperlink ref="E6076" location="A125579905T" display="A125579905T" xr:uid="{00000000-0004-0000-0000-0000B1170000}"/>
    <hyperlink ref="E6077" location="A125565865A" display="A125565865A" xr:uid="{00000000-0004-0000-0000-0000B2170000}"/>
    <hyperlink ref="E6078" location="A125551656W" display="A125551656W" xr:uid="{00000000-0004-0000-0000-0000B3170000}"/>
    <hyperlink ref="E6079" location="A125579736R" display="A125579736R" xr:uid="{00000000-0004-0000-0000-0000B4170000}"/>
    <hyperlink ref="E6080" location="A125565696X" display="A125565696X" xr:uid="{00000000-0004-0000-0000-0000B5170000}"/>
    <hyperlink ref="E6081" location="A125554464J" display="A125554464J" xr:uid="{00000000-0004-0000-0000-0000B6170000}"/>
    <hyperlink ref="E6082" location="A125582544F" display="A125582544F" xr:uid="{00000000-0004-0000-0000-0000B7170000}"/>
    <hyperlink ref="E6083" location="A125568504X" display="A125568504X" xr:uid="{00000000-0004-0000-0000-0000B8170000}"/>
    <hyperlink ref="E6084" location="A125548848F" display="A125548848F" xr:uid="{00000000-0004-0000-0000-0000B9170000}"/>
    <hyperlink ref="E6085" location="A125576928C" display="A125576928C" xr:uid="{00000000-0004-0000-0000-0000BA170000}"/>
    <hyperlink ref="E6086" location="A125562888L" display="A125562888L" xr:uid="{00000000-0004-0000-0000-0000BB170000}"/>
    <hyperlink ref="E6087" location="A125557272V" display="A125557272V" xr:uid="{00000000-0004-0000-0000-0000BC170000}"/>
    <hyperlink ref="E6088" location="A125585352T" display="A125585352T" xr:uid="{00000000-0004-0000-0000-0000BD170000}"/>
    <hyperlink ref="E6089" location="A125571312R" display="A125571312R" xr:uid="{00000000-0004-0000-0000-0000BE170000}"/>
    <hyperlink ref="E6090" location="A125560080K" display="A125560080K" xr:uid="{00000000-0004-0000-0000-0000BF170000}"/>
    <hyperlink ref="E6091" location="A125588160C" display="A125588160C" xr:uid="{00000000-0004-0000-0000-0000C0170000}"/>
    <hyperlink ref="E6092" location="A125574120A" display="A125574120A" xr:uid="{00000000-0004-0000-0000-0000C1170000}"/>
    <hyperlink ref="E6093" location="A125551657X" display="A125551657X" xr:uid="{00000000-0004-0000-0000-0000C2170000}"/>
    <hyperlink ref="E6094" location="A125579737T" display="A125579737T" xr:uid="{00000000-0004-0000-0000-0000C3170000}"/>
    <hyperlink ref="E6095" location="A125565697A" display="A125565697A" xr:uid="{00000000-0004-0000-0000-0000C4170000}"/>
    <hyperlink ref="E6096" location="A125551624C" display="A125551624C" xr:uid="{00000000-0004-0000-0000-0000C5170000}"/>
    <hyperlink ref="E6097" location="A125579704W" display="A125579704W" xr:uid="{00000000-0004-0000-0000-0000C6170000}"/>
    <hyperlink ref="E6098" location="A125565664F" display="A125565664F" xr:uid="{00000000-0004-0000-0000-0000C7170000}"/>
    <hyperlink ref="E6099" location="A125554432R" display="A125554432R" xr:uid="{00000000-0004-0000-0000-0000C8170000}"/>
    <hyperlink ref="E6100" location="A125582512L" display="A125582512L" xr:uid="{00000000-0004-0000-0000-0000C9170000}"/>
    <hyperlink ref="E6101" location="A125568472T" display="A125568472T" xr:uid="{00000000-0004-0000-0000-0000CA170000}"/>
    <hyperlink ref="E6102" location="A125548816L" display="A125548816L" xr:uid="{00000000-0004-0000-0000-0000CB170000}"/>
    <hyperlink ref="E6103" location="A125576896W" display="A125576896W" xr:uid="{00000000-0004-0000-0000-0000CC170000}"/>
    <hyperlink ref="E6104" location="A125562856V" display="A125562856V" xr:uid="{00000000-0004-0000-0000-0000CD170000}"/>
    <hyperlink ref="E6105" location="A125557240A" display="A125557240A" xr:uid="{00000000-0004-0000-0000-0000CE170000}"/>
    <hyperlink ref="E6106" location="A125585320X" display="A125585320X" xr:uid="{00000000-0004-0000-0000-0000CF170000}"/>
    <hyperlink ref="E6107" location="A125571280J" display="A125571280J" xr:uid="{00000000-0004-0000-0000-0000D0170000}"/>
    <hyperlink ref="E6108" location="A125560048K" display="A125560048K" xr:uid="{00000000-0004-0000-0000-0000D1170000}"/>
    <hyperlink ref="E6109" location="A125588128C" display="A125588128C" xr:uid="{00000000-0004-0000-0000-0000D2170000}"/>
    <hyperlink ref="E6110" location="A125574088L" display="A125574088L" xr:uid="{00000000-0004-0000-0000-0000D3170000}"/>
    <hyperlink ref="E6111" location="A125551625F" display="A125551625F" xr:uid="{00000000-0004-0000-0000-0000D4170000}"/>
    <hyperlink ref="E6112" location="A125579705X" display="A125579705X" xr:uid="{00000000-0004-0000-0000-0000D5170000}"/>
    <hyperlink ref="E6113" location="A125565665J" display="A125565665J" xr:uid="{00000000-0004-0000-0000-0000D6170000}"/>
    <hyperlink ref="E6114" location="A125551696R" display="A125551696R" xr:uid="{00000000-0004-0000-0000-0000D7170000}"/>
    <hyperlink ref="E6115" location="A125579776J" display="A125579776J" xr:uid="{00000000-0004-0000-0000-0000D8170000}"/>
    <hyperlink ref="E6116" location="A125565736F" display="A125565736F" xr:uid="{00000000-0004-0000-0000-0000D9170000}"/>
    <hyperlink ref="E6117" location="A125554504R" display="A125554504R" xr:uid="{00000000-0004-0000-0000-0000DA170000}"/>
    <hyperlink ref="E6118" location="A125582584X" display="A125582584X" xr:uid="{00000000-0004-0000-0000-0000DB170000}"/>
    <hyperlink ref="E6119" location="A125568544T" display="A125568544T" xr:uid="{00000000-0004-0000-0000-0000DC170000}"/>
    <hyperlink ref="E6120" location="A125548888X" display="A125548888X" xr:uid="{00000000-0004-0000-0000-0000DD170000}"/>
    <hyperlink ref="E6121" location="A125576968W" display="A125576968W" xr:uid="{00000000-0004-0000-0000-0000DE170000}"/>
    <hyperlink ref="E6122" location="A125562928V" display="A125562928V" xr:uid="{00000000-0004-0000-0000-0000DF170000}"/>
    <hyperlink ref="E6123" location="A125557312A" display="A125557312A" xr:uid="{00000000-0004-0000-0000-0000E0170000}"/>
    <hyperlink ref="E6124" location="A125585392K" display="A125585392K" xr:uid="{00000000-0004-0000-0000-0000E1170000}"/>
    <hyperlink ref="E6125" location="A125571352J" display="A125571352J" xr:uid="{00000000-0004-0000-0000-0000E2170000}"/>
    <hyperlink ref="E6126" location="A125560120T" display="A125560120T" xr:uid="{00000000-0004-0000-0000-0000E3170000}"/>
    <hyperlink ref="E6127" location="A125588200K" display="A125588200K" xr:uid="{00000000-0004-0000-0000-0000E4170000}"/>
    <hyperlink ref="E6128" location="A125574160V" display="A125574160V" xr:uid="{00000000-0004-0000-0000-0000E5170000}"/>
    <hyperlink ref="E6129" location="A125551697T" display="A125551697T" xr:uid="{00000000-0004-0000-0000-0000E6170000}"/>
    <hyperlink ref="E6130" location="A125579777K" display="A125579777K" xr:uid="{00000000-0004-0000-0000-0000E7170000}"/>
    <hyperlink ref="E6131" location="A125565737J" display="A125565737J" xr:uid="{00000000-0004-0000-0000-0000E8170000}"/>
    <hyperlink ref="E6132" location="A125551648W" display="A125551648W" xr:uid="{00000000-0004-0000-0000-0000E9170000}"/>
    <hyperlink ref="E6133" location="A125579728R" display="A125579728R" xr:uid="{00000000-0004-0000-0000-0000EA170000}"/>
    <hyperlink ref="E6134" location="A125565688X" display="A125565688X" xr:uid="{00000000-0004-0000-0000-0000EB170000}"/>
    <hyperlink ref="E6135" location="A125554456J" display="A125554456J" xr:uid="{00000000-0004-0000-0000-0000EC170000}"/>
    <hyperlink ref="E6136" location="A125582536F" display="A125582536F" xr:uid="{00000000-0004-0000-0000-0000ED170000}"/>
    <hyperlink ref="E6137" location="A125568496K" display="A125568496K" xr:uid="{00000000-0004-0000-0000-0000EE170000}"/>
    <hyperlink ref="E6138" location="A125548840L" display="A125548840L" xr:uid="{00000000-0004-0000-0000-0000EF170000}"/>
    <hyperlink ref="E6139" location="A125576920K" display="A125576920K" xr:uid="{00000000-0004-0000-0000-0000F0170000}"/>
    <hyperlink ref="E6140" location="A125562880V" display="A125562880V" xr:uid="{00000000-0004-0000-0000-0000F1170000}"/>
    <hyperlink ref="E6141" location="A125557264V" display="A125557264V" xr:uid="{00000000-0004-0000-0000-0000F2170000}"/>
    <hyperlink ref="E6142" location="A125585344T" display="A125585344T" xr:uid="{00000000-0004-0000-0000-0000F3170000}"/>
    <hyperlink ref="E6143" location="A125571304R" display="A125571304R" xr:uid="{00000000-0004-0000-0000-0000F4170000}"/>
    <hyperlink ref="E6144" location="A125560072K" display="A125560072K" xr:uid="{00000000-0004-0000-0000-0000F5170000}"/>
    <hyperlink ref="E6145" location="A125588152C" display="A125588152C" xr:uid="{00000000-0004-0000-0000-0000F6170000}"/>
    <hyperlink ref="E6146" location="A125574112A" display="A125574112A" xr:uid="{00000000-0004-0000-0000-0000F7170000}"/>
    <hyperlink ref="E6147" location="A125551649X" display="A125551649X" xr:uid="{00000000-0004-0000-0000-0000F8170000}"/>
    <hyperlink ref="E6148" location="A125579729T" display="A125579729T" xr:uid="{00000000-0004-0000-0000-0000F9170000}"/>
    <hyperlink ref="E6149" location="A125565689A" display="A125565689A" xr:uid="{00000000-0004-0000-0000-0000FA170000}"/>
    <hyperlink ref="E6150" location="A125551704C" display="A125551704C" xr:uid="{00000000-0004-0000-0000-0000FB170000}"/>
    <hyperlink ref="E6151" location="A125579784J" display="A125579784J" xr:uid="{00000000-0004-0000-0000-0000FC170000}"/>
    <hyperlink ref="E6152" location="A125565744F" display="A125565744F" xr:uid="{00000000-0004-0000-0000-0000FD170000}"/>
    <hyperlink ref="E6153" location="A125554512R" display="A125554512R" xr:uid="{00000000-0004-0000-0000-0000FE170000}"/>
    <hyperlink ref="E6154" location="A125582592X" display="A125582592X" xr:uid="{00000000-0004-0000-0000-0000FF170000}"/>
    <hyperlink ref="E6155" location="A125568552T" display="A125568552T" xr:uid="{00000000-0004-0000-0000-000000180000}"/>
    <hyperlink ref="E6156" location="A125548896X" display="A125548896X" xr:uid="{00000000-0004-0000-0000-000001180000}"/>
    <hyperlink ref="E6157" location="A125576976W" display="A125576976W" xr:uid="{00000000-0004-0000-0000-000002180000}"/>
    <hyperlink ref="E6158" location="A125562936V" display="A125562936V" xr:uid="{00000000-0004-0000-0000-000003180000}"/>
    <hyperlink ref="E6159" location="A125557320A" display="A125557320A" xr:uid="{00000000-0004-0000-0000-000004180000}"/>
    <hyperlink ref="E6160" location="A125585400X" display="A125585400X" xr:uid="{00000000-0004-0000-0000-000005180000}"/>
    <hyperlink ref="E6161" location="A125571360J" display="A125571360J" xr:uid="{00000000-0004-0000-0000-000006180000}"/>
    <hyperlink ref="E6162" location="A125560128K" display="A125560128K" xr:uid="{00000000-0004-0000-0000-000007180000}"/>
    <hyperlink ref="E6163" location="A125588208C" display="A125588208C" xr:uid="{00000000-0004-0000-0000-000008180000}"/>
    <hyperlink ref="E6164" location="A125574168L" display="A125574168L" xr:uid="{00000000-0004-0000-0000-000009180000}"/>
    <hyperlink ref="E6165" location="A125551705F" display="A125551705F" xr:uid="{00000000-0004-0000-0000-00000A180000}"/>
    <hyperlink ref="E6166" location="A125579785K" display="A125579785K" xr:uid="{00000000-0004-0000-0000-00000B180000}"/>
    <hyperlink ref="E6167" location="A125565745J" display="A125565745J" xr:uid="{00000000-0004-0000-0000-00000C180000}"/>
    <hyperlink ref="E6168" location="A125551664W" display="A125551664W" xr:uid="{00000000-0004-0000-0000-00000D180000}"/>
    <hyperlink ref="E6169" location="A125579744R" display="A125579744R" xr:uid="{00000000-0004-0000-0000-00000E180000}"/>
    <hyperlink ref="E6170" location="A125565704L" display="A125565704L" xr:uid="{00000000-0004-0000-0000-00000F180000}"/>
    <hyperlink ref="E6171" location="A125554472J" display="A125554472J" xr:uid="{00000000-0004-0000-0000-000010180000}"/>
    <hyperlink ref="E6172" location="A125582552F" display="A125582552F" xr:uid="{00000000-0004-0000-0000-000011180000}"/>
    <hyperlink ref="E6173" location="A125568512X" display="A125568512X" xr:uid="{00000000-0004-0000-0000-000012180000}"/>
    <hyperlink ref="E6174" location="A125548856F" display="A125548856F" xr:uid="{00000000-0004-0000-0000-000013180000}"/>
    <hyperlink ref="E6175" location="A125576936C" display="A125576936C" xr:uid="{00000000-0004-0000-0000-000014180000}"/>
    <hyperlink ref="E6176" location="A125562896L" display="A125562896L" xr:uid="{00000000-0004-0000-0000-000015180000}"/>
    <hyperlink ref="E6177" location="A125557280V" display="A125557280V" xr:uid="{00000000-0004-0000-0000-000016180000}"/>
    <hyperlink ref="E6178" location="A125585360T" display="A125585360T" xr:uid="{00000000-0004-0000-0000-000017180000}"/>
    <hyperlink ref="E6179" location="A125571320R" display="A125571320R" xr:uid="{00000000-0004-0000-0000-000018180000}"/>
    <hyperlink ref="E6180" location="A125560088C" display="A125560088C" xr:uid="{00000000-0004-0000-0000-000019180000}"/>
    <hyperlink ref="E6181" location="A125588168W" display="A125588168W" xr:uid="{00000000-0004-0000-0000-00001A180000}"/>
    <hyperlink ref="E6182" location="A125574128V" display="A125574128V" xr:uid="{00000000-0004-0000-0000-00001B180000}"/>
    <hyperlink ref="E6183" location="A125551665X" display="A125551665X" xr:uid="{00000000-0004-0000-0000-00001C180000}"/>
    <hyperlink ref="E6184" location="A125579745T" display="A125579745T" xr:uid="{00000000-0004-0000-0000-00001D180000}"/>
    <hyperlink ref="E6185" location="A125565705R" display="A125565705R" xr:uid="{00000000-0004-0000-0000-00001E180000}"/>
    <hyperlink ref="E6186" location="A125551712C" display="A125551712C" xr:uid="{00000000-0004-0000-0000-00001F180000}"/>
    <hyperlink ref="E6187" location="A125579792J" display="A125579792J" xr:uid="{00000000-0004-0000-0000-000020180000}"/>
    <hyperlink ref="E6188" location="A125565752F" display="A125565752F" xr:uid="{00000000-0004-0000-0000-000021180000}"/>
    <hyperlink ref="E6189" location="A125554520R" display="A125554520R" xr:uid="{00000000-0004-0000-0000-000022180000}"/>
    <hyperlink ref="E6190" location="A125582600L" display="A125582600L" xr:uid="{00000000-0004-0000-0000-000023180000}"/>
    <hyperlink ref="E6191" location="A125568560T" display="A125568560T" xr:uid="{00000000-0004-0000-0000-000024180000}"/>
    <hyperlink ref="E6192" location="A125548904L" display="A125548904L" xr:uid="{00000000-0004-0000-0000-000025180000}"/>
    <hyperlink ref="E6193" location="A125576984W" display="A125576984W" xr:uid="{00000000-0004-0000-0000-000026180000}"/>
    <hyperlink ref="E6194" location="A125562944V" display="A125562944V" xr:uid="{00000000-0004-0000-0000-000027180000}"/>
    <hyperlink ref="E6195" location="A125557328V" display="A125557328V" xr:uid="{00000000-0004-0000-0000-000028180000}"/>
    <hyperlink ref="E6196" location="A125585408T" display="A125585408T" xr:uid="{00000000-0004-0000-0000-000029180000}"/>
    <hyperlink ref="E6197" location="A125571368A" display="A125571368A" xr:uid="{00000000-0004-0000-0000-00002A180000}"/>
    <hyperlink ref="E6198" location="A125560136K" display="A125560136K" xr:uid="{00000000-0004-0000-0000-00002B180000}"/>
    <hyperlink ref="E6199" location="A125588216C" display="A125588216C" xr:uid="{00000000-0004-0000-0000-00002C180000}"/>
    <hyperlink ref="E6200" location="A125574176L" display="A125574176L" xr:uid="{00000000-0004-0000-0000-00002D180000}"/>
    <hyperlink ref="E6201" location="A125551713F" display="A125551713F" xr:uid="{00000000-0004-0000-0000-00002E180000}"/>
    <hyperlink ref="E6202" location="A125579793K" display="A125579793K" xr:uid="{00000000-0004-0000-0000-00002F180000}"/>
    <hyperlink ref="E6203" location="A125565753J" display="A125565753J" xr:uid="{00000000-0004-0000-0000-000030180000}"/>
    <hyperlink ref="E6204" location="A125551784R" display="A125551784R" xr:uid="{00000000-0004-0000-0000-000031180000}"/>
    <hyperlink ref="E6205" location="A125579864J" display="A125579864J" xr:uid="{00000000-0004-0000-0000-000032180000}"/>
    <hyperlink ref="E6206" location="A125565824F" display="A125565824F" xr:uid="{00000000-0004-0000-0000-000033180000}"/>
    <hyperlink ref="E6207" location="A125554592A" display="A125554592A" xr:uid="{00000000-0004-0000-0000-000034180000}"/>
    <hyperlink ref="E6208" location="A125582672X" display="A125582672X" xr:uid="{00000000-0004-0000-0000-000035180000}"/>
    <hyperlink ref="E6209" location="A125568632T" display="A125568632T" xr:uid="{00000000-0004-0000-0000-000036180000}"/>
    <hyperlink ref="E6210" location="A125548976X" display="A125548976X" xr:uid="{00000000-0004-0000-0000-000037180000}"/>
    <hyperlink ref="E6211" location="A125577056X" display="A125577056X" xr:uid="{00000000-0004-0000-0000-000038180000}"/>
    <hyperlink ref="E6212" location="A125563016W" display="A125563016W" xr:uid="{00000000-0004-0000-0000-000039180000}"/>
    <hyperlink ref="E6213" location="A125557400A" display="A125557400A" xr:uid="{00000000-0004-0000-0000-00003A180000}"/>
    <hyperlink ref="E6214" location="A125585480K" display="A125585480K" xr:uid="{00000000-0004-0000-0000-00003B180000}"/>
    <hyperlink ref="E6215" location="A125571440J" display="A125571440J" xr:uid="{00000000-0004-0000-0000-00003C180000}"/>
    <hyperlink ref="E6216" location="A125560208K" display="A125560208K" xr:uid="{00000000-0004-0000-0000-00003D180000}"/>
    <hyperlink ref="E6217" location="A125588288R" display="A125588288R" xr:uid="{00000000-0004-0000-0000-00003E180000}"/>
    <hyperlink ref="E6218" location="A125574248L" display="A125574248L" xr:uid="{00000000-0004-0000-0000-00003F180000}"/>
    <hyperlink ref="E6219" location="A125551785T" display="A125551785T" xr:uid="{00000000-0004-0000-0000-000040180000}"/>
    <hyperlink ref="E6220" location="A125579865K" display="A125579865K" xr:uid="{00000000-0004-0000-0000-000041180000}"/>
    <hyperlink ref="E6221" location="A125565825J" display="A125565825J" xr:uid="{00000000-0004-0000-0000-000042180000}"/>
    <hyperlink ref="E6222" location="A125551720C" display="A125551720C" xr:uid="{00000000-0004-0000-0000-000043180000}"/>
    <hyperlink ref="E6223" location="A125579800W" display="A125579800W" xr:uid="{00000000-0004-0000-0000-000044180000}"/>
    <hyperlink ref="E6224" location="A125565760F" display="A125565760F" xr:uid="{00000000-0004-0000-0000-000045180000}"/>
    <hyperlink ref="E6225" location="A125554528J" display="A125554528J" xr:uid="{00000000-0004-0000-0000-000046180000}"/>
    <hyperlink ref="E6226" location="A125582608F" display="A125582608F" xr:uid="{00000000-0004-0000-0000-000047180000}"/>
    <hyperlink ref="E6227" location="A125568568K" display="A125568568K" xr:uid="{00000000-0004-0000-0000-000048180000}"/>
    <hyperlink ref="E6228" location="A125548912L" display="A125548912L" xr:uid="{00000000-0004-0000-0000-000049180000}"/>
    <hyperlink ref="E6229" location="A125576992W" display="A125576992W" xr:uid="{00000000-0004-0000-0000-00004A180000}"/>
    <hyperlink ref="E6230" location="A125562952V" display="A125562952V" xr:uid="{00000000-0004-0000-0000-00004B180000}"/>
    <hyperlink ref="E6231" location="A125557336V" display="A125557336V" xr:uid="{00000000-0004-0000-0000-00004C180000}"/>
    <hyperlink ref="E6232" location="A125585416T" display="A125585416T" xr:uid="{00000000-0004-0000-0000-00004D180000}"/>
    <hyperlink ref="E6233" location="A125571376A" display="A125571376A" xr:uid="{00000000-0004-0000-0000-00004E180000}"/>
    <hyperlink ref="E6234" location="A125560144K" display="A125560144K" xr:uid="{00000000-0004-0000-0000-00004F180000}"/>
    <hyperlink ref="E6235" location="A125588224C" display="A125588224C" xr:uid="{00000000-0004-0000-0000-000050180000}"/>
    <hyperlink ref="E6236" location="A125574184L" display="A125574184L" xr:uid="{00000000-0004-0000-0000-000051180000}"/>
    <hyperlink ref="E6237" location="A125551721F" display="A125551721F" xr:uid="{00000000-0004-0000-0000-000052180000}"/>
    <hyperlink ref="E6238" location="A125579801X" display="A125579801X" xr:uid="{00000000-0004-0000-0000-000053180000}"/>
    <hyperlink ref="E6239" location="A125565761J" display="A125565761J" xr:uid="{00000000-0004-0000-0000-000054180000}"/>
    <hyperlink ref="E6240" location="A125551672W" display="A125551672W" xr:uid="{00000000-0004-0000-0000-000055180000}"/>
    <hyperlink ref="E6241" location="A125579752R" display="A125579752R" xr:uid="{00000000-0004-0000-0000-000056180000}"/>
    <hyperlink ref="E6242" location="A125565712L" display="A125565712L" xr:uid="{00000000-0004-0000-0000-000057180000}"/>
    <hyperlink ref="E6243" location="A125554480J" display="A125554480J" xr:uid="{00000000-0004-0000-0000-000058180000}"/>
    <hyperlink ref="E6244" location="A125582560F" display="A125582560F" xr:uid="{00000000-0004-0000-0000-000059180000}"/>
    <hyperlink ref="E6245" location="A125568520X" display="A125568520X" xr:uid="{00000000-0004-0000-0000-00005A180000}"/>
    <hyperlink ref="E6246" location="A125548864F" display="A125548864F" xr:uid="{00000000-0004-0000-0000-00005B180000}"/>
    <hyperlink ref="E6247" location="A125576944C" display="A125576944C" xr:uid="{00000000-0004-0000-0000-00005C180000}"/>
    <hyperlink ref="E6248" location="A125562904A" display="A125562904A" xr:uid="{00000000-0004-0000-0000-00005D180000}"/>
    <hyperlink ref="E6249" location="A125557288L" display="A125557288L" xr:uid="{00000000-0004-0000-0000-00005E180000}"/>
    <hyperlink ref="E6250" location="A125585368K" display="A125585368K" xr:uid="{00000000-0004-0000-0000-00005F180000}"/>
    <hyperlink ref="E6251" location="A125571328J" display="A125571328J" xr:uid="{00000000-0004-0000-0000-000060180000}"/>
    <hyperlink ref="E6252" location="A125560096C" display="A125560096C" xr:uid="{00000000-0004-0000-0000-000061180000}"/>
    <hyperlink ref="E6253" location="A125588176W" display="A125588176W" xr:uid="{00000000-0004-0000-0000-000062180000}"/>
    <hyperlink ref="E6254" location="A125574136V" display="A125574136V" xr:uid="{00000000-0004-0000-0000-000063180000}"/>
    <hyperlink ref="E6255" location="A125551673X" display="A125551673X" xr:uid="{00000000-0004-0000-0000-000064180000}"/>
    <hyperlink ref="E6256" location="A125579753T" display="A125579753T" xr:uid="{00000000-0004-0000-0000-000065180000}"/>
    <hyperlink ref="E6257" location="A125565713R" display="A125565713R" xr:uid="{00000000-0004-0000-0000-000066180000}"/>
    <hyperlink ref="E6258" location="A125551832W" display="A125551832W" xr:uid="{00000000-0004-0000-0000-000067180000}"/>
    <hyperlink ref="E6259" location="A125579912R" display="A125579912R" xr:uid="{00000000-0004-0000-0000-000068180000}"/>
    <hyperlink ref="E6260" location="A125565872X" display="A125565872X" xr:uid="{00000000-0004-0000-0000-000069180000}"/>
    <hyperlink ref="E6261" location="A125554640J" display="A125554640J" xr:uid="{00000000-0004-0000-0000-00006A180000}"/>
    <hyperlink ref="E6262" location="A125582720F" display="A125582720F" xr:uid="{00000000-0004-0000-0000-00006B180000}"/>
    <hyperlink ref="E6263" location="A125568680K" display="A125568680K" xr:uid="{00000000-0004-0000-0000-00006C180000}"/>
    <hyperlink ref="E6264" location="A125549024J" display="A125549024J" xr:uid="{00000000-0004-0000-0000-00006D180000}"/>
    <hyperlink ref="E6265" location="A125577104F" display="A125577104F" xr:uid="{00000000-0004-0000-0000-00006E180000}"/>
    <hyperlink ref="E6266" location="A125563064R" display="A125563064R" xr:uid="{00000000-0004-0000-0000-00006F180000}"/>
    <hyperlink ref="E6267" location="A125557448L" display="A125557448L" xr:uid="{00000000-0004-0000-0000-000070180000}"/>
    <hyperlink ref="E6268" location="A125585528K" display="A125585528K" xr:uid="{00000000-0004-0000-0000-000071180000}"/>
    <hyperlink ref="E6269" location="A125571488V" display="A125571488V" xr:uid="{00000000-0004-0000-0000-000072180000}"/>
    <hyperlink ref="E6270" location="A125560256C" display="A125560256C" xr:uid="{00000000-0004-0000-0000-000073180000}"/>
    <hyperlink ref="E6271" location="A125588336W" display="A125588336W" xr:uid="{00000000-0004-0000-0000-000074180000}"/>
    <hyperlink ref="E6272" location="A125574296F" display="A125574296F" xr:uid="{00000000-0004-0000-0000-000075180000}"/>
    <hyperlink ref="E6273" location="A125551833X" display="A125551833X" xr:uid="{00000000-0004-0000-0000-000076180000}"/>
    <hyperlink ref="E6274" location="A125579913T" display="A125579913T" xr:uid="{00000000-0004-0000-0000-000077180000}"/>
    <hyperlink ref="E6275" location="A125565873A" display="A125565873A" xr:uid="{00000000-0004-0000-0000-000078180000}"/>
    <hyperlink ref="E6276" location="A125551792R" display="A125551792R" xr:uid="{00000000-0004-0000-0000-000079180000}"/>
    <hyperlink ref="E6277" location="A125579872J" display="A125579872J" xr:uid="{00000000-0004-0000-0000-00007A180000}"/>
    <hyperlink ref="E6278" location="A125565832F" display="A125565832F" xr:uid="{00000000-0004-0000-0000-00007B180000}"/>
    <hyperlink ref="E6279" location="A125554600R" display="A125554600R" xr:uid="{00000000-0004-0000-0000-00007C180000}"/>
    <hyperlink ref="E6280" location="A125582680X" display="A125582680X" xr:uid="{00000000-0004-0000-0000-00007D180000}"/>
    <hyperlink ref="E6281" location="A125568640T" display="A125568640T" xr:uid="{00000000-0004-0000-0000-00007E180000}"/>
    <hyperlink ref="E6282" location="A125548984X" display="A125548984X" xr:uid="{00000000-0004-0000-0000-00007F180000}"/>
    <hyperlink ref="E6283" location="A125577064X" display="A125577064X" xr:uid="{00000000-0004-0000-0000-000080180000}"/>
    <hyperlink ref="E6284" location="A125563024W" display="A125563024W" xr:uid="{00000000-0004-0000-0000-000081180000}"/>
    <hyperlink ref="E6285" location="A125557408V" display="A125557408V" xr:uid="{00000000-0004-0000-0000-000082180000}"/>
    <hyperlink ref="E6286" location="A125585488C" display="A125585488C" xr:uid="{00000000-0004-0000-0000-000083180000}"/>
    <hyperlink ref="E6287" location="A125571448A" display="A125571448A" xr:uid="{00000000-0004-0000-0000-000084180000}"/>
    <hyperlink ref="E6288" location="A125560216K" display="A125560216K" xr:uid="{00000000-0004-0000-0000-000085180000}"/>
    <hyperlink ref="E6289" location="A125588296R" display="A125588296R" xr:uid="{00000000-0004-0000-0000-000086180000}"/>
    <hyperlink ref="E6290" location="A125574256L" display="A125574256L" xr:uid="{00000000-0004-0000-0000-000087180000}"/>
    <hyperlink ref="E6291" location="A125551793T" display="A125551793T" xr:uid="{00000000-0004-0000-0000-000088180000}"/>
    <hyperlink ref="E6292" location="A125579873K" display="A125579873K" xr:uid="{00000000-0004-0000-0000-000089180000}"/>
    <hyperlink ref="E6293" location="A125565833J" display="A125565833J" xr:uid="{00000000-0004-0000-0000-00008A180000}"/>
    <hyperlink ref="E6294" location="A125551800C" display="A125551800C" xr:uid="{00000000-0004-0000-0000-00008B180000}"/>
    <hyperlink ref="E6295" location="A125579880J" display="A125579880J" xr:uid="{00000000-0004-0000-0000-00008C180000}"/>
    <hyperlink ref="E6296" location="A125565840F" display="A125565840F" xr:uid="{00000000-0004-0000-0000-00008D180000}"/>
    <hyperlink ref="E6297" location="A125554608J" display="A125554608J" xr:uid="{00000000-0004-0000-0000-00008E180000}"/>
    <hyperlink ref="E6298" location="A125582688T" display="A125582688T" xr:uid="{00000000-0004-0000-0000-00008F180000}"/>
    <hyperlink ref="E6299" location="A125568648K" display="A125568648K" xr:uid="{00000000-0004-0000-0000-000090180000}"/>
    <hyperlink ref="E6300" location="A125548992X" display="A125548992X" xr:uid="{00000000-0004-0000-0000-000091180000}"/>
    <hyperlink ref="E6301" location="A125577072X" display="A125577072X" xr:uid="{00000000-0004-0000-0000-000092180000}"/>
    <hyperlink ref="E6302" location="A125563032W" display="A125563032W" xr:uid="{00000000-0004-0000-0000-000093180000}"/>
    <hyperlink ref="E6303" location="A125557416V" display="A125557416V" xr:uid="{00000000-0004-0000-0000-000094180000}"/>
    <hyperlink ref="E6304" location="A125585496C" display="A125585496C" xr:uid="{00000000-0004-0000-0000-000095180000}"/>
    <hyperlink ref="E6305" location="A125571456A" display="A125571456A" xr:uid="{00000000-0004-0000-0000-000096180000}"/>
    <hyperlink ref="E6306" location="A125560224K" display="A125560224K" xr:uid="{00000000-0004-0000-0000-000097180000}"/>
    <hyperlink ref="E6307" location="A125588304C" display="A125588304C" xr:uid="{00000000-0004-0000-0000-000098180000}"/>
    <hyperlink ref="E6308" location="A125574264L" display="A125574264L" xr:uid="{00000000-0004-0000-0000-000099180000}"/>
    <hyperlink ref="E6309" location="A125551801F" display="A125551801F" xr:uid="{00000000-0004-0000-0000-00009A180000}"/>
    <hyperlink ref="E6310" location="A125579881K" display="A125579881K" xr:uid="{00000000-0004-0000-0000-00009B180000}"/>
    <hyperlink ref="E6311" location="A125565841J" display="A125565841J" xr:uid="{00000000-0004-0000-0000-00009C180000}"/>
    <hyperlink ref="E6312" location="A125551904W" display="A125551904W" xr:uid="{00000000-0004-0000-0000-00009D180000}"/>
    <hyperlink ref="E6313" location="A125579984A" display="A125579984A" xr:uid="{00000000-0004-0000-0000-00009E180000}"/>
    <hyperlink ref="E6314" location="A125565944X" display="A125565944X" xr:uid="{00000000-0004-0000-0000-00009F180000}"/>
    <hyperlink ref="E6315" location="A125554712J" display="A125554712J" xr:uid="{00000000-0004-0000-0000-0000A0180000}"/>
    <hyperlink ref="E6316" location="A125582792T" display="A125582792T" xr:uid="{00000000-0004-0000-0000-0000A1180000}"/>
    <hyperlink ref="E6317" location="A125568752K" display="A125568752K" xr:uid="{00000000-0004-0000-0000-0000A2180000}"/>
    <hyperlink ref="E6318" location="A125549096V" display="A125549096V" xr:uid="{00000000-0004-0000-0000-0000A3180000}"/>
    <hyperlink ref="E6319" location="A125577176T" display="A125577176T" xr:uid="{00000000-0004-0000-0000-0000A4180000}"/>
    <hyperlink ref="E6320" location="A125563136R" display="A125563136R" xr:uid="{00000000-0004-0000-0000-0000A5180000}"/>
    <hyperlink ref="E6321" location="A125557520V" display="A125557520V" xr:uid="{00000000-0004-0000-0000-0000A6180000}"/>
    <hyperlink ref="E6322" location="A125585600T" display="A125585600T" xr:uid="{00000000-0004-0000-0000-0000A7180000}"/>
    <hyperlink ref="E6323" location="A125571560A" display="A125571560A" xr:uid="{00000000-0004-0000-0000-0000A8180000}"/>
    <hyperlink ref="E6324" location="A125560328C" display="A125560328C" xr:uid="{00000000-0004-0000-0000-0000A9180000}"/>
    <hyperlink ref="E6325" location="A125588408W" display="A125588408W" xr:uid="{00000000-0004-0000-0000-0000AA180000}"/>
    <hyperlink ref="E6326" location="A125574368F" display="A125574368F" xr:uid="{00000000-0004-0000-0000-0000AB180000}"/>
    <hyperlink ref="E6327" location="A125551905X" display="A125551905X" xr:uid="{00000000-0004-0000-0000-0000AC180000}"/>
    <hyperlink ref="E6328" location="A125579985C" display="A125579985C" xr:uid="{00000000-0004-0000-0000-0000AD180000}"/>
    <hyperlink ref="E6329" location="A125565945A" display="A125565945A" xr:uid="{00000000-0004-0000-0000-0000AE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8" t="s">
        <v>277</v>
      </c>
      <c r="R2" s="8" t="s">
        <v>277</v>
      </c>
      <c r="S2" s="8" t="s">
        <v>277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8" t="s">
        <v>277</v>
      </c>
      <c r="AJ2" s="8" t="s">
        <v>277</v>
      </c>
      <c r="AK2" s="8" t="s">
        <v>277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8" t="s">
        <v>277</v>
      </c>
      <c r="BB2" s="8" t="s">
        <v>277</v>
      </c>
      <c r="BC2" s="8" t="s">
        <v>277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8" t="s">
        <v>277</v>
      </c>
      <c r="BT2" s="8" t="s">
        <v>277</v>
      </c>
      <c r="BU2" s="8" t="s">
        <v>277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8" t="s">
        <v>277</v>
      </c>
      <c r="CL2" s="8" t="s">
        <v>277</v>
      </c>
      <c r="CM2" s="8" t="s">
        <v>277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8" t="s">
        <v>277</v>
      </c>
      <c r="DD2" s="8" t="s">
        <v>277</v>
      </c>
      <c r="DE2" s="8" t="s">
        <v>277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8" t="s">
        <v>277</v>
      </c>
      <c r="DV2" s="8" t="s">
        <v>277</v>
      </c>
      <c r="DW2" s="8" t="s">
        <v>277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8" t="s">
        <v>277</v>
      </c>
      <c r="EN2" s="8" t="s">
        <v>277</v>
      </c>
      <c r="EO2" s="8" t="s">
        <v>277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8" t="s">
        <v>277</v>
      </c>
      <c r="FF2" s="8" t="s">
        <v>277</v>
      </c>
      <c r="FG2" s="8" t="s">
        <v>277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8" t="s">
        <v>277</v>
      </c>
      <c r="FX2" s="8" t="s">
        <v>277</v>
      </c>
      <c r="FY2" s="8" t="s">
        <v>277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8" t="s">
        <v>277</v>
      </c>
      <c r="GP2" s="8" t="s">
        <v>277</v>
      </c>
      <c r="GQ2" s="8" t="s">
        <v>277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8" t="s">
        <v>277</v>
      </c>
      <c r="HH2" s="8" t="s">
        <v>277</v>
      </c>
      <c r="HI2" s="8" t="s">
        <v>277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8" t="s">
        <v>277</v>
      </c>
      <c r="HZ2" s="8" t="s">
        <v>277</v>
      </c>
      <c r="IA2" s="8" t="s">
        <v>277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8" t="s">
        <v>277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42036</v>
      </c>
      <c r="B11" s="9">
        <v>969.096</v>
      </c>
      <c r="C11" s="9">
        <v>371.07799999999997</v>
      </c>
      <c r="D11" s="9">
        <v>598.01800000000003</v>
      </c>
      <c r="E11" s="9">
        <v>99.47</v>
      </c>
      <c r="F11" s="9">
        <v>37.970999999999997</v>
      </c>
      <c r="G11" s="9">
        <v>61.499000000000002</v>
      </c>
      <c r="H11" s="9">
        <v>174.386</v>
      </c>
      <c r="I11" s="9">
        <v>74.563000000000002</v>
      </c>
      <c r="J11" s="9">
        <v>99.822999999999993</v>
      </c>
      <c r="K11" s="9">
        <v>245.85599999999999</v>
      </c>
      <c r="L11" s="9">
        <v>100.974</v>
      </c>
      <c r="M11" s="9">
        <v>144.88300000000001</v>
      </c>
      <c r="N11" s="9">
        <v>449.38299999999998</v>
      </c>
      <c r="O11" s="9">
        <v>157.57</v>
      </c>
      <c r="P11" s="9">
        <v>291.81200000000001</v>
      </c>
      <c r="Q11" s="9">
        <v>40</v>
      </c>
      <c r="R11" s="9">
        <v>27.977</v>
      </c>
      <c r="S11" s="9">
        <v>48</v>
      </c>
      <c r="T11" s="9">
        <v>948.98299999999995</v>
      </c>
      <c r="U11" s="9">
        <v>358.65499999999997</v>
      </c>
      <c r="V11" s="9">
        <v>590.32799999999997</v>
      </c>
      <c r="W11" s="9">
        <v>97.843000000000004</v>
      </c>
      <c r="X11" s="9">
        <v>37.970999999999997</v>
      </c>
      <c r="Y11" s="9">
        <v>59.872</v>
      </c>
      <c r="Z11" s="9">
        <v>172.114</v>
      </c>
      <c r="AA11" s="9">
        <v>72.290000000000006</v>
      </c>
      <c r="AB11" s="9">
        <v>99.822999999999993</v>
      </c>
      <c r="AC11" s="9">
        <v>243.49</v>
      </c>
      <c r="AD11" s="9">
        <v>99.129000000000005</v>
      </c>
      <c r="AE11" s="9">
        <v>144.36099999999999</v>
      </c>
      <c r="AF11" s="9">
        <v>435.536</v>
      </c>
      <c r="AG11" s="9">
        <v>149.26499999999999</v>
      </c>
      <c r="AH11" s="9">
        <v>286.27199999999999</v>
      </c>
      <c r="AI11" s="9">
        <v>39</v>
      </c>
      <c r="AJ11" s="9">
        <v>26</v>
      </c>
      <c r="AK11" s="9">
        <v>47</v>
      </c>
      <c r="AL11" s="9">
        <v>345.63600000000002</v>
      </c>
      <c r="AM11" s="9">
        <v>156.488</v>
      </c>
      <c r="AN11" s="9">
        <v>189.148</v>
      </c>
      <c r="AO11" s="9">
        <v>35.433999999999997</v>
      </c>
      <c r="AP11" s="9">
        <v>14.196</v>
      </c>
      <c r="AQ11" s="9">
        <v>21.239000000000001</v>
      </c>
      <c r="AR11" s="9">
        <v>82.811000000000007</v>
      </c>
      <c r="AS11" s="9">
        <v>37.427</v>
      </c>
      <c r="AT11" s="9">
        <v>45.384</v>
      </c>
      <c r="AU11" s="9">
        <v>98.341999999999999</v>
      </c>
      <c r="AV11" s="9">
        <v>43.545000000000002</v>
      </c>
      <c r="AW11" s="9">
        <v>54.796999999999997</v>
      </c>
      <c r="AX11" s="9">
        <v>129.05000000000001</v>
      </c>
      <c r="AY11" s="9">
        <v>61.320999999999998</v>
      </c>
      <c r="AZ11" s="9">
        <v>67.728999999999999</v>
      </c>
      <c r="BA11" s="9">
        <v>26</v>
      </c>
      <c r="BB11" s="9">
        <v>26</v>
      </c>
      <c r="BC11" s="9">
        <v>21</v>
      </c>
      <c r="BD11" s="9">
        <v>334.94900000000001</v>
      </c>
      <c r="BE11" s="9">
        <v>116.598</v>
      </c>
      <c r="BF11" s="9">
        <v>218.35</v>
      </c>
      <c r="BG11" s="9">
        <v>40.792999999999999</v>
      </c>
      <c r="BH11" s="9">
        <v>16.661000000000001</v>
      </c>
      <c r="BI11" s="9">
        <v>24.132000000000001</v>
      </c>
      <c r="BJ11" s="9">
        <v>55.712000000000003</v>
      </c>
      <c r="BK11" s="9">
        <v>21.295999999999999</v>
      </c>
      <c r="BL11" s="9">
        <v>34.414999999999999</v>
      </c>
      <c r="BM11" s="9">
        <v>85.975999999999999</v>
      </c>
      <c r="BN11" s="9">
        <v>31.32</v>
      </c>
      <c r="BO11" s="9">
        <v>54.655000000000001</v>
      </c>
      <c r="BP11" s="9">
        <v>152.46799999999999</v>
      </c>
      <c r="BQ11" s="9">
        <v>47.320999999999998</v>
      </c>
      <c r="BR11" s="9">
        <v>105.14700000000001</v>
      </c>
      <c r="BS11" s="9">
        <v>40</v>
      </c>
      <c r="BT11" s="9">
        <v>26</v>
      </c>
      <c r="BU11" s="9">
        <v>48.61</v>
      </c>
      <c r="BV11" s="9">
        <v>185.75800000000001</v>
      </c>
      <c r="BW11" s="9">
        <v>72.17</v>
      </c>
      <c r="BX11" s="9">
        <v>113.58799999999999</v>
      </c>
      <c r="BY11" s="9">
        <v>25.437999999999999</v>
      </c>
      <c r="BZ11" s="9">
        <v>10.911</v>
      </c>
      <c r="CA11" s="9">
        <v>14.526999999999999</v>
      </c>
      <c r="CB11" s="9">
        <v>36.170999999999999</v>
      </c>
      <c r="CC11" s="9">
        <v>15.641999999999999</v>
      </c>
      <c r="CD11" s="9">
        <v>20.529</v>
      </c>
      <c r="CE11" s="9">
        <v>51.408999999999999</v>
      </c>
      <c r="CF11" s="9">
        <v>19.356999999999999</v>
      </c>
      <c r="CG11" s="9">
        <v>32.052</v>
      </c>
      <c r="CH11" s="9">
        <v>72.739999999999995</v>
      </c>
      <c r="CI11" s="9">
        <v>26.26</v>
      </c>
      <c r="CJ11" s="9">
        <v>46.48</v>
      </c>
      <c r="CK11" s="9">
        <v>26</v>
      </c>
      <c r="CL11" s="9">
        <v>19.858000000000001</v>
      </c>
      <c r="CM11" s="9">
        <v>30.343</v>
      </c>
      <c r="CN11" s="9">
        <v>149.191</v>
      </c>
      <c r="CO11" s="9">
        <v>44.427999999999997</v>
      </c>
      <c r="CP11" s="9">
        <v>104.762</v>
      </c>
      <c r="CQ11" s="9">
        <v>15.355</v>
      </c>
      <c r="CR11" s="9">
        <v>5.75</v>
      </c>
      <c r="CS11" s="9">
        <v>9.6050000000000004</v>
      </c>
      <c r="CT11" s="9">
        <v>19.541</v>
      </c>
      <c r="CU11" s="9">
        <v>5.6539999999999999</v>
      </c>
      <c r="CV11" s="9">
        <v>13.887</v>
      </c>
      <c r="CW11" s="9">
        <v>34.566000000000003</v>
      </c>
      <c r="CX11" s="9">
        <v>11.962999999999999</v>
      </c>
      <c r="CY11" s="9">
        <v>22.603000000000002</v>
      </c>
      <c r="CZ11" s="9">
        <v>79.727999999999994</v>
      </c>
      <c r="DA11" s="9">
        <v>21.061</v>
      </c>
      <c r="DB11" s="9">
        <v>58.667000000000002</v>
      </c>
      <c r="DC11" s="9">
        <v>52</v>
      </c>
      <c r="DD11" s="9">
        <v>40.796999999999997</v>
      </c>
      <c r="DE11" s="9">
        <v>52</v>
      </c>
      <c r="DF11" s="9">
        <v>268.39800000000002</v>
      </c>
      <c r="DG11" s="9">
        <v>85.567999999999998</v>
      </c>
      <c r="DH11" s="9">
        <v>182.83</v>
      </c>
      <c r="DI11" s="9">
        <v>21.614999999999998</v>
      </c>
      <c r="DJ11" s="9">
        <v>7.1139999999999999</v>
      </c>
      <c r="DK11" s="9">
        <v>14.500999999999999</v>
      </c>
      <c r="DL11" s="9">
        <v>33.591999999999999</v>
      </c>
      <c r="DM11" s="9">
        <v>13.567</v>
      </c>
      <c r="DN11" s="9">
        <v>20.024000000000001</v>
      </c>
      <c r="DO11" s="9">
        <v>59.171999999999997</v>
      </c>
      <c r="DP11" s="9">
        <v>24.263999999999999</v>
      </c>
      <c r="DQ11" s="9">
        <v>34.908999999999999</v>
      </c>
      <c r="DR11" s="9">
        <v>154.01900000000001</v>
      </c>
      <c r="DS11" s="9">
        <v>40.622999999999998</v>
      </c>
      <c r="DT11" s="9">
        <v>113.396</v>
      </c>
      <c r="DU11" s="9">
        <v>52</v>
      </c>
      <c r="DV11" s="9">
        <v>39</v>
      </c>
      <c r="DW11" s="9">
        <v>100</v>
      </c>
      <c r="DX11" s="9">
        <v>160.989</v>
      </c>
      <c r="DY11" s="9">
        <v>45.863</v>
      </c>
      <c r="DZ11" s="9">
        <v>115.126</v>
      </c>
      <c r="EA11" s="9">
        <v>12.042999999999999</v>
      </c>
      <c r="EB11" s="9">
        <v>3.7639999999999998</v>
      </c>
      <c r="EC11" s="9">
        <v>8.2789999999999999</v>
      </c>
      <c r="ED11" s="9">
        <v>21.381</v>
      </c>
      <c r="EE11" s="9">
        <v>7.4009999999999998</v>
      </c>
      <c r="EF11" s="9">
        <v>13.98</v>
      </c>
      <c r="EG11" s="9">
        <v>39.607999999999997</v>
      </c>
      <c r="EH11" s="9">
        <v>16.260999999999999</v>
      </c>
      <c r="EI11" s="9">
        <v>23.346</v>
      </c>
      <c r="EJ11" s="9">
        <v>87.956999999999994</v>
      </c>
      <c r="EK11" s="9">
        <v>18.437000000000001</v>
      </c>
      <c r="EL11" s="9">
        <v>69.52</v>
      </c>
      <c r="EM11" s="9">
        <v>52</v>
      </c>
      <c r="EN11" s="9">
        <v>31.004000000000001</v>
      </c>
      <c r="EO11" s="9">
        <v>63.033999999999999</v>
      </c>
      <c r="EP11" s="9">
        <v>107.40900000000001</v>
      </c>
      <c r="EQ11" s="9">
        <v>39.704999999999998</v>
      </c>
      <c r="ER11" s="9">
        <v>67.703999999999994</v>
      </c>
      <c r="ES11" s="9">
        <v>9.5719999999999992</v>
      </c>
      <c r="ET11" s="9">
        <v>3.351</v>
      </c>
      <c r="EU11" s="9">
        <v>6.2220000000000004</v>
      </c>
      <c r="EV11" s="9">
        <v>12.211</v>
      </c>
      <c r="EW11" s="9">
        <v>6.1669999999999998</v>
      </c>
      <c r="EX11" s="9">
        <v>6.0439999999999996</v>
      </c>
      <c r="EY11" s="9">
        <v>19.565000000000001</v>
      </c>
      <c r="EZ11" s="9">
        <v>8.0030000000000001</v>
      </c>
      <c r="FA11" s="9">
        <v>11.561999999999999</v>
      </c>
      <c r="FB11" s="9">
        <v>66.061000000000007</v>
      </c>
      <c r="FC11" s="9">
        <v>22.186</v>
      </c>
      <c r="FD11" s="9">
        <v>43.875999999999998</v>
      </c>
      <c r="FE11" s="9">
        <v>100</v>
      </c>
      <c r="FF11" s="9">
        <v>52</v>
      </c>
      <c r="FG11" s="9">
        <v>104</v>
      </c>
      <c r="FH11" s="9">
        <v>20.113</v>
      </c>
      <c r="FI11" s="9">
        <v>12.423</v>
      </c>
      <c r="FJ11" s="9">
        <v>7.69</v>
      </c>
      <c r="FK11" s="9">
        <v>1.6279999999999999</v>
      </c>
      <c r="FL11" s="9">
        <v>0</v>
      </c>
      <c r="FM11" s="9">
        <v>1.6279999999999999</v>
      </c>
      <c r="FN11" s="9">
        <v>2.2730000000000001</v>
      </c>
      <c r="FO11" s="9">
        <v>2.2730000000000001</v>
      </c>
      <c r="FP11" s="9">
        <v>0</v>
      </c>
      <c r="FQ11" s="9">
        <v>2.367</v>
      </c>
      <c r="FR11" s="9">
        <v>1.845</v>
      </c>
      <c r="FS11" s="9">
        <v>0.52200000000000002</v>
      </c>
      <c r="FT11" s="9">
        <v>13.846</v>
      </c>
      <c r="FU11" s="9">
        <v>8.3059999999999992</v>
      </c>
      <c r="FV11" s="9">
        <v>5.5410000000000004</v>
      </c>
      <c r="FW11" s="9">
        <v>52</v>
      </c>
      <c r="FX11" s="9">
        <v>52</v>
      </c>
      <c r="FY11" s="9">
        <v>104</v>
      </c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996.38400000000001</v>
      </c>
      <c r="C12" s="9">
        <v>395.846</v>
      </c>
      <c r="D12" s="9">
        <v>600.53899999999999</v>
      </c>
      <c r="E12" s="9">
        <v>112.233</v>
      </c>
      <c r="F12" s="9">
        <v>49.722000000000001</v>
      </c>
      <c r="G12" s="9">
        <v>62.512</v>
      </c>
      <c r="H12" s="9">
        <v>159.809</v>
      </c>
      <c r="I12" s="9">
        <v>72.113</v>
      </c>
      <c r="J12" s="9">
        <v>87.695999999999998</v>
      </c>
      <c r="K12" s="9">
        <v>268.50299999999999</v>
      </c>
      <c r="L12" s="9">
        <v>108.996</v>
      </c>
      <c r="M12" s="9">
        <v>159.50700000000001</v>
      </c>
      <c r="N12" s="9">
        <v>455.84</v>
      </c>
      <c r="O12" s="9">
        <v>165.01499999999999</v>
      </c>
      <c r="P12" s="9">
        <v>290.82400000000001</v>
      </c>
      <c r="Q12" s="9">
        <v>39</v>
      </c>
      <c r="R12" s="9">
        <v>30</v>
      </c>
      <c r="S12" s="9">
        <v>47</v>
      </c>
      <c r="T12" s="9">
        <v>976.25199999999995</v>
      </c>
      <c r="U12" s="9">
        <v>382.29199999999997</v>
      </c>
      <c r="V12" s="9">
        <v>593.96</v>
      </c>
      <c r="W12" s="9">
        <v>110.53</v>
      </c>
      <c r="X12" s="9">
        <v>48.018999999999998</v>
      </c>
      <c r="Y12" s="9">
        <v>62.512</v>
      </c>
      <c r="Z12" s="9">
        <v>159.10900000000001</v>
      </c>
      <c r="AA12" s="9">
        <v>71.733999999999995</v>
      </c>
      <c r="AB12" s="9">
        <v>87.376000000000005</v>
      </c>
      <c r="AC12" s="9">
        <v>264.78199999999998</v>
      </c>
      <c r="AD12" s="9">
        <v>106.26300000000001</v>
      </c>
      <c r="AE12" s="9">
        <v>158.518</v>
      </c>
      <c r="AF12" s="9">
        <v>441.83</v>
      </c>
      <c r="AG12" s="9">
        <v>156.27699999999999</v>
      </c>
      <c r="AH12" s="9">
        <v>285.55399999999997</v>
      </c>
      <c r="AI12" s="9">
        <v>39</v>
      </c>
      <c r="AJ12" s="9">
        <v>29.579000000000001</v>
      </c>
      <c r="AK12" s="9">
        <v>47</v>
      </c>
      <c r="AL12" s="9">
        <v>367.33100000000002</v>
      </c>
      <c r="AM12" s="9">
        <v>173.37700000000001</v>
      </c>
      <c r="AN12" s="9">
        <v>193.95400000000001</v>
      </c>
      <c r="AO12" s="9">
        <v>48.235999999999997</v>
      </c>
      <c r="AP12" s="9">
        <v>22.783999999999999</v>
      </c>
      <c r="AQ12" s="9">
        <v>25.452000000000002</v>
      </c>
      <c r="AR12" s="9">
        <v>79.167000000000002</v>
      </c>
      <c r="AS12" s="9">
        <v>41.116999999999997</v>
      </c>
      <c r="AT12" s="9">
        <v>38.049999999999997</v>
      </c>
      <c r="AU12" s="9">
        <v>102.877</v>
      </c>
      <c r="AV12" s="9">
        <v>51.595999999999997</v>
      </c>
      <c r="AW12" s="9">
        <v>51.281999999999996</v>
      </c>
      <c r="AX12" s="9">
        <v>137.05099999999999</v>
      </c>
      <c r="AY12" s="9">
        <v>57.881</v>
      </c>
      <c r="AZ12" s="9">
        <v>79.17</v>
      </c>
      <c r="BA12" s="9">
        <v>26</v>
      </c>
      <c r="BB12" s="9">
        <v>24</v>
      </c>
      <c r="BC12" s="9">
        <v>26</v>
      </c>
      <c r="BD12" s="9">
        <v>333.89499999999998</v>
      </c>
      <c r="BE12" s="9">
        <v>114.39100000000001</v>
      </c>
      <c r="BF12" s="9">
        <v>219.505</v>
      </c>
      <c r="BG12" s="9">
        <v>40.529000000000003</v>
      </c>
      <c r="BH12" s="9">
        <v>15.388</v>
      </c>
      <c r="BI12" s="9">
        <v>25.140999999999998</v>
      </c>
      <c r="BJ12" s="9">
        <v>47.442</v>
      </c>
      <c r="BK12" s="9">
        <v>19.364999999999998</v>
      </c>
      <c r="BL12" s="9">
        <v>28.077000000000002</v>
      </c>
      <c r="BM12" s="9">
        <v>94.248000000000005</v>
      </c>
      <c r="BN12" s="9">
        <v>30.077999999999999</v>
      </c>
      <c r="BO12" s="9">
        <v>64.17</v>
      </c>
      <c r="BP12" s="9">
        <v>151.67599999999999</v>
      </c>
      <c r="BQ12" s="9">
        <v>49.56</v>
      </c>
      <c r="BR12" s="9">
        <v>102.116</v>
      </c>
      <c r="BS12" s="9">
        <v>39</v>
      </c>
      <c r="BT12" s="9">
        <v>28.445</v>
      </c>
      <c r="BU12" s="9">
        <v>43</v>
      </c>
      <c r="BV12" s="9">
        <v>178.52799999999999</v>
      </c>
      <c r="BW12" s="9">
        <v>73.41</v>
      </c>
      <c r="BX12" s="9">
        <v>105.11799999999999</v>
      </c>
      <c r="BY12" s="9">
        <v>22.167000000000002</v>
      </c>
      <c r="BZ12" s="9">
        <v>8.4149999999999991</v>
      </c>
      <c r="CA12" s="9">
        <v>13.752000000000001</v>
      </c>
      <c r="CB12" s="9">
        <v>28.332000000000001</v>
      </c>
      <c r="CC12" s="9">
        <v>14.436</v>
      </c>
      <c r="CD12" s="9">
        <v>13.896000000000001</v>
      </c>
      <c r="CE12" s="9">
        <v>55.470999999999997</v>
      </c>
      <c r="CF12" s="9">
        <v>21.654</v>
      </c>
      <c r="CG12" s="9">
        <v>33.817</v>
      </c>
      <c r="CH12" s="9">
        <v>72.558000000000007</v>
      </c>
      <c r="CI12" s="9">
        <v>28.905000000000001</v>
      </c>
      <c r="CJ12" s="9">
        <v>43.652999999999999</v>
      </c>
      <c r="CK12" s="9">
        <v>30</v>
      </c>
      <c r="CL12" s="9">
        <v>26</v>
      </c>
      <c r="CM12" s="9">
        <v>34</v>
      </c>
      <c r="CN12" s="9">
        <v>155.36699999999999</v>
      </c>
      <c r="CO12" s="9">
        <v>40.98</v>
      </c>
      <c r="CP12" s="9">
        <v>114.387</v>
      </c>
      <c r="CQ12" s="9">
        <v>18.361999999999998</v>
      </c>
      <c r="CR12" s="9">
        <v>6.9729999999999999</v>
      </c>
      <c r="CS12" s="9">
        <v>11.388999999999999</v>
      </c>
      <c r="CT12" s="9">
        <v>19.11</v>
      </c>
      <c r="CU12" s="9">
        <v>4.9290000000000003</v>
      </c>
      <c r="CV12" s="9">
        <v>14.180999999999999</v>
      </c>
      <c r="CW12" s="9">
        <v>38.777000000000001</v>
      </c>
      <c r="CX12" s="9">
        <v>8.4239999999999995</v>
      </c>
      <c r="CY12" s="9">
        <v>30.353000000000002</v>
      </c>
      <c r="CZ12" s="9">
        <v>79.117999999999995</v>
      </c>
      <c r="DA12" s="9">
        <v>20.655000000000001</v>
      </c>
      <c r="DB12" s="9">
        <v>58.463000000000001</v>
      </c>
      <c r="DC12" s="9">
        <v>52</v>
      </c>
      <c r="DD12" s="9">
        <v>49.777999999999999</v>
      </c>
      <c r="DE12" s="9">
        <v>52</v>
      </c>
      <c r="DF12" s="9">
        <v>275.02600000000001</v>
      </c>
      <c r="DG12" s="9">
        <v>94.524000000000001</v>
      </c>
      <c r="DH12" s="9">
        <v>180.501</v>
      </c>
      <c r="DI12" s="9">
        <v>21.765000000000001</v>
      </c>
      <c r="DJ12" s="9">
        <v>9.8469999999999995</v>
      </c>
      <c r="DK12" s="9">
        <v>11.917999999999999</v>
      </c>
      <c r="DL12" s="9">
        <v>32.500999999999998</v>
      </c>
      <c r="DM12" s="9">
        <v>11.252000000000001</v>
      </c>
      <c r="DN12" s="9">
        <v>21.248999999999999</v>
      </c>
      <c r="DO12" s="9">
        <v>67.656000000000006</v>
      </c>
      <c r="DP12" s="9">
        <v>24.59</v>
      </c>
      <c r="DQ12" s="9">
        <v>43.066000000000003</v>
      </c>
      <c r="DR12" s="9">
        <v>153.10400000000001</v>
      </c>
      <c r="DS12" s="9">
        <v>48.835999999999999</v>
      </c>
      <c r="DT12" s="9">
        <v>104.268</v>
      </c>
      <c r="DU12" s="9">
        <v>52</v>
      </c>
      <c r="DV12" s="9">
        <v>52</v>
      </c>
      <c r="DW12" s="9">
        <v>52</v>
      </c>
      <c r="DX12" s="9">
        <v>169.05</v>
      </c>
      <c r="DY12" s="9">
        <v>48.094999999999999</v>
      </c>
      <c r="DZ12" s="9">
        <v>120.955</v>
      </c>
      <c r="EA12" s="9">
        <v>13.429</v>
      </c>
      <c r="EB12" s="9">
        <v>5.0579999999999998</v>
      </c>
      <c r="EC12" s="9">
        <v>8.3699999999999992</v>
      </c>
      <c r="ED12" s="9">
        <v>20.475999999999999</v>
      </c>
      <c r="EE12" s="9">
        <v>4.2309999999999999</v>
      </c>
      <c r="EF12" s="9">
        <v>16.245000000000001</v>
      </c>
      <c r="EG12" s="9">
        <v>40.792000000000002</v>
      </c>
      <c r="EH12" s="9">
        <v>14.500999999999999</v>
      </c>
      <c r="EI12" s="9">
        <v>26.291</v>
      </c>
      <c r="EJ12" s="9">
        <v>94.352999999999994</v>
      </c>
      <c r="EK12" s="9">
        <v>24.303999999999998</v>
      </c>
      <c r="EL12" s="9">
        <v>70.048000000000002</v>
      </c>
      <c r="EM12" s="9">
        <v>52</v>
      </c>
      <c r="EN12" s="9">
        <v>51.936</v>
      </c>
      <c r="EO12" s="9">
        <v>52</v>
      </c>
      <c r="EP12" s="9">
        <v>105.976</v>
      </c>
      <c r="EQ12" s="9">
        <v>46.429000000000002</v>
      </c>
      <c r="ER12" s="9">
        <v>59.545999999999999</v>
      </c>
      <c r="ES12" s="9">
        <v>8.3360000000000003</v>
      </c>
      <c r="ET12" s="9">
        <v>4.7880000000000003</v>
      </c>
      <c r="EU12" s="9">
        <v>3.548</v>
      </c>
      <c r="EV12" s="9">
        <v>12.025</v>
      </c>
      <c r="EW12" s="9">
        <v>7.0209999999999999</v>
      </c>
      <c r="EX12" s="9">
        <v>5.0030000000000001</v>
      </c>
      <c r="EY12" s="9">
        <v>26.864000000000001</v>
      </c>
      <c r="EZ12" s="9">
        <v>10.089</v>
      </c>
      <c r="FA12" s="9">
        <v>16.774999999999999</v>
      </c>
      <c r="FB12" s="9">
        <v>58.750999999999998</v>
      </c>
      <c r="FC12" s="9">
        <v>24.530999999999999</v>
      </c>
      <c r="FD12" s="9">
        <v>34.219000000000001</v>
      </c>
      <c r="FE12" s="9">
        <v>52</v>
      </c>
      <c r="FF12" s="9">
        <v>52</v>
      </c>
      <c r="FG12" s="9">
        <v>52</v>
      </c>
      <c r="FH12" s="9">
        <v>20.132999999999999</v>
      </c>
      <c r="FI12" s="9">
        <v>13.553000000000001</v>
      </c>
      <c r="FJ12" s="9">
        <v>6.5789999999999997</v>
      </c>
      <c r="FK12" s="9">
        <v>1.7030000000000001</v>
      </c>
      <c r="FL12" s="9">
        <v>1.7030000000000001</v>
      </c>
      <c r="FM12" s="9">
        <v>0</v>
      </c>
      <c r="FN12" s="9">
        <v>0.69899999999999995</v>
      </c>
      <c r="FO12" s="9">
        <v>0.379</v>
      </c>
      <c r="FP12" s="9">
        <v>0.32</v>
      </c>
      <c r="FQ12" s="9">
        <v>3.7210000000000001</v>
      </c>
      <c r="FR12" s="9">
        <v>2.7330000000000001</v>
      </c>
      <c r="FS12" s="9">
        <v>0.98899999999999999</v>
      </c>
      <c r="FT12" s="9">
        <v>14.009</v>
      </c>
      <c r="FU12" s="9">
        <v>8.7390000000000008</v>
      </c>
      <c r="FV12" s="9">
        <v>5.27</v>
      </c>
      <c r="FW12" s="9">
        <v>73.575000000000003</v>
      </c>
      <c r="FX12" s="9">
        <v>68.421000000000006</v>
      </c>
      <c r="FY12" s="9">
        <v>91.402000000000001</v>
      </c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1022.523</v>
      </c>
      <c r="C13" s="9">
        <v>401.38900000000001</v>
      </c>
      <c r="D13" s="9">
        <v>621.13400000000001</v>
      </c>
      <c r="E13" s="9">
        <v>102.407</v>
      </c>
      <c r="F13" s="9">
        <v>47.939</v>
      </c>
      <c r="G13" s="9">
        <v>54.468000000000004</v>
      </c>
      <c r="H13" s="9">
        <v>178.09100000000001</v>
      </c>
      <c r="I13" s="9">
        <v>77.802999999999997</v>
      </c>
      <c r="J13" s="9">
        <v>100.289</v>
      </c>
      <c r="K13" s="9">
        <v>295.96199999999999</v>
      </c>
      <c r="L13" s="9">
        <v>118.255</v>
      </c>
      <c r="M13" s="9">
        <v>177.70699999999999</v>
      </c>
      <c r="N13" s="9">
        <v>446.06299999999999</v>
      </c>
      <c r="O13" s="9">
        <v>157.392</v>
      </c>
      <c r="P13" s="9">
        <v>288.67099999999999</v>
      </c>
      <c r="Q13" s="9">
        <v>34</v>
      </c>
      <c r="R13" s="9">
        <v>26</v>
      </c>
      <c r="S13" s="9">
        <v>43</v>
      </c>
      <c r="T13" s="9">
        <v>1003.8869999999999</v>
      </c>
      <c r="U13" s="9">
        <v>389.70400000000001</v>
      </c>
      <c r="V13" s="9">
        <v>614.18299999999999</v>
      </c>
      <c r="W13" s="9">
        <v>100.892</v>
      </c>
      <c r="X13" s="9">
        <v>47.603000000000002</v>
      </c>
      <c r="Y13" s="9">
        <v>53.289000000000001</v>
      </c>
      <c r="Z13" s="9">
        <v>176.596</v>
      </c>
      <c r="AA13" s="9">
        <v>76.915000000000006</v>
      </c>
      <c r="AB13" s="9">
        <v>99.680999999999997</v>
      </c>
      <c r="AC13" s="9">
        <v>292.50599999999997</v>
      </c>
      <c r="AD13" s="9">
        <v>116.05800000000001</v>
      </c>
      <c r="AE13" s="9">
        <v>176.44900000000001</v>
      </c>
      <c r="AF13" s="9">
        <v>433.89400000000001</v>
      </c>
      <c r="AG13" s="9">
        <v>149.12799999999999</v>
      </c>
      <c r="AH13" s="9">
        <v>284.76499999999999</v>
      </c>
      <c r="AI13" s="9">
        <v>34</v>
      </c>
      <c r="AJ13" s="9">
        <v>26</v>
      </c>
      <c r="AK13" s="9">
        <v>43</v>
      </c>
      <c r="AL13" s="9">
        <v>370.97199999999998</v>
      </c>
      <c r="AM13" s="9">
        <v>167.48500000000001</v>
      </c>
      <c r="AN13" s="9">
        <v>203.48699999999999</v>
      </c>
      <c r="AO13" s="9">
        <v>38.390999999999998</v>
      </c>
      <c r="AP13" s="9">
        <v>22.989000000000001</v>
      </c>
      <c r="AQ13" s="9">
        <v>15.401999999999999</v>
      </c>
      <c r="AR13" s="9">
        <v>86.704999999999998</v>
      </c>
      <c r="AS13" s="9">
        <v>41.81</v>
      </c>
      <c r="AT13" s="9">
        <v>44.895000000000003</v>
      </c>
      <c r="AU13" s="9">
        <v>115.617</v>
      </c>
      <c r="AV13" s="9">
        <v>49.378999999999998</v>
      </c>
      <c r="AW13" s="9">
        <v>66.238</v>
      </c>
      <c r="AX13" s="9">
        <v>130.25899999999999</v>
      </c>
      <c r="AY13" s="9">
        <v>53.307000000000002</v>
      </c>
      <c r="AZ13" s="9">
        <v>76.953000000000003</v>
      </c>
      <c r="BA13" s="9">
        <v>26</v>
      </c>
      <c r="BB13" s="9">
        <v>20</v>
      </c>
      <c r="BC13" s="9">
        <v>26</v>
      </c>
      <c r="BD13" s="9">
        <v>365.98099999999999</v>
      </c>
      <c r="BE13" s="9">
        <v>131.63300000000001</v>
      </c>
      <c r="BF13" s="9">
        <v>234.34800000000001</v>
      </c>
      <c r="BG13" s="9">
        <v>43.143000000000001</v>
      </c>
      <c r="BH13" s="9">
        <v>17.68</v>
      </c>
      <c r="BI13" s="9">
        <v>25.463000000000001</v>
      </c>
      <c r="BJ13" s="9">
        <v>54.74</v>
      </c>
      <c r="BK13" s="9">
        <v>21.03</v>
      </c>
      <c r="BL13" s="9">
        <v>33.71</v>
      </c>
      <c r="BM13" s="9">
        <v>103.33</v>
      </c>
      <c r="BN13" s="9">
        <v>38.451000000000001</v>
      </c>
      <c r="BO13" s="9">
        <v>64.879000000000005</v>
      </c>
      <c r="BP13" s="9">
        <v>164.768</v>
      </c>
      <c r="BQ13" s="9">
        <v>54.470999999999997</v>
      </c>
      <c r="BR13" s="9">
        <v>110.29600000000001</v>
      </c>
      <c r="BS13" s="9">
        <v>40</v>
      </c>
      <c r="BT13" s="9">
        <v>34</v>
      </c>
      <c r="BU13" s="9">
        <v>47</v>
      </c>
      <c r="BV13" s="9">
        <v>199.57900000000001</v>
      </c>
      <c r="BW13" s="9">
        <v>82.128</v>
      </c>
      <c r="BX13" s="9">
        <v>117.45099999999999</v>
      </c>
      <c r="BY13" s="9">
        <v>23.29</v>
      </c>
      <c r="BZ13" s="9">
        <v>11.904</v>
      </c>
      <c r="CA13" s="9">
        <v>11.385999999999999</v>
      </c>
      <c r="CB13" s="9">
        <v>33.781999999999996</v>
      </c>
      <c r="CC13" s="9">
        <v>12.321</v>
      </c>
      <c r="CD13" s="9">
        <v>21.460999999999999</v>
      </c>
      <c r="CE13" s="9">
        <v>67.004000000000005</v>
      </c>
      <c r="CF13" s="9">
        <v>24.931000000000001</v>
      </c>
      <c r="CG13" s="9">
        <v>42.072000000000003</v>
      </c>
      <c r="CH13" s="9">
        <v>75.504000000000005</v>
      </c>
      <c r="CI13" s="9">
        <v>32.972000000000001</v>
      </c>
      <c r="CJ13" s="9">
        <v>42.531999999999996</v>
      </c>
      <c r="CK13" s="9">
        <v>26</v>
      </c>
      <c r="CL13" s="9">
        <v>32.273000000000003</v>
      </c>
      <c r="CM13" s="9">
        <v>26</v>
      </c>
      <c r="CN13" s="9">
        <v>166.40199999999999</v>
      </c>
      <c r="CO13" s="9">
        <v>49.505000000000003</v>
      </c>
      <c r="CP13" s="9">
        <v>116.89700000000001</v>
      </c>
      <c r="CQ13" s="9">
        <v>19.853000000000002</v>
      </c>
      <c r="CR13" s="9">
        <v>5.7770000000000001</v>
      </c>
      <c r="CS13" s="9">
        <v>14.077</v>
      </c>
      <c r="CT13" s="9">
        <v>20.957999999999998</v>
      </c>
      <c r="CU13" s="9">
        <v>8.7089999999999996</v>
      </c>
      <c r="CV13" s="9">
        <v>12.249000000000001</v>
      </c>
      <c r="CW13" s="9">
        <v>36.326999999999998</v>
      </c>
      <c r="CX13" s="9">
        <v>13.52</v>
      </c>
      <c r="CY13" s="9">
        <v>22.806000000000001</v>
      </c>
      <c r="CZ13" s="9">
        <v>89.263999999999996</v>
      </c>
      <c r="DA13" s="9">
        <v>21.498999999999999</v>
      </c>
      <c r="DB13" s="9">
        <v>67.765000000000001</v>
      </c>
      <c r="DC13" s="9">
        <v>52</v>
      </c>
      <c r="DD13" s="9">
        <v>34</v>
      </c>
      <c r="DE13" s="9">
        <v>52</v>
      </c>
      <c r="DF13" s="9">
        <v>266.93400000000003</v>
      </c>
      <c r="DG13" s="9">
        <v>90.585999999999999</v>
      </c>
      <c r="DH13" s="9">
        <v>176.34800000000001</v>
      </c>
      <c r="DI13" s="9">
        <v>19.358000000000001</v>
      </c>
      <c r="DJ13" s="9">
        <v>6.9340000000000002</v>
      </c>
      <c r="DK13" s="9">
        <v>12.423999999999999</v>
      </c>
      <c r="DL13" s="9">
        <v>35.15</v>
      </c>
      <c r="DM13" s="9">
        <v>14.074999999999999</v>
      </c>
      <c r="DN13" s="9">
        <v>21.076000000000001</v>
      </c>
      <c r="DO13" s="9">
        <v>73.558999999999997</v>
      </c>
      <c r="DP13" s="9">
        <v>28.227</v>
      </c>
      <c r="DQ13" s="9">
        <v>45.332000000000001</v>
      </c>
      <c r="DR13" s="9">
        <v>138.86699999999999</v>
      </c>
      <c r="DS13" s="9">
        <v>41.35</v>
      </c>
      <c r="DT13" s="9">
        <v>97.516000000000005</v>
      </c>
      <c r="DU13" s="9">
        <v>52</v>
      </c>
      <c r="DV13" s="9">
        <v>40</v>
      </c>
      <c r="DW13" s="9">
        <v>52</v>
      </c>
      <c r="DX13" s="9">
        <v>165.286</v>
      </c>
      <c r="DY13" s="9">
        <v>50.545000000000002</v>
      </c>
      <c r="DZ13" s="9">
        <v>114.74</v>
      </c>
      <c r="EA13" s="9">
        <v>13.108000000000001</v>
      </c>
      <c r="EB13" s="9">
        <v>5.7359999999999998</v>
      </c>
      <c r="EC13" s="9">
        <v>7.3719999999999999</v>
      </c>
      <c r="ED13" s="9">
        <v>21.911000000000001</v>
      </c>
      <c r="EE13" s="9">
        <v>8.4350000000000005</v>
      </c>
      <c r="EF13" s="9">
        <v>13.476000000000001</v>
      </c>
      <c r="EG13" s="9">
        <v>46.366999999999997</v>
      </c>
      <c r="EH13" s="9">
        <v>15.77</v>
      </c>
      <c r="EI13" s="9">
        <v>30.597000000000001</v>
      </c>
      <c r="EJ13" s="9">
        <v>83.899000000000001</v>
      </c>
      <c r="EK13" s="9">
        <v>20.603999999999999</v>
      </c>
      <c r="EL13" s="9">
        <v>63.295999999999999</v>
      </c>
      <c r="EM13" s="9">
        <v>52</v>
      </c>
      <c r="EN13" s="9">
        <v>33.566000000000003</v>
      </c>
      <c r="EO13" s="9">
        <v>52</v>
      </c>
      <c r="EP13" s="9">
        <v>101.648</v>
      </c>
      <c r="EQ13" s="9">
        <v>40.04</v>
      </c>
      <c r="ER13" s="9">
        <v>61.607999999999997</v>
      </c>
      <c r="ES13" s="9">
        <v>6.25</v>
      </c>
      <c r="ET13" s="9">
        <v>1.1970000000000001</v>
      </c>
      <c r="EU13" s="9">
        <v>5.0519999999999996</v>
      </c>
      <c r="EV13" s="9">
        <v>13.239000000000001</v>
      </c>
      <c r="EW13" s="9">
        <v>5.6390000000000002</v>
      </c>
      <c r="EX13" s="9">
        <v>7.6</v>
      </c>
      <c r="EY13" s="9">
        <v>27.192</v>
      </c>
      <c r="EZ13" s="9">
        <v>12.457000000000001</v>
      </c>
      <c r="FA13" s="9">
        <v>14.734999999999999</v>
      </c>
      <c r="FB13" s="9">
        <v>54.966999999999999</v>
      </c>
      <c r="FC13" s="9">
        <v>20.747</v>
      </c>
      <c r="FD13" s="9">
        <v>34.22</v>
      </c>
      <c r="FE13" s="9">
        <v>52</v>
      </c>
      <c r="FF13" s="9">
        <v>52</v>
      </c>
      <c r="FG13" s="9">
        <v>52</v>
      </c>
      <c r="FH13" s="9">
        <v>18.635000000000002</v>
      </c>
      <c r="FI13" s="9">
        <v>11.685</v>
      </c>
      <c r="FJ13" s="9">
        <v>6.9509999999999996</v>
      </c>
      <c r="FK13" s="9">
        <v>1.5149999999999999</v>
      </c>
      <c r="FL13" s="9">
        <v>0.33600000000000002</v>
      </c>
      <c r="FM13" s="9">
        <v>1.179</v>
      </c>
      <c r="FN13" s="9">
        <v>1.496</v>
      </c>
      <c r="FO13" s="9">
        <v>0.88700000000000001</v>
      </c>
      <c r="FP13" s="9">
        <v>0.60799999999999998</v>
      </c>
      <c r="FQ13" s="9">
        <v>3.456</v>
      </c>
      <c r="FR13" s="9">
        <v>2.198</v>
      </c>
      <c r="FS13" s="9">
        <v>1.258</v>
      </c>
      <c r="FT13" s="9">
        <v>12.169</v>
      </c>
      <c r="FU13" s="9">
        <v>8.2639999999999993</v>
      </c>
      <c r="FV13" s="9">
        <v>3.9049999999999998</v>
      </c>
      <c r="FW13" s="9">
        <v>104</v>
      </c>
      <c r="FX13" s="9">
        <v>64.227000000000004</v>
      </c>
      <c r="FY13" s="9">
        <v>104</v>
      </c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1028.752</v>
      </c>
      <c r="C14" s="9">
        <v>392.67899999999997</v>
      </c>
      <c r="D14" s="9">
        <v>636.072</v>
      </c>
      <c r="E14" s="9">
        <v>103.324</v>
      </c>
      <c r="F14" s="9">
        <v>38.024999999999999</v>
      </c>
      <c r="G14" s="9">
        <v>65.299000000000007</v>
      </c>
      <c r="H14" s="9">
        <v>191.803</v>
      </c>
      <c r="I14" s="9">
        <v>78.084999999999994</v>
      </c>
      <c r="J14" s="9">
        <v>113.717</v>
      </c>
      <c r="K14" s="9">
        <v>261.29500000000002</v>
      </c>
      <c r="L14" s="9">
        <v>97.876999999999995</v>
      </c>
      <c r="M14" s="9">
        <v>163.41800000000001</v>
      </c>
      <c r="N14" s="9">
        <v>472.32900000000001</v>
      </c>
      <c r="O14" s="9">
        <v>178.69200000000001</v>
      </c>
      <c r="P14" s="9">
        <v>293.637</v>
      </c>
      <c r="Q14" s="9">
        <v>43</v>
      </c>
      <c r="R14" s="9">
        <v>39</v>
      </c>
      <c r="S14" s="9">
        <v>43</v>
      </c>
      <c r="T14" s="9">
        <v>1005.216</v>
      </c>
      <c r="U14" s="9">
        <v>377.57</v>
      </c>
      <c r="V14" s="9">
        <v>627.64599999999996</v>
      </c>
      <c r="W14" s="9">
        <v>101.792</v>
      </c>
      <c r="X14" s="9">
        <v>37.561</v>
      </c>
      <c r="Y14" s="9">
        <v>64.23</v>
      </c>
      <c r="Z14" s="9">
        <v>189.67699999999999</v>
      </c>
      <c r="AA14" s="9">
        <v>75.959999999999994</v>
      </c>
      <c r="AB14" s="9">
        <v>113.717</v>
      </c>
      <c r="AC14" s="9">
        <v>256.94200000000001</v>
      </c>
      <c r="AD14" s="9">
        <v>95.268000000000001</v>
      </c>
      <c r="AE14" s="9">
        <v>161.673</v>
      </c>
      <c r="AF14" s="9">
        <v>456.80599999999998</v>
      </c>
      <c r="AG14" s="9">
        <v>168.78</v>
      </c>
      <c r="AH14" s="9">
        <v>288.02499999999998</v>
      </c>
      <c r="AI14" s="9">
        <v>40</v>
      </c>
      <c r="AJ14" s="9">
        <v>38.606000000000002</v>
      </c>
      <c r="AK14" s="9">
        <v>43</v>
      </c>
      <c r="AL14" s="9">
        <v>357.81200000000001</v>
      </c>
      <c r="AM14" s="9">
        <v>159.09700000000001</v>
      </c>
      <c r="AN14" s="9">
        <v>198.71600000000001</v>
      </c>
      <c r="AO14" s="9">
        <v>33.116999999999997</v>
      </c>
      <c r="AP14" s="9">
        <v>15.606</v>
      </c>
      <c r="AQ14" s="9">
        <v>17.510999999999999</v>
      </c>
      <c r="AR14" s="9">
        <v>84.879000000000005</v>
      </c>
      <c r="AS14" s="9">
        <v>38.581000000000003</v>
      </c>
      <c r="AT14" s="9">
        <v>46.298000000000002</v>
      </c>
      <c r="AU14" s="9">
        <v>100.11799999999999</v>
      </c>
      <c r="AV14" s="9">
        <v>41.625</v>
      </c>
      <c r="AW14" s="9">
        <v>58.491999999999997</v>
      </c>
      <c r="AX14" s="9">
        <v>139.69900000000001</v>
      </c>
      <c r="AY14" s="9">
        <v>63.284999999999997</v>
      </c>
      <c r="AZ14" s="9">
        <v>76.414000000000001</v>
      </c>
      <c r="BA14" s="9">
        <v>26</v>
      </c>
      <c r="BB14" s="9">
        <v>26</v>
      </c>
      <c r="BC14" s="9">
        <v>26</v>
      </c>
      <c r="BD14" s="9">
        <v>359.90300000000002</v>
      </c>
      <c r="BE14" s="9">
        <v>124.578</v>
      </c>
      <c r="BF14" s="9">
        <v>235.32499999999999</v>
      </c>
      <c r="BG14" s="9">
        <v>42.728999999999999</v>
      </c>
      <c r="BH14" s="9">
        <v>13.414</v>
      </c>
      <c r="BI14" s="9">
        <v>29.315000000000001</v>
      </c>
      <c r="BJ14" s="9">
        <v>60.113</v>
      </c>
      <c r="BK14" s="9">
        <v>22.548999999999999</v>
      </c>
      <c r="BL14" s="9">
        <v>37.564</v>
      </c>
      <c r="BM14" s="9">
        <v>98.921000000000006</v>
      </c>
      <c r="BN14" s="9">
        <v>32.808999999999997</v>
      </c>
      <c r="BO14" s="9">
        <v>66.111999999999995</v>
      </c>
      <c r="BP14" s="9">
        <v>158.13999999999999</v>
      </c>
      <c r="BQ14" s="9">
        <v>55.805999999999997</v>
      </c>
      <c r="BR14" s="9">
        <v>102.333</v>
      </c>
      <c r="BS14" s="9">
        <v>40</v>
      </c>
      <c r="BT14" s="9">
        <v>39</v>
      </c>
      <c r="BU14" s="9">
        <v>40</v>
      </c>
      <c r="BV14" s="9">
        <v>189.78200000000001</v>
      </c>
      <c r="BW14" s="9">
        <v>72.174999999999997</v>
      </c>
      <c r="BX14" s="9">
        <v>117.608</v>
      </c>
      <c r="BY14" s="9">
        <v>21.606999999999999</v>
      </c>
      <c r="BZ14" s="9">
        <v>8.0329999999999995</v>
      </c>
      <c r="CA14" s="9">
        <v>13.574</v>
      </c>
      <c r="CB14" s="9">
        <v>35.158999999999999</v>
      </c>
      <c r="CC14" s="9">
        <v>13.018000000000001</v>
      </c>
      <c r="CD14" s="9">
        <v>22.140999999999998</v>
      </c>
      <c r="CE14" s="9">
        <v>55.756999999999998</v>
      </c>
      <c r="CF14" s="9">
        <v>17.581</v>
      </c>
      <c r="CG14" s="9">
        <v>38.176000000000002</v>
      </c>
      <c r="CH14" s="9">
        <v>77.259</v>
      </c>
      <c r="CI14" s="9">
        <v>33.542000000000002</v>
      </c>
      <c r="CJ14" s="9">
        <v>43.716999999999999</v>
      </c>
      <c r="CK14" s="9">
        <v>34</v>
      </c>
      <c r="CL14" s="9">
        <v>35.917999999999999</v>
      </c>
      <c r="CM14" s="9">
        <v>30.704999999999998</v>
      </c>
      <c r="CN14" s="9">
        <v>170.12100000000001</v>
      </c>
      <c r="CO14" s="9">
        <v>52.402999999999999</v>
      </c>
      <c r="CP14" s="9">
        <v>117.718</v>
      </c>
      <c r="CQ14" s="9">
        <v>21.122</v>
      </c>
      <c r="CR14" s="9">
        <v>5.3810000000000002</v>
      </c>
      <c r="CS14" s="9">
        <v>15.741</v>
      </c>
      <c r="CT14" s="9">
        <v>24.954000000000001</v>
      </c>
      <c r="CU14" s="9">
        <v>9.5299999999999994</v>
      </c>
      <c r="CV14" s="9">
        <v>15.423999999999999</v>
      </c>
      <c r="CW14" s="9">
        <v>43.164000000000001</v>
      </c>
      <c r="CX14" s="9">
        <v>15.227</v>
      </c>
      <c r="CY14" s="9">
        <v>27.937000000000001</v>
      </c>
      <c r="CZ14" s="9">
        <v>80.88</v>
      </c>
      <c r="DA14" s="9">
        <v>22.263999999999999</v>
      </c>
      <c r="DB14" s="9">
        <v>58.616</v>
      </c>
      <c r="DC14" s="9">
        <v>47</v>
      </c>
      <c r="DD14" s="9">
        <v>39.743000000000002</v>
      </c>
      <c r="DE14" s="9">
        <v>50.131999999999998</v>
      </c>
      <c r="DF14" s="9">
        <v>287.5</v>
      </c>
      <c r="DG14" s="9">
        <v>93.894999999999996</v>
      </c>
      <c r="DH14" s="9">
        <v>193.60499999999999</v>
      </c>
      <c r="DI14" s="9">
        <v>25.945</v>
      </c>
      <c r="DJ14" s="9">
        <v>8.5410000000000004</v>
      </c>
      <c r="DK14" s="9">
        <v>17.404</v>
      </c>
      <c r="DL14" s="9">
        <v>44.685000000000002</v>
      </c>
      <c r="DM14" s="9">
        <v>14.83</v>
      </c>
      <c r="DN14" s="9">
        <v>29.855</v>
      </c>
      <c r="DO14" s="9">
        <v>57.902999999999999</v>
      </c>
      <c r="DP14" s="9">
        <v>20.834</v>
      </c>
      <c r="DQ14" s="9">
        <v>37.069000000000003</v>
      </c>
      <c r="DR14" s="9">
        <v>158.96700000000001</v>
      </c>
      <c r="DS14" s="9">
        <v>49.689</v>
      </c>
      <c r="DT14" s="9">
        <v>109.277</v>
      </c>
      <c r="DU14" s="9">
        <v>52</v>
      </c>
      <c r="DV14" s="9">
        <v>52</v>
      </c>
      <c r="DW14" s="9">
        <v>52</v>
      </c>
      <c r="DX14" s="9">
        <v>184.423</v>
      </c>
      <c r="DY14" s="9">
        <v>49.109000000000002</v>
      </c>
      <c r="DZ14" s="9">
        <v>135.31299999999999</v>
      </c>
      <c r="EA14" s="9">
        <v>17.751000000000001</v>
      </c>
      <c r="EB14" s="9">
        <v>4.9550000000000001</v>
      </c>
      <c r="EC14" s="9">
        <v>12.795999999999999</v>
      </c>
      <c r="ED14" s="9">
        <v>34.311</v>
      </c>
      <c r="EE14" s="9">
        <v>11.846</v>
      </c>
      <c r="EF14" s="9">
        <v>22.463999999999999</v>
      </c>
      <c r="EG14" s="9">
        <v>35.646000000000001</v>
      </c>
      <c r="EH14" s="9">
        <v>11.715</v>
      </c>
      <c r="EI14" s="9">
        <v>23.931999999999999</v>
      </c>
      <c r="EJ14" s="9">
        <v>96.715000000000003</v>
      </c>
      <c r="EK14" s="9">
        <v>20.594000000000001</v>
      </c>
      <c r="EL14" s="9">
        <v>76.120999999999995</v>
      </c>
      <c r="EM14" s="9">
        <v>52</v>
      </c>
      <c r="EN14" s="9">
        <v>34</v>
      </c>
      <c r="EO14" s="9">
        <v>52</v>
      </c>
      <c r="EP14" s="9">
        <v>103.077</v>
      </c>
      <c r="EQ14" s="9">
        <v>44.786000000000001</v>
      </c>
      <c r="ER14" s="9">
        <v>58.292000000000002</v>
      </c>
      <c r="ES14" s="9">
        <v>8.1950000000000003</v>
      </c>
      <c r="ET14" s="9">
        <v>3.5870000000000002</v>
      </c>
      <c r="EU14" s="9">
        <v>4.6079999999999997</v>
      </c>
      <c r="EV14" s="9">
        <v>10.374000000000001</v>
      </c>
      <c r="EW14" s="9">
        <v>2.984</v>
      </c>
      <c r="EX14" s="9">
        <v>7.39</v>
      </c>
      <c r="EY14" s="9">
        <v>22.256</v>
      </c>
      <c r="EZ14" s="9">
        <v>9.1189999999999998</v>
      </c>
      <c r="FA14" s="9">
        <v>13.137</v>
      </c>
      <c r="FB14" s="9">
        <v>62.252000000000002</v>
      </c>
      <c r="FC14" s="9">
        <v>29.096</v>
      </c>
      <c r="FD14" s="9">
        <v>33.155999999999999</v>
      </c>
      <c r="FE14" s="9">
        <v>52</v>
      </c>
      <c r="FF14" s="9">
        <v>52</v>
      </c>
      <c r="FG14" s="9">
        <v>52</v>
      </c>
      <c r="FH14" s="9">
        <v>23.536000000000001</v>
      </c>
      <c r="FI14" s="9">
        <v>15.11</v>
      </c>
      <c r="FJ14" s="9">
        <v>8.4260000000000002</v>
      </c>
      <c r="FK14" s="9">
        <v>1.5329999999999999</v>
      </c>
      <c r="FL14" s="9">
        <v>0.46400000000000002</v>
      </c>
      <c r="FM14" s="9">
        <v>1.069</v>
      </c>
      <c r="FN14" s="9">
        <v>2.1259999999999999</v>
      </c>
      <c r="FO14" s="9">
        <v>2.1259999999999999</v>
      </c>
      <c r="FP14" s="9">
        <v>0</v>
      </c>
      <c r="FQ14" s="9">
        <v>4.3540000000000001</v>
      </c>
      <c r="FR14" s="9">
        <v>2.6080000000000001</v>
      </c>
      <c r="FS14" s="9">
        <v>1.7450000000000001</v>
      </c>
      <c r="FT14" s="9">
        <v>15.523999999999999</v>
      </c>
      <c r="FU14" s="9">
        <v>9.9120000000000008</v>
      </c>
      <c r="FV14" s="9">
        <v>5.6120000000000001</v>
      </c>
      <c r="FW14" s="9">
        <v>78.531999999999996</v>
      </c>
      <c r="FX14" s="9">
        <v>104</v>
      </c>
      <c r="FY14" s="9">
        <v>52</v>
      </c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1005.307</v>
      </c>
      <c r="C15" s="9">
        <v>390.49700000000001</v>
      </c>
      <c r="D15" s="9">
        <v>614.80899999999997</v>
      </c>
      <c r="E15" s="9">
        <v>113.824</v>
      </c>
      <c r="F15" s="9">
        <v>41.551000000000002</v>
      </c>
      <c r="G15" s="9">
        <v>72.272999999999996</v>
      </c>
      <c r="H15" s="9">
        <v>177.52</v>
      </c>
      <c r="I15" s="9">
        <v>75.730999999999995</v>
      </c>
      <c r="J15" s="9">
        <v>101.789</v>
      </c>
      <c r="K15" s="9">
        <v>247.97300000000001</v>
      </c>
      <c r="L15" s="9">
        <v>99.802000000000007</v>
      </c>
      <c r="M15" s="9">
        <v>148.172</v>
      </c>
      <c r="N15" s="9">
        <v>465.99</v>
      </c>
      <c r="O15" s="9">
        <v>173.41399999999999</v>
      </c>
      <c r="P15" s="9">
        <v>292.57600000000002</v>
      </c>
      <c r="Q15" s="9">
        <v>39.636000000000003</v>
      </c>
      <c r="R15" s="9">
        <v>34</v>
      </c>
      <c r="S15" s="9">
        <v>43</v>
      </c>
      <c r="T15" s="9">
        <v>982.67600000000004</v>
      </c>
      <c r="U15" s="9">
        <v>375.58</v>
      </c>
      <c r="V15" s="9">
        <v>607.096</v>
      </c>
      <c r="W15" s="9">
        <v>113.244</v>
      </c>
      <c r="X15" s="9">
        <v>41.551000000000002</v>
      </c>
      <c r="Y15" s="9">
        <v>71.691999999999993</v>
      </c>
      <c r="Z15" s="9">
        <v>175.81800000000001</v>
      </c>
      <c r="AA15" s="9">
        <v>75.231999999999999</v>
      </c>
      <c r="AB15" s="9">
        <v>100.587</v>
      </c>
      <c r="AC15" s="9">
        <v>244.358</v>
      </c>
      <c r="AD15" s="9">
        <v>97.64</v>
      </c>
      <c r="AE15" s="9">
        <v>146.71700000000001</v>
      </c>
      <c r="AF15" s="9">
        <v>449.25700000000001</v>
      </c>
      <c r="AG15" s="9">
        <v>161.15700000000001</v>
      </c>
      <c r="AH15" s="9">
        <v>288.10000000000002</v>
      </c>
      <c r="AI15" s="9">
        <v>39</v>
      </c>
      <c r="AJ15" s="9">
        <v>32.642000000000003</v>
      </c>
      <c r="AK15" s="9">
        <v>42</v>
      </c>
      <c r="AL15" s="9">
        <v>356.74099999999999</v>
      </c>
      <c r="AM15" s="9">
        <v>149.91999999999999</v>
      </c>
      <c r="AN15" s="9">
        <v>206.822</v>
      </c>
      <c r="AO15" s="9">
        <v>45.889000000000003</v>
      </c>
      <c r="AP15" s="9">
        <v>17.866</v>
      </c>
      <c r="AQ15" s="9">
        <v>28.023</v>
      </c>
      <c r="AR15" s="9">
        <v>72.182000000000002</v>
      </c>
      <c r="AS15" s="9">
        <v>33.255000000000003</v>
      </c>
      <c r="AT15" s="9">
        <v>38.927999999999997</v>
      </c>
      <c r="AU15" s="9">
        <v>108.086</v>
      </c>
      <c r="AV15" s="9">
        <v>47.762</v>
      </c>
      <c r="AW15" s="9">
        <v>60.323999999999998</v>
      </c>
      <c r="AX15" s="9">
        <v>130.584</v>
      </c>
      <c r="AY15" s="9">
        <v>51.036999999999999</v>
      </c>
      <c r="AZ15" s="9">
        <v>79.546999999999997</v>
      </c>
      <c r="BA15" s="9">
        <v>26</v>
      </c>
      <c r="BB15" s="9">
        <v>26</v>
      </c>
      <c r="BC15" s="9">
        <v>26</v>
      </c>
      <c r="BD15" s="9">
        <v>364.65100000000001</v>
      </c>
      <c r="BE15" s="9">
        <v>135.42699999999999</v>
      </c>
      <c r="BF15" s="9">
        <v>229.22399999999999</v>
      </c>
      <c r="BG15" s="9">
        <v>44.234000000000002</v>
      </c>
      <c r="BH15" s="9">
        <v>17.494</v>
      </c>
      <c r="BI15" s="9">
        <v>26.74</v>
      </c>
      <c r="BJ15" s="9">
        <v>70.850999999999999</v>
      </c>
      <c r="BK15" s="9">
        <v>25.698</v>
      </c>
      <c r="BL15" s="9">
        <v>45.152999999999999</v>
      </c>
      <c r="BM15" s="9">
        <v>90.325999999999993</v>
      </c>
      <c r="BN15" s="9">
        <v>32.223999999999997</v>
      </c>
      <c r="BO15" s="9">
        <v>58.100999999999999</v>
      </c>
      <c r="BP15" s="9">
        <v>159.24</v>
      </c>
      <c r="BQ15" s="9">
        <v>60.011000000000003</v>
      </c>
      <c r="BR15" s="9">
        <v>99.23</v>
      </c>
      <c r="BS15" s="9">
        <v>34</v>
      </c>
      <c r="BT15" s="9">
        <v>39.551000000000002</v>
      </c>
      <c r="BU15" s="9">
        <v>30</v>
      </c>
      <c r="BV15" s="9">
        <v>207.999</v>
      </c>
      <c r="BW15" s="9">
        <v>88.933000000000007</v>
      </c>
      <c r="BX15" s="9">
        <v>119.066</v>
      </c>
      <c r="BY15" s="9">
        <v>24.898</v>
      </c>
      <c r="BZ15" s="9">
        <v>12.353</v>
      </c>
      <c r="CA15" s="9">
        <v>12.545</v>
      </c>
      <c r="CB15" s="9">
        <v>42.947000000000003</v>
      </c>
      <c r="CC15" s="9">
        <v>15.428000000000001</v>
      </c>
      <c r="CD15" s="9">
        <v>27.518999999999998</v>
      </c>
      <c r="CE15" s="9">
        <v>53.203000000000003</v>
      </c>
      <c r="CF15" s="9">
        <v>22.259</v>
      </c>
      <c r="CG15" s="9">
        <v>30.943999999999999</v>
      </c>
      <c r="CH15" s="9">
        <v>86.950999999999993</v>
      </c>
      <c r="CI15" s="9">
        <v>38.893000000000001</v>
      </c>
      <c r="CJ15" s="9">
        <v>48.058</v>
      </c>
      <c r="CK15" s="9">
        <v>32</v>
      </c>
      <c r="CL15" s="9">
        <v>43</v>
      </c>
      <c r="CM15" s="9">
        <v>26</v>
      </c>
      <c r="CN15" s="9">
        <v>156.65199999999999</v>
      </c>
      <c r="CO15" s="9">
        <v>46.494</v>
      </c>
      <c r="CP15" s="9">
        <v>110.158</v>
      </c>
      <c r="CQ15" s="9">
        <v>19.335999999999999</v>
      </c>
      <c r="CR15" s="9">
        <v>5.141</v>
      </c>
      <c r="CS15" s="9">
        <v>14.195</v>
      </c>
      <c r="CT15" s="9">
        <v>27.904</v>
      </c>
      <c r="CU15" s="9">
        <v>10.269</v>
      </c>
      <c r="CV15" s="9">
        <v>17.634</v>
      </c>
      <c r="CW15" s="9">
        <v>37.122</v>
      </c>
      <c r="CX15" s="9">
        <v>9.9649999999999999</v>
      </c>
      <c r="CY15" s="9">
        <v>27.157</v>
      </c>
      <c r="CZ15" s="9">
        <v>72.290000000000006</v>
      </c>
      <c r="DA15" s="9">
        <v>21.117999999999999</v>
      </c>
      <c r="DB15" s="9">
        <v>51.171999999999997</v>
      </c>
      <c r="DC15" s="9">
        <v>39</v>
      </c>
      <c r="DD15" s="9">
        <v>31.709</v>
      </c>
      <c r="DE15" s="9">
        <v>40.401000000000003</v>
      </c>
      <c r="DF15" s="9">
        <v>261.28399999999999</v>
      </c>
      <c r="DG15" s="9">
        <v>90.233999999999995</v>
      </c>
      <c r="DH15" s="9">
        <v>171.05099999999999</v>
      </c>
      <c r="DI15" s="9">
        <v>23.12</v>
      </c>
      <c r="DJ15" s="9">
        <v>6.1909999999999998</v>
      </c>
      <c r="DK15" s="9">
        <v>16.93</v>
      </c>
      <c r="DL15" s="9">
        <v>32.784999999999997</v>
      </c>
      <c r="DM15" s="9">
        <v>16.279</v>
      </c>
      <c r="DN15" s="9">
        <v>16.506</v>
      </c>
      <c r="DO15" s="9">
        <v>45.945999999999998</v>
      </c>
      <c r="DP15" s="9">
        <v>17.654</v>
      </c>
      <c r="DQ15" s="9">
        <v>28.292000000000002</v>
      </c>
      <c r="DR15" s="9">
        <v>159.43299999999999</v>
      </c>
      <c r="DS15" s="9">
        <v>50.11</v>
      </c>
      <c r="DT15" s="9">
        <v>109.32299999999999</v>
      </c>
      <c r="DU15" s="9">
        <v>52</v>
      </c>
      <c r="DV15" s="9">
        <v>52</v>
      </c>
      <c r="DW15" s="9">
        <v>52</v>
      </c>
      <c r="DX15" s="9">
        <v>155.495</v>
      </c>
      <c r="DY15" s="9">
        <v>44.109000000000002</v>
      </c>
      <c r="DZ15" s="9">
        <v>111.386</v>
      </c>
      <c r="EA15" s="9">
        <v>14.537000000000001</v>
      </c>
      <c r="EB15" s="9">
        <v>3.528</v>
      </c>
      <c r="EC15" s="9">
        <v>11.007999999999999</v>
      </c>
      <c r="ED15" s="9">
        <v>19.959</v>
      </c>
      <c r="EE15" s="9">
        <v>8.3140000000000001</v>
      </c>
      <c r="EF15" s="9">
        <v>11.644</v>
      </c>
      <c r="EG15" s="9">
        <v>29.268000000000001</v>
      </c>
      <c r="EH15" s="9">
        <v>9.2260000000000009</v>
      </c>
      <c r="EI15" s="9">
        <v>20.042000000000002</v>
      </c>
      <c r="EJ15" s="9">
        <v>91.731999999999999</v>
      </c>
      <c r="EK15" s="9">
        <v>23.04</v>
      </c>
      <c r="EL15" s="9">
        <v>68.691999999999993</v>
      </c>
      <c r="EM15" s="9">
        <v>52</v>
      </c>
      <c r="EN15" s="9">
        <v>52</v>
      </c>
      <c r="EO15" s="9">
        <v>52</v>
      </c>
      <c r="EP15" s="9">
        <v>105.789</v>
      </c>
      <c r="EQ15" s="9">
        <v>46.125</v>
      </c>
      <c r="ER15" s="9">
        <v>59.664000000000001</v>
      </c>
      <c r="ES15" s="9">
        <v>8.5839999999999996</v>
      </c>
      <c r="ET15" s="9">
        <v>2.6629999999999998</v>
      </c>
      <c r="EU15" s="9">
        <v>5.9210000000000003</v>
      </c>
      <c r="EV15" s="9">
        <v>12.826000000000001</v>
      </c>
      <c r="EW15" s="9">
        <v>7.9649999999999999</v>
      </c>
      <c r="EX15" s="9">
        <v>4.8609999999999998</v>
      </c>
      <c r="EY15" s="9">
        <v>16.678999999999998</v>
      </c>
      <c r="EZ15" s="9">
        <v>8.4280000000000008</v>
      </c>
      <c r="FA15" s="9">
        <v>8.2509999999999994</v>
      </c>
      <c r="FB15" s="9">
        <v>67.700999999999993</v>
      </c>
      <c r="FC15" s="9">
        <v>27.068999999999999</v>
      </c>
      <c r="FD15" s="9">
        <v>40.631</v>
      </c>
      <c r="FE15" s="9">
        <v>78</v>
      </c>
      <c r="FF15" s="9">
        <v>52</v>
      </c>
      <c r="FG15" s="9">
        <v>104</v>
      </c>
      <c r="FH15" s="9">
        <v>22.63</v>
      </c>
      <c r="FI15" s="9">
        <v>14.917</v>
      </c>
      <c r="FJ15" s="9">
        <v>7.7130000000000001</v>
      </c>
      <c r="FK15" s="9">
        <v>0.57999999999999996</v>
      </c>
      <c r="FL15" s="9">
        <v>0</v>
      </c>
      <c r="FM15" s="9">
        <v>0.57999999999999996</v>
      </c>
      <c r="FN15" s="9">
        <v>1.7010000000000001</v>
      </c>
      <c r="FO15" s="9">
        <v>0.499</v>
      </c>
      <c r="FP15" s="9">
        <v>1.202</v>
      </c>
      <c r="FQ15" s="9">
        <v>3.6150000000000002</v>
      </c>
      <c r="FR15" s="9">
        <v>2.161</v>
      </c>
      <c r="FS15" s="9">
        <v>1.454</v>
      </c>
      <c r="FT15" s="9">
        <v>16.733000000000001</v>
      </c>
      <c r="FU15" s="9">
        <v>12.257</v>
      </c>
      <c r="FV15" s="9">
        <v>4.476</v>
      </c>
      <c r="FW15" s="9">
        <v>104</v>
      </c>
      <c r="FX15" s="9">
        <v>104</v>
      </c>
      <c r="FY15" s="9">
        <v>52</v>
      </c>
      <c r="FZ15" s="9">
        <v>852.55700000000002</v>
      </c>
      <c r="GA15" s="9">
        <v>314.71899999999999</v>
      </c>
      <c r="GB15" s="9">
        <v>537.83799999999997</v>
      </c>
      <c r="GC15" s="9">
        <v>98.68</v>
      </c>
      <c r="GD15" s="9">
        <v>32.384</v>
      </c>
      <c r="GE15" s="9">
        <v>66.295000000000002</v>
      </c>
      <c r="GF15" s="9">
        <v>138.82499999999999</v>
      </c>
      <c r="GG15" s="9">
        <v>54.558</v>
      </c>
      <c r="GH15" s="9">
        <v>84.266999999999996</v>
      </c>
      <c r="GI15" s="9">
        <v>214.26499999999999</v>
      </c>
      <c r="GJ15" s="9">
        <v>82.646000000000001</v>
      </c>
      <c r="GK15" s="9">
        <v>131.619</v>
      </c>
      <c r="GL15" s="9">
        <v>400.78699999999998</v>
      </c>
      <c r="GM15" s="9">
        <v>145.131</v>
      </c>
      <c r="GN15" s="9">
        <v>255.65600000000001</v>
      </c>
      <c r="GO15" s="9">
        <v>40</v>
      </c>
      <c r="GP15" s="9">
        <v>39.313000000000002</v>
      </c>
      <c r="GQ15" s="9">
        <v>43</v>
      </c>
      <c r="GR15" s="9">
        <v>430.29399999999998</v>
      </c>
      <c r="GS15" s="9">
        <v>146.65600000000001</v>
      </c>
      <c r="GT15" s="9">
        <v>283.63799999999998</v>
      </c>
      <c r="GU15" s="9">
        <v>43.902000000000001</v>
      </c>
      <c r="GV15" s="9">
        <v>12.815</v>
      </c>
      <c r="GW15" s="9">
        <v>31.087</v>
      </c>
      <c r="GX15" s="9">
        <v>57.131999999999998</v>
      </c>
      <c r="GY15" s="9">
        <v>18.516999999999999</v>
      </c>
      <c r="GZ15" s="9">
        <v>38.616</v>
      </c>
      <c r="HA15" s="9">
        <v>96.793999999999997</v>
      </c>
      <c r="HB15" s="9">
        <v>33.225000000000001</v>
      </c>
      <c r="HC15" s="9">
        <v>63.569000000000003</v>
      </c>
      <c r="HD15" s="9">
        <v>232.465</v>
      </c>
      <c r="HE15" s="9">
        <v>82.099000000000004</v>
      </c>
      <c r="HF15" s="9">
        <v>150.36600000000001</v>
      </c>
      <c r="HG15" s="9">
        <v>52</v>
      </c>
      <c r="HH15" s="9">
        <v>52</v>
      </c>
      <c r="HI15" s="9">
        <v>52</v>
      </c>
      <c r="HJ15" s="9">
        <v>238.93899999999999</v>
      </c>
      <c r="HK15" s="9">
        <v>71.914000000000001</v>
      </c>
      <c r="HL15" s="9">
        <v>167.02500000000001</v>
      </c>
      <c r="HM15" s="9">
        <v>23.02</v>
      </c>
      <c r="HN15" s="9">
        <v>4.4160000000000004</v>
      </c>
      <c r="HO15" s="9">
        <v>18.603999999999999</v>
      </c>
      <c r="HP15" s="9">
        <v>34.356000000000002</v>
      </c>
      <c r="HQ15" s="9">
        <v>11.769</v>
      </c>
      <c r="HR15" s="9">
        <v>22.588000000000001</v>
      </c>
      <c r="HS15" s="9">
        <v>50.825000000000003</v>
      </c>
      <c r="HT15" s="9">
        <v>15.679</v>
      </c>
      <c r="HU15" s="9">
        <v>35.145000000000003</v>
      </c>
      <c r="HV15" s="9">
        <v>130.739</v>
      </c>
      <c r="HW15" s="9">
        <v>40.049999999999997</v>
      </c>
      <c r="HX15" s="9">
        <v>90.688000000000002</v>
      </c>
      <c r="HY15" s="9">
        <v>52</v>
      </c>
      <c r="HZ15" s="9">
        <v>52</v>
      </c>
      <c r="IA15" s="9">
        <v>52</v>
      </c>
      <c r="IB15" s="9">
        <v>191.35400000000001</v>
      </c>
      <c r="IC15" s="9">
        <v>74.742000000000004</v>
      </c>
      <c r="ID15" s="9">
        <v>116.613</v>
      </c>
      <c r="IE15" s="9">
        <v>20.882000000000001</v>
      </c>
      <c r="IF15" s="9">
        <v>8.3989999999999991</v>
      </c>
      <c r="IG15" s="9">
        <v>12.483000000000001</v>
      </c>
      <c r="IH15" s="9">
        <v>22.776</v>
      </c>
      <c r="II15" s="9">
        <v>6.7480000000000002</v>
      </c>
      <c r="IJ15" s="9">
        <v>16.027999999999999</v>
      </c>
      <c r="IK15" s="9">
        <v>45.97</v>
      </c>
      <c r="IL15" s="9">
        <v>17.545999999999999</v>
      </c>
      <c r="IM15" s="9">
        <v>28.423999999999999</v>
      </c>
      <c r="IN15" s="9">
        <v>101.726</v>
      </c>
      <c r="IO15" s="9">
        <v>42.048999999999999</v>
      </c>
      <c r="IP15" s="9">
        <v>59.677999999999997</v>
      </c>
      <c r="IQ15" s="9">
        <v>52</v>
      </c>
    </row>
    <row r="16" spans="1:251">
      <c r="A16" s="10">
        <v>43862</v>
      </c>
      <c r="B16" s="9">
        <v>1073.97</v>
      </c>
      <c r="C16" s="9">
        <v>406.51900000000001</v>
      </c>
      <c r="D16" s="9">
        <v>667.45100000000002</v>
      </c>
      <c r="E16" s="9">
        <v>125.95</v>
      </c>
      <c r="F16" s="9">
        <v>48.534999999999997</v>
      </c>
      <c r="G16" s="9">
        <v>77.415999999999997</v>
      </c>
      <c r="H16" s="9">
        <v>179.411</v>
      </c>
      <c r="I16" s="9">
        <v>67.975999999999999</v>
      </c>
      <c r="J16" s="9">
        <v>111.435</v>
      </c>
      <c r="K16" s="9">
        <v>294.51600000000002</v>
      </c>
      <c r="L16" s="9">
        <v>122.407</v>
      </c>
      <c r="M16" s="9">
        <v>172.10900000000001</v>
      </c>
      <c r="N16" s="9">
        <v>474.09300000000002</v>
      </c>
      <c r="O16" s="9">
        <v>167.601</v>
      </c>
      <c r="P16" s="9">
        <v>306.49200000000002</v>
      </c>
      <c r="Q16" s="9">
        <v>34</v>
      </c>
      <c r="R16" s="9">
        <v>27.238</v>
      </c>
      <c r="S16" s="9">
        <v>40</v>
      </c>
      <c r="T16" s="9">
        <v>1051.8420000000001</v>
      </c>
      <c r="U16" s="9">
        <v>392.69400000000002</v>
      </c>
      <c r="V16" s="9">
        <v>659.14800000000002</v>
      </c>
      <c r="W16" s="9">
        <v>123.82</v>
      </c>
      <c r="X16" s="9">
        <v>47.247</v>
      </c>
      <c r="Y16" s="9">
        <v>76.572000000000003</v>
      </c>
      <c r="Z16" s="9">
        <v>177.81</v>
      </c>
      <c r="AA16" s="9">
        <v>67.007000000000005</v>
      </c>
      <c r="AB16" s="9">
        <v>110.803</v>
      </c>
      <c r="AC16" s="9">
        <v>290.93400000000003</v>
      </c>
      <c r="AD16" s="9">
        <v>119.708</v>
      </c>
      <c r="AE16" s="9">
        <v>171.227</v>
      </c>
      <c r="AF16" s="9">
        <v>459.279</v>
      </c>
      <c r="AG16" s="9">
        <v>158.732</v>
      </c>
      <c r="AH16" s="9">
        <v>300.54599999999999</v>
      </c>
      <c r="AI16" s="9">
        <v>34</v>
      </c>
      <c r="AJ16" s="9">
        <v>26</v>
      </c>
      <c r="AK16" s="9">
        <v>39.826999999999998</v>
      </c>
      <c r="AL16" s="9">
        <v>384.92899999999997</v>
      </c>
      <c r="AM16" s="9">
        <v>162.87</v>
      </c>
      <c r="AN16" s="9">
        <v>222.059</v>
      </c>
      <c r="AO16" s="9">
        <v>47.097000000000001</v>
      </c>
      <c r="AP16" s="9">
        <v>18.506</v>
      </c>
      <c r="AQ16" s="9">
        <v>28.591000000000001</v>
      </c>
      <c r="AR16" s="9">
        <v>71.975999999999999</v>
      </c>
      <c r="AS16" s="9">
        <v>33.298999999999999</v>
      </c>
      <c r="AT16" s="9">
        <v>38.677</v>
      </c>
      <c r="AU16" s="9">
        <v>118.285</v>
      </c>
      <c r="AV16" s="9">
        <v>49.222999999999999</v>
      </c>
      <c r="AW16" s="9">
        <v>69.061000000000007</v>
      </c>
      <c r="AX16" s="9">
        <v>147.572</v>
      </c>
      <c r="AY16" s="9">
        <v>61.841999999999999</v>
      </c>
      <c r="AZ16" s="9">
        <v>85.73</v>
      </c>
      <c r="BA16" s="9">
        <v>26</v>
      </c>
      <c r="BB16" s="9">
        <v>26</v>
      </c>
      <c r="BC16" s="9">
        <v>26</v>
      </c>
      <c r="BD16" s="9">
        <v>368.66500000000002</v>
      </c>
      <c r="BE16" s="9">
        <v>132.27699999999999</v>
      </c>
      <c r="BF16" s="9">
        <v>236.38800000000001</v>
      </c>
      <c r="BG16" s="9">
        <v>46.131999999999998</v>
      </c>
      <c r="BH16" s="9">
        <v>19.283999999999999</v>
      </c>
      <c r="BI16" s="9">
        <v>26.847999999999999</v>
      </c>
      <c r="BJ16" s="9">
        <v>67.445999999999998</v>
      </c>
      <c r="BK16" s="9">
        <v>21.155000000000001</v>
      </c>
      <c r="BL16" s="9">
        <v>46.290999999999997</v>
      </c>
      <c r="BM16" s="9">
        <v>97.257999999999996</v>
      </c>
      <c r="BN16" s="9">
        <v>40.816000000000003</v>
      </c>
      <c r="BO16" s="9">
        <v>56.442999999999998</v>
      </c>
      <c r="BP16" s="9">
        <v>157.828</v>
      </c>
      <c r="BQ16" s="9">
        <v>51.021999999999998</v>
      </c>
      <c r="BR16" s="9">
        <v>106.806</v>
      </c>
      <c r="BS16" s="9">
        <v>30</v>
      </c>
      <c r="BT16" s="9">
        <v>26</v>
      </c>
      <c r="BU16" s="9">
        <v>34</v>
      </c>
      <c r="BV16" s="9">
        <v>206.68600000000001</v>
      </c>
      <c r="BW16" s="9">
        <v>84.260999999999996</v>
      </c>
      <c r="BX16" s="9">
        <v>122.425</v>
      </c>
      <c r="BY16" s="9">
        <v>25.745000000000001</v>
      </c>
      <c r="BZ16" s="9">
        <v>11.651</v>
      </c>
      <c r="CA16" s="9">
        <v>14.095000000000001</v>
      </c>
      <c r="CB16" s="9">
        <v>40.576999999999998</v>
      </c>
      <c r="CC16" s="9">
        <v>13.387</v>
      </c>
      <c r="CD16" s="9">
        <v>27.189</v>
      </c>
      <c r="CE16" s="9">
        <v>56.838999999999999</v>
      </c>
      <c r="CF16" s="9">
        <v>26.587</v>
      </c>
      <c r="CG16" s="9">
        <v>30.253</v>
      </c>
      <c r="CH16" s="9">
        <v>83.525000000000006</v>
      </c>
      <c r="CI16" s="9">
        <v>32.637</v>
      </c>
      <c r="CJ16" s="9">
        <v>50.887999999999998</v>
      </c>
      <c r="CK16" s="9">
        <v>26</v>
      </c>
      <c r="CL16" s="9">
        <v>26</v>
      </c>
      <c r="CM16" s="9">
        <v>26</v>
      </c>
      <c r="CN16" s="9">
        <v>161.97900000000001</v>
      </c>
      <c r="CO16" s="9">
        <v>48.015999999999998</v>
      </c>
      <c r="CP16" s="9">
        <v>113.96299999999999</v>
      </c>
      <c r="CQ16" s="9">
        <v>20.387</v>
      </c>
      <c r="CR16" s="9">
        <v>7.633</v>
      </c>
      <c r="CS16" s="9">
        <v>12.754</v>
      </c>
      <c r="CT16" s="9">
        <v>26.869</v>
      </c>
      <c r="CU16" s="9">
        <v>7.7679999999999998</v>
      </c>
      <c r="CV16" s="9">
        <v>19.100999999999999</v>
      </c>
      <c r="CW16" s="9">
        <v>40.418999999999997</v>
      </c>
      <c r="CX16" s="9">
        <v>14.228999999999999</v>
      </c>
      <c r="CY16" s="9">
        <v>26.19</v>
      </c>
      <c r="CZ16" s="9">
        <v>74.304000000000002</v>
      </c>
      <c r="DA16" s="9">
        <v>18.385999999999999</v>
      </c>
      <c r="DB16" s="9">
        <v>55.917999999999999</v>
      </c>
      <c r="DC16" s="9">
        <v>39.331000000000003</v>
      </c>
      <c r="DD16" s="9">
        <v>26</v>
      </c>
      <c r="DE16" s="9">
        <v>47.87</v>
      </c>
      <c r="DF16" s="9">
        <v>298.24799999999999</v>
      </c>
      <c r="DG16" s="9">
        <v>97.546999999999997</v>
      </c>
      <c r="DH16" s="9">
        <v>200.702</v>
      </c>
      <c r="DI16" s="9">
        <v>30.59</v>
      </c>
      <c r="DJ16" s="9">
        <v>9.4570000000000007</v>
      </c>
      <c r="DK16" s="9">
        <v>21.132999999999999</v>
      </c>
      <c r="DL16" s="9">
        <v>38.387999999999998</v>
      </c>
      <c r="DM16" s="9">
        <v>12.552</v>
      </c>
      <c r="DN16" s="9">
        <v>25.835000000000001</v>
      </c>
      <c r="DO16" s="9">
        <v>75.391000000000005</v>
      </c>
      <c r="DP16" s="9">
        <v>29.669</v>
      </c>
      <c r="DQ16" s="9">
        <v>45.722999999999999</v>
      </c>
      <c r="DR16" s="9">
        <v>153.87899999999999</v>
      </c>
      <c r="DS16" s="9">
        <v>45.868000000000002</v>
      </c>
      <c r="DT16" s="9">
        <v>108.011</v>
      </c>
      <c r="DU16" s="9">
        <v>52</v>
      </c>
      <c r="DV16" s="9">
        <v>39</v>
      </c>
      <c r="DW16" s="9">
        <v>52</v>
      </c>
      <c r="DX16" s="9">
        <v>165.55799999999999</v>
      </c>
      <c r="DY16" s="9">
        <v>49.920999999999999</v>
      </c>
      <c r="DZ16" s="9">
        <v>115.637</v>
      </c>
      <c r="EA16" s="9">
        <v>15.548999999999999</v>
      </c>
      <c r="EB16" s="9">
        <v>4.1929999999999996</v>
      </c>
      <c r="EC16" s="9">
        <v>11.356</v>
      </c>
      <c r="ED16" s="9">
        <v>26.946000000000002</v>
      </c>
      <c r="EE16" s="9">
        <v>8.0860000000000003</v>
      </c>
      <c r="EF16" s="9">
        <v>18.861000000000001</v>
      </c>
      <c r="EG16" s="9">
        <v>42.743000000000002</v>
      </c>
      <c r="EH16" s="9">
        <v>15.833</v>
      </c>
      <c r="EI16" s="9">
        <v>26.91</v>
      </c>
      <c r="EJ16" s="9">
        <v>80.319000000000003</v>
      </c>
      <c r="EK16" s="9">
        <v>21.81</v>
      </c>
      <c r="EL16" s="9">
        <v>58.509</v>
      </c>
      <c r="EM16" s="9">
        <v>44.39</v>
      </c>
      <c r="EN16" s="9">
        <v>30</v>
      </c>
      <c r="EO16" s="9">
        <v>52</v>
      </c>
      <c r="EP16" s="9">
        <v>132.691</v>
      </c>
      <c r="EQ16" s="9">
        <v>47.625999999999998</v>
      </c>
      <c r="ER16" s="9">
        <v>85.064999999999998</v>
      </c>
      <c r="ES16" s="9">
        <v>15.041</v>
      </c>
      <c r="ET16" s="9">
        <v>5.2640000000000002</v>
      </c>
      <c r="EU16" s="9">
        <v>9.7769999999999992</v>
      </c>
      <c r="EV16" s="9">
        <v>11.441000000000001</v>
      </c>
      <c r="EW16" s="9">
        <v>4.4669999999999996</v>
      </c>
      <c r="EX16" s="9">
        <v>6.9740000000000002</v>
      </c>
      <c r="EY16" s="9">
        <v>32.648000000000003</v>
      </c>
      <c r="EZ16" s="9">
        <v>13.836</v>
      </c>
      <c r="FA16" s="9">
        <v>18.812000000000001</v>
      </c>
      <c r="FB16" s="9">
        <v>73.56</v>
      </c>
      <c r="FC16" s="9">
        <v>24.059000000000001</v>
      </c>
      <c r="FD16" s="9">
        <v>49.500999999999998</v>
      </c>
      <c r="FE16" s="9">
        <v>52</v>
      </c>
      <c r="FF16" s="9">
        <v>51.042000000000002</v>
      </c>
      <c r="FG16" s="9">
        <v>52</v>
      </c>
      <c r="FH16" s="9">
        <v>22.128</v>
      </c>
      <c r="FI16" s="9">
        <v>13.824999999999999</v>
      </c>
      <c r="FJ16" s="9">
        <v>8.3030000000000008</v>
      </c>
      <c r="FK16" s="9">
        <v>2.1309999999999998</v>
      </c>
      <c r="FL16" s="9">
        <v>1.2869999999999999</v>
      </c>
      <c r="FM16" s="9">
        <v>0.84299999999999997</v>
      </c>
      <c r="FN16" s="9">
        <v>1.601</v>
      </c>
      <c r="FO16" s="9">
        <v>0.96899999999999997</v>
      </c>
      <c r="FP16" s="9">
        <v>0.63200000000000001</v>
      </c>
      <c r="FQ16" s="9">
        <v>3.5819999999999999</v>
      </c>
      <c r="FR16" s="9">
        <v>2.7</v>
      </c>
      <c r="FS16" s="9">
        <v>0.88200000000000001</v>
      </c>
      <c r="FT16" s="9">
        <v>14.814</v>
      </c>
      <c r="FU16" s="9">
        <v>8.8689999999999998</v>
      </c>
      <c r="FV16" s="9">
        <v>5.9450000000000003</v>
      </c>
      <c r="FW16" s="9">
        <v>104</v>
      </c>
      <c r="FX16" s="9">
        <v>118.053</v>
      </c>
      <c r="FY16" s="9">
        <v>104</v>
      </c>
      <c r="FZ16" s="9">
        <v>906.649</v>
      </c>
      <c r="GA16" s="9">
        <v>334.32100000000003</v>
      </c>
      <c r="GB16" s="9">
        <v>572.32799999999997</v>
      </c>
      <c r="GC16" s="9">
        <v>101.30200000000001</v>
      </c>
      <c r="GD16" s="9">
        <v>40.33</v>
      </c>
      <c r="GE16" s="9">
        <v>60.972000000000001</v>
      </c>
      <c r="GF16" s="9">
        <v>146.53</v>
      </c>
      <c r="GG16" s="9">
        <v>52.375</v>
      </c>
      <c r="GH16" s="9">
        <v>94.155000000000001</v>
      </c>
      <c r="GI16" s="9">
        <v>250.10599999999999</v>
      </c>
      <c r="GJ16" s="9">
        <v>102.13500000000001</v>
      </c>
      <c r="GK16" s="9">
        <v>147.97</v>
      </c>
      <c r="GL16" s="9">
        <v>408.71199999999999</v>
      </c>
      <c r="GM16" s="9">
        <v>139.48099999999999</v>
      </c>
      <c r="GN16" s="9">
        <v>269.23</v>
      </c>
      <c r="GO16" s="9">
        <v>39</v>
      </c>
      <c r="GP16" s="9">
        <v>30</v>
      </c>
      <c r="GQ16" s="9">
        <v>43</v>
      </c>
      <c r="GR16" s="9">
        <v>458.065</v>
      </c>
      <c r="GS16" s="9">
        <v>149.13800000000001</v>
      </c>
      <c r="GT16" s="9">
        <v>308.92700000000002</v>
      </c>
      <c r="GU16" s="9">
        <v>56.991999999999997</v>
      </c>
      <c r="GV16" s="9">
        <v>19.544</v>
      </c>
      <c r="GW16" s="9">
        <v>37.447000000000003</v>
      </c>
      <c r="GX16" s="9">
        <v>66.62</v>
      </c>
      <c r="GY16" s="9">
        <v>19.928000000000001</v>
      </c>
      <c r="GZ16" s="9">
        <v>46.692</v>
      </c>
      <c r="HA16" s="9">
        <v>120.199</v>
      </c>
      <c r="HB16" s="9">
        <v>48.887</v>
      </c>
      <c r="HC16" s="9">
        <v>71.311999999999998</v>
      </c>
      <c r="HD16" s="9">
        <v>214.25399999999999</v>
      </c>
      <c r="HE16" s="9">
        <v>60.777999999999999</v>
      </c>
      <c r="HF16" s="9">
        <v>153.476</v>
      </c>
      <c r="HG16" s="9">
        <v>40</v>
      </c>
      <c r="HH16" s="9">
        <v>30</v>
      </c>
      <c r="HI16" s="9">
        <v>50</v>
      </c>
      <c r="HJ16" s="9">
        <v>240.387</v>
      </c>
      <c r="HK16" s="9">
        <v>66.483999999999995</v>
      </c>
      <c r="HL16" s="9">
        <v>173.90299999999999</v>
      </c>
      <c r="HM16" s="9">
        <v>35.003999999999998</v>
      </c>
      <c r="HN16" s="9">
        <v>10.614000000000001</v>
      </c>
      <c r="HO16" s="9">
        <v>24.39</v>
      </c>
      <c r="HP16" s="9">
        <v>33.048000000000002</v>
      </c>
      <c r="HQ16" s="9">
        <v>9.7629999999999999</v>
      </c>
      <c r="HR16" s="9">
        <v>23.285</v>
      </c>
      <c r="HS16" s="9">
        <v>61.908999999999999</v>
      </c>
      <c r="HT16" s="9">
        <v>21.757000000000001</v>
      </c>
      <c r="HU16" s="9">
        <v>40.152000000000001</v>
      </c>
      <c r="HV16" s="9">
        <v>110.426</v>
      </c>
      <c r="HW16" s="9">
        <v>24.349</v>
      </c>
      <c r="HX16" s="9">
        <v>86.076999999999998</v>
      </c>
      <c r="HY16" s="9">
        <v>36.750999999999998</v>
      </c>
      <c r="HZ16" s="9">
        <v>26</v>
      </c>
      <c r="IA16" s="9">
        <v>47</v>
      </c>
      <c r="IB16" s="9">
        <v>217.67699999999999</v>
      </c>
      <c r="IC16" s="9">
        <v>82.653000000000006</v>
      </c>
      <c r="ID16" s="9">
        <v>135.024</v>
      </c>
      <c r="IE16" s="9">
        <v>21.988</v>
      </c>
      <c r="IF16" s="9">
        <v>8.93</v>
      </c>
      <c r="IG16" s="9">
        <v>13.058</v>
      </c>
      <c r="IH16" s="9">
        <v>33.572000000000003</v>
      </c>
      <c r="II16" s="9">
        <v>10.164999999999999</v>
      </c>
      <c r="IJ16" s="9">
        <v>23.407</v>
      </c>
      <c r="IK16" s="9">
        <v>58.29</v>
      </c>
      <c r="IL16" s="9">
        <v>27.13</v>
      </c>
      <c r="IM16" s="9">
        <v>31.16</v>
      </c>
      <c r="IN16" s="9">
        <v>103.828</v>
      </c>
      <c r="IO16" s="9">
        <v>36.429000000000002</v>
      </c>
      <c r="IP16" s="9">
        <v>67.399000000000001</v>
      </c>
      <c r="IQ16" s="9">
        <v>47</v>
      </c>
    </row>
    <row r="17" spans="1:251">
      <c r="A17" s="10">
        <v>44228</v>
      </c>
      <c r="B17" s="9">
        <v>952.20399999999995</v>
      </c>
      <c r="C17" s="9">
        <v>382.65699999999998</v>
      </c>
      <c r="D17" s="9">
        <v>569.54700000000003</v>
      </c>
      <c r="E17" s="9">
        <v>95.677000000000007</v>
      </c>
      <c r="F17" s="9">
        <v>32.326999999999998</v>
      </c>
      <c r="G17" s="9">
        <v>63.35</v>
      </c>
      <c r="H17" s="9">
        <v>145.11699999999999</v>
      </c>
      <c r="I17" s="9">
        <v>51.7</v>
      </c>
      <c r="J17" s="9">
        <v>93.417000000000002</v>
      </c>
      <c r="K17" s="9">
        <v>276.899</v>
      </c>
      <c r="L17" s="9">
        <v>116.92</v>
      </c>
      <c r="M17" s="9">
        <v>159.97999999999999</v>
      </c>
      <c r="N17" s="9">
        <v>434.512</v>
      </c>
      <c r="O17" s="9">
        <v>181.71100000000001</v>
      </c>
      <c r="P17" s="9">
        <v>252.80099999999999</v>
      </c>
      <c r="Q17" s="9">
        <v>47</v>
      </c>
      <c r="R17" s="9">
        <v>47</v>
      </c>
      <c r="S17" s="9">
        <v>43</v>
      </c>
      <c r="T17" s="9">
        <v>918.65200000000004</v>
      </c>
      <c r="U17" s="9">
        <v>366.13400000000001</v>
      </c>
      <c r="V17" s="9">
        <v>552.51800000000003</v>
      </c>
      <c r="W17" s="9">
        <v>93.460999999999999</v>
      </c>
      <c r="X17" s="9">
        <v>31.013000000000002</v>
      </c>
      <c r="Y17" s="9">
        <v>62.448</v>
      </c>
      <c r="Z17" s="9">
        <v>142.005</v>
      </c>
      <c r="AA17" s="9">
        <v>50.634999999999998</v>
      </c>
      <c r="AB17" s="9">
        <v>91.370999999999995</v>
      </c>
      <c r="AC17" s="9">
        <v>268.44299999999998</v>
      </c>
      <c r="AD17" s="9">
        <v>112.587</v>
      </c>
      <c r="AE17" s="9">
        <v>155.85499999999999</v>
      </c>
      <c r="AF17" s="9">
        <v>414.74400000000003</v>
      </c>
      <c r="AG17" s="9">
        <v>171.9</v>
      </c>
      <c r="AH17" s="9">
        <v>242.84399999999999</v>
      </c>
      <c r="AI17" s="9">
        <v>47</v>
      </c>
      <c r="AJ17" s="9">
        <v>47</v>
      </c>
      <c r="AK17" s="9">
        <v>43</v>
      </c>
      <c r="AL17" s="9">
        <v>316.59899999999999</v>
      </c>
      <c r="AM17" s="9">
        <v>143.68899999999999</v>
      </c>
      <c r="AN17" s="9">
        <v>172.91</v>
      </c>
      <c r="AO17" s="9">
        <v>35.328000000000003</v>
      </c>
      <c r="AP17" s="9">
        <v>14.933</v>
      </c>
      <c r="AQ17" s="9">
        <v>20.393999999999998</v>
      </c>
      <c r="AR17" s="9">
        <v>61.439</v>
      </c>
      <c r="AS17" s="9">
        <v>21.094000000000001</v>
      </c>
      <c r="AT17" s="9">
        <v>40.344999999999999</v>
      </c>
      <c r="AU17" s="9">
        <v>94.055000000000007</v>
      </c>
      <c r="AV17" s="9">
        <v>39.784999999999997</v>
      </c>
      <c r="AW17" s="9">
        <v>54.27</v>
      </c>
      <c r="AX17" s="9">
        <v>125.777</v>
      </c>
      <c r="AY17" s="9">
        <v>67.876000000000005</v>
      </c>
      <c r="AZ17" s="9">
        <v>57.901000000000003</v>
      </c>
      <c r="BA17" s="9">
        <v>27.177</v>
      </c>
      <c r="BB17" s="9">
        <v>43</v>
      </c>
      <c r="BC17" s="9">
        <v>26</v>
      </c>
      <c r="BD17" s="9">
        <v>346.82499999999999</v>
      </c>
      <c r="BE17" s="9">
        <v>126.617</v>
      </c>
      <c r="BF17" s="9">
        <v>220.208</v>
      </c>
      <c r="BG17" s="9">
        <v>36.494</v>
      </c>
      <c r="BH17" s="9">
        <v>10.567</v>
      </c>
      <c r="BI17" s="9">
        <v>25.927</v>
      </c>
      <c r="BJ17" s="9">
        <v>54.658999999999999</v>
      </c>
      <c r="BK17" s="9">
        <v>18.876000000000001</v>
      </c>
      <c r="BL17" s="9">
        <v>35.783000000000001</v>
      </c>
      <c r="BM17" s="9">
        <v>97.182000000000002</v>
      </c>
      <c r="BN17" s="9">
        <v>38.103999999999999</v>
      </c>
      <c r="BO17" s="9">
        <v>59.078000000000003</v>
      </c>
      <c r="BP17" s="9">
        <v>158.49</v>
      </c>
      <c r="BQ17" s="9">
        <v>59.07</v>
      </c>
      <c r="BR17" s="9">
        <v>99.42</v>
      </c>
      <c r="BS17" s="9">
        <v>47</v>
      </c>
      <c r="BT17" s="9">
        <v>47</v>
      </c>
      <c r="BU17" s="9">
        <v>43</v>
      </c>
      <c r="BV17" s="9">
        <v>196.11799999999999</v>
      </c>
      <c r="BW17" s="9">
        <v>79.599000000000004</v>
      </c>
      <c r="BX17" s="9">
        <v>116.51900000000001</v>
      </c>
      <c r="BY17" s="9">
        <v>19.042000000000002</v>
      </c>
      <c r="BZ17" s="9">
        <v>5.5010000000000003</v>
      </c>
      <c r="CA17" s="9">
        <v>13.541</v>
      </c>
      <c r="CB17" s="9">
        <v>33.048000000000002</v>
      </c>
      <c r="CC17" s="9">
        <v>12.066000000000001</v>
      </c>
      <c r="CD17" s="9">
        <v>20.981000000000002</v>
      </c>
      <c r="CE17" s="9">
        <v>62.764000000000003</v>
      </c>
      <c r="CF17" s="9">
        <v>25.89</v>
      </c>
      <c r="CG17" s="9">
        <v>36.874000000000002</v>
      </c>
      <c r="CH17" s="9">
        <v>81.263999999999996</v>
      </c>
      <c r="CI17" s="9">
        <v>36.140999999999998</v>
      </c>
      <c r="CJ17" s="9">
        <v>45.122</v>
      </c>
      <c r="CK17" s="9">
        <v>44.598999999999997</v>
      </c>
      <c r="CL17" s="9">
        <v>47</v>
      </c>
      <c r="CM17" s="9">
        <v>38.518000000000001</v>
      </c>
      <c r="CN17" s="9">
        <v>150.708</v>
      </c>
      <c r="CO17" s="9">
        <v>47.018000000000001</v>
      </c>
      <c r="CP17" s="9">
        <v>103.68899999999999</v>
      </c>
      <c r="CQ17" s="9">
        <v>17.452000000000002</v>
      </c>
      <c r="CR17" s="9">
        <v>5.0659999999999998</v>
      </c>
      <c r="CS17" s="9">
        <v>12.385999999999999</v>
      </c>
      <c r="CT17" s="9">
        <v>21.611000000000001</v>
      </c>
      <c r="CU17" s="9">
        <v>6.81</v>
      </c>
      <c r="CV17" s="9">
        <v>14.801</v>
      </c>
      <c r="CW17" s="9">
        <v>34.417999999999999</v>
      </c>
      <c r="CX17" s="9">
        <v>12.214</v>
      </c>
      <c r="CY17" s="9">
        <v>22.202999999999999</v>
      </c>
      <c r="CZ17" s="9">
        <v>77.227000000000004</v>
      </c>
      <c r="DA17" s="9">
        <v>22.928999999999998</v>
      </c>
      <c r="DB17" s="9">
        <v>54.298000000000002</v>
      </c>
      <c r="DC17" s="9">
        <v>52</v>
      </c>
      <c r="DD17" s="9">
        <v>47.052</v>
      </c>
      <c r="DE17" s="9">
        <v>52</v>
      </c>
      <c r="DF17" s="9">
        <v>255.22800000000001</v>
      </c>
      <c r="DG17" s="9">
        <v>95.828000000000003</v>
      </c>
      <c r="DH17" s="9">
        <v>159.4</v>
      </c>
      <c r="DI17" s="9">
        <v>21.638999999999999</v>
      </c>
      <c r="DJ17" s="9">
        <v>5.5119999999999996</v>
      </c>
      <c r="DK17" s="9">
        <v>16.126999999999999</v>
      </c>
      <c r="DL17" s="9">
        <v>25.907</v>
      </c>
      <c r="DM17" s="9">
        <v>10.664</v>
      </c>
      <c r="DN17" s="9">
        <v>15.243</v>
      </c>
      <c r="DO17" s="9">
        <v>77.206000000000003</v>
      </c>
      <c r="DP17" s="9">
        <v>34.698</v>
      </c>
      <c r="DQ17" s="9">
        <v>42.508000000000003</v>
      </c>
      <c r="DR17" s="9">
        <v>130.476</v>
      </c>
      <c r="DS17" s="9">
        <v>44.954000000000001</v>
      </c>
      <c r="DT17" s="9">
        <v>85.522999999999996</v>
      </c>
      <c r="DU17" s="9">
        <v>52</v>
      </c>
      <c r="DV17" s="9">
        <v>47.692</v>
      </c>
      <c r="DW17" s="9">
        <v>52</v>
      </c>
      <c r="DX17" s="9">
        <v>148.47200000000001</v>
      </c>
      <c r="DY17" s="9">
        <v>52.161999999999999</v>
      </c>
      <c r="DZ17" s="9">
        <v>96.308999999999997</v>
      </c>
      <c r="EA17" s="9">
        <v>11.853999999999999</v>
      </c>
      <c r="EB17" s="9">
        <v>2.5710000000000002</v>
      </c>
      <c r="EC17" s="9">
        <v>9.282</v>
      </c>
      <c r="ED17" s="9">
        <v>17.268000000000001</v>
      </c>
      <c r="EE17" s="9">
        <v>6.742</v>
      </c>
      <c r="EF17" s="9">
        <v>10.526</v>
      </c>
      <c r="EG17" s="9">
        <v>49.216000000000001</v>
      </c>
      <c r="EH17" s="9">
        <v>22.11</v>
      </c>
      <c r="EI17" s="9">
        <v>27.105</v>
      </c>
      <c r="EJ17" s="9">
        <v>70.134</v>
      </c>
      <c r="EK17" s="9">
        <v>20.739000000000001</v>
      </c>
      <c r="EL17" s="9">
        <v>49.395000000000003</v>
      </c>
      <c r="EM17" s="9">
        <v>48</v>
      </c>
      <c r="EN17" s="9">
        <v>47</v>
      </c>
      <c r="EO17" s="9">
        <v>52</v>
      </c>
      <c r="EP17" s="9">
        <v>106.756</v>
      </c>
      <c r="EQ17" s="9">
        <v>43.665999999999997</v>
      </c>
      <c r="ER17" s="9">
        <v>63.091000000000001</v>
      </c>
      <c r="ES17" s="9">
        <v>9.7859999999999996</v>
      </c>
      <c r="ET17" s="9">
        <v>2.9409999999999998</v>
      </c>
      <c r="EU17" s="9">
        <v>6.8440000000000003</v>
      </c>
      <c r="EV17" s="9">
        <v>8.6389999999999993</v>
      </c>
      <c r="EW17" s="9">
        <v>3.9220000000000002</v>
      </c>
      <c r="EX17" s="9">
        <v>4.7169999999999996</v>
      </c>
      <c r="EY17" s="9">
        <v>27.99</v>
      </c>
      <c r="EZ17" s="9">
        <v>12.587999999999999</v>
      </c>
      <c r="FA17" s="9">
        <v>15.401999999999999</v>
      </c>
      <c r="FB17" s="9">
        <v>60.341999999999999</v>
      </c>
      <c r="FC17" s="9">
        <v>24.215</v>
      </c>
      <c r="FD17" s="9">
        <v>36.127000000000002</v>
      </c>
      <c r="FE17" s="9">
        <v>52</v>
      </c>
      <c r="FF17" s="9">
        <v>52</v>
      </c>
      <c r="FG17" s="9">
        <v>52</v>
      </c>
      <c r="FH17" s="9">
        <v>33.552</v>
      </c>
      <c r="FI17" s="9">
        <v>16.523</v>
      </c>
      <c r="FJ17" s="9">
        <v>17.029</v>
      </c>
      <c r="FK17" s="9">
        <v>2.2160000000000002</v>
      </c>
      <c r="FL17" s="9">
        <v>1.3140000000000001</v>
      </c>
      <c r="FM17" s="9">
        <v>0.90200000000000002</v>
      </c>
      <c r="FN17" s="9">
        <v>3.1120000000000001</v>
      </c>
      <c r="FO17" s="9">
        <v>1.0649999999999999</v>
      </c>
      <c r="FP17" s="9">
        <v>2.0459999999999998</v>
      </c>
      <c r="FQ17" s="9">
        <v>8.4570000000000007</v>
      </c>
      <c r="FR17" s="9">
        <v>4.3319999999999999</v>
      </c>
      <c r="FS17" s="9">
        <v>4.1239999999999997</v>
      </c>
      <c r="FT17" s="9">
        <v>19.768000000000001</v>
      </c>
      <c r="FU17" s="9">
        <v>9.8109999999999999</v>
      </c>
      <c r="FV17" s="9">
        <v>9.9570000000000007</v>
      </c>
      <c r="FW17" s="9">
        <v>52</v>
      </c>
      <c r="FX17" s="9">
        <v>52</v>
      </c>
      <c r="FY17" s="9">
        <v>52</v>
      </c>
      <c r="FZ17" s="9">
        <v>822.46799999999996</v>
      </c>
      <c r="GA17" s="9">
        <v>322.24799999999999</v>
      </c>
      <c r="GB17" s="9">
        <v>500.21899999999999</v>
      </c>
      <c r="GC17" s="9">
        <v>83.728999999999999</v>
      </c>
      <c r="GD17" s="9">
        <v>26.689</v>
      </c>
      <c r="GE17" s="9">
        <v>57.04</v>
      </c>
      <c r="GF17" s="9">
        <v>117.937</v>
      </c>
      <c r="GG17" s="9">
        <v>41.689</v>
      </c>
      <c r="GH17" s="9">
        <v>76.247</v>
      </c>
      <c r="GI17" s="9">
        <v>242.06299999999999</v>
      </c>
      <c r="GJ17" s="9">
        <v>99.320999999999998</v>
      </c>
      <c r="GK17" s="9">
        <v>142.74199999999999</v>
      </c>
      <c r="GL17" s="9">
        <v>378.73899999999998</v>
      </c>
      <c r="GM17" s="9">
        <v>154.54900000000001</v>
      </c>
      <c r="GN17" s="9">
        <v>224.19</v>
      </c>
      <c r="GO17" s="9">
        <v>47</v>
      </c>
      <c r="GP17" s="9">
        <v>47</v>
      </c>
      <c r="GQ17" s="9">
        <v>43</v>
      </c>
      <c r="GR17" s="9">
        <v>413.89400000000001</v>
      </c>
      <c r="GS17" s="9">
        <v>152.714</v>
      </c>
      <c r="GT17" s="9">
        <v>261.18</v>
      </c>
      <c r="GU17" s="9">
        <v>41.356999999999999</v>
      </c>
      <c r="GV17" s="9">
        <v>10.31</v>
      </c>
      <c r="GW17" s="9">
        <v>31.047000000000001</v>
      </c>
      <c r="GX17" s="9">
        <v>52.973999999999997</v>
      </c>
      <c r="GY17" s="9">
        <v>19.382000000000001</v>
      </c>
      <c r="GZ17" s="9">
        <v>33.591999999999999</v>
      </c>
      <c r="HA17" s="9">
        <v>124.72499999999999</v>
      </c>
      <c r="HB17" s="9">
        <v>54.045999999999999</v>
      </c>
      <c r="HC17" s="9">
        <v>70.679000000000002</v>
      </c>
      <c r="HD17" s="9">
        <v>194.83799999999999</v>
      </c>
      <c r="HE17" s="9">
        <v>68.975999999999999</v>
      </c>
      <c r="HF17" s="9">
        <v>125.86199999999999</v>
      </c>
      <c r="HG17" s="9">
        <v>47</v>
      </c>
      <c r="HH17" s="9">
        <v>47</v>
      </c>
      <c r="HI17" s="9">
        <v>47</v>
      </c>
      <c r="HJ17" s="9">
        <v>224.941</v>
      </c>
      <c r="HK17" s="9">
        <v>81.781000000000006</v>
      </c>
      <c r="HL17" s="9">
        <v>143.16</v>
      </c>
      <c r="HM17" s="9">
        <v>25.998000000000001</v>
      </c>
      <c r="HN17" s="9">
        <v>5.76</v>
      </c>
      <c r="HO17" s="9">
        <v>20.238</v>
      </c>
      <c r="HP17" s="9">
        <v>31.559000000000001</v>
      </c>
      <c r="HQ17" s="9">
        <v>9.6989999999999998</v>
      </c>
      <c r="HR17" s="9">
        <v>21.86</v>
      </c>
      <c r="HS17" s="9">
        <v>63.756999999999998</v>
      </c>
      <c r="HT17" s="9">
        <v>31.460999999999999</v>
      </c>
      <c r="HU17" s="9">
        <v>32.295000000000002</v>
      </c>
      <c r="HV17" s="9">
        <v>103.627</v>
      </c>
      <c r="HW17" s="9">
        <v>34.86</v>
      </c>
      <c r="HX17" s="9">
        <v>68.766999999999996</v>
      </c>
      <c r="HY17" s="9">
        <v>47</v>
      </c>
      <c r="HZ17" s="9">
        <v>47</v>
      </c>
      <c r="IA17" s="9">
        <v>47</v>
      </c>
      <c r="IB17" s="9">
        <v>188.953</v>
      </c>
      <c r="IC17" s="9">
        <v>70.933000000000007</v>
      </c>
      <c r="ID17" s="9">
        <v>118.01900000000001</v>
      </c>
      <c r="IE17" s="9">
        <v>15.359</v>
      </c>
      <c r="IF17" s="9">
        <v>4.55</v>
      </c>
      <c r="IG17" s="9">
        <v>10.808999999999999</v>
      </c>
      <c r="IH17" s="9">
        <v>21.414999999999999</v>
      </c>
      <c r="II17" s="9">
        <v>9.6829999999999998</v>
      </c>
      <c r="IJ17" s="9">
        <v>11.731999999999999</v>
      </c>
      <c r="IK17" s="9">
        <v>60.968000000000004</v>
      </c>
      <c r="IL17" s="9">
        <v>22.584</v>
      </c>
      <c r="IM17" s="9">
        <v>38.383000000000003</v>
      </c>
      <c r="IN17" s="9">
        <v>91.210999999999999</v>
      </c>
      <c r="IO17" s="9">
        <v>34.116</v>
      </c>
      <c r="IP17" s="9">
        <v>57.094999999999999</v>
      </c>
      <c r="IQ17" s="9">
        <v>48</v>
      </c>
    </row>
    <row r="18" spans="1:251">
      <c r="A18" s="10">
        <v>44593</v>
      </c>
      <c r="B18" s="9">
        <v>787.46799999999996</v>
      </c>
      <c r="C18" s="9">
        <v>314.22699999999998</v>
      </c>
      <c r="D18" s="9">
        <v>473.24</v>
      </c>
      <c r="E18" s="9">
        <v>89.631</v>
      </c>
      <c r="F18" s="9">
        <v>35.317</v>
      </c>
      <c r="G18" s="9">
        <v>54.314</v>
      </c>
      <c r="H18" s="9">
        <v>142.14500000000001</v>
      </c>
      <c r="I18" s="9">
        <v>54.371000000000002</v>
      </c>
      <c r="J18" s="9">
        <v>87.774000000000001</v>
      </c>
      <c r="K18" s="9">
        <v>206.73099999999999</v>
      </c>
      <c r="L18" s="9">
        <v>84.460999999999999</v>
      </c>
      <c r="M18" s="9">
        <v>122.27</v>
      </c>
      <c r="N18" s="9">
        <v>348.96100000000001</v>
      </c>
      <c r="O18" s="9">
        <v>140.07900000000001</v>
      </c>
      <c r="P18" s="9">
        <v>208.88200000000001</v>
      </c>
      <c r="Q18" s="9">
        <v>39</v>
      </c>
      <c r="R18" s="9">
        <v>39.701000000000001</v>
      </c>
      <c r="S18" s="9">
        <v>34</v>
      </c>
      <c r="T18" s="9">
        <v>771.89099999999996</v>
      </c>
      <c r="U18" s="9">
        <v>305.23899999999998</v>
      </c>
      <c r="V18" s="9">
        <v>466.65300000000002</v>
      </c>
      <c r="W18" s="9">
        <v>88.356999999999999</v>
      </c>
      <c r="X18" s="9">
        <v>34.042999999999999</v>
      </c>
      <c r="Y18" s="9">
        <v>54.314</v>
      </c>
      <c r="Z18" s="9">
        <v>141.71799999999999</v>
      </c>
      <c r="AA18" s="9">
        <v>54.371000000000002</v>
      </c>
      <c r="AB18" s="9">
        <v>87.346999999999994</v>
      </c>
      <c r="AC18" s="9">
        <v>204.76900000000001</v>
      </c>
      <c r="AD18" s="9">
        <v>83.832999999999998</v>
      </c>
      <c r="AE18" s="9">
        <v>120.93600000000001</v>
      </c>
      <c r="AF18" s="9">
        <v>337.048</v>
      </c>
      <c r="AG18" s="9">
        <v>132.99199999999999</v>
      </c>
      <c r="AH18" s="9">
        <v>204.05600000000001</v>
      </c>
      <c r="AI18" s="9">
        <v>34</v>
      </c>
      <c r="AJ18" s="9">
        <v>39</v>
      </c>
      <c r="AK18" s="9">
        <v>30.742999999999999</v>
      </c>
      <c r="AL18" s="9">
        <v>287.57400000000001</v>
      </c>
      <c r="AM18" s="9">
        <v>130.41300000000001</v>
      </c>
      <c r="AN18" s="9">
        <v>157.161</v>
      </c>
      <c r="AO18" s="9">
        <v>35.643999999999998</v>
      </c>
      <c r="AP18" s="9">
        <v>14.798</v>
      </c>
      <c r="AQ18" s="9">
        <v>20.846</v>
      </c>
      <c r="AR18" s="9">
        <v>69.179000000000002</v>
      </c>
      <c r="AS18" s="9">
        <v>28.317</v>
      </c>
      <c r="AT18" s="9">
        <v>40.862000000000002</v>
      </c>
      <c r="AU18" s="9">
        <v>88.533000000000001</v>
      </c>
      <c r="AV18" s="9">
        <v>42.548000000000002</v>
      </c>
      <c r="AW18" s="9">
        <v>45.984999999999999</v>
      </c>
      <c r="AX18" s="9">
        <v>94.218000000000004</v>
      </c>
      <c r="AY18" s="9">
        <v>44.75</v>
      </c>
      <c r="AZ18" s="9">
        <v>49.468000000000004</v>
      </c>
      <c r="BA18" s="9">
        <v>24</v>
      </c>
      <c r="BB18" s="9">
        <v>26</v>
      </c>
      <c r="BC18" s="9">
        <v>20</v>
      </c>
      <c r="BD18" s="9">
        <v>287.49099999999999</v>
      </c>
      <c r="BE18" s="9">
        <v>106.67700000000001</v>
      </c>
      <c r="BF18" s="9">
        <v>180.81399999999999</v>
      </c>
      <c r="BG18" s="9">
        <v>33.029000000000003</v>
      </c>
      <c r="BH18" s="9">
        <v>12.292</v>
      </c>
      <c r="BI18" s="9">
        <v>20.736999999999998</v>
      </c>
      <c r="BJ18" s="9">
        <v>50.951999999999998</v>
      </c>
      <c r="BK18" s="9">
        <v>17.501000000000001</v>
      </c>
      <c r="BL18" s="9">
        <v>33.451000000000001</v>
      </c>
      <c r="BM18" s="9">
        <v>72.896000000000001</v>
      </c>
      <c r="BN18" s="9">
        <v>25.670999999999999</v>
      </c>
      <c r="BO18" s="9">
        <v>47.225000000000001</v>
      </c>
      <c r="BP18" s="9">
        <v>130.614</v>
      </c>
      <c r="BQ18" s="9">
        <v>51.213000000000001</v>
      </c>
      <c r="BR18" s="9">
        <v>79.400999999999996</v>
      </c>
      <c r="BS18" s="9">
        <v>39</v>
      </c>
      <c r="BT18" s="9">
        <v>45.186999999999998</v>
      </c>
      <c r="BU18" s="9">
        <v>34.377000000000002</v>
      </c>
      <c r="BV18" s="9">
        <v>159.13399999999999</v>
      </c>
      <c r="BW18" s="9">
        <v>66.534999999999997</v>
      </c>
      <c r="BX18" s="9">
        <v>92.599000000000004</v>
      </c>
      <c r="BY18" s="9">
        <v>20.263999999999999</v>
      </c>
      <c r="BZ18" s="9">
        <v>8.0670000000000002</v>
      </c>
      <c r="CA18" s="9">
        <v>12.196999999999999</v>
      </c>
      <c r="CB18" s="9">
        <v>27.757999999999999</v>
      </c>
      <c r="CC18" s="9">
        <v>11.379</v>
      </c>
      <c r="CD18" s="9">
        <v>16.379000000000001</v>
      </c>
      <c r="CE18" s="9">
        <v>38.301000000000002</v>
      </c>
      <c r="CF18" s="9">
        <v>16.434999999999999</v>
      </c>
      <c r="CG18" s="9">
        <v>21.866</v>
      </c>
      <c r="CH18" s="9">
        <v>72.811999999999998</v>
      </c>
      <c r="CI18" s="9">
        <v>30.654</v>
      </c>
      <c r="CJ18" s="9">
        <v>42.158000000000001</v>
      </c>
      <c r="CK18" s="9">
        <v>43</v>
      </c>
      <c r="CL18" s="9">
        <v>41.762</v>
      </c>
      <c r="CM18" s="9">
        <v>45.790999999999997</v>
      </c>
      <c r="CN18" s="9">
        <v>128.357</v>
      </c>
      <c r="CO18" s="9">
        <v>40.142000000000003</v>
      </c>
      <c r="CP18" s="9">
        <v>88.215000000000003</v>
      </c>
      <c r="CQ18" s="9">
        <v>12.766</v>
      </c>
      <c r="CR18" s="9">
        <v>4.2249999999999996</v>
      </c>
      <c r="CS18" s="9">
        <v>8.5410000000000004</v>
      </c>
      <c r="CT18" s="9">
        <v>23.193999999999999</v>
      </c>
      <c r="CU18" s="9">
        <v>6.1219999999999999</v>
      </c>
      <c r="CV18" s="9">
        <v>17.071999999999999</v>
      </c>
      <c r="CW18" s="9">
        <v>34.594999999999999</v>
      </c>
      <c r="CX18" s="9">
        <v>9.2360000000000007</v>
      </c>
      <c r="CY18" s="9">
        <v>25.359000000000002</v>
      </c>
      <c r="CZ18" s="9">
        <v>57.802</v>
      </c>
      <c r="DA18" s="9">
        <v>20.559000000000001</v>
      </c>
      <c r="DB18" s="9">
        <v>37.243000000000002</v>
      </c>
      <c r="DC18" s="9">
        <v>36.453000000000003</v>
      </c>
      <c r="DD18" s="9">
        <v>52</v>
      </c>
      <c r="DE18" s="9">
        <v>30</v>
      </c>
      <c r="DF18" s="9">
        <v>196.827</v>
      </c>
      <c r="DG18" s="9">
        <v>68.149000000000001</v>
      </c>
      <c r="DH18" s="9">
        <v>128.678</v>
      </c>
      <c r="DI18" s="9">
        <v>19.684000000000001</v>
      </c>
      <c r="DJ18" s="9">
        <v>6.9530000000000003</v>
      </c>
      <c r="DK18" s="9">
        <v>12.731</v>
      </c>
      <c r="DL18" s="9">
        <v>21.587</v>
      </c>
      <c r="DM18" s="9">
        <v>8.5540000000000003</v>
      </c>
      <c r="DN18" s="9">
        <v>13.034000000000001</v>
      </c>
      <c r="DO18" s="9">
        <v>43.34</v>
      </c>
      <c r="DP18" s="9">
        <v>15.614000000000001</v>
      </c>
      <c r="DQ18" s="9">
        <v>27.725999999999999</v>
      </c>
      <c r="DR18" s="9">
        <v>112.215</v>
      </c>
      <c r="DS18" s="9">
        <v>37.027999999999999</v>
      </c>
      <c r="DT18" s="9">
        <v>75.186999999999998</v>
      </c>
      <c r="DU18" s="9">
        <v>52</v>
      </c>
      <c r="DV18" s="9">
        <v>52</v>
      </c>
      <c r="DW18" s="9">
        <v>52</v>
      </c>
      <c r="DX18" s="9">
        <v>110.69199999999999</v>
      </c>
      <c r="DY18" s="9">
        <v>33.590000000000003</v>
      </c>
      <c r="DZ18" s="9">
        <v>77.102999999999994</v>
      </c>
      <c r="EA18" s="9">
        <v>10.795999999999999</v>
      </c>
      <c r="EB18" s="9">
        <v>3.4710000000000001</v>
      </c>
      <c r="EC18" s="9">
        <v>7.3250000000000002</v>
      </c>
      <c r="ED18" s="9">
        <v>11.340999999999999</v>
      </c>
      <c r="EE18" s="9">
        <v>3.78</v>
      </c>
      <c r="EF18" s="9">
        <v>7.5609999999999999</v>
      </c>
      <c r="EG18" s="9">
        <v>28.981999999999999</v>
      </c>
      <c r="EH18" s="9">
        <v>9.6240000000000006</v>
      </c>
      <c r="EI18" s="9">
        <v>19.358000000000001</v>
      </c>
      <c r="EJ18" s="9">
        <v>59.573999999999998</v>
      </c>
      <c r="EK18" s="9">
        <v>16.715</v>
      </c>
      <c r="EL18" s="9">
        <v>42.859000000000002</v>
      </c>
      <c r="EM18" s="9">
        <v>52</v>
      </c>
      <c r="EN18" s="9">
        <v>50.857999999999997</v>
      </c>
      <c r="EO18" s="9">
        <v>52</v>
      </c>
      <c r="EP18" s="9">
        <v>86.134</v>
      </c>
      <c r="EQ18" s="9">
        <v>34.558999999999997</v>
      </c>
      <c r="ER18" s="9">
        <v>51.575000000000003</v>
      </c>
      <c r="ES18" s="9">
        <v>8.8879999999999999</v>
      </c>
      <c r="ET18" s="9">
        <v>3.4820000000000002</v>
      </c>
      <c r="EU18" s="9">
        <v>5.4059999999999997</v>
      </c>
      <c r="EV18" s="9">
        <v>10.246</v>
      </c>
      <c r="EW18" s="9">
        <v>4.774</v>
      </c>
      <c r="EX18" s="9">
        <v>5.4729999999999999</v>
      </c>
      <c r="EY18" s="9">
        <v>14.359</v>
      </c>
      <c r="EZ18" s="9">
        <v>5.9909999999999997</v>
      </c>
      <c r="FA18" s="9">
        <v>8.3680000000000003</v>
      </c>
      <c r="FB18" s="9">
        <v>52.640999999999998</v>
      </c>
      <c r="FC18" s="9">
        <v>20.312999999999999</v>
      </c>
      <c r="FD18" s="9">
        <v>32.328000000000003</v>
      </c>
      <c r="FE18" s="9">
        <v>104</v>
      </c>
      <c r="FF18" s="9">
        <v>67.445999999999998</v>
      </c>
      <c r="FG18" s="9">
        <v>104</v>
      </c>
      <c r="FH18" s="9">
        <v>15.576000000000001</v>
      </c>
      <c r="FI18" s="9">
        <v>8.9879999999999995</v>
      </c>
      <c r="FJ18" s="9">
        <v>6.5880000000000001</v>
      </c>
      <c r="FK18" s="9">
        <v>1.274</v>
      </c>
      <c r="FL18" s="9">
        <v>1.274</v>
      </c>
      <c r="FM18" s="9">
        <v>0</v>
      </c>
      <c r="FN18" s="9">
        <v>0.42699999999999999</v>
      </c>
      <c r="FO18" s="9">
        <v>0</v>
      </c>
      <c r="FP18" s="9">
        <v>0.42699999999999999</v>
      </c>
      <c r="FQ18" s="9">
        <v>1.962</v>
      </c>
      <c r="FR18" s="9">
        <v>0.628</v>
      </c>
      <c r="FS18" s="9">
        <v>1.3340000000000001</v>
      </c>
      <c r="FT18" s="9">
        <v>11.913</v>
      </c>
      <c r="FU18" s="9">
        <v>7.0869999999999997</v>
      </c>
      <c r="FV18" s="9">
        <v>4.8259999999999996</v>
      </c>
      <c r="FW18" s="9">
        <v>104</v>
      </c>
      <c r="FX18" s="9">
        <v>104</v>
      </c>
      <c r="FY18" s="9">
        <v>137.85400000000001</v>
      </c>
      <c r="FZ18" s="9">
        <v>671.428</v>
      </c>
      <c r="GA18" s="9">
        <v>261.27300000000002</v>
      </c>
      <c r="GB18" s="9">
        <v>410.15499999999997</v>
      </c>
      <c r="GC18" s="9">
        <v>77.619</v>
      </c>
      <c r="GD18" s="9">
        <v>29.818999999999999</v>
      </c>
      <c r="GE18" s="9">
        <v>47.8</v>
      </c>
      <c r="GF18" s="9">
        <v>120.07</v>
      </c>
      <c r="GG18" s="9">
        <v>44.295999999999999</v>
      </c>
      <c r="GH18" s="9">
        <v>75.774000000000001</v>
      </c>
      <c r="GI18" s="9">
        <v>174.67500000000001</v>
      </c>
      <c r="GJ18" s="9">
        <v>67.147000000000006</v>
      </c>
      <c r="GK18" s="9">
        <v>107.52800000000001</v>
      </c>
      <c r="GL18" s="9">
        <v>299.06299999999999</v>
      </c>
      <c r="GM18" s="9">
        <v>120.01</v>
      </c>
      <c r="GN18" s="9">
        <v>179.05199999999999</v>
      </c>
      <c r="GO18" s="9">
        <v>39</v>
      </c>
      <c r="GP18" s="9">
        <v>43</v>
      </c>
      <c r="GQ18" s="9">
        <v>30</v>
      </c>
      <c r="GR18" s="9">
        <v>314.52300000000002</v>
      </c>
      <c r="GS18" s="9">
        <v>114.74299999999999</v>
      </c>
      <c r="GT18" s="9">
        <v>199.78</v>
      </c>
      <c r="GU18" s="9">
        <v>35.973999999999997</v>
      </c>
      <c r="GV18" s="9">
        <v>14.375</v>
      </c>
      <c r="GW18" s="9">
        <v>21.597999999999999</v>
      </c>
      <c r="GX18" s="9">
        <v>49.076000000000001</v>
      </c>
      <c r="GY18" s="9">
        <v>15.178000000000001</v>
      </c>
      <c r="GZ18" s="9">
        <v>33.898000000000003</v>
      </c>
      <c r="HA18" s="9">
        <v>73.91</v>
      </c>
      <c r="HB18" s="9">
        <v>23.914999999999999</v>
      </c>
      <c r="HC18" s="9">
        <v>49.994999999999997</v>
      </c>
      <c r="HD18" s="9">
        <v>155.56399999999999</v>
      </c>
      <c r="HE18" s="9">
        <v>61.274999999999999</v>
      </c>
      <c r="HF18" s="9">
        <v>94.289000000000001</v>
      </c>
      <c r="HG18" s="9">
        <v>50</v>
      </c>
      <c r="HH18" s="9">
        <v>52</v>
      </c>
      <c r="HI18" s="9">
        <v>47</v>
      </c>
      <c r="HJ18" s="9">
        <v>165.85900000000001</v>
      </c>
      <c r="HK18" s="9">
        <v>52.932000000000002</v>
      </c>
      <c r="HL18" s="9">
        <v>112.92700000000001</v>
      </c>
      <c r="HM18" s="9">
        <v>14.443</v>
      </c>
      <c r="HN18" s="9">
        <v>4.0759999999999996</v>
      </c>
      <c r="HO18" s="9">
        <v>10.367000000000001</v>
      </c>
      <c r="HP18" s="9">
        <v>26.093</v>
      </c>
      <c r="HQ18" s="9">
        <v>5.1559999999999997</v>
      </c>
      <c r="HR18" s="9">
        <v>20.937000000000001</v>
      </c>
      <c r="HS18" s="9">
        <v>39.942999999999998</v>
      </c>
      <c r="HT18" s="9">
        <v>13.387</v>
      </c>
      <c r="HU18" s="9">
        <v>26.556000000000001</v>
      </c>
      <c r="HV18" s="9">
        <v>85.38</v>
      </c>
      <c r="HW18" s="9">
        <v>30.312999999999999</v>
      </c>
      <c r="HX18" s="9">
        <v>55.067</v>
      </c>
      <c r="HY18" s="9">
        <v>52</v>
      </c>
      <c r="HZ18" s="9">
        <v>52</v>
      </c>
      <c r="IA18" s="9">
        <v>50</v>
      </c>
      <c r="IB18" s="9">
        <v>148.66399999999999</v>
      </c>
      <c r="IC18" s="9">
        <v>61.811</v>
      </c>
      <c r="ID18" s="9">
        <v>86.852999999999994</v>
      </c>
      <c r="IE18" s="9">
        <v>21.530999999999999</v>
      </c>
      <c r="IF18" s="9">
        <v>10.298999999999999</v>
      </c>
      <c r="IG18" s="9">
        <v>11.231</v>
      </c>
      <c r="IH18" s="9">
        <v>22.983000000000001</v>
      </c>
      <c r="II18" s="9">
        <v>10.022</v>
      </c>
      <c r="IJ18" s="9">
        <v>12.96</v>
      </c>
      <c r="IK18" s="9">
        <v>33.966999999999999</v>
      </c>
      <c r="IL18" s="9">
        <v>10.528</v>
      </c>
      <c r="IM18" s="9">
        <v>23.439</v>
      </c>
      <c r="IN18" s="9">
        <v>70.183999999999997</v>
      </c>
      <c r="IO18" s="9">
        <v>30.962</v>
      </c>
      <c r="IP18" s="9">
        <v>39.222000000000001</v>
      </c>
      <c r="IQ18" s="9">
        <v>47</v>
      </c>
    </row>
    <row r="19" spans="1:251">
      <c r="A19" s="10">
        <v>44958</v>
      </c>
      <c r="B19" s="9">
        <v>804.31299999999999</v>
      </c>
      <c r="C19" s="9">
        <v>328.464</v>
      </c>
      <c r="D19" s="9">
        <v>475.85</v>
      </c>
      <c r="E19" s="9">
        <v>100.111</v>
      </c>
      <c r="F19" s="9">
        <v>44.921999999999997</v>
      </c>
      <c r="G19" s="9">
        <v>55.188000000000002</v>
      </c>
      <c r="H19" s="9">
        <v>185.31200000000001</v>
      </c>
      <c r="I19" s="9">
        <v>82.900999999999996</v>
      </c>
      <c r="J19" s="9">
        <v>102.411</v>
      </c>
      <c r="K19" s="9">
        <v>220.41200000000001</v>
      </c>
      <c r="L19" s="9">
        <v>87.082999999999998</v>
      </c>
      <c r="M19" s="9">
        <v>133.32900000000001</v>
      </c>
      <c r="N19" s="9">
        <v>298.47899999999998</v>
      </c>
      <c r="O19" s="9">
        <v>113.55800000000001</v>
      </c>
      <c r="P19" s="9">
        <v>184.92099999999999</v>
      </c>
      <c r="Q19" s="9">
        <v>26</v>
      </c>
      <c r="R19" s="9">
        <v>26</v>
      </c>
      <c r="S19" s="9">
        <v>26</v>
      </c>
      <c r="T19" s="9">
        <v>768.99199999999996</v>
      </c>
      <c r="U19" s="9">
        <v>308.74200000000002</v>
      </c>
      <c r="V19" s="9">
        <v>460.25</v>
      </c>
      <c r="W19" s="9">
        <v>98.388000000000005</v>
      </c>
      <c r="X19" s="9">
        <v>43.789000000000001</v>
      </c>
      <c r="Y19" s="9">
        <v>54.598999999999997</v>
      </c>
      <c r="Z19" s="9">
        <v>181.554</v>
      </c>
      <c r="AA19" s="9">
        <v>80.83</v>
      </c>
      <c r="AB19" s="9">
        <v>100.724</v>
      </c>
      <c r="AC19" s="9">
        <v>215.053</v>
      </c>
      <c r="AD19" s="9">
        <v>83.614999999999995</v>
      </c>
      <c r="AE19" s="9">
        <v>131.43799999999999</v>
      </c>
      <c r="AF19" s="9">
        <v>273.99799999999999</v>
      </c>
      <c r="AG19" s="9">
        <v>100.508</v>
      </c>
      <c r="AH19" s="9">
        <v>173.49</v>
      </c>
      <c r="AI19" s="9">
        <v>26</v>
      </c>
      <c r="AJ19" s="9">
        <v>21</v>
      </c>
      <c r="AK19" s="9">
        <v>26</v>
      </c>
      <c r="AL19" s="9">
        <v>319.017</v>
      </c>
      <c r="AM19" s="9">
        <v>143.53399999999999</v>
      </c>
      <c r="AN19" s="9">
        <v>175.483</v>
      </c>
      <c r="AO19" s="9">
        <v>33.061</v>
      </c>
      <c r="AP19" s="9">
        <v>16.526</v>
      </c>
      <c r="AQ19" s="9">
        <v>16.535</v>
      </c>
      <c r="AR19" s="9">
        <v>95.599000000000004</v>
      </c>
      <c r="AS19" s="9">
        <v>46.526000000000003</v>
      </c>
      <c r="AT19" s="9">
        <v>49.073</v>
      </c>
      <c r="AU19" s="9">
        <v>100.794</v>
      </c>
      <c r="AV19" s="9">
        <v>42.279000000000003</v>
      </c>
      <c r="AW19" s="9">
        <v>58.514000000000003</v>
      </c>
      <c r="AX19" s="9">
        <v>89.563999999999993</v>
      </c>
      <c r="AY19" s="9">
        <v>38.203000000000003</v>
      </c>
      <c r="AZ19" s="9">
        <v>51.360999999999997</v>
      </c>
      <c r="BA19" s="9">
        <v>17</v>
      </c>
      <c r="BB19" s="9">
        <v>16</v>
      </c>
      <c r="BC19" s="9">
        <v>20</v>
      </c>
      <c r="BD19" s="9">
        <v>256.88099999999997</v>
      </c>
      <c r="BE19" s="9">
        <v>99.846999999999994</v>
      </c>
      <c r="BF19" s="9">
        <v>157.03399999999999</v>
      </c>
      <c r="BG19" s="9">
        <v>42.445</v>
      </c>
      <c r="BH19" s="9">
        <v>18.436</v>
      </c>
      <c r="BI19" s="9">
        <v>24.009</v>
      </c>
      <c r="BJ19" s="9">
        <v>57.761000000000003</v>
      </c>
      <c r="BK19" s="9">
        <v>24.637</v>
      </c>
      <c r="BL19" s="9">
        <v>33.124000000000002</v>
      </c>
      <c r="BM19" s="9">
        <v>67.424000000000007</v>
      </c>
      <c r="BN19" s="9">
        <v>26.390999999999998</v>
      </c>
      <c r="BO19" s="9">
        <v>41.031999999999996</v>
      </c>
      <c r="BP19" s="9">
        <v>89.251000000000005</v>
      </c>
      <c r="BQ19" s="9">
        <v>30.382999999999999</v>
      </c>
      <c r="BR19" s="9">
        <v>58.868000000000002</v>
      </c>
      <c r="BS19" s="9">
        <v>20</v>
      </c>
      <c r="BT19" s="9">
        <v>16.646999999999998</v>
      </c>
      <c r="BU19" s="9">
        <v>26</v>
      </c>
      <c r="BV19" s="9">
        <v>140.17599999999999</v>
      </c>
      <c r="BW19" s="9">
        <v>64.882999999999996</v>
      </c>
      <c r="BX19" s="9">
        <v>75.293000000000006</v>
      </c>
      <c r="BY19" s="9">
        <v>25.954999999999998</v>
      </c>
      <c r="BZ19" s="9">
        <v>12.907999999999999</v>
      </c>
      <c r="CA19" s="9">
        <v>13.047000000000001</v>
      </c>
      <c r="CB19" s="9">
        <v>29.99</v>
      </c>
      <c r="CC19" s="9">
        <v>15.935</v>
      </c>
      <c r="CD19" s="9">
        <v>14.055</v>
      </c>
      <c r="CE19" s="9">
        <v>40.414000000000001</v>
      </c>
      <c r="CF19" s="9">
        <v>17.835999999999999</v>
      </c>
      <c r="CG19" s="9">
        <v>22.579000000000001</v>
      </c>
      <c r="CH19" s="9">
        <v>43.816000000000003</v>
      </c>
      <c r="CI19" s="9">
        <v>18.204000000000001</v>
      </c>
      <c r="CJ19" s="9">
        <v>25.613</v>
      </c>
      <c r="CK19" s="9">
        <v>17</v>
      </c>
      <c r="CL19" s="9">
        <v>13</v>
      </c>
      <c r="CM19" s="9">
        <v>21.251000000000001</v>
      </c>
      <c r="CN19" s="9">
        <v>116.705</v>
      </c>
      <c r="CO19" s="9">
        <v>34.965000000000003</v>
      </c>
      <c r="CP19" s="9">
        <v>81.741</v>
      </c>
      <c r="CQ19" s="9">
        <v>16.489999999999998</v>
      </c>
      <c r="CR19" s="9">
        <v>5.5279999999999996</v>
      </c>
      <c r="CS19" s="9">
        <v>10.962</v>
      </c>
      <c r="CT19" s="9">
        <v>27.771000000000001</v>
      </c>
      <c r="CU19" s="9">
        <v>8.702</v>
      </c>
      <c r="CV19" s="9">
        <v>19.068999999999999</v>
      </c>
      <c r="CW19" s="9">
        <v>27.009</v>
      </c>
      <c r="CX19" s="9">
        <v>8.5559999999999992</v>
      </c>
      <c r="CY19" s="9">
        <v>18.452999999999999</v>
      </c>
      <c r="CZ19" s="9">
        <v>45.433999999999997</v>
      </c>
      <c r="DA19" s="9">
        <v>12.179</v>
      </c>
      <c r="DB19" s="9">
        <v>33.255000000000003</v>
      </c>
      <c r="DC19" s="9">
        <v>26</v>
      </c>
      <c r="DD19" s="9">
        <v>20.509</v>
      </c>
      <c r="DE19" s="9">
        <v>26</v>
      </c>
      <c r="DF19" s="9">
        <v>193.09299999999999</v>
      </c>
      <c r="DG19" s="9">
        <v>65.36</v>
      </c>
      <c r="DH19" s="9">
        <v>127.733</v>
      </c>
      <c r="DI19" s="9">
        <v>22.882000000000001</v>
      </c>
      <c r="DJ19" s="9">
        <v>8.827</v>
      </c>
      <c r="DK19" s="9">
        <v>14.054</v>
      </c>
      <c r="DL19" s="9">
        <v>28.193999999999999</v>
      </c>
      <c r="DM19" s="9">
        <v>9.6669999999999998</v>
      </c>
      <c r="DN19" s="9">
        <v>18.527000000000001</v>
      </c>
      <c r="DO19" s="9">
        <v>46.835999999999999</v>
      </c>
      <c r="DP19" s="9">
        <v>14.944000000000001</v>
      </c>
      <c r="DQ19" s="9">
        <v>31.890999999999998</v>
      </c>
      <c r="DR19" s="9">
        <v>95.183000000000007</v>
      </c>
      <c r="DS19" s="9">
        <v>31.922000000000001</v>
      </c>
      <c r="DT19" s="9">
        <v>63.261000000000003</v>
      </c>
      <c r="DU19" s="9">
        <v>50</v>
      </c>
      <c r="DV19" s="9">
        <v>44.704999999999998</v>
      </c>
      <c r="DW19" s="9">
        <v>50.679000000000002</v>
      </c>
      <c r="DX19" s="9">
        <v>106.67100000000001</v>
      </c>
      <c r="DY19" s="9">
        <v>31.510999999999999</v>
      </c>
      <c r="DZ19" s="9">
        <v>75.16</v>
      </c>
      <c r="EA19" s="9">
        <v>14.41</v>
      </c>
      <c r="EB19" s="9">
        <v>4.835</v>
      </c>
      <c r="EC19" s="9">
        <v>9.5749999999999993</v>
      </c>
      <c r="ED19" s="9">
        <v>14.760999999999999</v>
      </c>
      <c r="EE19" s="9">
        <v>4.7149999999999999</v>
      </c>
      <c r="EF19" s="9">
        <v>10.047000000000001</v>
      </c>
      <c r="EG19" s="9">
        <v>25.876000000000001</v>
      </c>
      <c r="EH19" s="9">
        <v>7.3010000000000002</v>
      </c>
      <c r="EI19" s="9">
        <v>18.574999999999999</v>
      </c>
      <c r="EJ19" s="9">
        <v>51.622999999999998</v>
      </c>
      <c r="EK19" s="9">
        <v>14.661</v>
      </c>
      <c r="EL19" s="9">
        <v>36.962000000000003</v>
      </c>
      <c r="EM19" s="9">
        <v>45.972000000000001</v>
      </c>
      <c r="EN19" s="9">
        <v>35.966999999999999</v>
      </c>
      <c r="EO19" s="9">
        <v>50.655999999999999</v>
      </c>
      <c r="EP19" s="9">
        <v>86.421999999999997</v>
      </c>
      <c r="EQ19" s="9">
        <v>33.848999999999997</v>
      </c>
      <c r="ER19" s="9">
        <v>52.573</v>
      </c>
      <c r="ES19" s="9">
        <v>8.4719999999999995</v>
      </c>
      <c r="ET19" s="9">
        <v>3.992</v>
      </c>
      <c r="EU19" s="9">
        <v>4.4790000000000001</v>
      </c>
      <c r="EV19" s="9">
        <v>13.432</v>
      </c>
      <c r="EW19" s="9">
        <v>4.952</v>
      </c>
      <c r="EX19" s="9">
        <v>8.48</v>
      </c>
      <c r="EY19" s="9">
        <v>20.96</v>
      </c>
      <c r="EZ19" s="9">
        <v>7.6440000000000001</v>
      </c>
      <c r="FA19" s="9">
        <v>13.316000000000001</v>
      </c>
      <c r="FB19" s="9">
        <v>43.558999999999997</v>
      </c>
      <c r="FC19" s="9">
        <v>17.260999999999999</v>
      </c>
      <c r="FD19" s="9">
        <v>26.297999999999998</v>
      </c>
      <c r="FE19" s="9">
        <v>52</v>
      </c>
      <c r="FF19" s="9">
        <v>52</v>
      </c>
      <c r="FG19" s="9">
        <v>49.1</v>
      </c>
      <c r="FH19" s="9">
        <v>35.322000000000003</v>
      </c>
      <c r="FI19" s="9">
        <v>19.722000000000001</v>
      </c>
      <c r="FJ19" s="9">
        <v>15.6</v>
      </c>
      <c r="FK19" s="9">
        <v>1.7230000000000001</v>
      </c>
      <c r="FL19" s="9">
        <v>1.133</v>
      </c>
      <c r="FM19" s="9">
        <v>0.58899999999999997</v>
      </c>
      <c r="FN19" s="9">
        <v>3.7589999999999999</v>
      </c>
      <c r="FO19" s="9">
        <v>2.0710000000000002</v>
      </c>
      <c r="FP19" s="9">
        <v>1.6870000000000001</v>
      </c>
      <c r="FQ19" s="9">
        <v>5.359</v>
      </c>
      <c r="FR19" s="9">
        <v>3.4670000000000001</v>
      </c>
      <c r="FS19" s="9">
        <v>1.891</v>
      </c>
      <c r="FT19" s="9">
        <v>24.481000000000002</v>
      </c>
      <c r="FU19" s="9">
        <v>13.05</v>
      </c>
      <c r="FV19" s="9">
        <v>11.432</v>
      </c>
      <c r="FW19" s="9">
        <v>156</v>
      </c>
      <c r="FX19" s="9">
        <v>156</v>
      </c>
      <c r="FY19" s="9">
        <v>117.276</v>
      </c>
      <c r="FZ19" s="9">
        <v>686.53300000000002</v>
      </c>
      <c r="GA19" s="9">
        <v>282.64699999999999</v>
      </c>
      <c r="GB19" s="9">
        <v>403.88600000000002</v>
      </c>
      <c r="GC19" s="9">
        <v>84.742999999999995</v>
      </c>
      <c r="GD19" s="9">
        <v>36.661000000000001</v>
      </c>
      <c r="GE19" s="9">
        <v>48.082000000000001</v>
      </c>
      <c r="GF19" s="9">
        <v>155.77799999999999</v>
      </c>
      <c r="GG19" s="9">
        <v>70.491</v>
      </c>
      <c r="GH19" s="9">
        <v>85.287000000000006</v>
      </c>
      <c r="GI19" s="9">
        <v>186.77699999999999</v>
      </c>
      <c r="GJ19" s="9">
        <v>76.367999999999995</v>
      </c>
      <c r="GK19" s="9">
        <v>110.40900000000001</v>
      </c>
      <c r="GL19" s="9">
        <v>259.23500000000001</v>
      </c>
      <c r="GM19" s="9">
        <v>99.126000000000005</v>
      </c>
      <c r="GN19" s="9">
        <v>160.10900000000001</v>
      </c>
      <c r="GO19" s="9">
        <v>26</v>
      </c>
      <c r="GP19" s="9">
        <v>26</v>
      </c>
      <c r="GQ19" s="9">
        <v>26</v>
      </c>
      <c r="GR19" s="9">
        <v>326.13099999999997</v>
      </c>
      <c r="GS19" s="9">
        <v>123.51</v>
      </c>
      <c r="GT19" s="9">
        <v>202.62100000000001</v>
      </c>
      <c r="GU19" s="9">
        <v>42.655000000000001</v>
      </c>
      <c r="GV19" s="9">
        <v>16.928000000000001</v>
      </c>
      <c r="GW19" s="9">
        <v>25.725999999999999</v>
      </c>
      <c r="GX19" s="9">
        <v>65.838999999999999</v>
      </c>
      <c r="GY19" s="9">
        <v>25.143000000000001</v>
      </c>
      <c r="GZ19" s="9">
        <v>40.695999999999998</v>
      </c>
      <c r="HA19" s="9">
        <v>76.522999999999996</v>
      </c>
      <c r="HB19" s="9">
        <v>28.885000000000002</v>
      </c>
      <c r="HC19" s="9">
        <v>47.637999999999998</v>
      </c>
      <c r="HD19" s="9">
        <v>141.114</v>
      </c>
      <c r="HE19" s="9">
        <v>52.552999999999997</v>
      </c>
      <c r="HF19" s="9">
        <v>88.561000000000007</v>
      </c>
      <c r="HG19" s="9">
        <v>34</v>
      </c>
      <c r="HH19" s="9">
        <v>34</v>
      </c>
      <c r="HI19" s="9">
        <v>34</v>
      </c>
      <c r="HJ19" s="9">
        <v>172.19399999999999</v>
      </c>
      <c r="HK19" s="9">
        <v>53.146999999999998</v>
      </c>
      <c r="HL19" s="9">
        <v>119.04600000000001</v>
      </c>
      <c r="HM19" s="9">
        <v>27.209</v>
      </c>
      <c r="HN19" s="9">
        <v>7.43</v>
      </c>
      <c r="HO19" s="9">
        <v>19.78</v>
      </c>
      <c r="HP19" s="9">
        <v>39.091999999999999</v>
      </c>
      <c r="HQ19" s="9">
        <v>13.769</v>
      </c>
      <c r="HR19" s="9">
        <v>25.323</v>
      </c>
      <c r="HS19" s="9">
        <v>38.987000000000002</v>
      </c>
      <c r="HT19" s="9">
        <v>12.355</v>
      </c>
      <c r="HU19" s="9">
        <v>26.632000000000001</v>
      </c>
      <c r="HV19" s="9">
        <v>66.905000000000001</v>
      </c>
      <c r="HW19" s="9">
        <v>19.593</v>
      </c>
      <c r="HX19" s="9">
        <v>47.311999999999998</v>
      </c>
      <c r="HY19" s="9">
        <v>26</v>
      </c>
      <c r="HZ19" s="9">
        <v>26</v>
      </c>
      <c r="IA19" s="9">
        <v>26</v>
      </c>
      <c r="IB19" s="9">
        <v>153.93700000000001</v>
      </c>
      <c r="IC19" s="9">
        <v>70.363</v>
      </c>
      <c r="ID19" s="9">
        <v>83.573999999999998</v>
      </c>
      <c r="IE19" s="9">
        <v>15.445</v>
      </c>
      <c r="IF19" s="9">
        <v>9.4979999999999993</v>
      </c>
      <c r="IG19" s="9">
        <v>5.9470000000000001</v>
      </c>
      <c r="IH19" s="9">
        <v>26.747</v>
      </c>
      <c r="II19" s="9">
        <v>11.374000000000001</v>
      </c>
      <c r="IJ19" s="9">
        <v>15.372999999999999</v>
      </c>
      <c r="IK19" s="9">
        <v>37.536000000000001</v>
      </c>
      <c r="IL19" s="9">
        <v>16.53</v>
      </c>
      <c r="IM19" s="9">
        <v>21.006</v>
      </c>
      <c r="IN19" s="9">
        <v>74.209000000000003</v>
      </c>
      <c r="IO19" s="9">
        <v>32.96</v>
      </c>
      <c r="IP19" s="9">
        <v>41.249000000000002</v>
      </c>
      <c r="IQ19" s="9">
        <v>47</v>
      </c>
    </row>
    <row r="20" spans="1:251">
      <c r="A20" s="10">
        <v>45323</v>
      </c>
      <c r="B20" s="9">
        <v>888.95600000000002</v>
      </c>
      <c r="C20" s="9">
        <v>359.17899999999997</v>
      </c>
      <c r="D20" s="9">
        <v>529.77700000000004</v>
      </c>
      <c r="E20" s="9">
        <v>100.846</v>
      </c>
      <c r="F20" s="9">
        <v>37.555</v>
      </c>
      <c r="G20" s="9">
        <v>63.292000000000002</v>
      </c>
      <c r="H20" s="9">
        <v>171.70400000000001</v>
      </c>
      <c r="I20" s="9">
        <v>71.194000000000003</v>
      </c>
      <c r="J20" s="9">
        <v>100.511</v>
      </c>
      <c r="K20" s="9">
        <v>256.75599999999997</v>
      </c>
      <c r="L20" s="9">
        <v>99.578999999999994</v>
      </c>
      <c r="M20" s="9">
        <v>157.17599999999999</v>
      </c>
      <c r="N20" s="9">
        <v>359.65</v>
      </c>
      <c r="O20" s="9">
        <v>150.851</v>
      </c>
      <c r="P20" s="9">
        <v>208.79900000000001</v>
      </c>
      <c r="Q20" s="9">
        <v>26</v>
      </c>
      <c r="R20" s="9">
        <v>30</v>
      </c>
      <c r="S20" s="9">
        <v>26</v>
      </c>
      <c r="T20" s="9">
        <v>852.11300000000006</v>
      </c>
      <c r="U20" s="9">
        <v>337.423</v>
      </c>
      <c r="V20" s="9">
        <v>514.69000000000005</v>
      </c>
      <c r="W20" s="9">
        <v>99.298000000000002</v>
      </c>
      <c r="X20" s="9">
        <v>36.661000000000001</v>
      </c>
      <c r="Y20" s="9">
        <v>62.637</v>
      </c>
      <c r="Z20" s="9">
        <v>168.76</v>
      </c>
      <c r="AA20" s="9">
        <v>69.953999999999994</v>
      </c>
      <c r="AB20" s="9">
        <v>98.805999999999997</v>
      </c>
      <c r="AC20" s="9">
        <v>248.416</v>
      </c>
      <c r="AD20" s="9">
        <v>96.802999999999997</v>
      </c>
      <c r="AE20" s="9">
        <v>151.613</v>
      </c>
      <c r="AF20" s="9">
        <v>335.63900000000001</v>
      </c>
      <c r="AG20" s="9">
        <v>134.005</v>
      </c>
      <c r="AH20" s="9">
        <v>201.63300000000001</v>
      </c>
      <c r="AI20" s="9">
        <v>26</v>
      </c>
      <c r="AJ20" s="9">
        <v>26</v>
      </c>
      <c r="AK20" s="9">
        <v>26</v>
      </c>
      <c r="AL20" s="9">
        <v>344.90100000000001</v>
      </c>
      <c r="AM20" s="9">
        <v>159.85</v>
      </c>
      <c r="AN20" s="9">
        <v>185.05199999999999</v>
      </c>
      <c r="AO20" s="9">
        <v>28.376000000000001</v>
      </c>
      <c r="AP20" s="9">
        <v>14.244</v>
      </c>
      <c r="AQ20" s="9">
        <v>14.132</v>
      </c>
      <c r="AR20" s="9">
        <v>80.635000000000005</v>
      </c>
      <c r="AS20" s="9">
        <v>36.591999999999999</v>
      </c>
      <c r="AT20" s="9">
        <v>44.043999999999997</v>
      </c>
      <c r="AU20" s="9">
        <v>122.943</v>
      </c>
      <c r="AV20" s="9">
        <v>54.832999999999998</v>
      </c>
      <c r="AW20" s="9">
        <v>68.11</v>
      </c>
      <c r="AX20" s="9">
        <v>112.94799999999999</v>
      </c>
      <c r="AY20" s="9">
        <v>54.180999999999997</v>
      </c>
      <c r="AZ20" s="9">
        <v>58.767000000000003</v>
      </c>
      <c r="BA20" s="9">
        <v>26</v>
      </c>
      <c r="BB20" s="9">
        <v>26</v>
      </c>
      <c r="BC20" s="9">
        <v>24</v>
      </c>
      <c r="BD20" s="9">
        <v>312.88400000000001</v>
      </c>
      <c r="BE20" s="9">
        <v>112.54900000000001</v>
      </c>
      <c r="BF20" s="9">
        <v>200.33500000000001</v>
      </c>
      <c r="BG20" s="9">
        <v>45.561999999999998</v>
      </c>
      <c r="BH20" s="9">
        <v>17.603999999999999</v>
      </c>
      <c r="BI20" s="9">
        <v>27.957000000000001</v>
      </c>
      <c r="BJ20" s="9">
        <v>54.631</v>
      </c>
      <c r="BK20" s="9">
        <v>22.646999999999998</v>
      </c>
      <c r="BL20" s="9">
        <v>31.984000000000002</v>
      </c>
      <c r="BM20" s="9">
        <v>77.349999999999994</v>
      </c>
      <c r="BN20" s="9">
        <v>24.702999999999999</v>
      </c>
      <c r="BO20" s="9">
        <v>52.646999999999998</v>
      </c>
      <c r="BP20" s="9">
        <v>135.34100000000001</v>
      </c>
      <c r="BQ20" s="9">
        <v>47.594999999999999</v>
      </c>
      <c r="BR20" s="9">
        <v>87.745999999999995</v>
      </c>
      <c r="BS20" s="9">
        <v>27.044</v>
      </c>
      <c r="BT20" s="9">
        <v>26</v>
      </c>
      <c r="BU20" s="9">
        <v>31.056000000000001</v>
      </c>
      <c r="BV20" s="9">
        <v>172.22200000000001</v>
      </c>
      <c r="BW20" s="9">
        <v>67.16</v>
      </c>
      <c r="BX20" s="9">
        <v>105.06100000000001</v>
      </c>
      <c r="BY20" s="9">
        <v>30.055</v>
      </c>
      <c r="BZ20" s="9">
        <v>11.035</v>
      </c>
      <c r="CA20" s="9">
        <v>19.02</v>
      </c>
      <c r="CB20" s="9">
        <v>30.276</v>
      </c>
      <c r="CC20" s="9">
        <v>13.613</v>
      </c>
      <c r="CD20" s="9">
        <v>16.663</v>
      </c>
      <c r="CE20" s="9">
        <v>47.533000000000001</v>
      </c>
      <c r="CF20" s="9">
        <v>14.413</v>
      </c>
      <c r="CG20" s="9">
        <v>33.119999999999997</v>
      </c>
      <c r="CH20" s="9">
        <v>64.356999999999999</v>
      </c>
      <c r="CI20" s="9">
        <v>28.099</v>
      </c>
      <c r="CJ20" s="9">
        <v>36.258000000000003</v>
      </c>
      <c r="CK20" s="9">
        <v>24</v>
      </c>
      <c r="CL20" s="9">
        <v>26</v>
      </c>
      <c r="CM20" s="9">
        <v>22.297999999999998</v>
      </c>
      <c r="CN20" s="9">
        <v>140.66200000000001</v>
      </c>
      <c r="CO20" s="9">
        <v>45.387999999999998</v>
      </c>
      <c r="CP20" s="9">
        <v>95.274000000000001</v>
      </c>
      <c r="CQ20" s="9">
        <v>15.506</v>
      </c>
      <c r="CR20" s="9">
        <v>6.569</v>
      </c>
      <c r="CS20" s="9">
        <v>8.9369999999999994</v>
      </c>
      <c r="CT20" s="9">
        <v>24.355</v>
      </c>
      <c r="CU20" s="9">
        <v>9.0340000000000007</v>
      </c>
      <c r="CV20" s="9">
        <v>15.321</v>
      </c>
      <c r="CW20" s="9">
        <v>29.817</v>
      </c>
      <c r="CX20" s="9">
        <v>10.29</v>
      </c>
      <c r="CY20" s="9">
        <v>19.527000000000001</v>
      </c>
      <c r="CZ20" s="9">
        <v>70.983999999999995</v>
      </c>
      <c r="DA20" s="9">
        <v>19.495999999999999</v>
      </c>
      <c r="DB20" s="9">
        <v>51.488</v>
      </c>
      <c r="DC20" s="9">
        <v>52</v>
      </c>
      <c r="DD20" s="9">
        <v>34</v>
      </c>
      <c r="DE20" s="9">
        <v>52</v>
      </c>
      <c r="DF20" s="9">
        <v>194.327</v>
      </c>
      <c r="DG20" s="9">
        <v>65.025000000000006</v>
      </c>
      <c r="DH20" s="9">
        <v>129.30199999999999</v>
      </c>
      <c r="DI20" s="9">
        <v>25.361000000000001</v>
      </c>
      <c r="DJ20" s="9">
        <v>4.8129999999999997</v>
      </c>
      <c r="DK20" s="9">
        <v>20.547999999999998</v>
      </c>
      <c r="DL20" s="9">
        <v>33.494</v>
      </c>
      <c r="DM20" s="9">
        <v>10.715</v>
      </c>
      <c r="DN20" s="9">
        <v>22.779</v>
      </c>
      <c r="DO20" s="9">
        <v>48.122999999999998</v>
      </c>
      <c r="DP20" s="9">
        <v>17.268000000000001</v>
      </c>
      <c r="DQ20" s="9">
        <v>30.856000000000002</v>
      </c>
      <c r="DR20" s="9">
        <v>87.35</v>
      </c>
      <c r="DS20" s="9">
        <v>32.229999999999997</v>
      </c>
      <c r="DT20" s="9">
        <v>55.12</v>
      </c>
      <c r="DU20" s="9">
        <v>30</v>
      </c>
      <c r="DV20" s="9">
        <v>48.222000000000001</v>
      </c>
      <c r="DW20" s="9">
        <v>26</v>
      </c>
      <c r="DX20" s="9">
        <v>105.161</v>
      </c>
      <c r="DY20" s="9">
        <v>34.774000000000001</v>
      </c>
      <c r="DZ20" s="9">
        <v>70.387</v>
      </c>
      <c r="EA20" s="9">
        <v>15.231999999999999</v>
      </c>
      <c r="EB20" s="9">
        <v>2.93</v>
      </c>
      <c r="EC20" s="9">
        <v>12.302</v>
      </c>
      <c r="ED20" s="9">
        <v>21.959</v>
      </c>
      <c r="EE20" s="9">
        <v>5.7539999999999996</v>
      </c>
      <c r="EF20" s="9">
        <v>16.206</v>
      </c>
      <c r="EG20" s="9">
        <v>26.437999999999999</v>
      </c>
      <c r="EH20" s="9">
        <v>10.143000000000001</v>
      </c>
      <c r="EI20" s="9">
        <v>16.294</v>
      </c>
      <c r="EJ20" s="9">
        <v>41.530999999999999</v>
      </c>
      <c r="EK20" s="9">
        <v>15.946999999999999</v>
      </c>
      <c r="EL20" s="9">
        <v>25.585000000000001</v>
      </c>
      <c r="EM20" s="9">
        <v>26</v>
      </c>
      <c r="EN20" s="9">
        <v>47</v>
      </c>
      <c r="EO20" s="9">
        <v>20.079000000000001</v>
      </c>
      <c r="EP20" s="9">
        <v>89.167000000000002</v>
      </c>
      <c r="EQ20" s="9">
        <v>30.251000000000001</v>
      </c>
      <c r="ER20" s="9">
        <v>58.914999999999999</v>
      </c>
      <c r="ES20" s="9">
        <v>10.128</v>
      </c>
      <c r="ET20" s="9">
        <v>1.883</v>
      </c>
      <c r="EU20" s="9">
        <v>8.2460000000000004</v>
      </c>
      <c r="EV20" s="9">
        <v>11.534000000000001</v>
      </c>
      <c r="EW20" s="9">
        <v>4.9610000000000003</v>
      </c>
      <c r="EX20" s="9">
        <v>6.5730000000000004</v>
      </c>
      <c r="EY20" s="9">
        <v>21.686</v>
      </c>
      <c r="EZ20" s="9">
        <v>7.1239999999999997</v>
      </c>
      <c r="FA20" s="9">
        <v>14.561999999999999</v>
      </c>
      <c r="FB20" s="9">
        <v>45.817999999999998</v>
      </c>
      <c r="FC20" s="9">
        <v>16.283000000000001</v>
      </c>
      <c r="FD20" s="9">
        <v>29.535</v>
      </c>
      <c r="FE20" s="9">
        <v>52</v>
      </c>
      <c r="FF20" s="9">
        <v>52</v>
      </c>
      <c r="FG20" s="9">
        <v>51.125</v>
      </c>
      <c r="FH20" s="9">
        <v>36.843000000000004</v>
      </c>
      <c r="FI20" s="9">
        <v>21.756</v>
      </c>
      <c r="FJ20" s="9">
        <v>15.087999999999999</v>
      </c>
      <c r="FK20" s="9">
        <v>1.548</v>
      </c>
      <c r="FL20" s="9">
        <v>0.89400000000000002</v>
      </c>
      <c r="FM20" s="9">
        <v>0.65400000000000003</v>
      </c>
      <c r="FN20" s="9">
        <v>2.944</v>
      </c>
      <c r="FO20" s="9">
        <v>1.24</v>
      </c>
      <c r="FP20" s="9">
        <v>1.704</v>
      </c>
      <c r="FQ20" s="9">
        <v>8.3390000000000004</v>
      </c>
      <c r="FR20" s="9">
        <v>2.7759999999999998</v>
      </c>
      <c r="FS20" s="9">
        <v>5.5629999999999997</v>
      </c>
      <c r="FT20" s="9">
        <v>24.010999999999999</v>
      </c>
      <c r="FU20" s="9">
        <v>16.846</v>
      </c>
      <c r="FV20" s="9">
        <v>7.1660000000000004</v>
      </c>
      <c r="FW20" s="9">
        <v>104</v>
      </c>
      <c r="FX20" s="9">
        <v>104</v>
      </c>
      <c r="FY20" s="9">
        <v>36.28</v>
      </c>
      <c r="FZ20" s="9">
        <v>756.947</v>
      </c>
      <c r="GA20" s="9">
        <v>298.04899999999998</v>
      </c>
      <c r="GB20" s="9">
        <v>458.89800000000002</v>
      </c>
      <c r="GC20" s="9">
        <v>84.566000000000003</v>
      </c>
      <c r="GD20" s="9">
        <v>31.466000000000001</v>
      </c>
      <c r="GE20" s="9">
        <v>53.1</v>
      </c>
      <c r="GF20" s="9">
        <v>147.298</v>
      </c>
      <c r="GG20" s="9">
        <v>55.838000000000001</v>
      </c>
      <c r="GH20" s="9">
        <v>91.46</v>
      </c>
      <c r="GI20" s="9">
        <v>219.06200000000001</v>
      </c>
      <c r="GJ20" s="9">
        <v>82.99</v>
      </c>
      <c r="GK20" s="9">
        <v>136.072</v>
      </c>
      <c r="GL20" s="9">
        <v>306.02199999999999</v>
      </c>
      <c r="GM20" s="9">
        <v>127.755</v>
      </c>
      <c r="GN20" s="9">
        <v>178.26599999999999</v>
      </c>
      <c r="GO20" s="9">
        <v>26</v>
      </c>
      <c r="GP20" s="9">
        <v>34</v>
      </c>
      <c r="GQ20" s="9">
        <v>26</v>
      </c>
      <c r="GR20" s="9">
        <v>354.86099999999999</v>
      </c>
      <c r="GS20" s="9">
        <v>117.961</v>
      </c>
      <c r="GT20" s="9">
        <v>236.9</v>
      </c>
      <c r="GU20" s="9">
        <v>44.960999999999999</v>
      </c>
      <c r="GV20" s="9">
        <v>13.93</v>
      </c>
      <c r="GW20" s="9">
        <v>31.03</v>
      </c>
      <c r="GX20" s="9">
        <v>58.091000000000001</v>
      </c>
      <c r="GY20" s="9">
        <v>19.902999999999999</v>
      </c>
      <c r="GZ20" s="9">
        <v>38.188000000000002</v>
      </c>
      <c r="HA20" s="9">
        <v>95.096000000000004</v>
      </c>
      <c r="HB20" s="9">
        <v>28.942</v>
      </c>
      <c r="HC20" s="9">
        <v>66.153999999999996</v>
      </c>
      <c r="HD20" s="9">
        <v>156.71299999999999</v>
      </c>
      <c r="HE20" s="9">
        <v>55.185000000000002</v>
      </c>
      <c r="HF20" s="9">
        <v>101.52800000000001</v>
      </c>
      <c r="HG20" s="9">
        <v>33.167999999999999</v>
      </c>
      <c r="HH20" s="9">
        <v>44.048000000000002</v>
      </c>
      <c r="HI20" s="9">
        <v>26</v>
      </c>
      <c r="HJ20" s="9">
        <v>189.98500000000001</v>
      </c>
      <c r="HK20" s="9">
        <v>59.41</v>
      </c>
      <c r="HL20" s="9">
        <v>130.57499999999999</v>
      </c>
      <c r="HM20" s="9">
        <v>21.518999999999998</v>
      </c>
      <c r="HN20" s="9">
        <v>6.4219999999999997</v>
      </c>
      <c r="HO20" s="9">
        <v>15.098000000000001</v>
      </c>
      <c r="HP20" s="9">
        <v>36.427</v>
      </c>
      <c r="HQ20" s="9">
        <v>13.962999999999999</v>
      </c>
      <c r="HR20" s="9">
        <v>22.463000000000001</v>
      </c>
      <c r="HS20" s="9">
        <v>40.537999999999997</v>
      </c>
      <c r="HT20" s="9">
        <v>14.297000000000001</v>
      </c>
      <c r="HU20" s="9">
        <v>26.241</v>
      </c>
      <c r="HV20" s="9">
        <v>91.501000000000005</v>
      </c>
      <c r="HW20" s="9">
        <v>24.727</v>
      </c>
      <c r="HX20" s="9">
        <v>66.774000000000001</v>
      </c>
      <c r="HY20" s="9">
        <v>47.09</v>
      </c>
      <c r="HZ20" s="9">
        <v>26</v>
      </c>
      <c r="IA20" s="9">
        <v>52</v>
      </c>
      <c r="IB20" s="9">
        <v>164.876</v>
      </c>
      <c r="IC20" s="9">
        <v>58.551000000000002</v>
      </c>
      <c r="ID20" s="9">
        <v>106.325</v>
      </c>
      <c r="IE20" s="9">
        <v>23.440999999999999</v>
      </c>
      <c r="IF20" s="9">
        <v>7.5090000000000003</v>
      </c>
      <c r="IG20" s="9">
        <v>15.933</v>
      </c>
      <c r="IH20" s="9">
        <v>21.664999999999999</v>
      </c>
      <c r="II20" s="9">
        <v>5.94</v>
      </c>
      <c r="IJ20" s="9">
        <v>15.725</v>
      </c>
      <c r="IK20" s="9">
        <v>54.558</v>
      </c>
      <c r="IL20" s="9">
        <v>14.645</v>
      </c>
      <c r="IM20" s="9">
        <v>39.912999999999997</v>
      </c>
      <c r="IN20" s="9">
        <v>65.212000000000003</v>
      </c>
      <c r="IO20" s="9">
        <v>30.457999999999998</v>
      </c>
      <c r="IP20" s="9">
        <v>34.753999999999998</v>
      </c>
      <c r="IQ20" s="9">
        <v>26</v>
      </c>
    </row>
    <row r="21" spans="1:251">
      <c r="A21" s="10">
        <v>45689</v>
      </c>
      <c r="B21" s="9">
        <v>818.89599999999996</v>
      </c>
      <c r="C21" s="9">
        <v>331.14299999999997</v>
      </c>
      <c r="D21" s="9">
        <v>487.75299999999999</v>
      </c>
      <c r="E21" s="9">
        <v>153.511</v>
      </c>
      <c r="F21" s="9">
        <v>61.466000000000001</v>
      </c>
      <c r="G21" s="9">
        <v>92.046000000000006</v>
      </c>
      <c r="H21" s="9">
        <v>224.13</v>
      </c>
      <c r="I21" s="9">
        <v>82.643000000000001</v>
      </c>
      <c r="J21" s="9">
        <v>141.48699999999999</v>
      </c>
      <c r="K21" s="9">
        <v>251.21600000000001</v>
      </c>
      <c r="L21" s="9">
        <v>104.2</v>
      </c>
      <c r="M21" s="9">
        <v>147.01599999999999</v>
      </c>
      <c r="N21" s="9">
        <v>190.03899999999999</v>
      </c>
      <c r="O21" s="9">
        <v>82.834000000000003</v>
      </c>
      <c r="P21" s="9">
        <v>107.205</v>
      </c>
      <c r="Q21" s="9">
        <v>13</v>
      </c>
      <c r="R21" s="9">
        <v>17</v>
      </c>
      <c r="S21" s="9">
        <v>13</v>
      </c>
      <c r="T21" s="9">
        <v>795.09900000000005</v>
      </c>
      <c r="U21" s="9">
        <v>319.37099999999998</v>
      </c>
      <c r="V21" s="9">
        <v>475.72800000000001</v>
      </c>
      <c r="W21" s="9">
        <v>150.07300000000001</v>
      </c>
      <c r="X21" s="9">
        <v>60.17</v>
      </c>
      <c r="Y21" s="9">
        <v>89.902000000000001</v>
      </c>
      <c r="Z21" s="9">
        <v>218.67599999999999</v>
      </c>
      <c r="AA21" s="9">
        <v>78.694999999999993</v>
      </c>
      <c r="AB21" s="9">
        <v>139.98099999999999</v>
      </c>
      <c r="AC21" s="9">
        <v>245.24100000000001</v>
      </c>
      <c r="AD21" s="9">
        <v>100.711</v>
      </c>
      <c r="AE21" s="9">
        <v>144.529</v>
      </c>
      <c r="AF21" s="9">
        <v>181.11</v>
      </c>
      <c r="AG21" s="9">
        <v>79.795000000000002</v>
      </c>
      <c r="AH21" s="9">
        <v>101.315</v>
      </c>
      <c r="AI21" s="9">
        <v>13</v>
      </c>
      <c r="AJ21" s="9">
        <v>17</v>
      </c>
      <c r="AK21" s="9">
        <v>13</v>
      </c>
      <c r="AL21" s="9">
        <v>344.42399999999998</v>
      </c>
      <c r="AM21" s="9">
        <v>152.04900000000001</v>
      </c>
      <c r="AN21" s="9">
        <v>192.376</v>
      </c>
      <c r="AO21" s="9">
        <v>73.512</v>
      </c>
      <c r="AP21" s="9">
        <v>31.71</v>
      </c>
      <c r="AQ21" s="9">
        <v>41.802999999999997</v>
      </c>
      <c r="AR21" s="9">
        <v>103.482</v>
      </c>
      <c r="AS21" s="9">
        <v>39.027999999999999</v>
      </c>
      <c r="AT21" s="9">
        <v>64.453999999999994</v>
      </c>
      <c r="AU21" s="9">
        <v>108.434</v>
      </c>
      <c r="AV21" s="9">
        <v>49.018999999999998</v>
      </c>
      <c r="AW21" s="9">
        <v>59.414999999999999</v>
      </c>
      <c r="AX21" s="9">
        <v>58.996000000000002</v>
      </c>
      <c r="AY21" s="9">
        <v>32.292999999999999</v>
      </c>
      <c r="AZ21" s="9">
        <v>26.704000000000001</v>
      </c>
      <c r="BA21" s="9">
        <v>12</v>
      </c>
      <c r="BB21" s="9">
        <v>13</v>
      </c>
      <c r="BC21" s="9">
        <v>8</v>
      </c>
      <c r="BD21" s="9">
        <v>281.91399999999999</v>
      </c>
      <c r="BE21" s="9">
        <v>107.47799999999999</v>
      </c>
      <c r="BF21" s="9">
        <v>174.43600000000001</v>
      </c>
      <c r="BG21" s="9">
        <v>48.366999999999997</v>
      </c>
      <c r="BH21" s="9">
        <v>18.988</v>
      </c>
      <c r="BI21" s="9">
        <v>29.38</v>
      </c>
      <c r="BJ21" s="9">
        <v>75.400999999999996</v>
      </c>
      <c r="BK21" s="9">
        <v>23.802</v>
      </c>
      <c r="BL21" s="9">
        <v>51.598999999999997</v>
      </c>
      <c r="BM21" s="9">
        <v>89.653999999999996</v>
      </c>
      <c r="BN21" s="9">
        <v>38.027999999999999</v>
      </c>
      <c r="BO21" s="9">
        <v>51.625</v>
      </c>
      <c r="BP21" s="9">
        <v>68.492000000000004</v>
      </c>
      <c r="BQ21" s="9">
        <v>26.66</v>
      </c>
      <c r="BR21" s="9">
        <v>41.832000000000001</v>
      </c>
      <c r="BS21" s="9">
        <v>13</v>
      </c>
      <c r="BT21" s="9">
        <v>17.145</v>
      </c>
      <c r="BU21" s="9">
        <v>13</v>
      </c>
      <c r="BV21" s="9">
        <v>163.613</v>
      </c>
      <c r="BW21" s="9">
        <v>73.203000000000003</v>
      </c>
      <c r="BX21" s="9">
        <v>90.41</v>
      </c>
      <c r="BY21" s="9">
        <v>26.178000000000001</v>
      </c>
      <c r="BZ21" s="9">
        <v>15.542</v>
      </c>
      <c r="CA21" s="9">
        <v>10.635</v>
      </c>
      <c r="CB21" s="9">
        <v>47.493000000000002</v>
      </c>
      <c r="CC21" s="9">
        <v>15.57</v>
      </c>
      <c r="CD21" s="9">
        <v>31.922999999999998</v>
      </c>
      <c r="CE21" s="9">
        <v>54.9</v>
      </c>
      <c r="CF21" s="9">
        <v>26.634</v>
      </c>
      <c r="CG21" s="9">
        <v>28.265999999999998</v>
      </c>
      <c r="CH21" s="9">
        <v>35.042999999999999</v>
      </c>
      <c r="CI21" s="9">
        <v>15.457000000000001</v>
      </c>
      <c r="CJ21" s="9">
        <v>19.585999999999999</v>
      </c>
      <c r="CK21" s="9">
        <v>13</v>
      </c>
      <c r="CL21" s="9">
        <v>15.994999999999999</v>
      </c>
      <c r="CM21" s="9">
        <v>13</v>
      </c>
      <c r="CN21" s="9">
        <v>118.301</v>
      </c>
      <c r="CO21" s="9">
        <v>34.274999999999999</v>
      </c>
      <c r="CP21" s="9">
        <v>84.025999999999996</v>
      </c>
      <c r="CQ21" s="9">
        <v>22.19</v>
      </c>
      <c r="CR21" s="9">
        <v>3.4449999999999998</v>
      </c>
      <c r="CS21" s="9">
        <v>18.744</v>
      </c>
      <c r="CT21" s="9">
        <v>27.908000000000001</v>
      </c>
      <c r="CU21" s="9">
        <v>8.2319999999999993</v>
      </c>
      <c r="CV21" s="9">
        <v>19.675999999999998</v>
      </c>
      <c r="CW21" s="9">
        <v>34.753999999999998</v>
      </c>
      <c r="CX21" s="9">
        <v>11.394</v>
      </c>
      <c r="CY21" s="9">
        <v>23.359000000000002</v>
      </c>
      <c r="CZ21" s="9">
        <v>33.450000000000003</v>
      </c>
      <c r="DA21" s="9">
        <v>11.202999999999999</v>
      </c>
      <c r="DB21" s="9">
        <v>22.247</v>
      </c>
      <c r="DC21" s="9">
        <v>13</v>
      </c>
      <c r="DD21" s="9">
        <v>26</v>
      </c>
      <c r="DE21" s="9">
        <v>13</v>
      </c>
      <c r="DF21" s="9">
        <v>168.761</v>
      </c>
      <c r="DG21" s="9">
        <v>59.844000000000001</v>
      </c>
      <c r="DH21" s="9">
        <v>108.916</v>
      </c>
      <c r="DI21" s="9">
        <v>28.193000000000001</v>
      </c>
      <c r="DJ21" s="9">
        <v>9.4730000000000008</v>
      </c>
      <c r="DK21" s="9">
        <v>18.72</v>
      </c>
      <c r="DL21" s="9">
        <v>39.792999999999999</v>
      </c>
      <c r="DM21" s="9">
        <v>15.865</v>
      </c>
      <c r="DN21" s="9">
        <v>23.928000000000001</v>
      </c>
      <c r="DO21" s="9">
        <v>47.152999999999999</v>
      </c>
      <c r="DP21" s="9">
        <v>13.664</v>
      </c>
      <c r="DQ21" s="9">
        <v>33.488999999999997</v>
      </c>
      <c r="DR21" s="9">
        <v>53.622</v>
      </c>
      <c r="DS21" s="9">
        <v>20.841999999999999</v>
      </c>
      <c r="DT21" s="9">
        <v>32.779000000000003</v>
      </c>
      <c r="DU21" s="9">
        <v>26</v>
      </c>
      <c r="DV21" s="9">
        <v>26</v>
      </c>
      <c r="DW21" s="9">
        <v>26</v>
      </c>
      <c r="DX21" s="9">
        <v>95.218999999999994</v>
      </c>
      <c r="DY21" s="9">
        <v>29.332000000000001</v>
      </c>
      <c r="DZ21" s="9">
        <v>65.887</v>
      </c>
      <c r="EA21" s="9">
        <v>15.779</v>
      </c>
      <c r="EB21" s="9">
        <v>3.2170000000000001</v>
      </c>
      <c r="EC21" s="9">
        <v>12.561999999999999</v>
      </c>
      <c r="ED21" s="9">
        <v>20.321999999999999</v>
      </c>
      <c r="EE21" s="9">
        <v>9.3019999999999996</v>
      </c>
      <c r="EF21" s="9">
        <v>11.02</v>
      </c>
      <c r="EG21" s="9">
        <v>27.512</v>
      </c>
      <c r="EH21" s="9">
        <v>5.7850000000000001</v>
      </c>
      <c r="EI21" s="9">
        <v>21.725999999999999</v>
      </c>
      <c r="EJ21" s="9">
        <v>31.606000000000002</v>
      </c>
      <c r="EK21" s="9">
        <v>11.026999999999999</v>
      </c>
      <c r="EL21" s="9">
        <v>20.579000000000001</v>
      </c>
      <c r="EM21" s="9">
        <v>26</v>
      </c>
      <c r="EN21" s="9">
        <v>26</v>
      </c>
      <c r="EO21" s="9">
        <v>26</v>
      </c>
      <c r="EP21" s="9">
        <v>73.542000000000002</v>
      </c>
      <c r="EQ21" s="9">
        <v>30.513000000000002</v>
      </c>
      <c r="ER21" s="9">
        <v>43.029000000000003</v>
      </c>
      <c r="ES21" s="9">
        <v>12.414999999999999</v>
      </c>
      <c r="ET21" s="9">
        <v>6.2560000000000002</v>
      </c>
      <c r="EU21" s="9">
        <v>6.1580000000000004</v>
      </c>
      <c r="EV21" s="9">
        <v>19.47</v>
      </c>
      <c r="EW21" s="9">
        <v>6.5629999999999997</v>
      </c>
      <c r="EX21" s="9">
        <v>12.907</v>
      </c>
      <c r="EY21" s="9">
        <v>19.640999999999998</v>
      </c>
      <c r="EZ21" s="9">
        <v>7.8780000000000001</v>
      </c>
      <c r="FA21" s="9">
        <v>11.763</v>
      </c>
      <c r="FB21" s="9">
        <v>22.015999999999998</v>
      </c>
      <c r="FC21" s="9">
        <v>9.8149999999999995</v>
      </c>
      <c r="FD21" s="9">
        <v>12.2</v>
      </c>
      <c r="FE21" s="9">
        <v>18.951000000000001</v>
      </c>
      <c r="FF21" s="9">
        <v>26</v>
      </c>
      <c r="FG21" s="9">
        <v>13.834</v>
      </c>
      <c r="FH21" s="9">
        <v>23.797000000000001</v>
      </c>
      <c r="FI21" s="9">
        <v>11.772</v>
      </c>
      <c r="FJ21" s="9">
        <v>12.025</v>
      </c>
      <c r="FK21" s="9">
        <v>3.4390000000000001</v>
      </c>
      <c r="FL21" s="9">
        <v>1.2949999999999999</v>
      </c>
      <c r="FM21" s="9">
        <v>2.1429999999999998</v>
      </c>
      <c r="FN21" s="9">
        <v>5.4539999999999997</v>
      </c>
      <c r="FO21" s="9">
        <v>3.9489999999999998</v>
      </c>
      <c r="FP21" s="9">
        <v>1.5049999999999999</v>
      </c>
      <c r="FQ21" s="9">
        <v>5.9749999999999996</v>
      </c>
      <c r="FR21" s="9">
        <v>3.488</v>
      </c>
      <c r="FS21" s="9">
        <v>2.4870000000000001</v>
      </c>
      <c r="FT21" s="9">
        <v>8.9290000000000003</v>
      </c>
      <c r="FU21" s="9">
        <v>3.0390000000000001</v>
      </c>
      <c r="FV21" s="9">
        <v>5.89</v>
      </c>
      <c r="FW21" s="9">
        <v>31.135000000000002</v>
      </c>
      <c r="FX21" s="9">
        <v>16.312999999999999</v>
      </c>
      <c r="FY21" s="9">
        <v>48.206000000000003</v>
      </c>
      <c r="FZ21" s="9">
        <v>705.971</v>
      </c>
      <c r="GA21" s="9">
        <v>276.93299999999999</v>
      </c>
      <c r="GB21" s="9">
        <v>429.03800000000001</v>
      </c>
      <c r="GC21" s="9">
        <v>127.71599999999999</v>
      </c>
      <c r="GD21" s="9">
        <v>47.322000000000003</v>
      </c>
      <c r="GE21" s="9">
        <v>80.394000000000005</v>
      </c>
      <c r="GF21" s="9">
        <v>194.39400000000001</v>
      </c>
      <c r="GG21" s="9">
        <v>69.388000000000005</v>
      </c>
      <c r="GH21" s="9">
        <v>125.006</v>
      </c>
      <c r="GI21" s="9">
        <v>214.91399999999999</v>
      </c>
      <c r="GJ21" s="9">
        <v>87.738</v>
      </c>
      <c r="GK21" s="9">
        <v>127.17700000000001</v>
      </c>
      <c r="GL21" s="9">
        <v>168.94800000000001</v>
      </c>
      <c r="GM21" s="9">
        <v>72.484999999999999</v>
      </c>
      <c r="GN21" s="9">
        <v>96.462000000000003</v>
      </c>
      <c r="GO21" s="9">
        <v>13</v>
      </c>
      <c r="GP21" s="9">
        <v>18.63</v>
      </c>
      <c r="GQ21" s="9">
        <v>13</v>
      </c>
      <c r="GR21" s="9">
        <v>290.79399999999998</v>
      </c>
      <c r="GS21" s="9">
        <v>101.508</v>
      </c>
      <c r="GT21" s="9">
        <v>189.28700000000001</v>
      </c>
      <c r="GU21" s="9">
        <v>52.006</v>
      </c>
      <c r="GV21" s="9">
        <v>14.103</v>
      </c>
      <c r="GW21" s="9">
        <v>37.902000000000001</v>
      </c>
      <c r="GX21" s="9">
        <v>78.221999999999994</v>
      </c>
      <c r="GY21" s="9">
        <v>27.657</v>
      </c>
      <c r="GZ21" s="9">
        <v>50.564999999999998</v>
      </c>
      <c r="HA21" s="9">
        <v>82.756</v>
      </c>
      <c r="HB21" s="9">
        <v>32.015000000000001</v>
      </c>
      <c r="HC21" s="9">
        <v>50.741</v>
      </c>
      <c r="HD21" s="9">
        <v>77.811000000000007</v>
      </c>
      <c r="HE21" s="9">
        <v>27.733000000000001</v>
      </c>
      <c r="HF21" s="9">
        <v>50.078000000000003</v>
      </c>
      <c r="HG21" s="9">
        <v>13</v>
      </c>
      <c r="HH21" s="9">
        <v>20.097999999999999</v>
      </c>
      <c r="HI21" s="9">
        <v>13</v>
      </c>
      <c r="HJ21" s="9">
        <v>152.46100000000001</v>
      </c>
      <c r="HK21" s="9">
        <v>44.164000000000001</v>
      </c>
      <c r="HL21" s="9">
        <v>108.297</v>
      </c>
      <c r="HM21" s="9">
        <v>26.547000000000001</v>
      </c>
      <c r="HN21" s="9">
        <v>5.117</v>
      </c>
      <c r="HO21" s="9">
        <v>21.43</v>
      </c>
      <c r="HP21" s="9">
        <v>38.537999999999997</v>
      </c>
      <c r="HQ21" s="9">
        <v>12.010999999999999</v>
      </c>
      <c r="HR21" s="9">
        <v>26.527000000000001</v>
      </c>
      <c r="HS21" s="9">
        <v>41.344999999999999</v>
      </c>
      <c r="HT21" s="9">
        <v>13.161</v>
      </c>
      <c r="HU21" s="9">
        <v>28.184000000000001</v>
      </c>
      <c r="HV21" s="9">
        <v>46.030999999999999</v>
      </c>
      <c r="HW21" s="9">
        <v>13.875</v>
      </c>
      <c r="HX21" s="9">
        <v>32.155999999999999</v>
      </c>
      <c r="HY21" s="9">
        <v>17</v>
      </c>
      <c r="HZ21" s="9">
        <v>26</v>
      </c>
      <c r="IA21" s="9">
        <v>13</v>
      </c>
      <c r="IB21" s="9">
        <v>138.333</v>
      </c>
      <c r="IC21" s="9">
        <v>57.343000000000004</v>
      </c>
      <c r="ID21" s="9">
        <v>80.989999999999995</v>
      </c>
      <c r="IE21" s="9">
        <v>25.459</v>
      </c>
      <c r="IF21" s="9">
        <v>8.9870000000000001</v>
      </c>
      <c r="IG21" s="9">
        <v>16.472999999999999</v>
      </c>
      <c r="IH21" s="9">
        <v>39.683999999999997</v>
      </c>
      <c r="II21" s="9">
        <v>15.646000000000001</v>
      </c>
      <c r="IJ21" s="9">
        <v>24.038</v>
      </c>
      <c r="IK21" s="9">
        <v>41.411000000000001</v>
      </c>
      <c r="IL21" s="9">
        <v>18.853999999999999</v>
      </c>
      <c r="IM21" s="9">
        <v>22.556999999999999</v>
      </c>
      <c r="IN21" s="9">
        <v>31.78</v>
      </c>
      <c r="IO21" s="9">
        <v>13.856999999999999</v>
      </c>
      <c r="IP21" s="9">
        <v>17.922000000000001</v>
      </c>
      <c r="IQ21" s="9">
        <v>13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8" t="s">
        <v>277</v>
      </c>
      <c r="C2" s="8" t="s">
        <v>277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8" t="s">
        <v>277</v>
      </c>
      <c r="T2" s="8" t="s">
        <v>277</v>
      </c>
      <c r="U2" s="8" t="s">
        <v>277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8" t="s">
        <v>277</v>
      </c>
      <c r="AL2" s="8" t="s">
        <v>277</v>
      </c>
      <c r="AM2" s="8" t="s">
        <v>277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8" t="s">
        <v>277</v>
      </c>
      <c r="BD2" s="8" t="s">
        <v>277</v>
      </c>
      <c r="BE2" s="8" t="s">
        <v>277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8" t="s">
        <v>277</v>
      </c>
      <c r="BV2" s="8" t="s">
        <v>277</v>
      </c>
      <c r="BW2" s="8" t="s">
        <v>277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277</v>
      </c>
      <c r="CN2" s="8" t="s">
        <v>277</v>
      </c>
      <c r="CO2" s="8" t="s">
        <v>277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8" t="s">
        <v>277</v>
      </c>
      <c r="DF2" s="8" t="s">
        <v>277</v>
      </c>
      <c r="DG2" s="8" t="s">
        <v>277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8" t="s">
        <v>277</v>
      </c>
      <c r="DX2" s="8" t="s">
        <v>277</v>
      </c>
      <c r="DY2" s="8" t="s">
        <v>277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8" t="s">
        <v>277</v>
      </c>
      <c r="EP2" s="8" t="s">
        <v>277</v>
      </c>
      <c r="EQ2" s="8" t="s">
        <v>277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8" t="s">
        <v>277</v>
      </c>
      <c r="FH2" s="8" t="s">
        <v>277</v>
      </c>
      <c r="FI2" s="8" t="s">
        <v>277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8" t="s">
        <v>277</v>
      </c>
      <c r="FZ2" s="8" t="s">
        <v>277</v>
      </c>
      <c r="GA2" s="8" t="s">
        <v>277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8" t="s">
        <v>277</v>
      </c>
      <c r="GR2" s="8" t="s">
        <v>277</v>
      </c>
      <c r="GS2" s="8" t="s">
        <v>277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8" t="s">
        <v>277</v>
      </c>
      <c r="HJ2" s="8" t="s">
        <v>277</v>
      </c>
      <c r="HK2" s="8" t="s">
        <v>277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8" t="s">
        <v>277</v>
      </c>
      <c r="IB2" s="8" t="s">
        <v>277</v>
      </c>
      <c r="IC2" s="8" t="s">
        <v>277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>
        <v>0</v>
      </c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833.70399999999995</v>
      </c>
      <c r="ES11" s="9">
        <v>299.26900000000001</v>
      </c>
      <c r="ET11" s="9">
        <v>534.43499999999995</v>
      </c>
      <c r="EU11" s="9">
        <v>86.251000000000005</v>
      </c>
      <c r="EV11" s="9">
        <v>30.959</v>
      </c>
      <c r="EW11" s="9">
        <v>55.292000000000002</v>
      </c>
      <c r="EX11" s="9">
        <v>155.24199999999999</v>
      </c>
      <c r="EY11" s="9">
        <v>64.123999999999995</v>
      </c>
      <c r="EZ11" s="9">
        <v>91.117999999999995</v>
      </c>
      <c r="FA11" s="9">
        <v>209.99700000000001</v>
      </c>
      <c r="FB11" s="9">
        <v>79.983000000000004</v>
      </c>
      <c r="FC11" s="9">
        <v>130.01400000000001</v>
      </c>
      <c r="FD11" s="9">
        <v>382.21300000000002</v>
      </c>
      <c r="FE11" s="9">
        <v>124.203</v>
      </c>
      <c r="FF11" s="9">
        <v>258.01</v>
      </c>
      <c r="FG11" s="9">
        <v>39</v>
      </c>
      <c r="FH11" s="9">
        <v>26</v>
      </c>
      <c r="FI11" s="9">
        <v>47</v>
      </c>
      <c r="FJ11" s="9">
        <v>262.04700000000003</v>
      </c>
      <c r="FK11" s="9">
        <v>67.188000000000002</v>
      </c>
      <c r="FL11" s="9">
        <v>194.85900000000001</v>
      </c>
      <c r="FM11" s="9">
        <v>23.986999999999998</v>
      </c>
      <c r="FN11" s="9">
        <v>6.5670000000000002</v>
      </c>
      <c r="FO11" s="9">
        <v>17.420999999999999</v>
      </c>
      <c r="FP11" s="9">
        <v>42.293999999999997</v>
      </c>
      <c r="FQ11" s="9">
        <v>12.868</v>
      </c>
      <c r="FR11" s="9">
        <v>29.425999999999998</v>
      </c>
      <c r="FS11" s="9">
        <v>57.28</v>
      </c>
      <c r="FT11" s="9">
        <v>15.215</v>
      </c>
      <c r="FU11" s="9">
        <v>42.064999999999998</v>
      </c>
      <c r="FV11" s="9">
        <v>138.48599999999999</v>
      </c>
      <c r="FW11" s="9">
        <v>32.537999999999997</v>
      </c>
      <c r="FX11" s="9">
        <v>105.94799999999999</v>
      </c>
      <c r="FY11" s="9">
        <v>52</v>
      </c>
      <c r="FZ11" s="9">
        <v>50</v>
      </c>
      <c r="GA11" s="9">
        <v>52</v>
      </c>
      <c r="GB11" s="9">
        <v>571.65700000000004</v>
      </c>
      <c r="GC11" s="9">
        <v>232.08099999999999</v>
      </c>
      <c r="GD11" s="9">
        <v>339.57600000000002</v>
      </c>
      <c r="GE11" s="9">
        <v>62.264000000000003</v>
      </c>
      <c r="GF11" s="9">
        <v>24.391999999999999</v>
      </c>
      <c r="GG11" s="9">
        <v>37.871000000000002</v>
      </c>
      <c r="GH11" s="9">
        <v>112.94799999999999</v>
      </c>
      <c r="GI11" s="9">
        <v>51.256</v>
      </c>
      <c r="GJ11" s="9">
        <v>61.692999999999998</v>
      </c>
      <c r="GK11" s="9">
        <v>152.71700000000001</v>
      </c>
      <c r="GL11" s="9">
        <v>64.768000000000001</v>
      </c>
      <c r="GM11" s="9">
        <v>87.948999999999998</v>
      </c>
      <c r="GN11" s="9">
        <v>243.72800000000001</v>
      </c>
      <c r="GO11" s="9">
        <v>91.665000000000006</v>
      </c>
      <c r="GP11" s="9">
        <v>152.06299999999999</v>
      </c>
      <c r="GQ11" s="9">
        <v>30</v>
      </c>
      <c r="GR11" s="9">
        <v>26</v>
      </c>
      <c r="GS11" s="9">
        <v>37.783999999999999</v>
      </c>
      <c r="GT11" s="9">
        <v>135.392</v>
      </c>
      <c r="GU11" s="9">
        <v>71.808000000000007</v>
      </c>
      <c r="GV11" s="9">
        <v>63.582999999999998</v>
      </c>
      <c r="GW11" s="9">
        <v>13.218999999999999</v>
      </c>
      <c r="GX11" s="9">
        <v>7.0119999999999996</v>
      </c>
      <c r="GY11" s="9">
        <v>6.2069999999999999</v>
      </c>
      <c r="GZ11" s="9">
        <v>19.143999999999998</v>
      </c>
      <c r="HA11" s="9">
        <v>10.439</v>
      </c>
      <c r="HB11" s="9">
        <v>8.7050000000000001</v>
      </c>
      <c r="HC11" s="9">
        <v>35.859000000000002</v>
      </c>
      <c r="HD11" s="9">
        <v>20.99</v>
      </c>
      <c r="HE11" s="9">
        <v>14.869</v>
      </c>
      <c r="HF11" s="9">
        <v>67.168999999999997</v>
      </c>
      <c r="HG11" s="9">
        <v>33.366999999999997</v>
      </c>
      <c r="HH11" s="9">
        <v>33.802</v>
      </c>
      <c r="HI11" s="9">
        <v>50</v>
      </c>
      <c r="HJ11" s="9">
        <v>39.633000000000003</v>
      </c>
      <c r="HK11" s="9">
        <v>52</v>
      </c>
      <c r="HL11" s="9">
        <v>450.87799999999999</v>
      </c>
      <c r="HM11" s="9">
        <v>131.45400000000001</v>
      </c>
      <c r="HN11" s="9">
        <v>319.42399999999998</v>
      </c>
      <c r="HO11" s="9">
        <v>46.579000000000001</v>
      </c>
      <c r="HP11" s="9">
        <v>10.414999999999999</v>
      </c>
      <c r="HQ11" s="9">
        <v>36.164000000000001</v>
      </c>
      <c r="HR11" s="9">
        <v>74.006</v>
      </c>
      <c r="HS11" s="9">
        <v>24.616</v>
      </c>
      <c r="HT11" s="9">
        <v>49.39</v>
      </c>
      <c r="HU11" s="9">
        <v>103.583</v>
      </c>
      <c r="HV11" s="9">
        <v>33.11</v>
      </c>
      <c r="HW11" s="9">
        <v>70.472999999999999</v>
      </c>
      <c r="HX11" s="9">
        <v>226.709</v>
      </c>
      <c r="HY11" s="9">
        <v>63.313000000000002</v>
      </c>
      <c r="HZ11" s="9">
        <v>163.39699999999999</v>
      </c>
      <c r="IA11" s="9">
        <v>52</v>
      </c>
      <c r="IB11" s="9">
        <v>43.595999999999997</v>
      </c>
      <c r="IC11" s="9">
        <v>52</v>
      </c>
      <c r="ID11" s="9">
        <v>518.21799999999996</v>
      </c>
      <c r="IE11" s="9">
        <v>239.624</v>
      </c>
      <c r="IF11" s="9">
        <v>278.59500000000003</v>
      </c>
      <c r="IG11" s="9">
        <v>52.890999999999998</v>
      </c>
      <c r="IH11" s="9">
        <v>27.556000000000001</v>
      </c>
      <c r="II11" s="9">
        <v>25.335999999999999</v>
      </c>
      <c r="IJ11" s="9">
        <v>100.38</v>
      </c>
      <c r="IK11" s="9">
        <v>49.947000000000003</v>
      </c>
      <c r="IL11" s="9">
        <v>50.433</v>
      </c>
      <c r="IM11" s="9">
        <v>142.273</v>
      </c>
      <c r="IN11" s="9">
        <v>67.863</v>
      </c>
      <c r="IO11" s="9">
        <v>74.41</v>
      </c>
      <c r="IP11" s="9">
        <v>222.67400000000001</v>
      </c>
      <c r="IQ11" s="9">
        <v>94.257999999999996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>
        <v>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858.72299999999996</v>
      </c>
      <c r="ES12" s="9">
        <v>326.04199999999997</v>
      </c>
      <c r="ET12" s="9">
        <v>532.68100000000004</v>
      </c>
      <c r="EU12" s="9">
        <v>94.194000000000003</v>
      </c>
      <c r="EV12" s="9">
        <v>38.170999999999999</v>
      </c>
      <c r="EW12" s="9">
        <v>56.023000000000003</v>
      </c>
      <c r="EX12" s="9">
        <v>143.67400000000001</v>
      </c>
      <c r="EY12" s="9">
        <v>65.686000000000007</v>
      </c>
      <c r="EZ12" s="9">
        <v>77.988</v>
      </c>
      <c r="FA12" s="9">
        <v>228.053</v>
      </c>
      <c r="FB12" s="9">
        <v>88.308999999999997</v>
      </c>
      <c r="FC12" s="9">
        <v>139.74299999999999</v>
      </c>
      <c r="FD12" s="9">
        <v>392.80200000000002</v>
      </c>
      <c r="FE12" s="9">
        <v>133.876</v>
      </c>
      <c r="FF12" s="9">
        <v>258.92700000000002</v>
      </c>
      <c r="FG12" s="9">
        <v>39</v>
      </c>
      <c r="FH12" s="9">
        <v>26</v>
      </c>
      <c r="FI12" s="9">
        <v>47</v>
      </c>
      <c r="FJ12" s="9">
        <v>285.11799999999999</v>
      </c>
      <c r="FK12" s="9">
        <v>86.131</v>
      </c>
      <c r="FL12" s="9">
        <v>198.98699999999999</v>
      </c>
      <c r="FM12" s="9">
        <v>35.698</v>
      </c>
      <c r="FN12" s="9">
        <v>11.683</v>
      </c>
      <c r="FO12" s="9">
        <v>24.013999999999999</v>
      </c>
      <c r="FP12" s="9">
        <v>47.390999999999998</v>
      </c>
      <c r="FQ12" s="9">
        <v>17.879000000000001</v>
      </c>
      <c r="FR12" s="9">
        <v>29.512</v>
      </c>
      <c r="FS12" s="9">
        <v>64.718000000000004</v>
      </c>
      <c r="FT12" s="9">
        <v>15.632</v>
      </c>
      <c r="FU12" s="9">
        <v>49.085999999999999</v>
      </c>
      <c r="FV12" s="9">
        <v>137.31100000000001</v>
      </c>
      <c r="FW12" s="9">
        <v>40.936999999999998</v>
      </c>
      <c r="FX12" s="9">
        <v>96.373999999999995</v>
      </c>
      <c r="FY12" s="9">
        <v>47.726999999999997</v>
      </c>
      <c r="FZ12" s="9">
        <v>44.305</v>
      </c>
      <c r="GA12" s="9">
        <v>48</v>
      </c>
      <c r="GB12" s="9">
        <v>573.60500000000002</v>
      </c>
      <c r="GC12" s="9">
        <v>239.911</v>
      </c>
      <c r="GD12" s="9">
        <v>333.69400000000002</v>
      </c>
      <c r="GE12" s="9">
        <v>58.496000000000002</v>
      </c>
      <c r="GF12" s="9">
        <v>26.486999999999998</v>
      </c>
      <c r="GG12" s="9">
        <v>32.009</v>
      </c>
      <c r="GH12" s="9">
        <v>96.281999999999996</v>
      </c>
      <c r="GI12" s="9">
        <v>47.807000000000002</v>
      </c>
      <c r="GJ12" s="9">
        <v>48.475000000000001</v>
      </c>
      <c r="GK12" s="9">
        <v>163.33500000000001</v>
      </c>
      <c r="GL12" s="9">
        <v>72.677000000000007</v>
      </c>
      <c r="GM12" s="9">
        <v>90.656999999999996</v>
      </c>
      <c r="GN12" s="9">
        <v>255.49100000000001</v>
      </c>
      <c r="GO12" s="9">
        <v>92.938999999999993</v>
      </c>
      <c r="GP12" s="9">
        <v>162.553</v>
      </c>
      <c r="GQ12" s="9">
        <v>34</v>
      </c>
      <c r="GR12" s="9">
        <v>26</v>
      </c>
      <c r="GS12" s="9">
        <v>43</v>
      </c>
      <c r="GT12" s="9">
        <v>137.661</v>
      </c>
      <c r="GU12" s="9">
        <v>69.804000000000002</v>
      </c>
      <c r="GV12" s="9">
        <v>67.858000000000004</v>
      </c>
      <c r="GW12" s="9">
        <v>18.039000000000001</v>
      </c>
      <c r="GX12" s="9">
        <v>11.551</v>
      </c>
      <c r="GY12" s="9">
        <v>6.4880000000000004</v>
      </c>
      <c r="GZ12" s="9">
        <v>16.135000000000002</v>
      </c>
      <c r="HA12" s="9">
        <v>6.4269999999999996</v>
      </c>
      <c r="HB12" s="9">
        <v>9.7080000000000002</v>
      </c>
      <c r="HC12" s="9">
        <v>40.450000000000003</v>
      </c>
      <c r="HD12" s="9">
        <v>20.687000000000001</v>
      </c>
      <c r="HE12" s="9">
        <v>19.763999999999999</v>
      </c>
      <c r="HF12" s="9">
        <v>63.036999999999999</v>
      </c>
      <c r="HG12" s="9">
        <v>31.14</v>
      </c>
      <c r="HH12" s="9">
        <v>31.898</v>
      </c>
      <c r="HI12" s="9">
        <v>40.055</v>
      </c>
      <c r="HJ12" s="9">
        <v>41.308</v>
      </c>
      <c r="HK12" s="9">
        <v>39.567999999999998</v>
      </c>
      <c r="HL12" s="9">
        <v>473.57100000000003</v>
      </c>
      <c r="HM12" s="9">
        <v>153.65199999999999</v>
      </c>
      <c r="HN12" s="9">
        <v>319.91899999999998</v>
      </c>
      <c r="HO12" s="9">
        <v>47.633000000000003</v>
      </c>
      <c r="HP12" s="9">
        <v>16.535</v>
      </c>
      <c r="HQ12" s="9">
        <v>31.097999999999999</v>
      </c>
      <c r="HR12" s="9">
        <v>72.531999999999996</v>
      </c>
      <c r="HS12" s="9">
        <v>30.641999999999999</v>
      </c>
      <c r="HT12" s="9">
        <v>41.890999999999998</v>
      </c>
      <c r="HU12" s="9">
        <v>124.809</v>
      </c>
      <c r="HV12" s="9">
        <v>38.520000000000003</v>
      </c>
      <c r="HW12" s="9">
        <v>86.289000000000001</v>
      </c>
      <c r="HX12" s="9">
        <v>228.596</v>
      </c>
      <c r="HY12" s="9">
        <v>67.954999999999998</v>
      </c>
      <c r="HZ12" s="9">
        <v>160.64099999999999</v>
      </c>
      <c r="IA12" s="9">
        <v>47</v>
      </c>
      <c r="IB12" s="9">
        <v>34</v>
      </c>
      <c r="IC12" s="9">
        <v>52</v>
      </c>
      <c r="ID12" s="9">
        <v>522.81299999999999</v>
      </c>
      <c r="IE12" s="9">
        <v>242.19300000000001</v>
      </c>
      <c r="IF12" s="9">
        <v>280.62</v>
      </c>
      <c r="IG12" s="9">
        <v>64.599999999999994</v>
      </c>
      <c r="IH12" s="9">
        <v>33.186999999999998</v>
      </c>
      <c r="II12" s="9">
        <v>31.414000000000001</v>
      </c>
      <c r="IJ12" s="9">
        <v>87.275999999999996</v>
      </c>
      <c r="IK12" s="9">
        <v>41.470999999999997</v>
      </c>
      <c r="IL12" s="9">
        <v>45.805</v>
      </c>
      <c r="IM12" s="9">
        <v>143.69399999999999</v>
      </c>
      <c r="IN12" s="9">
        <v>70.475999999999999</v>
      </c>
      <c r="IO12" s="9">
        <v>73.218000000000004</v>
      </c>
      <c r="IP12" s="9">
        <v>227.24299999999999</v>
      </c>
      <c r="IQ12" s="9">
        <v>97.06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>
        <v>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>
        <v>0</v>
      </c>
      <c r="EF13" s="9"/>
      <c r="EG13" s="9"/>
      <c r="EH13" s="9">
        <v>0</v>
      </c>
      <c r="EI13" s="9"/>
      <c r="EJ13" s="9"/>
      <c r="EK13" s="9">
        <v>0</v>
      </c>
      <c r="EL13" s="9"/>
      <c r="EM13" s="9"/>
      <c r="EN13" s="9"/>
      <c r="EO13" s="9"/>
      <c r="EP13" s="9"/>
      <c r="EQ13" s="9"/>
      <c r="ER13" s="9">
        <v>877.74199999999996</v>
      </c>
      <c r="ES13" s="9">
        <v>318.99</v>
      </c>
      <c r="ET13" s="9">
        <v>558.75099999999998</v>
      </c>
      <c r="EU13" s="9">
        <v>86.138999999999996</v>
      </c>
      <c r="EV13" s="9">
        <v>39.531999999999996</v>
      </c>
      <c r="EW13" s="9">
        <v>46.606999999999999</v>
      </c>
      <c r="EX13" s="9">
        <v>154.92400000000001</v>
      </c>
      <c r="EY13" s="9">
        <v>64.691000000000003</v>
      </c>
      <c r="EZ13" s="9">
        <v>90.233000000000004</v>
      </c>
      <c r="FA13" s="9">
        <v>255.87100000000001</v>
      </c>
      <c r="FB13" s="9">
        <v>93.265000000000001</v>
      </c>
      <c r="FC13" s="9">
        <v>162.60599999999999</v>
      </c>
      <c r="FD13" s="9">
        <v>380.80700000000002</v>
      </c>
      <c r="FE13" s="9">
        <v>121.502</v>
      </c>
      <c r="FF13" s="9">
        <v>259.30599999999998</v>
      </c>
      <c r="FG13" s="9">
        <v>34</v>
      </c>
      <c r="FH13" s="9">
        <v>26</v>
      </c>
      <c r="FI13" s="9">
        <v>43</v>
      </c>
      <c r="FJ13" s="9">
        <v>282.86700000000002</v>
      </c>
      <c r="FK13" s="9">
        <v>75.128</v>
      </c>
      <c r="FL13" s="9">
        <v>207.739</v>
      </c>
      <c r="FM13" s="9">
        <v>24.809000000000001</v>
      </c>
      <c r="FN13" s="9">
        <v>8.7289999999999992</v>
      </c>
      <c r="FO13" s="9">
        <v>16.079999999999998</v>
      </c>
      <c r="FP13" s="9">
        <v>37.671999999999997</v>
      </c>
      <c r="FQ13" s="9">
        <v>7.5890000000000004</v>
      </c>
      <c r="FR13" s="9">
        <v>30.082999999999998</v>
      </c>
      <c r="FS13" s="9">
        <v>61.298999999999999</v>
      </c>
      <c r="FT13" s="9">
        <v>18.23</v>
      </c>
      <c r="FU13" s="9">
        <v>43.069000000000003</v>
      </c>
      <c r="FV13" s="9">
        <v>159.08699999999999</v>
      </c>
      <c r="FW13" s="9">
        <v>40.58</v>
      </c>
      <c r="FX13" s="9">
        <v>118.508</v>
      </c>
      <c r="FY13" s="9">
        <v>52</v>
      </c>
      <c r="FZ13" s="9">
        <v>52</v>
      </c>
      <c r="GA13" s="9">
        <v>52</v>
      </c>
      <c r="GB13" s="9">
        <v>594.875</v>
      </c>
      <c r="GC13" s="9">
        <v>243.86199999999999</v>
      </c>
      <c r="GD13" s="9">
        <v>351.012</v>
      </c>
      <c r="GE13" s="9">
        <v>61.331000000000003</v>
      </c>
      <c r="GF13" s="9">
        <v>30.803000000000001</v>
      </c>
      <c r="GG13" s="9">
        <v>30.527000000000001</v>
      </c>
      <c r="GH13" s="9">
        <v>117.252</v>
      </c>
      <c r="GI13" s="9">
        <v>57.101999999999997</v>
      </c>
      <c r="GJ13" s="9">
        <v>60.15</v>
      </c>
      <c r="GK13" s="9">
        <v>194.572</v>
      </c>
      <c r="GL13" s="9">
        <v>75.034999999999997</v>
      </c>
      <c r="GM13" s="9">
        <v>119.53700000000001</v>
      </c>
      <c r="GN13" s="9">
        <v>221.72</v>
      </c>
      <c r="GO13" s="9">
        <v>80.921999999999997</v>
      </c>
      <c r="GP13" s="9">
        <v>140.798</v>
      </c>
      <c r="GQ13" s="9">
        <v>26</v>
      </c>
      <c r="GR13" s="9">
        <v>24</v>
      </c>
      <c r="GS13" s="9">
        <v>30</v>
      </c>
      <c r="GT13" s="9">
        <v>144.78100000000001</v>
      </c>
      <c r="GU13" s="9">
        <v>82.399000000000001</v>
      </c>
      <c r="GV13" s="9">
        <v>62.381999999999998</v>
      </c>
      <c r="GW13" s="9">
        <v>16.266999999999999</v>
      </c>
      <c r="GX13" s="9">
        <v>8.407</v>
      </c>
      <c r="GY13" s="9">
        <v>7.8609999999999998</v>
      </c>
      <c r="GZ13" s="9">
        <v>23.167000000000002</v>
      </c>
      <c r="HA13" s="9">
        <v>13.111000000000001</v>
      </c>
      <c r="HB13" s="9">
        <v>10.055999999999999</v>
      </c>
      <c r="HC13" s="9">
        <v>40.091000000000001</v>
      </c>
      <c r="HD13" s="9">
        <v>24.99</v>
      </c>
      <c r="HE13" s="9">
        <v>15.101000000000001</v>
      </c>
      <c r="HF13" s="9">
        <v>65.256</v>
      </c>
      <c r="HG13" s="9">
        <v>35.890999999999998</v>
      </c>
      <c r="HH13" s="9">
        <v>29.364999999999998</v>
      </c>
      <c r="HI13" s="9">
        <v>37.912999999999997</v>
      </c>
      <c r="HJ13" s="9">
        <v>34</v>
      </c>
      <c r="HK13" s="9">
        <v>43</v>
      </c>
      <c r="HL13" s="9">
        <v>488.08300000000003</v>
      </c>
      <c r="HM13" s="9">
        <v>149.17699999999999</v>
      </c>
      <c r="HN13" s="9">
        <v>338.90699999999998</v>
      </c>
      <c r="HO13" s="9">
        <v>47.758000000000003</v>
      </c>
      <c r="HP13" s="9">
        <v>17.077000000000002</v>
      </c>
      <c r="HQ13" s="9">
        <v>30.681000000000001</v>
      </c>
      <c r="HR13" s="9">
        <v>74.238</v>
      </c>
      <c r="HS13" s="9">
        <v>28.564</v>
      </c>
      <c r="HT13" s="9">
        <v>45.673000000000002</v>
      </c>
      <c r="HU13" s="9">
        <v>143.31</v>
      </c>
      <c r="HV13" s="9">
        <v>42.055999999999997</v>
      </c>
      <c r="HW13" s="9">
        <v>101.254</v>
      </c>
      <c r="HX13" s="9">
        <v>222.77799999999999</v>
      </c>
      <c r="HY13" s="9">
        <v>61.48</v>
      </c>
      <c r="HZ13" s="9">
        <v>161.298</v>
      </c>
      <c r="IA13" s="9">
        <v>40</v>
      </c>
      <c r="IB13" s="9">
        <v>30</v>
      </c>
      <c r="IC13" s="9">
        <v>47</v>
      </c>
      <c r="ID13" s="9">
        <v>534.43899999999996</v>
      </c>
      <c r="IE13" s="9">
        <v>252.21199999999999</v>
      </c>
      <c r="IF13" s="9">
        <v>282.22699999999998</v>
      </c>
      <c r="IG13" s="9">
        <v>54.649000000000001</v>
      </c>
      <c r="IH13" s="9">
        <v>30.861999999999998</v>
      </c>
      <c r="II13" s="9">
        <v>23.786999999999999</v>
      </c>
      <c r="IJ13" s="9">
        <v>103.85299999999999</v>
      </c>
      <c r="IK13" s="9">
        <v>49.238</v>
      </c>
      <c r="IL13" s="9">
        <v>54.615000000000002</v>
      </c>
      <c r="IM13" s="9">
        <v>152.65199999999999</v>
      </c>
      <c r="IN13" s="9">
        <v>76.2</v>
      </c>
      <c r="IO13" s="9">
        <v>76.451999999999998</v>
      </c>
      <c r="IP13" s="9">
        <v>223.285</v>
      </c>
      <c r="IQ13" s="9">
        <v>95.912000000000006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0</v>
      </c>
      <c r="EE14" s="9"/>
      <c r="EF14" s="9"/>
      <c r="EG14" s="9"/>
      <c r="EH14" s="9">
        <v>0</v>
      </c>
      <c r="EI14" s="9"/>
      <c r="EJ14" s="9"/>
      <c r="EK14" s="9"/>
      <c r="EL14" s="9"/>
      <c r="EM14" s="9"/>
      <c r="EN14" s="9"/>
      <c r="EO14" s="9"/>
      <c r="EP14" s="9"/>
      <c r="EQ14" s="9"/>
      <c r="ER14" s="9">
        <v>879.59400000000005</v>
      </c>
      <c r="ES14" s="9">
        <v>311.81099999999998</v>
      </c>
      <c r="ET14" s="9">
        <v>567.78200000000004</v>
      </c>
      <c r="EU14" s="9">
        <v>86.340999999999994</v>
      </c>
      <c r="EV14" s="9">
        <v>28.591999999999999</v>
      </c>
      <c r="EW14" s="9">
        <v>57.75</v>
      </c>
      <c r="EX14" s="9">
        <v>165.04300000000001</v>
      </c>
      <c r="EY14" s="9">
        <v>63.125999999999998</v>
      </c>
      <c r="EZ14" s="9">
        <v>101.917</v>
      </c>
      <c r="FA14" s="9">
        <v>225.90299999999999</v>
      </c>
      <c r="FB14" s="9">
        <v>80.087000000000003</v>
      </c>
      <c r="FC14" s="9">
        <v>145.816</v>
      </c>
      <c r="FD14" s="9">
        <v>402.30599999999998</v>
      </c>
      <c r="FE14" s="9">
        <v>140.006</v>
      </c>
      <c r="FF14" s="9">
        <v>262.3</v>
      </c>
      <c r="FG14" s="9">
        <v>40</v>
      </c>
      <c r="FH14" s="9">
        <v>39</v>
      </c>
      <c r="FI14" s="9">
        <v>43</v>
      </c>
      <c r="FJ14" s="9">
        <v>286.27800000000002</v>
      </c>
      <c r="FK14" s="9">
        <v>82.061999999999998</v>
      </c>
      <c r="FL14" s="9">
        <v>204.21600000000001</v>
      </c>
      <c r="FM14" s="9">
        <v>28.800999999999998</v>
      </c>
      <c r="FN14" s="9">
        <v>6.2610000000000001</v>
      </c>
      <c r="FO14" s="9">
        <v>22.54</v>
      </c>
      <c r="FP14" s="9">
        <v>41.497999999999998</v>
      </c>
      <c r="FQ14" s="9">
        <v>13.451000000000001</v>
      </c>
      <c r="FR14" s="9">
        <v>28.047000000000001</v>
      </c>
      <c r="FS14" s="9">
        <v>62.354999999999997</v>
      </c>
      <c r="FT14" s="9">
        <v>18.245000000000001</v>
      </c>
      <c r="FU14" s="9">
        <v>44.11</v>
      </c>
      <c r="FV14" s="9">
        <v>153.624</v>
      </c>
      <c r="FW14" s="9">
        <v>44.104999999999997</v>
      </c>
      <c r="FX14" s="9">
        <v>109.51900000000001</v>
      </c>
      <c r="FY14" s="9">
        <v>52</v>
      </c>
      <c r="FZ14" s="9">
        <v>52</v>
      </c>
      <c r="GA14" s="9">
        <v>52</v>
      </c>
      <c r="GB14" s="9">
        <v>593.31500000000005</v>
      </c>
      <c r="GC14" s="9">
        <v>229.749</v>
      </c>
      <c r="GD14" s="9">
        <v>363.56599999999997</v>
      </c>
      <c r="GE14" s="9">
        <v>57.54</v>
      </c>
      <c r="GF14" s="9">
        <v>22.331</v>
      </c>
      <c r="GG14" s="9">
        <v>35.21</v>
      </c>
      <c r="GH14" s="9">
        <v>123.544</v>
      </c>
      <c r="GI14" s="9">
        <v>49.674999999999997</v>
      </c>
      <c r="GJ14" s="9">
        <v>73.87</v>
      </c>
      <c r="GK14" s="9">
        <v>163.54900000000001</v>
      </c>
      <c r="GL14" s="9">
        <v>61.843000000000004</v>
      </c>
      <c r="GM14" s="9">
        <v>101.706</v>
      </c>
      <c r="GN14" s="9">
        <v>248.68199999999999</v>
      </c>
      <c r="GO14" s="9">
        <v>95.900999999999996</v>
      </c>
      <c r="GP14" s="9">
        <v>152.78100000000001</v>
      </c>
      <c r="GQ14" s="9">
        <v>34</v>
      </c>
      <c r="GR14" s="9">
        <v>34</v>
      </c>
      <c r="GS14" s="9">
        <v>34</v>
      </c>
      <c r="GT14" s="9">
        <v>149.15799999999999</v>
      </c>
      <c r="GU14" s="9">
        <v>80.867999999999995</v>
      </c>
      <c r="GV14" s="9">
        <v>68.290000000000006</v>
      </c>
      <c r="GW14" s="9">
        <v>16.983000000000001</v>
      </c>
      <c r="GX14" s="9">
        <v>9.4329999999999998</v>
      </c>
      <c r="GY14" s="9">
        <v>7.55</v>
      </c>
      <c r="GZ14" s="9">
        <v>26.76</v>
      </c>
      <c r="HA14" s="9">
        <v>14.96</v>
      </c>
      <c r="HB14" s="9">
        <v>11.8</v>
      </c>
      <c r="HC14" s="9">
        <v>35.392000000000003</v>
      </c>
      <c r="HD14" s="9">
        <v>17.789000000000001</v>
      </c>
      <c r="HE14" s="9">
        <v>17.603000000000002</v>
      </c>
      <c r="HF14" s="9">
        <v>70.022999999999996</v>
      </c>
      <c r="HG14" s="9">
        <v>38.686</v>
      </c>
      <c r="HH14" s="9">
        <v>31.337</v>
      </c>
      <c r="HI14" s="9">
        <v>43.804000000000002</v>
      </c>
      <c r="HJ14" s="9">
        <v>40.161000000000001</v>
      </c>
      <c r="HK14" s="9">
        <v>47</v>
      </c>
      <c r="HL14" s="9">
        <v>494.21699999999998</v>
      </c>
      <c r="HM14" s="9">
        <v>160.429</v>
      </c>
      <c r="HN14" s="9">
        <v>333.78800000000001</v>
      </c>
      <c r="HO14" s="9">
        <v>45.267000000000003</v>
      </c>
      <c r="HP14" s="9">
        <v>12.102</v>
      </c>
      <c r="HQ14" s="9">
        <v>33.164999999999999</v>
      </c>
      <c r="HR14" s="9">
        <v>95.960999999999999</v>
      </c>
      <c r="HS14" s="9">
        <v>33.594000000000001</v>
      </c>
      <c r="HT14" s="9">
        <v>62.366</v>
      </c>
      <c r="HU14" s="9">
        <v>119.559</v>
      </c>
      <c r="HV14" s="9">
        <v>37.447000000000003</v>
      </c>
      <c r="HW14" s="9">
        <v>82.113</v>
      </c>
      <c r="HX14" s="9">
        <v>233.429</v>
      </c>
      <c r="HY14" s="9">
        <v>77.286000000000001</v>
      </c>
      <c r="HZ14" s="9">
        <v>156.143</v>
      </c>
      <c r="IA14" s="9">
        <v>43</v>
      </c>
      <c r="IB14" s="9">
        <v>46.975000000000001</v>
      </c>
      <c r="IC14" s="9">
        <v>43</v>
      </c>
      <c r="ID14" s="9">
        <v>534.53499999999997</v>
      </c>
      <c r="IE14" s="9">
        <v>232.251</v>
      </c>
      <c r="IF14" s="9">
        <v>302.28399999999999</v>
      </c>
      <c r="IG14" s="9">
        <v>58.057000000000002</v>
      </c>
      <c r="IH14" s="9">
        <v>25.922999999999998</v>
      </c>
      <c r="II14" s="9">
        <v>32.134</v>
      </c>
      <c r="IJ14" s="9">
        <v>95.841999999999999</v>
      </c>
      <c r="IK14" s="9">
        <v>44.491</v>
      </c>
      <c r="IL14" s="9">
        <v>51.350999999999999</v>
      </c>
      <c r="IM14" s="9">
        <v>141.73599999999999</v>
      </c>
      <c r="IN14" s="9">
        <v>60.43</v>
      </c>
      <c r="IO14" s="9">
        <v>81.305000000000007</v>
      </c>
      <c r="IP14" s="9">
        <v>238.9</v>
      </c>
      <c r="IQ14" s="9">
        <v>101.40600000000001</v>
      </c>
    </row>
    <row r="15" spans="1:251">
      <c r="A15" s="10">
        <v>43497</v>
      </c>
      <c r="B15" s="9">
        <v>52</v>
      </c>
      <c r="C15" s="9">
        <v>52</v>
      </c>
      <c r="D15" s="9">
        <v>74.149000000000001</v>
      </c>
      <c r="E15" s="9">
        <v>9.4130000000000003</v>
      </c>
      <c r="F15" s="9">
        <v>64.734999999999999</v>
      </c>
      <c r="G15" s="9">
        <v>10.943</v>
      </c>
      <c r="H15" s="9">
        <v>2.0179999999999998</v>
      </c>
      <c r="I15" s="9">
        <v>8.9250000000000007</v>
      </c>
      <c r="J15" s="9">
        <v>14.776999999999999</v>
      </c>
      <c r="K15" s="9">
        <v>2.5259999999999998</v>
      </c>
      <c r="L15" s="9">
        <v>12.25</v>
      </c>
      <c r="M15" s="9">
        <v>16.852</v>
      </c>
      <c r="N15" s="9">
        <v>0.93600000000000005</v>
      </c>
      <c r="O15" s="9">
        <v>15.916</v>
      </c>
      <c r="P15" s="9">
        <v>31.577000000000002</v>
      </c>
      <c r="Q15" s="9">
        <v>3.9340000000000002</v>
      </c>
      <c r="R15" s="9">
        <v>27.643999999999998</v>
      </c>
      <c r="S15" s="9">
        <v>26</v>
      </c>
      <c r="T15" s="9">
        <v>22.315000000000001</v>
      </c>
      <c r="U15" s="9">
        <v>26</v>
      </c>
      <c r="V15" s="9">
        <v>142.11000000000001</v>
      </c>
      <c r="W15" s="9">
        <v>62.295999999999999</v>
      </c>
      <c r="X15" s="9">
        <v>79.813999999999993</v>
      </c>
      <c r="Y15" s="9">
        <v>17.402999999999999</v>
      </c>
      <c r="Z15" s="9">
        <v>4.8220000000000001</v>
      </c>
      <c r="AA15" s="9">
        <v>12.582000000000001</v>
      </c>
      <c r="AB15" s="9">
        <v>27.617999999999999</v>
      </c>
      <c r="AC15" s="9">
        <v>13.535</v>
      </c>
      <c r="AD15" s="9">
        <v>14.082000000000001</v>
      </c>
      <c r="AE15" s="9">
        <v>47.56</v>
      </c>
      <c r="AF15" s="9">
        <v>24.914999999999999</v>
      </c>
      <c r="AG15" s="9">
        <v>22.645</v>
      </c>
      <c r="AH15" s="9">
        <v>49.53</v>
      </c>
      <c r="AI15" s="9">
        <v>19.024000000000001</v>
      </c>
      <c r="AJ15" s="9">
        <v>30.504999999999999</v>
      </c>
      <c r="AK15" s="9">
        <v>26</v>
      </c>
      <c r="AL15" s="9">
        <v>26</v>
      </c>
      <c r="AM15" s="9">
        <v>26</v>
      </c>
      <c r="AN15" s="9">
        <v>177.02500000000001</v>
      </c>
      <c r="AO15" s="9">
        <v>81.650000000000006</v>
      </c>
      <c r="AP15" s="9">
        <v>95.376000000000005</v>
      </c>
      <c r="AQ15" s="9">
        <v>22.895</v>
      </c>
      <c r="AR15" s="9">
        <v>10.555999999999999</v>
      </c>
      <c r="AS15" s="9">
        <v>12.339</v>
      </c>
      <c r="AT15" s="9">
        <v>32.210999999999999</v>
      </c>
      <c r="AU15" s="9">
        <v>15.84</v>
      </c>
      <c r="AV15" s="9">
        <v>16.370999999999999</v>
      </c>
      <c r="AW15" s="9">
        <v>46.508000000000003</v>
      </c>
      <c r="AX15" s="9">
        <v>21.225000000000001</v>
      </c>
      <c r="AY15" s="9">
        <v>25.283999999999999</v>
      </c>
      <c r="AZ15" s="9">
        <v>75.412000000000006</v>
      </c>
      <c r="BA15" s="9">
        <v>34.03</v>
      </c>
      <c r="BB15" s="9">
        <v>41.381999999999998</v>
      </c>
      <c r="BC15" s="9">
        <v>34</v>
      </c>
      <c r="BD15" s="9">
        <v>34</v>
      </c>
      <c r="BE15" s="9">
        <v>34</v>
      </c>
      <c r="BF15" s="9">
        <v>28.978999999999999</v>
      </c>
      <c r="BG15" s="9">
        <v>14.704000000000001</v>
      </c>
      <c r="BH15" s="9">
        <v>14.273999999999999</v>
      </c>
      <c r="BI15" s="9">
        <v>3.5369999999999999</v>
      </c>
      <c r="BJ15" s="9">
        <v>2.1739999999999999</v>
      </c>
      <c r="BK15" s="9">
        <v>1.3620000000000001</v>
      </c>
      <c r="BL15" s="9">
        <v>7.0880000000000001</v>
      </c>
      <c r="BM15" s="9">
        <v>4.1399999999999997</v>
      </c>
      <c r="BN15" s="9">
        <v>2.9470000000000001</v>
      </c>
      <c r="BO15" s="9">
        <v>6.5510000000000002</v>
      </c>
      <c r="BP15" s="9">
        <v>2.3460000000000001</v>
      </c>
      <c r="BQ15" s="9">
        <v>4.2050000000000001</v>
      </c>
      <c r="BR15" s="9">
        <v>11.804</v>
      </c>
      <c r="BS15" s="9">
        <v>6.0439999999999996</v>
      </c>
      <c r="BT15" s="9">
        <v>5.7590000000000003</v>
      </c>
      <c r="BU15" s="9">
        <v>25.01</v>
      </c>
      <c r="BV15" s="9">
        <v>13.047000000000001</v>
      </c>
      <c r="BW15" s="9">
        <v>25.577999999999999</v>
      </c>
      <c r="BX15" s="9">
        <v>145.905</v>
      </c>
      <c r="BY15" s="9">
        <v>73.284999999999997</v>
      </c>
      <c r="BZ15" s="9">
        <v>72.62</v>
      </c>
      <c r="CA15" s="9">
        <v>14.736000000000001</v>
      </c>
      <c r="CB15" s="9">
        <v>8.8940000000000001</v>
      </c>
      <c r="CC15" s="9">
        <v>5.8419999999999996</v>
      </c>
      <c r="CD15" s="9">
        <v>36.613</v>
      </c>
      <c r="CE15" s="9">
        <v>20.38</v>
      </c>
      <c r="CF15" s="9">
        <v>16.234000000000002</v>
      </c>
      <c r="CG15" s="9">
        <v>32.323</v>
      </c>
      <c r="CH15" s="9">
        <v>16.420000000000002</v>
      </c>
      <c r="CI15" s="9">
        <v>15.901999999999999</v>
      </c>
      <c r="CJ15" s="9">
        <v>62.232999999999997</v>
      </c>
      <c r="CK15" s="9">
        <v>27.591000000000001</v>
      </c>
      <c r="CL15" s="9">
        <v>34.642000000000003</v>
      </c>
      <c r="CM15" s="9">
        <v>26</v>
      </c>
      <c r="CN15" s="9">
        <v>26</v>
      </c>
      <c r="CO15" s="9">
        <v>43</v>
      </c>
      <c r="CP15" s="9">
        <v>83.227000000000004</v>
      </c>
      <c r="CQ15" s="9">
        <v>39.628999999999998</v>
      </c>
      <c r="CR15" s="9">
        <v>43.597999999999999</v>
      </c>
      <c r="CS15" s="9">
        <v>9.2639999999999993</v>
      </c>
      <c r="CT15" s="9">
        <v>4.1710000000000003</v>
      </c>
      <c r="CU15" s="9">
        <v>5.0919999999999996</v>
      </c>
      <c r="CV15" s="9">
        <v>16.029</v>
      </c>
      <c r="CW15" s="9">
        <v>11.135</v>
      </c>
      <c r="CX15" s="9">
        <v>4.8940000000000001</v>
      </c>
      <c r="CY15" s="9">
        <v>18.532</v>
      </c>
      <c r="CZ15" s="9">
        <v>8.6579999999999995</v>
      </c>
      <c r="DA15" s="9">
        <v>9.8740000000000006</v>
      </c>
      <c r="DB15" s="9">
        <v>39.402999999999999</v>
      </c>
      <c r="DC15" s="9">
        <v>15.664999999999999</v>
      </c>
      <c r="DD15" s="9">
        <v>23.738</v>
      </c>
      <c r="DE15" s="9">
        <v>42</v>
      </c>
      <c r="DF15" s="9">
        <v>26</v>
      </c>
      <c r="DG15" s="9">
        <v>52</v>
      </c>
      <c r="DH15" s="9">
        <v>62.677</v>
      </c>
      <c r="DI15" s="9">
        <v>33.655999999999999</v>
      </c>
      <c r="DJ15" s="9">
        <v>29.021999999999998</v>
      </c>
      <c r="DK15" s="9">
        <v>5.4720000000000004</v>
      </c>
      <c r="DL15" s="9">
        <v>4.7229999999999999</v>
      </c>
      <c r="DM15" s="9">
        <v>0.75</v>
      </c>
      <c r="DN15" s="9">
        <v>20.584</v>
      </c>
      <c r="DO15" s="9">
        <v>9.2449999999999992</v>
      </c>
      <c r="DP15" s="9">
        <v>11.339</v>
      </c>
      <c r="DQ15" s="9">
        <v>13.791</v>
      </c>
      <c r="DR15" s="9">
        <v>7.7619999999999996</v>
      </c>
      <c r="DS15" s="9">
        <v>6.0279999999999996</v>
      </c>
      <c r="DT15" s="9">
        <v>22.83</v>
      </c>
      <c r="DU15" s="9">
        <v>11.926</v>
      </c>
      <c r="DV15" s="9">
        <v>10.904</v>
      </c>
      <c r="DW15" s="9">
        <v>21</v>
      </c>
      <c r="DX15" s="9">
        <v>26</v>
      </c>
      <c r="DY15" s="9">
        <v>13.981</v>
      </c>
      <c r="DZ15" s="9">
        <v>6.8449999999999998</v>
      </c>
      <c r="EA15" s="9">
        <v>2.4929999999999999</v>
      </c>
      <c r="EB15" s="9">
        <v>4.3520000000000003</v>
      </c>
      <c r="EC15" s="9">
        <v>0.40799999999999997</v>
      </c>
      <c r="ED15" s="9">
        <v>0.27300000000000002</v>
      </c>
      <c r="EE15" s="9">
        <v>0.13500000000000001</v>
      </c>
      <c r="EF15" s="9">
        <v>2.081</v>
      </c>
      <c r="EG15" s="9">
        <v>0.79300000000000004</v>
      </c>
      <c r="EH15" s="9">
        <v>1.288</v>
      </c>
      <c r="EI15" s="9">
        <v>1.3859999999999999</v>
      </c>
      <c r="EJ15" s="9">
        <v>0.73499999999999999</v>
      </c>
      <c r="EK15" s="9">
        <v>0.65</v>
      </c>
      <c r="EL15" s="9">
        <v>2.97</v>
      </c>
      <c r="EM15" s="9">
        <v>0.69199999999999995</v>
      </c>
      <c r="EN15" s="9">
        <v>2.278</v>
      </c>
      <c r="EO15" s="9">
        <v>24.163</v>
      </c>
      <c r="EP15" s="9">
        <v>13.106</v>
      </c>
      <c r="EQ15" s="9">
        <v>45.546999999999997</v>
      </c>
      <c r="ER15" s="9">
        <v>839.55799999999999</v>
      </c>
      <c r="ES15" s="9">
        <v>297.49400000000003</v>
      </c>
      <c r="ET15" s="9">
        <v>542.06399999999996</v>
      </c>
      <c r="EU15" s="9">
        <v>96.816000000000003</v>
      </c>
      <c r="EV15" s="9">
        <v>33.398000000000003</v>
      </c>
      <c r="EW15" s="9">
        <v>63.417999999999999</v>
      </c>
      <c r="EX15" s="9">
        <v>143.494</v>
      </c>
      <c r="EY15" s="9">
        <v>52.564</v>
      </c>
      <c r="EZ15" s="9">
        <v>90.93</v>
      </c>
      <c r="FA15" s="9">
        <v>213.38200000000001</v>
      </c>
      <c r="FB15" s="9">
        <v>76.628</v>
      </c>
      <c r="FC15" s="9">
        <v>136.75399999999999</v>
      </c>
      <c r="FD15" s="9">
        <v>385.86500000000001</v>
      </c>
      <c r="FE15" s="9">
        <v>134.904</v>
      </c>
      <c r="FF15" s="9">
        <v>250.96100000000001</v>
      </c>
      <c r="FG15" s="9">
        <v>39</v>
      </c>
      <c r="FH15" s="9">
        <v>39</v>
      </c>
      <c r="FI15" s="9">
        <v>39.497</v>
      </c>
      <c r="FJ15" s="9">
        <v>264.47800000000001</v>
      </c>
      <c r="FK15" s="9">
        <v>77.221000000000004</v>
      </c>
      <c r="FL15" s="9">
        <v>187.25800000000001</v>
      </c>
      <c r="FM15" s="9">
        <v>27.417000000000002</v>
      </c>
      <c r="FN15" s="9">
        <v>7.41</v>
      </c>
      <c r="FO15" s="9">
        <v>20.006</v>
      </c>
      <c r="FP15" s="9">
        <v>35.619999999999997</v>
      </c>
      <c r="FQ15" s="9">
        <v>11.423999999999999</v>
      </c>
      <c r="FR15" s="9">
        <v>24.196000000000002</v>
      </c>
      <c r="FS15" s="9">
        <v>50.860999999999997</v>
      </c>
      <c r="FT15" s="9">
        <v>13.193</v>
      </c>
      <c r="FU15" s="9">
        <v>37.667999999999999</v>
      </c>
      <c r="FV15" s="9">
        <v>150.58000000000001</v>
      </c>
      <c r="FW15" s="9">
        <v>45.192999999999998</v>
      </c>
      <c r="FX15" s="9">
        <v>105.387</v>
      </c>
      <c r="FY15" s="9">
        <v>52</v>
      </c>
      <c r="FZ15" s="9">
        <v>52</v>
      </c>
      <c r="GA15" s="9">
        <v>52</v>
      </c>
      <c r="GB15" s="9">
        <v>575.07899999999995</v>
      </c>
      <c r="GC15" s="9">
        <v>220.273</v>
      </c>
      <c r="GD15" s="9">
        <v>354.80599999999998</v>
      </c>
      <c r="GE15" s="9">
        <v>69.399000000000001</v>
      </c>
      <c r="GF15" s="9">
        <v>25.986999999999998</v>
      </c>
      <c r="GG15" s="9">
        <v>43.411999999999999</v>
      </c>
      <c r="GH15" s="9">
        <v>107.874</v>
      </c>
      <c r="GI15" s="9">
        <v>41.14</v>
      </c>
      <c r="GJ15" s="9">
        <v>66.733999999999995</v>
      </c>
      <c r="GK15" s="9">
        <v>162.52099999999999</v>
      </c>
      <c r="GL15" s="9">
        <v>63.435000000000002</v>
      </c>
      <c r="GM15" s="9">
        <v>99.085999999999999</v>
      </c>
      <c r="GN15" s="9">
        <v>235.285</v>
      </c>
      <c r="GO15" s="9">
        <v>89.710999999999999</v>
      </c>
      <c r="GP15" s="9">
        <v>145.57400000000001</v>
      </c>
      <c r="GQ15" s="9">
        <v>26</v>
      </c>
      <c r="GR15" s="9">
        <v>26.52</v>
      </c>
      <c r="GS15" s="9">
        <v>26</v>
      </c>
      <c r="GT15" s="9">
        <v>165.749</v>
      </c>
      <c r="GU15" s="9">
        <v>93.004000000000005</v>
      </c>
      <c r="GV15" s="9">
        <v>72.745000000000005</v>
      </c>
      <c r="GW15" s="9">
        <v>17.007999999999999</v>
      </c>
      <c r="GX15" s="9">
        <v>8.1530000000000005</v>
      </c>
      <c r="GY15" s="9">
        <v>8.8539999999999992</v>
      </c>
      <c r="GZ15" s="9">
        <v>34.026000000000003</v>
      </c>
      <c r="HA15" s="9">
        <v>23.166</v>
      </c>
      <c r="HB15" s="9">
        <v>10.859</v>
      </c>
      <c r="HC15" s="9">
        <v>34.591000000000001</v>
      </c>
      <c r="HD15" s="9">
        <v>23.172999999999998</v>
      </c>
      <c r="HE15" s="9">
        <v>11.417</v>
      </c>
      <c r="HF15" s="9">
        <v>80.125</v>
      </c>
      <c r="HG15" s="9">
        <v>38.51</v>
      </c>
      <c r="HH15" s="9">
        <v>41.615000000000002</v>
      </c>
      <c r="HI15" s="9">
        <v>44.039000000000001</v>
      </c>
      <c r="HJ15" s="9">
        <v>30.582999999999998</v>
      </c>
      <c r="HK15" s="9">
        <v>52</v>
      </c>
      <c r="HL15" s="9">
        <v>489.68700000000001</v>
      </c>
      <c r="HM15" s="9">
        <v>158.303</v>
      </c>
      <c r="HN15" s="9">
        <v>331.38299999999998</v>
      </c>
      <c r="HO15" s="9">
        <v>56.258000000000003</v>
      </c>
      <c r="HP15" s="9">
        <v>13.114000000000001</v>
      </c>
      <c r="HQ15" s="9">
        <v>43.143999999999998</v>
      </c>
      <c r="HR15" s="9">
        <v>82.899000000000001</v>
      </c>
      <c r="HS15" s="9">
        <v>29.669</v>
      </c>
      <c r="HT15" s="9">
        <v>53.23</v>
      </c>
      <c r="HU15" s="9">
        <v>126.017</v>
      </c>
      <c r="HV15" s="9">
        <v>46.597999999999999</v>
      </c>
      <c r="HW15" s="9">
        <v>79.418999999999997</v>
      </c>
      <c r="HX15" s="9">
        <v>224.51300000000001</v>
      </c>
      <c r="HY15" s="9">
        <v>68.923000000000002</v>
      </c>
      <c r="HZ15" s="9">
        <v>155.59</v>
      </c>
      <c r="IA15" s="9">
        <v>36</v>
      </c>
      <c r="IB15" s="9">
        <v>36</v>
      </c>
      <c r="IC15" s="9">
        <v>36.679000000000002</v>
      </c>
      <c r="ID15" s="9">
        <v>515.62</v>
      </c>
      <c r="IE15" s="9">
        <v>232.19399999999999</v>
      </c>
      <c r="IF15" s="9">
        <v>283.42599999999999</v>
      </c>
      <c r="IG15" s="9">
        <v>57.564999999999998</v>
      </c>
      <c r="IH15" s="9">
        <v>28.437000000000001</v>
      </c>
      <c r="II15" s="9">
        <v>29.129000000000001</v>
      </c>
      <c r="IJ15" s="9">
        <v>94.620999999999995</v>
      </c>
      <c r="IK15" s="9">
        <v>46.061999999999998</v>
      </c>
      <c r="IL15" s="9">
        <v>48.558999999999997</v>
      </c>
      <c r="IM15" s="9">
        <v>121.95699999999999</v>
      </c>
      <c r="IN15" s="9">
        <v>53.204000000000001</v>
      </c>
      <c r="IO15" s="9">
        <v>68.753</v>
      </c>
      <c r="IP15" s="9">
        <v>241.477</v>
      </c>
      <c r="IQ15" s="9">
        <v>104.492</v>
      </c>
    </row>
    <row r="16" spans="1:251">
      <c r="A16" s="10">
        <v>43862</v>
      </c>
      <c r="B16" s="9">
        <v>36.478000000000002</v>
      </c>
      <c r="C16" s="9">
        <v>50</v>
      </c>
      <c r="D16" s="9">
        <v>77.117999999999995</v>
      </c>
      <c r="E16" s="9">
        <v>9.1419999999999995</v>
      </c>
      <c r="F16" s="9">
        <v>67.975999999999999</v>
      </c>
      <c r="G16" s="9">
        <v>9.0329999999999995</v>
      </c>
      <c r="H16" s="9">
        <v>1.403</v>
      </c>
      <c r="I16" s="9">
        <v>7.63</v>
      </c>
      <c r="J16" s="9">
        <v>12.977</v>
      </c>
      <c r="K16" s="9">
        <v>1.66</v>
      </c>
      <c r="L16" s="9">
        <v>11.317</v>
      </c>
      <c r="M16" s="9">
        <v>17.466999999999999</v>
      </c>
      <c r="N16" s="9">
        <v>1.9570000000000001</v>
      </c>
      <c r="O16" s="9">
        <v>15.51</v>
      </c>
      <c r="P16" s="9">
        <v>37.64</v>
      </c>
      <c r="Q16" s="9">
        <v>4.1210000000000004</v>
      </c>
      <c r="R16" s="9">
        <v>33.518000000000001</v>
      </c>
      <c r="S16" s="9">
        <v>47</v>
      </c>
      <c r="T16" s="9">
        <v>25.007000000000001</v>
      </c>
      <c r="U16" s="9">
        <v>47</v>
      </c>
      <c r="V16" s="9">
        <v>163.833</v>
      </c>
      <c r="W16" s="9">
        <v>70.683999999999997</v>
      </c>
      <c r="X16" s="9">
        <v>93.149000000000001</v>
      </c>
      <c r="Y16" s="9">
        <v>17.777999999999999</v>
      </c>
      <c r="Z16" s="9">
        <v>7.7759999999999998</v>
      </c>
      <c r="AA16" s="9">
        <v>10.002000000000001</v>
      </c>
      <c r="AB16" s="9">
        <v>28.664000000000001</v>
      </c>
      <c r="AC16" s="9">
        <v>14.448</v>
      </c>
      <c r="AD16" s="9">
        <v>14.215999999999999</v>
      </c>
      <c r="AE16" s="9">
        <v>51.289000000000001</v>
      </c>
      <c r="AF16" s="9">
        <v>22.25</v>
      </c>
      <c r="AG16" s="9">
        <v>29.038</v>
      </c>
      <c r="AH16" s="9">
        <v>66.102000000000004</v>
      </c>
      <c r="AI16" s="9">
        <v>26.209</v>
      </c>
      <c r="AJ16" s="9">
        <v>39.893000000000001</v>
      </c>
      <c r="AK16" s="9">
        <v>26</v>
      </c>
      <c r="AL16" s="9">
        <v>26</v>
      </c>
      <c r="AM16" s="9">
        <v>34</v>
      </c>
      <c r="AN16" s="9">
        <v>181.07900000000001</v>
      </c>
      <c r="AO16" s="9">
        <v>93.004000000000005</v>
      </c>
      <c r="AP16" s="9">
        <v>88.075000000000003</v>
      </c>
      <c r="AQ16" s="9">
        <v>16.757999999999999</v>
      </c>
      <c r="AR16" s="9">
        <v>10.865</v>
      </c>
      <c r="AS16" s="9">
        <v>5.8929999999999998</v>
      </c>
      <c r="AT16" s="9">
        <v>30.876000000000001</v>
      </c>
      <c r="AU16" s="9">
        <v>13.337999999999999</v>
      </c>
      <c r="AV16" s="9">
        <v>17.538</v>
      </c>
      <c r="AW16" s="9">
        <v>53.781999999999996</v>
      </c>
      <c r="AX16" s="9">
        <v>26.103000000000002</v>
      </c>
      <c r="AY16" s="9">
        <v>27.678999999999998</v>
      </c>
      <c r="AZ16" s="9">
        <v>79.662999999999997</v>
      </c>
      <c r="BA16" s="9">
        <v>42.698999999999998</v>
      </c>
      <c r="BB16" s="9">
        <v>36.965000000000003</v>
      </c>
      <c r="BC16" s="9">
        <v>40.834000000000003</v>
      </c>
      <c r="BD16" s="9">
        <v>43</v>
      </c>
      <c r="BE16" s="9">
        <v>37.182000000000002</v>
      </c>
      <c r="BF16" s="9">
        <v>26.553999999999998</v>
      </c>
      <c r="BG16" s="9">
        <v>12.353</v>
      </c>
      <c r="BH16" s="9">
        <v>14.201000000000001</v>
      </c>
      <c r="BI16" s="9">
        <v>0.74199999999999999</v>
      </c>
      <c r="BJ16" s="9">
        <v>0.74199999999999999</v>
      </c>
      <c r="BK16" s="9">
        <v>0</v>
      </c>
      <c r="BL16" s="9">
        <v>7.3929999999999998</v>
      </c>
      <c r="BM16" s="9">
        <v>3</v>
      </c>
      <c r="BN16" s="9">
        <v>4.3929999999999998</v>
      </c>
      <c r="BO16" s="9">
        <v>7.3680000000000003</v>
      </c>
      <c r="BP16" s="9">
        <v>2.9380000000000002</v>
      </c>
      <c r="BQ16" s="9">
        <v>4.43</v>
      </c>
      <c r="BR16" s="9">
        <v>11.052</v>
      </c>
      <c r="BS16" s="9">
        <v>5.6740000000000004</v>
      </c>
      <c r="BT16" s="9">
        <v>5.3780000000000001</v>
      </c>
      <c r="BU16" s="9">
        <v>26</v>
      </c>
      <c r="BV16" s="9">
        <v>26.045999999999999</v>
      </c>
      <c r="BW16" s="9">
        <v>26</v>
      </c>
      <c r="BX16" s="9">
        <v>160.749</v>
      </c>
      <c r="BY16" s="9">
        <v>69.067999999999998</v>
      </c>
      <c r="BZ16" s="9">
        <v>91.680999999999997</v>
      </c>
      <c r="CA16" s="9">
        <v>22.783000000000001</v>
      </c>
      <c r="CB16" s="9">
        <v>7.6420000000000003</v>
      </c>
      <c r="CC16" s="9">
        <v>15.141</v>
      </c>
      <c r="CD16" s="9">
        <v>31.143999999999998</v>
      </c>
      <c r="CE16" s="9">
        <v>14.541</v>
      </c>
      <c r="CF16" s="9">
        <v>16.603000000000002</v>
      </c>
      <c r="CG16" s="9">
        <v>43.585000000000001</v>
      </c>
      <c r="CH16" s="9">
        <v>20.271999999999998</v>
      </c>
      <c r="CI16" s="9">
        <v>23.312999999999999</v>
      </c>
      <c r="CJ16" s="9">
        <v>63.237000000000002</v>
      </c>
      <c r="CK16" s="9">
        <v>26.613</v>
      </c>
      <c r="CL16" s="9">
        <v>36.624000000000002</v>
      </c>
      <c r="CM16" s="9">
        <v>26</v>
      </c>
      <c r="CN16" s="9">
        <v>26</v>
      </c>
      <c r="CO16" s="9">
        <v>26</v>
      </c>
      <c r="CP16" s="9">
        <v>89.763999999999996</v>
      </c>
      <c r="CQ16" s="9">
        <v>41.128</v>
      </c>
      <c r="CR16" s="9">
        <v>48.637</v>
      </c>
      <c r="CS16" s="9">
        <v>9.9540000000000006</v>
      </c>
      <c r="CT16" s="9">
        <v>3.4769999999999999</v>
      </c>
      <c r="CU16" s="9">
        <v>6.4770000000000003</v>
      </c>
      <c r="CV16" s="9">
        <v>15.391999999999999</v>
      </c>
      <c r="CW16" s="9">
        <v>9.1560000000000006</v>
      </c>
      <c r="CX16" s="9">
        <v>6.2350000000000003</v>
      </c>
      <c r="CY16" s="9">
        <v>24.556000000000001</v>
      </c>
      <c r="CZ16" s="9">
        <v>13.397</v>
      </c>
      <c r="DA16" s="9">
        <v>11.159000000000001</v>
      </c>
      <c r="DB16" s="9">
        <v>39.863</v>
      </c>
      <c r="DC16" s="9">
        <v>15.098000000000001</v>
      </c>
      <c r="DD16" s="9">
        <v>24.765000000000001</v>
      </c>
      <c r="DE16" s="9">
        <v>34</v>
      </c>
      <c r="DF16" s="9">
        <v>26</v>
      </c>
      <c r="DG16" s="9">
        <v>52</v>
      </c>
      <c r="DH16" s="9">
        <v>70.983999999999995</v>
      </c>
      <c r="DI16" s="9">
        <v>27.94</v>
      </c>
      <c r="DJ16" s="9">
        <v>43.043999999999997</v>
      </c>
      <c r="DK16" s="9">
        <v>12.829000000000001</v>
      </c>
      <c r="DL16" s="9">
        <v>4.165</v>
      </c>
      <c r="DM16" s="9">
        <v>8.6639999999999997</v>
      </c>
      <c r="DN16" s="9">
        <v>15.753</v>
      </c>
      <c r="DO16" s="9">
        <v>5.3849999999999998</v>
      </c>
      <c r="DP16" s="9">
        <v>10.368</v>
      </c>
      <c r="DQ16" s="9">
        <v>19.029</v>
      </c>
      <c r="DR16" s="9">
        <v>6.875</v>
      </c>
      <c r="DS16" s="9">
        <v>12.154</v>
      </c>
      <c r="DT16" s="9">
        <v>23.373999999999999</v>
      </c>
      <c r="DU16" s="9">
        <v>11.515000000000001</v>
      </c>
      <c r="DV16" s="9">
        <v>11.859</v>
      </c>
      <c r="DW16" s="9">
        <v>17</v>
      </c>
      <c r="DX16" s="9">
        <v>23.762</v>
      </c>
      <c r="DY16" s="9">
        <v>16.594999999999999</v>
      </c>
      <c r="DZ16" s="9">
        <v>6.5720000000000001</v>
      </c>
      <c r="EA16" s="9">
        <v>3.13</v>
      </c>
      <c r="EB16" s="9">
        <v>3.4420000000000002</v>
      </c>
      <c r="EC16" s="9">
        <v>1.865</v>
      </c>
      <c r="ED16" s="9">
        <v>0.56200000000000006</v>
      </c>
      <c r="EE16" s="9">
        <v>1.3029999999999999</v>
      </c>
      <c r="EF16" s="9">
        <v>1.7370000000000001</v>
      </c>
      <c r="EG16" s="9">
        <v>1.0609999999999999</v>
      </c>
      <c r="EH16" s="9">
        <v>0.67700000000000005</v>
      </c>
      <c r="EI16" s="9">
        <v>0.82599999999999996</v>
      </c>
      <c r="EJ16" s="9">
        <v>0</v>
      </c>
      <c r="EK16" s="9">
        <v>0.82599999999999996</v>
      </c>
      <c r="EL16" s="9">
        <v>2.1440000000000001</v>
      </c>
      <c r="EM16" s="9">
        <v>1.5069999999999999</v>
      </c>
      <c r="EN16" s="9">
        <v>0.63700000000000001</v>
      </c>
      <c r="EO16" s="9">
        <v>12.004</v>
      </c>
      <c r="EP16" s="9">
        <v>28.663</v>
      </c>
      <c r="EQ16" s="9">
        <v>8.5730000000000004</v>
      </c>
      <c r="ER16" s="9">
        <v>932.13900000000001</v>
      </c>
      <c r="ES16" s="9">
        <v>333.11900000000003</v>
      </c>
      <c r="ET16" s="9">
        <v>599.01900000000001</v>
      </c>
      <c r="EU16" s="9">
        <v>105.90300000000001</v>
      </c>
      <c r="EV16" s="9">
        <v>38.61</v>
      </c>
      <c r="EW16" s="9">
        <v>67.293000000000006</v>
      </c>
      <c r="EX16" s="9">
        <v>161.04</v>
      </c>
      <c r="EY16" s="9">
        <v>58.34</v>
      </c>
      <c r="EZ16" s="9">
        <v>102.7</v>
      </c>
      <c r="FA16" s="9">
        <v>258.68</v>
      </c>
      <c r="FB16" s="9">
        <v>98.418999999999997</v>
      </c>
      <c r="FC16" s="9">
        <v>160.261</v>
      </c>
      <c r="FD16" s="9">
        <v>406.51600000000002</v>
      </c>
      <c r="FE16" s="9">
        <v>137.75</v>
      </c>
      <c r="FF16" s="9">
        <v>268.76600000000002</v>
      </c>
      <c r="FG16" s="9">
        <v>34</v>
      </c>
      <c r="FH16" s="9">
        <v>28.574000000000002</v>
      </c>
      <c r="FI16" s="9">
        <v>37.863</v>
      </c>
      <c r="FJ16" s="9">
        <v>291.858</v>
      </c>
      <c r="FK16" s="9">
        <v>82.016999999999996</v>
      </c>
      <c r="FL16" s="9">
        <v>209.84200000000001</v>
      </c>
      <c r="FM16" s="9">
        <v>36.456000000000003</v>
      </c>
      <c r="FN16" s="9">
        <v>11.85</v>
      </c>
      <c r="FO16" s="9">
        <v>24.605</v>
      </c>
      <c r="FP16" s="9">
        <v>43.637999999999998</v>
      </c>
      <c r="FQ16" s="9">
        <v>9.5649999999999995</v>
      </c>
      <c r="FR16" s="9">
        <v>34.073</v>
      </c>
      <c r="FS16" s="9">
        <v>68.046000000000006</v>
      </c>
      <c r="FT16" s="9">
        <v>21.56</v>
      </c>
      <c r="FU16" s="9">
        <v>46.487000000000002</v>
      </c>
      <c r="FV16" s="9">
        <v>143.71899999999999</v>
      </c>
      <c r="FW16" s="9">
        <v>39.042000000000002</v>
      </c>
      <c r="FX16" s="9">
        <v>104.67700000000001</v>
      </c>
      <c r="FY16" s="9">
        <v>50</v>
      </c>
      <c r="FZ16" s="9">
        <v>46.204999999999998</v>
      </c>
      <c r="GA16" s="9">
        <v>51.097999999999999</v>
      </c>
      <c r="GB16" s="9">
        <v>640.28</v>
      </c>
      <c r="GC16" s="9">
        <v>251.10300000000001</v>
      </c>
      <c r="GD16" s="9">
        <v>389.178</v>
      </c>
      <c r="GE16" s="9">
        <v>69.447000000000003</v>
      </c>
      <c r="GF16" s="9">
        <v>26.76</v>
      </c>
      <c r="GG16" s="9">
        <v>42.686999999999998</v>
      </c>
      <c r="GH16" s="9">
        <v>117.40300000000001</v>
      </c>
      <c r="GI16" s="9">
        <v>48.776000000000003</v>
      </c>
      <c r="GJ16" s="9">
        <v>68.626999999999995</v>
      </c>
      <c r="GK16" s="9">
        <v>190.63300000000001</v>
      </c>
      <c r="GL16" s="9">
        <v>76.858999999999995</v>
      </c>
      <c r="GM16" s="9">
        <v>113.774</v>
      </c>
      <c r="GN16" s="9">
        <v>262.79700000000003</v>
      </c>
      <c r="GO16" s="9">
        <v>98.707999999999998</v>
      </c>
      <c r="GP16" s="9">
        <v>164.089</v>
      </c>
      <c r="GQ16" s="9">
        <v>28.8</v>
      </c>
      <c r="GR16" s="9">
        <v>26</v>
      </c>
      <c r="GS16" s="9">
        <v>30</v>
      </c>
      <c r="GT16" s="9">
        <v>141.83099999999999</v>
      </c>
      <c r="GU16" s="9">
        <v>73.400000000000006</v>
      </c>
      <c r="GV16" s="9">
        <v>68.430999999999997</v>
      </c>
      <c r="GW16" s="9">
        <v>20.047999999999998</v>
      </c>
      <c r="GX16" s="9">
        <v>9.9250000000000007</v>
      </c>
      <c r="GY16" s="9">
        <v>10.122999999999999</v>
      </c>
      <c r="GZ16" s="9">
        <v>18.370999999999999</v>
      </c>
      <c r="HA16" s="9">
        <v>9.6359999999999992</v>
      </c>
      <c r="HB16" s="9">
        <v>8.7349999999999994</v>
      </c>
      <c r="HC16" s="9">
        <v>35.835999999999999</v>
      </c>
      <c r="HD16" s="9">
        <v>23.989000000000001</v>
      </c>
      <c r="HE16" s="9">
        <v>11.848000000000001</v>
      </c>
      <c r="HF16" s="9">
        <v>67.576999999999998</v>
      </c>
      <c r="HG16" s="9">
        <v>29.850999999999999</v>
      </c>
      <c r="HH16" s="9">
        <v>37.725999999999999</v>
      </c>
      <c r="HI16" s="9">
        <v>43</v>
      </c>
      <c r="HJ16" s="9">
        <v>26</v>
      </c>
      <c r="HK16" s="9">
        <v>52</v>
      </c>
      <c r="HL16" s="9">
        <v>521.39300000000003</v>
      </c>
      <c r="HM16" s="9">
        <v>161.72300000000001</v>
      </c>
      <c r="HN16" s="9">
        <v>359.67</v>
      </c>
      <c r="HO16" s="9">
        <v>57.011000000000003</v>
      </c>
      <c r="HP16" s="9">
        <v>14.907999999999999</v>
      </c>
      <c r="HQ16" s="9">
        <v>42.101999999999997</v>
      </c>
      <c r="HR16" s="9">
        <v>78.62</v>
      </c>
      <c r="HS16" s="9">
        <v>23.577000000000002</v>
      </c>
      <c r="HT16" s="9">
        <v>55.042000000000002</v>
      </c>
      <c r="HU16" s="9">
        <v>144.78</v>
      </c>
      <c r="HV16" s="9">
        <v>49.01</v>
      </c>
      <c r="HW16" s="9">
        <v>95.77</v>
      </c>
      <c r="HX16" s="9">
        <v>240.983</v>
      </c>
      <c r="HY16" s="9">
        <v>74.227999999999994</v>
      </c>
      <c r="HZ16" s="9">
        <v>166.755</v>
      </c>
      <c r="IA16" s="9">
        <v>43</v>
      </c>
      <c r="IB16" s="9">
        <v>41.747</v>
      </c>
      <c r="IC16" s="9">
        <v>43</v>
      </c>
      <c r="ID16" s="9">
        <v>552.577</v>
      </c>
      <c r="IE16" s="9">
        <v>244.79599999999999</v>
      </c>
      <c r="IF16" s="9">
        <v>307.78100000000001</v>
      </c>
      <c r="IG16" s="9">
        <v>68.938999999999993</v>
      </c>
      <c r="IH16" s="9">
        <v>33.625999999999998</v>
      </c>
      <c r="II16" s="9">
        <v>35.313000000000002</v>
      </c>
      <c r="IJ16" s="9">
        <v>100.791</v>
      </c>
      <c r="IK16" s="9">
        <v>44.399000000000001</v>
      </c>
      <c r="IL16" s="9">
        <v>56.392000000000003</v>
      </c>
      <c r="IM16" s="9">
        <v>149.73599999999999</v>
      </c>
      <c r="IN16" s="9">
        <v>73.397000000000006</v>
      </c>
      <c r="IO16" s="9">
        <v>76.338999999999999</v>
      </c>
      <c r="IP16" s="9">
        <v>233.11</v>
      </c>
      <c r="IQ16" s="9">
        <v>93.373999999999995</v>
      </c>
    </row>
    <row r="17" spans="1:251">
      <c r="A17" s="10">
        <v>44228</v>
      </c>
      <c r="B17" s="9">
        <v>48.606999999999999</v>
      </c>
      <c r="C17" s="9">
        <v>48</v>
      </c>
      <c r="D17" s="9">
        <v>66.822999999999993</v>
      </c>
      <c r="E17" s="9">
        <v>7.7610000000000001</v>
      </c>
      <c r="F17" s="9">
        <v>59.061</v>
      </c>
      <c r="G17" s="9">
        <v>7.4610000000000003</v>
      </c>
      <c r="H17" s="9">
        <v>1.17</v>
      </c>
      <c r="I17" s="9">
        <v>6.2910000000000004</v>
      </c>
      <c r="J17" s="9">
        <v>6.8819999999999997</v>
      </c>
      <c r="K17" s="9">
        <v>0.53</v>
      </c>
      <c r="L17" s="9">
        <v>6.3520000000000003</v>
      </c>
      <c r="M17" s="9">
        <v>15.180999999999999</v>
      </c>
      <c r="N17" s="9">
        <v>1.5549999999999999</v>
      </c>
      <c r="O17" s="9">
        <v>13.625999999999999</v>
      </c>
      <c r="P17" s="9">
        <v>37.298000000000002</v>
      </c>
      <c r="Q17" s="9">
        <v>4.5060000000000002</v>
      </c>
      <c r="R17" s="9">
        <v>32.792000000000002</v>
      </c>
      <c r="S17" s="9">
        <v>52</v>
      </c>
      <c r="T17" s="9">
        <v>52</v>
      </c>
      <c r="U17" s="9">
        <v>52</v>
      </c>
      <c r="V17" s="9">
        <v>133.70400000000001</v>
      </c>
      <c r="W17" s="9">
        <v>52.737000000000002</v>
      </c>
      <c r="X17" s="9">
        <v>80.966999999999999</v>
      </c>
      <c r="Y17" s="9">
        <v>17.268000000000001</v>
      </c>
      <c r="Z17" s="9">
        <v>6.468</v>
      </c>
      <c r="AA17" s="9">
        <v>10.8</v>
      </c>
      <c r="AB17" s="9">
        <v>29.414999999999999</v>
      </c>
      <c r="AC17" s="9">
        <v>8.5370000000000008</v>
      </c>
      <c r="AD17" s="9">
        <v>20.876999999999999</v>
      </c>
      <c r="AE17" s="9">
        <v>42.475000000000001</v>
      </c>
      <c r="AF17" s="9">
        <v>14.128</v>
      </c>
      <c r="AG17" s="9">
        <v>28.347000000000001</v>
      </c>
      <c r="AH17" s="9">
        <v>44.545999999999999</v>
      </c>
      <c r="AI17" s="9">
        <v>23.603000000000002</v>
      </c>
      <c r="AJ17" s="9">
        <v>20.943000000000001</v>
      </c>
      <c r="AK17" s="9">
        <v>26</v>
      </c>
      <c r="AL17" s="9">
        <v>27.417000000000002</v>
      </c>
      <c r="AM17" s="9">
        <v>24.337</v>
      </c>
      <c r="AN17" s="9">
        <v>177.21600000000001</v>
      </c>
      <c r="AO17" s="9">
        <v>93.826999999999998</v>
      </c>
      <c r="AP17" s="9">
        <v>83.388999999999996</v>
      </c>
      <c r="AQ17" s="9">
        <v>12.561999999999999</v>
      </c>
      <c r="AR17" s="9">
        <v>6.3689999999999998</v>
      </c>
      <c r="AS17" s="9">
        <v>6.194</v>
      </c>
      <c r="AT17" s="9">
        <v>25.446000000000002</v>
      </c>
      <c r="AU17" s="9">
        <v>11.712999999999999</v>
      </c>
      <c r="AV17" s="9">
        <v>13.733000000000001</v>
      </c>
      <c r="AW17" s="9">
        <v>51.302999999999997</v>
      </c>
      <c r="AX17" s="9">
        <v>25.414000000000001</v>
      </c>
      <c r="AY17" s="9">
        <v>25.888999999999999</v>
      </c>
      <c r="AZ17" s="9">
        <v>87.905000000000001</v>
      </c>
      <c r="BA17" s="9">
        <v>50.332000000000001</v>
      </c>
      <c r="BB17" s="9">
        <v>37.573</v>
      </c>
      <c r="BC17" s="9">
        <v>50</v>
      </c>
      <c r="BD17" s="9">
        <v>52</v>
      </c>
      <c r="BE17" s="9">
        <v>43</v>
      </c>
      <c r="BF17" s="9">
        <v>30.832000000000001</v>
      </c>
      <c r="BG17" s="9">
        <v>15.209</v>
      </c>
      <c r="BH17" s="9">
        <v>15.622999999999999</v>
      </c>
      <c r="BI17" s="9">
        <v>5.0810000000000004</v>
      </c>
      <c r="BJ17" s="9">
        <v>2.3730000000000002</v>
      </c>
      <c r="BK17" s="9">
        <v>2.7080000000000002</v>
      </c>
      <c r="BL17" s="9">
        <v>3.22</v>
      </c>
      <c r="BM17" s="9">
        <v>1.5269999999999999</v>
      </c>
      <c r="BN17" s="9">
        <v>1.6930000000000001</v>
      </c>
      <c r="BO17" s="9">
        <v>8.3789999999999996</v>
      </c>
      <c r="BP17" s="9">
        <v>4.1769999999999996</v>
      </c>
      <c r="BQ17" s="9">
        <v>4.202</v>
      </c>
      <c r="BR17" s="9">
        <v>14.151999999999999</v>
      </c>
      <c r="BS17" s="9">
        <v>7.1319999999999997</v>
      </c>
      <c r="BT17" s="9">
        <v>7.02</v>
      </c>
      <c r="BU17" s="9">
        <v>43</v>
      </c>
      <c r="BV17" s="9">
        <v>43</v>
      </c>
      <c r="BW17" s="9">
        <v>45.039000000000001</v>
      </c>
      <c r="BX17" s="9">
        <v>127.697</v>
      </c>
      <c r="BY17" s="9">
        <v>59.448</v>
      </c>
      <c r="BZ17" s="9">
        <v>68.248999999999995</v>
      </c>
      <c r="CA17" s="9">
        <v>11.342000000000001</v>
      </c>
      <c r="CB17" s="9">
        <v>5.4269999999999996</v>
      </c>
      <c r="CC17" s="9">
        <v>5.9160000000000004</v>
      </c>
      <c r="CD17" s="9">
        <v>26.013000000000002</v>
      </c>
      <c r="CE17" s="9">
        <v>9.3360000000000003</v>
      </c>
      <c r="CF17" s="9">
        <v>16.677</v>
      </c>
      <c r="CG17" s="9">
        <v>34.569000000000003</v>
      </c>
      <c r="CH17" s="9">
        <v>17.524000000000001</v>
      </c>
      <c r="CI17" s="9">
        <v>17.045000000000002</v>
      </c>
      <c r="CJ17" s="9">
        <v>55.773000000000003</v>
      </c>
      <c r="CK17" s="9">
        <v>27.161999999999999</v>
      </c>
      <c r="CL17" s="9">
        <v>28.611000000000001</v>
      </c>
      <c r="CM17" s="9">
        <v>44.667000000000002</v>
      </c>
      <c r="CN17" s="9">
        <v>47.957999999999998</v>
      </c>
      <c r="CO17" s="9">
        <v>43</v>
      </c>
      <c r="CP17" s="9">
        <v>80.47</v>
      </c>
      <c r="CQ17" s="9">
        <v>36.357999999999997</v>
      </c>
      <c r="CR17" s="9">
        <v>44.113</v>
      </c>
      <c r="CS17" s="9">
        <v>5.899</v>
      </c>
      <c r="CT17" s="9">
        <v>2.5339999999999998</v>
      </c>
      <c r="CU17" s="9">
        <v>3.3650000000000002</v>
      </c>
      <c r="CV17" s="9">
        <v>18.486999999999998</v>
      </c>
      <c r="CW17" s="9">
        <v>7.74</v>
      </c>
      <c r="CX17" s="9">
        <v>10.747</v>
      </c>
      <c r="CY17" s="9">
        <v>20.126999999999999</v>
      </c>
      <c r="CZ17" s="9">
        <v>9.3670000000000009</v>
      </c>
      <c r="DA17" s="9">
        <v>10.76</v>
      </c>
      <c r="DB17" s="9">
        <v>35.957999999999998</v>
      </c>
      <c r="DC17" s="9">
        <v>16.716000000000001</v>
      </c>
      <c r="DD17" s="9">
        <v>19.241</v>
      </c>
      <c r="DE17" s="9">
        <v>45.079000000000001</v>
      </c>
      <c r="DF17" s="9">
        <v>43</v>
      </c>
      <c r="DG17" s="9">
        <v>46.597999999999999</v>
      </c>
      <c r="DH17" s="9">
        <v>47.225999999999999</v>
      </c>
      <c r="DI17" s="9">
        <v>23.091000000000001</v>
      </c>
      <c r="DJ17" s="9">
        <v>24.135999999999999</v>
      </c>
      <c r="DK17" s="9">
        <v>5.4429999999999996</v>
      </c>
      <c r="DL17" s="9">
        <v>2.8919999999999999</v>
      </c>
      <c r="DM17" s="9">
        <v>2.5510000000000002</v>
      </c>
      <c r="DN17" s="9">
        <v>7.5259999999999998</v>
      </c>
      <c r="DO17" s="9">
        <v>1.595</v>
      </c>
      <c r="DP17" s="9">
        <v>5.931</v>
      </c>
      <c r="DQ17" s="9">
        <v>14.442</v>
      </c>
      <c r="DR17" s="9">
        <v>8.157</v>
      </c>
      <c r="DS17" s="9">
        <v>6.2850000000000001</v>
      </c>
      <c r="DT17" s="9">
        <v>19.815000000000001</v>
      </c>
      <c r="DU17" s="9">
        <v>10.445</v>
      </c>
      <c r="DV17" s="9">
        <v>9.3689999999999998</v>
      </c>
      <c r="DW17" s="9">
        <v>44.116999999999997</v>
      </c>
      <c r="DX17" s="9">
        <v>49.506999999999998</v>
      </c>
      <c r="DY17" s="9">
        <v>28.559000000000001</v>
      </c>
      <c r="DZ17" s="9">
        <v>2.04</v>
      </c>
      <c r="EA17" s="9">
        <v>0.96</v>
      </c>
      <c r="EB17" s="9">
        <v>1.08</v>
      </c>
      <c r="EC17" s="9">
        <v>0.60499999999999998</v>
      </c>
      <c r="ED17" s="9">
        <v>0.21099999999999999</v>
      </c>
      <c r="EE17" s="9">
        <v>0.39500000000000002</v>
      </c>
      <c r="EF17" s="9">
        <v>1.167</v>
      </c>
      <c r="EG17" s="9">
        <v>0.67500000000000004</v>
      </c>
      <c r="EH17" s="9">
        <v>0.49199999999999999</v>
      </c>
      <c r="EI17" s="9">
        <v>0.26700000000000002</v>
      </c>
      <c r="EJ17" s="9">
        <v>7.3999999999999996E-2</v>
      </c>
      <c r="EK17" s="9">
        <v>0.193</v>
      </c>
      <c r="EL17" s="9">
        <v>0</v>
      </c>
      <c r="EM17" s="9">
        <v>0</v>
      </c>
      <c r="EN17" s="9">
        <v>0</v>
      </c>
      <c r="EO17" s="9">
        <v>4.6609999999999996</v>
      </c>
      <c r="EP17" s="9">
        <v>3.5390000000000001</v>
      </c>
      <c r="EQ17" s="9">
        <v>6.4160000000000004</v>
      </c>
      <c r="ER17" s="9">
        <v>779.38400000000001</v>
      </c>
      <c r="ES17" s="9">
        <v>291.476</v>
      </c>
      <c r="ET17" s="9">
        <v>487.90699999999998</v>
      </c>
      <c r="EU17" s="9">
        <v>80.617999999999995</v>
      </c>
      <c r="EV17" s="9">
        <v>26.314</v>
      </c>
      <c r="EW17" s="9">
        <v>54.302999999999997</v>
      </c>
      <c r="EX17" s="9">
        <v>129.654</v>
      </c>
      <c r="EY17" s="9">
        <v>43.829000000000001</v>
      </c>
      <c r="EZ17" s="9">
        <v>85.823999999999998</v>
      </c>
      <c r="FA17" s="9">
        <v>214.14099999999999</v>
      </c>
      <c r="FB17" s="9">
        <v>82.534000000000006</v>
      </c>
      <c r="FC17" s="9">
        <v>131.607</v>
      </c>
      <c r="FD17" s="9">
        <v>354.97199999999998</v>
      </c>
      <c r="FE17" s="9">
        <v>138.79900000000001</v>
      </c>
      <c r="FF17" s="9">
        <v>216.173</v>
      </c>
      <c r="FG17" s="9">
        <v>45</v>
      </c>
      <c r="FH17" s="9">
        <v>47</v>
      </c>
      <c r="FI17" s="9">
        <v>43</v>
      </c>
      <c r="FJ17" s="9">
        <v>278.399</v>
      </c>
      <c r="FK17" s="9">
        <v>87.948999999999998</v>
      </c>
      <c r="FL17" s="9">
        <v>190.45099999999999</v>
      </c>
      <c r="FM17" s="9">
        <v>26.384</v>
      </c>
      <c r="FN17" s="9">
        <v>6.3810000000000002</v>
      </c>
      <c r="FO17" s="9">
        <v>20.003</v>
      </c>
      <c r="FP17" s="9">
        <v>36.363999999999997</v>
      </c>
      <c r="FQ17" s="9">
        <v>7.1529999999999996</v>
      </c>
      <c r="FR17" s="9">
        <v>29.210999999999999</v>
      </c>
      <c r="FS17" s="9">
        <v>73.344999999999999</v>
      </c>
      <c r="FT17" s="9">
        <v>28.082000000000001</v>
      </c>
      <c r="FU17" s="9">
        <v>45.262999999999998</v>
      </c>
      <c r="FV17" s="9">
        <v>142.30600000000001</v>
      </c>
      <c r="FW17" s="9">
        <v>46.332999999999998</v>
      </c>
      <c r="FX17" s="9">
        <v>95.972999999999999</v>
      </c>
      <c r="FY17" s="9">
        <v>52</v>
      </c>
      <c r="FZ17" s="9">
        <v>52</v>
      </c>
      <c r="GA17" s="9">
        <v>52</v>
      </c>
      <c r="GB17" s="9">
        <v>500.98399999999998</v>
      </c>
      <c r="GC17" s="9">
        <v>203.52799999999999</v>
      </c>
      <c r="GD17" s="9">
        <v>297.45600000000002</v>
      </c>
      <c r="GE17" s="9">
        <v>54.232999999999997</v>
      </c>
      <c r="GF17" s="9">
        <v>19.933</v>
      </c>
      <c r="GG17" s="9">
        <v>34.299999999999997</v>
      </c>
      <c r="GH17" s="9">
        <v>93.289000000000001</v>
      </c>
      <c r="GI17" s="9">
        <v>36.677</v>
      </c>
      <c r="GJ17" s="9">
        <v>56.613</v>
      </c>
      <c r="GK17" s="9">
        <v>140.79599999999999</v>
      </c>
      <c r="GL17" s="9">
        <v>54.451999999999998</v>
      </c>
      <c r="GM17" s="9">
        <v>86.343999999999994</v>
      </c>
      <c r="GN17" s="9">
        <v>212.666</v>
      </c>
      <c r="GO17" s="9">
        <v>92.465999999999994</v>
      </c>
      <c r="GP17" s="9">
        <v>120.2</v>
      </c>
      <c r="GQ17" s="9">
        <v>39</v>
      </c>
      <c r="GR17" s="9">
        <v>43</v>
      </c>
      <c r="GS17" s="9">
        <v>32.625</v>
      </c>
      <c r="GT17" s="9">
        <v>172.821</v>
      </c>
      <c r="GU17" s="9">
        <v>91.18</v>
      </c>
      <c r="GV17" s="9">
        <v>81.64</v>
      </c>
      <c r="GW17" s="9">
        <v>15.058999999999999</v>
      </c>
      <c r="GX17" s="9">
        <v>6.0119999999999996</v>
      </c>
      <c r="GY17" s="9">
        <v>9.0470000000000006</v>
      </c>
      <c r="GZ17" s="9">
        <v>15.462999999999999</v>
      </c>
      <c r="HA17" s="9">
        <v>7.8710000000000004</v>
      </c>
      <c r="HB17" s="9">
        <v>7.593</v>
      </c>
      <c r="HC17" s="9">
        <v>62.758000000000003</v>
      </c>
      <c r="HD17" s="9">
        <v>34.386000000000003</v>
      </c>
      <c r="HE17" s="9">
        <v>28.373000000000001</v>
      </c>
      <c r="HF17" s="9">
        <v>79.540000000000006</v>
      </c>
      <c r="HG17" s="9">
        <v>42.911999999999999</v>
      </c>
      <c r="HH17" s="9">
        <v>36.628</v>
      </c>
      <c r="HI17" s="9">
        <v>48</v>
      </c>
      <c r="HJ17" s="9">
        <v>48</v>
      </c>
      <c r="HK17" s="9">
        <v>47</v>
      </c>
      <c r="HL17" s="9">
        <v>446.32100000000003</v>
      </c>
      <c r="HM17" s="9">
        <v>132.685</v>
      </c>
      <c r="HN17" s="9">
        <v>313.637</v>
      </c>
      <c r="HO17" s="9">
        <v>45.777000000000001</v>
      </c>
      <c r="HP17" s="9">
        <v>9.4429999999999996</v>
      </c>
      <c r="HQ17" s="9">
        <v>36.334000000000003</v>
      </c>
      <c r="HR17" s="9">
        <v>71.727999999999994</v>
      </c>
      <c r="HS17" s="9">
        <v>18.617999999999999</v>
      </c>
      <c r="HT17" s="9">
        <v>53.11</v>
      </c>
      <c r="HU17" s="9">
        <v>122.801</v>
      </c>
      <c r="HV17" s="9">
        <v>34.703000000000003</v>
      </c>
      <c r="HW17" s="9">
        <v>88.097999999999999</v>
      </c>
      <c r="HX17" s="9">
        <v>206.01499999999999</v>
      </c>
      <c r="HY17" s="9">
        <v>69.92</v>
      </c>
      <c r="HZ17" s="9">
        <v>136.095</v>
      </c>
      <c r="IA17" s="9">
        <v>45</v>
      </c>
      <c r="IB17" s="9">
        <v>52</v>
      </c>
      <c r="IC17" s="9">
        <v>42.47</v>
      </c>
      <c r="ID17" s="9">
        <v>505.88299999999998</v>
      </c>
      <c r="IE17" s="9">
        <v>249.97200000000001</v>
      </c>
      <c r="IF17" s="9">
        <v>255.911</v>
      </c>
      <c r="IG17" s="9">
        <v>49.9</v>
      </c>
      <c r="IH17" s="9">
        <v>22.882999999999999</v>
      </c>
      <c r="II17" s="9">
        <v>27.015999999999998</v>
      </c>
      <c r="IJ17" s="9">
        <v>73.388000000000005</v>
      </c>
      <c r="IK17" s="9">
        <v>33.082000000000001</v>
      </c>
      <c r="IL17" s="9">
        <v>40.307000000000002</v>
      </c>
      <c r="IM17" s="9">
        <v>154.09899999999999</v>
      </c>
      <c r="IN17" s="9">
        <v>82.216999999999999</v>
      </c>
      <c r="IO17" s="9">
        <v>71.882000000000005</v>
      </c>
      <c r="IP17" s="9">
        <v>228.49600000000001</v>
      </c>
      <c r="IQ17" s="9">
        <v>111.79</v>
      </c>
    </row>
    <row r="18" spans="1:251">
      <c r="A18" s="10">
        <v>44593</v>
      </c>
      <c r="B18" s="9">
        <v>51.417000000000002</v>
      </c>
      <c r="C18" s="9">
        <v>39.145000000000003</v>
      </c>
      <c r="D18" s="9">
        <v>53.176000000000002</v>
      </c>
      <c r="E18" s="9">
        <v>3.4209999999999998</v>
      </c>
      <c r="F18" s="9">
        <v>49.755000000000003</v>
      </c>
      <c r="G18" s="9">
        <v>6.0620000000000003</v>
      </c>
      <c r="H18" s="9">
        <v>0</v>
      </c>
      <c r="I18" s="9">
        <v>6.0620000000000003</v>
      </c>
      <c r="J18" s="9">
        <v>6.2130000000000001</v>
      </c>
      <c r="K18" s="9">
        <v>0.53900000000000003</v>
      </c>
      <c r="L18" s="9">
        <v>5.6740000000000004</v>
      </c>
      <c r="M18" s="9">
        <v>13.984</v>
      </c>
      <c r="N18" s="9">
        <v>0.75900000000000001</v>
      </c>
      <c r="O18" s="9">
        <v>13.224</v>
      </c>
      <c r="P18" s="9">
        <v>26.917999999999999</v>
      </c>
      <c r="Q18" s="9">
        <v>2.1219999999999999</v>
      </c>
      <c r="R18" s="9">
        <v>24.795000000000002</v>
      </c>
      <c r="S18" s="9">
        <v>52</v>
      </c>
      <c r="T18" s="9">
        <v>66.334999999999994</v>
      </c>
      <c r="U18" s="9">
        <v>51.206000000000003</v>
      </c>
      <c r="V18" s="9">
        <v>121.30200000000001</v>
      </c>
      <c r="W18" s="9">
        <v>51.704999999999998</v>
      </c>
      <c r="X18" s="9">
        <v>69.596999999999994</v>
      </c>
      <c r="Y18" s="9">
        <v>16.265000000000001</v>
      </c>
      <c r="Z18" s="9">
        <v>6.0010000000000003</v>
      </c>
      <c r="AA18" s="9">
        <v>10.263999999999999</v>
      </c>
      <c r="AB18" s="9">
        <v>26.501000000000001</v>
      </c>
      <c r="AC18" s="9">
        <v>10.083</v>
      </c>
      <c r="AD18" s="9">
        <v>16.417000000000002</v>
      </c>
      <c r="AE18" s="9">
        <v>40.509</v>
      </c>
      <c r="AF18" s="9">
        <v>18.077999999999999</v>
      </c>
      <c r="AG18" s="9">
        <v>22.431000000000001</v>
      </c>
      <c r="AH18" s="9">
        <v>38.027000000000001</v>
      </c>
      <c r="AI18" s="9">
        <v>17.542000000000002</v>
      </c>
      <c r="AJ18" s="9">
        <v>20.484999999999999</v>
      </c>
      <c r="AK18" s="9">
        <v>25.622</v>
      </c>
      <c r="AL18" s="9">
        <v>26</v>
      </c>
      <c r="AM18" s="9">
        <v>18.725000000000001</v>
      </c>
      <c r="AN18" s="9">
        <v>160.53299999999999</v>
      </c>
      <c r="AO18" s="9">
        <v>79.525999999999996</v>
      </c>
      <c r="AP18" s="9">
        <v>81.007000000000005</v>
      </c>
      <c r="AQ18" s="9">
        <v>15.364000000000001</v>
      </c>
      <c r="AR18" s="9">
        <v>8.0280000000000005</v>
      </c>
      <c r="AS18" s="9">
        <v>7.335</v>
      </c>
      <c r="AT18" s="9">
        <v>33.970999999999997</v>
      </c>
      <c r="AU18" s="9">
        <v>15.634</v>
      </c>
      <c r="AV18" s="9">
        <v>18.337</v>
      </c>
      <c r="AW18" s="9">
        <v>41.768999999999998</v>
      </c>
      <c r="AX18" s="9">
        <v>22.15</v>
      </c>
      <c r="AY18" s="9">
        <v>19.619</v>
      </c>
      <c r="AZ18" s="9">
        <v>69.429000000000002</v>
      </c>
      <c r="BA18" s="9">
        <v>33.713000000000001</v>
      </c>
      <c r="BB18" s="9">
        <v>35.716000000000001</v>
      </c>
      <c r="BC18" s="9">
        <v>32.048999999999999</v>
      </c>
      <c r="BD18" s="9">
        <v>39.865000000000002</v>
      </c>
      <c r="BE18" s="9">
        <v>26</v>
      </c>
      <c r="BF18" s="9">
        <v>21.893999999999998</v>
      </c>
      <c r="BG18" s="9">
        <v>11.878</v>
      </c>
      <c r="BH18" s="9">
        <v>10.016</v>
      </c>
      <c r="BI18" s="9">
        <v>3.9550000000000001</v>
      </c>
      <c r="BJ18" s="9">
        <v>1.415</v>
      </c>
      <c r="BK18" s="9">
        <v>2.54</v>
      </c>
      <c r="BL18" s="9">
        <v>4.3099999999999996</v>
      </c>
      <c r="BM18" s="9">
        <v>2.8620000000000001</v>
      </c>
      <c r="BN18" s="9">
        <v>1.448</v>
      </c>
      <c r="BO18" s="9">
        <v>4.5039999999999996</v>
      </c>
      <c r="BP18" s="9">
        <v>2.2450000000000001</v>
      </c>
      <c r="BQ18" s="9">
        <v>2.2589999999999999</v>
      </c>
      <c r="BR18" s="9">
        <v>9.1259999999999994</v>
      </c>
      <c r="BS18" s="9">
        <v>5.3579999999999997</v>
      </c>
      <c r="BT18" s="9">
        <v>3.7679999999999998</v>
      </c>
      <c r="BU18" s="9">
        <v>26</v>
      </c>
      <c r="BV18" s="9">
        <v>37.368000000000002</v>
      </c>
      <c r="BW18" s="9">
        <v>18.292999999999999</v>
      </c>
      <c r="BX18" s="9">
        <v>112.997</v>
      </c>
      <c r="BY18" s="9">
        <v>51.176000000000002</v>
      </c>
      <c r="BZ18" s="9">
        <v>61.820999999999998</v>
      </c>
      <c r="CA18" s="9">
        <v>11.878</v>
      </c>
      <c r="CB18" s="9">
        <v>5.4969999999999999</v>
      </c>
      <c r="CC18" s="9">
        <v>6.3810000000000002</v>
      </c>
      <c r="CD18" s="9">
        <v>20.841000000000001</v>
      </c>
      <c r="CE18" s="9">
        <v>9.0090000000000003</v>
      </c>
      <c r="CF18" s="9">
        <v>11.832000000000001</v>
      </c>
      <c r="CG18" s="9">
        <v>30.38</v>
      </c>
      <c r="CH18" s="9">
        <v>16.600999999999999</v>
      </c>
      <c r="CI18" s="9">
        <v>13.779</v>
      </c>
      <c r="CJ18" s="9">
        <v>49.898000000000003</v>
      </c>
      <c r="CK18" s="9">
        <v>20.068000000000001</v>
      </c>
      <c r="CL18" s="9">
        <v>29.83</v>
      </c>
      <c r="CM18" s="9">
        <v>39</v>
      </c>
      <c r="CN18" s="9">
        <v>26</v>
      </c>
      <c r="CO18" s="9">
        <v>49.834000000000003</v>
      </c>
      <c r="CP18" s="9">
        <v>65.77</v>
      </c>
      <c r="CQ18" s="9">
        <v>27.53</v>
      </c>
      <c r="CR18" s="9">
        <v>38.238999999999997</v>
      </c>
      <c r="CS18" s="9">
        <v>5.782</v>
      </c>
      <c r="CT18" s="9">
        <v>2.27</v>
      </c>
      <c r="CU18" s="9">
        <v>3.5110000000000001</v>
      </c>
      <c r="CV18" s="9">
        <v>11.403</v>
      </c>
      <c r="CW18" s="9">
        <v>5.2450000000000001</v>
      </c>
      <c r="CX18" s="9">
        <v>6.1580000000000004</v>
      </c>
      <c r="CY18" s="9">
        <v>14.532</v>
      </c>
      <c r="CZ18" s="9">
        <v>6.3979999999999997</v>
      </c>
      <c r="DA18" s="9">
        <v>8.1340000000000003</v>
      </c>
      <c r="DB18" s="9">
        <v>34.052999999999997</v>
      </c>
      <c r="DC18" s="9">
        <v>13.618</v>
      </c>
      <c r="DD18" s="9">
        <v>20.434999999999999</v>
      </c>
      <c r="DE18" s="9">
        <v>52</v>
      </c>
      <c r="DF18" s="9">
        <v>49.88</v>
      </c>
      <c r="DG18" s="9">
        <v>52</v>
      </c>
      <c r="DH18" s="9">
        <v>47.228000000000002</v>
      </c>
      <c r="DI18" s="9">
        <v>23.645</v>
      </c>
      <c r="DJ18" s="9">
        <v>23.582000000000001</v>
      </c>
      <c r="DK18" s="9">
        <v>6.0960000000000001</v>
      </c>
      <c r="DL18" s="9">
        <v>3.2269999999999999</v>
      </c>
      <c r="DM18" s="9">
        <v>2.8690000000000002</v>
      </c>
      <c r="DN18" s="9">
        <v>9.4380000000000006</v>
      </c>
      <c r="DO18" s="9">
        <v>3.7650000000000001</v>
      </c>
      <c r="DP18" s="9">
        <v>5.673</v>
      </c>
      <c r="DQ18" s="9">
        <v>15.848000000000001</v>
      </c>
      <c r="DR18" s="9">
        <v>10.202999999999999</v>
      </c>
      <c r="DS18" s="9">
        <v>5.6449999999999996</v>
      </c>
      <c r="DT18" s="9">
        <v>15.845000000000001</v>
      </c>
      <c r="DU18" s="9">
        <v>6.4509999999999996</v>
      </c>
      <c r="DV18" s="9">
        <v>9.3940000000000001</v>
      </c>
      <c r="DW18" s="9">
        <v>26</v>
      </c>
      <c r="DX18" s="9">
        <v>20</v>
      </c>
      <c r="DY18" s="9">
        <v>26</v>
      </c>
      <c r="DZ18" s="9">
        <v>3.0430000000000001</v>
      </c>
      <c r="EA18" s="9">
        <v>1.778</v>
      </c>
      <c r="EB18" s="9">
        <v>1.264</v>
      </c>
      <c r="EC18" s="9">
        <v>0.13400000000000001</v>
      </c>
      <c r="ED18" s="9">
        <v>0</v>
      </c>
      <c r="EE18" s="9">
        <v>0.13400000000000001</v>
      </c>
      <c r="EF18" s="9">
        <v>1.2330000000000001</v>
      </c>
      <c r="EG18" s="9">
        <v>1.0660000000000001</v>
      </c>
      <c r="EH18" s="9">
        <v>0.16800000000000001</v>
      </c>
      <c r="EI18" s="9">
        <v>1.675</v>
      </c>
      <c r="EJ18" s="9">
        <v>0.71299999999999997</v>
      </c>
      <c r="EK18" s="9">
        <v>0.96299999999999997</v>
      </c>
      <c r="EL18" s="9">
        <v>0</v>
      </c>
      <c r="EM18" s="9">
        <v>0</v>
      </c>
      <c r="EN18" s="9">
        <v>0</v>
      </c>
      <c r="EO18" s="9">
        <v>10.92</v>
      </c>
      <c r="EP18" s="9">
        <v>8</v>
      </c>
      <c r="EQ18" s="9">
        <v>20.135999999999999</v>
      </c>
      <c r="ER18" s="9">
        <v>657.47</v>
      </c>
      <c r="ES18" s="9">
        <v>243.595</v>
      </c>
      <c r="ET18" s="9">
        <v>413.875</v>
      </c>
      <c r="EU18" s="9">
        <v>80.216999999999999</v>
      </c>
      <c r="EV18" s="9">
        <v>27.949000000000002</v>
      </c>
      <c r="EW18" s="9">
        <v>52.267000000000003</v>
      </c>
      <c r="EX18" s="9">
        <v>123.92400000000001</v>
      </c>
      <c r="EY18" s="9">
        <v>46.981999999999999</v>
      </c>
      <c r="EZ18" s="9">
        <v>76.941999999999993</v>
      </c>
      <c r="FA18" s="9">
        <v>180.21799999999999</v>
      </c>
      <c r="FB18" s="9">
        <v>69.870999999999995</v>
      </c>
      <c r="FC18" s="9">
        <v>110.348</v>
      </c>
      <c r="FD18" s="9">
        <v>273.11</v>
      </c>
      <c r="FE18" s="9">
        <v>98.793000000000006</v>
      </c>
      <c r="FF18" s="9">
        <v>174.31700000000001</v>
      </c>
      <c r="FG18" s="9">
        <v>26</v>
      </c>
      <c r="FH18" s="9">
        <v>28.718</v>
      </c>
      <c r="FI18" s="9">
        <v>26</v>
      </c>
      <c r="FJ18" s="9">
        <v>197.596</v>
      </c>
      <c r="FK18" s="9">
        <v>57.151000000000003</v>
      </c>
      <c r="FL18" s="9">
        <v>140.44499999999999</v>
      </c>
      <c r="FM18" s="9">
        <v>24.314</v>
      </c>
      <c r="FN18" s="9">
        <v>6.8780000000000001</v>
      </c>
      <c r="FO18" s="9">
        <v>17.436</v>
      </c>
      <c r="FP18" s="9">
        <v>27.824000000000002</v>
      </c>
      <c r="FQ18" s="9">
        <v>6.1420000000000003</v>
      </c>
      <c r="FR18" s="9">
        <v>21.681999999999999</v>
      </c>
      <c r="FS18" s="9">
        <v>45.911000000000001</v>
      </c>
      <c r="FT18" s="9">
        <v>15.704000000000001</v>
      </c>
      <c r="FU18" s="9">
        <v>30.207000000000001</v>
      </c>
      <c r="FV18" s="9">
        <v>99.546999999999997</v>
      </c>
      <c r="FW18" s="9">
        <v>28.425999999999998</v>
      </c>
      <c r="FX18" s="9">
        <v>71.120999999999995</v>
      </c>
      <c r="FY18" s="9">
        <v>52</v>
      </c>
      <c r="FZ18" s="9">
        <v>50.780999999999999</v>
      </c>
      <c r="GA18" s="9">
        <v>52</v>
      </c>
      <c r="GB18" s="9">
        <v>459.87400000000002</v>
      </c>
      <c r="GC18" s="9">
        <v>186.44399999999999</v>
      </c>
      <c r="GD18" s="9">
        <v>273.43</v>
      </c>
      <c r="GE18" s="9">
        <v>55.902999999999999</v>
      </c>
      <c r="GF18" s="9">
        <v>21.071000000000002</v>
      </c>
      <c r="GG18" s="9">
        <v>34.832000000000001</v>
      </c>
      <c r="GH18" s="9">
        <v>96.1</v>
      </c>
      <c r="GI18" s="9">
        <v>40.840000000000003</v>
      </c>
      <c r="GJ18" s="9">
        <v>55.261000000000003</v>
      </c>
      <c r="GK18" s="9">
        <v>134.30699999999999</v>
      </c>
      <c r="GL18" s="9">
        <v>54.165999999999997</v>
      </c>
      <c r="GM18" s="9">
        <v>80.141000000000005</v>
      </c>
      <c r="GN18" s="9">
        <v>173.56399999999999</v>
      </c>
      <c r="GO18" s="9">
        <v>70.367000000000004</v>
      </c>
      <c r="GP18" s="9">
        <v>103.196</v>
      </c>
      <c r="GQ18" s="9">
        <v>26</v>
      </c>
      <c r="GR18" s="9">
        <v>26</v>
      </c>
      <c r="GS18" s="9">
        <v>26</v>
      </c>
      <c r="GT18" s="9">
        <v>129.99799999999999</v>
      </c>
      <c r="GU18" s="9">
        <v>70.632000000000005</v>
      </c>
      <c r="GV18" s="9">
        <v>59.366</v>
      </c>
      <c r="GW18" s="9">
        <v>9.4139999999999997</v>
      </c>
      <c r="GX18" s="9">
        <v>7.367</v>
      </c>
      <c r="GY18" s="9">
        <v>2.0470000000000002</v>
      </c>
      <c r="GZ18" s="9">
        <v>18.221</v>
      </c>
      <c r="HA18" s="9">
        <v>7.3890000000000002</v>
      </c>
      <c r="HB18" s="9">
        <v>10.831</v>
      </c>
      <c r="HC18" s="9">
        <v>26.512</v>
      </c>
      <c r="HD18" s="9">
        <v>14.59</v>
      </c>
      <c r="HE18" s="9">
        <v>11.922000000000001</v>
      </c>
      <c r="HF18" s="9">
        <v>75.850999999999999</v>
      </c>
      <c r="HG18" s="9">
        <v>41.284999999999997</v>
      </c>
      <c r="HH18" s="9">
        <v>34.564999999999998</v>
      </c>
      <c r="HI18" s="9">
        <v>52</v>
      </c>
      <c r="HJ18" s="9">
        <v>83.58</v>
      </c>
      <c r="HK18" s="9">
        <v>52</v>
      </c>
      <c r="HL18" s="9">
        <v>414.935</v>
      </c>
      <c r="HM18" s="9">
        <v>134.03100000000001</v>
      </c>
      <c r="HN18" s="9">
        <v>280.904</v>
      </c>
      <c r="HO18" s="9">
        <v>46.54</v>
      </c>
      <c r="HP18" s="9">
        <v>14.545999999999999</v>
      </c>
      <c r="HQ18" s="9">
        <v>31.995000000000001</v>
      </c>
      <c r="HR18" s="9">
        <v>66.447999999999993</v>
      </c>
      <c r="HS18" s="9">
        <v>21.471</v>
      </c>
      <c r="HT18" s="9">
        <v>44.976999999999997</v>
      </c>
      <c r="HU18" s="9">
        <v>115.378</v>
      </c>
      <c r="HV18" s="9">
        <v>36.204999999999998</v>
      </c>
      <c r="HW18" s="9">
        <v>79.173000000000002</v>
      </c>
      <c r="HX18" s="9">
        <v>186.56899999999999</v>
      </c>
      <c r="HY18" s="9">
        <v>61.81</v>
      </c>
      <c r="HZ18" s="9">
        <v>124.759</v>
      </c>
      <c r="IA18" s="9">
        <v>39</v>
      </c>
      <c r="IB18" s="9">
        <v>46.375999999999998</v>
      </c>
      <c r="IC18" s="9">
        <v>30</v>
      </c>
      <c r="ID18" s="9">
        <v>372.53300000000002</v>
      </c>
      <c r="IE18" s="9">
        <v>180.196</v>
      </c>
      <c r="IF18" s="9">
        <v>192.33699999999999</v>
      </c>
      <c r="IG18" s="9">
        <v>43.091000000000001</v>
      </c>
      <c r="IH18" s="9">
        <v>20.771000000000001</v>
      </c>
      <c r="II18" s="9">
        <v>22.32</v>
      </c>
      <c r="IJ18" s="9">
        <v>75.697000000000003</v>
      </c>
      <c r="IK18" s="9">
        <v>32.901000000000003</v>
      </c>
      <c r="IL18" s="9">
        <v>42.796999999999997</v>
      </c>
      <c r="IM18" s="9">
        <v>91.352000000000004</v>
      </c>
      <c r="IN18" s="9">
        <v>48.255000000000003</v>
      </c>
      <c r="IO18" s="9">
        <v>43.097000000000001</v>
      </c>
      <c r="IP18" s="9">
        <v>162.392</v>
      </c>
      <c r="IQ18" s="9">
        <v>78.269000000000005</v>
      </c>
    </row>
    <row r="19" spans="1:251">
      <c r="A19" s="10">
        <v>44958</v>
      </c>
      <c r="B19" s="9">
        <v>43</v>
      </c>
      <c r="C19" s="9">
        <v>50.427</v>
      </c>
      <c r="D19" s="9">
        <v>53.695999999999998</v>
      </c>
      <c r="E19" s="9">
        <v>8.2050000000000001</v>
      </c>
      <c r="F19" s="9">
        <v>45.491</v>
      </c>
      <c r="G19" s="9">
        <v>8.359</v>
      </c>
      <c r="H19" s="9">
        <v>1.026</v>
      </c>
      <c r="I19" s="9">
        <v>7.3330000000000002</v>
      </c>
      <c r="J19" s="9">
        <v>9.2070000000000007</v>
      </c>
      <c r="K19" s="9">
        <v>1.891</v>
      </c>
      <c r="L19" s="9">
        <v>7.3150000000000004</v>
      </c>
      <c r="M19" s="9">
        <v>12.914</v>
      </c>
      <c r="N19" s="9">
        <v>0.72799999999999998</v>
      </c>
      <c r="O19" s="9">
        <v>12.186</v>
      </c>
      <c r="P19" s="9">
        <v>23.216000000000001</v>
      </c>
      <c r="Q19" s="9">
        <v>4.5599999999999996</v>
      </c>
      <c r="R19" s="9">
        <v>18.655999999999999</v>
      </c>
      <c r="S19" s="9">
        <v>26</v>
      </c>
      <c r="T19" s="9">
        <v>66.402000000000001</v>
      </c>
      <c r="U19" s="9">
        <v>26</v>
      </c>
      <c r="V19" s="9">
        <v>132.726</v>
      </c>
      <c r="W19" s="9">
        <v>63.981999999999999</v>
      </c>
      <c r="X19" s="9">
        <v>68.744</v>
      </c>
      <c r="Y19" s="9">
        <v>14.259</v>
      </c>
      <c r="Z19" s="9">
        <v>6.923</v>
      </c>
      <c r="AA19" s="9">
        <v>7.3360000000000003</v>
      </c>
      <c r="AB19" s="9">
        <v>38.000999999999998</v>
      </c>
      <c r="AC19" s="9">
        <v>22.734999999999999</v>
      </c>
      <c r="AD19" s="9">
        <v>15.266</v>
      </c>
      <c r="AE19" s="9">
        <v>44.74</v>
      </c>
      <c r="AF19" s="9">
        <v>20.670999999999999</v>
      </c>
      <c r="AG19" s="9">
        <v>24.068000000000001</v>
      </c>
      <c r="AH19" s="9">
        <v>35.725999999999999</v>
      </c>
      <c r="AI19" s="9">
        <v>13.651999999999999</v>
      </c>
      <c r="AJ19" s="9">
        <v>22.074000000000002</v>
      </c>
      <c r="AK19" s="9">
        <v>17</v>
      </c>
      <c r="AL19" s="9">
        <v>13</v>
      </c>
      <c r="AM19" s="9">
        <v>21</v>
      </c>
      <c r="AN19" s="9">
        <v>151.804</v>
      </c>
      <c r="AO19" s="9">
        <v>73.528999999999996</v>
      </c>
      <c r="AP19" s="9">
        <v>78.275999999999996</v>
      </c>
      <c r="AQ19" s="9">
        <v>16.338999999999999</v>
      </c>
      <c r="AR19" s="9">
        <v>9.5540000000000003</v>
      </c>
      <c r="AS19" s="9">
        <v>6.7850000000000001</v>
      </c>
      <c r="AT19" s="9">
        <v>40.634</v>
      </c>
      <c r="AU19" s="9">
        <v>19.454999999999998</v>
      </c>
      <c r="AV19" s="9">
        <v>21.178999999999998</v>
      </c>
      <c r="AW19" s="9">
        <v>44.037999999999997</v>
      </c>
      <c r="AX19" s="9">
        <v>22.417000000000002</v>
      </c>
      <c r="AY19" s="9">
        <v>21.620999999999999</v>
      </c>
      <c r="AZ19" s="9">
        <v>50.792999999999999</v>
      </c>
      <c r="BA19" s="9">
        <v>22.103000000000002</v>
      </c>
      <c r="BB19" s="9">
        <v>28.69</v>
      </c>
      <c r="BC19" s="9">
        <v>25.515000000000001</v>
      </c>
      <c r="BD19" s="9">
        <v>17.539000000000001</v>
      </c>
      <c r="BE19" s="9">
        <v>26</v>
      </c>
      <c r="BF19" s="9">
        <v>22.177</v>
      </c>
      <c r="BG19" s="9">
        <v>13.420999999999999</v>
      </c>
      <c r="BH19" s="9">
        <v>8.7550000000000008</v>
      </c>
      <c r="BI19" s="9">
        <v>3.13</v>
      </c>
      <c r="BJ19" s="9">
        <v>2.23</v>
      </c>
      <c r="BK19" s="9">
        <v>0.90100000000000002</v>
      </c>
      <c r="BL19" s="9">
        <v>2.0979999999999999</v>
      </c>
      <c r="BM19" s="9">
        <v>1.2669999999999999</v>
      </c>
      <c r="BN19" s="9">
        <v>0.83099999999999996</v>
      </c>
      <c r="BO19" s="9">
        <v>8.5630000000000006</v>
      </c>
      <c r="BP19" s="9">
        <v>3.6669999999999998</v>
      </c>
      <c r="BQ19" s="9">
        <v>4.8949999999999996</v>
      </c>
      <c r="BR19" s="9">
        <v>8.3849999999999998</v>
      </c>
      <c r="BS19" s="9">
        <v>6.258</v>
      </c>
      <c r="BT19" s="9">
        <v>2.1280000000000001</v>
      </c>
      <c r="BU19" s="9">
        <v>25.657</v>
      </c>
      <c r="BV19" s="9">
        <v>43.158000000000001</v>
      </c>
      <c r="BW19" s="9">
        <v>17</v>
      </c>
      <c r="BX19" s="9">
        <v>110.578</v>
      </c>
      <c r="BY19" s="9">
        <v>42.351999999999997</v>
      </c>
      <c r="BZ19" s="9">
        <v>68.225999999999999</v>
      </c>
      <c r="CA19" s="9">
        <v>13.481999999999999</v>
      </c>
      <c r="CB19" s="9">
        <v>6.91</v>
      </c>
      <c r="CC19" s="9">
        <v>6.5720000000000001</v>
      </c>
      <c r="CD19" s="9">
        <v>28.603999999999999</v>
      </c>
      <c r="CE19" s="9">
        <v>11.48</v>
      </c>
      <c r="CF19" s="9">
        <v>17.123999999999999</v>
      </c>
      <c r="CG19" s="9">
        <v>31.727</v>
      </c>
      <c r="CH19" s="9">
        <v>10.225</v>
      </c>
      <c r="CI19" s="9">
        <v>21.501999999999999</v>
      </c>
      <c r="CJ19" s="9">
        <v>36.765999999999998</v>
      </c>
      <c r="CK19" s="9">
        <v>13.737</v>
      </c>
      <c r="CL19" s="9">
        <v>23.029</v>
      </c>
      <c r="CM19" s="9">
        <v>20</v>
      </c>
      <c r="CN19" s="9">
        <v>20</v>
      </c>
      <c r="CO19" s="9">
        <v>20.79</v>
      </c>
      <c r="CP19" s="9">
        <v>67.676000000000002</v>
      </c>
      <c r="CQ19" s="9">
        <v>24.696999999999999</v>
      </c>
      <c r="CR19" s="9">
        <v>42.978000000000002</v>
      </c>
      <c r="CS19" s="9">
        <v>9.1809999999999992</v>
      </c>
      <c r="CT19" s="9">
        <v>5.1639999999999997</v>
      </c>
      <c r="CU19" s="9">
        <v>4.016</v>
      </c>
      <c r="CV19" s="9">
        <v>12.063000000000001</v>
      </c>
      <c r="CW19" s="9">
        <v>3.7879999999999998</v>
      </c>
      <c r="CX19" s="9">
        <v>8.2759999999999998</v>
      </c>
      <c r="CY19" s="9">
        <v>20.273</v>
      </c>
      <c r="CZ19" s="9">
        <v>6.5570000000000004</v>
      </c>
      <c r="DA19" s="9">
        <v>13.717000000000001</v>
      </c>
      <c r="DB19" s="9">
        <v>26.158000000000001</v>
      </c>
      <c r="DC19" s="9">
        <v>9.1890000000000001</v>
      </c>
      <c r="DD19" s="9">
        <v>16.969000000000001</v>
      </c>
      <c r="DE19" s="9">
        <v>26</v>
      </c>
      <c r="DF19" s="9">
        <v>26</v>
      </c>
      <c r="DG19" s="9">
        <v>26</v>
      </c>
      <c r="DH19" s="9">
        <v>42.902999999999999</v>
      </c>
      <c r="DI19" s="9">
        <v>17.654</v>
      </c>
      <c r="DJ19" s="9">
        <v>25.248000000000001</v>
      </c>
      <c r="DK19" s="9">
        <v>4.3010000000000002</v>
      </c>
      <c r="DL19" s="9">
        <v>1.7450000000000001</v>
      </c>
      <c r="DM19" s="9">
        <v>2.556</v>
      </c>
      <c r="DN19" s="9">
        <v>16.541</v>
      </c>
      <c r="DO19" s="9">
        <v>7.6920000000000002</v>
      </c>
      <c r="DP19" s="9">
        <v>8.8480000000000008</v>
      </c>
      <c r="DQ19" s="9">
        <v>11.452999999999999</v>
      </c>
      <c r="DR19" s="9">
        <v>3.669</v>
      </c>
      <c r="DS19" s="9">
        <v>7.7850000000000001</v>
      </c>
      <c r="DT19" s="9">
        <v>10.608000000000001</v>
      </c>
      <c r="DU19" s="9">
        <v>4.548</v>
      </c>
      <c r="DV19" s="9">
        <v>6.0590000000000002</v>
      </c>
      <c r="DW19" s="9">
        <v>13</v>
      </c>
      <c r="DX19" s="9">
        <v>11.894</v>
      </c>
      <c r="DY19" s="9">
        <v>17</v>
      </c>
      <c r="DZ19" s="9">
        <v>7.202</v>
      </c>
      <c r="EA19" s="9">
        <v>3.4649999999999999</v>
      </c>
      <c r="EB19" s="9">
        <v>3.7370000000000001</v>
      </c>
      <c r="EC19" s="9">
        <v>1.8859999999999999</v>
      </c>
      <c r="ED19" s="9">
        <v>1.3520000000000001</v>
      </c>
      <c r="EE19" s="9">
        <v>0.53500000000000003</v>
      </c>
      <c r="EF19" s="9">
        <v>0.93</v>
      </c>
      <c r="EG19" s="9">
        <v>0.93</v>
      </c>
      <c r="EH19" s="9">
        <v>0</v>
      </c>
      <c r="EI19" s="9">
        <v>1.9079999999999999</v>
      </c>
      <c r="EJ19" s="9">
        <v>0.48899999999999999</v>
      </c>
      <c r="EK19" s="9">
        <v>1.419</v>
      </c>
      <c r="EL19" s="9">
        <v>2.4780000000000002</v>
      </c>
      <c r="EM19" s="9">
        <v>0.69399999999999995</v>
      </c>
      <c r="EN19" s="9">
        <v>1.784</v>
      </c>
      <c r="EO19" s="9">
        <v>17.274000000000001</v>
      </c>
      <c r="EP19" s="9">
        <v>7.5</v>
      </c>
      <c r="EQ19" s="9">
        <v>38.701000000000001</v>
      </c>
      <c r="ER19" s="9">
        <v>681.61400000000003</v>
      </c>
      <c r="ES19" s="9">
        <v>259.048</v>
      </c>
      <c r="ET19" s="9">
        <v>422.56599999999997</v>
      </c>
      <c r="EU19" s="9">
        <v>90.882000000000005</v>
      </c>
      <c r="EV19" s="9">
        <v>38.24</v>
      </c>
      <c r="EW19" s="9">
        <v>52.642000000000003</v>
      </c>
      <c r="EX19" s="9">
        <v>161.834</v>
      </c>
      <c r="EY19" s="9">
        <v>68.052999999999997</v>
      </c>
      <c r="EZ19" s="9">
        <v>93.781000000000006</v>
      </c>
      <c r="FA19" s="9">
        <v>191.054</v>
      </c>
      <c r="FB19" s="9">
        <v>68.747</v>
      </c>
      <c r="FC19" s="9">
        <v>122.30800000000001</v>
      </c>
      <c r="FD19" s="9">
        <v>237.84399999999999</v>
      </c>
      <c r="FE19" s="9">
        <v>84.007999999999996</v>
      </c>
      <c r="FF19" s="9">
        <v>153.83600000000001</v>
      </c>
      <c r="FG19" s="9">
        <v>26</v>
      </c>
      <c r="FH19" s="9">
        <v>20</v>
      </c>
      <c r="FI19" s="9">
        <v>26</v>
      </c>
      <c r="FJ19" s="9">
        <v>199.625</v>
      </c>
      <c r="FK19" s="9">
        <v>54.131</v>
      </c>
      <c r="FL19" s="9">
        <v>145.494</v>
      </c>
      <c r="FM19" s="9">
        <v>29.673999999999999</v>
      </c>
      <c r="FN19" s="9">
        <v>10.805</v>
      </c>
      <c r="FO19" s="9">
        <v>18.869</v>
      </c>
      <c r="FP19" s="9">
        <v>37.347000000000001</v>
      </c>
      <c r="FQ19" s="9">
        <v>8.9179999999999993</v>
      </c>
      <c r="FR19" s="9">
        <v>28.43</v>
      </c>
      <c r="FS19" s="9">
        <v>49.816000000000003</v>
      </c>
      <c r="FT19" s="9">
        <v>13.314</v>
      </c>
      <c r="FU19" s="9">
        <v>36.502000000000002</v>
      </c>
      <c r="FV19" s="9">
        <v>82.787999999999997</v>
      </c>
      <c r="FW19" s="9">
        <v>21.094999999999999</v>
      </c>
      <c r="FX19" s="9">
        <v>61.692999999999998</v>
      </c>
      <c r="FY19" s="9">
        <v>32.661000000000001</v>
      </c>
      <c r="FZ19" s="9">
        <v>26</v>
      </c>
      <c r="GA19" s="9">
        <v>34</v>
      </c>
      <c r="GB19" s="9">
        <v>481.98899999999998</v>
      </c>
      <c r="GC19" s="9">
        <v>204.917</v>
      </c>
      <c r="GD19" s="9">
        <v>277.072</v>
      </c>
      <c r="GE19" s="9">
        <v>61.207999999999998</v>
      </c>
      <c r="GF19" s="9">
        <v>27.436</v>
      </c>
      <c r="GG19" s="9">
        <v>33.771999999999998</v>
      </c>
      <c r="GH19" s="9">
        <v>124.486</v>
      </c>
      <c r="GI19" s="9">
        <v>59.136000000000003</v>
      </c>
      <c r="GJ19" s="9">
        <v>65.350999999999999</v>
      </c>
      <c r="GK19" s="9">
        <v>141.239</v>
      </c>
      <c r="GL19" s="9">
        <v>55.433</v>
      </c>
      <c r="GM19" s="9">
        <v>85.805999999999997</v>
      </c>
      <c r="GN19" s="9">
        <v>155.05600000000001</v>
      </c>
      <c r="GO19" s="9">
        <v>62.912999999999997</v>
      </c>
      <c r="GP19" s="9">
        <v>92.143000000000001</v>
      </c>
      <c r="GQ19" s="9">
        <v>20</v>
      </c>
      <c r="GR19" s="9">
        <v>17</v>
      </c>
      <c r="GS19" s="9">
        <v>21</v>
      </c>
      <c r="GT19" s="9">
        <v>122.699</v>
      </c>
      <c r="GU19" s="9">
        <v>69.415000000000006</v>
      </c>
      <c r="GV19" s="9">
        <v>53.283999999999999</v>
      </c>
      <c r="GW19" s="9">
        <v>9.2289999999999992</v>
      </c>
      <c r="GX19" s="9">
        <v>6.6820000000000004</v>
      </c>
      <c r="GY19" s="9">
        <v>2.5470000000000002</v>
      </c>
      <c r="GZ19" s="9">
        <v>23.478000000000002</v>
      </c>
      <c r="HA19" s="9">
        <v>14.848000000000001</v>
      </c>
      <c r="HB19" s="9">
        <v>8.6300000000000008</v>
      </c>
      <c r="HC19" s="9">
        <v>29.356999999999999</v>
      </c>
      <c r="HD19" s="9">
        <v>18.335999999999999</v>
      </c>
      <c r="HE19" s="9">
        <v>11.021000000000001</v>
      </c>
      <c r="HF19" s="9">
        <v>60.634999999999998</v>
      </c>
      <c r="HG19" s="9">
        <v>29.55</v>
      </c>
      <c r="HH19" s="9">
        <v>31.085999999999999</v>
      </c>
      <c r="HI19" s="9">
        <v>43</v>
      </c>
      <c r="HJ19" s="9">
        <v>32</v>
      </c>
      <c r="HK19" s="9">
        <v>52</v>
      </c>
      <c r="HL19" s="9">
        <v>447.24799999999999</v>
      </c>
      <c r="HM19" s="9">
        <v>162.23099999999999</v>
      </c>
      <c r="HN19" s="9">
        <v>285.017</v>
      </c>
      <c r="HO19" s="9">
        <v>48.802999999999997</v>
      </c>
      <c r="HP19" s="9">
        <v>15.435</v>
      </c>
      <c r="HQ19" s="9">
        <v>33.368000000000002</v>
      </c>
      <c r="HR19" s="9">
        <v>97.834000000000003</v>
      </c>
      <c r="HS19" s="9">
        <v>41.320999999999998</v>
      </c>
      <c r="HT19" s="9">
        <v>56.512999999999998</v>
      </c>
      <c r="HU19" s="9">
        <v>125.072</v>
      </c>
      <c r="HV19" s="9">
        <v>44.19</v>
      </c>
      <c r="HW19" s="9">
        <v>80.881</v>
      </c>
      <c r="HX19" s="9">
        <v>175.53899999999999</v>
      </c>
      <c r="HY19" s="9">
        <v>61.284999999999997</v>
      </c>
      <c r="HZ19" s="9">
        <v>114.254</v>
      </c>
      <c r="IA19" s="9">
        <v>26</v>
      </c>
      <c r="IB19" s="9">
        <v>26</v>
      </c>
      <c r="IC19" s="9">
        <v>26</v>
      </c>
      <c r="ID19" s="9">
        <v>357.06599999999997</v>
      </c>
      <c r="IE19" s="9">
        <v>166.232</v>
      </c>
      <c r="IF19" s="9">
        <v>190.833</v>
      </c>
      <c r="IG19" s="9">
        <v>51.308</v>
      </c>
      <c r="IH19" s="9">
        <v>29.486999999999998</v>
      </c>
      <c r="II19" s="9">
        <v>21.82</v>
      </c>
      <c r="IJ19" s="9">
        <v>87.477999999999994</v>
      </c>
      <c r="IK19" s="9">
        <v>41.58</v>
      </c>
      <c r="IL19" s="9">
        <v>45.898000000000003</v>
      </c>
      <c r="IM19" s="9">
        <v>95.34</v>
      </c>
      <c r="IN19" s="9">
        <v>42.892000000000003</v>
      </c>
      <c r="IO19" s="9">
        <v>52.448</v>
      </c>
      <c r="IP19" s="9">
        <v>122.94</v>
      </c>
      <c r="IQ19" s="9">
        <v>52.271999999999998</v>
      </c>
    </row>
    <row r="20" spans="1:251">
      <c r="A20" s="10">
        <v>45323</v>
      </c>
      <c r="B20" s="9">
        <v>52</v>
      </c>
      <c r="C20" s="9">
        <v>24</v>
      </c>
      <c r="D20" s="9">
        <v>53.323</v>
      </c>
      <c r="E20" s="9">
        <v>7.1219999999999999</v>
      </c>
      <c r="F20" s="9">
        <v>46.201000000000001</v>
      </c>
      <c r="G20" s="9">
        <v>9.9009999999999998</v>
      </c>
      <c r="H20" s="9">
        <v>0</v>
      </c>
      <c r="I20" s="9">
        <v>9.9009999999999998</v>
      </c>
      <c r="J20" s="9">
        <v>10.119</v>
      </c>
      <c r="K20" s="9">
        <v>1.9770000000000001</v>
      </c>
      <c r="L20" s="9">
        <v>8.1419999999999995</v>
      </c>
      <c r="M20" s="9">
        <v>13.568</v>
      </c>
      <c r="N20" s="9">
        <v>2.1280000000000001</v>
      </c>
      <c r="O20" s="9">
        <v>11.439</v>
      </c>
      <c r="P20" s="9">
        <v>19.734999999999999</v>
      </c>
      <c r="Q20" s="9">
        <v>3.016</v>
      </c>
      <c r="R20" s="9">
        <v>16.719000000000001</v>
      </c>
      <c r="S20" s="9">
        <v>21</v>
      </c>
      <c r="T20" s="9">
        <v>26</v>
      </c>
      <c r="U20" s="9">
        <v>20.152999999999999</v>
      </c>
      <c r="V20" s="9">
        <v>144.255</v>
      </c>
      <c r="W20" s="9">
        <v>68.007999999999996</v>
      </c>
      <c r="X20" s="9">
        <v>76.248000000000005</v>
      </c>
      <c r="Y20" s="9">
        <v>11.125</v>
      </c>
      <c r="Z20" s="9">
        <v>6.7309999999999999</v>
      </c>
      <c r="AA20" s="9">
        <v>4.3949999999999996</v>
      </c>
      <c r="AB20" s="9">
        <v>32.872999999999998</v>
      </c>
      <c r="AC20" s="9">
        <v>13.627000000000001</v>
      </c>
      <c r="AD20" s="9">
        <v>19.245000000000001</v>
      </c>
      <c r="AE20" s="9">
        <v>49.23</v>
      </c>
      <c r="AF20" s="9">
        <v>21.010999999999999</v>
      </c>
      <c r="AG20" s="9">
        <v>28.219000000000001</v>
      </c>
      <c r="AH20" s="9">
        <v>51.027000000000001</v>
      </c>
      <c r="AI20" s="9">
        <v>26.638999999999999</v>
      </c>
      <c r="AJ20" s="9">
        <v>24.388999999999999</v>
      </c>
      <c r="AK20" s="9">
        <v>26</v>
      </c>
      <c r="AL20" s="9">
        <v>26</v>
      </c>
      <c r="AM20" s="9">
        <v>26</v>
      </c>
      <c r="AN20" s="9">
        <v>168.542</v>
      </c>
      <c r="AO20" s="9">
        <v>88.906000000000006</v>
      </c>
      <c r="AP20" s="9">
        <v>79.635000000000005</v>
      </c>
      <c r="AQ20" s="9">
        <v>13.805999999999999</v>
      </c>
      <c r="AR20" s="9">
        <v>8.1120000000000001</v>
      </c>
      <c r="AS20" s="9">
        <v>5.6929999999999996</v>
      </c>
      <c r="AT20" s="9">
        <v>39.661000000000001</v>
      </c>
      <c r="AU20" s="9">
        <v>17.437999999999999</v>
      </c>
      <c r="AV20" s="9">
        <v>22.222999999999999</v>
      </c>
      <c r="AW20" s="9">
        <v>46.756</v>
      </c>
      <c r="AX20" s="9">
        <v>24.963999999999999</v>
      </c>
      <c r="AY20" s="9">
        <v>21.792000000000002</v>
      </c>
      <c r="AZ20" s="9">
        <v>68.319000000000003</v>
      </c>
      <c r="BA20" s="9">
        <v>38.390999999999998</v>
      </c>
      <c r="BB20" s="9">
        <v>29.928000000000001</v>
      </c>
      <c r="BC20" s="9">
        <v>26</v>
      </c>
      <c r="BD20" s="9">
        <v>34</v>
      </c>
      <c r="BE20" s="9">
        <v>24</v>
      </c>
      <c r="BF20" s="9">
        <v>35.966000000000001</v>
      </c>
      <c r="BG20" s="9">
        <v>16.052</v>
      </c>
      <c r="BH20" s="9">
        <v>19.914000000000001</v>
      </c>
      <c r="BI20" s="9">
        <v>4.774</v>
      </c>
      <c r="BJ20" s="9">
        <v>2.6930000000000001</v>
      </c>
      <c r="BK20" s="9">
        <v>2.081</v>
      </c>
      <c r="BL20" s="9">
        <v>6.5529999999999999</v>
      </c>
      <c r="BM20" s="9">
        <v>2.8919999999999999</v>
      </c>
      <c r="BN20" s="9">
        <v>3.661</v>
      </c>
      <c r="BO20" s="9">
        <v>14.413</v>
      </c>
      <c r="BP20" s="9">
        <v>5.944</v>
      </c>
      <c r="BQ20" s="9">
        <v>8.4689999999999994</v>
      </c>
      <c r="BR20" s="9">
        <v>10.227</v>
      </c>
      <c r="BS20" s="9">
        <v>4.524</v>
      </c>
      <c r="BT20" s="9">
        <v>5.7030000000000003</v>
      </c>
      <c r="BU20" s="9">
        <v>27.367000000000001</v>
      </c>
      <c r="BV20" s="9">
        <v>25.69</v>
      </c>
      <c r="BW20" s="9">
        <v>33.545000000000002</v>
      </c>
      <c r="BX20" s="9">
        <v>129.02199999999999</v>
      </c>
      <c r="BY20" s="9">
        <v>59.914000000000001</v>
      </c>
      <c r="BZ20" s="9">
        <v>69.108000000000004</v>
      </c>
      <c r="CA20" s="9">
        <v>15.430999999999999</v>
      </c>
      <c r="CB20" s="9">
        <v>5.4089999999999998</v>
      </c>
      <c r="CC20" s="9">
        <v>10.022</v>
      </c>
      <c r="CD20" s="9">
        <v>24.312999999999999</v>
      </c>
      <c r="CE20" s="9">
        <v>15.356</v>
      </c>
      <c r="CF20" s="9">
        <v>8.9570000000000007</v>
      </c>
      <c r="CG20" s="9">
        <v>36.268999999999998</v>
      </c>
      <c r="CH20" s="9">
        <v>16.053999999999998</v>
      </c>
      <c r="CI20" s="9">
        <v>20.215</v>
      </c>
      <c r="CJ20" s="9">
        <v>53.01</v>
      </c>
      <c r="CK20" s="9">
        <v>23.096</v>
      </c>
      <c r="CL20" s="9">
        <v>29.914000000000001</v>
      </c>
      <c r="CM20" s="9">
        <v>30</v>
      </c>
      <c r="CN20" s="9">
        <v>26.841000000000001</v>
      </c>
      <c r="CO20" s="9">
        <v>33.598999999999997</v>
      </c>
      <c r="CP20" s="9">
        <v>66.245999999999995</v>
      </c>
      <c r="CQ20" s="9">
        <v>26.129000000000001</v>
      </c>
      <c r="CR20" s="9">
        <v>40.118000000000002</v>
      </c>
      <c r="CS20" s="9">
        <v>10.288</v>
      </c>
      <c r="CT20" s="9">
        <v>4.45</v>
      </c>
      <c r="CU20" s="9">
        <v>5.8380000000000001</v>
      </c>
      <c r="CV20" s="9">
        <v>7.8959999999999999</v>
      </c>
      <c r="CW20" s="9">
        <v>3.0870000000000002</v>
      </c>
      <c r="CX20" s="9">
        <v>4.8090000000000002</v>
      </c>
      <c r="CY20" s="9">
        <v>16.652999999999999</v>
      </c>
      <c r="CZ20" s="9">
        <v>6.9729999999999999</v>
      </c>
      <c r="DA20" s="9">
        <v>9.68</v>
      </c>
      <c r="DB20" s="9">
        <v>31.408999999999999</v>
      </c>
      <c r="DC20" s="9">
        <v>11.618</v>
      </c>
      <c r="DD20" s="9">
        <v>19.791</v>
      </c>
      <c r="DE20" s="9">
        <v>43.747</v>
      </c>
      <c r="DF20" s="9">
        <v>33.045000000000002</v>
      </c>
      <c r="DG20" s="9">
        <v>50.235999999999997</v>
      </c>
      <c r="DH20" s="9">
        <v>62.776000000000003</v>
      </c>
      <c r="DI20" s="9">
        <v>33.786000000000001</v>
      </c>
      <c r="DJ20" s="9">
        <v>28.99</v>
      </c>
      <c r="DK20" s="9">
        <v>5.1420000000000003</v>
      </c>
      <c r="DL20" s="9">
        <v>0.95899999999999996</v>
      </c>
      <c r="DM20" s="9">
        <v>4.1840000000000002</v>
      </c>
      <c r="DN20" s="9">
        <v>16.417999999999999</v>
      </c>
      <c r="DO20" s="9">
        <v>12.269</v>
      </c>
      <c r="DP20" s="9">
        <v>4.149</v>
      </c>
      <c r="DQ20" s="9">
        <v>19.616</v>
      </c>
      <c r="DR20" s="9">
        <v>9.0809999999999995</v>
      </c>
      <c r="DS20" s="9">
        <v>10.535</v>
      </c>
      <c r="DT20" s="9">
        <v>21.6</v>
      </c>
      <c r="DU20" s="9">
        <v>11.477</v>
      </c>
      <c r="DV20" s="9">
        <v>10.122999999999999</v>
      </c>
      <c r="DW20" s="9">
        <v>26</v>
      </c>
      <c r="DX20" s="9">
        <v>22.834</v>
      </c>
      <c r="DY20" s="9">
        <v>26</v>
      </c>
      <c r="DZ20" s="9">
        <v>2.9870000000000001</v>
      </c>
      <c r="EA20" s="9">
        <v>1.216</v>
      </c>
      <c r="EB20" s="9">
        <v>1.7709999999999999</v>
      </c>
      <c r="EC20" s="9">
        <v>0.85</v>
      </c>
      <c r="ED20" s="9">
        <v>0.68</v>
      </c>
      <c r="EE20" s="9">
        <v>0.17</v>
      </c>
      <c r="EF20" s="9">
        <v>9.2999999999999999E-2</v>
      </c>
      <c r="EG20" s="9">
        <v>0</v>
      </c>
      <c r="EH20" s="9">
        <v>9.2999999999999999E-2</v>
      </c>
      <c r="EI20" s="9">
        <v>1.425</v>
      </c>
      <c r="EJ20" s="9">
        <v>0.53600000000000003</v>
      </c>
      <c r="EK20" s="9">
        <v>0.88900000000000001</v>
      </c>
      <c r="EL20" s="9">
        <v>0.61899999999999999</v>
      </c>
      <c r="EM20" s="9">
        <v>0</v>
      </c>
      <c r="EN20" s="9">
        <v>0.61899999999999999</v>
      </c>
      <c r="EO20" s="9">
        <v>13</v>
      </c>
      <c r="EP20" s="9">
        <v>6.2919999999999998</v>
      </c>
      <c r="EQ20" s="9">
        <v>34.819000000000003</v>
      </c>
      <c r="ER20" s="9">
        <v>765.505</v>
      </c>
      <c r="ES20" s="9">
        <v>301.07400000000001</v>
      </c>
      <c r="ET20" s="9">
        <v>464.43</v>
      </c>
      <c r="EU20" s="9">
        <v>82.438999999999993</v>
      </c>
      <c r="EV20" s="9">
        <v>33.088000000000001</v>
      </c>
      <c r="EW20" s="9">
        <v>49.351999999999997</v>
      </c>
      <c r="EX20" s="9">
        <v>153.00899999999999</v>
      </c>
      <c r="EY20" s="9">
        <v>61.825000000000003</v>
      </c>
      <c r="EZ20" s="9">
        <v>91.185000000000002</v>
      </c>
      <c r="FA20" s="9">
        <v>229.114</v>
      </c>
      <c r="FB20" s="9">
        <v>86.325000000000003</v>
      </c>
      <c r="FC20" s="9">
        <v>142.78899999999999</v>
      </c>
      <c r="FD20" s="9">
        <v>300.94200000000001</v>
      </c>
      <c r="FE20" s="9">
        <v>119.837</v>
      </c>
      <c r="FF20" s="9">
        <v>181.10499999999999</v>
      </c>
      <c r="FG20" s="9">
        <v>26</v>
      </c>
      <c r="FH20" s="9">
        <v>26</v>
      </c>
      <c r="FI20" s="9">
        <v>26</v>
      </c>
      <c r="FJ20" s="9">
        <v>249.233</v>
      </c>
      <c r="FK20" s="9">
        <v>86.14</v>
      </c>
      <c r="FL20" s="9">
        <v>163.09299999999999</v>
      </c>
      <c r="FM20" s="9">
        <v>26.065999999999999</v>
      </c>
      <c r="FN20" s="9">
        <v>8.2780000000000005</v>
      </c>
      <c r="FO20" s="9">
        <v>17.788</v>
      </c>
      <c r="FP20" s="9">
        <v>52.997999999999998</v>
      </c>
      <c r="FQ20" s="9">
        <v>19.113</v>
      </c>
      <c r="FR20" s="9">
        <v>33.884999999999998</v>
      </c>
      <c r="FS20" s="9">
        <v>59.875999999999998</v>
      </c>
      <c r="FT20" s="9">
        <v>24.074000000000002</v>
      </c>
      <c r="FU20" s="9">
        <v>35.802999999999997</v>
      </c>
      <c r="FV20" s="9">
        <v>110.29300000000001</v>
      </c>
      <c r="FW20" s="9">
        <v>34.676000000000002</v>
      </c>
      <c r="FX20" s="9">
        <v>75.617000000000004</v>
      </c>
      <c r="FY20" s="9">
        <v>30</v>
      </c>
      <c r="FZ20" s="9">
        <v>26</v>
      </c>
      <c r="GA20" s="9">
        <v>34</v>
      </c>
      <c r="GB20" s="9">
        <v>516.27099999999996</v>
      </c>
      <c r="GC20" s="9">
        <v>214.934</v>
      </c>
      <c r="GD20" s="9">
        <v>301.33699999999999</v>
      </c>
      <c r="GE20" s="9">
        <v>56.372999999999998</v>
      </c>
      <c r="GF20" s="9">
        <v>24.81</v>
      </c>
      <c r="GG20" s="9">
        <v>31.564</v>
      </c>
      <c r="GH20" s="9">
        <v>100.011</v>
      </c>
      <c r="GI20" s="9">
        <v>42.712000000000003</v>
      </c>
      <c r="GJ20" s="9">
        <v>57.298999999999999</v>
      </c>
      <c r="GK20" s="9">
        <v>169.23699999999999</v>
      </c>
      <c r="GL20" s="9">
        <v>62.250999999999998</v>
      </c>
      <c r="GM20" s="9">
        <v>106.986</v>
      </c>
      <c r="GN20" s="9">
        <v>190.649</v>
      </c>
      <c r="GO20" s="9">
        <v>85.161000000000001</v>
      </c>
      <c r="GP20" s="9">
        <v>105.488</v>
      </c>
      <c r="GQ20" s="9">
        <v>26</v>
      </c>
      <c r="GR20" s="9">
        <v>26</v>
      </c>
      <c r="GS20" s="9">
        <v>26</v>
      </c>
      <c r="GT20" s="9">
        <v>123.452</v>
      </c>
      <c r="GU20" s="9">
        <v>58.104999999999997</v>
      </c>
      <c r="GV20" s="9">
        <v>65.346999999999994</v>
      </c>
      <c r="GW20" s="9">
        <v>18.407</v>
      </c>
      <c r="GX20" s="9">
        <v>4.4669999999999996</v>
      </c>
      <c r="GY20" s="9">
        <v>13.94</v>
      </c>
      <c r="GZ20" s="9">
        <v>18.695</v>
      </c>
      <c r="HA20" s="9">
        <v>9.3689999999999998</v>
      </c>
      <c r="HB20" s="9">
        <v>9.3260000000000005</v>
      </c>
      <c r="HC20" s="9">
        <v>27.641999999999999</v>
      </c>
      <c r="HD20" s="9">
        <v>13.254</v>
      </c>
      <c r="HE20" s="9">
        <v>14.387</v>
      </c>
      <c r="HF20" s="9">
        <v>58.707000000000001</v>
      </c>
      <c r="HG20" s="9">
        <v>31.013999999999999</v>
      </c>
      <c r="HH20" s="9">
        <v>27.693000000000001</v>
      </c>
      <c r="HI20" s="9">
        <v>43.930999999999997</v>
      </c>
      <c r="HJ20" s="9">
        <v>52</v>
      </c>
      <c r="HK20" s="9">
        <v>21</v>
      </c>
      <c r="HL20" s="9">
        <v>451.68799999999999</v>
      </c>
      <c r="HM20" s="9">
        <v>159.26599999999999</v>
      </c>
      <c r="HN20" s="9">
        <v>292.42200000000003</v>
      </c>
      <c r="HO20" s="9">
        <v>46.975999999999999</v>
      </c>
      <c r="HP20" s="9">
        <v>14.06</v>
      </c>
      <c r="HQ20" s="9">
        <v>32.917000000000002</v>
      </c>
      <c r="HR20" s="9">
        <v>90.57</v>
      </c>
      <c r="HS20" s="9">
        <v>30.628</v>
      </c>
      <c r="HT20" s="9">
        <v>59.942</v>
      </c>
      <c r="HU20" s="9">
        <v>117.61199999999999</v>
      </c>
      <c r="HV20" s="9">
        <v>37.381</v>
      </c>
      <c r="HW20" s="9">
        <v>80.23</v>
      </c>
      <c r="HX20" s="9">
        <v>196.53</v>
      </c>
      <c r="HY20" s="9">
        <v>77.197000000000003</v>
      </c>
      <c r="HZ20" s="9">
        <v>119.333</v>
      </c>
      <c r="IA20" s="9">
        <v>32</v>
      </c>
      <c r="IB20" s="9">
        <v>47</v>
      </c>
      <c r="IC20" s="9">
        <v>26</v>
      </c>
      <c r="ID20" s="9">
        <v>437.26799999999997</v>
      </c>
      <c r="IE20" s="9">
        <v>199.91300000000001</v>
      </c>
      <c r="IF20" s="9">
        <v>237.35499999999999</v>
      </c>
      <c r="IG20" s="9">
        <v>53.87</v>
      </c>
      <c r="IH20" s="9">
        <v>23.495000000000001</v>
      </c>
      <c r="II20" s="9">
        <v>30.375</v>
      </c>
      <c r="IJ20" s="9">
        <v>81.134</v>
      </c>
      <c r="IK20" s="9">
        <v>40.564999999999998</v>
      </c>
      <c r="IL20" s="9">
        <v>40.569000000000003</v>
      </c>
      <c r="IM20" s="9">
        <v>139.14400000000001</v>
      </c>
      <c r="IN20" s="9">
        <v>62.198</v>
      </c>
      <c r="IO20" s="9">
        <v>76.945999999999998</v>
      </c>
      <c r="IP20" s="9">
        <v>163.12</v>
      </c>
      <c r="IQ20" s="9">
        <v>73.653999999999996</v>
      </c>
    </row>
    <row r="21" spans="1:251">
      <c r="A21" s="10">
        <v>45689</v>
      </c>
      <c r="B21" s="9">
        <v>14.568</v>
      </c>
      <c r="C21" s="9">
        <v>12.112</v>
      </c>
      <c r="D21" s="9">
        <v>47.338000000000001</v>
      </c>
      <c r="E21" s="9">
        <v>4.2389999999999999</v>
      </c>
      <c r="F21" s="9">
        <v>43.098999999999997</v>
      </c>
      <c r="G21" s="9">
        <v>7.4180000000000001</v>
      </c>
      <c r="H21" s="9">
        <v>0.749</v>
      </c>
      <c r="I21" s="9">
        <v>6.67</v>
      </c>
      <c r="J21" s="9">
        <v>9.9909999999999997</v>
      </c>
      <c r="K21" s="9">
        <v>1.2110000000000001</v>
      </c>
      <c r="L21" s="9">
        <v>8.7810000000000006</v>
      </c>
      <c r="M21" s="9">
        <v>16.542999999999999</v>
      </c>
      <c r="N21" s="9">
        <v>1.232</v>
      </c>
      <c r="O21" s="9">
        <v>15.311</v>
      </c>
      <c r="P21" s="9">
        <v>13.385</v>
      </c>
      <c r="Q21" s="9">
        <v>1.048</v>
      </c>
      <c r="R21" s="9">
        <v>12.337999999999999</v>
      </c>
      <c r="S21" s="9">
        <v>26</v>
      </c>
      <c r="T21" s="9">
        <v>14.802</v>
      </c>
      <c r="U21" s="9">
        <v>26</v>
      </c>
      <c r="V21" s="9">
        <v>158.58199999999999</v>
      </c>
      <c r="W21" s="9">
        <v>72.596999999999994</v>
      </c>
      <c r="X21" s="9">
        <v>85.984999999999999</v>
      </c>
      <c r="Y21" s="9">
        <v>31.986999999999998</v>
      </c>
      <c r="Z21" s="9">
        <v>14.135</v>
      </c>
      <c r="AA21" s="9">
        <v>17.852</v>
      </c>
      <c r="AB21" s="9">
        <v>46.613999999999997</v>
      </c>
      <c r="AC21" s="9">
        <v>17.529</v>
      </c>
      <c r="AD21" s="9">
        <v>29.085999999999999</v>
      </c>
      <c r="AE21" s="9">
        <v>55.991999999999997</v>
      </c>
      <c r="AF21" s="9">
        <v>26.495000000000001</v>
      </c>
      <c r="AG21" s="9">
        <v>29.498000000000001</v>
      </c>
      <c r="AH21" s="9">
        <v>23.988</v>
      </c>
      <c r="AI21" s="9">
        <v>14.439</v>
      </c>
      <c r="AJ21" s="9">
        <v>9.5489999999999995</v>
      </c>
      <c r="AK21" s="9">
        <v>13</v>
      </c>
      <c r="AL21" s="9">
        <v>17</v>
      </c>
      <c r="AM21" s="9">
        <v>9.3689999999999998</v>
      </c>
      <c r="AN21" s="9">
        <v>180.86600000000001</v>
      </c>
      <c r="AO21" s="9">
        <v>82.611000000000004</v>
      </c>
      <c r="AP21" s="9">
        <v>98.254000000000005</v>
      </c>
      <c r="AQ21" s="9">
        <v>31.856000000000002</v>
      </c>
      <c r="AR21" s="9">
        <v>15.484</v>
      </c>
      <c r="AS21" s="9">
        <v>16.372</v>
      </c>
      <c r="AT21" s="9">
        <v>50.939</v>
      </c>
      <c r="AU21" s="9">
        <v>19.015000000000001</v>
      </c>
      <c r="AV21" s="9">
        <v>31.923999999999999</v>
      </c>
      <c r="AW21" s="9">
        <v>51.652999999999999</v>
      </c>
      <c r="AX21" s="9">
        <v>23.308</v>
      </c>
      <c r="AY21" s="9">
        <v>28.346</v>
      </c>
      <c r="AZ21" s="9">
        <v>46.417999999999999</v>
      </c>
      <c r="BA21" s="9">
        <v>24.805</v>
      </c>
      <c r="BB21" s="9">
        <v>21.613</v>
      </c>
      <c r="BC21" s="9">
        <v>13</v>
      </c>
      <c r="BD21" s="9">
        <v>26</v>
      </c>
      <c r="BE21" s="9">
        <v>13</v>
      </c>
      <c r="BF21" s="9">
        <v>28.390999999999998</v>
      </c>
      <c r="BG21" s="9">
        <v>15.978</v>
      </c>
      <c r="BH21" s="9">
        <v>12.413</v>
      </c>
      <c r="BI21" s="9">
        <v>4.4489999999999998</v>
      </c>
      <c r="BJ21" s="9">
        <v>2.851</v>
      </c>
      <c r="BK21" s="9">
        <v>1.597</v>
      </c>
      <c r="BL21" s="9">
        <v>8.6270000000000007</v>
      </c>
      <c r="BM21" s="9">
        <v>3.9769999999999999</v>
      </c>
      <c r="BN21" s="9">
        <v>4.6500000000000004</v>
      </c>
      <c r="BO21" s="9">
        <v>7.9690000000000003</v>
      </c>
      <c r="BP21" s="9">
        <v>4.6879999999999997</v>
      </c>
      <c r="BQ21" s="9">
        <v>3.2810000000000001</v>
      </c>
      <c r="BR21" s="9">
        <v>7.3460000000000001</v>
      </c>
      <c r="BS21" s="9">
        <v>4.4610000000000003</v>
      </c>
      <c r="BT21" s="9">
        <v>2.8849999999999998</v>
      </c>
      <c r="BU21" s="9">
        <v>13</v>
      </c>
      <c r="BV21" s="9">
        <v>14.532999999999999</v>
      </c>
      <c r="BW21" s="9">
        <v>12.124000000000001</v>
      </c>
      <c r="BX21" s="9">
        <v>106.813</v>
      </c>
      <c r="BY21" s="9">
        <v>52.442999999999998</v>
      </c>
      <c r="BZ21" s="9">
        <v>54.37</v>
      </c>
      <c r="CA21" s="9">
        <v>25.795999999999999</v>
      </c>
      <c r="CB21" s="9">
        <v>14.144</v>
      </c>
      <c r="CC21" s="9">
        <v>11.651999999999999</v>
      </c>
      <c r="CD21" s="9">
        <v>26.728000000000002</v>
      </c>
      <c r="CE21" s="9">
        <v>12.377000000000001</v>
      </c>
      <c r="CF21" s="9">
        <v>14.35</v>
      </c>
      <c r="CG21" s="9">
        <v>34.087000000000003</v>
      </c>
      <c r="CH21" s="9">
        <v>16.462</v>
      </c>
      <c r="CI21" s="9">
        <v>17.625</v>
      </c>
      <c r="CJ21" s="9">
        <v>20.202999999999999</v>
      </c>
      <c r="CK21" s="9">
        <v>9.4600000000000009</v>
      </c>
      <c r="CL21" s="9">
        <v>10.743</v>
      </c>
      <c r="CM21" s="9">
        <v>13</v>
      </c>
      <c r="CN21" s="9">
        <v>12.154999999999999</v>
      </c>
      <c r="CO21" s="9">
        <v>13</v>
      </c>
      <c r="CP21" s="9">
        <v>53.737000000000002</v>
      </c>
      <c r="CQ21" s="9">
        <v>28.934000000000001</v>
      </c>
      <c r="CR21" s="9">
        <v>24.803000000000001</v>
      </c>
      <c r="CS21" s="9">
        <v>13.987</v>
      </c>
      <c r="CT21" s="9">
        <v>7.7350000000000003</v>
      </c>
      <c r="CU21" s="9">
        <v>6.2519999999999998</v>
      </c>
      <c r="CV21" s="9">
        <v>11.195</v>
      </c>
      <c r="CW21" s="9">
        <v>7.4269999999999996</v>
      </c>
      <c r="CX21" s="9">
        <v>3.7679999999999998</v>
      </c>
      <c r="CY21" s="9">
        <v>16.318999999999999</v>
      </c>
      <c r="CZ21" s="9">
        <v>8.5760000000000005</v>
      </c>
      <c r="DA21" s="9">
        <v>7.742</v>
      </c>
      <c r="DB21" s="9">
        <v>12.234999999999999</v>
      </c>
      <c r="DC21" s="9">
        <v>5.1950000000000003</v>
      </c>
      <c r="DD21" s="9">
        <v>7.04</v>
      </c>
      <c r="DE21" s="9">
        <v>13</v>
      </c>
      <c r="DF21" s="9">
        <v>12</v>
      </c>
      <c r="DG21" s="9">
        <v>22.414999999999999</v>
      </c>
      <c r="DH21" s="9">
        <v>53.076000000000001</v>
      </c>
      <c r="DI21" s="9">
        <v>23.51</v>
      </c>
      <c r="DJ21" s="9">
        <v>29.567</v>
      </c>
      <c r="DK21" s="9">
        <v>11.808999999999999</v>
      </c>
      <c r="DL21" s="9">
        <v>6.4089999999999998</v>
      </c>
      <c r="DM21" s="9">
        <v>5.4</v>
      </c>
      <c r="DN21" s="9">
        <v>15.532999999999999</v>
      </c>
      <c r="DO21" s="9">
        <v>4.9509999999999996</v>
      </c>
      <c r="DP21" s="9">
        <v>10.582000000000001</v>
      </c>
      <c r="DQ21" s="9">
        <v>17.768000000000001</v>
      </c>
      <c r="DR21" s="9">
        <v>7.8860000000000001</v>
      </c>
      <c r="DS21" s="9">
        <v>9.8819999999999997</v>
      </c>
      <c r="DT21" s="9">
        <v>7.9669999999999996</v>
      </c>
      <c r="DU21" s="9">
        <v>4.2649999999999997</v>
      </c>
      <c r="DV21" s="9">
        <v>3.7029999999999998</v>
      </c>
      <c r="DW21" s="9">
        <v>10.262</v>
      </c>
      <c r="DX21" s="9">
        <v>13</v>
      </c>
      <c r="DY21" s="9">
        <v>9</v>
      </c>
      <c r="DZ21" s="9">
        <v>6.1120000000000001</v>
      </c>
      <c r="EA21" s="9">
        <v>1.766</v>
      </c>
      <c r="EB21" s="9">
        <v>4.3449999999999998</v>
      </c>
      <c r="EC21" s="9">
        <v>0</v>
      </c>
      <c r="ED21" s="9">
        <v>0</v>
      </c>
      <c r="EE21" s="9">
        <v>0</v>
      </c>
      <c r="EF21" s="9">
        <v>3.008</v>
      </c>
      <c r="EG21" s="9">
        <v>0.877</v>
      </c>
      <c r="EH21" s="9">
        <v>2.1309999999999998</v>
      </c>
      <c r="EI21" s="9">
        <v>2.2149999999999999</v>
      </c>
      <c r="EJ21" s="9">
        <v>0</v>
      </c>
      <c r="EK21" s="9">
        <v>2.2149999999999999</v>
      </c>
      <c r="EL21" s="9">
        <v>0.88900000000000001</v>
      </c>
      <c r="EM21" s="9">
        <v>0.88900000000000001</v>
      </c>
      <c r="EN21" s="9">
        <v>0</v>
      </c>
      <c r="EO21" s="9">
        <v>11.419</v>
      </c>
      <c r="EP21" s="9">
        <v>30.143999999999998</v>
      </c>
      <c r="EQ21" s="9">
        <v>10.210000000000001</v>
      </c>
      <c r="ER21" s="9">
        <v>706.16200000000003</v>
      </c>
      <c r="ES21" s="9">
        <v>273.10700000000003</v>
      </c>
      <c r="ET21" s="9">
        <v>433.05500000000001</v>
      </c>
      <c r="EU21" s="9">
        <v>135.54400000000001</v>
      </c>
      <c r="EV21" s="9">
        <v>53.521000000000001</v>
      </c>
      <c r="EW21" s="9">
        <v>82.022000000000006</v>
      </c>
      <c r="EX21" s="9">
        <v>191.233</v>
      </c>
      <c r="EY21" s="9">
        <v>63.412999999999997</v>
      </c>
      <c r="EZ21" s="9">
        <v>127.819</v>
      </c>
      <c r="FA21" s="9">
        <v>220.18</v>
      </c>
      <c r="FB21" s="9">
        <v>89.132999999999996</v>
      </c>
      <c r="FC21" s="9">
        <v>131.047</v>
      </c>
      <c r="FD21" s="9">
        <v>159.20599999999999</v>
      </c>
      <c r="FE21" s="9">
        <v>67.039000000000001</v>
      </c>
      <c r="FF21" s="9">
        <v>92.167000000000002</v>
      </c>
      <c r="FG21" s="9">
        <v>13</v>
      </c>
      <c r="FH21" s="9">
        <v>17</v>
      </c>
      <c r="FI21" s="9">
        <v>13</v>
      </c>
      <c r="FJ21" s="9">
        <v>213.762</v>
      </c>
      <c r="FK21" s="9">
        <v>66.891999999999996</v>
      </c>
      <c r="FL21" s="9">
        <v>146.87</v>
      </c>
      <c r="FM21" s="9">
        <v>31.044</v>
      </c>
      <c r="FN21" s="9">
        <v>10.635999999999999</v>
      </c>
      <c r="FO21" s="9">
        <v>20.407</v>
      </c>
      <c r="FP21" s="9">
        <v>60.396000000000001</v>
      </c>
      <c r="FQ21" s="9">
        <v>17.77</v>
      </c>
      <c r="FR21" s="9">
        <v>42.627000000000002</v>
      </c>
      <c r="FS21" s="9">
        <v>59.732999999999997</v>
      </c>
      <c r="FT21" s="9">
        <v>22.9</v>
      </c>
      <c r="FU21" s="9">
        <v>36.832999999999998</v>
      </c>
      <c r="FV21" s="9">
        <v>62.588999999999999</v>
      </c>
      <c r="FW21" s="9">
        <v>15.586</v>
      </c>
      <c r="FX21" s="9">
        <v>47.003</v>
      </c>
      <c r="FY21" s="9">
        <v>15.286</v>
      </c>
      <c r="FZ21" s="9">
        <v>17</v>
      </c>
      <c r="GA21" s="9">
        <v>13</v>
      </c>
      <c r="GB21" s="9">
        <v>492.4</v>
      </c>
      <c r="GC21" s="9">
        <v>206.215</v>
      </c>
      <c r="GD21" s="9">
        <v>286.185</v>
      </c>
      <c r="GE21" s="9">
        <v>104.5</v>
      </c>
      <c r="GF21" s="9">
        <v>42.884999999999998</v>
      </c>
      <c r="GG21" s="9">
        <v>61.615000000000002</v>
      </c>
      <c r="GH21" s="9">
        <v>130.83699999999999</v>
      </c>
      <c r="GI21" s="9">
        <v>45.643999999999998</v>
      </c>
      <c r="GJ21" s="9">
        <v>85.192999999999998</v>
      </c>
      <c r="GK21" s="9">
        <v>160.447</v>
      </c>
      <c r="GL21" s="9">
        <v>66.233000000000004</v>
      </c>
      <c r="GM21" s="9">
        <v>94.213999999999999</v>
      </c>
      <c r="GN21" s="9">
        <v>96.617000000000004</v>
      </c>
      <c r="GO21" s="9">
        <v>51.453000000000003</v>
      </c>
      <c r="GP21" s="9">
        <v>45.164000000000001</v>
      </c>
      <c r="GQ21" s="9">
        <v>13</v>
      </c>
      <c r="GR21" s="9">
        <v>17</v>
      </c>
      <c r="GS21" s="9">
        <v>12</v>
      </c>
      <c r="GT21" s="9">
        <v>112.73399999999999</v>
      </c>
      <c r="GU21" s="9">
        <v>58.036000000000001</v>
      </c>
      <c r="GV21" s="9">
        <v>54.698</v>
      </c>
      <c r="GW21" s="9">
        <v>17.968</v>
      </c>
      <c r="GX21" s="9">
        <v>7.944</v>
      </c>
      <c r="GY21" s="9">
        <v>10.023</v>
      </c>
      <c r="GZ21" s="9">
        <v>32.896999999999998</v>
      </c>
      <c r="HA21" s="9">
        <v>19.23</v>
      </c>
      <c r="HB21" s="9">
        <v>13.667</v>
      </c>
      <c r="HC21" s="9">
        <v>31.035</v>
      </c>
      <c r="HD21" s="9">
        <v>15.067</v>
      </c>
      <c r="HE21" s="9">
        <v>15.968999999999999</v>
      </c>
      <c r="HF21" s="9">
        <v>30.832999999999998</v>
      </c>
      <c r="HG21" s="9">
        <v>15.795</v>
      </c>
      <c r="HH21" s="9">
        <v>15.038</v>
      </c>
      <c r="HI21" s="9">
        <v>13</v>
      </c>
      <c r="HJ21" s="9">
        <v>13</v>
      </c>
      <c r="HK21" s="9">
        <v>13</v>
      </c>
      <c r="HL21" s="9">
        <v>441.77499999999998</v>
      </c>
      <c r="HM21" s="9">
        <v>161.93199999999999</v>
      </c>
      <c r="HN21" s="9">
        <v>279.84300000000002</v>
      </c>
      <c r="HO21" s="9">
        <v>96.992999999999995</v>
      </c>
      <c r="HP21" s="9">
        <v>33.976999999999997</v>
      </c>
      <c r="HQ21" s="9">
        <v>63.017000000000003</v>
      </c>
      <c r="HR21" s="9">
        <v>125.158</v>
      </c>
      <c r="HS21" s="9">
        <v>45.286999999999999</v>
      </c>
      <c r="HT21" s="9">
        <v>79.870999999999995</v>
      </c>
      <c r="HU21" s="9">
        <v>135.43899999999999</v>
      </c>
      <c r="HV21" s="9">
        <v>50.99</v>
      </c>
      <c r="HW21" s="9">
        <v>84.448999999999998</v>
      </c>
      <c r="HX21" s="9">
        <v>84.186000000000007</v>
      </c>
      <c r="HY21" s="9">
        <v>31.678999999999998</v>
      </c>
      <c r="HZ21" s="9">
        <v>52.506999999999998</v>
      </c>
      <c r="IA21" s="9">
        <v>12</v>
      </c>
      <c r="IB21" s="9">
        <v>13</v>
      </c>
      <c r="IC21" s="9">
        <v>12</v>
      </c>
      <c r="ID21" s="9">
        <v>377.12099999999998</v>
      </c>
      <c r="IE21" s="9">
        <v>169.21100000000001</v>
      </c>
      <c r="IF21" s="9">
        <v>207.91</v>
      </c>
      <c r="IG21" s="9">
        <v>56.518000000000001</v>
      </c>
      <c r="IH21" s="9">
        <v>27.489000000000001</v>
      </c>
      <c r="II21" s="9">
        <v>29.029</v>
      </c>
      <c r="IJ21" s="9">
        <v>98.971999999999994</v>
      </c>
      <c r="IK21" s="9">
        <v>37.356999999999999</v>
      </c>
      <c r="IL21" s="9">
        <v>61.616</v>
      </c>
      <c r="IM21" s="9">
        <v>115.777</v>
      </c>
      <c r="IN21" s="9">
        <v>53.21</v>
      </c>
      <c r="IO21" s="9">
        <v>62.567</v>
      </c>
      <c r="IP21" s="9">
        <v>105.854</v>
      </c>
      <c r="IQ21" s="9">
        <v>51.155999999999999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8" t="s">
        <v>277</v>
      </c>
      <c r="D2" s="8" t="s">
        <v>277</v>
      </c>
      <c r="E2" s="8" t="s">
        <v>277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8" t="s">
        <v>277</v>
      </c>
      <c r="V2" s="8" t="s">
        <v>277</v>
      </c>
      <c r="W2" s="8" t="s">
        <v>277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8" t="s">
        <v>277</v>
      </c>
      <c r="AN2" s="8" t="s">
        <v>277</v>
      </c>
      <c r="AO2" s="8" t="s">
        <v>277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8" t="s">
        <v>277</v>
      </c>
      <c r="BF2" s="8" t="s">
        <v>277</v>
      </c>
      <c r="BG2" s="8" t="s">
        <v>277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8" t="s">
        <v>277</v>
      </c>
      <c r="BX2" s="8" t="s">
        <v>277</v>
      </c>
      <c r="BY2" s="8" t="s">
        <v>277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8" t="s">
        <v>277</v>
      </c>
      <c r="CP2" s="8" t="s">
        <v>277</v>
      </c>
      <c r="CQ2" s="8" t="s">
        <v>277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8" t="s">
        <v>277</v>
      </c>
      <c r="DH2" s="8" t="s">
        <v>277</v>
      </c>
      <c r="DI2" s="8" t="s">
        <v>277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8" t="s">
        <v>277</v>
      </c>
      <c r="DZ2" s="8" t="s">
        <v>277</v>
      </c>
      <c r="EA2" s="8" t="s">
        <v>277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8" t="s">
        <v>277</v>
      </c>
      <c r="ER2" s="8" t="s">
        <v>277</v>
      </c>
      <c r="ES2" s="8" t="s">
        <v>277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277</v>
      </c>
      <c r="FJ2" s="8" t="s">
        <v>277</v>
      </c>
      <c r="FK2" s="8" t="s">
        <v>277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8" t="s">
        <v>277</v>
      </c>
      <c r="GB2" s="8" t="s">
        <v>277</v>
      </c>
      <c r="GC2" s="8" t="s">
        <v>277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8" t="s">
        <v>277</v>
      </c>
      <c r="GT2" s="8" t="s">
        <v>277</v>
      </c>
      <c r="GU2" s="8" t="s">
        <v>277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8" t="s">
        <v>277</v>
      </c>
      <c r="HL2" s="8" t="s">
        <v>277</v>
      </c>
      <c r="HM2" s="8" t="s">
        <v>277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8" t="s">
        <v>277</v>
      </c>
      <c r="ID2" s="8" t="s">
        <v>277</v>
      </c>
      <c r="IE2" s="8" t="s">
        <v>277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42036</v>
      </c>
      <c r="B11" s="9">
        <v>128.416</v>
      </c>
      <c r="C11" s="9">
        <v>30</v>
      </c>
      <c r="D11" s="9">
        <v>26</v>
      </c>
      <c r="E11" s="9">
        <v>39</v>
      </c>
      <c r="F11" s="9">
        <v>319.54300000000001</v>
      </c>
      <c r="G11" s="9">
        <v>98.036000000000001</v>
      </c>
      <c r="H11" s="9">
        <v>221.50700000000001</v>
      </c>
      <c r="I11" s="9">
        <v>35.542000000000002</v>
      </c>
      <c r="J11" s="9">
        <v>9.1820000000000004</v>
      </c>
      <c r="K11" s="9">
        <v>26.361000000000001</v>
      </c>
      <c r="L11" s="9">
        <v>50.616999999999997</v>
      </c>
      <c r="M11" s="9">
        <v>17.722000000000001</v>
      </c>
      <c r="N11" s="9">
        <v>32.895000000000003</v>
      </c>
      <c r="O11" s="9">
        <v>76.066999999999993</v>
      </c>
      <c r="P11" s="9">
        <v>26.757999999999999</v>
      </c>
      <c r="Q11" s="9">
        <v>49.31</v>
      </c>
      <c r="R11" s="9">
        <v>157.31700000000001</v>
      </c>
      <c r="S11" s="9">
        <v>44.375</v>
      </c>
      <c r="T11" s="9">
        <v>112.941</v>
      </c>
      <c r="U11" s="9">
        <v>50</v>
      </c>
      <c r="V11" s="9">
        <v>34</v>
      </c>
      <c r="W11" s="9">
        <v>52</v>
      </c>
      <c r="X11" s="9">
        <v>131.33500000000001</v>
      </c>
      <c r="Y11" s="9">
        <v>33.417999999999999</v>
      </c>
      <c r="Z11" s="9">
        <v>97.917000000000002</v>
      </c>
      <c r="AA11" s="9">
        <v>11.037000000000001</v>
      </c>
      <c r="AB11" s="9">
        <v>1.234</v>
      </c>
      <c r="AC11" s="9">
        <v>9.8030000000000008</v>
      </c>
      <c r="AD11" s="9">
        <v>23.388999999999999</v>
      </c>
      <c r="AE11" s="9">
        <v>6.8940000000000001</v>
      </c>
      <c r="AF11" s="9">
        <v>16.495000000000001</v>
      </c>
      <c r="AG11" s="9">
        <v>27.515999999999998</v>
      </c>
      <c r="AH11" s="9">
        <v>6.3529999999999998</v>
      </c>
      <c r="AI11" s="9">
        <v>21.164000000000001</v>
      </c>
      <c r="AJ11" s="9">
        <v>69.393000000000001</v>
      </c>
      <c r="AK11" s="9">
        <v>18.937999999999999</v>
      </c>
      <c r="AL11" s="9">
        <v>50.454999999999998</v>
      </c>
      <c r="AM11" s="9">
        <v>52</v>
      </c>
      <c r="AN11" s="9">
        <v>52</v>
      </c>
      <c r="AO11" s="9">
        <v>52</v>
      </c>
      <c r="AP11" s="9">
        <v>256.911</v>
      </c>
      <c r="AQ11" s="9">
        <v>94.236999999999995</v>
      </c>
      <c r="AR11" s="9">
        <v>162.67400000000001</v>
      </c>
      <c r="AS11" s="9">
        <v>24.44</v>
      </c>
      <c r="AT11" s="9">
        <v>9.7390000000000008</v>
      </c>
      <c r="AU11" s="9">
        <v>14.702</v>
      </c>
      <c r="AV11" s="9">
        <v>46.322000000000003</v>
      </c>
      <c r="AW11" s="9">
        <v>19.652999999999999</v>
      </c>
      <c r="AX11" s="9">
        <v>26.669</v>
      </c>
      <c r="AY11" s="9">
        <v>67.585999999999999</v>
      </c>
      <c r="AZ11" s="9">
        <v>24.164999999999999</v>
      </c>
      <c r="BA11" s="9">
        <v>43.420999999999999</v>
      </c>
      <c r="BB11" s="9">
        <v>118.563</v>
      </c>
      <c r="BC11" s="9">
        <v>40.68</v>
      </c>
      <c r="BD11" s="9">
        <v>77.882000000000005</v>
      </c>
      <c r="BE11" s="9">
        <v>40</v>
      </c>
      <c r="BF11" s="9">
        <v>30</v>
      </c>
      <c r="BG11" s="9">
        <v>47</v>
      </c>
      <c r="BH11" s="9">
        <v>261.30700000000002</v>
      </c>
      <c r="BI11" s="9">
        <v>145.387</v>
      </c>
      <c r="BJ11" s="9">
        <v>115.92</v>
      </c>
      <c r="BK11" s="9">
        <v>28.451000000000001</v>
      </c>
      <c r="BL11" s="9">
        <v>17.817</v>
      </c>
      <c r="BM11" s="9">
        <v>10.634</v>
      </c>
      <c r="BN11" s="9">
        <v>54.058</v>
      </c>
      <c r="BO11" s="9">
        <v>30.294</v>
      </c>
      <c r="BP11" s="9">
        <v>23.763999999999999</v>
      </c>
      <c r="BQ11" s="9">
        <v>74.686999999999998</v>
      </c>
      <c r="BR11" s="9">
        <v>43.698999999999998</v>
      </c>
      <c r="BS11" s="9">
        <v>30.988</v>
      </c>
      <c r="BT11" s="9">
        <v>104.111</v>
      </c>
      <c r="BU11" s="9">
        <v>53.576999999999998</v>
      </c>
      <c r="BV11" s="9">
        <v>50.533000000000001</v>
      </c>
      <c r="BW11" s="9">
        <v>26</v>
      </c>
      <c r="BX11" s="9">
        <v>26</v>
      </c>
      <c r="BY11" s="9">
        <v>30</v>
      </c>
      <c r="BZ11" s="9">
        <v>326.59800000000001</v>
      </c>
      <c r="CA11" s="9">
        <v>99.742000000000004</v>
      </c>
      <c r="CB11" s="9">
        <v>226.85599999999999</v>
      </c>
      <c r="CC11" s="9">
        <v>35.401000000000003</v>
      </c>
      <c r="CD11" s="9">
        <v>10.813000000000001</v>
      </c>
      <c r="CE11" s="9">
        <v>24.588999999999999</v>
      </c>
      <c r="CF11" s="9">
        <v>61.798000000000002</v>
      </c>
      <c r="CG11" s="9">
        <v>21.663</v>
      </c>
      <c r="CH11" s="9">
        <v>40.136000000000003</v>
      </c>
      <c r="CI11" s="9">
        <v>74.367000000000004</v>
      </c>
      <c r="CJ11" s="9">
        <v>26.492000000000001</v>
      </c>
      <c r="CK11" s="9">
        <v>47.875</v>
      </c>
      <c r="CL11" s="9">
        <v>155.03200000000001</v>
      </c>
      <c r="CM11" s="9">
        <v>40.774999999999999</v>
      </c>
      <c r="CN11" s="9">
        <v>114.25700000000001</v>
      </c>
      <c r="CO11" s="9">
        <v>45</v>
      </c>
      <c r="CP11" s="9">
        <v>26.971</v>
      </c>
      <c r="CQ11" s="9">
        <v>52</v>
      </c>
      <c r="CR11" s="9">
        <v>403.97199999999998</v>
      </c>
      <c r="CS11" s="9">
        <v>150.39099999999999</v>
      </c>
      <c r="CT11" s="9">
        <v>253.58</v>
      </c>
      <c r="CU11" s="9">
        <v>36.290999999999997</v>
      </c>
      <c r="CV11" s="9">
        <v>12.039</v>
      </c>
      <c r="CW11" s="9">
        <v>24.251999999999999</v>
      </c>
      <c r="CX11" s="9">
        <v>67.091999999999999</v>
      </c>
      <c r="CY11" s="9">
        <v>27.911000000000001</v>
      </c>
      <c r="CZ11" s="9">
        <v>39.180999999999997</v>
      </c>
      <c r="DA11" s="9">
        <v>109.142</v>
      </c>
      <c r="DB11" s="9">
        <v>38.799999999999997</v>
      </c>
      <c r="DC11" s="9">
        <v>70.341999999999999</v>
      </c>
      <c r="DD11" s="9">
        <v>191.446</v>
      </c>
      <c r="DE11" s="9">
        <v>71.641000000000005</v>
      </c>
      <c r="DF11" s="9">
        <v>119.80500000000001</v>
      </c>
      <c r="DG11" s="9">
        <v>43</v>
      </c>
      <c r="DH11" s="9">
        <v>40</v>
      </c>
      <c r="DI11" s="9">
        <v>43</v>
      </c>
      <c r="DJ11" s="9">
        <v>169.67099999999999</v>
      </c>
      <c r="DK11" s="9">
        <v>77.655000000000001</v>
      </c>
      <c r="DL11" s="9">
        <v>92.016000000000005</v>
      </c>
      <c r="DM11" s="9">
        <v>20.614999999999998</v>
      </c>
      <c r="DN11" s="9">
        <v>10.032</v>
      </c>
      <c r="DO11" s="9">
        <v>10.583</v>
      </c>
      <c r="DP11" s="9">
        <v>32.521999999999998</v>
      </c>
      <c r="DQ11" s="9">
        <v>16.710999999999999</v>
      </c>
      <c r="DR11" s="9">
        <v>15.811</v>
      </c>
      <c r="DS11" s="9">
        <v>42.904000000000003</v>
      </c>
      <c r="DT11" s="9">
        <v>22.538</v>
      </c>
      <c r="DU11" s="9">
        <v>20.366</v>
      </c>
      <c r="DV11" s="9">
        <v>73.629000000000005</v>
      </c>
      <c r="DW11" s="9">
        <v>28.373000000000001</v>
      </c>
      <c r="DX11" s="9">
        <v>45.256</v>
      </c>
      <c r="DY11" s="9">
        <v>32</v>
      </c>
      <c r="DZ11" s="9">
        <v>26</v>
      </c>
      <c r="EA11" s="9">
        <v>47.53</v>
      </c>
      <c r="EB11" s="9">
        <v>68.855000000000004</v>
      </c>
      <c r="EC11" s="9">
        <v>43.29</v>
      </c>
      <c r="ED11" s="9">
        <v>25.565000000000001</v>
      </c>
      <c r="EE11" s="9">
        <v>7.1619999999999999</v>
      </c>
      <c r="EF11" s="9">
        <v>5.0869999999999997</v>
      </c>
      <c r="EG11" s="9">
        <v>2.0750000000000002</v>
      </c>
      <c r="EH11" s="9">
        <v>12.974</v>
      </c>
      <c r="EI11" s="9">
        <v>8.2780000000000005</v>
      </c>
      <c r="EJ11" s="9">
        <v>4.6959999999999997</v>
      </c>
      <c r="EK11" s="9">
        <v>19.443000000000001</v>
      </c>
      <c r="EL11" s="9">
        <v>13.143000000000001</v>
      </c>
      <c r="EM11" s="9">
        <v>6.3</v>
      </c>
      <c r="EN11" s="9">
        <v>29.276</v>
      </c>
      <c r="EO11" s="9">
        <v>16.782</v>
      </c>
      <c r="EP11" s="9">
        <v>12.494</v>
      </c>
      <c r="EQ11" s="9">
        <v>26</v>
      </c>
      <c r="ER11" s="9">
        <v>21.608000000000001</v>
      </c>
      <c r="ES11" s="9">
        <v>47</v>
      </c>
      <c r="ET11" s="9">
        <v>266.30700000000002</v>
      </c>
      <c r="EU11" s="9">
        <v>107.908</v>
      </c>
      <c r="EV11" s="9">
        <v>158.4</v>
      </c>
      <c r="EW11" s="9">
        <v>31.047999999999998</v>
      </c>
      <c r="EX11" s="9">
        <v>13.489000000000001</v>
      </c>
      <c r="EY11" s="9">
        <v>17.559000000000001</v>
      </c>
      <c r="EZ11" s="9">
        <v>51.545000000000002</v>
      </c>
      <c r="FA11" s="9">
        <v>22.448</v>
      </c>
      <c r="FB11" s="9">
        <v>29.097000000000001</v>
      </c>
      <c r="FC11" s="9">
        <v>68.944999999999993</v>
      </c>
      <c r="FD11" s="9">
        <v>29.318999999999999</v>
      </c>
      <c r="FE11" s="9">
        <v>39.625999999999998</v>
      </c>
      <c r="FF11" s="9">
        <v>114.76900000000001</v>
      </c>
      <c r="FG11" s="9">
        <v>42.652000000000001</v>
      </c>
      <c r="FH11" s="9">
        <v>72.117000000000004</v>
      </c>
      <c r="FI11" s="9">
        <v>29.15</v>
      </c>
      <c r="FJ11" s="9">
        <v>26</v>
      </c>
      <c r="FK11" s="9">
        <v>37.884999999999998</v>
      </c>
      <c r="FL11" s="9">
        <v>504.71499999999997</v>
      </c>
      <c r="FM11" s="9">
        <v>182.31200000000001</v>
      </c>
      <c r="FN11" s="9">
        <v>322.40300000000002</v>
      </c>
      <c r="FO11" s="9">
        <v>45.604999999999997</v>
      </c>
      <c r="FP11" s="9">
        <v>15.067</v>
      </c>
      <c r="FQ11" s="9">
        <v>30.539000000000001</v>
      </c>
      <c r="FR11" s="9">
        <v>101.023</v>
      </c>
      <c r="FS11" s="9">
        <v>43.433</v>
      </c>
      <c r="FT11" s="9">
        <v>57.59</v>
      </c>
      <c r="FU11" s="9">
        <v>123.851</v>
      </c>
      <c r="FV11" s="9">
        <v>48.244999999999997</v>
      </c>
      <c r="FW11" s="9">
        <v>75.605999999999995</v>
      </c>
      <c r="FX11" s="9">
        <v>234.23500000000001</v>
      </c>
      <c r="FY11" s="9">
        <v>75.566999999999993</v>
      </c>
      <c r="FZ11" s="9">
        <v>158.66800000000001</v>
      </c>
      <c r="GA11" s="9">
        <v>40</v>
      </c>
      <c r="GB11" s="9">
        <v>30</v>
      </c>
      <c r="GC11" s="9">
        <v>50</v>
      </c>
      <c r="GD11" s="9">
        <v>198.07400000000001</v>
      </c>
      <c r="GE11" s="9">
        <v>80.858999999999995</v>
      </c>
      <c r="GF11" s="9">
        <v>117.215</v>
      </c>
      <c r="GG11" s="9">
        <v>22.817</v>
      </c>
      <c r="GH11" s="9">
        <v>9.4149999999999991</v>
      </c>
      <c r="GI11" s="9">
        <v>13.401999999999999</v>
      </c>
      <c r="GJ11" s="9">
        <v>21.818000000000001</v>
      </c>
      <c r="GK11" s="9">
        <v>8.6820000000000004</v>
      </c>
      <c r="GL11" s="9">
        <v>13.135999999999999</v>
      </c>
      <c r="GM11" s="9">
        <v>53.06</v>
      </c>
      <c r="GN11" s="9">
        <v>23.41</v>
      </c>
      <c r="GO11" s="9">
        <v>29.65</v>
      </c>
      <c r="GP11" s="9">
        <v>100.378</v>
      </c>
      <c r="GQ11" s="9">
        <v>39.350999999999999</v>
      </c>
      <c r="GR11" s="9">
        <v>61.027000000000001</v>
      </c>
      <c r="GS11" s="9">
        <v>52</v>
      </c>
      <c r="GT11" s="9">
        <v>39.887</v>
      </c>
      <c r="GU11" s="9">
        <v>52</v>
      </c>
      <c r="GV11" s="9">
        <v>286.89400000000001</v>
      </c>
      <c r="GW11" s="9">
        <v>108.208</v>
      </c>
      <c r="GX11" s="9">
        <v>178.68600000000001</v>
      </c>
      <c r="GY11" s="9">
        <v>22.655000000000001</v>
      </c>
      <c r="GZ11" s="9">
        <v>6.117</v>
      </c>
      <c r="HA11" s="9">
        <v>16.538</v>
      </c>
      <c r="HB11" s="9">
        <v>55.601999999999997</v>
      </c>
      <c r="HC11" s="9">
        <v>25.262</v>
      </c>
      <c r="HD11" s="9">
        <v>30.34</v>
      </c>
      <c r="HE11" s="9">
        <v>71.656999999999996</v>
      </c>
      <c r="HF11" s="9">
        <v>29.128</v>
      </c>
      <c r="HG11" s="9">
        <v>42.529000000000003</v>
      </c>
      <c r="HH11" s="9">
        <v>136.97900000000001</v>
      </c>
      <c r="HI11" s="9">
        <v>47.7</v>
      </c>
      <c r="HJ11" s="9">
        <v>89.278999999999996</v>
      </c>
      <c r="HK11" s="9">
        <v>42.158999999999999</v>
      </c>
      <c r="HL11" s="9">
        <v>32</v>
      </c>
      <c r="HM11" s="9">
        <v>50.761000000000003</v>
      </c>
      <c r="HN11" s="9">
        <v>282.49700000000001</v>
      </c>
      <c r="HO11" s="9">
        <v>104.869</v>
      </c>
      <c r="HP11" s="9">
        <v>177.62799999999999</v>
      </c>
      <c r="HQ11" s="9">
        <v>22.655000000000001</v>
      </c>
      <c r="HR11" s="9">
        <v>6.117</v>
      </c>
      <c r="HS11" s="9">
        <v>16.538</v>
      </c>
      <c r="HT11" s="9">
        <v>55.024000000000001</v>
      </c>
      <c r="HU11" s="9">
        <v>24.684000000000001</v>
      </c>
      <c r="HV11" s="9">
        <v>30.34</v>
      </c>
      <c r="HW11" s="9">
        <v>69.98</v>
      </c>
      <c r="HX11" s="9">
        <v>27.972999999999999</v>
      </c>
      <c r="HY11" s="9">
        <v>42.006999999999998</v>
      </c>
      <c r="HZ11" s="9">
        <v>134.83699999999999</v>
      </c>
      <c r="IA11" s="9">
        <v>46.094000000000001</v>
      </c>
      <c r="IB11" s="9">
        <v>88.742999999999995</v>
      </c>
      <c r="IC11" s="9">
        <v>40</v>
      </c>
      <c r="ID11" s="9">
        <v>31.806000000000001</v>
      </c>
      <c r="IE11" s="9">
        <v>50.74</v>
      </c>
      <c r="IF11" s="9">
        <v>102.705</v>
      </c>
      <c r="IG11" s="9">
        <v>44.106999999999999</v>
      </c>
      <c r="IH11" s="9">
        <v>58.597999999999999</v>
      </c>
      <c r="II11" s="9">
        <v>8.0289999999999999</v>
      </c>
      <c r="IJ11" s="9">
        <v>2.875</v>
      </c>
      <c r="IK11" s="9">
        <v>5.1550000000000002</v>
      </c>
      <c r="IL11" s="9">
        <v>28.047999999999998</v>
      </c>
      <c r="IM11" s="9">
        <v>13.672000000000001</v>
      </c>
      <c r="IN11" s="9">
        <v>14.375999999999999</v>
      </c>
      <c r="IO11" s="9">
        <v>28.286000000000001</v>
      </c>
      <c r="IP11" s="9">
        <v>10.69</v>
      </c>
      <c r="IQ11" s="9">
        <v>17.596</v>
      </c>
    </row>
    <row r="12" spans="1:251">
      <c r="A12" s="10">
        <v>42401</v>
      </c>
      <c r="B12" s="9">
        <v>130.18299999999999</v>
      </c>
      <c r="C12" s="9">
        <v>34</v>
      </c>
      <c r="D12" s="9">
        <v>26</v>
      </c>
      <c r="E12" s="9">
        <v>36</v>
      </c>
      <c r="F12" s="9">
        <v>328.476</v>
      </c>
      <c r="G12" s="9">
        <v>108.05</v>
      </c>
      <c r="H12" s="9">
        <v>220.42599999999999</v>
      </c>
      <c r="I12" s="9">
        <v>33.304000000000002</v>
      </c>
      <c r="J12" s="9">
        <v>12.531000000000001</v>
      </c>
      <c r="K12" s="9">
        <v>20.773</v>
      </c>
      <c r="L12" s="9">
        <v>50.853999999999999</v>
      </c>
      <c r="M12" s="9">
        <v>20.887</v>
      </c>
      <c r="N12" s="9">
        <v>29.966999999999999</v>
      </c>
      <c r="O12" s="9">
        <v>86.370999999999995</v>
      </c>
      <c r="P12" s="9">
        <v>26.507000000000001</v>
      </c>
      <c r="Q12" s="9">
        <v>59.865000000000002</v>
      </c>
      <c r="R12" s="9">
        <v>157.947</v>
      </c>
      <c r="S12" s="9">
        <v>48.125999999999998</v>
      </c>
      <c r="T12" s="9">
        <v>109.821</v>
      </c>
      <c r="U12" s="9">
        <v>43</v>
      </c>
      <c r="V12" s="9">
        <v>34</v>
      </c>
      <c r="W12" s="9">
        <v>50</v>
      </c>
      <c r="X12" s="9">
        <v>145.095</v>
      </c>
      <c r="Y12" s="9">
        <v>45.601999999999997</v>
      </c>
      <c r="Z12" s="9">
        <v>99.492999999999995</v>
      </c>
      <c r="AA12" s="9">
        <v>14.329000000000001</v>
      </c>
      <c r="AB12" s="9">
        <v>4.0039999999999996</v>
      </c>
      <c r="AC12" s="9">
        <v>10.324999999999999</v>
      </c>
      <c r="AD12" s="9">
        <v>21.678000000000001</v>
      </c>
      <c r="AE12" s="9">
        <v>9.7550000000000008</v>
      </c>
      <c r="AF12" s="9">
        <v>11.923999999999999</v>
      </c>
      <c r="AG12" s="9">
        <v>38.438000000000002</v>
      </c>
      <c r="AH12" s="9">
        <v>12.013999999999999</v>
      </c>
      <c r="AI12" s="9">
        <v>26.423999999999999</v>
      </c>
      <c r="AJ12" s="9">
        <v>70.650000000000006</v>
      </c>
      <c r="AK12" s="9">
        <v>19.829000000000001</v>
      </c>
      <c r="AL12" s="9">
        <v>50.82</v>
      </c>
      <c r="AM12" s="9">
        <v>48.933</v>
      </c>
      <c r="AN12" s="9">
        <v>34</v>
      </c>
      <c r="AO12" s="9">
        <v>52</v>
      </c>
      <c r="AP12" s="9">
        <v>280.09399999999999</v>
      </c>
      <c r="AQ12" s="9">
        <v>112.837</v>
      </c>
      <c r="AR12" s="9">
        <v>167.25700000000001</v>
      </c>
      <c r="AS12" s="9">
        <v>37.332999999999998</v>
      </c>
      <c r="AT12" s="9">
        <v>16.010000000000002</v>
      </c>
      <c r="AU12" s="9">
        <v>21.323</v>
      </c>
      <c r="AV12" s="9">
        <v>47.619</v>
      </c>
      <c r="AW12" s="9">
        <v>18.728000000000002</v>
      </c>
      <c r="AX12" s="9">
        <v>28.890999999999998</v>
      </c>
      <c r="AY12" s="9">
        <v>75.048000000000002</v>
      </c>
      <c r="AZ12" s="9">
        <v>33.155999999999999</v>
      </c>
      <c r="BA12" s="9">
        <v>41.892000000000003</v>
      </c>
      <c r="BB12" s="9">
        <v>120.09399999999999</v>
      </c>
      <c r="BC12" s="9">
        <v>44.942999999999998</v>
      </c>
      <c r="BD12" s="9">
        <v>75.150999999999996</v>
      </c>
      <c r="BE12" s="9">
        <v>32.862000000000002</v>
      </c>
      <c r="BF12" s="9">
        <v>26</v>
      </c>
      <c r="BG12" s="9">
        <v>34</v>
      </c>
      <c r="BH12" s="9">
        <v>242.71899999999999</v>
      </c>
      <c r="BI12" s="9">
        <v>129.35599999999999</v>
      </c>
      <c r="BJ12" s="9">
        <v>113.363</v>
      </c>
      <c r="BK12" s="9">
        <v>27.266999999999999</v>
      </c>
      <c r="BL12" s="9">
        <v>17.175999999999998</v>
      </c>
      <c r="BM12" s="9">
        <v>10.090999999999999</v>
      </c>
      <c r="BN12" s="9">
        <v>39.656999999999996</v>
      </c>
      <c r="BO12" s="9">
        <v>22.742999999999999</v>
      </c>
      <c r="BP12" s="9">
        <v>16.914000000000001</v>
      </c>
      <c r="BQ12" s="9">
        <v>68.646000000000001</v>
      </c>
      <c r="BR12" s="9">
        <v>37.32</v>
      </c>
      <c r="BS12" s="9">
        <v>31.326000000000001</v>
      </c>
      <c r="BT12" s="9">
        <v>107.149</v>
      </c>
      <c r="BU12" s="9">
        <v>52.116999999999997</v>
      </c>
      <c r="BV12" s="9">
        <v>55.031999999999996</v>
      </c>
      <c r="BW12" s="9">
        <v>34</v>
      </c>
      <c r="BX12" s="9">
        <v>26</v>
      </c>
      <c r="BY12" s="9">
        <v>47</v>
      </c>
      <c r="BZ12" s="9">
        <v>348.24799999999999</v>
      </c>
      <c r="CA12" s="9">
        <v>110.83799999999999</v>
      </c>
      <c r="CB12" s="9">
        <v>237.41</v>
      </c>
      <c r="CC12" s="9">
        <v>41.969000000000001</v>
      </c>
      <c r="CD12" s="9">
        <v>18.422999999999998</v>
      </c>
      <c r="CE12" s="9">
        <v>23.545000000000002</v>
      </c>
      <c r="CF12" s="9">
        <v>54.009</v>
      </c>
      <c r="CG12" s="9">
        <v>22.663</v>
      </c>
      <c r="CH12" s="9">
        <v>31.346</v>
      </c>
      <c r="CI12" s="9">
        <v>98.76</v>
      </c>
      <c r="CJ12" s="9">
        <v>24.928000000000001</v>
      </c>
      <c r="CK12" s="9">
        <v>73.831999999999994</v>
      </c>
      <c r="CL12" s="9">
        <v>153.511</v>
      </c>
      <c r="CM12" s="9">
        <v>44.823999999999998</v>
      </c>
      <c r="CN12" s="9">
        <v>108.68600000000001</v>
      </c>
      <c r="CO12" s="9">
        <v>34</v>
      </c>
      <c r="CP12" s="9">
        <v>26</v>
      </c>
      <c r="CQ12" s="9">
        <v>40</v>
      </c>
      <c r="CR12" s="9">
        <v>436.90300000000002</v>
      </c>
      <c r="CS12" s="9">
        <v>181.34399999999999</v>
      </c>
      <c r="CT12" s="9">
        <v>255.55799999999999</v>
      </c>
      <c r="CU12" s="9">
        <v>51.783999999999999</v>
      </c>
      <c r="CV12" s="9">
        <v>19.843</v>
      </c>
      <c r="CW12" s="9">
        <v>31.940999999999999</v>
      </c>
      <c r="CX12" s="9">
        <v>63.905999999999999</v>
      </c>
      <c r="CY12" s="9">
        <v>26.6</v>
      </c>
      <c r="CZ12" s="9">
        <v>37.305</v>
      </c>
      <c r="DA12" s="9">
        <v>115.021</v>
      </c>
      <c r="DB12" s="9">
        <v>53.412999999999997</v>
      </c>
      <c r="DC12" s="9">
        <v>61.607999999999997</v>
      </c>
      <c r="DD12" s="9">
        <v>206.19200000000001</v>
      </c>
      <c r="DE12" s="9">
        <v>81.488</v>
      </c>
      <c r="DF12" s="9">
        <v>124.70399999999999</v>
      </c>
      <c r="DG12" s="9">
        <v>43</v>
      </c>
      <c r="DH12" s="9">
        <v>40.235999999999997</v>
      </c>
      <c r="DI12" s="9">
        <v>47</v>
      </c>
      <c r="DJ12" s="9">
        <v>152.66399999999999</v>
      </c>
      <c r="DK12" s="9">
        <v>69.694000000000003</v>
      </c>
      <c r="DL12" s="9">
        <v>82.97</v>
      </c>
      <c r="DM12" s="9">
        <v>9.7129999999999992</v>
      </c>
      <c r="DN12" s="9">
        <v>5.5179999999999998</v>
      </c>
      <c r="DO12" s="9">
        <v>4.1950000000000003</v>
      </c>
      <c r="DP12" s="9">
        <v>29.887</v>
      </c>
      <c r="DQ12" s="9">
        <v>16.222000000000001</v>
      </c>
      <c r="DR12" s="9">
        <v>13.664999999999999</v>
      </c>
      <c r="DS12" s="9">
        <v>39.844999999999999</v>
      </c>
      <c r="DT12" s="9">
        <v>20.506</v>
      </c>
      <c r="DU12" s="9">
        <v>19.338000000000001</v>
      </c>
      <c r="DV12" s="9">
        <v>73.218999999999994</v>
      </c>
      <c r="DW12" s="9">
        <v>27.446999999999999</v>
      </c>
      <c r="DX12" s="9">
        <v>45.771999999999998</v>
      </c>
      <c r="DY12" s="9">
        <v>47</v>
      </c>
      <c r="DZ12" s="9">
        <v>26</v>
      </c>
      <c r="EA12" s="9">
        <v>52</v>
      </c>
      <c r="EB12" s="9">
        <v>58.57</v>
      </c>
      <c r="EC12" s="9">
        <v>33.969000000000001</v>
      </c>
      <c r="ED12" s="9">
        <v>24.600999999999999</v>
      </c>
      <c r="EE12" s="9">
        <v>8.7680000000000007</v>
      </c>
      <c r="EF12" s="9">
        <v>5.9370000000000003</v>
      </c>
      <c r="EG12" s="9">
        <v>2.831</v>
      </c>
      <c r="EH12" s="9">
        <v>12.007</v>
      </c>
      <c r="EI12" s="9">
        <v>6.6269999999999998</v>
      </c>
      <c r="EJ12" s="9">
        <v>5.38</v>
      </c>
      <c r="EK12" s="9">
        <v>14.877000000000001</v>
      </c>
      <c r="EL12" s="9">
        <v>10.148999999999999</v>
      </c>
      <c r="EM12" s="9">
        <v>4.7279999999999998</v>
      </c>
      <c r="EN12" s="9">
        <v>22.917999999999999</v>
      </c>
      <c r="EO12" s="9">
        <v>11.256</v>
      </c>
      <c r="EP12" s="9">
        <v>11.662000000000001</v>
      </c>
      <c r="EQ12" s="9">
        <v>26</v>
      </c>
      <c r="ER12" s="9">
        <v>16.254000000000001</v>
      </c>
      <c r="ES12" s="9">
        <v>37.29</v>
      </c>
      <c r="ET12" s="9">
        <v>276.54899999999998</v>
      </c>
      <c r="EU12" s="9">
        <v>127.739</v>
      </c>
      <c r="EV12" s="9">
        <v>148.81100000000001</v>
      </c>
      <c r="EW12" s="9">
        <v>28.966999999999999</v>
      </c>
      <c r="EX12" s="9">
        <v>14.930999999999999</v>
      </c>
      <c r="EY12" s="9">
        <v>14.036</v>
      </c>
      <c r="EZ12" s="9">
        <v>42.661999999999999</v>
      </c>
      <c r="FA12" s="9">
        <v>20.687000000000001</v>
      </c>
      <c r="FB12" s="9">
        <v>21.975000000000001</v>
      </c>
      <c r="FC12" s="9">
        <v>84.194000000000003</v>
      </c>
      <c r="FD12" s="9">
        <v>40.423000000000002</v>
      </c>
      <c r="FE12" s="9">
        <v>43.77</v>
      </c>
      <c r="FF12" s="9">
        <v>120.72799999999999</v>
      </c>
      <c r="FG12" s="9">
        <v>51.698</v>
      </c>
      <c r="FH12" s="9">
        <v>69.028999999999996</v>
      </c>
      <c r="FI12" s="9">
        <v>39</v>
      </c>
      <c r="FJ12" s="9">
        <v>30</v>
      </c>
      <c r="FK12" s="9">
        <v>43</v>
      </c>
      <c r="FL12" s="9">
        <v>480.709</v>
      </c>
      <c r="FM12" s="9">
        <v>170.04599999999999</v>
      </c>
      <c r="FN12" s="9">
        <v>310.66300000000001</v>
      </c>
      <c r="FO12" s="9">
        <v>56.511000000000003</v>
      </c>
      <c r="FP12" s="9">
        <v>20.27</v>
      </c>
      <c r="FQ12" s="9">
        <v>36.24</v>
      </c>
      <c r="FR12" s="9">
        <v>82.046000000000006</v>
      </c>
      <c r="FS12" s="9">
        <v>34.268999999999998</v>
      </c>
      <c r="FT12" s="9">
        <v>47.777000000000001</v>
      </c>
      <c r="FU12" s="9">
        <v>129.988</v>
      </c>
      <c r="FV12" s="9">
        <v>47.892000000000003</v>
      </c>
      <c r="FW12" s="9">
        <v>82.094999999999999</v>
      </c>
      <c r="FX12" s="9">
        <v>212.16499999999999</v>
      </c>
      <c r="FY12" s="9">
        <v>67.614000000000004</v>
      </c>
      <c r="FZ12" s="9">
        <v>144.55099999999999</v>
      </c>
      <c r="GA12" s="9">
        <v>34</v>
      </c>
      <c r="GB12" s="9">
        <v>30</v>
      </c>
      <c r="GC12" s="9">
        <v>39</v>
      </c>
      <c r="GD12" s="9">
        <v>239.126</v>
      </c>
      <c r="GE12" s="9">
        <v>98.06</v>
      </c>
      <c r="GF12" s="9">
        <v>141.066</v>
      </c>
      <c r="GG12" s="9">
        <v>26.756</v>
      </c>
      <c r="GH12" s="9">
        <v>14.521000000000001</v>
      </c>
      <c r="GI12" s="9">
        <v>12.234999999999999</v>
      </c>
      <c r="GJ12" s="9">
        <v>35.100999999999999</v>
      </c>
      <c r="GK12" s="9">
        <v>17.157</v>
      </c>
      <c r="GL12" s="9">
        <v>17.943999999999999</v>
      </c>
      <c r="GM12" s="9">
        <v>54.322000000000003</v>
      </c>
      <c r="GN12" s="9">
        <v>20.68</v>
      </c>
      <c r="GO12" s="9">
        <v>33.642000000000003</v>
      </c>
      <c r="GP12" s="9">
        <v>122.947</v>
      </c>
      <c r="GQ12" s="9">
        <v>45.703000000000003</v>
      </c>
      <c r="GR12" s="9">
        <v>77.244</v>
      </c>
      <c r="GS12" s="9">
        <v>52</v>
      </c>
      <c r="GT12" s="9">
        <v>34</v>
      </c>
      <c r="GU12" s="9">
        <v>52</v>
      </c>
      <c r="GV12" s="9">
        <v>293.03500000000003</v>
      </c>
      <c r="GW12" s="9">
        <v>113.75</v>
      </c>
      <c r="GX12" s="9">
        <v>179.286</v>
      </c>
      <c r="GY12" s="9">
        <v>36.213999999999999</v>
      </c>
      <c r="GZ12" s="9">
        <v>14.996</v>
      </c>
      <c r="HA12" s="9">
        <v>21.218</v>
      </c>
      <c r="HB12" s="9">
        <v>44.767000000000003</v>
      </c>
      <c r="HC12" s="9">
        <v>18.164000000000001</v>
      </c>
      <c r="HD12" s="9">
        <v>26.602</v>
      </c>
      <c r="HE12" s="9">
        <v>75.885999999999996</v>
      </c>
      <c r="HF12" s="9">
        <v>28.161999999999999</v>
      </c>
      <c r="HG12" s="9">
        <v>47.722999999999999</v>
      </c>
      <c r="HH12" s="9">
        <v>136.16900000000001</v>
      </c>
      <c r="HI12" s="9">
        <v>52.427</v>
      </c>
      <c r="HJ12" s="9">
        <v>83.742000000000004</v>
      </c>
      <c r="HK12" s="9">
        <v>42.207000000000001</v>
      </c>
      <c r="HL12" s="9">
        <v>43</v>
      </c>
      <c r="HM12" s="9">
        <v>39</v>
      </c>
      <c r="HN12" s="9">
        <v>285.75700000000001</v>
      </c>
      <c r="HO12" s="9">
        <v>109.465</v>
      </c>
      <c r="HP12" s="9">
        <v>176.292</v>
      </c>
      <c r="HQ12" s="9">
        <v>35.125999999999998</v>
      </c>
      <c r="HR12" s="9">
        <v>13.909000000000001</v>
      </c>
      <c r="HS12" s="9">
        <v>21.218</v>
      </c>
      <c r="HT12" s="9">
        <v>44.767000000000003</v>
      </c>
      <c r="HU12" s="9">
        <v>18.164000000000001</v>
      </c>
      <c r="HV12" s="9">
        <v>26.602</v>
      </c>
      <c r="HW12" s="9">
        <v>74.045000000000002</v>
      </c>
      <c r="HX12" s="9">
        <v>26.963999999999999</v>
      </c>
      <c r="HY12" s="9">
        <v>47.08</v>
      </c>
      <c r="HZ12" s="9">
        <v>131.82</v>
      </c>
      <c r="IA12" s="9">
        <v>50.427999999999997</v>
      </c>
      <c r="IB12" s="9">
        <v>81.391999999999996</v>
      </c>
      <c r="IC12" s="9">
        <v>39</v>
      </c>
      <c r="ID12" s="9">
        <v>40.161000000000001</v>
      </c>
      <c r="IE12" s="9">
        <v>34</v>
      </c>
      <c r="IF12" s="9">
        <v>101.42400000000001</v>
      </c>
      <c r="IG12" s="9">
        <v>45.719000000000001</v>
      </c>
      <c r="IH12" s="9">
        <v>55.704999999999998</v>
      </c>
      <c r="II12" s="9">
        <v>15.289</v>
      </c>
      <c r="IJ12" s="9">
        <v>7.181</v>
      </c>
      <c r="IK12" s="9">
        <v>8.1080000000000005</v>
      </c>
      <c r="IL12" s="9">
        <v>23.175999999999998</v>
      </c>
      <c r="IM12" s="9">
        <v>10.38</v>
      </c>
      <c r="IN12" s="9">
        <v>12.795999999999999</v>
      </c>
      <c r="IO12" s="9">
        <v>29.518000000000001</v>
      </c>
      <c r="IP12" s="9">
        <v>12.617000000000001</v>
      </c>
      <c r="IQ12" s="9">
        <v>16.899999999999999</v>
      </c>
    </row>
    <row r="13" spans="1:251">
      <c r="A13" s="10">
        <v>42767</v>
      </c>
      <c r="B13" s="9">
        <v>127.373</v>
      </c>
      <c r="C13" s="9">
        <v>34</v>
      </c>
      <c r="D13" s="9">
        <v>26</v>
      </c>
      <c r="E13" s="9">
        <v>40</v>
      </c>
      <c r="F13" s="9">
        <v>323.82400000000001</v>
      </c>
      <c r="G13" s="9">
        <v>101.371</v>
      </c>
      <c r="H13" s="9">
        <v>222.453</v>
      </c>
      <c r="I13" s="9">
        <v>31.888999999999999</v>
      </c>
      <c r="J13" s="9">
        <v>11.2</v>
      </c>
      <c r="K13" s="9">
        <v>20.689</v>
      </c>
      <c r="L13" s="9">
        <v>49.365000000000002</v>
      </c>
      <c r="M13" s="9">
        <v>17.911999999999999</v>
      </c>
      <c r="N13" s="9">
        <v>31.452999999999999</v>
      </c>
      <c r="O13" s="9">
        <v>98.137</v>
      </c>
      <c r="P13" s="9">
        <v>31.655999999999999</v>
      </c>
      <c r="Q13" s="9">
        <v>66.481999999999999</v>
      </c>
      <c r="R13" s="9">
        <v>144.43299999999999</v>
      </c>
      <c r="S13" s="9">
        <v>40.603000000000002</v>
      </c>
      <c r="T13" s="9">
        <v>103.83</v>
      </c>
      <c r="U13" s="9">
        <v>35</v>
      </c>
      <c r="V13" s="9">
        <v>26</v>
      </c>
      <c r="W13" s="9">
        <v>43</v>
      </c>
      <c r="X13" s="9">
        <v>164.26</v>
      </c>
      <c r="Y13" s="9">
        <v>47.805999999999997</v>
      </c>
      <c r="Z13" s="9">
        <v>116.45399999999999</v>
      </c>
      <c r="AA13" s="9">
        <v>15.869</v>
      </c>
      <c r="AB13" s="9">
        <v>5.8769999999999998</v>
      </c>
      <c r="AC13" s="9">
        <v>9.9920000000000009</v>
      </c>
      <c r="AD13" s="9">
        <v>24.873000000000001</v>
      </c>
      <c r="AE13" s="9">
        <v>10.651999999999999</v>
      </c>
      <c r="AF13" s="9">
        <v>14.221</v>
      </c>
      <c r="AG13" s="9">
        <v>45.173000000000002</v>
      </c>
      <c r="AH13" s="9">
        <v>10.4</v>
      </c>
      <c r="AI13" s="9">
        <v>34.773000000000003</v>
      </c>
      <c r="AJ13" s="9">
        <v>78.344999999999999</v>
      </c>
      <c r="AK13" s="9">
        <v>20.876999999999999</v>
      </c>
      <c r="AL13" s="9">
        <v>57.468000000000004</v>
      </c>
      <c r="AM13" s="9">
        <v>47</v>
      </c>
      <c r="AN13" s="9">
        <v>42.588999999999999</v>
      </c>
      <c r="AO13" s="9">
        <v>47</v>
      </c>
      <c r="AP13" s="9">
        <v>289.73500000000001</v>
      </c>
      <c r="AQ13" s="9">
        <v>115.46299999999999</v>
      </c>
      <c r="AR13" s="9">
        <v>174.27199999999999</v>
      </c>
      <c r="AS13" s="9">
        <v>28.437000000000001</v>
      </c>
      <c r="AT13" s="9">
        <v>15.536</v>
      </c>
      <c r="AU13" s="9">
        <v>12.901</v>
      </c>
      <c r="AV13" s="9">
        <v>59.862000000000002</v>
      </c>
      <c r="AW13" s="9">
        <v>26.789000000000001</v>
      </c>
      <c r="AX13" s="9">
        <v>33.072000000000003</v>
      </c>
      <c r="AY13" s="9">
        <v>78.224999999999994</v>
      </c>
      <c r="AZ13" s="9">
        <v>29.83</v>
      </c>
      <c r="BA13" s="9">
        <v>48.393999999999998</v>
      </c>
      <c r="BB13" s="9">
        <v>123.212</v>
      </c>
      <c r="BC13" s="9">
        <v>43.308</v>
      </c>
      <c r="BD13" s="9">
        <v>79.903999999999996</v>
      </c>
      <c r="BE13" s="9">
        <v>30</v>
      </c>
      <c r="BF13" s="9">
        <v>24</v>
      </c>
      <c r="BG13" s="9">
        <v>43</v>
      </c>
      <c r="BH13" s="9">
        <v>244.70500000000001</v>
      </c>
      <c r="BI13" s="9">
        <v>136.749</v>
      </c>
      <c r="BJ13" s="9">
        <v>107.956</v>
      </c>
      <c r="BK13" s="9">
        <v>26.212</v>
      </c>
      <c r="BL13" s="9">
        <v>15.326000000000001</v>
      </c>
      <c r="BM13" s="9">
        <v>10.885</v>
      </c>
      <c r="BN13" s="9">
        <v>43.991999999999997</v>
      </c>
      <c r="BO13" s="9">
        <v>22.449000000000002</v>
      </c>
      <c r="BP13" s="9">
        <v>21.542999999999999</v>
      </c>
      <c r="BQ13" s="9">
        <v>74.427999999999997</v>
      </c>
      <c r="BR13" s="9">
        <v>46.37</v>
      </c>
      <c r="BS13" s="9">
        <v>28.058</v>
      </c>
      <c r="BT13" s="9">
        <v>100.074</v>
      </c>
      <c r="BU13" s="9">
        <v>52.603999999999999</v>
      </c>
      <c r="BV13" s="9">
        <v>47.469000000000001</v>
      </c>
      <c r="BW13" s="9">
        <v>34</v>
      </c>
      <c r="BX13" s="9">
        <v>34</v>
      </c>
      <c r="BY13" s="9">
        <v>34</v>
      </c>
      <c r="BZ13" s="9">
        <v>358.01900000000001</v>
      </c>
      <c r="CA13" s="9">
        <v>114.684</v>
      </c>
      <c r="CB13" s="9">
        <v>243.33500000000001</v>
      </c>
      <c r="CC13" s="9">
        <v>36.146000000000001</v>
      </c>
      <c r="CD13" s="9">
        <v>12.893000000000001</v>
      </c>
      <c r="CE13" s="9">
        <v>23.253</v>
      </c>
      <c r="CF13" s="9">
        <v>57.286999999999999</v>
      </c>
      <c r="CG13" s="9">
        <v>20.100999999999999</v>
      </c>
      <c r="CH13" s="9">
        <v>37.186999999999998</v>
      </c>
      <c r="CI13" s="9">
        <v>110.593</v>
      </c>
      <c r="CJ13" s="9">
        <v>37.207999999999998</v>
      </c>
      <c r="CK13" s="9">
        <v>73.385000000000005</v>
      </c>
      <c r="CL13" s="9">
        <v>153.994</v>
      </c>
      <c r="CM13" s="9">
        <v>44.482999999999997</v>
      </c>
      <c r="CN13" s="9">
        <v>109.51</v>
      </c>
      <c r="CO13" s="9">
        <v>34</v>
      </c>
      <c r="CP13" s="9">
        <v>26</v>
      </c>
      <c r="CQ13" s="9">
        <v>38.081000000000003</v>
      </c>
      <c r="CR13" s="9">
        <v>445.22899999999998</v>
      </c>
      <c r="CS13" s="9">
        <v>174.548</v>
      </c>
      <c r="CT13" s="9">
        <v>270.68099999999998</v>
      </c>
      <c r="CU13" s="9">
        <v>41.005000000000003</v>
      </c>
      <c r="CV13" s="9">
        <v>22.486999999999998</v>
      </c>
      <c r="CW13" s="9">
        <v>18.518000000000001</v>
      </c>
      <c r="CX13" s="9">
        <v>77.635000000000005</v>
      </c>
      <c r="CY13" s="9">
        <v>36.796999999999997</v>
      </c>
      <c r="CZ13" s="9">
        <v>40.838000000000001</v>
      </c>
      <c r="DA13" s="9">
        <v>118.95699999999999</v>
      </c>
      <c r="DB13" s="9">
        <v>43.137</v>
      </c>
      <c r="DC13" s="9">
        <v>75.820999999999998</v>
      </c>
      <c r="DD13" s="9">
        <v>207.63200000000001</v>
      </c>
      <c r="DE13" s="9">
        <v>72.128</v>
      </c>
      <c r="DF13" s="9">
        <v>135.50299999999999</v>
      </c>
      <c r="DG13" s="9">
        <v>43</v>
      </c>
      <c r="DH13" s="9">
        <v>30</v>
      </c>
      <c r="DI13" s="9">
        <v>51.255000000000003</v>
      </c>
      <c r="DJ13" s="9">
        <v>168.971</v>
      </c>
      <c r="DK13" s="9">
        <v>84.35</v>
      </c>
      <c r="DL13" s="9">
        <v>84.620999999999995</v>
      </c>
      <c r="DM13" s="9">
        <v>18.655000000000001</v>
      </c>
      <c r="DN13" s="9">
        <v>9.8160000000000007</v>
      </c>
      <c r="DO13" s="9">
        <v>8.8390000000000004</v>
      </c>
      <c r="DP13" s="9">
        <v>37.712000000000003</v>
      </c>
      <c r="DQ13" s="9">
        <v>17.954000000000001</v>
      </c>
      <c r="DR13" s="9">
        <v>19.757999999999999</v>
      </c>
      <c r="DS13" s="9">
        <v>48.448</v>
      </c>
      <c r="DT13" s="9">
        <v>27.221</v>
      </c>
      <c r="DU13" s="9">
        <v>21.225999999999999</v>
      </c>
      <c r="DV13" s="9">
        <v>64.156000000000006</v>
      </c>
      <c r="DW13" s="9">
        <v>29.359000000000002</v>
      </c>
      <c r="DX13" s="9">
        <v>34.796999999999997</v>
      </c>
      <c r="DY13" s="9">
        <v>26</v>
      </c>
      <c r="DZ13" s="9">
        <v>26</v>
      </c>
      <c r="EA13" s="9">
        <v>26</v>
      </c>
      <c r="EB13" s="9">
        <v>50.305</v>
      </c>
      <c r="EC13" s="9">
        <v>27.806999999999999</v>
      </c>
      <c r="ED13" s="9">
        <v>22.498000000000001</v>
      </c>
      <c r="EE13" s="9">
        <v>6.601</v>
      </c>
      <c r="EF13" s="9">
        <v>2.7429999999999999</v>
      </c>
      <c r="EG13" s="9">
        <v>3.8580000000000001</v>
      </c>
      <c r="EH13" s="9">
        <v>5.4569999999999999</v>
      </c>
      <c r="EI13" s="9">
        <v>2.9510000000000001</v>
      </c>
      <c r="EJ13" s="9">
        <v>2.5049999999999999</v>
      </c>
      <c r="EK13" s="9">
        <v>17.963999999999999</v>
      </c>
      <c r="EL13" s="9">
        <v>10.69</v>
      </c>
      <c r="EM13" s="9">
        <v>7.2750000000000004</v>
      </c>
      <c r="EN13" s="9">
        <v>20.282</v>
      </c>
      <c r="EO13" s="9">
        <v>11.422000000000001</v>
      </c>
      <c r="EP13" s="9">
        <v>8.86</v>
      </c>
      <c r="EQ13" s="9">
        <v>36</v>
      </c>
      <c r="ER13" s="9">
        <v>34.152999999999999</v>
      </c>
      <c r="ES13" s="9">
        <v>36</v>
      </c>
      <c r="ET13" s="9">
        <v>275.827</v>
      </c>
      <c r="EU13" s="9">
        <v>114.06100000000001</v>
      </c>
      <c r="EV13" s="9">
        <v>161.767</v>
      </c>
      <c r="EW13" s="9">
        <v>27.838000000000001</v>
      </c>
      <c r="EX13" s="9">
        <v>12.651999999999999</v>
      </c>
      <c r="EY13" s="9">
        <v>15.186</v>
      </c>
      <c r="EZ13" s="9">
        <v>58.39</v>
      </c>
      <c r="FA13" s="9">
        <v>26.744</v>
      </c>
      <c r="FB13" s="9">
        <v>31.646999999999998</v>
      </c>
      <c r="FC13" s="9">
        <v>86.149000000000001</v>
      </c>
      <c r="FD13" s="9">
        <v>35.523000000000003</v>
      </c>
      <c r="FE13" s="9">
        <v>50.625999999999998</v>
      </c>
      <c r="FF13" s="9">
        <v>103.45</v>
      </c>
      <c r="FG13" s="9">
        <v>39.142000000000003</v>
      </c>
      <c r="FH13" s="9">
        <v>64.308000000000007</v>
      </c>
      <c r="FI13" s="9">
        <v>26</v>
      </c>
      <c r="FJ13" s="9">
        <v>26</v>
      </c>
      <c r="FK13" s="9">
        <v>26</v>
      </c>
      <c r="FL13" s="9">
        <v>523.43499999999995</v>
      </c>
      <c r="FM13" s="9">
        <v>189.99</v>
      </c>
      <c r="FN13" s="9">
        <v>333.44499999999999</v>
      </c>
      <c r="FO13" s="9">
        <v>54.9</v>
      </c>
      <c r="FP13" s="9">
        <v>26.614999999999998</v>
      </c>
      <c r="FQ13" s="9">
        <v>28.285</v>
      </c>
      <c r="FR13" s="9">
        <v>84.238</v>
      </c>
      <c r="FS13" s="9">
        <v>32.853000000000002</v>
      </c>
      <c r="FT13" s="9">
        <v>51.384999999999998</v>
      </c>
      <c r="FU13" s="9">
        <v>146.565</v>
      </c>
      <c r="FV13" s="9">
        <v>53.345999999999997</v>
      </c>
      <c r="FW13" s="9">
        <v>93.218999999999994</v>
      </c>
      <c r="FX13" s="9">
        <v>237.732</v>
      </c>
      <c r="FY13" s="9">
        <v>77.176000000000002</v>
      </c>
      <c r="FZ13" s="9">
        <v>160.55600000000001</v>
      </c>
      <c r="GA13" s="9">
        <v>39</v>
      </c>
      <c r="GB13" s="9">
        <v>26</v>
      </c>
      <c r="GC13" s="9">
        <v>47.555999999999997</v>
      </c>
      <c r="GD13" s="9">
        <v>223.26</v>
      </c>
      <c r="GE13" s="9">
        <v>97.337999999999994</v>
      </c>
      <c r="GF13" s="9">
        <v>125.922</v>
      </c>
      <c r="GG13" s="9">
        <v>19.669</v>
      </c>
      <c r="GH13" s="9">
        <v>8.6720000000000006</v>
      </c>
      <c r="GI13" s="9">
        <v>10.997</v>
      </c>
      <c r="GJ13" s="9">
        <v>35.462000000000003</v>
      </c>
      <c r="GK13" s="9">
        <v>18.206</v>
      </c>
      <c r="GL13" s="9">
        <v>17.256</v>
      </c>
      <c r="GM13" s="9">
        <v>63.247999999999998</v>
      </c>
      <c r="GN13" s="9">
        <v>29.385999999999999</v>
      </c>
      <c r="GO13" s="9">
        <v>33.860999999999997</v>
      </c>
      <c r="GP13" s="9">
        <v>104.881</v>
      </c>
      <c r="GQ13" s="9">
        <v>41.073999999999998</v>
      </c>
      <c r="GR13" s="9">
        <v>63.807000000000002</v>
      </c>
      <c r="GS13" s="9">
        <v>43</v>
      </c>
      <c r="GT13" s="9">
        <v>34</v>
      </c>
      <c r="GU13" s="9">
        <v>52</v>
      </c>
      <c r="GV13" s="9">
        <v>297.661</v>
      </c>
      <c r="GW13" s="9">
        <v>119.754</v>
      </c>
      <c r="GX13" s="9">
        <v>177.90700000000001</v>
      </c>
      <c r="GY13" s="9">
        <v>30.029</v>
      </c>
      <c r="GZ13" s="9">
        <v>15.233000000000001</v>
      </c>
      <c r="HA13" s="9">
        <v>14.795999999999999</v>
      </c>
      <c r="HB13" s="9">
        <v>48.61</v>
      </c>
      <c r="HC13" s="9">
        <v>19.599</v>
      </c>
      <c r="HD13" s="9">
        <v>29.010999999999999</v>
      </c>
      <c r="HE13" s="9">
        <v>90.025999999999996</v>
      </c>
      <c r="HF13" s="9">
        <v>35.692</v>
      </c>
      <c r="HG13" s="9">
        <v>54.334000000000003</v>
      </c>
      <c r="HH13" s="9">
        <v>128.99600000000001</v>
      </c>
      <c r="HI13" s="9">
        <v>49.228999999999999</v>
      </c>
      <c r="HJ13" s="9">
        <v>79.766999999999996</v>
      </c>
      <c r="HK13" s="9">
        <v>39</v>
      </c>
      <c r="HL13" s="9">
        <v>30</v>
      </c>
      <c r="HM13" s="9">
        <v>42.069000000000003</v>
      </c>
      <c r="HN13" s="9">
        <v>289.97000000000003</v>
      </c>
      <c r="HO13" s="9">
        <v>113.94199999999999</v>
      </c>
      <c r="HP13" s="9">
        <v>176.02699999999999</v>
      </c>
      <c r="HQ13" s="9">
        <v>30.029</v>
      </c>
      <c r="HR13" s="9">
        <v>15.233000000000001</v>
      </c>
      <c r="HS13" s="9">
        <v>14.795999999999999</v>
      </c>
      <c r="HT13" s="9">
        <v>47.722999999999999</v>
      </c>
      <c r="HU13" s="9">
        <v>18.712</v>
      </c>
      <c r="HV13" s="9">
        <v>29.010999999999999</v>
      </c>
      <c r="HW13" s="9">
        <v>88.253</v>
      </c>
      <c r="HX13" s="9">
        <v>34.32</v>
      </c>
      <c r="HY13" s="9">
        <v>53.933</v>
      </c>
      <c r="HZ13" s="9">
        <v>123.965</v>
      </c>
      <c r="IA13" s="9">
        <v>45.677</v>
      </c>
      <c r="IB13" s="9">
        <v>78.287999999999997</v>
      </c>
      <c r="IC13" s="9">
        <v>34</v>
      </c>
      <c r="ID13" s="9">
        <v>26</v>
      </c>
      <c r="IE13" s="9">
        <v>40</v>
      </c>
      <c r="IF13" s="9">
        <v>103.26</v>
      </c>
      <c r="IG13" s="9">
        <v>45.975000000000001</v>
      </c>
      <c r="IH13" s="9">
        <v>57.284999999999997</v>
      </c>
      <c r="II13" s="9">
        <v>13.576000000000001</v>
      </c>
      <c r="IJ13" s="9">
        <v>6.1230000000000002</v>
      </c>
      <c r="IK13" s="9">
        <v>7.4530000000000003</v>
      </c>
      <c r="IL13" s="9">
        <v>21.416</v>
      </c>
      <c r="IM13" s="9">
        <v>10.093999999999999</v>
      </c>
      <c r="IN13" s="9">
        <v>11.321999999999999</v>
      </c>
      <c r="IO13" s="9">
        <v>33.058</v>
      </c>
      <c r="IP13" s="9">
        <v>15.259</v>
      </c>
      <c r="IQ13" s="9">
        <v>17.8</v>
      </c>
    </row>
    <row r="14" spans="1:251">
      <c r="A14" s="10">
        <v>43132</v>
      </c>
      <c r="B14" s="9">
        <v>137.494</v>
      </c>
      <c r="C14" s="9">
        <v>40</v>
      </c>
      <c r="D14" s="9">
        <v>34</v>
      </c>
      <c r="E14" s="9">
        <v>44.305</v>
      </c>
      <c r="F14" s="9">
        <v>335.26499999999999</v>
      </c>
      <c r="G14" s="9">
        <v>112.783</v>
      </c>
      <c r="H14" s="9">
        <v>222.48099999999999</v>
      </c>
      <c r="I14" s="9">
        <v>31.553999999999998</v>
      </c>
      <c r="J14" s="9">
        <v>10.115</v>
      </c>
      <c r="K14" s="9">
        <v>21.439</v>
      </c>
      <c r="L14" s="9">
        <v>62.77</v>
      </c>
      <c r="M14" s="9">
        <v>21.059000000000001</v>
      </c>
      <c r="N14" s="9">
        <v>41.710999999999999</v>
      </c>
      <c r="O14" s="9">
        <v>81.906000000000006</v>
      </c>
      <c r="P14" s="9">
        <v>26.452999999999999</v>
      </c>
      <c r="Q14" s="9">
        <v>55.453000000000003</v>
      </c>
      <c r="R14" s="9">
        <v>159.03399999999999</v>
      </c>
      <c r="S14" s="9">
        <v>55.155999999999999</v>
      </c>
      <c r="T14" s="9">
        <v>103.878</v>
      </c>
      <c r="U14" s="9">
        <v>45.716999999999999</v>
      </c>
      <c r="V14" s="9">
        <v>47.402000000000001</v>
      </c>
      <c r="W14" s="9">
        <v>43</v>
      </c>
      <c r="X14" s="9">
        <v>158.952</v>
      </c>
      <c r="Y14" s="9">
        <v>47.645000000000003</v>
      </c>
      <c r="Z14" s="9">
        <v>111.306</v>
      </c>
      <c r="AA14" s="9">
        <v>13.712999999999999</v>
      </c>
      <c r="AB14" s="9">
        <v>1.9870000000000001</v>
      </c>
      <c r="AC14" s="9">
        <v>11.726000000000001</v>
      </c>
      <c r="AD14" s="9">
        <v>33.191000000000003</v>
      </c>
      <c r="AE14" s="9">
        <v>12.535</v>
      </c>
      <c r="AF14" s="9">
        <v>20.655999999999999</v>
      </c>
      <c r="AG14" s="9">
        <v>37.652999999999999</v>
      </c>
      <c r="AH14" s="9">
        <v>10.993</v>
      </c>
      <c r="AI14" s="9">
        <v>26.658999999999999</v>
      </c>
      <c r="AJ14" s="9">
        <v>74.394999999999996</v>
      </c>
      <c r="AK14" s="9">
        <v>22.13</v>
      </c>
      <c r="AL14" s="9">
        <v>52.265000000000001</v>
      </c>
      <c r="AM14" s="9">
        <v>43</v>
      </c>
      <c r="AN14" s="9">
        <v>40</v>
      </c>
      <c r="AO14" s="9">
        <v>43</v>
      </c>
      <c r="AP14" s="9">
        <v>272.06099999999998</v>
      </c>
      <c r="AQ14" s="9">
        <v>103.682</v>
      </c>
      <c r="AR14" s="9">
        <v>168.37899999999999</v>
      </c>
      <c r="AS14" s="9">
        <v>28.734999999999999</v>
      </c>
      <c r="AT14" s="9">
        <v>11.55</v>
      </c>
      <c r="AU14" s="9">
        <v>17.184999999999999</v>
      </c>
      <c r="AV14" s="9">
        <v>44.427</v>
      </c>
      <c r="AW14" s="9">
        <v>18.189</v>
      </c>
      <c r="AX14" s="9">
        <v>26.238</v>
      </c>
      <c r="AY14" s="9">
        <v>71.950999999999993</v>
      </c>
      <c r="AZ14" s="9">
        <v>26.696999999999999</v>
      </c>
      <c r="BA14" s="9">
        <v>45.253999999999998</v>
      </c>
      <c r="BB14" s="9">
        <v>126.94799999999999</v>
      </c>
      <c r="BC14" s="9">
        <v>47.246000000000002</v>
      </c>
      <c r="BD14" s="9">
        <v>79.701999999999998</v>
      </c>
      <c r="BE14" s="9">
        <v>43</v>
      </c>
      <c r="BF14" s="9">
        <v>39</v>
      </c>
      <c r="BG14" s="9">
        <v>47</v>
      </c>
      <c r="BH14" s="9">
        <v>262.47399999999999</v>
      </c>
      <c r="BI14" s="9">
        <v>128.56899999999999</v>
      </c>
      <c r="BJ14" s="9">
        <v>133.905</v>
      </c>
      <c r="BK14" s="9">
        <v>29.321999999999999</v>
      </c>
      <c r="BL14" s="9">
        <v>14.372999999999999</v>
      </c>
      <c r="BM14" s="9">
        <v>14.949</v>
      </c>
      <c r="BN14" s="9">
        <v>51.414999999999999</v>
      </c>
      <c r="BO14" s="9">
        <v>26.302</v>
      </c>
      <c r="BP14" s="9">
        <v>25.113</v>
      </c>
      <c r="BQ14" s="9">
        <v>69.784999999999997</v>
      </c>
      <c r="BR14" s="9">
        <v>33.734000000000002</v>
      </c>
      <c r="BS14" s="9">
        <v>36.051000000000002</v>
      </c>
      <c r="BT14" s="9">
        <v>111.953</v>
      </c>
      <c r="BU14" s="9">
        <v>54.161000000000001</v>
      </c>
      <c r="BV14" s="9">
        <v>57.792000000000002</v>
      </c>
      <c r="BW14" s="9">
        <v>34</v>
      </c>
      <c r="BX14" s="9">
        <v>30</v>
      </c>
      <c r="BY14" s="9">
        <v>40</v>
      </c>
      <c r="BZ14" s="9">
        <v>371.99700000000001</v>
      </c>
      <c r="CA14" s="9">
        <v>117.611</v>
      </c>
      <c r="CB14" s="9">
        <v>254.386</v>
      </c>
      <c r="CC14" s="9">
        <v>42.456000000000003</v>
      </c>
      <c r="CD14" s="9">
        <v>10.868</v>
      </c>
      <c r="CE14" s="9">
        <v>31.588999999999999</v>
      </c>
      <c r="CF14" s="9">
        <v>73.56</v>
      </c>
      <c r="CG14" s="9">
        <v>22.265999999999998</v>
      </c>
      <c r="CH14" s="9">
        <v>51.293999999999997</v>
      </c>
      <c r="CI14" s="9">
        <v>91.194999999999993</v>
      </c>
      <c r="CJ14" s="9">
        <v>30.125</v>
      </c>
      <c r="CK14" s="9">
        <v>61.07</v>
      </c>
      <c r="CL14" s="9">
        <v>164.78700000000001</v>
      </c>
      <c r="CM14" s="9">
        <v>54.353000000000002</v>
      </c>
      <c r="CN14" s="9">
        <v>110.434</v>
      </c>
      <c r="CO14" s="9">
        <v>39</v>
      </c>
      <c r="CP14" s="9">
        <v>40.395000000000003</v>
      </c>
      <c r="CQ14" s="9">
        <v>35</v>
      </c>
      <c r="CR14" s="9">
        <v>431.22699999999998</v>
      </c>
      <c r="CS14" s="9">
        <v>173.667</v>
      </c>
      <c r="CT14" s="9">
        <v>257.56</v>
      </c>
      <c r="CU14" s="9">
        <v>39.109000000000002</v>
      </c>
      <c r="CV14" s="9">
        <v>18.739999999999998</v>
      </c>
      <c r="CW14" s="9">
        <v>20.369</v>
      </c>
      <c r="CX14" s="9">
        <v>79.103999999999999</v>
      </c>
      <c r="CY14" s="9">
        <v>35.329000000000001</v>
      </c>
      <c r="CZ14" s="9">
        <v>43.774000000000001</v>
      </c>
      <c r="DA14" s="9">
        <v>110.26900000000001</v>
      </c>
      <c r="DB14" s="9">
        <v>43.734999999999999</v>
      </c>
      <c r="DC14" s="9">
        <v>66.533000000000001</v>
      </c>
      <c r="DD14" s="9">
        <v>202.74600000000001</v>
      </c>
      <c r="DE14" s="9">
        <v>75.861999999999995</v>
      </c>
      <c r="DF14" s="9">
        <v>126.884</v>
      </c>
      <c r="DG14" s="9">
        <v>45.023000000000003</v>
      </c>
      <c r="DH14" s="9">
        <v>34</v>
      </c>
      <c r="DI14" s="9">
        <v>51</v>
      </c>
      <c r="DJ14" s="9">
        <v>181.71299999999999</v>
      </c>
      <c r="DK14" s="9">
        <v>80.578999999999994</v>
      </c>
      <c r="DL14" s="9">
        <v>101.134</v>
      </c>
      <c r="DM14" s="9">
        <v>17.279</v>
      </c>
      <c r="DN14" s="9">
        <v>6.9729999999999999</v>
      </c>
      <c r="DO14" s="9">
        <v>10.307</v>
      </c>
      <c r="DP14" s="9">
        <v>32.725000000000001</v>
      </c>
      <c r="DQ14" s="9">
        <v>17.065000000000001</v>
      </c>
      <c r="DR14" s="9">
        <v>15.659000000000001</v>
      </c>
      <c r="DS14" s="9">
        <v>50.036999999999999</v>
      </c>
      <c r="DT14" s="9">
        <v>19.655999999999999</v>
      </c>
      <c r="DU14" s="9">
        <v>30.381</v>
      </c>
      <c r="DV14" s="9">
        <v>81.671999999999997</v>
      </c>
      <c r="DW14" s="9">
        <v>36.884999999999998</v>
      </c>
      <c r="DX14" s="9">
        <v>44.786999999999999</v>
      </c>
      <c r="DY14" s="9">
        <v>40</v>
      </c>
      <c r="DZ14" s="9">
        <v>40</v>
      </c>
      <c r="EA14" s="9">
        <v>43</v>
      </c>
      <c r="EB14" s="9">
        <v>43.814</v>
      </c>
      <c r="EC14" s="9">
        <v>20.821999999999999</v>
      </c>
      <c r="ED14" s="9">
        <v>22.992999999999999</v>
      </c>
      <c r="EE14" s="9">
        <v>4.4800000000000004</v>
      </c>
      <c r="EF14" s="9">
        <v>1.4450000000000001</v>
      </c>
      <c r="EG14" s="9">
        <v>3.036</v>
      </c>
      <c r="EH14" s="9">
        <v>6.415</v>
      </c>
      <c r="EI14" s="9">
        <v>3.4249999999999998</v>
      </c>
      <c r="EJ14" s="9">
        <v>2.99</v>
      </c>
      <c r="EK14" s="9">
        <v>9.7949999999999999</v>
      </c>
      <c r="EL14" s="9">
        <v>4.3609999999999998</v>
      </c>
      <c r="EM14" s="9">
        <v>5.4340000000000002</v>
      </c>
      <c r="EN14" s="9">
        <v>23.123999999999999</v>
      </c>
      <c r="EO14" s="9">
        <v>11.590999999999999</v>
      </c>
      <c r="EP14" s="9">
        <v>11.532999999999999</v>
      </c>
      <c r="EQ14" s="9">
        <v>52</v>
      </c>
      <c r="ER14" s="9">
        <v>52</v>
      </c>
      <c r="ES14" s="9">
        <v>51.192999999999998</v>
      </c>
      <c r="ET14" s="9">
        <v>279.74</v>
      </c>
      <c r="EU14" s="9">
        <v>108.911</v>
      </c>
      <c r="EV14" s="9">
        <v>170.82900000000001</v>
      </c>
      <c r="EW14" s="9">
        <v>20.241</v>
      </c>
      <c r="EX14" s="9">
        <v>10.085000000000001</v>
      </c>
      <c r="EY14" s="9">
        <v>10.156000000000001</v>
      </c>
      <c r="EZ14" s="9">
        <v>50.725999999999999</v>
      </c>
      <c r="FA14" s="9">
        <v>22.402999999999999</v>
      </c>
      <c r="FB14" s="9">
        <v>28.323</v>
      </c>
      <c r="FC14" s="9">
        <v>75.853999999999999</v>
      </c>
      <c r="FD14" s="9">
        <v>26.672000000000001</v>
      </c>
      <c r="FE14" s="9">
        <v>49.183</v>
      </c>
      <c r="FF14" s="9">
        <v>132.91900000000001</v>
      </c>
      <c r="FG14" s="9">
        <v>49.750999999999998</v>
      </c>
      <c r="FH14" s="9">
        <v>83.168000000000006</v>
      </c>
      <c r="FI14" s="9">
        <v>47</v>
      </c>
      <c r="FJ14" s="9">
        <v>40</v>
      </c>
      <c r="FK14" s="9">
        <v>48</v>
      </c>
      <c r="FL14" s="9">
        <v>528.14400000000001</v>
      </c>
      <c r="FM14" s="9">
        <v>189.25299999999999</v>
      </c>
      <c r="FN14" s="9">
        <v>338.89100000000002</v>
      </c>
      <c r="FO14" s="9">
        <v>59.814</v>
      </c>
      <c r="FP14" s="9">
        <v>18.645</v>
      </c>
      <c r="FQ14" s="9">
        <v>41.168999999999997</v>
      </c>
      <c r="FR14" s="9">
        <v>102.962</v>
      </c>
      <c r="FS14" s="9">
        <v>36.957999999999998</v>
      </c>
      <c r="FT14" s="9">
        <v>66.004000000000005</v>
      </c>
      <c r="FU14" s="9">
        <v>136.97300000000001</v>
      </c>
      <c r="FV14" s="9">
        <v>51.250999999999998</v>
      </c>
      <c r="FW14" s="9">
        <v>85.721999999999994</v>
      </c>
      <c r="FX14" s="9">
        <v>228.39599999999999</v>
      </c>
      <c r="FY14" s="9">
        <v>82.399000000000001</v>
      </c>
      <c r="FZ14" s="9">
        <v>145.99600000000001</v>
      </c>
      <c r="GA14" s="9">
        <v>34</v>
      </c>
      <c r="GB14" s="9">
        <v>34</v>
      </c>
      <c r="GC14" s="9">
        <v>34.290999999999997</v>
      </c>
      <c r="GD14" s="9">
        <v>220.86699999999999</v>
      </c>
      <c r="GE14" s="9">
        <v>94.515000000000001</v>
      </c>
      <c r="GF14" s="9">
        <v>126.352</v>
      </c>
      <c r="GG14" s="9">
        <v>23.268999999999998</v>
      </c>
      <c r="GH14" s="9">
        <v>9.2949999999999999</v>
      </c>
      <c r="GI14" s="9">
        <v>13.974</v>
      </c>
      <c r="GJ14" s="9">
        <v>38.115000000000002</v>
      </c>
      <c r="GK14" s="9">
        <v>18.725000000000001</v>
      </c>
      <c r="GL14" s="9">
        <v>19.39</v>
      </c>
      <c r="GM14" s="9">
        <v>48.468000000000004</v>
      </c>
      <c r="GN14" s="9">
        <v>19.954000000000001</v>
      </c>
      <c r="GO14" s="9">
        <v>28.513999999999999</v>
      </c>
      <c r="GP14" s="9">
        <v>111.015</v>
      </c>
      <c r="GQ14" s="9">
        <v>46.540999999999997</v>
      </c>
      <c r="GR14" s="9">
        <v>64.474000000000004</v>
      </c>
      <c r="GS14" s="9">
        <v>52</v>
      </c>
      <c r="GT14" s="9">
        <v>48.993000000000002</v>
      </c>
      <c r="GU14" s="9">
        <v>52</v>
      </c>
      <c r="GV14" s="9">
        <v>321.07400000000001</v>
      </c>
      <c r="GW14" s="9">
        <v>121.768</v>
      </c>
      <c r="GX14" s="9">
        <v>199.30600000000001</v>
      </c>
      <c r="GY14" s="9">
        <v>34.984000000000002</v>
      </c>
      <c r="GZ14" s="9">
        <v>14.205</v>
      </c>
      <c r="HA14" s="9">
        <v>20.779</v>
      </c>
      <c r="HB14" s="9">
        <v>60.271000000000001</v>
      </c>
      <c r="HC14" s="9">
        <v>23.353999999999999</v>
      </c>
      <c r="HD14" s="9">
        <v>36.917000000000002</v>
      </c>
      <c r="HE14" s="9">
        <v>80.174000000000007</v>
      </c>
      <c r="HF14" s="9">
        <v>29.942</v>
      </c>
      <c r="HG14" s="9">
        <v>50.231999999999999</v>
      </c>
      <c r="HH14" s="9">
        <v>145.64500000000001</v>
      </c>
      <c r="HI14" s="9">
        <v>54.265999999999998</v>
      </c>
      <c r="HJ14" s="9">
        <v>91.378</v>
      </c>
      <c r="HK14" s="9">
        <v>39.466000000000001</v>
      </c>
      <c r="HL14" s="9">
        <v>39</v>
      </c>
      <c r="HM14" s="9">
        <v>40.527999999999999</v>
      </c>
      <c r="HN14" s="9">
        <v>313.21100000000001</v>
      </c>
      <c r="HO14" s="9">
        <v>116.285</v>
      </c>
      <c r="HP14" s="9">
        <v>196.92599999999999</v>
      </c>
      <c r="HQ14" s="9">
        <v>34.984000000000002</v>
      </c>
      <c r="HR14" s="9">
        <v>14.205</v>
      </c>
      <c r="HS14" s="9">
        <v>20.779</v>
      </c>
      <c r="HT14" s="9">
        <v>59.149000000000001</v>
      </c>
      <c r="HU14" s="9">
        <v>22.231999999999999</v>
      </c>
      <c r="HV14" s="9">
        <v>36.917000000000002</v>
      </c>
      <c r="HW14" s="9">
        <v>79.203000000000003</v>
      </c>
      <c r="HX14" s="9">
        <v>28.971</v>
      </c>
      <c r="HY14" s="9">
        <v>50.231999999999999</v>
      </c>
      <c r="HZ14" s="9">
        <v>139.874</v>
      </c>
      <c r="IA14" s="9">
        <v>50.877000000000002</v>
      </c>
      <c r="IB14" s="9">
        <v>88.998000000000005</v>
      </c>
      <c r="IC14" s="9">
        <v>37.585999999999999</v>
      </c>
      <c r="ID14" s="9">
        <v>34</v>
      </c>
      <c r="IE14" s="9">
        <v>39.393999999999998</v>
      </c>
      <c r="IF14" s="9">
        <v>111.86799999999999</v>
      </c>
      <c r="IG14" s="9">
        <v>50.595999999999997</v>
      </c>
      <c r="IH14" s="9">
        <v>61.271999999999998</v>
      </c>
      <c r="II14" s="9">
        <v>9.7669999999999995</v>
      </c>
      <c r="IJ14" s="9">
        <v>5.4029999999999996</v>
      </c>
      <c r="IK14" s="9">
        <v>4.3639999999999999</v>
      </c>
      <c r="IL14" s="9">
        <v>26.503</v>
      </c>
      <c r="IM14" s="9">
        <v>11.377000000000001</v>
      </c>
      <c r="IN14" s="9">
        <v>15.125999999999999</v>
      </c>
      <c r="IO14" s="9">
        <v>31.762</v>
      </c>
      <c r="IP14" s="9">
        <v>12.725</v>
      </c>
      <c r="IQ14" s="9">
        <v>19.036999999999999</v>
      </c>
    </row>
    <row r="15" spans="1:251">
      <c r="A15" s="10">
        <v>43497</v>
      </c>
      <c r="B15" s="9">
        <v>136.98599999999999</v>
      </c>
      <c r="C15" s="9">
        <v>41.954999999999998</v>
      </c>
      <c r="D15" s="9">
        <v>34</v>
      </c>
      <c r="E15" s="9">
        <v>47</v>
      </c>
      <c r="F15" s="9">
        <v>326.01799999999997</v>
      </c>
      <c r="G15" s="9">
        <v>107.61</v>
      </c>
      <c r="H15" s="9">
        <v>218.40899999999999</v>
      </c>
      <c r="I15" s="9">
        <v>38.552999999999997</v>
      </c>
      <c r="J15" s="9">
        <v>9.18</v>
      </c>
      <c r="K15" s="9">
        <v>29.373999999999999</v>
      </c>
      <c r="L15" s="9">
        <v>55.441000000000003</v>
      </c>
      <c r="M15" s="9">
        <v>18.815999999999999</v>
      </c>
      <c r="N15" s="9">
        <v>36.625</v>
      </c>
      <c r="O15" s="9">
        <v>84.787000000000006</v>
      </c>
      <c r="P15" s="9">
        <v>34.051000000000002</v>
      </c>
      <c r="Q15" s="9">
        <v>50.735999999999997</v>
      </c>
      <c r="R15" s="9">
        <v>147.23699999999999</v>
      </c>
      <c r="S15" s="9">
        <v>45.563000000000002</v>
      </c>
      <c r="T15" s="9">
        <v>101.67400000000001</v>
      </c>
      <c r="U15" s="9">
        <v>34</v>
      </c>
      <c r="V15" s="9">
        <v>32.776000000000003</v>
      </c>
      <c r="W15" s="9">
        <v>39</v>
      </c>
      <c r="X15" s="9">
        <v>163.66800000000001</v>
      </c>
      <c r="Y15" s="9">
        <v>50.694000000000003</v>
      </c>
      <c r="Z15" s="9">
        <v>112.97499999999999</v>
      </c>
      <c r="AA15" s="9">
        <v>17.704999999999998</v>
      </c>
      <c r="AB15" s="9">
        <v>3.9350000000000001</v>
      </c>
      <c r="AC15" s="9">
        <v>13.77</v>
      </c>
      <c r="AD15" s="9">
        <v>27.457999999999998</v>
      </c>
      <c r="AE15" s="9">
        <v>10.852</v>
      </c>
      <c r="AF15" s="9">
        <v>16.605</v>
      </c>
      <c r="AG15" s="9">
        <v>41.23</v>
      </c>
      <c r="AH15" s="9">
        <v>12.547000000000001</v>
      </c>
      <c r="AI15" s="9">
        <v>28.683</v>
      </c>
      <c r="AJ15" s="9">
        <v>77.275000000000006</v>
      </c>
      <c r="AK15" s="9">
        <v>23.359000000000002</v>
      </c>
      <c r="AL15" s="9">
        <v>53.915999999999997</v>
      </c>
      <c r="AM15" s="9">
        <v>40</v>
      </c>
      <c r="AN15" s="9">
        <v>43.140999999999998</v>
      </c>
      <c r="AO15" s="9">
        <v>34</v>
      </c>
      <c r="AP15" s="9">
        <v>279.25900000000001</v>
      </c>
      <c r="AQ15" s="9">
        <v>107.232</v>
      </c>
      <c r="AR15" s="9">
        <v>172.02600000000001</v>
      </c>
      <c r="AS15" s="9">
        <v>27.177</v>
      </c>
      <c r="AT15" s="9">
        <v>10.073</v>
      </c>
      <c r="AU15" s="9">
        <v>17.103999999999999</v>
      </c>
      <c r="AV15" s="9">
        <v>50.417999999999999</v>
      </c>
      <c r="AW15" s="9">
        <v>17.16</v>
      </c>
      <c r="AX15" s="9">
        <v>33.258000000000003</v>
      </c>
      <c r="AY15" s="9">
        <v>63.779000000000003</v>
      </c>
      <c r="AZ15" s="9">
        <v>22.74</v>
      </c>
      <c r="BA15" s="9">
        <v>41.039000000000001</v>
      </c>
      <c r="BB15" s="9">
        <v>137.88499999999999</v>
      </c>
      <c r="BC15" s="9">
        <v>57.259</v>
      </c>
      <c r="BD15" s="9">
        <v>80.626000000000005</v>
      </c>
      <c r="BE15" s="9">
        <v>50</v>
      </c>
      <c r="BF15" s="9">
        <v>52</v>
      </c>
      <c r="BG15" s="9">
        <v>40</v>
      </c>
      <c r="BH15" s="9">
        <v>236.36099999999999</v>
      </c>
      <c r="BI15" s="9">
        <v>124.962</v>
      </c>
      <c r="BJ15" s="9">
        <v>111.399</v>
      </c>
      <c r="BK15" s="9">
        <v>30.388000000000002</v>
      </c>
      <c r="BL15" s="9">
        <v>18.363</v>
      </c>
      <c r="BM15" s="9">
        <v>12.025</v>
      </c>
      <c r="BN15" s="9">
        <v>44.203000000000003</v>
      </c>
      <c r="BO15" s="9">
        <v>28.902000000000001</v>
      </c>
      <c r="BP15" s="9">
        <v>15.301</v>
      </c>
      <c r="BQ15" s="9">
        <v>58.177999999999997</v>
      </c>
      <c r="BR15" s="9">
        <v>30.463999999999999</v>
      </c>
      <c r="BS15" s="9">
        <v>27.713999999999999</v>
      </c>
      <c r="BT15" s="9">
        <v>103.593</v>
      </c>
      <c r="BU15" s="9">
        <v>47.232999999999997</v>
      </c>
      <c r="BV15" s="9">
        <v>56.36</v>
      </c>
      <c r="BW15" s="9">
        <v>34</v>
      </c>
      <c r="BX15" s="9">
        <v>26</v>
      </c>
      <c r="BY15" s="9">
        <v>52</v>
      </c>
      <c r="BZ15" s="9">
        <v>361.75200000000001</v>
      </c>
      <c r="CA15" s="9">
        <v>122.178</v>
      </c>
      <c r="CB15" s="9">
        <v>239.57400000000001</v>
      </c>
      <c r="CC15" s="9">
        <v>40.893000000000001</v>
      </c>
      <c r="CD15" s="9">
        <v>10.840999999999999</v>
      </c>
      <c r="CE15" s="9">
        <v>30.053000000000001</v>
      </c>
      <c r="CF15" s="9">
        <v>63.201000000000001</v>
      </c>
      <c r="CG15" s="9">
        <v>25.280999999999999</v>
      </c>
      <c r="CH15" s="9">
        <v>37.92</v>
      </c>
      <c r="CI15" s="9">
        <v>87.986000000000004</v>
      </c>
      <c r="CJ15" s="9">
        <v>31.308</v>
      </c>
      <c r="CK15" s="9">
        <v>56.677999999999997</v>
      </c>
      <c r="CL15" s="9">
        <v>169.672</v>
      </c>
      <c r="CM15" s="9">
        <v>54.747999999999998</v>
      </c>
      <c r="CN15" s="9">
        <v>114.92400000000001</v>
      </c>
      <c r="CO15" s="9">
        <v>37.648000000000003</v>
      </c>
      <c r="CP15" s="9">
        <v>34</v>
      </c>
      <c r="CQ15" s="9">
        <v>41.256999999999998</v>
      </c>
      <c r="CR15" s="9">
        <v>428.59300000000002</v>
      </c>
      <c r="CS15" s="9">
        <v>166.16499999999999</v>
      </c>
      <c r="CT15" s="9">
        <v>262.42899999999997</v>
      </c>
      <c r="CU15" s="9">
        <v>49.776000000000003</v>
      </c>
      <c r="CV15" s="9">
        <v>17.882000000000001</v>
      </c>
      <c r="CW15" s="9">
        <v>31.893999999999998</v>
      </c>
      <c r="CX15" s="9">
        <v>77.658000000000001</v>
      </c>
      <c r="CY15" s="9">
        <v>34.781999999999996</v>
      </c>
      <c r="CZ15" s="9">
        <v>42.875999999999998</v>
      </c>
      <c r="DA15" s="9">
        <v>108.583</v>
      </c>
      <c r="DB15" s="9">
        <v>46.603000000000002</v>
      </c>
      <c r="DC15" s="9">
        <v>61.98</v>
      </c>
      <c r="DD15" s="9">
        <v>192.57599999999999</v>
      </c>
      <c r="DE15" s="9">
        <v>66.897999999999996</v>
      </c>
      <c r="DF15" s="9">
        <v>125.679</v>
      </c>
      <c r="DG15" s="9">
        <v>34.805999999999997</v>
      </c>
      <c r="DH15" s="9">
        <v>30</v>
      </c>
      <c r="DI15" s="9">
        <v>43</v>
      </c>
      <c r="DJ15" s="9">
        <v>158.291</v>
      </c>
      <c r="DK15" s="9">
        <v>72.323999999999998</v>
      </c>
      <c r="DL15" s="9">
        <v>85.965999999999994</v>
      </c>
      <c r="DM15" s="9">
        <v>15.454000000000001</v>
      </c>
      <c r="DN15" s="9">
        <v>7.3860000000000001</v>
      </c>
      <c r="DO15" s="9">
        <v>8.0670000000000002</v>
      </c>
      <c r="DP15" s="9">
        <v>26.869</v>
      </c>
      <c r="DQ15" s="9">
        <v>11.691000000000001</v>
      </c>
      <c r="DR15" s="9">
        <v>15.177</v>
      </c>
      <c r="DS15" s="9">
        <v>38.506</v>
      </c>
      <c r="DT15" s="9">
        <v>15.285</v>
      </c>
      <c r="DU15" s="9">
        <v>23.221</v>
      </c>
      <c r="DV15" s="9">
        <v>77.462000000000003</v>
      </c>
      <c r="DW15" s="9">
        <v>37.962000000000003</v>
      </c>
      <c r="DX15" s="9">
        <v>39.500999999999998</v>
      </c>
      <c r="DY15" s="9">
        <v>49.290999999999997</v>
      </c>
      <c r="DZ15" s="9">
        <v>52</v>
      </c>
      <c r="EA15" s="9">
        <v>40</v>
      </c>
      <c r="EB15" s="9">
        <v>56.670999999999999</v>
      </c>
      <c r="EC15" s="9">
        <v>29.831</v>
      </c>
      <c r="ED15" s="9">
        <v>26.84</v>
      </c>
      <c r="EE15" s="9">
        <v>7.7009999999999996</v>
      </c>
      <c r="EF15" s="9">
        <v>5.4429999999999996</v>
      </c>
      <c r="EG15" s="9">
        <v>2.258</v>
      </c>
      <c r="EH15" s="9">
        <v>9.7929999999999993</v>
      </c>
      <c r="EI15" s="9">
        <v>3.976</v>
      </c>
      <c r="EJ15" s="9">
        <v>5.8159999999999998</v>
      </c>
      <c r="EK15" s="9">
        <v>12.897</v>
      </c>
      <c r="EL15" s="9">
        <v>6.6050000000000004</v>
      </c>
      <c r="EM15" s="9">
        <v>6.2930000000000001</v>
      </c>
      <c r="EN15" s="9">
        <v>26.28</v>
      </c>
      <c r="EO15" s="9">
        <v>13.807</v>
      </c>
      <c r="EP15" s="9">
        <v>12.472</v>
      </c>
      <c r="EQ15" s="9">
        <v>40</v>
      </c>
      <c r="ER15" s="9">
        <v>38.386000000000003</v>
      </c>
      <c r="ES15" s="9">
        <v>43</v>
      </c>
      <c r="ET15" s="9">
        <v>253.27199999999999</v>
      </c>
      <c r="EU15" s="9">
        <v>104.01300000000001</v>
      </c>
      <c r="EV15" s="9">
        <v>149.25899999999999</v>
      </c>
      <c r="EW15" s="9">
        <v>28.753</v>
      </c>
      <c r="EX15" s="9">
        <v>13.858000000000001</v>
      </c>
      <c r="EY15" s="9">
        <v>14.895</v>
      </c>
      <c r="EZ15" s="9">
        <v>51.768999999999998</v>
      </c>
      <c r="FA15" s="9">
        <v>21.965</v>
      </c>
      <c r="FB15" s="9">
        <v>29.805</v>
      </c>
      <c r="FC15" s="9">
        <v>59.491999999999997</v>
      </c>
      <c r="FD15" s="9">
        <v>28.076000000000001</v>
      </c>
      <c r="FE15" s="9">
        <v>31.416</v>
      </c>
      <c r="FF15" s="9">
        <v>113.258</v>
      </c>
      <c r="FG15" s="9">
        <v>40.113999999999997</v>
      </c>
      <c r="FH15" s="9">
        <v>73.143000000000001</v>
      </c>
      <c r="FI15" s="9">
        <v>34</v>
      </c>
      <c r="FJ15" s="9">
        <v>26</v>
      </c>
      <c r="FK15" s="9">
        <v>50</v>
      </c>
      <c r="FL15" s="9">
        <v>530.15099999999995</v>
      </c>
      <c r="FM15" s="9">
        <v>200.59700000000001</v>
      </c>
      <c r="FN15" s="9">
        <v>329.55399999999997</v>
      </c>
      <c r="FO15" s="9">
        <v>62.811999999999998</v>
      </c>
      <c r="FP15" s="9">
        <v>18.059000000000001</v>
      </c>
      <c r="FQ15" s="9">
        <v>44.753</v>
      </c>
      <c r="FR15" s="9">
        <v>83.936999999999998</v>
      </c>
      <c r="FS15" s="9">
        <v>36.072000000000003</v>
      </c>
      <c r="FT15" s="9">
        <v>47.863999999999997</v>
      </c>
      <c r="FU15" s="9">
        <v>138.249</v>
      </c>
      <c r="FV15" s="9">
        <v>52.395000000000003</v>
      </c>
      <c r="FW15" s="9">
        <v>85.855000000000004</v>
      </c>
      <c r="FX15" s="9">
        <v>245.15299999999999</v>
      </c>
      <c r="FY15" s="9">
        <v>94.070999999999998</v>
      </c>
      <c r="FZ15" s="9">
        <v>151.08199999999999</v>
      </c>
      <c r="GA15" s="9">
        <v>39</v>
      </c>
      <c r="GB15" s="9">
        <v>42.603999999999999</v>
      </c>
      <c r="GC15" s="9">
        <v>35.286999999999999</v>
      </c>
      <c r="GD15" s="9">
        <v>221.88399999999999</v>
      </c>
      <c r="GE15" s="9">
        <v>85.887</v>
      </c>
      <c r="GF15" s="9">
        <v>135.99700000000001</v>
      </c>
      <c r="GG15" s="9">
        <v>22.259</v>
      </c>
      <c r="GH15" s="9">
        <v>9.6349999999999998</v>
      </c>
      <c r="GI15" s="9">
        <v>12.624000000000001</v>
      </c>
      <c r="GJ15" s="9">
        <v>41.814</v>
      </c>
      <c r="GK15" s="9">
        <v>17.693000000000001</v>
      </c>
      <c r="GL15" s="9">
        <v>24.12</v>
      </c>
      <c r="GM15" s="9">
        <v>50.231999999999999</v>
      </c>
      <c r="GN15" s="9">
        <v>19.331</v>
      </c>
      <c r="GO15" s="9">
        <v>30.901</v>
      </c>
      <c r="GP15" s="9">
        <v>107.57899999999999</v>
      </c>
      <c r="GQ15" s="9">
        <v>39.228000000000002</v>
      </c>
      <c r="GR15" s="9">
        <v>68.350999999999999</v>
      </c>
      <c r="GS15" s="9">
        <v>43</v>
      </c>
      <c r="GT15" s="9">
        <v>34.746000000000002</v>
      </c>
      <c r="GU15" s="9">
        <v>51.981000000000002</v>
      </c>
      <c r="GV15" s="9">
        <v>291.28300000000002</v>
      </c>
      <c r="GW15" s="9">
        <v>118.39100000000001</v>
      </c>
      <c r="GX15" s="9">
        <v>172.89099999999999</v>
      </c>
      <c r="GY15" s="9">
        <v>32.079000000000001</v>
      </c>
      <c r="GZ15" s="9">
        <v>10.742000000000001</v>
      </c>
      <c r="HA15" s="9">
        <v>21.337</v>
      </c>
      <c r="HB15" s="9">
        <v>54.356999999999999</v>
      </c>
      <c r="HC15" s="9">
        <v>26.231999999999999</v>
      </c>
      <c r="HD15" s="9">
        <v>28.125</v>
      </c>
      <c r="HE15" s="9">
        <v>75.247</v>
      </c>
      <c r="HF15" s="9">
        <v>30.28</v>
      </c>
      <c r="HG15" s="9">
        <v>44.968000000000004</v>
      </c>
      <c r="HH15" s="9">
        <v>129.59899999999999</v>
      </c>
      <c r="HI15" s="9">
        <v>51.137999999999998</v>
      </c>
      <c r="HJ15" s="9">
        <v>78.462000000000003</v>
      </c>
      <c r="HK15" s="9">
        <v>34</v>
      </c>
      <c r="HL15" s="9">
        <v>33.991</v>
      </c>
      <c r="HM15" s="9">
        <v>34.079000000000001</v>
      </c>
      <c r="HN15" s="9">
        <v>285.68</v>
      </c>
      <c r="HO15" s="9">
        <v>114.187</v>
      </c>
      <c r="HP15" s="9">
        <v>171.49299999999999</v>
      </c>
      <c r="HQ15" s="9">
        <v>32.079000000000001</v>
      </c>
      <c r="HR15" s="9">
        <v>10.742000000000001</v>
      </c>
      <c r="HS15" s="9">
        <v>21.337</v>
      </c>
      <c r="HT15" s="9">
        <v>53.956000000000003</v>
      </c>
      <c r="HU15" s="9">
        <v>26.231999999999999</v>
      </c>
      <c r="HV15" s="9">
        <v>27.724</v>
      </c>
      <c r="HW15" s="9">
        <v>74.762</v>
      </c>
      <c r="HX15" s="9">
        <v>30.28</v>
      </c>
      <c r="HY15" s="9">
        <v>44.482999999999997</v>
      </c>
      <c r="HZ15" s="9">
        <v>124.88200000000001</v>
      </c>
      <c r="IA15" s="9">
        <v>46.933</v>
      </c>
      <c r="IB15" s="9">
        <v>77.948999999999998</v>
      </c>
      <c r="IC15" s="9">
        <v>34</v>
      </c>
      <c r="ID15" s="9">
        <v>30</v>
      </c>
      <c r="IE15" s="9">
        <v>35.679000000000002</v>
      </c>
      <c r="IF15" s="9">
        <v>97.725999999999999</v>
      </c>
      <c r="IG15" s="9">
        <v>44.71</v>
      </c>
      <c r="IH15" s="9">
        <v>53.015999999999998</v>
      </c>
      <c r="II15" s="9">
        <v>15.444000000000001</v>
      </c>
      <c r="IJ15" s="9">
        <v>5.7729999999999997</v>
      </c>
      <c r="IK15" s="9">
        <v>9.6709999999999994</v>
      </c>
      <c r="IL15" s="9">
        <v>22.742000000000001</v>
      </c>
      <c r="IM15" s="9">
        <v>12.927</v>
      </c>
      <c r="IN15" s="9">
        <v>9.8149999999999995</v>
      </c>
      <c r="IO15" s="9">
        <v>30.984999999999999</v>
      </c>
      <c r="IP15" s="9">
        <v>15.321</v>
      </c>
      <c r="IQ15" s="9">
        <v>15.663</v>
      </c>
    </row>
    <row r="16" spans="1:251">
      <c r="A16" s="10">
        <v>43862</v>
      </c>
      <c r="B16" s="9">
        <v>139.73599999999999</v>
      </c>
      <c r="C16" s="9">
        <v>30</v>
      </c>
      <c r="D16" s="9">
        <v>26</v>
      </c>
      <c r="E16" s="9">
        <v>34</v>
      </c>
      <c r="F16" s="9">
        <v>362.45</v>
      </c>
      <c r="G16" s="9">
        <v>114.202</v>
      </c>
      <c r="H16" s="9">
        <v>248.24799999999999</v>
      </c>
      <c r="I16" s="9">
        <v>38.033000000000001</v>
      </c>
      <c r="J16" s="9">
        <v>10.412000000000001</v>
      </c>
      <c r="K16" s="9">
        <v>27.620999999999999</v>
      </c>
      <c r="L16" s="9">
        <v>52.883000000000003</v>
      </c>
      <c r="M16" s="9">
        <v>15.052</v>
      </c>
      <c r="N16" s="9">
        <v>37.831000000000003</v>
      </c>
      <c r="O16" s="9">
        <v>97.599000000000004</v>
      </c>
      <c r="P16" s="9">
        <v>31.114999999999998</v>
      </c>
      <c r="Q16" s="9">
        <v>66.483999999999995</v>
      </c>
      <c r="R16" s="9">
        <v>173.935</v>
      </c>
      <c r="S16" s="9">
        <v>57.622</v>
      </c>
      <c r="T16" s="9">
        <v>116.312</v>
      </c>
      <c r="U16" s="9">
        <v>47</v>
      </c>
      <c r="V16" s="9">
        <v>52</v>
      </c>
      <c r="W16" s="9">
        <v>47</v>
      </c>
      <c r="X16" s="9">
        <v>158.94300000000001</v>
      </c>
      <c r="Y16" s="9">
        <v>47.521000000000001</v>
      </c>
      <c r="Z16" s="9">
        <v>111.422</v>
      </c>
      <c r="AA16" s="9">
        <v>18.978000000000002</v>
      </c>
      <c r="AB16" s="9">
        <v>4.4969999999999999</v>
      </c>
      <c r="AC16" s="9">
        <v>14.481</v>
      </c>
      <c r="AD16" s="9">
        <v>25.736000000000001</v>
      </c>
      <c r="AE16" s="9">
        <v>8.5250000000000004</v>
      </c>
      <c r="AF16" s="9">
        <v>17.210999999999999</v>
      </c>
      <c r="AG16" s="9">
        <v>47.180999999999997</v>
      </c>
      <c r="AH16" s="9">
        <v>17.895</v>
      </c>
      <c r="AI16" s="9">
        <v>29.286000000000001</v>
      </c>
      <c r="AJ16" s="9">
        <v>67.048000000000002</v>
      </c>
      <c r="AK16" s="9">
        <v>16.605</v>
      </c>
      <c r="AL16" s="9">
        <v>50.442999999999998</v>
      </c>
      <c r="AM16" s="9">
        <v>34</v>
      </c>
      <c r="AN16" s="9">
        <v>26</v>
      </c>
      <c r="AO16" s="9">
        <v>39</v>
      </c>
      <c r="AP16" s="9">
        <v>307.35899999999998</v>
      </c>
      <c r="AQ16" s="9">
        <v>114.40300000000001</v>
      </c>
      <c r="AR16" s="9">
        <v>192.95599999999999</v>
      </c>
      <c r="AS16" s="9">
        <v>34.360999999999997</v>
      </c>
      <c r="AT16" s="9">
        <v>14.032</v>
      </c>
      <c r="AU16" s="9">
        <v>20.329000000000001</v>
      </c>
      <c r="AV16" s="9">
        <v>56.097000000000001</v>
      </c>
      <c r="AW16" s="9">
        <v>17.605</v>
      </c>
      <c r="AX16" s="9">
        <v>38.491999999999997</v>
      </c>
      <c r="AY16" s="9">
        <v>79.483000000000004</v>
      </c>
      <c r="AZ16" s="9">
        <v>32.637999999999998</v>
      </c>
      <c r="BA16" s="9">
        <v>46.844999999999999</v>
      </c>
      <c r="BB16" s="9">
        <v>137.41800000000001</v>
      </c>
      <c r="BC16" s="9">
        <v>50.128</v>
      </c>
      <c r="BD16" s="9">
        <v>87.29</v>
      </c>
      <c r="BE16" s="9">
        <v>34</v>
      </c>
      <c r="BF16" s="9">
        <v>34</v>
      </c>
      <c r="BG16" s="9">
        <v>34</v>
      </c>
      <c r="BH16" s="9">
        <v>245.21799999999999</v>
      </c>
      <c r="BI16" s="9">
        <v>130.393</v>
      </c>
      <c r="BJ16" s="9">
        <v>114.825</v>
      </c>
      <c r="BK16" s="9">
        <v>34.578000000000003</v>
      </c>
      <c r="BL16" s="9">
        <v>19.594000000000001</v>
      </c>
      <c r="BM16" s="9">
        <v>14.984</v>
      </c>
      <c r="BN16" s="9">
        <v>44.695</v>
      </c>
      <c r="BO16" s="9">
        <v>26.794</v>
      </c>
      <c r="BP16" s="9">
        <v>17.899999999999999</v>
      </c>
      <c r="BQ16" s="9">
        <v>70.253</v>
      </c>
      <c r="BR16" s="9">
        <v>40.759</v>
      </c>
      <c r="BS16" s="9">
        <v>29.494</v>
      </c>
      <c r="BT16" s="9">
        <v>95.691999999999993</v>
      </c>
      <c r="BU16" s="9">
        <v>43.246000000000002</v>
      </c>
      <c r="BV16" s="9">
        <v>52.445999999999998</v>
      </c>
      <c r="BW16" s="9">
        <v>26</v>
      </c>
      <c r="BX16" s="9">
        <v>24.702999999999999</v>
      </c>
      <c r="BY16" s="9">
        <v>30.041</v>
      </c>
      <c r="BZ16" s="9">
        <v>396.73599999999999</v>
      </c>
      <c r="CA16" s="9">
        <v>118.867</v>
      </c>
      <c r="CB16" s="9">
        <v>277.86900000000003</v>
      </c>
      <c r="CC16" s="9">
        <v>52.320999999999998</v>
      </c>
      <c r="CD16" s="9">
        <v>13.682</v>
      </c>
      <c r="CE16" s="9">
        <v>38.639000000000003</v>
      </c>
      <c r="CF16" s="9">
        <v>62.329000000000001</v>
      </c>
      <c r="CG16" s="9">
        <v>20.56</v>
      </c>
      <c r="CH16" s="9">
        <v>41.768999999999998</v>
      </c>
      <c r="CI16" s="9">
        <v>99.603999999999999</v>
      </c>
      <c r="CJ16" s="9">
        <v>29.876999999999999</v>
      </c>
      <c r="CK16" s="9">
        <v>69.725999999999999</v>
      </c>
      <c r="CL16" s="9">
        <v>182.482</v>
      </c>
      <c r="CM16" s="9">
        <v>54.747999999999998</v>
      </c>
      <c r="CN16" s="9">
        <v>127.73399999999999</v>
      </c>
      <c r="CO16" s="9">
        <v>40</v>
      </c>
      <c r="CP16" s="9">
        <v>36.36</v>
      </c>
      <c r="CQ16" s="9">
        <v>43</v>
      </c>
      <c r="CR16" s="9">
        <v>463.49700000000001</v>
      </c>
      <c r="CS16" s="9">
        <v>179.75899999999999</v>
      </c>
      <c r="CT16" s="9">
        <v>283.73700000000002</v>
      </c>
      <c r="CU16" s="9">
        <v>52.831000000000003</v>
      </c>
      <c r="CV16" s="9">
        <v>26.143000000000001</v>
      </c>
      <c r="CW16" s="9">
        <v>26.689</v>
      </c>
      <c r="CX16" s="9">
        <v>72.643000000000001</v>
      </c>
      <c r="CY16" s="9">
        <v>24.727</v>
      </c>
      <c r="CZ16" s="9">
        <v>47.915999999999997</v>
      </c>
      <c r="DA16" s="9">
        <v>127.999</v>
      </c>
      <c r="DB16" s="9">
        <v>52.689</v>
      </c>
      <c r="DC16" s="9">
        <v>75.31</v>
      </c>
      <c r="DD16" s="9">
        <v>210.023</v>
      </c>
      <c r="DE16" s="9">
        <v>76.2</v>
      </c>
      <c r="DF16" s="9">
        <v>133.82300000000001</v>
      </c>
      <c r="DG16" s="9">
        <v>37.186999999999998</v>
      </c>
      <c r="DH16" s="9">
        <v>26</v>
      </c>
      <c r="DI16" s="9">
        <v>45.78</v>
      </c>
      <c r="DJ16" s="9">
        <v>168.22800000000001</v>
      </c>
      <c r="DK16" s="9">
        <v>81.113</v>
      </c>
      <c r="DL16" s="9">
        <v>87.114999999999995</v>
      </c>
      <c r="DM16" s="9">
        <v>15.593</v>
      </c>
      <c r="DN16" s="9">
        <v>5.2850000000000001</v>
      </c>
      <c r="DO16" s="9">
        <v>10.307</v>
      </c>
      <c r="DP16" s="9">
        <v>34.526000000000003</v>
      </c>
      <c r="DQ16" s="9">
        <v>17.266999999999999</v>
      </c>
      <c r="DR16" s="9">
        <v>17.259</v>
      </c>
      <c r="DS16" s="9">
        <v>55.905000000000001</v>
      </c>
      <c r="DT16" s="9">
        <v>33.509</v>
      </c>
      <c r="DU16" s="9">
        <v>22.396000000000001</v>
      </c>
      <c r="DV16" s="9">
        <v>62.204000000000001</v>
      </c>
      <c r="DW16" s="9">
        <v>25.053000000000001</v>
      </c>
      <c r="DX16" s="9">
        <v>37.151000000000003</v>
      </c>
      <c r="DY16" s="9">
        <v>26</v>
      </c>
      <c r="DZ16" s="9">
        <v>26</v>
      </c>
      <c r="EA16" s="9">
        <v>26.283000000000001</v>
      </c>
      <c r="EB16" s="9">
        <v>45.51</v>
      </c>
      <c r="EC16" s="9">
        <v>26.779</v>
      </c>
      <c r="ED16" s="9">
        <v>18.73</v>
      </c>
      <c r="EE16" s="9">
        <v>5.2060000000000004</v>
      </c>
      <c r="EF16" s="9">
        <v>3.4249999999999998</v>
      </c>
      <c r="EG16" s="9">
        <v>1.7809999999999999</v>
      </c>
      <c r="EH16" s="9">
        <v>9.9120000000000008</v>
      </c>
      <c r="EI16" s="9">
        <v>5.4219999999999997</v>
      </c>
      <c r="EJ16" s="9">
        <v>4.49</v>
      </c>
      <c r="EK16" s="9">
        <v>11.009</v>
      </c>
      <c r="EL16" s="9">
        <v>6.3330000000000002</v>
      </c>
      <c r="EM16" s="9">
        <v>4.6760000000000002</v>
      </c>
      <c r="EN16" s="9">
        <v>19.382999999999999</v>
      </c>
      <c r="EO16" s="9">
        <v>11.6</v>
      </c>
      <c r="EP16" s="9">
        <v>7.7830000000000004</v>
      </c>
      <c r="EQ16" s="9">
        <v>28.756</v>
      </c>
      <c r="ER16" s="9">
        <v>35.521000000000001</v>
      </c>
      <c r="ES16" s="9">
        <v>26</v>
      </c>
      <c r="ET16" s="9">
        <v>281.86</v>
      </c>
      <c r="EU16" s="9">
        <v>113.66500000000001</v>
      </c>
      <c r="EV16" s="9">
        <v>168.19399999999999</v>
      </c>
      <c r="EW16" s="9">
        <v>32.198</v>
      </c>
      <c r="EX16" s="9">
        <v>11.593999999999999</v>
      </c>
      <c r="EY16" s="9">
        <v>20.603000000000002</v>
      </c>
      <c r="EZ16" s="9">
        <v>51.868000000000002</v>
      </c>
      <c r="FA16" s="9">
        <v>22.465</v>
      </c>
      <c r="FB16" s="9">
        <v>29.402999999999999</v>
      </c>
      <c r="FC16" s="9">
        <v>83.447999999999993</v>
      </c>
      <c r="FD16" s="9">
        <v>34.472999999999999</v>
      </c>
      <c r="FE16" s="9">
        <v>48.975000000000001</v>
      </c>
      <c r="FF16" s="9">
        <v>114.346</v>
      </c>
      <c r="FG16" s="9">
        <v>45.133000000000003</v>
      </c>
      <c r="FH16" s="9">
        <v>69.212999999999994</v>
      </c>
      <c r="FI16" s="9">
        <v>26</v>
      </c>
      <c r="FJ16" s="9">
        <v>26</v>
      </c>
      <c r="FK16" s="9">
        <v>26</v>
      </c>
      <c r="FL16" s="9">
        <v>522.447</v>
      </c>
      <c r="FM16" s="9">
        <v>183.749</v>
      </c>
      <c r="FN16" s="9">
        <v>338.697</v>
      </c>
      <c r="FO16" s="9">
        <v>67.846000000000004</v>
      </c>
      <c r="FP16" s="9">
        <v>22.863</v>
      </c>
      <c r="FQ16" s="9">
        <v>44.982999999999997</v>
      </c>
      <c r="FR16" s="9">
        <v>83.96</v>
      </c>
      <c r="FS16" s="9">
        <v>33.109000000000002</v>
      </c>
      <c r="FT16" s="9">
        <v>50.850999999999999</v>
      </c>
      <c r="FU16" s="9">
        <v>139.87200000000001</v>
      </c>
      <c r="FV16" s="9">
        <v>55.027999999999999</v>
      </c>
      <c r="FW16" s="9">
        <v>84.843000000000004</v>
      </c>
      <c r="FX16" s="9">
        <v>230.76900000000001</v>
      </c>
      <c r="FY16" s="9">
        <v>72.748999999999995</v>
      </c>
      <c r="FZ16" s="9">
        <v>158.02000000000001</v>
      </c>
      <c r="GA16" s="9">
        <v>34</v>
      </c>
      <c r="GB16" s="9">
        <v>26</v>
      </c>
      <c r="GC16" s="9">
        <v>40</v>
      </c>
      <c r="GD16" s="9">
        <v>269.66399999999999</v>
      </c>
      <c r="GE16" s="9">
        <v>109.105</v>
      </c>
      <c r="GF16" s="9">
        <v>160.559</v>
      </c>
      <c r="GG16" s="9">
        <v>25.907</v>
      </c>
      <c r="GH16" s="9">
        <v>14.077</v>
      </c>
      <c r="GI16" s="9">
        <v>11.829000000000001</v>
      </c>
      <c r="GJ16" s="9">
        <v>43.582999999999998</v>
      </c>
      <c r="GK16" s="9">
        <v>12.401999999999999</v>
      </c>
      <c r="GL16" s="9">
        <v>31.181000000000001</v>
      </c>
      <c r="GM16" s="9">
        <v>71.197000000000003</v>
      </c>
      <c r="GN16" s="9">
        <v>32.905999999999999</v>
      </c>
      <c r="GO16" s="9">
        <v>38.290999999999997</v>
      </c>
      <c r="GP16" s="9">
        <v>128.97800000000001</v>
      </c>
      <c r="GQ16" s="9">
        <v>49.719000000000001</v>
      </c>
      <c r="GR16" s="9">
        <v>79.257999999999996</v>
      </c>
      <c r="GS16" s="9">
        <v>47</v>
      </c>
      <c r="GT16" s="9">
        <v>39</v>
      </c>
      <c r="GU16" s="9">
        <v>47</v>
      </c>
      <c r="GV16" s="9">
        <v>324.40600000000001</v>
      </c>
      <c r="GW16" s="9">
        <v>118.932</v>
      </c>
      <c r="GX16" s="9">
        <v>205.47399999999999</v>
      </c>
      <c r="GY16" s="9">
        <v>38.052999999999997</v>
      </c>
      <c r="GZ16" s="9">
        <v>18.702000000000002</v>
      </c>
      <c r="HA16" s="9">
        <v>19.350999999999999</v>
      </c>
      <c r="HB16" s="9">
        <v>50.77</v>
      </c>
      <c r="HC16" s="9">
        <v>14.987</v>
      </c>
      <c r="HD16" s="9">
        <v>35.781999999999996</v>
      </c>
      <c r="HE16" s="9">
        <v>98.17</v>
      </c>
      <c r="HF16" s="9">
        <v>36.703000000000003</v>
      </c>
      <c r="HG16" s="9">
        <v>61.466999999999999</v>
      </c>
      <c r="HH16" s="9">
        <v>137.41300000000001</v>
      </c>
      <c r="HI16" s="9">
        <v>48.539000000000001</v>
      </c>
      <c r="HJ16" s="9">
        <v>88.873999999999995</v>
      </c>
      <c r="HK16" s="9">
        <v>34</v>
      </c>
      <c r="HL16" s="9">
        <v>30</v>
      </c>
      <c r="HM16" s="9">
        <v>34</v>
      </c>
      <c r="HN16" s="9">
        <v>317.19299999999998</v>
      </c>
      <c r="HO16" s="9">
        <v>115.27800000000001</v>
      </c>
      <c r="HP16" s="9">
        <v>201.916</v>
      </c>
      <c r="HQ16" s="9">
        <v>36.476999999999997</v>
      </c>
      <c r="HR16" s="9">
        <v>17.969000000000001</v>
      </c>
      <c r="HS16" s="9">
        <v>18.507000000000001</v>
      </c>
      <c r="HT16" s="9">
        <v>49.482999999999997</v>
      </c>
      <c r="HU16" s="9">
        <v>14.333</v>
      </c>
      <c r="HV16" s="9">
        <v>35.151000000000003</v>
      </c>
      <c r="HW16" s="9">
        <v>96.274000000000001</v>
      </c>
      <c r="HX16" s="9">
        <v>35.646999999999998</v>
      </c>
      <c r="HY16" s="9">
        <v>60.627000000000002</v>
      </c>
      <c r="HZ16" s="9">
        <v>134.959</v>
      </c>
      <c r="IA16" s="9">
        <v>47.329000000000001</v>
      </c>
      <c r="IB16" s="9">
        <v>87.631</v>
      </c>
      <c r="IC16" s="9">
        <v>34</v>
      </c>
      <c r="ID16" s="9">
        <v>30</v>
      </c>
      <c r="IE16" s="9">
        <v>34</v>
      </c>
      <c r="IF16" s="9">
        <v>119.35</v>
      </c>
      <c r="IG16" s="9">
        <v>50.911999999999999</v>
      </c>
      <c r="IH16" s="9">
        <v>68.438000000000002</v>
      </c>
      <c r="II16" s="9">
        <v>14.609</v>
      </c>
      <c r="IJ16" s="9">
        <v>7.9109999999999996</v>
      </c>
      <c r="IK16" s="9">
        <v>6.6980000000000004</v>
      </c>
      <c r="IL16" s="9">
        <v>21.71</v>
      </c>
      <c r="IM16" s="9">
        <v>7.9729999999999999</v>
      </c>
      <c r="IN16" s="9">
        <v>13.736000000000001</v>
      </c>
      <c r="IO16" s="9">
        <v>39.241999999999997</v>
      </c>
      <c r="IP16" s="9">
        <v>17.07</v>
      </c>
      <c r="IQ16" s="9">
        <v>22.172999999999998</v>
      </c>
    </row>
    <row r="17" spans="1:251">
      <c r="A17" s="10">
        <v>44228</v>
      </c>
      <c r="B17" s="9">
        <v>116.706</v>
      </c>
      <c r="C17" s="9">
        <v>47</v>
      </c>
      <c r="D17" s="9">
        <v>47</v>
      </c>
      <c r="E17" s="9">
        <v>47</v>
      </c>
      <c r="F17" s="9">
        <v>317.87200000000001</v>
      </c>
      <c r="G17" s="9">
        <v>90.820999999999998</v>
      </c>
      <c r="H17" s="9">
        <v>227.05099999999999</v>
      </c>
      <c r="I17" s="9">
        <v>32.383000000000003</v>
      </c>
      <c r="J17" s="9">
        <v>7.077</v>
      </c>
      <c r="K17" s="9">
        <v>25.306000000000001</v>
      </c>
      <c r="L17" s="9">
        <v>50.963999999999999</v>
      </c>
      <c r="M17" s="9">
        <v>11.316000000000001</v>
      </c>
      <c r="N17" s="9">
        <v>39.648000000000003</v>
      </c>
      <c r="O17" s="9">
        <v>82.114999999999995</v>
      </c>
      <c r="P17" s="9">
        <v>20.398</v>
      </c>
      <c r="Q17" s="9">
        <v>61.716999999999999</v>
      </c>
      <c r="R17" s="9">
        <v>152.411</v>
      </c>
      <c r="S17" s="9">
        <v>52.030999999999999</v>
      </c>
      <c r="T17" s="9">
        <v>100.379</v>
      </c>
      <c r="U17" s="9">
        <v>47</v>
      </c>
      <c r="V17" s="9">
        <v>52</v>
      </c>
      <c r="W17" s="9">
        <v>43</v>
      </c>
      <c r="X17" s="9">
        <v>128.44900000000001</v>
      </c>
      <c r="Y17" s="9">
        <v>41.863</v>
      </c>
      <c r="Z17" s="9">
        <v>86.585999999999999</v>
      </c>
      <c r="AA17" s="9">
        <v>13.395</v>
      </c>
      <c r="AB17" s="9">
        <v>2.367</v>
      </c>
      <c r="AC17" s="9">
        <v>11.028</v>
      </c>
      <c r="AD17" s="9">
        <v>20.763999999999999</v>
      </c>
      <c r="AE17" s="9">
        <v>7.3029999999999999</v>
      </c>
      <c r="AF17" s="9">
        <v>13.461</v>
      </c>
      <c r="AG17" s="9">
        <v>40.686</v>
      </c>
      <c r="AH17" s="9">
        <v>14.305</v>
      </c>
      <c r="AI17" s="9">
        <v>26.381</v>
      </c>
      <c r="AJ17" s="9">
        <v>53.604999999999997</v>
      </c>
      <c r="AK17" s="9">
        <v>17.888999999999999</v>
      </c>
      <c r="AL17" s="9">
        <v>35.716000000000001</v>
      </c>
      <c r="AM17" s="9">
        <v>43</v>
      </c>
      <c r="AN17" s="9">
        <v>43</v>
      </c>
      <c r="AO17" s="9">
        <v>38.713999999999999</v>
      </c>
      <c r="AP17" s="9">
        <v>264.447</v>
      </c>
      <c r="AQ17" s="9">
        <v>112.274</v>
      </c>
      <c r="AR17" s="9">
        <v>152.173</v>
      </c>
      <c r="AS17" s="9">
        <v>25.238</v>
      </c>
      <c r="AT17" s="9">
        <v>11.528</v>
      </c>
      <c r="AU17" s="9">
        <v>13.71</v>
      </c>
      <c r="AV17" s="9">
        <v>39.802999999999997</v>
      </c>
      <c r="AW17" s="9">
        <v>13.21</v>
      </c>
      <c r="AX17" s="9">
        <v>26.593</v>
      </c>
      <c r="AY17" s="9">
        <v>76.045000000000002</v>
      </c>
      <c r="AZ17" s="9">
        <v>36.378</v>
      </c>
      <c r="BA17" s="9">
        <v>39.667000000000002</v>
      </c>
      <c r="BB17" s="9">
        <v>123.361</v>
      </c>
      <c r="BC17" s="9">
        <v>51.156999999999996</v>
      </c>
      <c r="BD17" s="9">
        <v>72.203999999999994</v>
      </c>
      <c r="BE17" s="9">
        <v>47</v>
      </c>
      <c r="BF17" s="9">
        <v>47</v>
      </c>
      <c r="BG17" s="9">
        <v>47</v>
      </c>
      <c r="BH17" s="9">
        <v>241.43600000000001</v>
      </c>
      <c r="BI17" s="9">
        <v>137.69800000000001</v>
      </c>
      <c r="BJ17" s="9">
        <v>103.73699999999999</v>
      </c>
      <c r="BK17" s="9">
        <v>24.661000000000001</v>
      </c>
      <c r="BL17" s="9">
        <v>11.355</v>
      </c>
      <c r="BM17" s="9">
        <v>13.305999999999999</v>
      </c>
      <c r="BN17" s="9">
        <v>33.585999999999999</v>
      </c>
      <c r="BO17" s="9">
        <v>19.872</v>
      </c>
      <c r="BP17" s="9">
        <v>13.714</v>
      </c>
      <c r="BQ17" s="9">
        <v>78.054000000000002</v>
      </c>
      <c r="BR17" s="9">
        <v>45.838999999999999</v>
      </c>
      <c r="BS17" s="9">
        <v>32.215000000000003</v>
      </c>
      <c r="BT17" s="9">
        <v>105.13500000000001</v>
      </c>
      <c r="BU17" s="9">
        <v>60.633000000000003</v>
      </c>
      <c r="BV17" s="9">
        <v>44.502000000000002</v>
      </c>
      <c r="BW17" s="9">
        <v>43.078000000000003</v>
      </c>
      <c r="BX17" s="9">
        <v>47</v>
      </c>
      <c r="BY17" s="9">
        <v>40.997999999999998</v>
      </c>
      <c r="BZ17" s="9">
        <v>340.54500000000002</v>
      </c>
      <c r="CA17" s="9">
        <v>116.753</v>
      </c>
      <c r="CB17" s="9">
        <v>223.792</v>
      </c>
      <c r="CC17" s="9">
        <v>37.383000000000003</v>
      </c>
      <c r="CD17" s="9">
        <v>9.2959999999999994</v>
      </c>
      <c r="CE17" s="9">
        <v>28.087</v>
      </c>
      <c r="CF17" s="9">
        <v>49.750999999999998</v>
      </c>
      <c r="CG17" s="9">
        <v>12.781000000000001</v>
      </c>
      <c r="CH17" s="9">
        <v>36.97</v>
      </c>
      <c r="CI17" s="9">
        <v>100.7</v>
      </c>
      <c r="CJ17" s="9">
        <v>37.65</v>
      </c>
      <c r="CK17" s="9">
        <v>63.05</v>
      </c>
      <c r="CL17" s="9">
        <v>152.71100000000001</v>
      </c>
      <c r="CM17" s="9">
        <v>57.026000000000003</v>
      </c>
      <c r="CN17" s="9">
        <v>95.685000000000002</v>
      </c>
      <c r="CO17" s="9">
        <v>47</v>
      </c>
      <c r="CP17" s="9">
        <v>48.506</v>
      </c>
      <c r="CQ17" s="9">
        <v>43</v>
      </c>
      <c r="CR17" s="9">
        <v>394.26400000000001</v>
      </c>
      <c r="CS17" s="9">
        <v>152.96600000000001</v>
      </c>
      <c r="CT17" s="9">
        <v>241.298</v>
      </c>
      <c r="CU17" s="9">
        <v>40.716999999999999</v>
      </c>
      <c r="CV17" s="9">
        <v>14.273999999999999</v>
      </c>
      <c r="CW17" s="9">
        <v>26.443000000000001</v>
      </c>
      <c r="CX17" s="9">
        <v>65.084000000000003</v>
      </c>
      <c r="CY17" s="9">
        <v>24.431000000000001</v>
      </c>
      <c r="CZ17" s="9">
        <v>40.652999999999999</v>
      </c>
      <c r="DA17" s="9">
        <v>106.02800000000001</v>
      </c>
      <c r="DB17" s="9">
        <v>44.924999999999997</v>
      </c>
      <c r="DC17" s="9">
        <v>61.103000000000002</v>
      </c>
      <c r="DD17" s="9">
        <v>182.435</v>
      </c>
      <c r="DE17" s="9">
        <v>69.335999999999999</v>
      </c>
      <c r="DF17" s="9">
        <v>113.099</v>
      </c>
      <c r="DG17" s="9">
        <v>47</v>
      </c>
      <c r="DH17" s="9">
        <v>47</v>
      </c>
      <c r="DI17" s="9">
        <v>47</v>
      </c>
      <c r="DJ17" s="9">
        <v>158.946</v>
      </c>
      <c r="DK17" s="9">
        <v>79.36</v>
      </c>
      <c r="DL17" s="9">
        <v>79.585999999999999</v>
      </c>
      <c r="DM17" s="9">
        <v>11.172000000000001</v>
      </c>
      <c r="DN17" s="9">
        <v>5.2249999999999996</v>
      </c>
      <c r="DO17" s="9">
        <v>5.9470000000000001</v>
      </c>
      <c r="DP17" s="9">
        <v>18.585999999999999</v>
      </c>
      <c r="DQ17" s="9">
        <v>9.3409999999999993</v>
      </c>
      <c r="DR17" s="9">
        <v>9.2449999999999992</v>
      </c>
      <c r="DS17" s="9">
        <v>48.670999999999999</v>
      </c>
      <c r="DT17" s="9">
        <v>22.507999999999999</v>
      </c>
      <c r="DU17" s="9">
        <v>26.163</v>
      </c>
      <c r="DV17" s="9">
        <v>80.516999999999996</v>
      </c>
      <c r="DW17" s="9">
        <v>42.286000000000001</v>
      </c>
      <c r="DX17" s="9">
        <v>38.231000000000002</v>
      </c>
      <c r="DY17" s="9">
        <v>52</v>
      </c>
      <c r="DZ17" s="9">
        <v>52</v>
      </c>
      <c r="EA17" s="9">
        <v>47</v>
      </c>
      <c r="EB17" s="9">
        <v>58.448999999999998</v>
      </c>
      <c r="EC17" s="9">
        <v>33.576999999999998</v>
      </c>
      <c r="ED17" s="9">
        <v>24.872</v>
      </c>
      <c r="EE17" s="9">
        <v>6.4050000000000002</v>
      </c>
      <c r="EF17" s="9">
        <v>3.5310000000000001</v>
      </c>
      <c r="EG17" s="9">
        <v>2.8740000000000001</v>
      </c>
      <c r="EH17" s="9">
        <v>11.695</v>
      </c>
      <c r="EI17" s="9">
        <v>5.1470000000000002</v>
      </c>
      <c r="EJ17" s="9">
        <v>6.548</v>
      </c>
      <c r="EK17" s="9">
        <v>21.501000000000001</v>
      </c>
      <c r="EL17" s="9">
        <v>11.837</v>
      </c>
      <c r="EM17" s="9">
        <v>9.6630000000000003</v>
      </c>
      <c r="EN17" s="9">
        <v>18.849</v>
      </c>
      <c r="EO17" s="9">
        <v>13.061999999999999</v>
      </c>
      <c r="EP17" s="9">
        <v>5.7869999999999999</v>
      </c>
      <c r="EQ17" s="9">
        <v>34.802</v>
      </c>
      <c r="ER17" s="9">
        <v>43</v>
      </c>
      <c r="ES17" s="9">
        <v>26</v>
      </c>
      <c r="ET17" s="9">
        <v>224.386</v>
      </c>
      <c r="EU17" s="9">
        <v>97.358999999999995</v>
      </c>
      <c r="EV17" s="9">
        <v>127.026</v>
      </c>
      <c r="EW17" s="9">
        <v>24.762</v>
      </c>
      <c r="EX17" s="9">
        <v>9.9410000000000007</v>
      </c>
      <c r="EY17" s="9">
        <v>14.82</v>
      </c>
      <c r="EZ17" s="9">
        <v>34.212000000000003</v>
      </c>
      <c r="FA17" s="9">
        <v>16.745999999999999</v>
      </c>
      <c r="FB17" s="9">
        <v>17.466000000000001</v>
      </c>
      <c r="FC17" s="9">
        <v>60.593000000000004</v>
      </c>
      <c r="FD17" s="9">
        <v>26.065999999999999</v>
      </c>
      <c r="FE17" s="9">
        <v>34.527000000000001</v>
      </c>
      <c r="FF17" s="9">
        <v>104.819</v>
      </c>
      <c r="FG17" s="9">
        <v>44.606000000000002</v>
      </c>
      <c r="FH17" s="9">
        <v>60.213000000000001</v>
      </c>
      <c r="FI17" s="9">
        <v>47</v>
      </c>
      <c r="FJ17" s="9">
        <v>43</v>
      </c>
      <c r="FK17" s="9">
        <v>47</v>
      </c>
      <c r="FL17" s="9">
        <v>517.99800000000005</v>
      </c>
      <c r="FM17" s="9">
        <v>196.24600000000001</v>
      </c>
      <c r="FN17" s="9">
        <v>321.75200000000001</v>
      </c>
      <c r="FO17" s="9">
        <v>52.656999999999996</v>
      </c>
      <c r="FP17" s="9">
        <v>17.231999999999999</v>
      </c>
      <c r="FQ17" s="9">
        <v>35.426000000000002</v>
      </c>
      <c r="FR17" s="9">
        <v>74.284000000000006</v>
      </c>
      <c r="FS17" s="9">
        <v>21.024999999999999</v>
      </c>
      <c r="FT17" s="9">
        <v>53.259</v>
      </c>
      <c r="FU17" s="9">
        <v>160.952</v>
      </c>
      <c r="FV17" s="9">
        <v>67.951999999999998</v>
      </c>
      <c r="FW17" s="9">
        <v>93</v>
      </c>
      <c r="FX17" s="9">
        <v>230.10499999999999</v>
      </c>
      <c r="FY17" s="9">
        <v>90.037000000000006</v>
      </c>
      <c r="FZ17" s="9">
        <v>140.06800000000001</v>
      </c>
      <c r="GA17" s="9">
        <v>47</v>
      </c>
      <c r="GB17" s="9">
        <v>47</v>
      </c>
      <c r="GC17" s="9">
        <v>43</v>
      </c>
      <c r="GD17" s="9">
        <v>209.82</v>
      </c>
      <c r="GE17" s="9">
        <v>89.052000000000007</v>
      </c>
      <c r="GF17" s="9">
        <v>120.76900000000001</v>
      </c>
      <c r="GG17" s="9">
        <v>18.257999999999999</v>
      </c>
      <c r="GH17" s="9">
        <v>5.1539999999999999</v>
      </c>
      <c r="GI17" s="9">
        <v>13.103999999999999</v>
      </c>
      <c r="GJ17" s="9">
        <v>36.621000000000002</v>
      </c>
      <c r="GK17" s="9">
        <v>13.929</v>
      </c>
      <c r="GL17" s="9">
        <v>22.692</v>
      </c>
      <c r="GM17" s="9">
        <v>55.353999999999999</v>
      </c>
      <c r="GN17" s="9">
        <v>22.901</v>
      </c>
      <c r="GO17" s="9">
        <v>32.453000000000003</v>
      </c>
      <c r="GP17" s="9">
        <v>99.587000000000003</v>
      </c>
      <c r="GQ17" s="9">
        <v>47.067999999999998</v>
      </c>
      <c r="GR17" s="9">
        <v>52.52</v>
      </c>
      <c r="GS17" s="9">
        <v>47</v>
      </c>
      <c r="GT17" s="9">
        <v>52</v>
      </c>
      <c r="GU17" s="9">
        <v>43</v>
      </c>
      <c r="GV17" s="9">
        <v>291.41199999999998</v>
      </c>
      <c r="GW17" s="9">
        <v>121.88800000000001</v>
      </c>
      <c r="GX17" s="9">
        <v>169.52500000000001</v>
      </c>
      <c r="GY17" s="9">
        <v>22.343</v>
      </c>
      <c r="GZ17" s="9">
        <v>8.5350000000000001</v>
      </c>
      <c r="HA17" s="9">
        <v>13.808</v>
      </c>
      <c r="HB17" s="9">
        <v>43.53</v>
      </c>
      <c r="HC17" s="9">
        <v>15.941000000000001</v>
      </c>
      <c r="HD17" s="9">
        <v>27.588000000000001</v>
      </c>
      <c r="HE17" s="9">
        <v>91.936000000000007</v>
      </c>
      <c r="HF17" s="9">
        <v>41.994</v>
      </c>
      <c r="HG17" s="9">
        <v>49.942</v>
      </c>
      <c r="HH17" s="9">
        <v>133.60400000000001</v>
      </c>
      <c r="HI17" s="9">
        <v>55.417999999999999</v>
      </c>
      <c r="HJ17" s="9">
        <v>78.186000000000007</v>
      </c>
      <c r="HK17" s="9">
        <v>47</v>
      </c>
      <c r="HL17" s="9">
        <v>47</v>
      </c>
      <c r="HM17" s="9">
        <v>47</v>
      </c>
      <c r="HN17" s="9">
        <v>277.79399999999998</v>
      </c>
      <c r="HO17" s="9">
        <v>116.206</v>
      </c>
      <c r="HP17" s="9">
        <v>161.58799999999999</v>
      </c>
      <c r="HQ17" s="9">
        <v>21.843</v>
      </c>
      <c r="HR17" s="9">
        <v>8.0350000000000001</v>
      </c>
      <c r="HS17" s="9">
        <v>13.808</v>
      </c>
      <c r="HT17" s="9">
        <v>42.076999999999998</v>
      </c>
      <c r="HU17" s="9">
        <v>15.081</v>
      </c>
      <c r="HV17" s="9">
        <v>26.995999999999999</v>
      </c>
      <c r="HW17" s="9">
        <v>86.44</v>
      </c>
      <c r="HX17" s="9">
        <v>39.718000000000004</v>
      </c>
      <c r="HY17" s="9">
        <v>46.722000000000001</v>
      </c>
      <c r="HZ17" s="9">
        <v>127.434</v>
      </c>
      <c r="IA17" s="9">
        <v>53.372</v>
      </c>
      <c r="IB17" s="9">
        <v>74.061999999999998</v>
      </c>
      <c r="IC17" s="9">
        <v>47</v>
      </c>
      <c r="ID17" s="9">
        <v>47</v>
      </c>
      <c r="IE17" s="9">
        <v>47</v>
      </c>
      <c r="IF17" s="9">
        <v>98.543999999999997</v>
      </c>
      <c r="IG17" s="9">
        <v>44.296999999999997</v>
      </c>
      <c r="IH17" s="9">
        <v>54.247</v>
      </c>
      <c r="II17" s="9">
        <v>9.3989999999999991</v>
      </c>
      <c r="IJ17" s="9">
        <v>3.8929999999999998</v>
      </c>
      <c r="IK17" s="9">
        <v>5.5060000000000002</v>
      </c>
      <c r="IL17" s="9">
        <v>14.89</v>
      </c>
      <c r="IM17" s="9">
        <v>5.4809999999999999</v>
      </c>
      <c r="IN17" s="9">
        <v>9.4079999999999995</v>
      </c>
      <c r="IO17" s="9">
        <v>36.043999999999997</v>
      </c>
      <c r="IP17" s="9">
        <v>16.274000000000001</v>
      </c>
      <c r="IQ17" s="9">
        <v>19.768999999999998</v>
      </c>
    </row>
    <row r="18" spans="1:251">
      <c r="A18" s="10">
        <v>44593</v>
      </c>
      <c r="B18" s="9">
        <v>84.123000000000005</v>
      </c>
      <c r="C18" s="9">
        <v>35</v>
      </c>
      <c r="D18" s="9">
        <v>34.402000000000001</v>
      </c>
      <c r="E18" s="9">
        <v>36</v>
      </c>
      <c r="F18" s="9">
        <v>264.01100000000002</v>
      </c>
      <c r="G18" s="9">
        <v>90.025000000000006</v>
      </c>
      <c r="H18" s="9">
        <v>173.98599999999999</v>
      </c>
      <c r="I18" s="9">
        <v>28.129000000000001</v>
      </c>
      <c r="J18" s="9">
        <v>10.584</v>
      </c>
      <c r="K18" s="9">
        <v>17.545000000000002</v>
      </c>
      <c r="L18" s="9">
        <v>35.933</v>
      </c>
      <c r="M18" s="9">
        <v>9.66</v>
      </c>
      <c r="N18" s="9">
        <v>26.273</v>
      </c>
      <c r="O18" s="9">
        <v>81.528999999999996</v>
      </c>
      <c r="P18" s="9">
        <v>25.850999999999999</v>
      </c>
      <c r="Q18" s="9">
        <v>55.679000000000002</v>
      </c>
      <c r="R18" s="9">
        <v>118.42</v>
      </c>
      <c r="S18" s="9">
        <v>43.93</v>
      </c>
      <c r="T18" s="9">
        <v>74.489000000000004</v>
      </c>
      <c r="U18" s="9">
        <v>39</v>
      </c>
      <c r="V18" s="9">
        <v>50</v>
      </c>
      <c r="W18" s="9">
        <v>28</v>
      </c>
      <c r="X18" s="9">
        <v>150.92400000000001</v>
      </c>
      <c r="Y18" s="9">
        <v>44.006</v>
      </c>
      <c r="Z18" s="9">
        <v>106.91800000000001</v>
      </c>
      <c r="AA18" s="9">
        <v>18.411000000000001</v>
      </c>
      <c r="AB18" s="9">
        <v>3.9620000000000002</v>
      </c>
      <c r="AC18" s="9">
        <v>14.449</v>
      </c>
      <c r="AD18" s="9">
        <v>30.515000000000001</v>
      </c>
      <c r="AE18" s="9">
        <v>11.81</v>
      </c>
      <c r="AF18" s="9">
        <v>18.704000000000001</v>
      </c>
      <c r="AG18" s="9">
        <v>33.848999999999997</v>
      </c>
      <c r="AH18" s="9">
        <v>10.355</v>
      </c>
      <c r="AI18" s="9">
        <v>23.494</v>
      </c>
      <c r="AJ18" s="9">
        <v>68.149000000000001</v>
      </c>
      <c r="AK18" s="9">
        <v>17.879000000000001</v>
      </c>
      <c r="AL18" s="9">
        <v>50.27</v>
      </c>
      <c r="AM18" s="9">
        <v>39</v>
      </c>
      <c r="AN18" s="9">
        <v>27.218</v>
      </c>
      <c r="AO18" s="9">
        <v>40.618000000000002</v>
      </c>
      <c r="AP18" s="9">
        <v>198.79599999999999</v>
      </c>
      <c r="AQ18" s="9">
        <v>88.106999999999999</v>
      </c>
      <c r="AR18" s="9">
        <v>110.68899999999999</v>
      </c>
      <c r="AS18" s="9">
        <v>20.024999999999999</v>
      </c>
      <c r="AT18" s="9">
        <v>10.308</v>
      </c>
      <c r="AU18" s="9">
        <v>9.7170000000000005</v>
      </c>
      <c r="AV18" s="9">
        <v>38.593000000000004</v>
      </c>
      <c r="AW18" s="9">
        <v>15.891999999999999</v>
      </c>
      <c r="AX18" s="9">
        <v>22.7</v>
      </c>
      <c r="AY18" s="9">
        <v>44.055</v>
      </c>
      <c r="AZ18" s="9">
        <v>19.501000000000001</v>
      </c>
      <c r="BA18" s="9">
        <v>24.553999999999998</v>
      </c>
      <c r="BB18" s="9">
        <v>96.123000000000005</v>
      </c>
      <c r="BC18" s="9">
        <v>42.405000000000001</v>
      </c>
      <c r="BD18" s="9">
        <v>53.718000000000004</v>
      </c>
      <c r="BE18" s="9">
        <v>47</v>
      </c>
      <c r="BF18" s="9">
        <v>43.895000000000003</v>
      </c>
      <c r="BG18" s="9">
        <v>50</v>
      </c>
      <c r="BH18" s="9">
        <v>173.73699999999999</v>
      </c>
      <c r="BI18" s="9">
        <v>92.088999999999999</v>
      </c>
      <c r="BJ18" s="9">
        <v>81.647999999999996</v>
      </c>
      <c r="BK18" s="9">
        <v>23.065999999999999</v>
      </c>
      <c r="BL18" s="9">
        <v>10.462999999999999</v>
      </c>
      <c r="BM18" s="9">
        <v>12.603</v>
      </c>
      <c r="BN18" s="9">
        <v>37.103999999999999</v>
      </c>
      <c r="BO18" s="9">
        <v>17.007999999999999</v>
      </c>
      <c r="BP18" s="9">
        <v>20.096</v>
      </c>
      <c r="BQ18" s="9">
        <v>47.296999999999997</v>
      </c>
      <c r="BR18" s="9">
        <v>28.754000000000001</v>
      </c>
      <c r="BS18" s="9">
        <v>18.542999999999999</v>
      </c>
      <c r="BT18" s="9">
        <v>66.269000000000005</v>
      </c>
      <c r="BU18" s="9">
        <v>35.863999999999997</v>
      </c>
      <c r="BV18" s="9">
        <v>30.405000000000001</v>
      </c>
      <c r="BW18" s="9">
        <v>26</v>
      </c>
      <c r="BX18" s="9">
        <v>26</v>
      </c>
      <c r="BY18" s="9">
        <v>26</v>
      </c>
      <c r="BZ18" s="9">
        <v>311.45</v>
      </c>
      <c r="CA18" s="9">
        <v>103.878</v>
      </c>
      <c r="CB18" s="9">
        <v>207.572</v>
      </c>
      <c r="CC18" s="9">
        <v>37.689</v>
      </c>
      <c r="CD18" s="9">
        <v>12.547000000000001</v>
      </c>
      <c r="CE18" s="9">
        <v>25.141999999999999</v>
      </c>
      <c r="CF18" s="9">
        <v>53.783000000000001</v>
      </c>
      <c r="CG18" s="9">
        <v>17.84</v>
      </c>
      <c r="CH18" s="9">
        <v>35.942999999999998</v>
      </c>
      <c r="CI18" s="9">
        <v>74.194999999999993</v>
      </c>
      <c r="CJ18" s="9">
        <v>25.257999999999999</v>
      </c>
      <c r="CK18" s="9">
        <v>48.938000000000002</v>
      </c>
      <c r="CL18" s="9">
        <v>145.78299999999999</v>
      </c>
      <c r="CM18" s="9">
        <v>48.234000000000002</v>
      </c>
      <c r="CN18" s="9">
        <v>97.549000000000007</v>
      </c>
      <c r="CO18" s="9">
        <v>43</v>
      </c>
      <c r="CP18" s="9">
        <v>46.52</v>
      </c>
      <c r="CQ18" s="9">
        <v>39.975999999999999</v>
      </c>
      <c r="CR18" s="9">
        <v>332.72800000000001</v>
      </c>
      <c r="CS18" s="9">
        <v>137.268</v>
      </c>
      <c r="CT18" s="9">
        <v>195.46</v>
      </c>
      <c r="CU18" s="9">
        <v>39.533999999999999</v>
      </c>
      <c r="CV18" s="9">
        <v>14.672000000000001</v>
      </c>
      <c r="CW18" s="9">
        <v>24.861000000000001</v>
      </c>
      <c r="CX18" s="9">
        <v>61.783999999999999</v>
      </c>
      <c r="CY18" s="9">
        <v>22.457999999999998</v>
      </c>
      <c r="CZ18" s="9">
        <v>39.325000000000003</v>
      </c>
      <c r="DA18" s="9">
        <v>88.942999999999998</v>
      </c>
      <c r="DB18" s="9">
        <v>37.997999999999998</v>
      </c>
      <c r="DC18" s="9">
        <v>50.945</v>
      </c>
      <c r="DD18" s="9">
        <v>142.46799999999999</v>
      </c>
      <c r="DE18" s="9">
        <v>62.14</v>
      </c>
      <c r="DF18" s="9">
        <v>80.328000000000003</v>
      </c>
      <c r="DG18" s="9">
        <v>30</v>
      </c>
      <c r="DH18" s="9">
        <v>42.703000000000003</v>
      </c>
      <c r="DI18" s="9">
        <v>26</v>
      </c>
      <c r="DJ18" s="9">
        <v>103.89700000000001</v>
      </c>
      <c r="DK18" s="9">
        <v>50.679000000000002</v>
      </c>
      <c r="DL18" s="9">
        <v>53.219000000000001</v>
      </c>
      <c r="DM18" s="9">
        <v>10.029</v>
      </c>
      <c r="DN18" s="9">
        <v>6.7350000000000003</v>
      </c>
      <c r="DO18" s="9">
        <v>3.2930000000000001</v>
      </c>
      <c r="DP18" s="9">
        <v>17.131</v>
      </c>
      <c r="DQ18" s="9">
        <v>9.2560000000000002</v>
      </c>
      <c r="DR18" s="9">
        <v>7.875</v>
      </c>
      <c r="DS18" s="9">
        <v>35.313000000000002</v>
      </c>
      <c r="DT18" s="9">
        <v>15.153</v>
      </c>
      <c r="DU18" s="9">
        <v>20.161000000000001</v>
      </c>
      <c r="DV18" s="9">
        <v>41.424999999999997</v>
      </c>
      <c r="DW18" s="9">
        <v>19.535</v>
      </c>
      <c r="DX18" s="9">
        <v>21.89</v>
      </c>
      <c r="DY18" s="9">
        <v>30</v>
      </c>
      <c r="DZ18" s="9">
        <v>26</v>
      </c>
      <c r="EA18" s="9">
        <v>41.256999999999998</v>
      </c>
      <c r="EB18" s="9">
        <v>39.393000000000001</v>
      </c>
      <c r="EC18" s="9">
        <v>22.402000000000001</v>
      </c>
      <c r="ED18" s="9">
        <v>16.991</v>
      </c>
      <c r="EE18" s="9">
        <v>2.38</v>
      </c>
      <c r="EF18" s="9">
        <v>1.3620000000000001</v>
      </c>
      <c r="EG18" s="9">
        <v>1.018</v>
      </c>
      <c r="EH18" s="9">
        <v>9.4480000000000004</v>
      </c>
      <c r="EI18" s="9">
        <v>4.8170000000000002</v>
      </c>
      <c r="EJ18" s="9">
        <v>4.63</v>
      </c>
      <c r="EK18" s="9">
        <v>8.2789999999999999</v>
      </c>
      <c r="EL18" s="9">
        <v>6.0529999999999999</v>
      </c>
      <c r="EM18" s="9">
        <v>2.2269999999999999</v>
      </c>
      <c r="EN18" s="9">
        <v>19.286000000000001</v>
      </c>
      <c r="EO18" s="9">
        <v>10.17</v>
      </c>
      <c r="EP18" s="9">
        <v>9.1150000000000002</v>
      </c>
      <c r="EQ18" s="9">
        <v>50</v>
      </c>
      <c r="ER18" s="9">
        <v>44.636000000000003</v>
      </c>
      <c r="ES18" s="9">
        <v>52</v>
      </c>
      <c r="ET18" s="9">
        <v>194.21700000000001</v>
      </c>
      <c r="EU18" s="9">
        <v>85.108000000000004</v>
      </c>
      <c r="EV18" s="9">
        <v>109.10899999999999</v>
      </c>
      <c r="EW18" s="9">
        <v>16.559999999999999</v>
      </c>
      <c r="EX18" s="9">
        <v>6.2290000000000001</v>
      </c>
      <c r="EY18" s="9">
        <v>10.331</v>
      </c>
      <c r="EZ18" s="9">
        <v>40.633000000000003</v>
      </c>
      <c r="FA18" s="9">
        <v>21.173999999999999</v>
      </c>
      <c r="FB18" s="9">
        <v>19.459</v>
      </c>
      <c r="FC18" s="9">
        <v>50.12</v>
      </c>
      <c r="FD18" s="9">
        <v>22.757999999999999</v>
      </c>
      <c r="FE18" s="9">
        <v>27.361000000000001</v>
      </c>
      <c r="FF18" s="9">
        <v>86.903999999999996</v>
      </c>
      <c r="FG18" s="9">
        <v>34.945999999999998</v>
      </c>
      <c r="FH18" s="9">
        <v>51.957999999999998</v>
      </c>
      <c r="FI18" s="9">
        <v>39</v>
      </c>
      <c r="FJ18" s="9">
        <v>30</v>
      </c>
      <c r="FK18" s="9">
        <v>43</v>
      </c>
      <c r="FL18" s="9">
        <v>422.79199999999997</v>
      </c>
      <c r="FM18" s="9">
        <v>161.16</v>
      </c>
      <c r="FN18" s="9">
        <v>261.63200000000001</v>
      </c>
      <c r="FO18" s="9">
        <v>54.021000000000001</v>
      </c>
      <c r="FP18" s="9">
        <v>19.062999999999999</v>
      </c>
      <c r="FQ18" s="9">
        <v>34.957999999999998</v>
      </c>
      <c r="FR18" s="9">
        <v>77.793000000000006</v>
      </c>
      <c r="FS18" s="9">
        <v>27.742000000000001</v>
      </c>
      <c r="FT18" s="9">
        <v>50.051000000000002</v>
      </c>
      <c r="FU18" s="9">
        <v>105.304</v>
      </c>
      <c r="FV18" s="9">
        <v>41.521000000000001</v>
      </c>
      <c r="FW18" s="9">
        <v>63.783000000000001</v>
      </c>
      <c r="FX18" s="9">
        <v>185.67400000000001</v>
      </c>
      <c r="FY18" s="9">
        <v>72.832999999999998</v>
      </c>
      <c r="FZ18" s="9">
        <v>112.84</v>
      </c>
      <c r="GA18" s="9">
        <v>32.872999999999998</v>
      </c>
      <c r="GB18" s="9">
        <v>43</v>
      </c>
      <c r="GC18" s="9">
        <v>26</v>
      </c>
      <c r="GD18" s="9">
        <v>170.459</v>
      </c>
      <c r="GE18" s="9">
        <v>67.959999999999994</v>
      </c>
      <c r="GF18" s="9">
        <v>102.499</v>
      </c>
      <c r="GG18" s="9">
        <v>19.05</v>
      </c>
      <c r="GH18" s="9">
        <v>10.023999999999999</v>
      </c>
      <c r="GI18" s="9">
        <v>9.0250000000000004</v>
      </c>
      <c r="GJ18" s="9">
        <v>23.719000000000001</v>
      </c>
      <c r="GK18" s="9">
        <v>5.4539999999999997</v>
      </c>
      <c r="GL18" s="9">
        <v>18.263999999999999</v>
      </c>
      <c r="GM18" s="9">
        <v>51.305999999999997</v>
      </c>
      <c r="GN18" s="9">
        <v>20.181000000000001</v>
      </c>
      <c r="GO18" s="9">
        <v>31.125</v>
      </c>
      <c r="GP18" s="9">
        <v>76.384</v>
      </c>
      <c r="GQ18" s="9">
        <v>32.299999999999997</v>
      </c>
      <c r="GR18" s="9">
        <v>44.084000000000003</v>
      </c>
      <c r="GS18" s="9">
        <v>42.180999999999997</v>
      </c>
      <c r="GT18" s="9">
        <v>43.613</v>
      </c>
      <c r="GU18" s="9">
        <v>40</v>
      </c>
      <c r="GV18" s="9">
        <v>230.54400000000001</v>
      </c>
      <c r="GW18" s="9">
        <v>99.406000000000006</v>
      </c>
      <c r="GX18" s="9">
        <v>131.137</v>
      </c>
      <c r="GY18" s="9">
        <v>18.420000000000002</v>
      </c>
      <c r="GZ18" s="9">
        <v>9.7629999999999999</v>
      </c>
      <c r="HA18" s="9">
        <v>8.6579999999999995</v>
      </c>
      <c r="HB18" s="9">
        <v>43.781999999999996</v>
      </c>
      <c r="HC18" s="9">
        <v>20.108000000000001</v>
      </c>
      <c r="HD18" s="9">
        <v>23.673999999999999</v>
      </c>
      <c r="HE18" s="9">
        <v>57.511000000000003</v>
      </c>
      <c r="HF18" s="9">
        <v>23.864000000000001</v>
      </c>
      <c r="HG18" s="9">
        <v>33.646999999999998</v>
      </c>
      <c r="HH18" s="9">
        <v>110.83</v>
      </c>
      <c r="HI18" s="9">
        <v>45.671999999999997</v>
      </c>
      <c r="HJ18" s="9">
        <v>65.158000000000001</v>
      </c>
      <c r="HK18" s="9">
        <v>47</v>
      </c>
      <c r="HL18" s="9">
        <v>43</v>
      </c>
      <c r="HM18" s="9">
        <v>50</v>
      </c>
      <c r="HN18" s="9">
        <v>224.095</v>
      </c>
      <c r="HO18" s="9">
        <v>96.521000000000001</v>
      </c>
      <c r="HP18" s="9">
        <v>127.57299999999999</v>
      </c>
      <c r="HQ18" s="9">
        <v>17.146000000000001</v>
      </c>
      <c r="HR18" s="9">
        <v>8.4890000000000008</v>
      </c>
      <c r="HS18" s="9">
        <v>8.6579999999999995</v>
      </c>
      <c r="HT18" s="9">
        <v>43.781999999999996</v>
      </c>
      <c r="HU18" s="9">
        <v>20.108000000000001</v>
      </c>
      <c r="HV18" s="9">
        <v>23.673999999999999</v>
      </c>
      <c r="HW18" s="9">
        <v>56.975000000000001</v>
      </c>
      <c r="HX18" s="9">
        <v>23.864000000000001</v>
      </c>
      <c r="HY18" s="9">
        <v>33.11</v>
      </c>
      <c r="HZ18" s="9">
        <v>106.19199999999999</v>
      </c>
      <c r="IA18" s="9">
        <v>44.061</v>
      </c>
      <c r="IB18" s="9">
        <v>62.131</v>
      </c>
      <c r="IC18" s="9">
        <v>46.564</v>
      </c>
      <c r="ID18" s="9">
        <v>43</v>
      </c>
      <c r="IE18" s="9">
        <v>48.579000000000001</v>
      </c>
      <c r="IF18" s="9">
        <v>79.227000000000004</v>
      </c>
      <c r="IG18" s="9">
        <v>38.869999999999997</v>
      </c>
      <c r="IH18" s="9">
        <v>40.356999999999999</v>
      </c>
      <c r="II18" s="9">
        <v>8.3710000000000004</v>
      </c>
      <c r="IJ18" s="9">
        <v>3.6749999999999998</v>
      </c>
      <c r="IK18" s="9">
        <v>4.6959999999999997</v>
      </c>
      <c r="IL18" s="9">
        <v>18.818000000000001</v>
      </c>
      <c r="IM18" s="9">
        <v>9.4019999999999992</v>
      </c>
      <c r="IN18" s="9">
        <v>9.4160000000000004</v>
      </c>
      <c r="IO18" s="9">
        <v>26.352</v>
      </c>
      <c r="IP18" s="9">
        <v>12.052</v>
      </c>
      <c r="IQ18" s="9">
        <v>14.301</v>
      </c>
    </row>
    <row r="19" spans="1:251">
      <c r="A19" s="10">
        <v>44958</v>
      </c>
      <c r="B19" s="9">
        <v>70.667000000000002</v>
      </c>
      <c r="C19" s="9">
        <v>26</v>
      </c>
      <c r="D19" s="9">
        <v>17</v>
      </c>
      <c r="E19" s="9">
        <v>26</v>
      </c>
      <c r="F19" s="9">
        <v>314.65499999999997</v>
      </c>
      <c r="G19" s="9">
        <v>114.88500000000001</v>
      </c>
      <c r="H19" s="9">
        <v>199.76900000000001</v>
      </c>
      <c r="I19" s="9">
        <v>32.463000000000001</v>
      </c>
      <c r="J19" s="9">
        <v>11.218999999999999</v>
      </c>
      <c r="K19" s="9">
        <v>21.244</v>
      </c>
      <c r="L19" s="9">
        <v>62.643999999999998</v>
      </c>
      <c r="M19" s="9">
        <v>26.670999999999999</v>
      </c>
      <c r="N19" s="9">
        <v>35.972999999999999</v>
      </c>
      <c r="O19" s="9">
        <v>91.834000000000003</v>
      </c>
      <c r="P19" s="9">
        <v>33.68</v>
      </c>
      <c r="Q19" s="9">
        <v>58.154000000000003</v>
      </c>
      <c r="R19" s="9">
        <v>127.714</v>
      </c>
      <c r="S19" s="9">
        <v>43.314999999999998</v>
      </c>
      <c r="T19" s="9">
        <v>84.399000000000001</v>
      </c>
      <c r="U19" s="9">
        <v>26</v>
      </c>
      <c r="V19" s="9">
        <v>26</v>
      </c>
      <c r="W19" s="9">
        <v>29.427</v>
      </c>
      <c r="X19" s="9">
        <v>132.59299999999999</v>
      </c>
      <c r="Y19" s="9">
        <v>47.345999999999997</v>
      </c>
      <c r="Z19" s="9">
        <v>85.247</v>
      </c>
      <c r="AA19" s="9">
        <v>16.34</v>
      </c>
      <c r="AB19" s="9">
        <v>4.2160000000000002</v>
      </c>
      <c r="AC19" s="9">
        <v>12.124000000000001</v>
      </c>
      <c r="AD19" s="9">
        <v>35.19</v>
      </c>
      <c r="AE19" s="9">
        <v>14.65</v>
      </c>
      <c r="AF19" s="9">
        <v>20.54</v>
      </c>
      <c r="AG19" s="9">
        <v>33.238</v>
      </c>
      <c r="AH19" s="9">
        <v>10.51</v>
      </c>
      <c r="AI19" s="9">
        <v>22.728000000000002</v>
      </c>
      <c r="AJ19" s="9">
        <v>47.825000000000003</v>
      </c>
      <c r="AK19" s="9">
        <v>17.97</v>
      </c>
      <c r="AL19" s="9">
        <v>29.855</v>
      </c>
      <c r="AM19" s="9">
        <v>21</v>
      </c>
      <c r="AN19" s="9">
        <v>26</v>
      </c>
      <c r="AO19" s="9">
        <v>19.542000000000002</v>
      </c>
      <c r="AP19" s="9">
        <v>203.61099999999999</v>
      </c>
      <c r="AQ19" s="9">
        <v>86.691999999999993</v>
      </c>
      <c r="AR19" s="9">
        <v>116.919</v>
      </c>
      <c r="AS19" s="9">
        <v>30.427</v>
      </c>
      <c r="AT19" s="9">
        <v>16.09</v>
      </c>
      <c r="AU19" s="9">
        <v>14.337</v>
      </c>
      <c r="AV19" s="9">
        <v>47.521000000000001</v>
      </c>
      <c r="AW19" s="9">
        <v>20.422999999999998</v>
      </c>
      <c r="AX19" s="9">
        <v>27.097000000000001</v>
      </c>
      <c r="AY19" s="9">
        <v>54.417000000000002</v>
      </c>
      <c r="AZ19" s="9">
        <v>24.29</v>
      </c>
      <c r="BA19" s="9">
        <v>30.126999999999999</v>
      </c>
      <c r="BB19" s="9">
        <v>71.247</v>
      </c>
      <c r="BC19" s="9">
        <v>25.888000000000002</v>
      </c>
      <c r="BD19" s="9">
        <v>45.357999999999997</v>
      </c>
      <c r="BE19" s="9">
        <v>21</v>
      </c>
      <c r="BF19" s="9">
        <v>17</v>
      </c>
      <c r="BG19" s="9">
        <v>26</v>
      </c>
      <c r="BH19" s="9">
        <v>153.45400000000001</v>
      </c>
      <c r="BI19" s="9">
        <v>79.540000000000006</v>
      </c>
      <c r="BJ19" s="9">
        <v>73.914000000000001</v>
      </c>
      <c r="BK19" s="9">
        <v>20.881</v>
      </c>
      <c r="BL19" s="9">
        <v>13.397</v>
      </c>
      <c r="BM19" s="9">
        <v>7.484</v>
      </c>
      <c r="BN19" s="9">
        <v>39.957999999999998</v>
      </c>
      <c r="BO19" s="9">
        <v>21.157</v>
      </c>
      <c r="BP19" s="9">
        <v>18.800999999999998</v>
      </c>
      <c r="BQ19" s="9">
        <v>40.923000000000002</v>
      </c>
      <c r="BR19" s="9">
        <v>18.602</v>
      </c>
      <c r="BS19" s="9">
        <v>22.321000000000002</v>
      </c>
      <c r="BT19" s="9">
        <v>51.692999999999998</v>
      </c>
      <c r="BU19" s="9">
        <v>26.384</v>
      </c>
      <c r="BV19" s="9">
        <v>25.309000000000001</v>
      </c>
      <c r="BW19" s="9">
        <v>26</v>
      </c>
      <c r="BX19" s="9">
        <v>21.550999999999998</v>
      </c>
      <c r="BY19" s="9">
        <v>26</v>
      </c>
      <c r="BZ19" s="9">
        <v>329.93700000000001</v>
      </c>
      <c r="CA19" s="9">
        <v>121.41200000000001</v>
      </c>
      <c r="CB19" s="9">
        <v>208.52500000000001</v>
      </c>
      <c r="CC19" s="9">
        <v>44.078000000000003</v>
      </c>
      <c r="CD19" s="9">
        <v>16.21</v>
      </c>
      <c r="CE19" s="9">
        <v>27.867000000000001</v>
      </c>
      <c r="CF19" s="9">
        <v>73.759</v>
      </c>
      <c r="CG19" s="9">
        <v>30.943000000000001</v>
      </c>
      <c r="CH19" s="9">
        <v>42.816000000000003</v>
      </c>
      <c r="CI19" s="9">
        <v>96.578000000000003</v>
      </c>
      <c r="CJ19" s="9">
        <v>35.402999999999999</v>
      </c>
      <c r="CK19" s="9">
        <v>61.173999999999999</v>
      </c>
      <c r="CL19" s="9">
        <v>115.523</v>
      </c>
      <c r="CM19" s="9">
        <v>38.854999999999997</v>
      </c>
      <c r="CN19" s="9">
        <v>76.668000000000006</v>
      </c>
      <c r="CO19" s="9">
        <v>26</v>
      </c>
      <c r="CP19" s="9">
        <v>22.001000000000001</v>
      </c>
      <c r="CQ19" s="9">
        <v>26</v>
      </c>
      <c r="CR19" s="9">
        <v>358.99599999999998</v>
      </c>
      <c r="CS19" s="9">
        <v>139.15700000000001</v>
      </c>
      <c r="CT19" s="9">
        <v>219.839</v>
      </c>
      <c r="CU19" s="9">
        <v>43.924999999999997</v>
      </c>
      <c r="CV19" s="9">
        <v>20.367000000000001</v>
      </c>
      <c r="CW19" s="9">
        <v>23.558</v>
      </c>
      <c r="CX19" s="9">
        <v>87.896000000000001</v>
      </c>
      <c r="CY19" s="9">
        <v>40.206000000000003</v>
      </c>
      <c r="CZ19" s="9">
        <v>47.69</v>
      </c>
      <c r="DA19" s="9">
        <v>89.382999999999996</v>
      </c>
      <c r="DB19" s="9">
        <v>31.213000000000001</v>
      </c>
      <c r="DC19" s="9">
        <v>58.17</v>
      </c>
      <c r="DD19" s="9">
        <v>137.792</v>
      </c>
      <c r="DE19" s="9">
        <v>47.371000000000002</v>
      </c>
      <c r="DF19" s="9">
        <v>90.421000000000006</v>
      </c>
      <c r="DG19" s="9">
        <v>26</v>
      </c>
      <c r="DH19" s="9">
        <v>17</v>
      </c>
      <c r="DI19" s="9">
        <v>26</v>
      </c>
      <c r="DJ19" s="9">
        <v>97.62</v>
      </c>
      <c r="DK19" s="9">
        <v>57.35</v>
      </c>
      <c r="DL19" s="9">
        <v>40.268999999999998</v>
      </c>
      <c r="DM19" s="9">
        <v>11.012</v>
      </c>
      <c r="DN19" s="9">
        <v>7.3579999999999997</v>
      </c>
      <c r="DO19" s="9">
        <v>3.6539999999999999</v>
      </c>
      <c r="DP19" s="9">
        <v>18.922000000000001</v>
      </c>
      <c r="DQ19" s="9">
        <v>8.0210000000000008</v>
      </c>
      <c r="DR19" s="9">
        <v>10.901</v>
      </c>
      <c r="DS19" s="9">
        <v>28.922000000000001</v>
      </c>
      <c r="DT19" s="9">
        <v>18.446000000000002</v>
      </c>
      <c r="DU19" s="9">
        <v>10.476000000000001</v>
      </c>
      <c r="DV19" s="9">
        <v>38.762999999999998</v>
      </c>
      <c r="DW19" s="9">
        <v>23.524999999999999</v>
      </c>
      <c r="DX19" s="9">
        <v>15.238</v>
      </c>
      <c r="DY19" s="9">
        <v>26</v>
      </c>
      <c r="DZ19" s="9">
        <v>33.523000000000003</v>
      </c>
      <c r="EA19" s="9">
        <v>21</v>
      </c>
      <c r="EB19" s="9">
        <v>17.760000000000002</v>
      </c>
      <c r="EC19" s="9">
        <v>10.544</v>
      </c>
      <c r="ED19" s="9">
        <v>7.2160000000000002</v>
      </c>
      <c r="EE19" s="9">
        <v>1.0960000000000001</v>
      </c>
      <c r="EF19" s="9">
        <v>0.98699999999999999</v>
      </c>
      <c r="EG19" s="9">
        <v>0.11</v>
      </c>
      <c r="EH19" s="9">
        <v>4.7350000000000003</v>
      </c>
      <c r="EI19" s="9">
        <v>3.7309999999999999</v>
      </c>
      <c r="EJ19" s="9">
        <v>1.004</v>
      </c>
      <c r="EK19" s="9">
        <v>5.5279999999999996</v>
      </c>
      <c r="EL19" s="9">
        <v>2.02</v>
      </c>
      <c r="EM19" s="9">
        <v>3.508</v>
      </c>
      <c r="EN19" s="9">
        <v>6.4009999999999998</v>
      </c>
      <c r="EO19" s="9">
        <v>3.806</v>
      </c>
      <c r="EP19" s="9">
        <v>2.5939999999999999</v>
      </c>
      <c r="EQ19" s="9">
        <v>26.57</v>
      </c>
      <c r="ER19" s="9">
        <v>22.06</v>
      </c>
      <c r="ES19" s="9">
        <v>31.849</v>
      </c>
      <c r="ET19" s="9">
        <v>201.90799999999999</v>
      </c>
      <c r="EU19" s="9">
        <v>90.781999999999996</v>
      </c>
      <c r="EV19" s="9">
        <v>111.127</v>
      </c>
      <c r="EW19" s="9">
        <v>26.096</v>
      </c>
      <c r="EX19" s="9">
        <v>14.292</v>
      </c>
      <c r="EY19" s="9">
        <v>11.804</v>
      </c>
      <c r="EZ19" s="9">
        <v>51.773000000000003</v>
      </c>
      <c r="FA19" s="9">
        <v>22.94</v>
      </c>
      <c r="FB19" s="9">
        <v>28.832999999999998</v>
      </c>
      <c r="FC19" s="9">
        <v>49.302</v>
      </c>
      <c r="FD19" s="9">
        <v>23.061</v>
      </c>
      <c r="FE19" s="9">
        <v>26.24</v>
      </c>
      <c r="FF19" s="9">
        <v>74.738</v>
      </c>
      <c r="FG19" s="9">
        <v>30.489000000000001</v>
      </c>
      <c r="FH19" s="9">
        <v>44.249000000000002</v>
      </c>
      <c r="FI19" s="9">
        <v>23.257999999999999</v>
      </c>
      <c r="FJ19" s="9">
        <v>20.373000000000001</v>
      </c>
      <c r="FK19" s="9">
        <v>26</v>
      </c>
      <c r="FL19" s="9">
        <v>431.87599999999998</v>
      </c>
      <c r="FM19" s="9">
        <v>163.529</v>
      </c>
      <c r="FN19" s="9">
        <v>268.34699999999998</v>
      </c>
      <c r="FO19" s="9">
        <v>52.914999999999999</v>
      </c>
      <c r="FP19" s="9">
        <v>22.783999999999999</v>
      </c>
      <c r="FQ19" s="9">
        <v>30.132000000000001</v>
      </c>
      <c r="FR19" s="9">
        <v>100.30800000000001</v>
      </c>
      <c r="FS19" s="9">
        <v>39.972000000000001</v>
      </c>
      <c r="FT19" s="9">
        <v>60.335999999999999</v>
      </c>
      <c r="FU19" s="9">
        <v>122.378</v>
      </c>
      <c r="FV19" s="9">
        <v>43.854999999999997</v>
      </c>
      <c r="FW19" s="9">
        <v>78.524000000000001</v>
      </c>
      <c r="FX19" s="9">
        <v>156.273</v>
      </c>
      <c r="FY19" s="9">
        <v>56.917999999999999</v>
      </c>
      <c r="FZ19" s="9">
        <v>99.355000000000004</v>
      </c>
      <c r="GA19" s="9">
        <v>26</v>
      </c>
      <c r="GB19" s="9">
        <v>23.439</v>
      </c>
      <c r="GC19" s="9">
        <v>26</v>
      </c>
      <c r="GD19" s="9">
        <v>170.529</v>
      </c>
      <c r="GE19" s="9">
        <v>74.153000000000006</v>
      </c>
      <c r="GF19" s="9">
        <v>96.376999999999995</v>
      </c>
      <c r="GG19" s="9">
        <v>21.099</v>
      </c>
      <c r="GH19" s="9">
        <v>7.8470000000000004</v>
      </c>
      <c r="GI19" s="9">
        <v>13.253</v>
      </c>
      <c r="GJ19" s="9">
        <v>33.231000000000002</v>
      </c>
      <c r="GK19" s="9">
        <v>19.989000000000001</v>
      </c>
      <c r="GL19" s="9">
        <v>13.241</v>
      </c>
      <c r="GM19" s="9">
        <v>48.731000000000002</v>
      </c>
      <c r="GN19" s="9">
        <v>20.166</v>
      </c>
      <c r="GO19" s="9">
        <v>28.565000000000001</v>
      </c>
      <c r="GP19" s="9">
        <v>67.468000000000004</v>
      </c>
      <c r="GQ19" s="9">
        <v>26.15</v>
      </c>
      <c r="GR19" s="9">
        <v>41.317</v>
      </c>
      <c r="GS19" s="9">
        <v>26</v>
      </c>
      <c r="GT19" s="9">
        <v>26</v>
      </c>
      <c r="GU19" s="9">
        <v>28.811</v>
      </c>
      <c r="GV19" s="9">
        <v>238.65199999999999</v>
      </c>
      <c r="GW19" s="9">
        <v>101.53400000000001</v>
      </c>
      <c r="GX19" s="9">
        <v>137.11799999999999</v>
      </c>
      <c r="GY19" s="9">
        <v>26.568999999999999</v>
      </c>
      <c r="GZ19" s="9">
        <v>13.891</v>
      </c>
      <c r="HA19" s="9">
        <v>12.678000000000001</v>
      </c>
      <c r="HB19" s="9">
        <v>63.505000000000003</v>
      </c>
      <c r="HC19" s="9">
        <v>28.805</v>
      </c>
      <c r="HD19" s="9">
        <v>34.698999999999998</v>
      </c>
      <c r="HE19" s="9">
        <v>63.075000000000003</v>
      </c>
      <c r="HF19" s="9">
        <v>23.975000000000001</v>
      </c>
      <c r="HG19" s="9">
        <v>39.100999999999999</v>
      </c>
      <c r="HH19" s="9">
        <v>85.503</v>
      </c>
      <c r="HI19" s="9">
        <v>34.863</v>
      </c>
      <c r="HJ19" s="9">
        <v>50.64</v>
      </c>
      <c r="HK19" s="9">
        <v>26</v>
      </c>
      <c r="HL19" s="9">
        <v>26</v>
      </c>
      <c r="HM19" s="9">
        <v>26</v>
      </c>
      <c r="HN19" s="9">
        <v>231.28299999999999</v>
      </c>
      <c r="HO19" s="9">
        <v>98.881</v>
      </c>
      <c r="HP19" s="9">
        <v>132.40199999999999</v>
      </c>
      <c r="HQ19" s="9">
        <v>25.9</v>
      </c>
      <c r="HR19" s="9">
        <v>13.221</v>
      </c>
      <c r="HS19" s="9">
        <v>12.678000000000001</v>
      </c>
      <c r="HT19" s="9">
        <v>63.05</v>
      </c>
      <c r="HU19" s="9">
        <v>28.350999999999999</v>
      </c>
      <c r="HV19" s="9">
        <v>34.698999999999998</v>
      </c>
      <c r="HW19" s="9">
        <v>60.545000000000002</v>
      </c>
      <c r="HX19" s="9">
        <v>22.94</v>
      </c>
      <c r="HY19" s="9">
        <v>37.604999999999997</v>
      </c>
      <c r="HZ19" s="9">
        <v>81.787999999999997</v>
      </c>
      <c r="IA19" s="9">
        <v>34.369</v>
      </c>
      <c r="IB19" s="9">
        <v>47.418999999999997</v>
      </c>
      <c r="IC19" s="9">
        <v>26</v>
      </c>
      <c r="ID19" s="9">
        <v>26</v>
      </c>
      <c r="IE19" s="9">
        <v>26</v>
      </c>
      <c r="IF19" s="9">
        <v>98.527000000000001</v>
      </c>
      <c r="IG19" s="9">
        <v>46.23</v>
      </c>
      <c r="IH19" s="9">
        <v>52.296999999999997</v>
      </c>
      <c r="II19" s="9">
        <v>7.1769999999999996</v>
      </c>
      <c r="IJ19" s="9">
        <v>4.2359999999999998</v>
      </c>
      <c r="IK19" s="9">
        <v>2.9420000000000002</v>
      </c>
      <c r="IL19" s="9">
        <v>32.747999999999998</v>
      </c>
      <c r="IM19" s="9">
        <v>14.994</v>
      </c>
      <c r="IN19" s="9">
        <v>17.754000000000001</v>
      </c>
      <c r="IO19" s="9">
        <v>29.733000000000001</v>
      </c>
      <c r="IP19" s="9">
        <v>12.856999999999999</v>
      </c>
      <c r="IQ19" s="9">
        <v>16.876000000000001</v>
      </c>
    </row>
    <row r="20" spans="1:251">
      <c r="A20" s="10">
        <v>45323</v>
      </c>
      <c r="B20" s="9">
        <v>89.465999999999994</v>
      </c>
      <c r="C20" s="9">
        <v>26</v>
      </c>
      <c r="D20" s="9">
        <v>26</v>
      </c>
      <c r="E20" s="9">
        <v>26</v>
      </c>
      <c r="F20" s="9">
        <v>305.363</v>
      </c>
      <c r="G20" s="9">
        <v>112.041</v>
      </c>
      <c r="H20" s="9">
        <v>193.321</v>
      </c>
      <c r="I20" s="9">
        <v>30.001000000000001</v>
      </c>
      <c r="J20" s="9">
        <v>9.1419999999999995</v>
      </c>
      <c r="K20" s="9">
        <v>20.859000000000002</v>
      </c>
      <c r="L20" s="9">
        <v>60.378</v>
      </c>
      <c r="M20" s="9">
        <v>22.161999999999999</v>
      </c>
      <c r="N20" s="9">
        <v>38.216000000000001</v>
      </c>
      <c r="O20" s="9">
        <v>82.448999999999998</v>
      </c>
      <c r="P20" s="9">
        <v>24.879000000000001</v>
      </c>
      <c r="Q20" s="9">
        <v>57.57</v>
      </c>
      <c r="R20" s="9">
        <v>132.535</v>
      </c>
      <c r="S20" s="9">
        <v>55.857999999999997</v>
      </c>
      <c r="T20" s="9">
        <v>76.677000000000007</v>
      </c>
      <c r="U20" s="9">
        <v>30.937000000000001</v>
      </c>
      <c r="V20" s="9">
        <v>50.59</v>
      </c>
      <c r="W20" s="9">
        <v>26</v>
      </c>
      <c r="X20" s="9">
        <v>146.32599999999999</v>
      </c>
      <c r="Y20" s="9">
        <v>47.225000000000001</v>
      </c>
      <c r="Z20" s="9">
        <v>99.100999999999999</v>
      </c>
      <c r="AA20" s="9">
        <v>16.975000000000001</v>
      </c>
      <c r="AB20" s="9">
        <v>4.9169999999999998</v>
      </c>
      <c r="AC20" s="9">
        <v>12.058</v>
      </c>
      <c r="AD20" s="9">
        <v>30.193000000000001</v>
      </c>
      <c r="AE20" s="9">
        <v>8.4670000000000005</v>
      </c>
      <c r="AF20" s="9">
        <v>21.725999999999999</v>
      </c>
      <c r="AG20" s="9">
        <v>35.162999999999997</v>
      </c>
      <c r="AH20" s="9">
        <v>12.502000000000001</v>
      </c>
      <c r="AI20" s="9">
        <v>22.661000000000001</v>
      </c>
      <c r="AJ20" s="9">
        <v>63.994999999999997</v>
      </c>
      <c r="AK20" s="9">
        <v>21.338999999999999</v>
      </c>
      <c r="AL20" s="9">
        <v>42.655999999999999</v>
      </c>
      <c r="AM20" s="9">
        <v>32.527999999999999</v>
      </c>
      <c r="AN20" s="9">
        <v>34</v>
      </c>
      <c r="AO20" s="9">
        <v>30.507999999999999</v>
      </c>
      <c r="AP20" s="9">
        <v>254.715</v>
      </c>
      <c r="AQ20" s="9">
        <v>106.568</v>
      </c>
      <c r="AR20" s="9">
        <v>148.14699999999999</v>
      </c>
      <c r="AS20" s="9">
        <v>26.033000000000001</v>
      </c>
      <c r="AT20" s="9">
        <v>6.8570000000000002</v>
      </c>
      <c r="AU20" s="9">
        <v>19.175999999999998</v>
      </c>
      <c r="AV20" s="9">
        <v>48.228000000000002</v>
      </c>
      <c r="AW20" s="9">
        <v>24.384</v>
      </c>
      <c r="AX20" s="9">
        <v>23.844000000000001</v>
      </c>
      <c r="AY20" s="9">
        <v>84.54</v>
      </c>
      <c r="AZ20" s="9">
        <v>34.607999999999997</v>
      </c>
      <c r="BA20" s="9">
        <v>49.932000000000002</v>
      </c>
      <c r="BB20" s="9">
        <v>95.914000000000001</v>
      </c>
      <c r="BC20" s="9">
        <v>40.719000000000001</v>
      </c>
      <c r="BD20" s="9">
        <v>55.195</v>
      </c>
      <c r="BE20" s="9">
        <v>26</v>
      </c>
      <c r="BF20" s="9">
        <v>26</v>
      </c>
      <c r="BG20" s="9">
        <v>26</v>
      </c>
      <c r="BH20" s="9">
        <v>182.553</v>
      </c>
      <c r="BI20" s="9">
        <v>93.344999999999999</v>
      </c>
      <c r="BJ20" s="9">
        <v>89.207999999999998</v>
      </c>
      <c r="BK20" s="9">
        <v>27.837</v>
      </c>
      <c r="BL20" s="9">
        <v>16.638999999999999</v>
      </c>
      <c r="BM20" s="9">
        <v>11.199</v>
      </c>
      <c r="BN20" s="9">
        <v>32.905999999999999</v>
      </c>
      <c r="BO20" s="9">
        <v>16.181999999999999</v>
      </c>
      <c r="BP20" s="9">
        <v>16.724</v>
      </c>
      <c r="BQ20" s="9">
        <v>54.603999999999999</v>
      </c>
      <c r="BR20" s="9">
        <v>27.59</v>
      </c>
      <c r="BS20" s="9">
        <v>27.013999999999999</v>
      </c>
      <c r="BT20" s="9">
        <v>67.206000000000003</v>
      </c>
      <c r="BU20" s="9">
        <v>32.935000000000002</v>
      </c>
      <c r="BV20" s="9">
        <v>34.271000000000001</v>
      </c>
      <c r="BW20" s="9">
        <v>26</v>
      </c>
      <c r="BX20" s="9">
        <v>26</v>
      </c>
      <c r="BY20" s="9">
        <v>26</v>
      </c>
      <c r="BZ20" s="9">
        <v>353.59899999999999</v>
      </c>
      <c r="CA20" s="9">
        <v>125.438</v>
      </c>
      <c r="CB20" s="9">
        <v>228.16</v>
      </c>
      <c r="CC20" s="9">
        <v>36.741999999999997</v>
      </c>
      <c r="CD20" s="9">
        <v>9.5060000000000002</v>
      </c>
      <c r="CE20" s="9">
        <v>27.236000000000001</v>
      </c>
      <c r="CF20" s="9">
        <v>71.224000000000004</v>
      </c>
      <c r="CG20" s="9">
        <v>25.492000000000001</v>
      </c>
      <c r="CH20" s="9">
        <v>45.731999999999999</v>
      </c>
      <c r="CI20" s="9">
        <v>104.55</v>
      </c>
      <c r="CJ20" s="9">
        <v>37.863</v>
      </c>
      <c r="CK20" s="9">
        <v>66.686999999999998</v>
      </c>
      <c r="CL20" s="9">
        <v>141.083</v>
      </c>
      <c r="CM20" s="9">
        <v>52.576999999999998</v>
      </c>
      <c r="CN20" s="9">
        <v>88.506</v>
      </c>
      <c r="CO20" s="9">
        <v>26</v>
      </c>
      <c r="CP20" s="9">
        <v>26</v>
      </c>
      <c r="CQ20" s="9">
        <v>26</v>
      </c>
      <c r="CR20" s="9">
        <v>367.221</v>
      </c>
      <c r="CS20" s="9">
        <v>150.476</v>
      </c>
      <c r="CT20" s="9">
        <v>216.745</v>
      </c>
      <c r="CU20" s="9">
        <v>46.606999999999999</v>
      </c>
      <c r="CV20" s="9">
        <v>22.984999999999999</v>
      </c>
      <c r="CW20" s="9">
        <v>23.622</v>
      </c>
      <c r="CX20" s="9">
        <v>64.268000000000001</v>
      </c>
      <c r="CY20" s="9">
        <v>23.187999999999999</v>
      </c>
      <c r="CZ20" s="9">
        <v>41.081000000000003</v>
      </c>
      <c r="DA20" s="9">
        <v>105.505</v>
      </c>
      <c r="DB20" s="9">
        <v>40.795000000000002</v>
      </c>
      <c r="DC20" s="9">
        <v>64.709999999999994</v>
      </c>
      <c r="DD20" s="9">
        <v>150.84100000000001</v>
      </c>
      <c r="DE20" s="9">
        <v>63.509</v>
      </c>
      <c r="DF20" s="9">
        <v>87.331999999999994</v>
      </c>
      <c r="DG20" s="9">
        <v>29.268000000000001</v>
      </c>
      <c r="DH20" s="9">
        <v>31.425000000000001</v>
      </c>
      <c r="DI20" s="9">
        <v>26</v>
      </c>
      <c r="DJ20" s="9">
        <v>132.72</v>
      </c>
      <c r="DK20" s="9">
        <v>64.040999999999997</v>
      </c>
      <c r="DL20" s="9">
        <v>68.680000000000007</v>
      </c>
      <c r="DM20" s="9">
        <v>12.955</v>
      </c>
      <c r="DN20" s="9">
        <v>4.415</v>
      </c>
      <c r="DO20" s="9">
        <v>8.5399999999999991</v>
      </c>
      <c r="DP20" s="9">
        <v>28.905000000000001</v>
      </c>
      <c r="DQ20" s="9">
        <v>16.84</v>
      </c>
      <c r="DR20" s="9">
        <v>12.065</v>
      </c>
      <c r="DS20" s="9">
        <v>38.671999999999997</v>
      </c>
      <c r="DT20" s="9">
        <v>15.859</v>
      </c>
      <c r="DU20" s="9">
        <v>22.812999999999999</v>
      </c>
      <c r="DV20" s="9">
        <v>52.188000000000002</v>
      </c>
      <c r="DW20" s="9">
        <v>26.927</v>
      </c>
      <c r="DX20" s="9">
        <v>25.260999999999999</v>
      </c>
      <c r="DY20" s="9">
        <v>26</v>
      </c>
      <c r="DZ20" s="9">
        <v>34</v>
      </c>
      <c r="EA20" s="9">
        <v>24</v>
      </c>
      <c r="EB20" s="9">
        <v>35.415999999999997</v>
      </c>
      <c r="EC20" s="9">
        <v>19.224</v>
      </c>
      <c r="ED20" s="9">
        <v>16.192</v>
      </c>
      <c r="EE20" s="9">
        <v>4.5419999999999998</v>
      </c>
      <c r="EF20" s="9">
        <v>0.64900000000000002</v>
      </c>
      <c r="EG20" s="9">
        <v>3.8929999999999998</v>
      </c>
      <c r="EH20" s="9">
        <v>7.3070000000000004</v>
      </c>
      <c r="EI20" s="9">
        <v>5.6740000000000004</v>
      </c>
      <c r="EJ20" s="9">
        <v>1.633</v>
      </c>
      <c r="EK20" s="9">
        <v>8.0289999999999999</v>
      </c>
      <c r="EL20" s="9">
        <v>5.0620000000000003</v>
      </c>
      <c r="EM20" s="9">
        <v>2.9670000000000001</v>
      </c>
      <c r="EN20" s="9">
        <v>15.537000000000001</v>
      </c>
      <c r="EO20" s="9">
        <v>7.8380000000000001</v>
      </c>
      <c r="EP20" s="9">
        <v>7.6989999999999998</v>
      </c>
      <c r="EQ20" s="9">
        <v>26</v>
      </c>
      <c r="ER20" s="9">
        <v>26</v>
      </c>
      <c r="ES20" s="9">
        <v>32.924999999999997</v>
      </c>
      <c r="ET20" s="9">
        <v>239.26300000000001</v>
      </c>
      <c r="EU20" s="9">
        <v>105.861</v>
      </c>
      <c r="EV20" s="9">
        <v>133.40199999999999</v>
      </c>
      <c r="EW20" s="9">
        <v>23.29</v>
      </c>
      <c r="EX20" s="9">
        <v>7.0979999999999999</v>
      </c>
      <c r="EY20" s="9">
        <v>16.192</v>
      </c>
      <c r="EZ20" s="9">
        <v>48.261000000000003</v>
      </c>
      <c r="FA20" s="9">
        <v>21.622</v>
      </c>
      <c r="FB20" s="9">
        <v>26.638999999999999</v>
      </c>
      <c r="FC20" s="9">
        <v>64.518000000000001</v>
      </c>
      <c r="FD20" s="9">
        <v>28.34</v>
      </c>
      <c r="FE20" s="9">
        <v>36.177999999999997</v>
      </c>
      <c r="FF20" s="9">
        <v>103.194</v>
      </c>
      <c r="FG20" s="9">
        <v>48.8</v>
      </c>
      <c r="FH20" s="9">
        <v>54.393999999999998</v>
      </c>
      <c r="FI20" s="9">
        <v>34</v>
      </c>
      <c r="FJ20" s="9">
        <v>43</v>
      </c>
      <c r="FK20" s="9">
        <v>26</v>
      </c>
      <c r="FL20" s="9">
        <v>460.73500000000001</v>
      </c>
      <c r="FM20" s="9">
        <v>178.56</v>
      </c>
      <c r="FN20" s="9">
        <v>282.17500000000001</v>
      </c>
      <c r="FO20" s="9">
        <v>51.792000000000002</v>
      </c>
      <c r="FP20" s="9">
        <v>19.637</v>
      </c>
      <c r="FQ20" s="9">
        <v>32.155000000000001</v>
      </c>
      <c r="FR20" s="9">
        <v>97.947999999999993</v>
      </c>
      <c r="FS20" s="9">
        <v>41.948</v>
      </c>
      <c r="FT20" s="9">
        <v>56</v>
      </c>
      <c r="FU20" s="9">
        <v>130.715</v>
      </c>
      <c r="FV20" s="9">
        <v>47.097999999999999</v>
      </c>
      <c r="FW20" s="9">
        <v>83.617000000000004</v>
      </c>
      <c r="FX20" s="9">
        <v>180.279</v>
      </c>
      <c r="FY20" s="9">
        <v>69.876999999999995</v>
      </c>
      <c r="FZ20" s="9">
        <v>110.402</v>
      </c>
      <c r="GA20" s="9">
        <v>26</v>
      </c>
      <c r="GB20" s="9">
        <v>26</v>
      </c>
      <c r="GC20" s="9">
        <v>26</v>
      </c>
      <c r="GD20" s="9">
        <v>188.958</v>
      </c>
      <c r="GE20" s="9">
        <v>74.757999999999996</v>
      </c>
      <c r="GF20" s="9">
        <v>114.2</v>
      </c>
      <c r="GG20" s="9">
        <v>25.765000000000001</v>
      </c>
      <c r="GH20" s="9">
        <v>10.82</v>
      </c>
      <c r="GI20" s="9">
        <v>14.945</v>
      </c>
      <c r="GJ20" s="9">
        <v>25.495000000000001</v>
      </c>
      <c r="GK20" s="9">
        <v>7.6230000000000002</v>
      </c>
      <c r="GL20" s="9">
        <v>17.872</v>
      </c>
      <c r="GM20" s="9">
        <v>61.521999999999998</v>
      </c>
      <c r="GN20" s="9">
        <v>24.140999999999998</v>
      </c>
      <c r="GO20" s="9">
        <v>37.381</v>
      </c>
      <c r="GP20" s="9">
        <v>76.177000000000007</v>
      </c>
      <c r="GQ20" s="9">
        <v>32.173999999999999</v>
      </c>
      <c r="GR20" s="9">
        <v>44.003</v>
      </c>
      <c r="GS20" s="9">
        <v>26</v>
      </c>
      <c r="GT20" s="9">
        <v>26</v>
      </c>
      <c r="GU20" s="9">
        <v>26</v>
      </c>
      <c r="GV20" s="9">
        <v>259.82299999999998</v>
      </c>
      <c r="GW20" s="9">
        <v>107.84099999999999</v>
      </c>
      <c r="GX20" s="9">
        <v>151.982</v>
      </c>
      <c r="GY20" s="9">
        <v>27.091000000000001</v>
      </c>
      <c r="GZ20" s="9">
        <v>11.34</v>
      </c>
      <c r="HA20" s="9">
        <v>15.750999999999999</v>
      </c>
      <c r="HB20" s="9">
        <v>55.216999999999999</v>
      </c>
      <c r="HC20" s="9">
        <v>25.423999999999999</v>
      </c>
      <c r="HD20" s="9">
        <v>29.792999999999999</v>
      </c>
      <c r="HE20" s="9">
        <v>70.466999999999999</v>
      </c>
      <c r="HF20" s="9">
        <v>26.780999999999999</v>
      </c>
      <c r="HG20" s="9">
        <v>43.686</v>
      </c>
      <c r="HH20" s="9">
        <v>107.048</v>
      </c>
      <c r="HI20" s="9">
        <v>44.295999999999999</v>
      </c>
      <c r="HJ20" s="9">
        <v>62.753</v>
      </c>
      <c r="HK20" s="9">
        <v>30</v>
      </c>
      <c r="HL20" s="9">
        <v>27.866</v>
      </c>
      <c r="HM20" s="9">
        <v>34</v>
      </c>
      <c r="HN20" s="9">
        <v>248.691</v>
      </c>
      <c r="HO20" s="9">
        <v>102.253</v>
      </c>
      <c r="HP20" s="9">
        <v>146.43799999999999</v>
      </c>
      <c r="HQ20" s="9">
        <v>27.091000000000001</v>
      </c>
      <c r="HR20" s="9">
        <v>11.34</v>
      </c>
      <c r="HS20" s="9">
        <v>15.750999999999999</v>
      </c>
      <c r="HT20" s="9">
        <v>55.216999999999999</v>
      </c>
      <c r="HU20" s="9">
        <v>25.423999999999999</v>
      </c>
      <c r="HV20" s="9">
        <v>29.792999999999999</v>
      </c>
      <c r="HW20" s="9">
        <v>67.546999999999997</v>
      </c>
      <c r="HX20" s="9">
        <v>25.626999999999999</v>
      </c>
      <c r="HY20" s="9">
        <v>41.918999999999997</v>
      </c>
      <c r="HZ20" s="9">
        <v>98.837000000000003</v>
      </c>
      <c r="IA20" s="9">
        <v>39.862000000000002</v>
      </c>
      <c r="IB20" s="9">
        <v>58.975000000000001</v>
      </c>
      <c r="IC20" s="9">
        <v>26</v>
      </c>
      <c r="ID20" s="9">
        <v>26</v>
      </c>
      <c r="IE20" s="9">
        <v>29.053999999999998</v>
      </c>
      <c r="IF20" s="9">
        <v>96.34</v>
      </c>
      <c r="IG20" s="9">
        <v>42.368000000000002</v>
      </c>
      <c r="IH20" s="9">
        <v>53.972000000000001</v>
      </c>
      <c r="II20" s="9">
        <v>7.8470000000000004</v>
      </c>
      <c r="IJ20" s="9">
        <v>3.7090000000000001</v>
      </c>
      <c r="IK20" s="9">
        <v>4.1379999999999999</v>
      </c>
      <c r="IL20" s="9">
        <v>27.303999999999998</v>
      </c>
      <c r="IM20" s="9">
        <v>12.436</v>
      </c>
      <c r="IN20" s="9">
        <v>14.869</v>
      </c>
      <c r="IO20" s="9">
        <v>33.030999999999999</v>
      </c>
      <c r="IP20" s="9">
        <v>14.974</v>
      </c>
      <c r="IQ20" s="9">
        <v>18.058</v>
      </c>
    </row>
    <row r="21" spans="1:251">
      <c r="A21" s="10">
        <v>45689</v>
      </c>
      <c r="B21" s="9">
        <v>54.698</v>
      </c>
      <c r="C21" s="9">
        <v>17</v>
      </c>
      <c r="D21" s="9">
        <v>24</v>
      </c>
      <c r="E21" s="9">
        <v>13</v>
      </c>
      <c r="F21" s="9">
        <v>295.803</v>
      </c>
      <c r="G21" s="9">
        <v>110.17</v>
      </c>
      <c r="H21" s="9">
        <v>185.63300000000001</v>
      </c>
      <c r="I21" s="9">
        <v>68.168999999999997</v>
      </c>
      <c r="J21" s="9">
        <v>23.298999999999999</v>
      </c>
      <c r="K21" s="9">
        <v>44.869</v>
      </c>
      <c r="L21" s="9">
        <v>83.798000000000002</v>
      </c>
      <c r="M21" s="9">
        <v>26.719000000000001</v>
      </c>
      <c r="N21" s="9">
        <v>57.079000000000001</v>
      </c>
      <c r="O21" s="9">
        <v>90.501999999999995</v>
      </c>
      <c r="P21" s="9">
        <v>39.502000000000002</v>
      </c>
      <c r="Q21" s="9">
        <v>51</v>
      </c>
      <c r="R21" s="9">
        <v>53.334000000000003</v>
      </c>
      <c r="S21" s="9">
        <v>20.649000000000001</v>
      </c>
      <c r="T21" s="9">
        <v>32.683999999999997</v>
      </c>
      <c r="U21" s="9">
        <v>12</v>
      </c>
      <c r="V21" s="9">
        <v>13</v>
      </c>
      <c r="W21" s="9">
        <v>8</v>
      </c>
      <c r="X21" s="9">
        <v>145.97300000000001</v>
      </c>
      <c r="Y21" s="9">
        <v>51.762</v>
      </c>
      <c r="Z21" s="9">
        <v>94.21</v>
      </c>
      <c r="AA21" s="9">
        <v>28.824999999999999</v>
      </c>
      <c r="AB21" s="9">
        <v>10.677</v>
      </c>
      <c r="AC21" s="9">
        <v>18.148</v>
      </c>
      <c r="AD21" s="9">
        <v>41.36</v>
      </c>
      <c r="AE21" s="9">
        <v>18.568000000000001</v>
      </c>
      <c r="AF21" s="9">
        <v>22.792000000000002</v>
      </c>
      <c r="AG21" s="9">
        <v>44.936</v>
      </c>
      <c r="AH21" s="9">
        <v>11.488</v>
      </c>
      <c r="AI21" s="9">
        <v>33.448</v>
      </c>
      <c r="AJ21" s="9">
        <v>30.852</v>
      </c>
      <c r="AK21" s="9">
        <v>11.029</v>
      </c>
      <c r="AL21" s="9">
        <v>19.821999999999999</v>
      </c>
      <c r="AM21" s="9">
        <v>13</v>
      </c>
      <c r="AN21" s="9">
        <v>8</v>
      </c>
      <c r="AO21" s="9">
        <v>13</v>
      </c>
      <c r="AP21" s="9">
        <v>212.50800000000001</v>
      </c>
      <c r="AQ21" s="9">
        <v>86.835999999999999</v>
      </c>
      <c r="AR21" s="9">
        <v>125.673</v>
      </c>
      <c r="AS21" s="9">
        <v>33.21</v>
      </c>
      <c r="AT21" s="9">
        <v>14.987</v>
      </c>
      <c r="AU21" s="9">
        <v>18.222999999999999</v>
      </c>
      <c r="AV21" s="9">
        <v>55.908999999999999</v>
      </c>
      <c r="AW21" s="9">
        <v>18.407</v>
      </c>
      <c r="AX21" s="9">
        <v>37.503</v>
      </c>
      <c r="AY21" s="9">
        <v>64.608999999999995</v>
      </c>
      <c r="AZ21" s="9">
        <v>25.638999999999999</v>
      </c>
      <c r="BA21" s="9">
        <v>38.969000000000001</v>
      </c>
      <c r="BB21" s="9">
        <v>58.78</v>
      </c>
      <c r="BC21" s="9">
        <v>27.803000000000001</v>
      </c>
      <c r="BD21" s="9">
        <v>30.977</v>
      </c>
      <c r="BE21" s="9">
        <v>15</v>
      </c>
      <c r="BF21" s="9">
        <v>18.736999999999998</v>
      </c>
      <c r="BG21" s="9">
        <v>13</v>
      </c>
      <c r="BH21" s="9">
        <v>164.613</v>
      </c>
      <c r="BI21" s="9">
        <v>82.376000000000005</v>
      </c>
      <c r="BJ21" s="9">
        <v>82.236999999999995</v>
      </c>
      <c r="BK21" s="9">
        <v>23.308</v>
      </c>
      <c r="BL21" s="9">
        <v>12.502000000000001</v>
      </c>
      <c r="BM21" s="9">
        <v>10.805999999999999</v>
      </c>
      <c r="BN21" s="9">
        <v>43.063000000000002</v>
      </c>
      <c r="BO21" s="9">
        <v>18.95</v>
      </c>
      <c r="BP21" s="9">
        <v>24.113</v>
      </c>
      <c r="BQ21" s="9">
        <v>51.167999999999999</v>
      </c>
      <c r="BR21" s="9">
        <v>27.57</v>
      </c>
      <c r="BS21" s="9">
        <v>23.597999999999999</v>
      </c>
      <c r="BT21" s="9">
        <v>47.073</v>
      </c>
      <c r="BU21" s="9">
        <v>23.353000000000002</v>
      </c>
      <c r="BV21" s="9">
        <v>23.721</v>
      </c>
      <c r="BW21" s="9">
        <v>21</v>
      </c>
      <c r="BX21" s="9">
        <v>26</v>
      </c>
      <c r="BY21" s="9">
        <v>13.96</v>
      </c>
      <c r="BZ21" s="9">
        <v>340.56299999999999</v>
      </c>
      <c r="CA21" s="9">
        <v>125.839</v>
      </c>
      <c r="CB21" s="9">
        <v>214.72399999999999</v>
      </c>
      <c r="CC21" s="9">
        <v>68.253</v>
      </c>
      <c r="CD21" s="9">
        <v>25.106000000000002</v>
      </c>
      <c r="CE21" s="9">
        <v>43.146999999999998</v>
      </c>
      <c r="CF21" s="9">
        <v>94.497</v>
      </c>
      <c r="CG21" s="9">
        <v>32.798000000000002</v>
      </c>
      <c r="CH21" s="9">
        <v>61.698999999999998</v>
      </c>
      <c r="CI21" s="9">
        <v>107.931</v>
      </c>
      <c r="CJ21" s="9">
        <v>42.463000000000001</v>
      </c>
      <c r="CK21" s="9">
        <v>65.468000000000004</v>
      </c>
      <c r="CL21" s="9">
        <v>69.882000000000005</v>
      </c>
      <c r="CM21" s="9">
        <v>25.472999999999999</v>
      </c>
      <c r="CN21" s="9">
        <v>44.408999999999999</v>
      </c>
      <c r="CO21" s="9">
        <v>13</v>
      </c>
      <c r="CP21" s="9">
        <v>13</v>
      </c>
      <c r="CQ21" s="9">
        <v>13</v>
      </c>
      <c r="CR21" s="9">
        <v>337.041</v>
      </c>
      <c r="CS21" s="9">
        <v>137.31</v>
      </c>
      <c r="CT21" s="9">
        <v>199.73099999999999</v>
      </c>
      <c r="CU21" s="9">
        <v>60.686</v>
      </c>
      <c r="CV21" s="9">
        <v>23.199000000000002</v>
      </c>
      <c r="CW21" s="9">
        <v>37.487000000000002</v>
      </c>
      <c r="CX21" s="9">
        <v>95.171000000000006</v>
      </c>
      <c r="CY21" s="9">
        <v>39.759</v>
      </c>
      <c r="CZ21" s="9">
        <v>55.411999999999999</v>
      </c>
      <c r="DA21" s="9">
        <v>99.442999999999998</v>
      </c>
      <c r="DB21" s="9">
        <v>43.576999999999998</v>
      </c>
      <c r="DC21" s="9">
        <v>55.866</v>
      </c>
      <c r="DD21" s="9">
        <v>81.741</v>
      </c>
      <c r="DE21" s="9">
        <v>30.774999999999999</v>
      </c>
      <c r="DF21" s="9">
        <v>50.966000000000001</v>
      </c>
      <c r="DG21" s="9">
        <v>13</v>
      </c>
      <c r="DH21" s="9">
        <v>14.103</v>
      </c>
      <c r="DI21" s="9">
        <v>13</v>
      </c>
      <c r="DJ21" s="9">
        <v>110.96899999999999</v>
      </c>
      <c r="DK21" s="9">
        <v>47.405000000000001</v>
      </c>
      <c r="DL21" s="9">
        <v>63.564</v>
      </c>
      <c r="DM21" s="9">
        <v>20.672999999999998</v>
      </c>
      <c r="DN21" s="9">
        <v>10.518000000000001</v>
      </c>
      <c r="DO21" s="9">
        <v>10.154999999999999</v>
      </c>
      <c r="DP21" s="9">
        <v>27.83</v>
      </c>
      <c r="DQ21" s="9">
        <v>7.3390000000000004</v>
      </c>
      <c r="DR21" s="9">
        <v>20.491</v>
      </c>
      <c r="DS21" s="9">
        <v>33.524000000000001</v>
      </c>
      <c r="DT21" s="9">
        <v>11.109</v>
      </c>
      <c r="DU21" s="9">
        <v>22.414999999999999</v>
      </c>
      <c r="DV21" s="9">
        <v>28.943000000000001</v>
      </c>
      <c r="DW21" s="9">
        <v>18.439</v>
      </c>
      <c r="DX21" s="9">
        <v>10.504</v>
      </c>
      <c r="DY21" s="9">
        <v>13</v>
      </c>
      <c r="DZ21" s="9">
        <v>27.202000000000002</v>
      </c>
      <c r="EA21" s="9">
        <v>13</v>
      </c>
      <c r="EB21" s="9">
        <v>30.323</v>
      </c>
      <c r="EC21" s="9">
        <v>20.588000000000001</v>
      </c>
      <c r="ED21" s="9">
        <v>9.734</v>
      </c>
      <c r="EE21" s="9">
        <v>3.9</v>
      </c>
      <c r="EF21" s="9">
        <v>2.6429999999999998</v>
      </c>
      <c r="EG21" s="9">
        <v>1.2569999999999999</v>
      </c>
      <c r="EH21" s="9">
        <v>6.6319999999999997</v>
      </c>
      <c r="EI21" s="9">
        <v>2.7469999999999999</v>
      </c>
      <c r="EJ21" s="9">
        <v>3.8849999999999998</v>
      </c>
      <c r="EK21" s="9">
        <v>10.318</v>
      </c>
      <c r="EL21" s="9">
        <v>7.0510000000000002</v>
      </c>
      <c r="EM21" s="9">
        <v>3.2669999999999999</v>
      </c>
      <c r="EN21" s="9">
        <v>9.4730000000000008</v>
      </c>
      <c r="EO21" s="9">
        <v>8.1479999999999997</v>
      </c>
      <c r="EP21" s="9">
        <v>1.325</v>
      </c>
      <c r="EQ21" s="9">
        <v>21</v>
      </c>
      <c r="ER21" s="9">
        <v>29.466000000000001</v>
      </c>
      <c r="ES21" s="9">
        <v>8.9359999999999999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250.35400000000001</v>
      </c>
      <c r="GW21" s="9">
        <v>100.43899999999999</v>
      </c>
      <c r="GX21" s="9">
        <v>149.91399999999999</v>
      </c>
      <c r="GY21" s="9">
        <v>39.951999999999998</v>
      </c>
      <c r="GZ21" s="9">
        <v>12.173</v>
      </c>
      <c r="HA21" s="9">
        <v>27.779</v>
      </c>
      <c r="HB21" s="9">
        <v>72.697000000000003</v>
      </c>
      <c r="HC21" s="9">
        <v>24.163</v>
      </c>
      <c r="HD21" s="9">
        <v>48.534999999999997</v>
      </c>
      <c r="HE21" s="9">
        <v>67.251999999999995</v>
      </c>
      <c r="HF21" s="9">
        <v>29.544</v>
      </c>
      <c r="HG21" s="9">
        <v>37.709000000000003</v>
      </c>
      <c r="HH21" s="9">
        <v>70.451999999999998</v>
      </c>
      <c r="HI21" s="9">
        <v>34.56</v>
      </c>
      <c r="HJ21" s="9">
        <v>35.892000000000003</v>
      </c>
      <c r="HK21" s="9">
        <v>13</v>
      </c>
      <c r="HL21" s="9">
        <v>26</v>
      </c>
      <c r="HM21" s="9">
        <v>12</v>
      </c>
      <c r="HN21" s="9">
        <v>245.10300000000001</v>
      </c>
      <c r="HO21" s="9">
        <v>99.144999999999996</v>
      </c>
      <c r="HP21" s="9">
        <v>145.958</v>
      </c>
      <c r="HQ21" s="9">
        <v>39.951999999999998</v>
      </c>
      <c r="HR21" s="9">
        <v>12.173</v>
      </c>
      <c r="HS21" s="9">
        <v>27.779</v>
      </c>
      <c r="HT21" s="9">
        <v>72.073999999999998</v>
      </c>
      <c r="HU21" s="9">
        <v>24.163</v>
      </c>
      <c r="HV21" s="9">
        <v>47.911000000000001</v>
      </c>
      <c r="HW21" s="9">
        <v>67.251999999999995</v>
      </c>
      <c r="HX21" s="9">
        <v>29.544</v>
      </c>
      <c r="HY21" s="9">
        <v>37.709000000000003</v>
      </c>
      <c r="HZ21" s="9">
        <v>65.825000000000003</v>
      </c>
      <c r="IA21" s="9">
        <v>33.265999999999998</v>
      </c>
      <c r="IB21" s="9">
        <v>32.558999999999997</v>
      </c>
      <c r="IC21" s="9">
        <v>13</v>
      </c>
      <c r="ID21" s="9">
        <v>26</v>
      </c>
      <c r="IE21" s="9">
        <v>11.811</v>
      </c>
      <c r="IF21" s="9">
        <v>111.003</v>
      </c>
      <c r="IG21" s="9">
        <v>51.633000000000003</v>
      </c>
      <c r="IH21" s="9">
        <v>59.37</v>
      </c>
      <c r="II21" s="9">
        <v>21.63</v>
      </c>
      <c r="IJ21" s="9">
        <v>7.8810000000000002</v>
      </c>
      <c r="IK21" s="9">
        <v>13.749000000000001</v>
      </c>
      <c r="IL21" s="9">
        <v>33.719000000000001</v>
      </c>
      <c r="IM21" s="9">
        <v>12.375999999999999</v>
      </c>
      <c r="IN21" s="9">
        <v>21.343</v>
      </c>
      <c r="IO21" s="9">
        <v>33.011000000000003</v>
      </c>
      <c r="IP21" s="9">
        <v>17.913</v>
      </c>
      <c r="IQ21" s="9">
        <v>15.098000000000001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  <c r="DC1" s="3" t="s">
        <v>1618</v>
      </c>
      <c r="DD1" s="3" t="s">
        <v>1619</v>
      </c>
      <c r="DE1" s="3" t="s">
        <v>1620</v>
      </c>
      <c r="DF1" s="3" t="s">
        <v>1621</v>
      </c>
      <c r="DG1" s="3" t="s">
        <v>1622</v>
      </c>
      <c r="DH1" s="3" t="s">
        <v>1623</v>
      </c>
      <c r="DI1" s="3" t="s">
        <v>1624</v>
      </c>
      <c r="DJ1" s="3" t="s">
        <v>1625</v>
      </c>
      <c r="DK1" s="3" t="s">
        <v>1626</v>
      </c>
      <c r="DL1" s="3" t="s">
        <v>1627</v>
      </c>
      <c r="DM1" s="3" t="s">
        <v>1628</v>
      </c>
      <c r="DN1" s="3" t="s">
        <v>1629</v>
      </c>
      <c r="DO1" s="3" t="s">
        <v>1630</v>
      </c>
      <c r="DP1" s="3" t="s">
        <v>1631</v>
      </c>
      <c r="DQ1" s="3" t="s">
        <v>1632</v>
      </c>
      <c r="DR1" s="3" t="s">
        <v>1633</v>
      </c>
      <c r="DS1" s="3" t="s">
        <v>1634</v>
      </c>
      <c r="DT1" s="3" t="s">
        <v>1635</v>
      </c>
      <c r="DU1" s="3" t="s">
        <v>1636</v>
      </c>
      <c r="DV1" s="3" t="s">
        <v>1637</v>
      </c>
      <c r="DW1" s="3" t="s">
        <v>1638</v>
      </c>
      <c r="DX1" s="3" t="s">
        <v>1639</v>
      </c>
      <c r="DY1" s="3" t="s">
        <v>1640</v>
      </c>
      <c r="DZ1" s="3" t="s">
        <v>1641</v>
      </c>
      <c r="EA1" s="3" t="s">
        <v>1642</v>
      </c>
      <c r="EB1" s="3" t="s">
        <v>1643</v>
      </c>
      <c r="EC1" s="3" t="s">
        <v>1644</v>
      </c>
      <c r="ED1" s="3" t="s">
        <v>1645</v>
      </c>
      <c r="EE1" s="3" t="s">
        <v>1646</v>
      </c>
      <c r="EF1" s="3" t="s">
        <v>1647</v>
      </c>
      <c r="EG1" s="3" t="s">
        <v>1648</v>
      </c>
      <c r="EH1" s="3" t="s">
        <v>1649</v>
      </c>
      <c r="EI1" s="3" t="s">
        <v>1650</v>
      </c>
      <c r="EJ1" s="3" t="s">
        <v>1651</v>
      </c>
      <c r="EK1" s="3" t="s">
        <v>1652</v>
      </c>
      <c r="EL1" s="3" t="s">
        <v>1653</v>
      </c>
      <c r="EM1" s="3" t="s">
        <v>1654</v>
      </c>
      <c r="EN1" s="3" t="s">
        <v>1655</v>
      </c>
      <c r="EO1" s="3" t="s">
        <v>1656</v>
      </c>
      <c r="EP1" s="3" t="s">
        <v>1657</v>
      </c>
      <c r="EQ1" s="3" t="s">
        <v>1658</v>
      </c>
      <c r="ER1" s="3" t="s">
        <v>1659</v>
      </c>
      <c r="ES1" s="3" t="s">
        <v>1660</v>
      </c>
      <c r="ET1" s="3" t="s">
        <v>1661</v>
      </c>
      <c r="EU1" s="3" t="s">
        <v>1662</v>
      </c>
      <c r="EV1" s="3" t="s">
        <v>1663</v>
      </c>
      <c r="EW1" s="3" t="s">
        <v>1664</v>
      </c>
      <c r="EX1" s="3" t="s">
        <v>1665</v>
      </c>
      <c r="EY1" s="3" t="s">
        <v>1666</v>
      </c>
      <c r="EZ1" s="3" t="s">
        <v>1667</v>
      </c>
      <c r="FA1" s="3" t="s">
        <v>1668</v>
      </c>
      <c r="FB1" s="3" t="s">
        <v>1669</v>
      </c>
      <c r="FC1" s="3" t="s">
        <v>1670</v>
      </c>
      <c r="FD1" s="3" t="s">
        <v>1671</v>
      </c>
      <c r="FE1" s="3" t="s">
        <v>1672</v>
      </c>
      <c r="FF1" s="3" t="s">
        <v>1673</v>
      </c>
      <c r="FG1" s="3" t="s">
        <v>1674</v>
      </c>
      <c r="FH1" s="3" t="s">
        <v>1675</v>
      </c>
      <c r="FI1" s="3" t="s">
        <v>1676</v>
      </c>
      <c r="FJ1" s="3" t="s">
        <v>1677</v>
      </c>
      <c r="FK1" s="3" t="s">
        <v>1678</v>
      </c>
      <c r="FL1" s="3" t="s">
        <v>1679</v>
      </c>
      <c r="FM1" s="3" t="s">
        <v>1680</v>
      </c>
      <c r="FN1" s="3" t="s">
        <v>1681</v>
      </c>
      <c r="FO1" s="3" t="s">
        <v>1682</v>
      </c>
      <c r="FP1" s="3" t="s">
        <v>1683</v>
      </c>
      <c r="FQ1" s="3" t="s">
        <v>1684</v>
      </c>
      <c r="FR1" s="3" t="s">
        <v>1685</v>
      </c>
      <c r="FS1" s="3" t="s">
        <v>1686</v>
      </c>
      <c r="FT1" s="3" t="s">
        <v>1687</v>
      </c>
      <c r="FU1" s="3" t="s">
        <v>1688</v>
      </c>
      <c r="FV1" s="3" t="s">
        <v>1689</v>
      </c>
      <c r="FW1" s="3" t="s">
        <v>1690</v>
      </c>
      <c r="FX1" s="3" t="s">
        <v>1691</v>
      </c>
      <c r="FY1" s="3" t="s">
        <v>1692</v>
      </c>
      <c r="FZ1" s="3" t="s">
        <v>1693</v>
      </c>
      <c r="GA1" s="3" t="s">
        <v>1694</v>
      </c>
      <c r="GB1" s="3" t="s">
        <v>1695</v>
      </c>
      <c r="GC1" s="3" t="s">
        <v>1696</v>
      </c>
      <c r="GD1" s="3" t="s">
        <v>1697</v>
      </c>
      <c r="GE1" s="3" t="s">
        <v>1698</v>
      </c>
      <c r="GF1" s="3" t="s">
        <v>1699</v>
      </c>
      <c r="GG1" s="3" t="s">
        <v>1700</v>
      </c>
      <c r="GH1" s="3" t="s">
        <v>1701</v>
      </c>
      <c r="GI1" s="3" t="s">
        <v>1702</v>
      </c>
      <c r="GJ1" s="3" t="s">
        <v>1703</v>
      </c>
      <c r="GK1" s="3" t="s">
        <v>1704</v>
      </c>
      <c r="GL1" s="3" t="s">
        <v>1705</v>
      </c>
      <c r="GM1" s="3" t="s">
        <v>1706</v>
      </c>
      <c r="GN1" s="3" t="s">
        <v>1707</v>
      </c>
      <c r="GO1" s="3" t="s">
        <v>1708</v>
      </c>
      <c r="GP1" s="3" t="s">
        <v>1709</v>
      </c>
      <c r="GQ1" s="3" t="s">
        <v>1710</v>
      </c>
      <c r="GR1" s="3" t="s">
        <v>1711</v>
      </c>
      <c r="GS1" s="3" t="s">
        <v>1712</v>
      </c>
      <c r="GT1" s="3" t="s">
        <v>1713</v>
      </c>
      <c r="GU1" s="3" t="s">
        <v>1714</v>
      </c>
      <c r="GV1" s="3" t="s">
        <v>1715</v>
      </c>
      <c r="GW1" s="3" t="s">
        <v>1716</v>
      </c>
      <c r="GX1" s="3" t="s">
        <v>1717</v>
      </c>
      <c r="GY1" s="3" t="s">
        <v>1718</v>
      </c>
      <c r="GZ1" s="3" t="s">
        <v>1719</v>
      </c>
      <c r="HA1" s="3" t="s">
        <v>1720</v>
      </c>
      <c r="HB1" s="3" t="s">
        <v>1721</v>
      </c>
      <c r="HC1" s="3" t="s">
        <v>1722</v>
      </c>
      <c r="HD1" s="3" t="s">
        <v>1723</v>
      </c>
      <c r="HE1" s="3" t="s">
        <v>1724</v>
      </c>
      <c r="HF1" s="3" t="s">
        <v>1725</v>
      </c>
      <c r="HG1" s="3" t="s">
        <v>1726</v>
      </c>
      <c r="HH1" s="3" t="s">
        <v>1727</v>
      </c>
      <c r="HI1" s="3" t="s">
        <v>1728</v>
      </c>
      <c r="HJ1" s="3" t="s">
        <v>1729</v>
      </c>
      <c r="HK1" s="3" t="s">
        <v>1730</v>
      </c>
      <c r="HL1" s="3" t="s">
        <v>1731</v>
      </c>
      <c r="HM1" s="3" t="s">
        <v>1732</v>
      </c>
      <c r="HN1" s="3" t="s">
        <v>1733</v>
      </c>
      <c r="HO1" s="3" t="s">
        <v>1734</v>
      </c>
      <c r="HP1" s="3" t="s">
        <v>1735</v>
      </c>
      <c r="HQ1" s="3" t="s">
        <v>1736</v>
      </c>
      <c r="HR1" s="3" t="s">
        <v>1737</v>
      </c>
      <c r="HS1" s="3" t="s">
        <v>1738</v>
      </c>
      <c r="HT1" s="3" t="s">
        <v>1739</v>
      </c>
      <c r="HU1" s="3" t="s">
        <v>1740</v>
      </c>
      <c r="HV1" s="3" t="s">
        <v>1741</v>
      </c>
      <c r="HW1" s="3" t="s">
        <v>1742</v>
      </c>
      <c r="HX1" s="3" t="s">
        <v>1743</v>
      </c>
      <c r="HY1" s="3" t="s">
        <v>1744</v>
      </c>
      <c r="HZ1" s="3" t="s">
        <v>1745</v>
      </c>
      <c r="IA1" s="3" t="s">
        <v>1746</v>
      </c>
      <c r="IB1" s="3" t="s">
        <v>1747</v>
      </c>
      <c r="IC1" s="3" t="s">
        <v>1748</v>
      </c>
      <c r="ID1" s="3" t="s">
        <v>1749</v>
      </c>
      <c r="IE1" s="3" t="s">
        <v>1750</v>
      </c>
      <c r="IF1" s="3" t="s">
        <v>1751</v>
      </c>
      <c r="IG1" s="3" t="s">
        <v>1752</v>
      </c>
      <c r="IH1" s="3" t="s">
        <v>1753</v>
      </c>
      <c r="II1" s="3" t="s">
        <v>1754</v>
      </c>
      <c r="IJ1" s="3" t="s">
        <v>1755</v>
      </c>
      <c r="IK1" s="3" t="s">
        <v>1756</v>
      </c>
      <c r="IL1" s="3" t="s">
        <v>1757</v>
      </c>
      <c r="IM1" s="3" t="s">
        <v>1758</v>
      </c>
      <c r="IN1" s="3" t="s">
        <v>1759</v>
      </c>
      <c r="IO1" s="3" t="s">
        <v>1760</v>
      </c>
      <c r="IP1" s="3" t="s">
        <v>1761</v>
      </c>
      <c r="IQ1" s="3" t="s">
        <v>1762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8" t="s">
        <v>277</v>
      </c>
      <c r="F2" s="8" t="s">
        <v>277</v>
      </c>
      <c r="G2" s="8" t="s">
        <v>277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8" t="s">
        <v>277</v>
      </c>
      <c r="X2" s="8" t="s">
        <v>277</v>
      </c>
      <c r="Y2" s="8" t="s">
        <v>277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8" t="s">
        <v>277</v>
      </c>
      <c r="AP2" s="8" t="s">
        <v>277</v>
      </c>
      <c r="AQ2" s="8" t="s">
        <v>277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8" t="s">
        <v>277</v>
      </c>
      <c r="BH2" s="8" t="s">
        <v>277</v>
      </c>
      <c r="BI2" s="8" t="s">
        <v>277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277</v>
      </c>
      <c r="BZ2" s="8" t="s">
        <v>277</v>
      </c>
      <c r="CA2" s="8" t="s">
        <v>277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8" t="s">
        <v>277</v>
      </c>
      <c r="CR2" s="8" t="s">
        <v>277</v>
      </c>
      <c r="CS2" s="8" t="s">
        <v>277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8" t="s">
        <v>277</v>
      </c>
      <c r="DJ2" s="8" t="s">
        <v>277</v>
      </c>
      <c r="DK2" s="8" t="s">
        <v>277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8" t="s">
        <v>277</v>
      </c>
      <c r="EB2" s="8" t="s">
        <v>277</v>
      </c>
      <c r="EC2" s="8" t="s">
        <v>277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8" t="s">
        <v>277</v>
      </c>
      <c r="ET2" s="8" t="s">
        <v>277</v>
      </c>
      <c r="EU2" s="8" t="s">
        <v>277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8" t="s">
        <v>277</v>
      </c>
      <c r="FL2" s="8" t="s">
        <v>277</v>
      </c>
      <c r="FM2" s="8" t="s">
        <v>277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8" t="s">
        <v>277</v>
      </c>
      <c r="GD2" s="8" t="s">
        <v>277</v>
      </c>
      <c r="GE2" s="8" t="s">
        <v>277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8" t="s">
        <v>277</v>
      </c>
      <c r="GV2" s="8" t="s">
        <v>277</v>
      </c>
      <c r="GW2" s="8" t="s">
        <v>277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8" t="s">
        <v>277</v>
      </c>
      <c r="HN2" s="8" t="s">
        <v>277</v>
      </c>
      <c r="HO2" s="8" t="s">
        <v>277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8" t="s">
        <v>277</v>
      </c>
      <c r="IF2" s="8" t="s">
        <v>277</v>
      </c>
      <c r="IG2" s="8" t="s">
        <v>277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1763</v>
      </c>
      <c r="C10" s="8" t="s">
        <v>1764</v>
      </c>
      <c r="D10" s="8" t="s">
        <v>1765</v>
      </c>
      <c r="E10" s="8" t="s">
        <v>1766</v>
      </c>
      <c r="F10" s="8" t="s">
        <v>1767</v>
      </c>
      <c r="G10" s="8" t="s">
        <v>1768</v>
      </c>
      <c r="H10" s="8" t="s">
        <v>1769</v>
      </c>
      <c r="I10" s="8" t="s">
        <v>1770</v>
      </c>
      <c r="J10" s="8" t="s">
        <v>1771</v>
      </c>
      <c r="K10" s="8" t="s">
        <v>1772</v>
      </c>
      <c r="L10" s="8" t="s">
        <v>1773</v>
      </c>
      <c r="M10" s="8" t="s">
        <v>1774</v>
      </c>
      <c r="N10" s="8" t="s">
        <v>1775</v>
      </c>
      <c r="O10" s="8" t="s">
        <v>1776</v>
      </c>
      <c r="P10" s="8" t="s">
        <v>1777</v>
      </c>
      <c r="Q10" s="8" t="s">
        <v>1778</v>
      </c>
      <c r="R10" s="8" t="s">
        <v>1779</v>
      </c>
      <c r="S10" s="8" t="s">
        <v>1780</v>
      </c>
      <c r="T10" s="8" t="s">
        <v>1781</v>
      </c>
      <c r="U10" s="8" t="s">
        <v>1782</v>
      </c>
      <c r="V10" s="8" t="s">
        <v>1783</v>
      </c>
      <c r="W10" s="8" t="s">
        <v>1784</v>
      </c>
      <c r="X10" s="8" t="s">
        <v>1785</v>
      </c>
      <c r="Y10" s="8" t="s">
        <v>1786</v>
      </c>
      <c r="Z10" s="8" t="s">
        <v>1787</v>
      </c>
      <c r="AA10" s="8" t="s">
        <v>1788</v>
      </c>
      <c r="AB10" s="8" t="s">
        <v>1789</v>
      </c>
      <c r="AC10" s="8" t="s">
        <v>1790</v>
      </c>
      <c r="AD10" s="8" t="s">
        <v>1791</v>
      </c>
      <c r="AE10" s="8" t="s">
        <v>1792</v>
      </c>
      <c r="AF10" s="8" t="s">
        <v>1793</v>
      </c>
      <c r="AG10" s="8" t="s">
        <v>1794</v>
      </c>
      <c r="AH10" s="8" t="s">
        <v>1795</v>
      </c>
      <c r="AI10" s="8" t="s">
        <v>1796</v>
      </c>
      <c r="AJ10" s="8" t="s">
        <v>1797</v>
      </c>
      <c r="AK10" s="8" t="s">
        <v>1798</v>
      </c>
      <c r="AL10" s="8" t="s">
        <v>1799</v>
      </c>
      <c r="AM10" s="8" t="s">
        <v>1800</v>
      </c>
      <c r="AN10" s="8" t="s">
        <v>1801</v>
      </c>
      <c r="AO10" s="8" t="s">
        <v>1802</v>
      </c>
      <c r="AP10" s="8" t="s">
        <v>1803</v>
      </c>
      <c r="AQ10" s="8" t="s">
        <v>1804</v>
      </c>
      <c r="AR10" s="8" t="s">
        <v>1805</v>
      </c>
      <c r="AS10" s="8" t="s">
        <v>1806</v>
      </c>
      <c r="AT10" s="8" t="s">
        <v>1807</v>
      </c>
      <c r="AU10" s="8" t="s">
        <v>1808</v>
      </c>
      <c r="AV10" s="8" t="s">
        <v>1809</v>
      </c>
      <c r="AW10" s="8" t="s">
        <v>1810</v>
      </c>
      <c r="AX10" s="8" t="s">
        <v>1811</v>
      </c>
      <c r="AY10" s="8" t="s">
        <v>1812</v>
      </c>
      <c r="AZ10" s="8" t="s">
        <v>1813</v>
      </c>
      <c r="BA10" s="8" t="s">
        <v>1814</v>
      </c>
      <c r="BB10" s="8" t="s">
        <v>1815</v>
      </c>
      <c r="BC10" s="8" t="s">
        <v>1816</v>
      </c>
      <c r="BD10" s="8" t="s">
        <v>1817</v>
      </c>
      <c r="BE10" s="8" t="s">
        <v>1818</v>
      </c>
      <c r="BF10" s="8" t="s">
        <v>1819</v>
      </c>
      <c r="BG10" s="8" t="s">
        <v>1820</v>
      </c>
      <c r="BH10" s="8" t="s">
        <v>1821</v>
      </c>
      <c r="BI10" s="8" t="s">
        <v>1822</v>
      </c>
      <c r="BJ10" s="8" t="s">
        <v>1823</v>
      </c>
      <c r="BK10" s="8" t="s">
        <v>1824</v>
      </c>
      <c r="BL10" s="8" t="s">
        <v>1825</v>
      </c>
      <c r="BM10" s="8" t="s">
        <v>1826</v>
      </c>
      <c r="BN10" s="8" t="s">
        <v>1827</v>
      </c>
      <c r="BO10" s="8" t="s">
        <v>1828</v>
      </c>
      <c r="BP10" s="8" t="s">
        <v>1829</v>
      </c>
      <c r="BQ10" s="8" t="s">
        <v>1830</v>
      </c>
      <c r="BR10" s="8" t="s">
        <v>1831</v>
      </c>
      <c r="BS10" s="8" t="s">
        <v>1832</v>
      </c>
      <c r="BT10" s="8" t="s">
        <v>1833</v>
      </c>
      <c r="BU10" s="8" t="s">
        <v>1834</v>
      </c>
      <c r="BV10" s="8" t="s">
        <v>1835</v>
      </c>
      <c r="BW10" s="8" t="s">
        <v>1836</v>
      </c>
      <c r="BX10" s="8" t="s">
        <v>1837</v>
      </c>
      <c r="BY10" s="8" t="s">
        <v>1838</v>
      </c>
      <c r="BZ10" s="8" t="s">
        <v>1839</v>
      </c>
      <c r="CA10" s="8" t="s">
        <v>1840</v>
      </c>
      <c r="CB10" s="8" t="s">
        <v>1841</v>
      </c>
      <c r="CC10" s="8" t="s">
        <v>1842</v>
      </c>
      <c r="CD10" s="8" t="s">
        <v>1843</v>
      </c>
      <c r="CE10" s="8" t="s">
        <v>1844</v>
      </c>
      <c r="CF10" s="8" t="s">
        <v>1845</v>
      </c>
      <c r="CG10" s="8" t="s">
        <v>1846</v>
      </c>
      <c r="CH10" s="8" t="s">
        <v>1847</v>
      </c>
      <c r="CI10" s="8" t="s">
        <v>1848</v>
      </c>
      <c r="CJ10" s="8" t="s">
        <v>1849</v>
      </c>
      <c r="CK10" s="8" t="s">
        <v>1850</v>
      </c>
      <c r="CL10" s="8" t="s">
        <v>1851</v>
      </c>
      <c r="CM10" s="8" t="s">
        <v>1852</v>
      </c>
      <c r="CN10" s="8" t="s">
        <v>1853</v>
      </c>
      <c r="CO10" s="8" t="s">
        <v>1854</v>
      </c>
      <c r="CP10" s="8" t="s">
        <v>1855</v>
      </c>
      <c r="CQ10" s="8" t="s">
        <v>1856</v>
      </c>
      <c r="CR10" s="8" t="s">
        <v>1857</v>
      </c>
      <c r="CS10" s="8" t="s">
        <v>1858</v>
      </c>
      <c r="CT10" s="8" t="s">
        <v>1859</v>
      </c>
      <c r="CU10" s="8" t="s">
        <v>1860</v>
      </c>
      <c r="CV10" s="8" t="s">
        <v>1861</v>
      </c>
      <c r="CW10" s="8" t="s">
        <v>1862</v>
      </c>
      <c r="CX10" s="8" t="s">
        <v>1863</v>
      </c>
      <c r="CY10" s="8" t="s">
        <v>1864</v>
      </c>
      <c r="CZ10" s="8" t="s">
        <v>1865</v>
      </c>
      <c r="DA10" s="8" t="s">
        <v>1866</v>
      </c>
      <c r="DB10" s="8" t="s">
        <v>1867</v>
      </c>
      <c r="DC10" s="8" t="s">
        <v>1868</v>
      </c>
      <c r="DD10" s="8" t="s">
        <v>1869</v>
      </c>
      <c r="DE10" s="8" t="s">
        <v>1870</v>
      </c>
      <c r="DF10" s="8" t="s">
        <v>1871</v>
      </c>
      <c r="DG10" s="8" t="s">
        <v>1872</v>
      </c>
      <c r="DH10" s="8" t="s">
        <v>1873</v>
      </c>
      <c r="DI10" s="8" t="s">
        <v>1874</v>
      </c>
      <c r="DJ10" s="8" t="s">
        <v>1875</v>
      </c>
      <c r="DK10" s="8" t="s">
        <v>1876</v>
      </c>
      <c r="DL10" s="8" t="s">
        <v>1877</v>
      </c>
      <c r="DM10" s="8" t="s">
        <v>1878</v>
      </c>
      <c r="DN10" s="8" t="s">
        <v>1879</v>
      </c>
      <c r="DO10" s="8" t="s">
        <v>1880</v>
      </c>
      <c r="DP10" s="8" t="s">
        <v>1881</v>
      </c>
      <c r="DQ10" s="8" t="s">
        <v>1882</v>
      </c>
      <c r="DR10" s="8" t="s">
        <v>1883</v>
      </c>
      <c r="DS10" s="8" t="s">
        <v>1884</v>
      </c>
      <c r="DT10" s="8" t="s">
        <v>1885</v>
      </c>
      <c r="DU10" s="8" t="s">
        <v>1886</v>
      </c>
      <c r="DV10" s="8" t="s">
        <v>1887</v>
      </c>
      <c r="DW10" s="8" t="s">
        <v>1888</v>
      </c>
      <c r="DX10" s="8" t="s">
        <v>1889</v>
      </c>
      <c r="DY10" s="8" t="s">
        <v>1890</v>
      </c>
      <c r="DZ10" s="8" t="s">
        <v>1891</v>
      </c>
      <c r="EA10" s="8" t="s">
        <v>1892</v>
      </c>
      <c r="EB10" s="8" t="s">
        <v>1893</v>
      </c>
      <c r="EC10" s="8" t="s">
        <v>1894</v>
      </c>
      <c r="ED10" s="8" t="s">
        <v>1895</v>
      </c>
      <c r="EE10" s="8" t="s">
        <v>1896</v>
      </c>
      <c r="EF10" s="8" t="s">
        <v>1897</v>
      </c>
      <c r="EG10" s="8" t="s">
        <v>1898</v>
      </c>
      <c r="EH10" s="8" t="s">
        <v>1899</v>
      </c>
      <c r="EI10" s="8" t="s">
        <v>1900</v>
      </c>
      <c r="EJ10" s="8" t="s">
        <v>1901</v>
      </c>
      <c r="EK10" s="8" t="s">
        <v>1902</v>
      </c>
      <c r="EL10" s="8" t="s">
        <v>1903</v>
      </c>
      <c r="EM10" s="8" t="s">
        <v>1904</v>
      </c>
      <c r="EN10" s="8" t="s">
        <v>1905</v>
      </c>
      <c r="EO10" s="8" t="s">
        <v>1906</v>
      </c>
      <c r="EP10" s="8" t="s">
        <v>1907</v>
      </c>
      <c r="EQ10" s="8" t="s">
        <v>1908</v>
      </c>
      <c r="ER10" s="8" t="s">
        <v>1909</v>
      </c>
      <c r="ES10" s="8" t="s">
        <v>1910</v>
      </c>
      <c r="ET10" s="8" t="s">
        <v>1911</v>
      </c>
      <c r="EU10" s="8" t="s">
        <v>1912</v>
      </c>
      <c r="EV10" s="8" t="s">
        <v>1913</v>
      </c>
      <c r="EW10" s="8" t="s">
        <v>1914</v>
      </c>
      <c r="EX10" s="8" t="s">
        <v>1915</v>
      </c>
      <c r="EY10" s="8" t="s">
        <v>1916</v>
      </c>
      <c r="EZ10" s="8" t="s">
        <v>1917</v>
      </c>
      <c r="FA10" s="8" t="s">
        <v>1918</v>
      </c>
      <c r="FB10" s="8" t="s">
        <v>1919</v>
      </c>
      <c r="FC10" s="8" t="s">
        <v>1920</v>
      </c>
      <c r="FD10" s="8" t="s">
        <v>1921</v>
      </c>
      <c r="FE10" s="8" t="s">
        <v>1922</v>
      </c>
      <c r="FF10" s="8" t="s">
        <v>1923</v>
      </c>
      <c r="FG10" s="8" t="s">
        <v>1924</v>
      </c>
      <c r="FH10" s="8" t="s">
        <v>1925</v>
      </c>
      <c r="FI10" s="8" t="s">
        <v>1926</v>
      </c>
      <c r="FJ10" s="8" t="s">
        <v>1927</v>
      </c>
      <c r="FK10" s="8" t="s">
        <v>1928</v>
      </c>
      <c r="FL10" s="8" t="s">
        <v>1929</v>
      </c>
      <c r="FM10" s="8" t="s">
        <v>1930</v>
      </c>
      <c r="FN10" s="8" t="s">
        <v>1931</v>
      </c>
      <c r="FO10" s="8" t="s">
        <v>1932</v>
      </c>
      <c r="FP10" s="8" t="s">
        <v>1933</v>
      </c>
      <c r="FQ10" s="8" t="s">
        <v>1934</v>
      </c>
      <c r="FR10" s="8" t="s">
        <v>1935</v>
      </c>
      <c r="FS10" s="8" t="s">
        <v>1936</v>
      </c>
      <c r="FT10" s="8" t="s">
        <v>1937</v>
      </c>
      <c r="FU10" s="8" t="s">
        <v>1938</v>
      </c>
      <c r="FV10" s="8" t="s">
        <v>1939</v>
      </c>
      <c r="FW10" s="8" t="s">
        <v>1940</v>
      </c>
      <c r="FX10" s="8" t="s">
        <v>1941</v>
      </c>
      <c r="FY10" s="8" t="s">
        <v>1942</v>
      </c>
      <c r="FZ10" s="8" t="s">
        <v>1943</v>
      </c>
      <c r="GA10" s="8" t="s">
        <v>1944</v>
      </c>
      <c r="GB10" s="8" t="s">
        <v>1945</v>
      </c>
      <c r="GC10" s="8" t="s">
        <v>1946</v>
      </c>
      <c r="GD10" s="8" t="s">
        <v>1947</v>
      </c>
      <c r="GE10" s="8" t="s">
        <v>1948</v>
      </c>
      <c r="GF10" s="8" t="s">
        <v>1949</v>
      </c>
      <c r="GG10" s="8" t="s">
        <v>1950</v>
      </c>
      <c r="GH10" s="8" t="s">
        <v>1951</v>
      </c>
      <c r="GI10" s="8" t="s">
        <v>1952</v>
      </c>
      <c r="GJ10" s="8" t="s">
        <v>1953</v>
      </c>
      <c r="GK10" s="8" t="s">
        <v>1954</v>
      </c>
      <c r="GL10" s="8" t="s">
        <v>1955</v>
      </c>
      <c r="GM10" s="8" t="s">
        <v>1956</v>
      </c>
      <c r="GN10" s="8" t="s">
        <v>1957</v>
      </c>
      <c r="GO10" s="8" t="s">
        <v>1958</v>
      </c>
      <c r="GP10" s="8" t="s">
        <v>1959</v>
      </c>
      <c r="GQ10" s="8" t="s">
        <v>1960</v>
      </c>
      <c r="GR10" s="8" t="s">
        <v>1961</v>
      </c>
      <c r="GS10" s="8" t="s">
        <v>1962</v>
      </c>
      <c r="GT10" s="8" t="s">
        <v>1963</v>
      </c>
      <c r="GU10" s="8" t="s">
        <v>1964</v>
      </c>
      <c r="GV10" s="8" t="s">
        <v>1965</v>
      </c>
      <c r="GW10" s="8" t="s">
        <v>1966</v>
      </c>
      <c r="GX10" s="8" t="s">
        <v>1967</v>
      </c>
      <c r="GY10" s="8" t="s">
        <v>1968</v>
      </c>
      <c r="GZ10" s="8" t="s">
        <v>1969</v>
      </c>
      <c r="HA10" s="8" t="s">
        <v>1970</v>
      </c>
      <c r="HB10" s="8" t="s">
        <v>1971</v>
      </c>
      <c r="HC10" s="8" t="s">
        <v>1972</v>
      </c>
      <c r="HD10" s="8" t="s">
        <v>1973</v>
      </c>
      <c r="HE10" s="8" t="s">
        <v>1974</v>
      </c>
      <c r="HF10" s="8" t="s">
        <v>1975</v>
      </c>
      <c r="HG10" s="8" t="s">
        <v>1976</v>
      </c>
      <c r="HH10" s="8" t="s">
        <v>1977</v>
      </c>
      <c r="HI10" s="8" t="s">
        <v>1978</v>
      </c>
      <c r="HJ10" s="8" t="s">
        <v>1979</v>
      </c>
      <c r="HK10" s="8" t="s">
        <v>1980</v>
      </c>
      <c r="HL10" s="8" t="s">
        <v>1981</v>
      </c>
      <c r="HM10" s="8" t="s">
        <v>1982</v>
      </c>
      <c r="HN10" s="8" t="s">
        <v>1983</v>
      </c>
      <c r="HO10" s="8" t="s">
        <v>1984</v>
      </c>
      <c r="HP10" s="8" t="s">
        <v>1985</v>
      </c>
      <c r="HQ10" s="8" t="s">
        <v>1986</v>
      </c>
      <c r="HR10" s="8" t="s">
        <v>1987</v>
      </c>
      <c r="HS10" s="8" t="s">
        <v>1988</v>
      </c>
      <c r="HT10" s="8" t="s">
        <v>1989</v>
      </c>
      <c r="HU10" s="8" t="s">
        <v>1990</v>
      </c>
      <c r="HV10" s="8" t="s">
        <v>1991</v>
      </c>
      <c r="HW10" s="8" t="s">
        <v>1992</v>
      </c>
      <c r="HX10" s="8" t="s">
        <v>1993</v>
      </c>
      <c r="HY10" s="8" t="s">
        <v>1994</v>
      </c>
      <c r="HZ10" s="8" t="s">
        <v>1995</v>
      </c>
      <c r="IA10" s="8" t="s">
        <v>1996</v>
      </c>
      <c r="IB10" s="8" t="s">
        <v>1997</v>
      </c>
      <c r="IC10" s="8" t="s">
        <v>1998</v>
      </c>
      <c r="ID10" s="8" t="s">
        <v>1999</v>
      </c>
      <c r="IE10" s="8" t="s">
        <v>2000</v>
      </c>
      <c r="IF10" s="8" t="s">
        <v>2001</v>
      </c>
      <c r="IG10" s="8" t="s">
        <v>2002</v>
      </c>
      <c r="IH10" s="8" t="s">
        <v>2003</v>
      </c>
      <c r="II10" s="8" t="s">
        <v>2004</v>
      </c>
      <c r="IJ10" s="8" t="s">
        <v>2005</v>
      </c>
      <c r="IK10" s="8" t="s">
        <v>2006</v>
      </c>
      <c r="IL10" s="8" t="s">
        <v>2007</v>
      </c>
      <c r="IM10" s="8" t="s">
        <v>2008</v>
      </c>
      <c r="IN10" s="8" t="s">
        <v>2009</v>
      </c>
      <c r="IO10" s="8" t="s">
        <v>2010</v>
      </c>
      <c r="IP10" s="8" t="s">
        <v>2011</v>
      </c>
      <c r="IQ10" s="8" t="s">
        <v>2012</v>
      </c>
    </row>
    <row r="11" spans="1:251">
      <c r="A11" s="10">
        <v>42036</v>
      </c>
      <c r="B11" s="9">
        <v>38.341999999999999</v>
      </c>
      <c r="C11" s="9">
        <v>16.87</v>
      </c>
      <c r="D11" s="9">
        <v>21.472000000000001</v>
      </c>
      <c r="E11" s="9">
        <v>22.763000000000002</v>
      </c>
      <c r="F11" s="9">
        <v>26</v>
      </c>
      <c r="G11" s="9">
        <v>20.106000000000002</v>
      </c>
      <c r="H11" s="9">
        <v>97.409000000000006</v>
      </c>
      <c r="I11" s="9">
        <v>32.255000000000003</v>
      </c>
      <c r="J11" s="9">
        <v>65.153999999999996</v>
      </c>
      <c r="K11" s="9">
        <v>7.7009999999999996</v>
      </c>
      <c r="L11" s="9">
        <v>0.7</v>
      </c>
      <c r="M11" s="9">
        <v>7</v>
      </c>
      <c r="N11" s="9">
        <v>16.911000000000001</v>
      </c>
      <c r="O11" s="9">
        <v>6.5540000000000003</v>
      </c>
      <c r="P11" s="9">
        <v>10.356999999999999</v>
      </c>
      <c r="Q11" s="9">
        <v>24.693000000000001</v>
      </c>
      <c r="R11" s="9">
        <v>9.3640000000000008</v>
      </c>
      <c r="S11" s="9">
        <v>15.33</v>
      </c>
      <c r="T11" s="9">
        <v>48.103999999999999</v>
      </c>
      <c r="U11" s="9">
        <v>15.637</v>
      </c>
      <c r="V11" s="9">
        <v>32.466999999999999</v>
      </c>
      <c r="W11" s="9">
        <v>50</v>
      </c>
      <c r="X11" s="9">
        <v>49.046999999999997</v>
      </c>
      <c r="Y11" s="9">
        <v>50.734000000000002</v>
      </c>
      <c r="Z11" s="9">
        <v>62.274000000000001</v>
      </c>
      <c r="AA11" s="9">
        <v>22.28</v>
      </c>
      <c r="AB11" s="9">
        <v>39.994</v>
      </c>
      <c r="AC11" s="9">
        <v>5.42</v>
      </c>
      <c r="AD11" s="9">
        <v>0.7</v>
      </c>
      <c r="AE11" s="9">
        <v>4.72</v>
      </c>
      <c r="AF11" s="9">
        <v>13.739000000000001</v>
      </c>
      <c r="AG11" s="9">
        <v>5.9880000000000004</v>
      </c>
      <c r="AH11" s="9">
        <v>7.75</v>
      </c>
      <c r="AI11" s="9">
        <v>17.652999999999999</v>
      </c>
      <c r="AJ11" s="9">
        <v>6.516</v>
      </c>
      <c r="AK11" s="9">
        <v>11.137</v>
      </c>
      <c r="AL11" s="9">
        <v>25.463000000000001</v>
      </c>
      <c r="AM11" s="9">
        <v>9.0749999999999993</v>
      </c>
      <c r="AN11" s="9">
        <v>16.388000000000002</v>
      </c>
      <c r="AO11" s="9">
        <v>36.548000000000002</v>
      </c>
      <c r="AP11" s="9">
        <v>40</v>
      </c>
      <c r="AQ11" s="9">
        <v>34.677999999999997</v>
      </c>
      <c r="AR11" s="9">
        <v>35.134999999999998</v>
      </c>
      <c r="AS11" s="9">
        <v>9.9749999999999996</v>
      </c>
      <c r="AT11" s="9">
        <v>25.16</v>
      </c>
      <c r="AU11" s="9">
        <v>2.2810000000000001</v>
      </c>
      <c r="AV11" s="9">
        <v>0</v>
      </c>
      <c r="AW11" s="9">
        <v>2.2810000000000001</v>
      </c>
      <c r="AX11" s="9">
        <v>3.173</v>
      </c>
      <c r="AY11" s="9">
        <v>0.56599999999999995</v>
      </c>
      <c r="AZ11" s="9">
        <v>2.6070000000000002</v>
      </c>
      <c r="BA11" s="9">
        <v>7.04</v>
      </c>
      <c r="BB11" s="9">
        <v>2.8479999999999999</v>
      </c>
      <c r="BC11" s="9">
        <v>4.1929999999999996</v>
      </c>
      <c r="BD11" s="9">
        <v>22.640999999999998</v>
      </c>
      <c r="BE11" s="9">
        <v>6.5620000000000003</v>
      </c>
      <c r="BF11" s="9">
        <v>16.079000000000001</v>
      </c>
      <c r="BG11" s="9">
        <v>97.143000000000001</v>
      </c>
      <c r="BH11" s="9">
        <v>52</v>
      </c>
      <c r="BI11" s="9">
        <v>100</v>
      </c>
      <c r="BJ11" s="9">
        <v>82.382000000000005</v>
      </c>
      <c r="BK11" s="9">
        <v>28.506</v>
      </c>
      <c r="BL11" s="9">
        <v>53.875999999999998</v>
      </c>
      <c r="BM11" s="9">
        <v>6.9249999999999998</v>
      </c>
      <c r="BN11" s="9">
        <v>2.5419999999999998</v>
      </c>
      <c r="BO11" s="9">
        <v>4.383</v>
      </c>
      <c r="BP11" s="9">
        <v>10.065</v>
      </c>
      <c r="BQ11" s="9">
        <v>4.4569999999999999</v>
      </c>
      <c r="BR11" s="9">
        <v>5.6070000000000002</v>
      </c>
      <c r="BS11" s="9">
        <v>17</v>
      </c>
      <c r="BT11" s="9">
        <v>7.9189999999999996</v>
      </c>
      <c r="BU11" s="9">
        <v>9.0809999999999995</v>
      </c>
      <c r="BV11" s="9">
        <v>48.392000000000003</v>
      </c>
      <c r="BW11" s="9">
        <v>13.587999999999999</v>
      </c>
      <c r="BX11" s="9">
        <v>34.804000000000002</v>
      </c>
      <c r="BY11" s="9">
        <v>104</v>
      </c>
      <c r="BZ11" s="9">
        <v>39.661000000000001</v>
      </c>
      <c r="CA11" s="9">
        <v>104</v>
      </c>
      <c r="CB11" s="9">
        <v>46.253999999999998</v>
      </c>
      <c r="CC11" s="9">
        <v>15.254</v>
      </c>
      <c r="CD11" s="9">
        <v>31</v>
      </c>
      <c r="CE11" s="9">
        <v>1.6659999999999999</v>
      </c>
      <c r="CF11" s="9">
        <v>0</v>
      </c>
      <c r="CG11" s="9">
        <v>1.6659999999999999</v>
      </c>
      <c r="CH11" s="9">
        <v>5.3710000000000004</v>
      </c>
      <c r="CI11" s="9">
        <v>2.0880000000000001</v>
      </c>
      <c r="CJ11" s="9">
        <v>3.2829999999999999</v>
      </c>
      <c r="CK11" s="9">
        <v>11.621</v>
      </c>
      <c r="CL11" s="9">
        <v>5.4580000000000002</v>
      </c>
      <c r="CM11" s="9">
        <v>6.1630000000000003</v>
      </c>
      <c r="CN11" s="9">
        <v>27.594999999999999</v>
      </c>
      <c r="CO11" s="9">
        <v>7.7080000000000002</v>
      </c>
      <c r="CP11" s="9">
        <v>19.887</v>
      </c>
      <c r="CQ11" s="9">
        <v>102.402</v>
      </c>
      <c r="CR11" s="9">
        <v>47.88</v>
      </c>
      <c r="CS11" s="9">
        <v>104</v>
      </c>
      <c r="CT11" s="9">
        <v>36.128</v>
      </c>
      <c r="CU11" s="9">
        <v>13.252000000000001</v>
      </c>
      <c r="CV11" s="9">
        <v>22.876000000000001</v>
      </c>
      <c r="CW11" s="9">
        <v>5.2590000000000003</v>
      </c>
      <c r="CX11" s="9">
        <v>2.5419999999999998</v>
      </c>
      <c r="CY11" s="9">
        <v>2.7170000000000001</v>
      </c>
      <c r="CZ11" s="9">
        <v>4.6929999999999996</v>
      </c>
      <c r="DA11" s="9">
        <v>2.3690000000000002</v>
      </c>
      <c r="DB11" s="9">
        <v>2.3239999999999998</v>
      </c>
      <c r="DC11" s="9">
        <v>5.3789999999999996</v>
      </c>
      <c r="DD11" s="9">
        <v>2.4609999999999999</v>
      </c>
      <c r="DE11" s="9">
        <v>2.9180000000000001</v>
      </c>
      <c r="DF11" s="9">
        <v>20.797000000000001</v>
      </c>
      <c r="DG11" s="9">
        <v>5.88</v>
      </c>
      <c r="DH11" s="9">
        <v>14.917</v>
      </c>
      <c r="DI11" s="9">
        <v>104</v>
      </c>
      <c r="DJ11" s="9">
        <v>34.081000000000003</v>
      </c>
      <c r="DK11" s="9">
        <v>150.80600000000001</v>
      </c>
      <c r="DL11" s="9">
        <v>4.3970000000000002</v>
      </c>
      <c r="DM11" s="9">
        <v>3.339</v>
      </c>
      <c r="DN11" s="9">
        <v>1.0580000000000001</v>
      </c>
      <c r="DO11" s="9">
        <v>0</v>
      </c>
      <c r="DP11" s="9">
        <v>0</v>
      </c>
      <c r="DQ11" s="9">
        <v>0</v>
      </c>
      <c r="DR11" s="9">
        <v>0.57799999999999996</v>
      </c>
      <c r="DS11" s="9">
        <v>0.57799999999999996</v>
      </c>
      <c r="DT11" s="9">
        <v>0</v>
      </c>
      <c r="DU11" s="9">
        <v>1.677</v>
      </c>
      <c r="DV11" s="9">
        <v>1.155</v>
      </c>
      <c r="DW11" s="9">
        <v>0.52200000000000002</v>
      </c>
      <c r="DX11" s="9">
        <v>2.1419999999999999</v>
      </c>
      <c r="DY11" s="9">
        <v>1.6060000000000001</v>
      </c>
      <c r="DZ11" s="9">
        <v>0.53600000000000003</v>
      </c>
      <c r="EA11" s="9">
        <v>50.817999999999998</v>
      </c>
      <c r="EB11" s="9">
        <v>41.344999999999999</v>
      </c>
      <c r="EC11" s="9">
        <v>55.067</v>
      </c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>
        <v>0</v>
      </c>
      <c r="HC11" s="9"/>
      <c r="HD11" s="9"/>
      <c r="HE11" s="9">
        <v>0</v>
      </c>
      <c r="HF11" s="9"/>
      <c r="HG11" s="9"/>
      <c r="HH11" s="9">
        <v>0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33.441000000000003</v>
      </c>
      <c r="C12" s="9">
        <v>15.541</v>
      </c>
      <c r="D12" s="9">
        <v>17.901</v>
      </c>
      <c r="E12" s="9">
        <v>20.184999999999999</v>
      </c>
      <c r="F12" s="9">
        <v>26</v>
      </c>
      <c r="G12" s="9">
        <v>20</v>
      </c>
      <c r="H12" s="9">
        <v>99.814999999999998</v>
      </c>
      <c r="I12" s="9">
        <v>34.284999999999997</v>
      </c>
      <c r="J12" s="9">
        <v>65.53</v>
      </c>
      <c r="K12" s="9">
        <v>14.481999999999999</v>
      </c>
      <c r="L12" s="9">
        <v>4.0410000000000004</v>
      </c>
      <c r="M12" s="9">
        <v>10.44</v>
      </c>
      <c r="N12" s="9">
        <v>12.163</v>
      </c>
      <c r="O12" s="9">
        <v>5.9470000000000001</v>
      </c>
      <c r="P12" s="9">
        <v>6.2160000000000002</v>
      </c>
      <c r="Q12" s="9">
        <v>21.739000000000001</v>
      </c>
      <c r="R12" s="9">
        <v>5.8220000000000001</v>
      </c>
      <c r="S12" s="9">
        <v>15.916</v>
      </c>
      <c r="T12" s="9">
        <v>51.430999999999997</v>
      </c>
      <c r="U12" s="9">
        <v>18.474</v>
      </c>
      <c r="V12" s="9">
        <v>32.957000000000001</v>
      </c>
      <c r="W12" s="9">
        <v>52</v>
      </c>
      <c r="X12" s="9">
        <v>52</v>
      </c>
      <c r="Y12" s="9">
        <v>51.755000000000003</v>
      </c>
      <c r="Z12" s="9">
        <v>55.234000000000002</v>
      </c>
      <c r="AA12" s="9">
        <v>20.329000000000001</v>
      </c>
      <c r="AB12" s="9">
        <v>34.905000000000001</v>
      </c>
      <c r="AC12" s="9">
        <v>7.33</v>
      </c>
      <c r="AD12" s="9">
        <v>1.546</v>
      </c>
      <c r="AE12" s="9">
        <v>5.7850000000000001</v>
      </c>
      <c r="AF12" s="9">
        <v>8.4459999999999997</v>
      </c>
      <c r="AG12" s="9">
        <v>5.9470000000000001</v>
      </c>
      <c r="AH12" s="9">
        <v>2.4980000000000002</v>
      </c>
      <c r="AI12" s="9">
        <v>14.483000000000001</v>
      </c>
      <c r="AJ12" s="9">
        <v>3.8239999999999998</v>
      </c>
      <c r="AK12" s="9">
        <v>10.659000000000001</v>
      </c>
      <c r="AL12" s="9">
        <v>24.975000000000001</v>
      </c>
      <c r="AM12" s="9">
        <v>9.0120000000000005</v>
      </c>
      <c r="AN12" s="9">
        <v>15.962999999999999</v>
      </c>
      <c r="AO12" s="9">
        <v>44.856999999999999</v>
      </c>
      <c r="AP12" s="9">
        <v>30.231999999999999</v>
      </c>
      <c r="AQ12" s="9">
        <v>47</v>
      </c>
      <c r="AR12" s="9">
        <v>44.581000000000003</v>
      </c>
      <c r="AS12" s="9">
        <v>13.956</v>
      </c>
      <c r="AT12" s="9">
        <v>30.625</v>
      </c>
      <c r="AU12" s="9">
        <v>7.1509999999999998</v>
      </c>
      <c r="AV12" s="9">
        <v>2.4950000000000001</v>
      </c>
      <c r="AW12" s="9">
        <v>4.6559999999999997</v>
      </c>
      <c r="AX12" s="9">
        <v>3.7170000000000001</v>
      </c>
      <c r="AY12" s="9">
        <v>0</v>
      </c>
      <c r="AZ12" s="9">
        <v>3.7170000000000001</v>
      </c>
      <c r="BA12" s="9">
        <v>7.2560000000000002</v>
      </c>
      <c r="BB12" s="9">
        <v>1.998</v>
      </c>
      <c r="BC12" s="9">
        <v>5.258</v>
      </c>
      <c r="BD12" s="9">
        <v>26.456</v>
      </c>
      <c r="BE12" s="9">
        <v>9.4619999999999997</v>
      </c>
      <c r="BF12" s="9">
        <v>16.994</v>
      </c>
      <c r="BG12" s="9">
        <v>52</v>
      </c>
      <c r="BH12" s="9">
        <v>52</v>
      </c>
      <c r="BI12" s="9">
        <v>52</v>
      </c>
      <c r="BJ12" s="9">
        <v>84.518000000000001</v>
      </c>
      <c r="BK12" s="9">
        <v>29.460999999999999</v>
      </c>
      <c r="BL12" s="9">
        <v>55.057000000000002</v>
      </c>
      <c r="BM12" s="9">
        <v>5.3559999999999999</v>
      </c>
      <c r="BN12" s="9">
        <v>2.6869999999999998</v>
      </c>
      <c r="BO12" s="9">
        <v>2.669</v>
      </c>
      <c r="BP12" s="9">
        <v>9.4269999999999996</v>
      </c>
      <c r="BQ12" s="9">
        <v>1.837</v>
      </c>
      <c r="BR12" s="9">
        <v>7.5910000000000002</v>
      </c>
      <c r="BS12" s="9">
        <v>22.788</v>
      </c>
      <c r="BT12" s="9">
        <v>8.5250000000000004</v>
      </c>
      <c r="BU12" s="9">
        <v>14.263999999999999</v>
      </c>
      <c r="BV12" s="9">
        <v>46.947000000000003</v>
      </c>
      <c r="BW12" s="9">
        <v>16.413</v>
      </c>
      <c r="BX12" s="9">
        <v>30.533999999999999</v>
      </c>
      <c r="BY12" s="9">
        <v>52</v>
      </c>
      <c r="BZ12" s="9">
        <v>52</v>
      </c>
      <c r="CA12" s="9">
        <v>52</v>
      </c>
      <c r="CB12" s="9">
        <v>45.468000000000004</v>
      </c>
      <c r="CC12" s="9">
        <v>13.973000000000001</v>
      </c>
      <c r="CD12" s="9">
        <v>31.495000000000001</v>
      </c>
      <c r="CE12" s="9">
        <v>2.0859999999999999</v>
      </c>
      <c r="CF12" s="9">
        <v>1.0429999999999999</v>
      </c>
      <c r="CG12" s="9">
        <v>1.0429999999999999</v>
      </c>
      <c r="CH12" s="9">
        <v>6.3879999999999999</v>
      </c>
      <c r="CI12" s="9">
        <v>0</v>
      </c>
      <c r="CJ12" s="9">
        <v>6.3879999999999999</v>
      </c>
      <c r="CK12" s="9">
        <v>11.333</v>
      </c>
      <c r="CL12" s="9">
        <v>4.8259999999999996</v>
      </c>
      <c r="CM12" s="9">
        <v>6.5069999999999997</v>
      </c>
      <c r="CN12" s="9">
        <v>25.661000000000001</v>
      </c>
      <c r="CO12" s="9">
        <v>8.1039999999999992</v>
      </c>
      <c r="CP12" s="9">
        <v>17.556999999999999</v>
      </c>
      <c r="CQ12" s="9">
        <v>52</v>
      </c>
      <c r="CR12" s="9">
        <v>52</v>
      </c>
      <c r="CS12" s="9">
        <v>52</v>
      </c>
      <c r="CT12" s="9">
        <v>39.049999999999997</v>
      </c>
      <c r="CU12" s="9">
        <v>15.489000000000001</v>
      </c>
      <c r="CV12" s="9">
        <v>23.562000000000001</v>
      </c>
      <c r="CW12" s="9">
        <v>3.27</v>
      </c>
      <c r="CX12" s="9">
        <v>1.6439999999999999</v>
      </c>
      <c r="CY12" s="9">
        <v>1.6259999999999999</v>
      </c>
      <c r="CZ12" s="9">
        <v>3.04</v>
      </c>
      <c r="DA12" s="9">
        <v>1.837</v>
      </c>
      <c r="DB12" s="9">
        <v>1.2030000000000001</v>
      </c>
      <c r="DC12" s="9">
        <v>11.455</v>
      </c>
      <c r="DD12" s="9">
        <v>3.6989999999999998</v>
      </c>
      <c r="DE12" s="9">
        <v>7.7560000000000002</v>
      </c>
      <c r="DF12" s="9">
        <v>21.286000000000001</v>
      </c>
      <c r="DG12" s="9">
        <v>8.3089999999999993</v>
      </c>
      <c r="DH12" s="9">
        <v>12.977</v>
      </c>
      <c r="DI12" s="9">
        <v>52</v>
      </c>
      <c r="DJ12" s="9">
        <v>52</v>
      </c>
      <c r="DK12" s="9">
        <v>52</v>
      </c>
      <c r="DL12" s="9">
        <v>7.2779999999999996</v>
      </c>
      <c r="DM12" s="9">
        <v>4.2850000000000001</v>
      </c>
      <c r="DN12" s="9">
        <v>2.9929999999999999</v>
      </c>
      <c r="DO12" s="9">
        <v>1.087</v>
      </c>
      <c r="DP12" s="9">
        <v>1.087</v>
      </c>
      <c r="DQ12" s="9">
        <v>0</v>
      </c>
      <c r="DR12" s="9">
        <v>0</v>
      </c>
      <c r="DS12" s="9">
        <v>0</v>
      </c>
      <c r="DT12" s="9">
        <v>0</v>
      </c>
      <c r="DU12" s="9">
        <v>1.841</v>
      </c>
      <c r="DV12" s="9">
        <v>1.198</v>
      </c>
      <c r="DW12" s="9">
        <v>0.64300000000000002</v>
      </c>
      <c r="DX12" s="9">
        <v>4.3490000000000002</v>
      </c>
      <c r="DY12" s="9">
        <v>1.9990000000000001</v>
      </c>
      <c r="DZ12" s="9">
        <v>2.35</v>
      </c>
      <c r="EA12" s="9">
        <v>96.899000000000001</v>
      </c>
      <c r="EB12" s="9">
        <v>51.814</v>
      </c>
      <c r="EC12" s="9">
        <v>258.68400000000003</v>
      </c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>
        <v>0</v>
      </c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35.21</v>
      </c>
      <c r="C13" s="9">
        <v>14.5</v>
      </c>
      <c r="D13" s="9">
        <v>20.71</v>
      </c>
      <c r="E13" s="9">
        <v>24</v>
      </c>
      <c r="F13" s="9">
        <v>22.196999999999999</v>
      </c>
      <c r="G13" s="9">
        <v>24.375</v>
      </c>
      <c r="H13" s="9">
        <v>105.944</v>
      </c>
      <c r="I13" s="9">
        <v>39.851999999999997</v>
      </c>
      <c r="J13" s="9">
        <v>66.093000000000004</v>
      </c>
      <c r="K13" s="9">
        <v>10.622</v>
      </c>
      <c r="L13" s="9">
        <v>6.4370000000000003</v>
      </c>
      <c r="M13" s="9">
        <v>4.1859999999999999</v>
      </c>
      <c r="N13" s="9">
        <v>15.465</v>
      </c>
      <c r="O13" s="9">
        <v>5.4420000000000002</v>
      </c>
      <c r="P13" s="9">
        <v>10.023999999999999</v>
      </c>
      <c r="Q13" s="9">
        <v>31.890999999999998</v>
      </c>
      <c r="R13" s="9">
        <v>10.117000000000001</v>
      </c>
      <c r="S13" s="9">
        <v>21.774000000000001</v>
      </c>
      <c r="T13" s="9">
        <v>47.966000000000001</v>
      </c>
      <c r="U13" s="9">
        <v>17.856999999999999</v>
      </c>
      <c r="V13" s="9">
        <v>30.109000000000002</v>
      </c>
      <c r="W13" s="9">
        <v>41.222999999999999</v>
      </c>
      <c r="X13" s="9">
        <v>28.376000000000001</v>
      </c>
      <c r="Y13" s="9">
        <v>47</v>
      </c>
      <c r="Z13" s="9">
        <v>55.932000000000002</v>
      </c>
      <c r="AA13" s="9">
        <v>25.97</v>
      </c>
      <c r="AB13" s="9">
        <v>29.960999999999999</v>
      </c>
      <c r="AC13" s="9">
        <v>6.9039999999999999</v>
      </c>
      <c r="AD13" s="9">
        <v>4.6399999999999997</v>
      </c>
      <c r="AE13" s="9">
        <v>2.2639999999999998</v>
      </c>
      <c r="AF13" s="9">
        <v>8.7170000000000005</v>
      </c>
      <c r="AG13" s="9">
        <v>3.9409999999999998</v>
      </c>
      <c r="AH13" s="9">
        <v>4.7770000000000001</v>
      </c>
      <c r="AI13" s="9">
        <v>21.202000000000002</v>
      </c>
      <c r="AJ13" s="9">
        <v>6.9619999999999997</v>
      </c>
      <c r="AK13" s="9">
        <v>14.24</v>
      </c>
      <c r="AL13" s="9">
        <v>19.109000000000002</v>
      </c>
      <c r="AM13" s="9">
        <v>10.428000000000001</v>
      </c>
      <c r="AN13" s="9">
        <v>8.6809999999999992</v>
      </c>
      <c r="AO13" s="9">
        <v>26</v>
      </c>
      <c r="AP13" s="9">
        <v>18.611999999999998</v>
      </c>
      <c r="AQ13" s="9">
        <v>26</v>
      </c>
      <c r="AR13" s="9">
        <v>50.012999999999998</v>
      </c>
      <c r="AS13" s="9">
        <v>13.881</v>
      </c>
      <c r="AT13" s="9">
        <v>36.131</v>
      </c>
      <c r="AU13" s="9">
        <v>3.718</v>
      </c>
      <c r="AV13" s="9">
        <v>1.7969999999999999</v>
      </c>
      <c r="AW13" s="9">
        <v>1.9219999999999999</v>
      </c>
      <c r="AX13" s="9">
        <v>6.7480000000000002</v>
      </c>
      <c r="AY13" s="9">
        <v>1.5009999999999999</v>
      </c>
      <c r="AZ13" s="9">
        <v>5.2469999999999999</v>
      </c>
      <c r="BA13" s="9">
        <v>10.689</v>
      </c>
      <c r="BB13" s="9">
        <v>3.1539999999999999</v>
      </c>
      <c r="BC13" s="9">
        <v>7.5339999999999998</v>
      </c>
      <c r="BD13" s="9">
        <v>28.858000000000001</v>
      </c>
      <c r="BE13" s="9">
        <v>7.4290000000000003</v>
      </c>
      <c r="BF13" s="9">
        <v>21.428000000000001</v>
      </c>
      <c r="BG13" s="9">
        <v>52</v>
      </c>
      <c r="BH13" s="9">
        <v>52</v>
      </c>
      <c r="BI13" s="9">
        <v>52</v>
      </c>
      <c r="BJ13" s="9">
        <v>80.765000000000001</v>
      </c>
      <c r="BK13" s="9">
        <v>28.114999999999998</v>
      </c>
      <c r="BL13" s="9">
        <v>52.65</v>
      </c>
      <c r="BM13" s="9">
        <v>5.8310000000000004</v>
      </c>
      <c r="BN13" s="9">
        <v>2.6739999999999999</v>
      </c>
      <c r="BO13" s="9">
        <v>3.157</v>
      </c>
      <c r="BP13" s="9">
        <v>10.840999999999999</v>
      </c>
      <c r="BQ13" s="9">
        <v>3.1760000000000002</v>
      </c>
      <c r="BR13" s="9">
        <v>7.665</v>
      </c>
      <c r="BS13" s="9">
        <v>23.303999999999998</v>
      </c>
      <c r="BT13" s="9">
        <v>8.9450000000000003</v>
      </c>
      <c r="BU13" s="9">
        <v>14.359</v>
      </c>
      <c r="BV13" s="9">
        <v>40.789000000000001</v>
      </c>
      <c r="BW13" s="9">
        <v>13.32</v>
      </c>
      <c r="BX13" s="9">
        <v>27.468</v>
      </c>
      <c r="BY13" s="9">
        <v>51.76</v>
      </c>
      <c r="BZ13" s="9">
        <v>43</v>
      </c>
      <c r="CA13" s="9">
        <v>52</v>
      </c>
      <c r="CB13" s="9">
        <v>51.267000000000003</v>
      </c>
      <c r="CC13" s="9">
        <v>15.596</v>
      </c>
      <c r="CD13" s="9">
        <v>35.67</v>
      </c>
      <c r="CE13" s="9">
        <v>3.0710000000000002</v>
      </c>
      <c r="CF13" s="9">
        <v>2.6739999999999999</v>
      </c>
      <c r="CG13" s="9">
        <v>0.39700000000000002</v>
      </c>
      <c r="CH13" s="9">
        <v>7.2839999999999998</v>
      </c>
      <c r="CI13" s="9">
        <v>2.302</v>
      </c>
      <c r="CJ13" s="9">
        <v>4.9820000000000002</v>
      </c>
      <c r="CK13" s="9">
        <v>15.632999999999999</v>
      </c>
      <c r="CL13" s="9">
        <v>4.774</v>
      </c>
      <c r="CM13" s="9">
        <v>10.86</v>
      </c>
      <c r="CN13" s="9">
        <v>25.277999999999999</v>
      </c>
      <c r="CO13" s="9">
        <v>5.8470000000000004</v>
      </c>
      <c r="CP13" s="9">
        <v>19.431000000000001</v>
      </c>
      <c r="CQ13" s="9">
        <v>47</v>
      </c>
      <c r="CR13" s="9">
        <v>26.814</v>
      </c>
      <c r="CS13" s="9">
        <v>52</v>
      </c>
      <c r="CT13" s="9">
        <v>29.498999999999999</v>
      </c>
      <c r="CU13" s="9">
        <v>12.519</v>
      </c>
      <c r="CV13" s="9">
        <v>16.98</v>
      </c>
      <c r="CW13" s="9">
        <v>2.76</v>
      </c>
      <c r="CX13" s="9">
        <v>0</v>
      </c>
      <c r="CY13" s="9">
        <v>2.76</v>
      </c>
      <c r="CZ13" s="9">
        <v>3.5579999999999998</v>
      </c>
      <c r="DA13" s="9">
        <v>0.874</v>
      </c>
      <c r="DB13" s="9">
        <v>2.6829999999999998</v>
      </c>
      <c r="DC13" s="9">
        <v>7.6710000000000003</v>
      </c>
      <c r="DD13" s="9">
        <v>4.1710000000000003</v>
      </c>
      <c r="DE13" s="9">
        <v>3.4990000000000001</v>
      </c>
      <c r="DF13" s="9">
        <v>15.510999999999999</v>
      </c>
      <c r="DG13" s="9">
        <v>7.4729999999999999</v>
      </c>
      <c r="DH13" s="9">
        <v>8.0370000000000008</v>
      </c>
      <c r="DI13" s="9">
        <v>52</v>
      </c>
      <c r="DJ13" s="9">
        <v>52</v>
      </c>
      <c r="DK13" s="9">
        <v>42.02</v>
      </c>
      <c r="DL13" s="9">
        <v>7.6909999999999998</v>
      </c>
      <c r="DM13" s="9">
        <v>5.8120000000000003</v>
      </c>
      <c r="DN13" s="9">
        <v>1.88</v>
      </c>
      <c r="DO13" s="9">
        <v>0</v>
      </c>
      <c r="DP13" s="9">
        <v>0</v>
      </c>
      <c r="DQ13" s="9">
        <v>0</v>
      </c>
      <c r="DR13" s="9">
        <v>0.88700000000000001</v>
      </c>
      <c r="DS13" s="9">
        <v>0.88700000000000001</v>
      </c>
      <c r="DT13" s="9">
        <v>0</v>
      </c>
      <c r="DU13" s="9">
        <v>1.7729999999999999</v>
      </c>
      <c r="DV13" s="9">
        <v>1.3720000000000001</v>
      </c>
      <c r="DW13" s="9">
        <v>0.40100000000000002</v>
      </c>
      <c r="DX13" s="9">
        <v>5.0309999999999997</v>
      </c>
      <c r="DY13" s="9">
        <v>3.552</v>
      </c>
      <c r="DZ13" s="9">
        <v>1.4790000000000001</v>
      </c>
      <c r="EA13" s="9">
        <v>104</v>
      </c>
      <c r="EB13" s="9">
        <v>70.418000000000006</v>
      </c>
      <c r="EC13" s="9">
        <v>228.821</v>
      </c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>
        <v>0</v>
      </c>
      <c r="HC13" s="9"/>
      <c r="HD13" s="9"/>
      <c r="HE13" s="9">
        <v>0</v>
      </c>
      <c r="HF13" s="9"/>
      <c r="HG13" s="9"/>
      <c r="HH13" s="9">
        <v>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43.835999999999999</v>
      </c>
      <c r="C14" s="9">
        <v>21.091999999999999</v>
      </c>
      <c r="D14" s="9">
        <v>22.744</v>
      </c>
      <c r="E14" s="9">
        <v>26</v>
      </c>
      <c r="F14" s="9">
        <v>28.872</v>
      </c>
      <c r="G14" s="9">
        <v>26</v>
      </c>
      <c r="H14" s="9">
        <v>113.071</v>
      </c>
      <c r="I14" s="9">
        <v>34.997999999999998</v>
      </c>
      <c r="J14" s="9">
        <v>78.073999999999998</v>
      </c>
      <c r="K14" s="9">
        <v>13.211</v>
      </c>
      <c r="L14" s="9">
        <v>3.0649999999999999</v>
      </c>
      <c r="M14" s="9">
        <v>10.147</v>
      </c>
      <c r="N14" s="9">
        <v>17.265999999999998</v>
      </c>
      <c r="O14" s="9">
        <v>5.4059999999999997</v>
      </c>
      <c r="P14" s="9">
        <v>11.861000000000001</v>
      </c>
      <c r="Q14" s="9">
        <v>34.040999999999997</v>
      </c>
      <c r="R14" s="9">
        <v>9.7200000000000006</v>
      </c>
      <c r="S14" s="9">
        <v>24.321000000000002</v>
      </c>
      <c r="T14" s="9">
        <v>48.552999999999997</v>
      </c>
      <c r="U14" s="9">
        <v>16.806999999999999</v>
      </c>
      <c r="V14" s="9">
        <v>31.745999999999999</v>
      </c>
      <c r="W14" s="9">
        <v>39.218000000000004</v>
      </c>
      <c r="X14" s="9">
        <v>45.140999999999998</v>
      </c>
      <c r="Y14" s="9">
        <v>34.154000000000003</v>
      </c>
      <c r="Z14" s="9">
        <v>58.192</v>
      </c>
      <c r="AA14" s="9">
        <v>19.061</v>
      </c>
      <c r="AB14" s="9">
        <v>39.130000000000003</v>
      </c>
      <c r="AC14" s="9">
        <v>6.806</v>
      </c>
      <c r="AD14" s="9">
        <v>1.3520000000000001</v>
      </c>
      <c r="AE14" s="9">
        <v>5.4539999999999997</v>
      </c>
      <c r="AF14" s="9">
        <v>10.352</v>
      </c>
      <c r="AG14" s="9">
        <v>2.54</v>
      </c>
      <c r="AH14" s="9">
        <v>7.8120000000000003</v>
      </c>
      <c r="AI14" s="9">
        <v>19.05</v>
      </c>
      <c r="AJ14" s="9">
        <v>4.6619999999999999</v>
      </c>
      <c r="AK14" s="9">
        <v>14.388</v>
      </c>
      <c r="AL14" s="9">
        <v>21.984000000000002</v>
      </c>
      <c r="AM14" s="9">
        <v>10.507</v>
      </c>
      <c r="AN14" s="9">
        <v>11.477</v>
      </c>
      <c r="AO14" s="9">
        <v>30</v>
      </c>
      <c r="AP14" s="9">
        <v>52</v>
      </c>
      <c r="AQ14" s="9">
        <v>26</v>
      </c>
      <c r="AR14" s="9">
        <v>54.88</v>
      </c>
      <c r="AS14" s="9">
        <v>15.936999999999999</v>
      </c>
      <c r="AT14" s="9">
        <v>38.942999999999998</v>
      </c>
      <c r="AU14" s="9">
        <v>6.4050000000000002</v>
      </c>
      <c r="AV14" s="9">
        <v>1.7130000000000001</v>
      </c>
      <c r="AW14" s="9">
        <v>4.6920000000000002</v>
      </c>
      <c r="AX14" s="9">
        <v>6.915</v>
      </c>
      <c r="AY14" s="9">
        <v>2.8660000000000001</v>
      </c>
      <c r="AZ14" s="9">
        <v>4.0490000000000004</v>
      </c>
      <c r="BA14" s="9">
        <v>14.992000000000001</v>
      </c>
      <c r="BB14" s="9">
        <v>5.0579999999999998</v>
      </c>
      <c r="BC14" s="9">
        <v>9.9329999999999998</v>
      </c>
      <c r="BD14" s="9">
        <v>26.568999999999999</v>
      </c>
      <c r="BE14" s="9">
        <v>6.3</v>
      </c>
      <c r="BF14" s="9">
        <v>20.268999999999998</v>
      </c>
      <c r="BG14" s="9">
        <v>47</v>
      </c>
      <c r="BH14" s="9">
        <v>39.793999999999997</v>
      </c>
      <c r="BI14" s="9">
        <v>52</v>
      </c>
      <c r="BJ14" s="9">
        <v>88.272000000000006</v>
      </c>
      <c r="BK14" s="9">
        <v>30.690999999999999</v>
      </c>
      <c r="BL14" s="9">
        <v>57.58</v>
      </c>
      <c r="BM14" s="9">
        <v>12.006</v>
      </c>
      <c r="BN14" s="9">
        <v>5.7380000000000004</v>
      </c>
      <c r="BO14" s="9">
        <v>6.2679999999999998</v>
      </c>
      <c r="BP14" s="9">
        <v>15.38</v>
      </c>
      <c r="BQ14" s="9">
        <v>5.45</v>
      </c>
      <c r="BR14" s="9">
        <v>9.93</v>
      </c>
      <c r="BS14" s="9">
        <v>13.4</v>
      </c>
      <c r="BT14" s="9">
        <v>6.5259999999999998</v>
      </c>
      <c r="BU14" s="9">
        <v>6.8739999999999997</v>
      </c>
      <c r="BV14" s="9">
        <v>47.485999999999997</v>
      </c>
      <c r="BW14" s="9">
        <v>12.978</v>
      </c>
      <c r="BX14" s="9">
        <v>34.508000000000003</v>
      </c>
      <c r="BY14" s="9">
        <v>52</v>
      </c>
      <c r="BZ14" s="9">
        <v>29.657</v>
      </c>
      <c r="CA14" s="9">
        <v>52</v>
      </c>
      <c r="CB14" s="9">
        <v>54.521999999999998</v>
      </c>
      <c r="CC14" s="9">
        <v>15.334</v>
      </c>
      <c r="CD14" s="9">
        <v>39.188000000000002</v>
      </c>
      <c r="CE14" s="9">
        <v>7.609</v>
      </c>
      <c r="CF14" s="9">
        <v>3.5190000000000001</v>
      </c>
      <c r="CG14" s="9">
        <v>4.0890000000000004</v>
      </c>
      <c r="CH14" s="9">
        <v>11.667</v>
      </c>
      <c r="CI14" s="9">
        <v>3.8860000000000001</v>
      </c>
      <c r="CJ14" s="9">
        <v>7.7809999999999997</v>
      </c>
      <c r="CK14" s="9">
        <v>7.0369999999999999</v>
      </c>
      <c r="CL14" s="9">
        <v>2.7090000000000001</v>
      </c>
      <c r="CM14" s="9">
        <v>4.3280000000000003</v>
      </c>
      <c r="CN14" s="9">
        <v>28.21</v>
      </c>
      <c r="CO14" s="9">
        <v>5.22</v>
      </c>
      <c r="CP14" s="9">
        <v>22.991</v>
      </c>
      <c r="CQ14" s="9">
        <v>52</v>
      </c>
      <c r="CR14" s="9">
        <v>12.871</v>
      </c>
      <c r="CS14" s="9">
        <v>52</v>
      </c>
      <c r="CT14" s="9">
        <v>33.749000000000002</v>
      </c>
      <c r="CU14" s="9">
        <v>15.356999999999999</v>
      </c>
      <c r="CV14" s="9">
        <v>18.391999999999999</v>
      </c>
      <c r="CW14" s="9">
        <v>4.3970000000000002</v>
      </c>
      <c r="CX14" s="9">
        <v>2.218</v>
      </c>
      <c r="CY14" s="9">
        <v>2.1789999999999998</v>
      </c>
      <c r="CZ14" s="9">
        <v>3.714</v>
      </c>
      <c r="DA14" s="9">
        <v>1.5640000000000001</v>
      </c>
      <c r="DB14" s="9">
        <v>2.15</v>
      </c>
      <c r="DC14" s="9">
        <v>6.3630000000000004</v>
      </c>
      <c r="DD14" s="9">
        <v>3.8170000000000002</v>
      </c>
      <c r="DE14" s="9">
        <v>2.5459999999999998</v>
      </c>
      <c r="DF14" s="9">
        <v>19.276</v>
      </c>
      <c r="DG14" s="9">
        <v>7.758</v>
      </c>
      <c r="DH14" s="9">
        <v>11.516999999999999</v>
      </c>
      <c r="DI14" s="9">
        <v>52</v>
      </c>
      <c r="DJ14" s="9">
        <v>50.466000000000001</v>
      </c>
      <c r="DK14" s="9">
        <v>100.152</v>
      </c>
      <c r="DL14" s="9">
        <v>7.8630000000000004</v>
      </c>
      <c r="DM14" s="9">
        <v>5.4829999999999997</v>
      </c>
      <c r="DN14" s="9">
        <v>2.3809999999999998</v>
      </c>
      <c r="DO14" s="9">
        <v>0</v>
      </c>
      <c r="DP14" s="9">
        <v>0</v>
      </c>
      <c r="DQ14" s="9">
        <v>0</v>
      </c>
      <c r="DR14" s="9">
        <v>1.1220000000000001</v>
      </c>
      <c r="DS14" s="9">
        <v>1.1220000000000001</v>
      </c>
      <c r="DT14" s="9">
        <v>0</v>
      </c>
      <c r="DU14" s="9">
        <v>0.97099999999999997</v>
      </c>
      <c r="DV14" s="9">
        <v>0.97099999999999997</v>
      </c>
      <c r="DW14" s="9">
        <v>0</v>
      </c>
      <c r="DX14" s="9">
        <v>5.77</v>
      </c>
      <c r="DY14" s="9">
        <v>3.39</v>
      </c>
      <c r="DZ14" s="9">
        <v>2.3809999999999998</v>
      </c>
      <c r="EA14" s="9">
        <v>104</v>
      </c>
      <c r="EB14" s="9">
        <v>156</v>
      </c>
      <c r="EC14" s="9">
        <v>104</v>
      </c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>
        <v>0</v>
      </c>
      <c r="HC14" s="9"/>
      <c r="HD14" s="9"/>
      <c r="HE14" s="9"/>
      <c r="HF14" s="9"/>
      <c r="HG14" s="9"/>
      <c r="HH14" s="9">
        <v>0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>
        <v>0</v>
      </c>
      <c r="IM14" s="9"/>
      <c r="IN14" s="9"/>
      <c r="IO14" s="9"/>
      <c r="IP14" s="9"/>
      <c r="IQ14" s="9"/>
    </row>
    <row r="15" spans="1:251">
      <c r="A15" s="10">
        <v>43497</v>
      </c>
      <c r="B15" s="9">
        <v>28.555</v>
      </c>
      <c r="C15" s="9">
        <v>10.689</v>
      </c>
      <c r="D15" s="9">
        <v>17.866</v>
      </c>
      <c r="E15" s="9">
        <v>20</v>
      </c>
      <c r="F15" s="9">
        <v>13</v>
      </c>
      <c r="G15" s="9">
        <v>24.385000000000002</v>
      </c>
      <c r="H15" s="9">
        <v>113.29600000000001</v>
      </c>
      <c r="I15" s="9">
        <v>42.771999999999998</v>
      </c>
      <c r="J15" s="9">
        <v>70.524000000000001</v>
      </c>
      <c r="K15" s="9">
        <v>15.18</v>
      </c>
      <c r="L15" s="9">
        <v>4.97</v>
      </c>
      <c r="M15" s="9">
        <v>10.210000000000001</v>
      </c>
      <c r="N15" s="9">
        <v>21.036999999999999</v>
      </c>
      <c r="O15" s="9">
        <v>9.4019999999999992</v>
      </c>
      <c r="P15" s="9">
        <v>11.635999999999999</v>
      </c>
      <c r="Q15" s="9">
        <v>30.728999999999999</v>
      </c>
      <c r="R15" s="9">
        <v>10.006</v>
      </c>
      <c r="S15" s="9">
        <v>20.722999999999999</v>
      </c>
      <c r="T15" s="9">
        <v>46.348999999999997</v>
      </c>
      <c r="U15" s="9">
        <v>18.393999999999998</v>
      </c>
      <c r="V15" s="9">
        <v>27.954999999999998</v>
      </c>
      <c r="W15" s="9">
        <v>30.280999999999999</v>
      </c>
      <c r="X15" s="9">
        <v>34.616999999999997</v>
      </c>
      <c r="Y15" s="9">
        <v>26</v>
      </c>
      <c r="Z15" s="9">
        <v>67.085999999999999</v>
      </c>
      <c r="AA15" s="9">
        <v>29.611999999999998</v>
      </c>
      <c r="AB15" s="9">
        <v>37.475000000000001</v>
      </c>
      <c r="AC15" s="9">
        <v>7.2439999999999998</v>
      </c>
      <c r="AD15" s="9">
        <v>4.407</v>
      </c>
      <c r="AE15" s="9">
        <v>2.8370000000000002</v>
      </c>
      <c r="AF15" s="9">
        <v>13.621</v>
      </c>
      <c r="AG15" s="9">
        <v>6.1429999999999998</v>
      </c>
      <c r="AH15" s="9">
        <v>7.4770000000000003</v>
      </c>
      <c r="AI15" s="9">
        <v>19.95</v>
      </c>
      <c r="AJ15" s="9">
        <v>7.6210000000000004</v>
      </c>
      <c r="AK15" s="9">
        <v>12.33</v>
      </c>
      <c r="AL15" s="9">
        <v>26.271000000000001</v>
      </c>
      <c r="AM15" s="9">
        <v>11.44</v>
      </c>
      <c r="AN15" s="9">
        <v>14.831</v>
      </c>
      <c r="AO15" s="9">
        <v>26.256</v>
      </c>
      <c r="AP15" s="9">
        <v>31.699000000000002</v>
      </c>
      <c r="AQ15" s="9">
        <v>26</v>
      </c>
      <c r="AR15" s="9">
        <v>46.209000000000003</v>
      </c>
      <c r="AS15" s="9">
        <v>13.16</v>
      </c>
      <c r="AT15" s="9">
        <v>33.048999999999999</v>
      </c>
      <c r="AU15" s="9">
        <v>7.9359999999999999</v>
      </c>
      <c r="AV15" s="9">
        <v>0.56200000000000006</v>
      </c>
      <c r="AW15" s="9">
        <v>7.3730000000000002</v>
      </c>
      <c r="AX15" s="9">
        <v>7.4169999999999998</v>
      </c>
      <c r="AY15" s="9">
        <v>3.258</v>
      </c>
      <c r="AZ15" s="9">
        <v>4.1580000000000004</v>
      </c>
      <c r="BA15" s="9">
        <v>10.779</v>
      </c>
      <c r="BB15" s="9">
        <v>2.3849999999999998</v>
      </c>
      <c r="BC15" s="9">
        <v>8.3930000000000007</v>
      </c>
      <c r="BD15" s="9">
        <v>20.077999999999999</v>
      </c>
      <c r="BE15" s="9">
        <v>6.9539999999999997</v>
      </c>
      <c r="BF15" s="9">
        <v>13.124000000000001</v>
      </c>
      <c r="BG15" s="9">
        <v>34.621000000000002</v>
      </c>
      <c r="BH15" s="9">
        <v>52</v>
      </c>
      <c r="BI15" s="9">
        <v>29.960999999999999</v>
      </c>
      <c r="BJ15" s="9">
        <v>74.658000000000001</v>
      </c>
      <c r="BK15" s="9">
        <v>26.706</v>
      </c>
      <c r="BL15" s="9">
        <v>47.953000000000003</v>
      </c>
      <c r="BM15" s="9">
        <v>1.456</v>
      </c>
      <c r="BN15" s="9">
        <v>0</v>
      </c>
      <c r="BO15" s="9">
        <v>1.456</v>
      </c>
      <c r="BP15" s="9">
        <v>10.176</v>
      </c>
      <c r="BQ15" s="9">
        <v>3.903</v>
      </c>
      <c r="BR15" s="9">
        <v>6.2729999999999997</v>
      </c>
      <c r="BS15" s="9">
        <v>13.048</v>
      </c>
      <c r="BT15" s="9">
        <v>4.952</v>
      </c>
      <c r="BU15" s="9">
        <v>8.0960000000000001</v>
      </c>
      <c r="BV15" s="9">
        <v>49.978000000000002</v>
      </c>
      <c r="BW15" s="9">
        <v>17.850000000000001</v>
      </c>
      <c r="BX15" s="9">
        <v>32.128</v>
      </c>
      <c r="BY15" s="9">
        <v>52</v>
      </c>
      <c r="BZ15" s="9">
        <v>52</v>
      </c>
      <c r="CA15" s="9">
        <v>52</v>
      </c>
      <c r="CB15" s="9">
        <v>43.926000000000002</v>
      </c>
      <c r="CC15" s="9">
        <v>13.371</v>
      </c>
      <c r="CD15" s="9">
        <v>30.556000000000001</v>
      </c>
      <c r="CE15" s="9">
        <v>0.996</v>
      </c>
      <c r="CF15" s="9">
        <v>0</v>
      </c>
      <c r="CG15" s="9">
        <v>0.996</v>
      </c>
      <c r="CH15" s="9">
        <v>8.4469999999999992</v>
      </c>
      <c r="CI15" s="9">
        <v>3.2440000000000002</v>
      </c>
      <c r="CJ15" s="9">
        <v>5.202</v>
      </c>
      <c r="CK15" s="9">
        <v>6.9889999999999999</v>
      </c>
      <c r="CL15" s="9">
        <v>1.806</v>
      </c>
      <c r="CM15" s="9">
        <v>5.1829999999999998</v>
      </c>
      <c r="CN15" s="9">
        <v>27.495000000000001</v>
      </c>
      <c r="CO15" s="9">
        <v>8.32</v>
      </c>
      <c r="CP15" s="9">
        <v>19.173999999999999</v>
      </c>
      <c r="CQ15" s="9">
        <v>52</v>
      </c>
      <c r="CR15" s="9">
        <v>52</v>
      </c>
      <c r="CS15" s="9">
        <v>52</v>
      </c>
      <c r="CT15" s="9">
        <v>30.731999999999999</v>
      </c>
      <c r="CU15" s="9">
        <v>13.335000000000001</v>
      </c>
      <c r="CV15" s="9">
        <v>17.396999999999998</v>
      </c>
      <c r="CW15" s="9">
        <v>0.46</v>
      </c>
      <c r="CX15" s="9">
        <v>0</v>
      </c>
      <c r="CY15" s="9">
        <v>0.46</v>
      </c>
      <c r="CZ15" s="9">
        <v>1.73</v>
      </c>
      <c r="DA15" s="9">
        <v>0.65900000000000003</v>
      </c>
      <c r="DB15" s="9">
        <v>1.07</v>
      </c>
      <c r="DC15" s="9">
        <v>6.0590000000000002</v>
      </c>
      <c r="DD15" s="9">
        <v>3.1459999999999999</v>
      </c>
      <c r="DE15" s="9">
        <v>2.9129999999999998</v>
      </c>
      <c r="DF15" s="9">
        <v>22.483000000000001</v>
      </c>
      <c r="DG15" s="9">
        <v>9.5299999999999994</v>
      </c>
      <c r="DH15" s="9">
        <v>12.954000000000001</v>
      </c>
      <c r="DI15" s="9">
        <v>71.513000000000005</v>
      </c>
      <c r="DJ15" s="9">
        <v>52</v>
      </c>
      <c r="DK15" s="9">
        <v>104</v>
      </c>
      <c r="DL15" s="9">
        <v>5.6029999999999998</v>
      </c>
      <c r="DM15" s="9">
        <v>4.2039999999999997</v>
      </c>
      <c r="DN15" s="9">
        <v>1.399</v>
      </c>
      <c r="DO15" s="9">
        <v>0</v>
      </c>
      <c r="DP15" s="9">
        <v>0</v>
      </c>
      <c r="DQ15" s="9">
        <v>0</v>
      </c>
      <c r="DR15" s="9">
        <v>0.40100000000000002</v>
      </c>
      <c r="DS15" s="9">
        <v>0</v>
      </c>
      <c r="DT15" s="9">
        <v>0.40100000000000002</v>
      </c>
      <c r="DU15" s="9">
        <v>0.48499999999999999</v>
      </c>
      <c r="DV15" s="9">
        <v>0</v>
      </c>
      <c r="DW15" s="9">
        <v>0.48499999999999999</v>
      </c>
      <c r="DX15" s="9">
        <v>4.7169999999999996</v>
      </c>
      <c r="DY15" s="9">
        <v>4.2039999999999997</v>
      </c>
      <c r="DZ15" s="9">
        <v>0.51300000000000001</v>
      </c>
      <c r="EA15" s="9">
        <v>234.059</v>
      </c>
      <c r="EB15" s="9">
        <v>260</v>
      </c>
      <c r="EC15" s="9">
        <v>116.749</v>
      </c>
      <c r="ED15" s="9">
        <v>245.05500000000001</v>
      </c>
      <c r="EE15" s="9">
        <v>96.447999999999993</v>
      </c>
      <c r="EF15" s="9">
        <v>148.607</v>
      </c>
      <c r="EG15" s="9">
        <v>29.111999999999998</v>
      </c>
      <c r="EH15" s="9">
        <v>8.2349999999999994</v>
      </c>
      <c r="EI15" s="9">
        <v>20.876999999999999</v>
      </c>
      <c r="EJ15" s="9">
        <v>44.774999999999999</v>
      </c>
      <c r="EK15" s="9">
        <v>20.388000000000002</v>
      </c>
      <c r="EL15" s="9">
        <v>24.385999999999999</v>
      </c>
      <c r="EM15" s="9">
        <v>64.049000000000007</v>
      </c>
      <c r="EN15" s="9">
        <v>25.068000000000001</v>
      </c>
      <c r="EO15" s="9">
        <v>38.981000000000002</v>
      </c>
      <c r="EP15" s="9">
        <v>107.119</v>
      </c>
      <c r="EQ15" s="9">
        <v>42.756</v>
      </c>
      <c r="ER15" s="9">
        <v>64.361999999999995</v>
      </c>
      <c r="ES15" s="9">
        <v>34</v>
      </c>
      <c r="ET15" s="9">
        <v>37.134</v>
      </c>
      <c r="EU15" s="9">
        <v>31.850999999999999</v>
      </c>
      <c r="EV15" s="9">
        <v>116.639</v>
      </c>
      <c r="EW15" s="9">
        <v>41.988999999999997</v>
      </c>
      <c r="EX15" s="9">
        <v>74.650000000000006</v>
      </c>
      <c r="EY15" s="9">
        <v>7.1749999999999998</v>
      </c>
      <c r="EZ15" s="9">
        <v>1.3979999999999999</v>
      </c>
      <c r="FA15" s="9">
        <v>5.7770000000000001</v>
      </c>
      <c r="FB15" s="9">
        <v>18.407</v>
      </c>
      <c r="FC15" s="9">
        <v>6.2779999999999996</v>
      </c>
      <c r="FD15" s="9">
        <v>12.129</v>
      </c>
      <c r="FE15" s="9">
        <v>26.193999999999999</v>
      </c>
      <c r="FF15" s="9">
        <v>9.2690000000000001</v>
      </c>
      <c r="FG15" s="9">
        <v>16.925000000000001</v>
      </c>
      <c r="FH15" s="9">
        <v>64.863</v>
      </c>
      <c r="FI15" s="9">
        <v>25.044</v>
      </c>
      <c r="FJ15" s="9">
        <v>39.819000000000003</v>
      </c>
      <c r="FK15" s="9">
        <v>52</v>
      </c>
      <c r="FL15" s="9">
        <v>52</v>
      </c>
      <c r="FM15" s="9">
        <v>52</v>
      </c>
      <c r="FN15" s="9">
        <v>64.504000000000005</v>
      </c>
      <c r="FO15" s="9">
        <v>18.175000000000001</v>
      </c>
      <c r="FP15" s="9">
        <v>46.33</v>
      </c>
      <c r="FQ15" s="9">
        <v>5.1440000000000001</v>
      </c>
      <c r="FR15" s="9">
        <v>0</v>
      </c>
      <c r="FS15" s="9">
        <v>5.1440000000000001</v>
      </c>
      <c r="FT15" s="9">
        <v>10.301</v>
      </c>
      <c r="FU15" s="9">
        <v>3.0139999999999998</v>
      </c>
      <c r="FV15" s="9">
        <v>7.2859999999999996</v>
      </c>
      <c r="FW15" s="9">
        <v>14.151</v>
      </c>
      <c r="FX15" s="9">
        <v>4.5970000000000004</v>
      </c>
      <c r="FY15" s="9">
        <v>9.5549999999999997</v>
      </c>
      <c r="FZ15" s="9">
        <v>34.908999999999999</v>
      </c>
      <c r="GA15" s="9">
        <v>10.563000000000001</v>
      </c>
      <c r="GB15" s="9">
        <v>24.344999999999999</v>
      </c>
      <c r="GC15" s="9">
        <v>52</v>
      </c>
      <c r="GD15" s="9">
        <v>52</v>
      </c>
      <c r="GE15" s="9">
        <v>52</v>
      </c>
      <c r="GF15" s="9">
        <v>52.134</v>
      </c>
      <c r="GG15" s="9">
        <v>23.814</v>
      </c>
      <c r="GH15" s="9">
        <v>28.32</v>
      </c>
      <c r="GI15" s="9">
        <v>2.0310000000000001</v>
      </c>
      <c r="GJ15" s="9">
        <v>1.3979999999999999</v>
      </c>
      <c r="GK15" s="9">
        <v>0.63300000000000001</v>
      </c>
      <c r="GL15" s="9">
        <v>8.1059999999999999</v>
      </c>
      <c r="GM15" s="9">
        <v>3.2639999999999998</v>
      </c>
      <c r="GN15" s="9">
        <v>4.843</v>
      </c>
      <c r="GO15" s="9">
        <v>12.042999999999999</v>
      </c>
      <c r="GP15" s="9">
        <v>4.6719999999999997</v>
      </c>
      <c r="GQ15" s="9">
        <v>7.3710000000000004</v>
      </c>
      <c r="GR15" s="9">
        <v>29.954000000000001</v>
      </c>
      <c r="GS15" s="9">
        <v>14.48</v>
      </c>
      <c r="GT15" s="9">
        <v>15.474</v>
      </c>
      <c r="GU15" s="9">
        <v>52</v>
      </c>
      <c r="GV15" s="9">
        <v>52</v>
      </c>
      <c r="GW15" s="9">
        <v>52</v>
      </c>
      <c r="GX15" s="9">
        <v>24.956</v>
      </c>
      <c r="GY15" s="9">
        <v>4.6109999999999998</v>
      </c>
      <c r="GZ15" s="9">
        <v>20.344999999999999</v>
      </c>
      <c r="HA15" s="9">
        <v>3.3620000000000001</v>
      </c>
      <c r="HB15" s="9">
        <v>0</v>
      </c>
      <c r="HC15" s="9">
        <v>3.3620000000000001</v>
      </c>
      <c r="HD15" s="9">
        <v>5.6349999999999998</v>
      </c>
      <c r="HE15" s="9">
        <v>2.1549999999999998</v>
      </c>
      <c r="HF15" s="9">
        <v>3.48</v>
      </c>
      <c r="HG15" s="9">
        <v>7.4580000000000002</v>
      </c>
      <c r="HH15" s="9">
        <v>0.68500000000000005</v>
      </c>
      <c r="HI15" s="9">
        <v>6.7720000000000002</v>
      </c>
      <c r="HJ15" s="9">
        <v>8.5009999999999994</v>
      </c>
      <c r="HK15" s="9">
        <v>1.7709999999999999</v>
      </c>
      <c r="HL15" s="9">
        <v>6.73</v>
      </c>
      <c r="HM15" s="9">
        <v>21.129000000000001</v>
      </c>
      <c r="HN15" s="9">
        <v>33.183999999999997</v>
      </c>
      <c r="HO15" s="9">
        <v>20.245000000000001</v>
      </c>
      <c r="HP15" s="9">
        <v>40.283000000000001</v>
      </c>
      <c r="HQ15" s="9">
        <v>20.265000000000001</v>
      </c>
      <c r="HR15" s="9">
        <v>20.018000000000001</v>
      </c>
      <c r="HS15" s="9">
        <v>7.0890000000000004</v>
      </c>
      <c r="HT15" s="9">
        <v>2.0270000000000001</v>
      </c>
      <c r="HU15" s="9">
        <v>5.0620000000000003</v>
      </c>
      <c r="HV15" s="9">
        <v>7.1769999999999996</v>
      </c>
      <c r="HW15" s="9">
        <v>5.0999999999999996</v>
      </c>
      <c r="HX15" s="9">
        <v>2.077</v>
      </c>
      <c r="HY15" s="9">
        <v>14.125999999999999</v>
      </c>
      <c r="HZ15" s="9">
        <v>8.5670000000000002</v>
      </c>
      <c r="IA15" s="9">
        <v>5.5590000000000002</v>
      </c>
      <c r="IB15" s="9">
        <v>11.891999999999999</v>
      </c>
      <c r="IC15" s="9">
        <v>4.5709999999999997</v>
      </c>
      <c r="ID15" s="9">
        <v>7.3209999999999997</v>
      </c>
      <c r="IE15" s="9">
        <v>20.07</v>
      </c>
      <c r="IF15" s="9">
        <v>14.865</v>
      </c>
      <c r="IG15" s="9">
        <v>25.471</v>
      </c>
      <c r="IH15" s="9">
        <v>52.259</v>
      </c>
      <c r="II15" s="9">
        <v>22.561</v>
      </c>
      <c r="IJ15" s="9">
        <v>29.698</v>
      </c>
      <c r="IK15" s="9">
        <v>9.2940000000000005</v>
      </c>
      <c r="IL15" s="9">
        <v>3.98</v>
      </c>
      <c r="IM15" s="9">
        <v>5.3140000000000001</v>
      </c>
      <c r="IN15" s="9">
        <v>9.6029999999999998</v>
      </c>
      <c r="IO15" s="9">
        <v>3.673</v>
      </c>
      <c r="IP15" s="9">
        <v>5.93</v>
      </c>
      <c r="IQ15" s="9">
        <v>14.936</v>
      </c>
    </row>
    <row r="16" spans="1:251">
      <c r="A16" s="10">
        <v>43862</v>
      </c>
      <c r="B16" s="9">
        <v>43.79</v>
      </c>
      <c r="C16" s="9">
        <v>17.959</v>
      </c>
      <c r="D16" s="9">
        <v>25.831</v>
      </c>
      <c r="E16" s="9">
        <v>26</v>
      </c>
      <c r="F16" s="9">
        <v>26</v>
      </c>
      <c r="G16" s="9">
        <v>28.992999999999999</v>
      </c>
      <c r="H16" s="9">
        <v>102.49</v>
      </c>
      <c r="I16" s="9">
        <v>32.893000000000001</v>
      </c>
      <c r="J16" s="9">
        <v>69.596999999999994</v>
      </c>
      <c r="K16" s="9">
        <v>11.068</v>
      </c>
      <c r="L16" s="9">
        <v>5.9240000000000004</v>
      </c>
      <c r="M16" s="9">
        <v>5.1440000000000001</v>
      </c>
      <c r="N16" s="9">
        <v>16.282</v>
      </c>
      <c r="O16" s="9">
        <v>3.4359999999999999</v>
      </c>
      <c r="P16" s="9">
        <v>12.845000000000001</v>
      </c>
      <c r="Q16" s="9">
        <v>28.835000000000001</v>
      </c>
      <c r="R16" s="9">
        <v>9.2759999999999998</v>
      </c>
      <c r="S16" s="9">
        <v>19.559000000000001</v>
      </c>
      <c r="T16" s="9">
        <v>46.305</v>
      </c>
      <c r="U16" s="9">
        <v>14.257</v>
      </c>
      <c r="V16" s="9">
        <v>32.048999999999999</v>
      </c>
      <c r="W16" s="9">
        <v>34</v>
      </c>
      <c r="X16" s="9">
        <v>32.201999999999998</v>
      </c>
      <c r="Y16" s="9">
        <v>39.703000000000003</v>
      </c>
      <c r="Z16" s="9">
        <v>54.883000000000003</v>
      </c>
      <c r="AA16" s="9">
        <v>20.539000000000001</v>
      </c>
      <c r="AB16" s="9">
        <v>34.344000000000001</v>
      </c>
      <c r="AC16" s="9">
        <v>5.6539999999999999</v>
      </c>
      <c r="AD16" s="9">
        <v>3.21</v>
      </c>
      <c r="AE16" s="9">
        <v>2.444</v>
      </c>
      <c r="AF16" s="9">
        <v>8.4879999999999995</v>
      </c>
      <c r="AG16" s="9">
        <v>1.456</v>
      </c>
      <c r="AH16" s="9">
        <v>7.032</v>
      </c>
      <c r="AI16" s="9">
        <v>14.746</v>
      </c>
      <c r="AJ16" s="9">
        <v>6.7389999999999999</v>
      </c>
      <c r="AK16" s="9">
        <v>8.0060000000000002</v>
      </c>
      <c r="AL16" s="9">
        <v>25.995999999999999</v>
      </c>
      <c r="AM16" s="9">
        <v>9.1340000000000003</v>
      </c>
      <c r="AN16" s="9">
        <v>16.861999999999998</v>
      </c>
      <c r="AO16" s="9">
        <v>40</v>
      </c>
      <c r="AP16" s="9">
        <v>34.954999999999998</v>
      </c>
      <c r="AQ16" s="9">
        <v>42.945999999999998</v>
      </c>
      <c r="AR16" s="9">
        <v>47.606999999999999</v>
      </c>
      <c r="AS16" s="9">
        <v>12.353999999999999</v>
      </c>
      <c r="AT16" s="9">
        <v>35.253</v>
      </c>
      <c r="AU16" s="9">
        <v>5.4139999999999997</v>
      </c>
      <c r="AV16" s="9">
        <v>2.714</v>
      </c>
      <c r="AW16" s="9">
        <v>2.7</v>
      </c>
      <c r="AX16" s="9">
        <v>7.7939999999999996</v>
      </c>
      <c r="AY16" s="9">
        <v>1.9810000000000001</v>
      </c>
      <c r="AZ16" s="9">
        <v>5.8140000000000001</v>
      </c>
      <c r="BA16" s="9">
        <v>14.09</v>
      </c>
      <c r="BB16" s="9">
        <v>2.536</v>
      </c>
      <c r="BC16" s="9">
        <v>11.553000000000001</v>
      </c>
      <c r="BD16" s="9">
        <v>20.309000000000001</v>
      </c>
      <c r="BE16" s="9">
        <v>5.1230000000000002</v>
      </c>
      <c r="BF16" s="9">
        <v>15.186</v>
      </c>
      <c r="BG16" s="9">
        <v>26</v>
      </c>
      <c r="BH16" s="9">
        <v>25.76</v>
      </c>
      <c r="BI16" s="9">
        <v>26.634</v>
      </c>
      <c r="BJ16" s="9">
        <v>95.352999999999994</v>
      </c>
      <c r="BK16" s="9">
        <v>31.472999999999999</v>
      </c>
      <c r="BL16" s="9">
        <v>63.88</v>
      </c>
      <c r="BM16" s="9">
        <v>10.8</v>
      </c>
      <c r="BN16" s="9">
        <v>4.1349999999999998</v>
      </c>
      <c r="BO16" s="9">
        <v>6.6660000000000004</v>
      </c>
      <c r="BP16" s="9">
        <v>11.492000000000001</v>
      </c>
      <c r="BQ16" s="9">
        <v>2.923</v>
      </c>
      <c r="BR16" s="9">
        <v>8.5690000000000008</v>
      </c>
      <c r="BS16" s="9">
        <v>28.196000000000002</v>
      </c>
      <c r="BT16" s="9">
        <v>9.3019999999999996</v>
      </c>
      <c r="BU16" s="9">
        <v>18.895</v>
      </c>
      <c r="BV16" s="9">
        <v>44.863999999999997</v>
      </c>
      <c r="BW16" s="9">
        <v>15.113</v>
      </c>
      <c r="BX16" s="9">
        <v>29.751000000000001</v>
      </c>
      <c r="BY16" s="9">
        <v>47</v>
      </c>
      <c r="BZ16" s="9">
        <v>42.392000000000003</v>
      </c>
      <c r="CA16" s="9">
        <v>47</v>
      </c>
      <c r="CB16" s="9">
        <v>49.061999999999998</v>
      </c>
      <c r="CC16" s="9">
        <v>12.747999999999999</v>
      </c>
      <c r="CD16" s="9">
        <v>36.314</v>
      </c>
      <c r="CE16" s="9">
        <v>3.5819999999999999</v>
      </c>
      <c r="CF16" s="9">
        <v>1.302</v>
      </c>
      <c r="CG16" s="9">
        <v>2.2799999999999998</v>
      </c>
      <c r="CH16" s="9">
        <v>7.5679999999999996</v>
      </c>
      <c r="CI16" s="9">
        <v>1.917</v>
      </c>
      <c r="CJ16" s="9">
        <v>5.6509999999999998</v>
      </c>
      <c r="CK16" s="9">
        <v>15.164999999999999</v>
      </c>
      <c r="CL16" s="9">
        <v>3.9239999999999999</v>
      </c>
      <c r="CM16" s="9">
        <v>11.241</v>
      </c>
      <c r="CN16" s="9">
        <v>22.747</v>
      </c>
      <c r="CO16" s="9">
        <v>5.6050000000000004</v>
      </c>
      <c r="CP16" s="9">
        <v>17.141999999999999</v>
      </c>
      <c r="CQ16" s="9">
        <v>43.53</v>
      </c>
      <c r="CR16" s="9">
        <v>39.685000000000002</v>
      </c>
      <c r="CS16" s="9">
        <v>43.634</v>
      </c>
      <c r="CT16" s="9">
        <v>46.290999999999997</v>
      </c>
      <c r="CU16" s="9">
        <v>18.725000000000001</v>
      </c>
      <c r="CV16" s="9">
        <v>27.565999999999999</v>
      </c>
      <c r="CW16" s="9">
        <v>7.218</v>
      </c>
      <c r="CX16" s="9">
        <v>2.8330000000000002</v>
      </c>
      <c r="CY16" s="9">
        <v>4.3849999999999998</v>
      </c>
      <c r="CZ16" s="9">
        <v>3.9239999999999999</v>
      </c>
      <c r="DA16" s="9">
        <v>1.006</v>
      </c>
      <c r="DB16" s="9">
        <v>2.9180000000000001</v>
      </c>
      <c r="DC16" s="9">
        <v>13.031000000000001</v>
      </c>
      <c r="DD16" s="9">
        <v>5.3769999999999998</v>
      </c>
      <c r="DE16" s="9">
        <v>7.6539999999999999</v>
      </c>
      <c r="DF16" s="9">
        <v>22.117000000000001</v>
      </c>
      <c r="DG16" s="9">
        <v>9.5079999999999991</v>
      </c>
      <c r="DH16" s="9">
        <v>12.609</v>
      </c>
      <c r="DI16" s="9">
        <v>49.505000000000003</v>
      </c>
      <c r="DJ16" s="9">
        <v>44.006</v>
      </c>
      <c r="DK16" s="9">
        <v>48.881</v>
      </c>
      <c r="DL16" s="9">
        <v>7.2119999999999997</v>
      </c>
      <c r="DM16" s="9">
        <v>3.6539999999999999</v>
      </c>
      <c r="DN16" s="9">
        <v>3.5579999999999998</v>
      </c>
      <c r="DO16" s="9">
        <v>1.5760000000000001</v>
      </c>
      <c r="DP16" s="9">
        <v>0.73299999999999998</v>
      </c>
      <c r="DQ16" s="9">
        <v>0.84299999999999997</v>
      </c>
      <c r="DR16" s="9">
        <v>1.286</v>
      </c>
      <c r="DS16" s="9">
        <v>0.65400000000000003</v>
      </c>
      <c r="DT16" s="9">
        <v>0.63200000000000001</v>
      </c>
      <c r="DU16" s="9">
        <v>1.8959999999999999</v>
      </c>
      <c r="DV16" s="9">
        <v>1.056</v>
      </c>
      <c r="DW16" s="9">
        <v>0.84</v>
      </c>
      <c r="DX16" s="9">
        <v>2.4540000000000002</v>
      </c>
      <c r="DY16" s="9">
        <v>1.2110000000000001</v>
      </c>
      <c r="DZ16" s="9">
        <v>1.2430000000000001</v>
      </c>
      <c r="EA16" s="9">
        <v>26</v>
      </c>
      <c r="EB16" s="9">
        <v>26</v>
      </c>
      <c r="EC16" s="9">
        <v>47.262</v>
      </c>
      <c r="ED16" s="9">
        <v>275.72500000000002</v>
      </c>
      <c r="EE16" s="9">
        <v>102.35</v>
      </c>
      <c r="EF16" s="9">
        <v>173.374</v>
      </c>
      <c r="EG16" s="9">
        <v>31.527000000000001</v>
      </c>
      <c r="EH16" s="9">
        <v>15.721</v>
      </c>
      <c r="EI16" s="9">
        <v>15.805999999999999</v>
      </c>
      <c r="EJ16" s="9">
        <v>42.259</v>
      </c>
      <c r="EK16" s="9">
        <v>13.726000000000001</v>
      </c>
      <c r="EL16" s="9">
        <v>28.533000000000001</v>
      </c>
      <c r="EM16" s="9">
        <v>81.48</v>
      </c>
      <c r="EN16" s="9">
        <v>31.276</v>
      </c>
      <c r="EO16" s="9">
        <v>50.204000000000001</v>
      </c>
      <c r="EP16" s="9">
        <v>120.459</v>
      </c>
      <c r="EQ16" s="9">
        <v>41.628</v>
      </c>
      <c r="ER16" s="9">
        <v>78.831000000000003</v>
      </c>
      <c r="ES16" s="9">
        <v>35.161999999999999</v>
      </c>
      <c r="ET16" s="9">
        <v>30</v>
      </c>
      <c r="EU16" s="9">
        <v>43</v>
      </c>
      <c r="EV16" s="9">
        <v>141.00399999999999</v>
      </c>
      <c r="EW16" s="9">
        <v>46.149000000000001</v>
      </c>
      <c r="EX16" s="9">
        <v>94.855000000000004</v>
      </c>
      <c r="EY16" s="9">
        <v>18.398</v>
      </c>
      <c r="EZ16" s="9">
        <v>8.4540000000000006</v>
      </c>
      <c r="FA16" s="9">
        <v>9.9440000000000008</v>
      </c>
      <c r="FB16" s="9">
        <v>17.343</v>
      </c>
      <c r="FC16" s="9">
        <v>4.8419999999999996</v>
      </c>
      <c r="FD16" s="9">
        <v>12.500999999999999</v>
      </c>
      <c r="FE16" s="9">
        <v>39.718000000000004</v>
      </c>
      <c r="FF16" s="9">
        <v>14.446</v>
      </c>
      <c r="FG16" s="9">
        <v>25.273</v>
      </c>
      <c r="FH16" s="9">
        <v>65.545000000000002</v>
      </c>
      <c r="FI16" s="9">
        <v>18.408000000000001</v>
      </c>
      <c r="FJ16" s="9">
        <v>47.137999999999998</v>
      </c>
      <c r="FK16" s="9">
        <v>39.454999999999998</v>
      </c>
      <c r="FL16" s="9">
        <v>26</v>
      </c>
      <c r="FM16" s="9">
        <v>50</v>
      </c>
      <c r="FN16" s="9">
        <v>74.325000000000003</v>
      </c>
      <c r="FO16" s="9">
        <v>23.585999999999999</v>
      </c>
      <c r="FP16" s="9">
        <v>50.738</v>
      </c>
      <c r="FQ16" s="9">
        <v>11.116</v>
      </c>
      <c r="FR16" s="9">
        <v>5.6520000000000001</v>
      </c>
      <c r="FS16" s="9">
        <v>5.4649999999999999</v>
      </c>
      <c r="FT16" s="9">
        <v>8.7200000000000006</v>
      </c>
      <c r="FU16" s="9">
        <v>2.625</v>
      </c>
      <c r="FV16" s="9">
        <v>6.0949999999999998</v>
      </c>
      <c r="FW16" s="9">
        <v>20.356999999999999</v>
      </c>
      <c r="FX16" s="9">
        <v>6.5949999999999998</v>
      </c>
      <c r="FY16" s="9">
        <v>13.762</v>
      </c>
      <c r="FZ16" s="9">
        <v>34.131</v>
      </c>
      <c r="GA16" s="9">
        <v>8.7149999999999999</v>
      </c>
      <c r="GB16" s="9">
        <v>25.416</v>
      </c>
      <c r="GC16" s="9">
        <v>35.683</v>
      </c>
      <c r="GD16" s="9">
        <v>26</v>
      </c>
      <c r="GE16" s="9">
        <v>50.435000000000002</v>
      </c>
      <c r="GF16" s="9">
        <v>66.679000000000002</v>
      </c>
      <c r="GG16" s="9">
        <v>22.562000000000001</v>
      </c>
      <c r="GH16" s="9">
        <v>44.116999999999997</v>
      </c>
      <c r="GI16" s="9">
        <v>7.2809999999999997</v>
      </c>
      <c r="GJ16" s="9">
        <v>2.802</v>
      </c>
      <c r="GK16" s="9">
        <v>4.4800000000000004</v>
      </c>
      <c r="GL16" s="9">
        <v>8.6229999999999993</v>
      </c>
      <c r="GM16" s="9">
        <v>2.2170000000000001</v>
      </c>
      <c r="GN16" s="9">
        <v>6.4050000000000002</v>
      </c>
      <c r="GO16" s="9">
        <v>19.361000000000001</v>
      </c>
      <c r="GP16" s="9">
        <v>7.851</v>
      </c>
      <c r="GQ16" s="9">
        <v>11.51</v>
      </c>
      <c r="GR16" s="9">
        <v>31.414000000000001</v>
      </c>
      <c r="GS16" s="9">
        <v>9.6929999999999996</v>
      </c>
      <c r="GT16" s="9">
        <v>21.722000000000001</v>
      </c>
      <c r="GU16" s="9">
        <v>47</v>
      </c>
      <c r="GV16" s="9">
        <v>30.311</v>
      </c>
      <c r="GW16" s="9">
        <v>50</v>
      </c>
      <c r="GX16" s="9">
        <v>20.887</v>
      </c>
      <c r="GY16" s="9">
        <v>0</v>
      </c>
      <c r="GZ16" s="9">
        <v>20.887</v>
      </c>
      <c r="HA16" s="9">
        <v>2.3079999999999998</v>
      </c>
      <c r="HB16" s="9">
        <v>0</v>
      </c>
      <c r="HC16" s="9">
        <v>2.3079999999999998</v>
      </c>
      <c r="HD16" s="9">
        <v>4.9939999999999998</v>
      </c>
      <c r="HE16" s="9">
        <v>0</v>
      </c>
      <c r="HF16" s="9">
        <v>4.9939999999999998</v>
      </c>
      <c r="HG16" s="9">
        <v>5.9550000000000001</v>
      </c>
      <c r="HH16" s="9">
        <v>0</v>
      </c>
      <c r="HI16" s="9">
        <v>5.9550000000000001</v>
      </c>
      <c r="HJ16" s="9">
        <v>7.6310000000000002</v>
      </c>
      <c r="HK16" s="9">
        <v>0</v>
      </c>
      <c r="HL16" s="9">
        <v>7.6310000000000002</v>
      </c>
      <c r="HM16" s="9">
        <v>26</v>
      </c>
      <c r="HN16" s="9">
        <v>0</v>
      </c>
      <c r="HO16" s="9">
        <v>26</v>
      </c>
      <c r="HP16" s="9">
        <v>48.055</v>
      </c>
      <c r="HQ16" s="9">
        <v>21.713000000000001</v>
      </c>
      <c r="HR16" s="9">
        <v>26.341000000000001</v>
      </c>
      <c r="HS16" s="9">
        <v>5.0679999999999996</v>
      </c>
      <c r="HT16" s="9">
        <v>2.5939999999999999</v>
      </c>
      <c r="HU16" s="9">
        <v>2.4750000000000001</v>
      </c>
      <c r="HV16" s="9">
        <v>8.9779999999999998</v>
      </c>
      <c r="HW16" s="9">
        <v>5.4180000000000001</v>
      </c>
      <c r="HX16" s="9">
        <v>3.56</v>
      </c>
      <c r="HY16" s="9">
        <v>13.827999999999999</v>
      </c>
      <c r="HZ16" s="9">
        <v>4.968</v>
      </c>
      <c r="IA16" s="9">
        <v>8.86</v>
      </c>
      <c r="IB16" s="9">
        <v>20.18</v>
      </c>
      <c r="IC16" s="9">
        <v>8.7330000000000005</v>
      </c>
      <c r="ID16" s="9">
        <v>11.446999999999999</v>
      </c>
      <c r="IE16" s="9">
        <v>36.753999999999998</v>
      </c>
      <c r="IF16" s="9">
        <v>28.097000000000001</v>
      </c>
      <c r="IG16" s="9">
        <v>44.12</v>
      </c>
      <c r="IH16" s="9">
        <v>56.134999999999998</v>
      </c>
      <c r="II16" s="9">
        <v>29.303000000000001</v>
      </c>
      <c r="IJ16" s="9">
        <v>26.832000000000001</v>
      </c>
      <c r="IK16" s="9">
        <v>5.0110000000000001</v>
      </c>
      <c r="IL16" s="9">
        <v>3.931</v>
      </c>
      <c r="IM16" s="9">
        <v>1.08</v>
      </c>
      <c r="IN16" s="9">
        <v>8.4849999999999994</v>
      </c>
      <c r="IO16" s="9">
        <v>2.0390000000000001</v>
      </c>
      <c r="IP16" s="9">
        <v>6.4459999999999997</v>
      </c>
      <c r="IQ16" s="9">
        <v>20.271000000000001</v>
      </c>
    </row>
    <row r="17" spans="1:251">
      <c r="A17" s="10">
        <v>44228</v>
      </c>
      <c r="B17" s="9">
        <v>38.212000000000003</v>
      </c>
      <c r="C17" s="9">
        <v>18.648</v>
      </c>
      <c r="D17" s="9">
        <v>19.562999999999999</v>
      </c>
      <c r="E17" s="9">
        <v>36.049999999999997</v>
      </c>
      <c r="F17" s="9">
        <v>34.475000000000001</v>
      </c>
      <c r="G17" s="9">
        <v>38.576000000000001</v>
      </c>
      <c r="H17" s="9">
        <v>100.633</v>
      </c>
      <c r="I17" s="9">
        <v>42.37</v>
      </c>
      <c r="J17" s="9">
        <v>58.262999999999998</v>
      </c>
      <c r="K17" s="9">
        <v>6.5220000000000002</v>
      </c>
      <c r="L17" s="9">
        <v>3.3650000000000002</v>
      </c>
      <c r="M17" s="9">
        <v>3.157</v>
      </c>
      <c r="N17" s="9">
        <v>21.748999999999999</v>
      </c>
      <c r="O17" s="9">
        <v>6.226</v>
      </c>
      <c r="P17" s="9">
        <v>15.523999999999999</v>
      </c>
      <c r="Q17" s="9">
        <v>23.994</v>
      </c>
      <c r="R17" s="9">
        <v>11.564</v>
      </c>
      <c r="S17" s="9">
        <v>12.429</v>
      </c>
      <c r="T17" s="9">
        <v>48.366999999999997</v>
      </c>
      <c r="U17" s="9">
        <v>21.215</v>
      </c>
      <c r="V17" s="9">
        <v>27.152000000000001</v>
      </c>
      <c r="W17" s="9">
        <v>50</v>
      </c>
      <c r="X17" s="9">
        <v>50.970999999999997</v>
      </c>
      <c r="Y17" s="9">
        <v>47</v>
      </c>
      <c r="Z17" s="9">
        <v>59.152000000000001</v>
      </c>
      <c r="AA17" s="9">
        <v>27.335000000000001</v>
      </c>
      <c r="AB17" s="9">
        <v>31.818000000000001</v>
      </c>
      <c r="AC17" s="9">
        <v>3.9390000000000001</v>
      </c>
      <c r="AD17" s="9">
        <v>1.2669999999999999</v>
      </c>
      <c r="AE17" s="9">
        <v>2.6720000000000002</v>
      </c>
      <c r="AF17" s="9">
        <v>12.259</v>
      </c>
      <c r="AG17" s="9">
        <v>3.327</v>
      </c>
      <c r="AH17" s="9">
        <v>8.9320000000000004</v>
      </c>
      <c r="AI17" s="9">
        <v>15.661</v>
      </c>
      <c r="AJ17" s="9">
        <v>9.2949999999999999</v>
      </c>
      <c r="AK17" s="9">
        <v>6.3659999999999997</v>
      </c>
      <c r="AL17" s="9">
        <v>27.292000000000002</v>
      </c>
      <c r="AM17" s="9">
        <v>13.445</v>
      </c>
      <c r="AN17" s="9">
        <v>13.847</v>
      </c>
      <c r="AO17" s="9">
        <v>49.768999999999998</v>
      </c>
      <c r="AP17" s="9">
        <v>50.19</v>
      </c>
      <c r="AQ17" s="9">
        <v>38.631</v>
      </c>
      <c r="AR17" s="9">
        <v>41.481000000000002</v>
      </c>
      <c r="AS17" s="9">
        <v>15.036</v>
      </c>
      <c r="AT17" s="9">
        <v>26.445</v>
      </c>
      <c r="AU17" s="9">
        <v>2.5830000000000002</v>
      </c>
      <c r="AV17" s="9">
        <v>2.0990000000000002</v>
      </c>
      <c r="AW17" s="9">
        <v>0.48499999999999999</v>
      </c>
      <c r="AX17" s="9">
        <v>9.49</v>
      </c>
      <c r="AY17" s="9">
        <v>2.8980000000000001</v>
      </c>
      <c r="AZ17" s="9">
        <v>6.5919999999999996</v>
      </c>
      <c r="BA17" s="9">
        <v>8.3320000000000007</v>
      </c>
      <c r="BB17" s="9">
        <v>2.2690000000000001</v>
      </c>
      <c r="BC17" s="9">
        <v>6.0629999999999997</v>
      </c>
      <c r="BD17" s="9">
        <v>21.074999999999999</v>
      </c>
      <c r="BE17" s="9">
        <v>7.77</v>
      </c>
      <c r="BF17" s="9">
        <v>13.305</v>
      </c>
      <c r="BG17" s="9">
        <v>51.808</v>
      </c>
      <c r="BH17" s="9">
        <v>51.475999999999999</v>
      </c>
      <c r="BI17" s="9">
        <v>51.064</v>
      </c>
      <c r="BJ17" s="9">
        <v>78.617000000000004</v>
      </c>
      <c r="BK17" s="9">
        <v>29.538</v>
      </c>
      <c r="BL17" s="9">
        <v>49.079000000000001</v>
      </c>
      <c r="BM17" s="9">
        <v>5.9219999999999997</v>
      </c>
      <c r="BN17" s="9">
        <v>0.77700000000000002</v>
      </c>
      <c r="BO17" s="9">
        <v>5.1449999999999996</v>
      </c>
      <c r="BP17" s="9">
        <v>5.4379999999999997</v>
      </c>
      <c r="BQ17" s="9">
        <v>3.3740000000000001</v>
      </c>
      <c r="BR17" s="9">
        <v>2.0640000000000001</v>
      </c>
      <c r="BS17" s="9">
        <v>26.402999999999999</v>
      </c>
      <c r="BT17" s="9">
        <v>11.879</v>
      </c>
      <c r="BU17" s="9">
        <v>14.523999999999999</v>
      </c>
      <c r="BV17" s="9">
        <v>40.854999999999997</v>
      </c>
      <c r="BW17" s="9">
        <v>13.509</v>
      </c>
      <c r="BX17" s="9">
        <v>27.346</v>
      </c>
      <c r="BY17" s="9">
        <v>52</v>
      </c>
      <c r="BZ17" s="9">
        <v>45.6</v>
      </c>
      <c r="CA17" s="9">
        <v>52</v>
      </c>
      <c r="CB17" s="9">
        <v>47.087000000000003</v>
      </c>
      <c r="CC17" s="9">
        <v>19.462</v>
      </c>
      <c r="CD17" s="9">
        <v>27.625</v>
      </c>
      <c r="CE17" s="9">
        <v>1.887</v>
      </c>
      <c r="CF17" s="9">
        <v>0</v>
      </c>
      <c r="CG17" s="9">
        <v>1.887</v>
      </c>
      <c r="CH17" s="9">
        <v>4.0880000000000001</v>
      </c>
      <c r="CI17" s="9">
        <v>2.577</v>
      </c>
      <c r="CJ17" s="9">
        <v>1.51</v>
      </c>
      <c r="CK17" s="9">
        <v>17.981000000000002</v>
      </c>
      <c r="CL17" s="9">
        <v>8.4250000000000007</v>
      </c>
      <c r="CM17" s="9">
        <v>9.5559999999999992</v>
      </c>
      <c r="CN17" s="9">
        <v>23.132000000000001</v>
      </c>
      <c r="CO17" s="9">
        <v>8.4600000000000009</v>
      </c>
      <c r="CP17" s="9">
        <v>14.672000000000001</v>
      </c>
      <c r="CQ17" s="9">
        <v>50</v>
      </c>
      <c r="CR17" s="9">
        <v>45.642000000000003</v>
      </c>
      <c r="CS17" s="9">
        <v>52</v>
      </c>
      <c r="CT17" s="9">
        <v>31.529</v>
      </c>
      <c r="CU17" s="9">
        <v>10.076000000000001</v>
      </c>
      <c r="CV17" s="9">
        <v>21.452999999999999</v>
      </c>
      <c r="CW17" s="9">
        <v>4.0350000000000001</v>
      </c>
      <c r="CX17" s="9">
        <v>0.77700000000000002</v>
      </c>
      <c r="CY17" s="9">
        <v>3.258</v>
      </c>
      <c r="CZ17" s="9">
        <v>1.35</v>
      </c>
      <c r="DA17" s="9">
        <v>0.79700000000000004</v>
      </c>
      <c r="DB17" s="9">
        <v>0.55400000000000005</v>
      </c>
      <c r="DC17" s="9">
        <v>8.4209999999999994</v>
      </c>
      <c r="DD17" s="9">
        <v>3.4540000000000002</v>
      </c>
      <c r="DE17" s="9">
        <v>4.9669999999999996</v>
      </c>
      <c r="DF17" s="9">
        <v>17.722999999999999</v>
      </c>
      <c r="DG17" s="9">
        <v>5.048</v>
      </c>
      <c r="DH17" s="9">
        <v>12.675000000000001</v>
      </c>
      <c r="DI17" s="9">
        <v>52</v>
      </c>
      <c r="DJ17" s="9">
        <v>47.978000000000002</v>
      </c>
      <c r="DK17" s="9">
        <v>52</v>
      </c>
      <c r="DL17" s="9">
        <v>13.619</v>
      </c>
      <c r="DM17" s="9">
        <v>5.6820000000000004</v>
      </c>
      <c r="DN17" s="9">
        <v>7.9370000000000003</v>
      </c>
      <c r="DO17" s="9">
        <v>0.5</v>
      </c>
      <c r="DP17" s="9">
        <v>0.5</v>
      </c>
      <c r="DQ17" s="9">
        <v>0</v>
      </c>
      <c r="DR17" s="9">
        <v>1.4530000000000001</v>
      </c>
      <c r="DS17" s="9">
        <v>0.86</v>
      </c>
      <c r="DT17" s="9">
        <v>0.59199999999999997</v>
      </c>
      <c r="DU17" s="9">
        <v>5.4960000000000004</v>
      </c>
      <c r="DV17" s="9">
        <v>2.2759999999999998</v>
      </c>
      <c r="DW17" s="9">
        <v>3.22</v>
      </c>
      <c r="DX17" s="9">
        <v>6.17</v>
      </c>
      <c r="DY17" s="9">
        <v>2.0449999999999999</v>
      </c>
      <c r="DZ17" s="9">
        <v>4.125</v>
      </c>
      <c r="EA17" s="9">
        <v>47</v>
      </c>
      <c r="EB17" s="9">
        <v>42.423000000000002</v>
      </c>
      <c r="EC17" s="9">
        <v>51.103999999999999</v>
      </c>
      <c r="ED17" s="9">
        <v>254.477</v>
      </c>
      <c r="EE17" s="9">
        <v>103.039</v>
      </c>
      <c r="EF17" s="9">
        <v>151.43799999999999</v>
      </c>
      <c r="EG17" s="9">
        <v>18.491</v>
      </c>
      <c r="EH17" s="9">
        <v>5.9770000000000003</v>
      </c>
      <c r="EI17" s="9">
        <v>12.513999999999999</v>
      </c>
      <c r="EJ17" s="9">
        <v>35.334000000000003</v>
      </c>
      <c r="EK17" s="9">
        <v>13.362</v>
      </c>
      <c r="EL17" s="9">
        <v>21.972000000000001</v>
      </c>
      <c r="EM17" s="9">
        <v>81.656999999999996</v>
      </c>
      <c r="EN17" s="9">
        <v>36.304000000000002</v>
      </c>
      <c r="EO17" s="9">
        <v>45.353999999999999</v>
      </c>
      <c r="EP17" s="9">
        <v>118.995</v>
      </c>
      <c r="EQ17" s="9">
        <v>47.396999999999998</v>
      </c>
      <c r="ER17" s="9">
        <v>71.599000000000004</v>
      </c>
      <c r="ES17" s="9">
        <v>47.389000000000003</v>
      </c>
      <c r="ET17" s="9">
        <v>47</v>
      </c>
      <c r="EU17" s="9">
        <v>48</v>
      </c>
      <c r="EV17" s="9">
        <v>128.56</v>
      </c>
      <c r="EW17" s="9">
        <v>51.573</v>
      </c>
      <c r="EX17" s="9">
        <v>76.986000000000004</v>
      </c>
      <c r="EY17" s="9">
        <v>9.173</v>
      </c>
      <c r="EZ17" s="9">
        <v>3.218</v>
      </c>
      <c r="FA17" s="9">
        <v>5.9550000000000001</v>
      </c>
      <c r="FB17" s="9">
        <v>16.456</v>
      </c>
      <c r="FC17" s="9">
        <v>5.359</v>
      </c>
      <c r="FD17" s="9">
        <v>11.098000000000001</v>
      </c>
      <c r="FE17" s="9">
        <v>41.356000000000002</v>
      </c>
      <c r="FF17" s="9">
        <v>20.344999999999999</v>
      </c>
      <c r="FG17" s="9">
        <v>21.010999999999999</v>
      </c>
      <c r="FH17" s="9">
        <v>61.575000000000003</v>
      </c>
      <c r="FI17" s="9">
        <v>22.652000000000001</v>
      </c>
      <c r="FJ17" s="9">
        <v>38.923000000000002</v>
      </c>
      <c r="FK17" s="9">
        <v>48.999000000000002</v>
      </c>
      <c r="FL17" s="9">
        <v>47</v>
      </c>
      <c r="FM17" s="9">
        <v>52</v>
      </c>
      <c r="FN17" s="9">
        <v>67.043000000000006</v>
      </c>
      <c r="FO17" s="9">
        <v>27.321999999999999</v>
      </c>
      <c r="FP17" s="9">
        <v>39.720999999999997</v>
      </c>
      <c r="FQ17" s="9">
        <v>2.2040000000000002</v>
      </c>
      <c r="FR17" s="9">
        <v>0.502</v>
      </c>
      <c r="FS17" s="9">
        <v>1.7010000000000001</v>
      </c>
      <c r="FT17" s="9">
        <v>9.3629999999999995</v>
      </c>
      <c r="FU17" s="9">
        <v>1.581</v>
      </c>
      <c r="FV17" s="9">
        <v>7.782</v>
      </c>
      <c r="FW17" s="9">
        <v>26.129000000000001</v>
      </c>
      <c r="FX17" s="9">
        <v>13.622999999999999</v>
      </c>
      <c r="FY17" s="9">
        <v>12.506</v>
      </c>
      <c r="FZ17" s="9">
        <v>29.347999999999999</v>
      </c>
      <c r="GA17" s="9">
        <v>11.616</v>
      </c>
      <c r="GB17" s="9">
        <v>17.731000000000002</v>
      </c>
      <c r="GC17" s="9">
        <v>47</v>
      </c>
      <c r="GD17" s="9">
        <v>47</v>
      </c>
      <c r="GE17" s="9">
        <v>43.082000000000001</v>
      </c>
      <c r="GF17" s="9">
        <v>61.517000000000003</v>
      </c>
      <c r="GG17" s="9">
        <v>24.251000000000001</v>
      </c>
      <c r="GH17" s="9">
        <v>37.265999999999998</v>
      </c>
      <c r="GI17" s="9">
        <v>6.9690000000000003</v>
      </c>
      <c r="GJ17" s="9">
        <v>2.7160000000000002</v>
      </c>
      <c r="GK17" s="9">
        <v>4.2530000000000001</v>
      </c>
      <c r="GL17" s="9">
        <v>7.0940000000000003</v>
      </c>
      <c r="GM17" s="9">
        <v>3.778</v>
      </c>
      <c r="GN17" s="9">
        <v>3.3159999999999998</v>
      </c>
      <c r="GO17" s="9">
        <v>15.227</v>
      </c>
      <c r="GP17" s="9">
        <v>6.7220000000000004</v>
      </c>
      <c r="GQ17" s="9">
        <v>8.5050000000000008</v>
      </c>
      <c r="GR17" s="9">
        <v>32.226999999999997</v>
      </c>
      <c r="GS17" s="9">
        <v>11.035</v>
      </c>
      <c r="GT17" s="9">
        <v>21.190999999999999</v>
      </c>
      <c r="GU17" s="9">
        <v>52</v>
      </c>
      <c r="GV17" s="9">
        <v>49.344999999999999</v>
      </c>
      <c r="GW17" s="9">
        <v>52</v>
      </c>
      <c r="GX17" s="9">
        <v>15.595000000000001</v>
      </c>
      <c r="GY17" s="9">
        <v>0.80600000000000005</v>
      </c>
      <c r="GZ17" s="9">
        <v>14.789</v>
      </c>
      <c r="HA17" s="9">
        <v>0</v>
      </c>
      <c r="HB17" s="9">
        <v>0</v>
      </c>
      <c r="HC17" s="9">
        <v>0</v>
      </c>
      <c r="HD17" s="9">
        <v>2.585</v>
      </c>
      <c r="HE17" s="9">
        <v>0</v>
      </c>
      <c r="HF17" s="9">
        <v>2.585</v>
      </c>
      <c r="HG17" s="9">
        <v>4.1040000000000001</v>
      </c>
      <c r="HH17" s="9">
        <v>0</v>
      </c>
      <c r="HI17" s="9">
        <v>4.1040000000000001</v>
      </c>
      <c r="HJ17" s="9">
        <v>8.907</v>
      </c>
      <c r="HK17" s="9">
        <v>0.80600000000000005</v>
      </c>
      <c r="HL17" s="9">
        <v>8.1010000000000009</v>
      </c>
      <c r="HM17" s="9">
        <v>52</v>
      </c>
      <c r="HN17" s="9">
        <v>0</v>
      </c>
      <c r="HO17" s="9">
        <v>52</v>
      </c>
      <c r="HP17" s="9">
        <v>46.183</v>
      </c>
      <c r="HQ17" s="9">
        <v>16.861999999999998</v>
      </c>
      <c r="HR17" s="9">
        <v>29.32</v>
      </c>
      <c r="HS17" s="9">
        <v>4.0679999999999996</v>
      </c>
      <c r="HT17" s="9">
        <v>1.6759999999999999</v>
      </c>
      <c r="HU17" s="9">
        <v>2.3919999999999999</v>
      </c>
      <c r="HV17" s="9">
        <v>7.976</v>
      </c>
      <c r="HW17" s="9">
        <v>2.9830000000000001</v>
      </c>
      <c r="HX17" s="9">
        <v>4.9930000000000003</v>
      </c>
      <c r="HY17" s="9">
        <v>19.843</v>
      </c>
      <c r="HZ17" s="9">
        <v>6.3230000000000004</v>
      </c>
      <c r="IA17" s="9">
        <v>13.52</v>
      </c>
      <c r="IB17" s="9">
        <v>14.295999999999999</v>
      </c>
      <c r="IC17" s="9">
        <v>5.8810000000000002</v>
      </c>
      <c r="ID17" s="9">
        <v>8.4149999999999991</v>
      </c>
      <c r="IE17" s="9">
        <v>26</v>
      </c>
      <c r="IF17" s="9">
        <v>25.434999999999999</v>
      </c>
      <c r="IG17" s="9">
        <v>26</v>
      </c>
      <c r="IH17" s="9">
        <v>53.732999999999997</v>
      </c>
      <c r="II17" s="9">
        <v>28.736999999999998</v>
      </c>
      <c r="IJ17" s="9">
        <v>24.995999999999999</v>
      </c>
      <c r="IK17" s="9">
        <v>3.3650000000000002</v>
      </c>
      <c r="IL17" s="9">
        <v>1.083</v>
      </c>
      <c r="IM17" s="9">
        <v>2.282</v>
      </c>
      <c r="IN17" s="9">
        <v>7.3760000000000003</v>
      </c>
      <c r="IO17" s="9">
        <v>4.0789999999999997</v>
      </c>
      <c r="IP17" s="9">
        <v>3.2970000000000002</v>
      </c>
      <c r="IQ17" s="9">
        <v>15.332000000000001</v>
      </c>
    </row>
    <row r="18" spans="1:251">
      <c r="A18" s="10">
        <v>44593</v>
      </c>
      <c r="B18" s="9">
        <v>25.686</v>
      </c>
      <c r="C18" s="9">
        <v>13.742000000000001</v>
      </c>
      <c r="D18" s="9">
        <v>11.944000000000001</v>
      </c>
      <c r="E18" s="9">
        <v>26</v>
      </c>
      <c r="F18" s="9">
        <v>26</v>
      </c>
      <c r="G18" s="9">
        <v>26</v>
      </c>
      <c r="H18" s="9">
        <v>84.319000000000003</v>
      </c>
      <c r="I18" s="9">
        <v>33.353000000000002</v>
      </c>
      <c r="J18" s="9">
        <v>50.966000000000001</v>
      </c>
      <c r="K18" s="9">
        <v>6.1950000000000003</v>
      </c>
      <c r="L18" s="9">
        <v>2.6960000000000002</v>
      </c>
      <c r="M18" s="9">
        <v>3.5</v>
      </c>
      <c r="N18" s="9">
        <v>17.509</v>
      </c>
      <c r="O18" s="9">
        <v>7.3</v>
      </c>
      <c r="P18" s="9">
        <v>10.209</v>
      </c>
      <c r="Q18" s="9">
        <v>19.462</v>
      </c>
      <c r="R18" s="9">
        <v>6.9880000000000004</v>
      </c>
      <c r="S18" s="9">
        <v>12.474</v>
      </c>
      <c r="T18" s="9">
        <v>41.152999999999999</v>
      </c>
      <c r="U18" s="9">
        <v>16.37</v>
      </c>
      <c r="V18" s="9">
        <v>24.783999999999999</v>
      </c>
      <c r="W18" s="9">
        <v>50</v>
      </c>
      <c r="X18" s="9">
        <v>50.213999999999999</v>
      </c>
      <c r="Y18" s="9">
        <v>50</v>
      </c>
      <c r="Z18" s="9">
        <v>45.287999999999997</v>
      </c>
      <c r="AA18" s="9">
        <v>20.911000000000001</v>
      </c>
      <c r="AB18" s="9">
        <v>24.376999999999999</v>
      </c>
      <c r="AC18" s="9">
        <v>3.4140000000000001</v>
      </c>
      <c r="AD18" s="9">
        <v>2.1059999999999999</v>
      </c>
      <c r="AE18" s="9">
        <v>1.3080000000000001</v>
      </c>
      <c r="AF18" s="9">
        <v>8.5139999999999993</v>
      </c>
      <c r="AG18" s="9">
        <v>4.2919999999999998</v>
      </c>
      <c r="AH18" s="9">
        <v>4.2220000000000004</v>
      </c>
      <c r="AI18" s="9">
        <v>11.324</v>
      </c>
      <c r="AJ18" s="9">
        <v>5.1050000000000004</v>
      </c>
      <c r="AK18" s="9">
        <v>6.2190000000000003</v>
      </c>
      <c r="AL18" s="9">
        <v>22.036999999999999</v>
      </c>
      <c r="AM18" s="9">
        <v>9.4079999999999995</v>
      </c>
      <c r="AN18" s="9">
        <v>12.628</v>
      </c>
      <c r="AO18" s="9">
        <v>50</v>
      </c>
      <c r="AP18" s="9">
        <v>31.34</v>
      </c>
      <c r="AQ18" s="9">
        <v>52</v>
      </c>
      <c r="AR18" s="9">
        <v>39.030999999999999</v>
      </c>
      <c r="AS18" s="9">
        <v>12.442</v>
      </c>
      <c r="AT18" s="9">
        <v>26.588999999999999</v>
      </c>
      <c r="AU18" s="9">
        <v>2.782</v>
      </c>
      <c r="AV18" s="9">
        <v>0.59</v>
      </c>
      <c r="AW18" s="9">
        <v>2.1920000000000002</v>
      </c>
      <c r="AX18" s="9">
        <v>8.9939999999999998</v>
      </c>
      <c r="AY18" s="9">
        <v>3.008</v>
      </c>
      <c r="AZ18" s="9">
        <v>5.9859999999999998</v>
      </c>
      <c r="BA18" s="9">
        <v>8.1379999999999999</v>
      </c>
      <c r="BB18" s="9">
        <v>1.883</v>
      </c>
      <c r="BC18" s="9">
        <v>6.2549999999999999</v>
      </c>
      <c r="BD18" s="9">
        <v>19.117000000000001</v>
      </c>
      <c r="BE18" s="9">
        <v>6.9610000000000003</v>
      </c>
      <c r="BF18" s="9">
        <v>12.156000000000001</v>
      </c>
      <c r="BG18" s="9">
        <v>50</v>
      </c>
      <c r="BH18" s="9">
        <v>52</v>
      </c>
      <c r="BI18" s="9">
        <v>45.875999999999998</v>
      </c>
      <c r="BJ18" s="9">
        <v>60.548999999999999</v>
      </c>
      <c r="BK18" s="9">
        <v>24.297999999999998</v>
      </c>
      <c r="BL18" s="9">
        <v>36.25</v>
      </c>
      <c r="BM18" s="9">
        <v>2.58</v>
      </c>
      <c r="BN18" s="9">
        <v>2.1179999999999999</v>
      </c>
      <c r="BO18" s="9">
        <v>0.46200000000000002</v>
      </c>
      <c r="BP18" s="9">
        <v>7.4560000000000004</v>
      </c>
      <c r="BQ18" s="9">
        <v>3.4060000000000001</v>
      </c>
      <c r="BR18" s="9">
        <v>4.05</v>
      </c>
      <c r="BS18" s="9">
        <v>11.16</v>
      </c>
      <c r="BT18" s="9">
        <v>4.8250000000000002</v>
      </c>
      <c r="BU18" s="9">
        <v>6.3360000000000003</v>
      </c>
      <c r="BV18" s="9">
        <v>39.353000000000002</v>
      </c>
      <c r="BW18" s="9">
        <v>13.95</v>
      </c>
      <c r="BX18" s="9">
        <v>25.402999999999999</v>
      </c>
      <c r="BY18" s="9">
        <v>104</v>
      </c>
      <c r="BZ18" s="9">
        <v>90.632000000000005</v>
      </c>
      <c r="CA18" s="9">
        <v>104</v>
      </c>
      <c r="CB18" s="9">
        <v>31.856000000000002</v>
      </c>
      <c r="CC18" s="9">
        <v>10.539</v>
      </c>
      <c r="CD18" s="9">
        <v>21.317</v>
      </c>
      <c r="CE18" s="9">
        <v>1.147</v>
      </c>
      <c r="CF18" s="9">
        <v>1.147</v>
      </c>
      <c r="CG18" s="9">
        <v>0</v>
      </c>
      <c r="CH18" s="9">
        <v>2.3839999999999999</v>
      </c>
      <c r="CI18" s="9">
        <v>0</v>
      </c>
      <c r="CJ18" s="9">
        <v>2.3839999999999999</v>
      </c>
      <c r="CK18" s="9">
        <v>7.49</v>
      </c>
      <c r="CL18" s="9">
        <v>3.125</v>
      </c>
      <c r="CM18" s="9">
        <v>4.3650000000000002</v>
      </c>
      <c r="CN18" s="9">
        <v>20.835000000000001</v>
      </c>
      <c r="CO18" s="9">
        <v>6.2670000000000003</v>
      </c>
      <c r="CP18" s="9">
        <v>14.569000000000001</v>
      </c>
      <c r="CQ18" s="9">
        <v>104</v>
      </c>
      <c r="CR18" s="9">
        <v>104</v>
      </c>
      <c r="CS18" s="9">
        <v>104</v>
      </c>
      <c r="CT18" s="9">
        <v>28.692</v>
      </c>
      <c r="CU18" s="9">
        <v>13.759</v>
      </c>
      <c r="CV18" s="9">
        <v>14.933</v>
      </c>
      <c r="CW18" s="9">
        <v>1.4330000000000001</v>
      </c>
      <c r="CX18" s="9">
        <v>0.97099999999999997</v>
      </c>
      <c r="CY18" s="9">
        <v>0.46200000000000002</v>
      </c>
      <c r="CZ18" s="9">
        <v>5.0720000000000001</v>
      </c>
      <c r="DA18" s="9">
        <v>3.4060000000000001</v>
      </c>
      <c r="DB18" s="9">
        <v>1.6659999999999999</v>
      </c>
      <c r="DC18" s="9">
        <v>3.67</v>
      </c>
      <c r="DD18" s="9">
        <v>1.7</v>
      </c>
      <c r="DE18" s="9">
        <v>1.9710000000000001</v>
      </c>
      <c r="DF18" s="9">
        <v>18.516999999999999</v>
      </c>
      <c r="DG18" s="9">
        <v>7.6829999999999998</v>
      </c>
      <c r="DH18" s="9">
        <v>10.834</v>
      </c>
      <c r="DI18" s="9">
        <v>104</v>
      </c>
      <c r="DJ18" s="9">
        <v>52</v>
      </c>
      <c r="DK18" s="9">
        <v>104</v>
      </c>
      <c r="DL18" s="9">
        <v>6.4489999999999998</v>
      </c>
      <c r="DM18" s="9">
        <v>2.8849999999999998</v>
      </c>
      <c r="DN18" s="9">
        <v>3.5640000000000001</v>
      </c>
      <c r="DO18" s="9">
        <v>1.274</v>
      </c>
      <c r="DP18" s="9">
        <v>1.274</v>
      </c>
      <c r="DQ18" s="9">
        <v>0</v>
      </c>
      <c r="DR18" s="9">
        <v>0</v>
      </c>
      <c r="DS18" s="9">
        <v>0</v>
      </c>
      <c r="DT18" s="9">
        <v>0</v>
      </c>
      <c r="DU18" s="9">
        <v>0.53700000000000003</v>
      </c>
      <c r="DV18" s="9">
        <v>0</v>
      </c>
      <c r="DW18" s="9">
        <v>0.53700000000000003</v>
      </c>
      <c r="DX18" s="9">
        <v>4.6379999999999999</v>
      </c>
      <c r="DY18" s="9">
        <v>1.611</v>
      </c>
      <c r="DZ18" s="9">
        <v>3.0270000000000001</v>
      </c>
      <c r="EA18" s="9">
        <v>111.232</v>
      </c>
      <c r="EB18" s="9">
        <v>92.183999999999997</v>
      </c>
      <c r="EC18" s="9">
        <v>136.36099999999999</v>
      </c>
      <c r="ED18" s="9">
        <v>203.32499999999999</v>
      </c>
      <c r="EE18" s="9">
        <v>86.968999999999994</v>
      </c>
      <c r="EF18" s="9">
        <v>116.35599999999999</v>
      </c>
      <c r="EG18" s="9">
        <v>16.899999999999999</v>
      </c>
      <c r="EH18" s="9">
        <v>8.7040000000000006</v>
      </c>
      <c r="EI18" s="9">
        <v>8.1959999999999997</v>
      </c>
      <c r="EJ18" s="9">
        <v>39.558999999999997</v>
      </c>
      <c r="EK18" s="9">
        <v>17.600000000000001</v>
      </c>
      <c r="EL18" s="9">
        <v>21.959</v>
      </c>
      <c r="EM18" s="9">
        <v>49.223999999999997</v>
      </c>
      <c r="EN18" s="9">
        <v>20.027999999999999</v>
      </c>
      <c r="EO18" s="9">
        <v>29.196000000000002</v>
      </c>
      <c r="EP18" s="9">
        <v>97.641999999999996</v>
      </c>
      <c r="EQ18" s="9">
        <v>40.637999999999998</v>
      </c>
      <c r="ER18" s="9">
        <v>57.005000000000003</v>
      </c>
      <c r="ES18" s="9">
        <v>47</v>
      </c>
      <c r="ET18" s="9">
        <v>45.24</v>
      </c>
      <c r="EU18" s="9">
        <v>47.892000000000003</v>
      </c>
      <c r="EV18" s="9">
        <v>99.736999999999995</v>
      </c>
      <c r="EW18" s="9">
        <v>39.326000000000001</v>
      </c>
      <c r="EX18" s="9">
        <v>60.411000000000001</v>
      </c>
      <c r="EY18" s="9">
        <v>7.47</v>
      </c>
      <c r="EZ18" s="9">
        <v>4.6210000000000004</v>
      </c>
      <c r="FA18" s="9">
        <v>2.8490000000000002</v>
      </c>
      <c r="FB18" s="9">
        <v>18.297999999999998</v>
      </c>
      <c r="FC18" s="9">
        <v>6.2460000000000004</v>
      </c>
      <c r="FD18" s="9">
        <v>12.052</v>
      </c>
      <c r="FE18" s="9">
        <v>20.212</v>
      </c>
      <c r="FF18" s="9">
        <v>7.32</v>
      </c>
      <c r="FG18" s="9">
        <v>12.891</v>
      </c>
      <c r="FH18" s="9">
        <v>53.756999999999998</v>
      </c>
      <c r="FI18" s="9">
        <v>21.138000000000002</v>
      </c>
      <c r="FJ18" s="9">
        <v>32.619</v>
      </c>
      <c r="FK18" s="9">
        <v>52</v>
      </c>
      <c r="FL18" s="9">
        <v>52</v>
      </c>
      <c r="FM18" s="9">
        <v>52</v>
      </c>
      <c r="FN18" s="9">
        <v>55.155999999999999</v>
      </c>
      <c r="FO18" s="9">
        <v>19.370999999999999</v>
      </c>
      <c r="FP18" s="9">
        <v>35.784999999999997</v>
      </c>
      <c r="FQ18" s="9">
        <v>2.3069999999999999</v>
      </c>
      <c r="FR18" s="9">
        <v>0.60699999999999998</v>
      </c>
      <c r="FS18" s="9">
        <v>1.7</v>
      </c>
      <c r="FT18" s="9">
        <v>8.7089999999999996</v>
      </c>
      <c r="FU18" s="9">
        <v>1.165</v>
      </c>
      <c r="FV18" s="9">
        <v>7.5439999999999996</v>
      </c>
      <c r="FW18" s="9">
        <v>11.038</v>
      </c>
      <c r="FX18" s="9">
        <v>4.66</v>
      </c>
      <c r="FY18" s="9">
        <v>6.3780000000000001</v>
      </c>
      <c r="FZ18" s="9">
        <v>33.101999999999997</v>
      </c>
      <c r="GA18" s="9">
        <v>12.94</v>
      </c>
      <c r="GB18" s="9">
        <v>20.161999999999999</v>
      </c>
      <c r="GC18" s="9">
        <v>72.447000000000003</v>
      </c>
      <c r="GD18" s="9">
        <v>104</v>
      </c>
      <c r="GE18" s="9">
        <v>52</v>
      </c>
      <c r="GF18" s="9">
        <v>44.58</v>
      </c>
      <c r="GG18" s="9">
        <v>19.954000000000001</v>
      </c>
      <c r="GH18" s="9">
        <v>24.626000000000001</v>
      </c>
      <c r="GI18" s="9">
        <v>5.1630000000000003</v>
      </c>
      <c r="GJ18" s="9">
        <v>4.0149999999999997</v>
      </c>
      <c r="GK18" s="9">
        <v>1.149</v>
      </c>
      <c r="GL18" s="9">
        <v>9.5879999999999992</v>
      </c>
      <c r="GM18" s="9">
        <v>5.0810000000000004</v>
      </c>
      <c r="GN18" s="9">
        <v>4.5069999999999997</v>
      </c>
      <c r="GO18" s="9">
        <v>9.173</v>
      </c>
      <c r="GP18" s="9">
        <v>2.66</v>
      </c>
      <c r="GQ18" s="9">
        <v>6.5129999999999999</v>
      </c>
      <c r="GR18" s="9">
        <v>20.655000000000001</v>
      </c>
      <c r="GS18" s="9">
        <v>8.1980000000000004</v>
      </c>
      <c r="GT18" s="9">
        <v>12.457000000000001</v>
      </c>
      <c r="GU18" s="9">
        <v>46.859000000000002</v>
      </c>
      <c r="GV18" s="9">
        <v>26.411999999999999</v>
      </c>
      <c r="GW18" s="9">
        <v>50.515999999999998</v>
      </c>
      <c r="GX18" s="9">
        <v>11.87</v>
      </c>
      <c r="GY18" s="9">
        <v>0.41599999999999998</v>
      </c>
      <c r="GZ18" s="9">
        <v>11.452999999999999</v>
      </c>
      <c r="HA18" s="9">
        <v>0</v>
      </c>
      <c r="HB18" s="9">
        <v>0</v>
      </c>
      <c r="HC18" s="9">
        <v>0</v>
      </c>
      <c r="HD18" s="9">
        <v>1.0189999999999999</v>
      </c>
      <c r="HE18" s="9">
        <v>0</v>
      </c>
      <c r="HF18" s="9">
        <v>1.0189999999999999</v>
      </c>
      <c r="HG18" s="9">
        <v>3.4319999999999999</v>
      </c>
      <c r="HH18" s="9">
        <v>0</v>
      </c>
      <c r="HI18" s="9">
        <v>3.4319999999999999</v>
      </c>
      <c r="HJ18" s="9">
        <v>7.4180000000000001</v>
      </c>
      <c r="HK18" s="9">
        <v>0.41599999999999998</v>
      </c>
      <c r="HL18" s="9">
        <v>7.0010000000000003</v>
      </c>
      <c r="HM18" s="9">
        <v>61.18</v>
      </c>
      <c r="HN18" s="9">
        <v>0</v>
      </c>
      <c r="HO18" s="9">
        <v>52</v>
      </c>
      <c r="HP18" s="9">
        <v>33.856000000000002</v>
      </c>
      <c r="HQ18" s="9">
        <v>13.954000000000001</v>
      </c>
      <c r="HR18" s="9">
        <v>19.902000000000001</v>
      </c>
      <c r="HS18" s="9">
        <v>5.0579999999999998</v>
      </c>
      <c r="HT18" s="9">
        <v>1.9159999999999999</v>
      </c>
      <c r="HU18" s="9">
        <v>3.1419999999999999</v>
      </c>
      <c r="HV18" s="9">
        <v>5.6260000000000003</v>
      </c>
      <c r="HW18" s="9">
        <v>2.1</v>
      </c>
      <c r="HX18" s="9">
        <v>3.5259999999999998</v>
      </c>
      <c r="HY18" s="9">
        <v>12.099</v>
      </c>
      <c r="HZ18" s="9">
        <v>5.5629999999999997</v>
      </c>
      <c r="IA18" s="9">
        <v>6.5350000000000001</v>
      </c>
      <c r="IB18" s="9">
        <v>11.074</v>
      </c>
      <c r="IC18" s="9">
        <v>4.375</v>
      </c>
      <c r="ID18" s="9">
        <v>6.6989999999999998</v>
      </c>
      <c r="IE18" s="9">
        <v>26</v>
      </c>
      <c r="IF18" s="9">
        <v>26</v>
      </c>
      <c r="IG18" s="9">
        <v>26</v>
      </c>
      <c r="IH18" s="9">
        <v>55.142000000000003</v>
      </c>
      <c r="II18" s="9">
        <v>32.759</v>
      </c>
      <c r="IJ18" s="9">
        <v>22.384</v>
      </c>
      <c r="IK18" s="9">
        <v>3.9489999999999998</v>
      </c>
      <c r="IL18" s="9">
        <v>2.1659999999999999</v>
      </c>
      <c r="IM18" s="9">
        <v>1.7829999999999999</v>
      </c>
      <c r="IN18" s="9">
        <v>14.616</v>
      </c>
      <c r="IO18" s="9">
        <v>9.2539999999999996</v>
      </c>
      <c r="IP18" s="9">
        <v>5.3620000000000001</v>
      </c>
      <c r="IQ18" s="9">
        <v>12.19</v>
      </c>
    </row>
    <row r="19" spans="1:251">
      <c r="A19" s="10">
        <v>44958</v>
      </c>
      <c r="B19" s="9">
        <v>28.867999999999999</v>
      </c>
      <c r="C19" s="9">
        <v>14.143000000000001</v>
      </c>
      <c r="D19" s="9">
        <v>14.725</v>
      </c>
      <c r="E19" s="9">
        <v>25.172000000000001</v>
      </c>
      <c r="F19" s="9">
        <v>23.349</v>
      </c>
      <c r="G19" s="9">
        <v>24.728000000000002</v>
      </c>
      <c r="H19" s="9">
        <v>69.147000000000006</v>
      </c>
      <c r="I19" s="9">
        <v>27.088000000000001</v>
      </c>
      <c r="J19" s="9">
        <v>42.058</v>
      </c>
      <c r="K19" s="9">
        <v>10.183999999999999</v>
      </c>
      <c r="L19" s="9">
        <v>5.6760000000000002</v>
      </c>
      <c r="M19" s="9">
        <v>4.508</v>
      </c>
      <c r="N19" s="9">
        <v>20.434999999999999</v>
      </c>
      <c r="O19" s="9">
        <v>9.9640000000000004</v>
      </c>
      <c r="P19" s="9">
        <v>10.471</v>
      </c>
      <c r="Q19" s="9">
        <v>16.724</v>
      </c>
      <c r="R19" s="9">
        <v>5.391</v>
      </c>
      <c r="S19" s="9">
        <v>11.333</v>
      </c>
      <c r="T19" s="9">
        <v>21.803999999999998</v>
      </c>
      <c r="U19" s="9">
        <v>6.0579999999999998</v>
      </c>
      <c r="V19" s="9">
        <v>15.746</v>
      </c>
      <c r="W19" s="9">
        <v>13</v>
      </c>
      <c r="X19" s="9">
        <v>8</v>
      </c>
      <c r="Y19" s="9">
        <v>22.59</v>
      </c>
      <c r="Z19" s="9">
        <v>36.25</v>
      </c>
      <c r="AA19" s="9">
        <v>17.795000000000002</v>
      </c>
      <c r="AB19" s="9">
        <v>18.454999999999998</v>
      </c>
      <c r="AC19" s="9">
        <v>6.7480000000000002</v>
      </c>
      <c r="AD19" s="9">
        <v>4.181</v>
      </c>
      <c r="AE19" s="9">
        <v>2.5670000000000002</v>
      </c>
      <c r="AF19" s="9">
        <v>10.57</v>
      </c>
      <c r="AG19" s="9">
        <v>6.8529999999999998</v>
      </c>
      <c r="AH19" s="9">
        <v>3.7170000000000001</v>
      </c>
      <c r="AI19" s="9">
        <v>10.201000000000001</v>
      </c>
      <c r="AJ19" s="9">
        <v>4.0780000000000003</v>
      </c>
      <c r="AK19" s="9">
        <v>6.1230000000000002</v>
      </c>
      <c r="AL19" s="9">
        <v>8.7319999999999993</v>
      </c>
      <c r="AM19" s="9">
        <v>2.6829999999999998</v>
      </c>
      <c r="AN19" s="9">
        <v>6.0490000000000004</v>
      </c>
      <c r="AO19" s="9">
        <v>13</v>
      </c>
      <c r="AP19" s="9">
        <v>7.83</v>
      </c>
      <c r="AQ19" s="9">
        <v>16.827000000000002</v>
      </c>
      <c r="AR19" s="9">
        <v>32.896000000000001</v>
      </c>
      <c r="AS19" s="9">
        <v>9.2940000000000005</v>
      </c>
      <c r="AT19" s="9">
        <v>23.603000000000002</v>
      </c>
      <c r="AU19" s="9">
        <v>3.4359999999999999</v>
      </c>
      <c r="AV19" s="9">
        <v>1.4950000000000001</v>
      </c>
      <c r="AW19" s="9">
        <v>1.9419999999999999</v>
      </c>
      <c r="AX19" s="9">
        <v>9.8659999999999997</v>
      </c>
      <c r="AY19" s="9">
        <v>3.1120000000000001</v>
      </c>
      <c r="AZ19" s="9">
        <v>6.7539999999999996</v>
      </c>
      <c r="BA19" s="9">
        <v>6.5220000000000002</v>
      </c>
      <c r="BB19" s="9">
        <v>1.3120000000000001</v>
      </c>
      <c r="BC19" s="9">
        <v>5.21</v>
      </c>
      <c r="BD19" s="9">
        <v>13.071999999999999</v>
      </c>
      <c r="BE19" s="9">
        <v>3.375</v>
      </c>
      <c r="BF19" s="9">
        <v>9.6969999999999992</v>
      </c>
      <c r="BG19" s="9">
        <v>26</v>
      </c>
      <c r="BH19" s="9">
        <v>18.065999999999999</v>
      </c>
      <c r="BI19" s="9">
        <v>29.673999999999999</v>
      </c>
      <c r="BJ19" s="9">
        <v>63.609000000000002</v>
      </c>
      <c r="BK19" s="9">
        <v>25.562999999999999</v>
      </c>
      <c r="BL19" s="9">
        <v>38.045999999999999</v>
      </c>
      <c r="BM19" s="9">
        <v>8.5380000000000003</v>
      </c>
      <c r="BN19" s="9">
        <v>3.31</v>
      </c>
      <c r="BO19" s="9">
        <v>5.2279999999999998</v>
      </c>
      <c r="BP19" s="9">
        <v>9.8659999999999997</v>
      </c>
      <c r="BQ19" s="9">
        <v>3.3919999999999999</v>
      </c>
      <c r="BR19" s="9">
        <v>6.4740000000000002</v>
      </c>
      <c r="BS19" s="9">
        <v>14.089</v>
      </c>
      <c r="BT19" s="9">
        <v>4.6929999999999996</v>
      </c>
      <c r="BU19" s="9">
        <v>9.3960000000000008</v>
      </c>
      <c r="BV19" s="9">
        <v>31.116</v>
      </c>
      <c r="BW19" s="9">
        <v>14.167</v>
      </c>
      <c r="BX19" s="9">
        <v>16.948</v>
      </c>
      <c r="BY19" s="9">
        <v>44.994</v>
      </c>
      <c r="BZ19" s="9">
        <v>52</v>
      </c>
      <c r="CA19" s="9">
        <v>30.349</v>
      </c>
      <c r="CB19" s="9">
        <v>32.314</v>
      </c>
      <c r="CC19" s="9">
        <v>10.585000000000001</v>
      </c>
      <c r="CD19" s="9">
        <v>21.728000000000002</v>
      </c>
      <c r="CE19" s="9">
        <v>4.8230000000000004</v>
      </c>
      <c r="CF19" s="9">
        <v>1.478</v>
      </c>
      <c r="CG19" s="9">
        <v>3.3439999999999999</v>
      </c>
      <c r="CH19" s="9">
        <v>4.1619999999999999</v>
      </c>
      <c r="CI19" s="9">
        <v>0.53900000000000003</v>
      </c>
      <c r="CJ19" s="9">
        <v>3.6230000000000002</v>
      </c>
      <c r="CK19" s="9">
        <v>6.8360000000000003</v>
      </c>
      <c r="CL19" s="9">
        <v>1.9079999999999999</v>
      </c>
      <c r="CM19" s="9">
        <v>4.9279999999999999</v>
      </c>
      <c r="CN19" s="9">
        <v>16.492999999999999</v>
      </c>
      <c r="CO19" s="9">
        <v>6.66</v>
      </c>
      <c r="CP19" s="9">
        <v>9.8330000000000002</v>
      </c>
      <c r="CQ19" s="9">
        <v>52</v>
      </c>
      <c r="CR19" s="9">
        <v>72.08</v>
      </c>
      <c r="CS19" s="9">
        <v>30</v>
      </c>
      <c r="CT19" s="9">
        <v>31.295000000000002</v>
      </c>
      <c r="CU19" s="9">
        <v>14.978</v>
      </c>
      <c r="CV19" s="9">
        <v>16.318000000000001</v>
      </c>
      <c r="CW19" s="9">
        <v>3.7160000000000002</v>
      </c>
      <c r="CX19" s="9">
        <v>1.8320000000000001</v>
      </c>
      <c r="CY19" s="9">
        <v>1.8839999999999999</v>
      </c>
      <c r="CZ19" s="9">
        <v>5.7039999999999997</v>
      </c>
      <c r="DA19" s="9">
        <v>2.8530000000000002</v>
      </c>
      <c r="DB19" s="9">
        <v>2.851</v>
      </c>
      <c r="DC19" s="9">
        <v>7.2530000000000001</v>
      </c>
      <c r="DD19" s="9">
        <v>2.7850000000000001</v>
      </c>
      <c r="DE19" s="9">
        <v>4.468</v>
      </c>
      <c r="DF19" s="9">
        <v>14.622</v>
      </c>
      <c r="DG19" s="9">
        <v>7.5069999999999997</v>
      </c>
      <c r="DH19" s="9">
        <v>7.1150000000000002</v>
      </c>
      <c r="DI19" s="9">
        <v>43</v>
      </c>
      <c r="DJ19" s="9">
        <v>48.49</v>
      </c>
      <c r="DK19" s="9">
        <v>41.542999999999999</v>
      </c>
      <c r="DL19" s="9">
        <v>7.3689999999999998</v>
      </c>
      <c r="DM19" s="9">
        <v>2.653</v>
      </c>
      <c r="DN19" s="9">
        <v>4.7160000000000002</v>
      </c>
      <c r="DO19" s="9">
        <v>0.67</v>
      </c>
      <c r="DP19" s="9">
        <v>0.67</v>
      </c>
      <c r="DQ19" s="9">
        <v>0</v>
      </c>
      <c r="DR19" s="9">
        <v>0.45500000000000002</v>
      </c>
      <c r="DS19" s="9">
        <v>0.45500000000000002</v>
      </c>
      <c r="DT19" s="9">
        <v>0</v>
      </c>
      <c r="DU19" s="9">
        <v>2.5299999999999998</v>
      </c>
      <c r="DV19" s="9">
        <v>1.034</v>
      </c>
      <c r="DW19" s="9">
        <v>1.496</v>
      </c>
      <c r="DX19" s="9">
        <v>3.7149999999999999</v>
      </c>
      <c r="DY19" s="9">
        <v>0.49399999999999999</v>
      </c>
      <c r="DZ19" s="9">
        <v>3.22</v>
      </c>
      <c r="EA19" s="9">
        <v>87.028000000000006</v>
      </c>
      <c r="EB19" s="9">
        <v>31.382000000000001</v>
      </c>
      <c r="EC19" s="9">
        <v>193.31100000000001</v>
      </c>
      <c r="ED19" s="9">
        <v>207.49</v>
      </c>
      <c r="EE19" s="9">
        <v>92.581000000000003</v>
      </c>
      <c r="EF19" s="9">
        <v>114.90900000000001</v>
      </c>
      <c r="EG19" s="9">
        <v>23.42</v>
      </c>
      <c r="EH19" s="9">
        <v>13.279</v>
      </c>
      <c r="EI19" s="9">
        <v>10.141</v>
      </c>
      <c r="EJ19" s="9">
        <v>57.420999999999999</v>
      </c>
      <c r="EK19" s="9">
        <v>27.106999999999999</v>
      </c>
      <c r="EL19" s="9">
        <v>30.314</v>
      </c>
      <c r="EM19" s="9">
        <v>51.94</v>
      </c>
      <c r="EN19" s="9">
        <v>20.050999999999998</v>
      </c>
      <c r="EO19" s="9">
        <v>31.888999999999999</v>
      </c>
      <c r="EP19" s="9">
        <v>74.709000000000003</v>
      </c>
      <c r="EQ19" s="9">
        <v>32.143999999999998</v>
      </c>
      <c r="ER19" s="9">
        <v>42.564</v>
      </c>
      <c r="ES19" s="9">
        <v>26</v>
      </c>
      <c r="ET19" s="9">
        <v>26</v>
      </c>
      <c r="EU19" s="9">
        <v>26</v>
      </c>
      <c r="EV19" s="9">
        <v>98.757999999999996</v>
      </c>
      <c r="EW19" s="9">
        <v>44.121000000000002</v>
      </c>
      <c r="EX19" s="9">
        <v>54.637</v>
      </c>
      <c r="EY19" s="9">
        <v>11.845000000000001</v>
      </c>
      <c r="EZ19" s="9">
        <v>6.8719999999999999</v>
      </c>
      <c r="FA19" s="9">
        <v>4.9729999999999999</v>
      </c>
      <c r="FB19" s="9">
        <v>24.981999999999999</v>
      </c>
      <c r="FC19" s="9">
        <v>12.227</v>
      </c>
      <c r="FD19" s="9">
        <v>12.755000000000001</v>
      </c>
      <c r="FE19" s="9">
        <v>21.587</v>
      </c>
      <c r="FF19" s="9">
        <v>7.194</v>
      </c>
      <c r="FG19" s="9">
        <v>14.393000000000001</v>
      </c>
      <c r="FH19" s="9">
        <v>40.344000000000001</v>
      </c>
      <c r="FI19" s="9">
        <v>17.827999999999999</v>
      </c>
      <c r="FJ19" s="9">
        <v>22.515999999999998</v>
      </c>
      <c r="FK19" s="9">
        <v>30</v>
      </c>
      <c r="FL19" s="9">
        <v>28.9</v>
      </c>
      <c r="FM19" s="9">
        <v>30</v>
      </c>
      <c r="FN19" s="9">
        <v>54.59</v>
      </c>
      <c r="FO19" s="9">
        <v>22.271999999999998</v>
      </c>
      <c r="FP19" s="9">
        <v>32.317999999999998</v>
      </c>
      <c r="FQ19" s="9">
        <v>6.7779999999999996</v>
      </c>
      <c r="FR19" s="9">
        <v>3.052</v>
      </c>
      <c r="FS19" s="9">
        <v>3.7269999999999999</v>
      </c>
      <c r="FT19" s="9">
        <v>14.14</v>
      </c>
      <c r="FU19" s="9">
        <v>6.9009999999999998</v>
      </c>
      <c r="FV19" s="9">
        <v>7.2389999999999999</v>
      </c>
      <c r="FW19" s="9">
        <v>11.311999999999999</v>
      </c>
      <c r="FX19" s="9">
        <v>4.133</v>
      </c>
      <c r="FY19" s="9">
        <v>7.1790000000000003</v>
      </c>
      <c r="FZ19" s="9">
        <v>22.36</v>
      </c>
      <c r="GA19" s="9">
        <v>8.1859999999999999</v>
      </c>
      <c r="GB19" s="9">
        <v>14.173999999999999</v>
      </c>
      <c r="GC19" s="9">
        <v>29.09</v>
      </c>
      <c r="GD19" s="9">
        <v>26.876000000000001</v>
      </c>
      <c r="GE19" s="9">
        <v>34</v>
      </c>
      <c r="GF19" s="9">
        <v>44.167999999999999</v>
      </c>
      <c r="GG19" s="9">
        <v>21.849</v>
      </c>
      <c r="GH19" s="9">
        <v>22.318999999999999</v>
      </c>
      <c r="GI19" s="9">
        <v>5.0670000000000002</v>
      </c>
      <c r="GJ19" s="9">
        <v>3.8210000000000002</v>
      </c>
      <c r="GK19" s="9">
        <v>1.246</v>
      </c>
      <c r="GL19" s="9">
        <v>10.842000000000001</v>
      </c>
      <c r="GM19" s="9">
        <v>5.3259999999999996</v>
      </c>
      <c r="GN19" s="9">
        <v>5.516</v>
      </c>
      <c r="GO19" s="9">
        <v>10.275</v>
      </c>
      <c r="GP19" s="9">
        <v>3.0609999999999999</v>
      </c>
      <c r="GQ19" s="9">
        <v>7.2140000000000004</v>
      </c>
      <c r="GR19" s="9">
        <v>17.984000000000002</v>
      </c>
      <c r="GS19" s="9">
        <v>9.6419999999999995</v>
      </c>
      <c r="GT19" s="9">
        <v>8.3420000000000005</v>
      </c>
      <c r="GU19" s="9">
        <v>30</v>
      </c>
      <c r="GV19" s="9">
        <v>43.402000000000001</v>
      </c>
      <c r="GW19" s="9">
        <v>30</v>
      </c>
      <c r="GX19" s="9">
        <v>13.981</v>
      </c>
      <c r="GY19" s="9">
        <v>0</v>
      </c>
      <c r="GZ19" s="9">
        <v>13.981</v>
      </c>
      <c r="HA19" s="9">
        <v>3.05</v>
      </c>
      <c r="HB19" s="9">
        <v>0</v>
      </c>
      <c r="HC19" s="9">
        <v>3.05</v>
      </c>
      <c r="HD19" s="9">
        <v>2.948</v>
      </c>
      <c r="HE19" s="9">
        <v>0</v>
      </c>
      <c r="HF19" s="9">
        <v>2.948</v>
      </c>
      <c r="HG19" s="9">
        <v>3.9860000000000002</v>
      </c>
      <c r="HH19" s="9">
        <v>0</v>
      </c>
      <c r="HI19" s="9">
        <v>3.9860000000000002</v>
      </c>
      <c r="HJ19" s="9">
        <v>3.9969999999999999</v>
      </c>
      <c r="HK19" s="9">
        <v>0</v>
      </c>
      <c r="HL19" s="9">
        <v>3.9969999999999999</v>
      </c>
      <c r="HM19" s="9">
        <v>16.106000000000002</v>
      </c>
      <c r="HN19" s="9">
        <v>0</v>
      </c>
      <c r="HO19" s="9">
        <v>16.106000000000002</v>
      </c>
      <c r="HP19" s="9">
        <v>38.976999999999997</v>
      </c>
      <c r="HQ19" s="9">
        <v>22.274000000000001</v>
      </c>
      <c r="HR19" s="9">
        <v>16.702999999999999</v>
      </c>
      <c r="HS19" s="9">
        <v>3.621</v>
      </c>
      <c r="HT19" s="9">
        <v>2.681</v>
      </c>
      <c r="HU19" s="9">
        <v>0.94099999999999995</v>
      </c>
      <c r="HV19" s="9">
        <v>11.090999999999999</v>
      </c>
      <c r="HW19" s="9">
        <v>6.5250000000000004</v>
      </c>
      <c r="HX19" s="9">
        <v>4.5659999999999998</v>
      </c>
      <c r="HY19" s="9">
        <v>12.885</v>
      </c>
      <c r="HZ19" s="9">
        <v>6.9219999999999997</v>
      </c>
      <c r="IA19" s="9">
        <v>5.9630000000000001</v>
      </c>
      <c r="IB19" s="9">
        <v>11.38</v>
      </c>
      <c r="IC19" s="9">
        <v>6.1459999999999999</v>
      </c>
      <c r="ID19" s="9">
        <v>5.2329999999999997</v>
      </c>
      <c r="IE19" s="9">
        <v>22.873000000000001</v>
      </c>
      <c r="IF19" s="9">
        <v>22.844999999999999</v>
      </c>
      <c r="IG19" s="9">
        <v>22.69</v>
      </c>
      <c r="IH19" s="9">
        <v>51.954000000000001</v>
      </c>
      <c r="II19" s="9">
        <v>24.919</v>
      </c>
      <c r="IJ19" s="9">
        <v>27.035</v>
      </c>
      <c r="IK19" s="9">
        <v>4.9029999999999996</v>
      </c>
      <c r="IL19" s="9">
        <v>3.726</v>
      </c>
      <c r="IM19" s="9">
        <v>1.177</v>
      </c>
      <c r="IN19" s="9">
        <v>18.399999999999999</v>
      </c>
      <c r="IO19" s="9">
        <v>8.3550000000000004</v>
      </c>
      <c r="IP19" s="9">
        <v>10.045</v>
      </c>
      <c r="IQ19" s="9">
        <v>12.090999999999999</v>
      </c>
    </row>
    <row r="20" spans="1:251">
      <c r="A20" s="10">
        <v>45323</v>
      </c>
      <c r="B20" s="9">
        <v>28.158000000000001</v>
      </c>
      <c r="C20" s="9">
        <v>11.25</v>
      </c>
      <c r="D20" s="9">
        <v>16.907</v>
      </c>
      <c r="E20" s="9">
        <v>20</v>
      </c>
      <c r="F20" s="9">
        <v>20.038</v>
      </c>
      <c r="G20" s="9">
        <v>20.315000000000001</v>
      </c>
      <c r="H20" s="9">
        <v>96.587999999999994</v>
      </c>
      <c r="I20" s="9">
        <v>36.957999999999998</v>
      </c>
      <c r="J20" s="9">
        <v>59.63</v>
      </c>
      <c r="K20" s="9">
        <v>15.108000000000001</v>
      </c>
      <c r="L20" s="9">
        <v>6.9889999999999999</v>
      </c>
      <c r="M20" s="9">
        <v>8.1189999999999998</v>
      </c>
      <c r="N20" s="9">
        <v>17.643000000000001</v>
      </c>
      <c r="O20" s="9">
        <v>9.1950000000000003</v>
      </c>
      <c r="P20" s="9">
        <v>8.4480000000000004</v>
      </c>
      <c r="Q20" s="9">
        <v>17.780999999999999</v>
      </c>
      <c r="R20" s="9">
        <v>4.5650000000000004</v>
      </c>
      <c r="S20" s="9">
        <v>13.217000000000001</v>
      </c>
      <c r="T20" s="9">
        <v>46.055999999999997</v>
      </c>
      <c r="U20" s="9">
        <v>16.209</v>
      </c>
      <c r="V20" s="9">
        <v>29.846</v>
      </c>
      <c r="W20" s="9">
        <v>42.737000000000002</v>
      </c>
      <c r="X20" s="9">
        <v>26.489000000000001</v>
      </c>
      <c r="Y20" s="9">
        <v>51.530999999999999</v>
      </c>
      <c r="Z20" s="9">
        <v>57.280999999999999</v>
      </c>
      <c r="AA20" s="9">
        <v>22.422999999999998</v>
      </c>
      <c r="AB20" s="9">
        <v>34.857999999999997</v>
      </c>
      <c r="AC20" s="9">
        <v>10.166</v>
      </c>
      <c r="AD20" s="9">
        <v>3.9020000000000001</v>
      </c>
      <c r="AE20" s="9">
        <v>6.2649999999999997</v>
      </c>
      <c r="AF20" s="9">
        <v>8.7219999999999995</v>
      </c>
      <c r="AG20" s="9">
        <v>4.5789999999999997</v>
      </c>
      <c r="AH20" s="9">
        <v>4.1429999999999998</v>
      </c>
      <c r="AI20" s="9">
        <v>12.545999999999999</v>
      </c>
      <c r="AJ20" s="9">
        <v>3.444</v>
      </c>
      <c r="AK20" s="9">
        <v>9.1020000000000003</v>
      </c>
      <c r="AL20" s="9">
        <v>25.847000000000001</v>
      </c>
      <c r="AM20" s="9">
        <v>10.499000000000001</v>
      </c>
      <c r="AN20" s="9">
        <v>15.348000000000001</v>
      </c>
      <c r="AO20" s="9">
        <v>34</v>
      </c>
      <c r="AP20" s="9">
        <v>35.328000000000003</v>
      </c>
      <c r="AQ20" s="9">
        <v>34</v>
      </c>
      <c r="AR20" s="9">
        <v>39.305999999999997</v>
      </c>
      <c r="AS20" s="9">
        <v>14.534000000000001</v>
      </c>
      <c r="AT20" s="9">
        <v>24.771999999999998</v>
      </c>
      <c r="AU20" s="9">
        <v>4.9409999999999998</v>
      </c>
      <c r="AV20" s="9">
        <v>3.0870000000000002</v>
      </c>
      <c r="AW20" s="9">
        <v>1.8540000000000001</v>
      </c>
      <c r="AX20" s="9">
        <v>8.9209999999999994</v>
      </c>
      <c r="AY20" s="9">
        <v>4.6159999999999997</v>
      </c>
      <c r="AZ20" s="9">
        <v>4.3049999999999997</v>
      </c>
      <c r="BA20" s="9">
        <v>5.2350000000000003</v>
      </c>
      <c r="BB20" s="9">
        <v>1.121</v>
      </c>
      <c r="BC20" s="9">
        <v>4.1139999999999999</v>
      </c>
      <c r="BD20" s="9">
        <v>20.209</v>
      </c>
      <c r="BE20" s="9">
        <v>5.7110000000000003</v>
      </c>
      <c r="BF20" s="9">
        <v>14.499000000000001</v>
      </c>
      <c r="BG20" s="9">
        <v>52</v>
      </c>
      <c r="BH20" s="9">
        <v>11.218</v>
      </c>
      <c r="BI20" s="9">
        <v>52</v>
      </c>
      <c r="BJ20" s="9">
        <v>55.764000000000003</v>
      </c>
      <c r="BK20" s="9">
        <v>22.927</v>
      </c>
      <c r="BL20" s="9">
        <v>32.837000000000003</v>
      </c>
      <c r="BM20" s="9">
        <v>4.1360000000000001</v>
      </c>
      <c r="BN20" s="9">
        <v>0.64200000000000002</v>
      </c>
      <c r="BO20" s="9">
        <v>3.4940000000000002</v>
      </c>
      <c r="BP20" s="9">
        <v>10.27</v>
      </c>
      <c r="BQ20" s="9">
        <v>3.794</v>
      </c>
      <c r="BR20" s="9">
        <v>6.476</v>
      </c>
      <c r="BS20" s="9">
        <v>16.734000000000002</v>
      </c>
      <c r="BT20" s="9">
        <v>6.0890000000000004</v>
      </c>
      <c r="BU20" s="9">
        <v>10.645</v>
      </c>
      <c r="BV20" s="9">
        <v>24.623000000000001</v>
      </c>
      <c r="BW20" s="9">
        <v>12.401999999999999</v>
      </c>
      <c r="BX20" s="9">
        <v>12.222</v>
      </c>
      <c r="BY20" s="9">
        <v>47</v>
      </c>
      <c r="BZ20" s="9">
        <v>52</v>
      </c>
      <c r="CA20" s="9">
        <v>26</v>
      </c>
      <c r="CB20" s="9">
        <v>29.887</v>
      </c>
      <c r="CC20" s="9">
        <v>13.454000000000001</v>
      </c>
      <c r="CD20" s="9">
        <v>16.434000000000001</v>
      </c>
      <c r="CE20" s="9">
        <v>0.64400000000000002</v>
      </c>
      <c r="CF20" s="9">
        <v>0</v>
      </c>
      <c r="CG20" s="9">
        <v>0.64400000000000002</v>
      </c>
      <c r="CH20" s="9">
        <v>7.7439999999999998</v>
      </c>
      <c r="CI20" s="9">
        <v>3.206</v>
      </c>
      <c r="CJ20" s="9">
        <v>4.5380000000000003</v>
      </c>
      <c r="CK20" s="9">
        <v>9.3629999999999995</v>
      </c>
      <c r="CL20" s="9">
        <v>3.806</v>
      </c>
      <c r="CM20" s="9">
        <v>5.5570000000000004</v>
      </c>
      <c r="CN20" s="9">
        <v>12.135999999999999</v>
      </c>
      <c r="CO20" s="9">
        <v>6.4420000000000002</v>
      </c>
      <c r="CP20" s="9">
        <v>5.6950000000000003</v>
      </c>
      <c r="CQ20" s="9">
        <v>46.06</v>
      </c>
      <c r="CR20" s="9">
        <v>48.209000000000003</v>
      </c>
      <c r="CS20" s="9">
        <v>23.960999999999999</v>
      </c>
      <c r="CT20" s="9">
        <v>25.876000000000001</v>
      </c>
      <c r="CU20" s="9">
        <v>9.4730000000000008</v>
      </c>
      <c r="CV20" s="9">
        <v>16.402999999999999</v>
      </c>
      <c r="CW20" s="9">
        <v>3.492</v>
      </c>
      <c r="CX20" s="9">
        <v>0.64200000000000002</v>
      </c>
      <c r="CY20" s="9">
        <v>2.85</v>
      </c>
      <c r="CZ20" s="9">
        <v>2.5259999999999998</v>
      </c>
      <c r="DA20" s="9">
        <v>0.58799999999999997</v>
      </c>
      <c r="DB20" s="9">
        <v>1.9379999999999999</v>
      </c>
      <c r="DC20" s="9">
        <v>7.3710000000000004</v>
      </c>
      <c r="DD20" s="9">
        <v>2.2829999999999999</v>
      </c>
      <c r="DE20" s="9">
        <v>5.0880000000000001</v>
      </c>
      <c r="DF20" s="9">
        <v>12.487</v>
      </c>
      <c r="DG20" s="9">
        <v>5.96</v>
      </c>
      <c r="DH20" s="9">
        <v>6.5270000000000001</v>
      </c>
      <c r="DI20" s="9">
        <v>47.338000000000001</v>
      </c>
      <c r="DJ20" s="9">
        <v>52</v>
      </c>
      <c r="DK20" s="9">
        <v>27.084</v>
      </c>
      <c r="DL20" s="9">
        <v>11.132</v>
      </c>
      <c r="DM20" s="9">
        <v>5.5880000000000001</v>
      </c>
      <c r="DN20" s="9">
        <v>5.5439999999999996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2.92</v>
      </c>
      <c r="DV20" s="9">
        <v>1.1539999999999999</v>
      </c>
      <c r="DW20" s="9">
        <v>1.766</v>
      </c>
      <c r="DX20" s="9">
        <v>8.2119999999999997</v>
      </c>
      <c r="DY20" s="9">
        <v>4.4340000000000002</v>
      </c>
      <c r="DZ20" s="9">
        <v>3.778</v>
      </c>
      <c r="EA20" s="9">
        <v>120.92100000000001</v>
      </c>
      <c r="EB20" s="9">
        <v>99.393000000000001</v>
      </c>
      <c r="EC20" s="9">
        <v>217.768</v>
      </c>
      <c r="ED20" s="9">
        <v>223.732</v>
      </c>
      <c r="EE20" s="9">
        <v>91.055000000000007</v>
      </c>
      <c r="EF20" s="9">
        <v>132.678</v>
      </c>
      <c r="EG20" s="9">
        <v>23.117999999999999</v>
      </c>
      <c r="EH20" s="9">
        <v>9.3859999999999992</v>
      </c>
      <c r="EI20" s="9">
        <v>13.733000000000001</v>
      </c>
      <c r="EJ20" s="9">
        <v>47.887</v>
      </c>
      <c r="EK20" s="9">
        <v>20.023</v>
      </c>
      <c r="EL20" s="9">
        <v>27.863</v>
      </c>
      <c r="EM20" s="9">
        <v>61.286999999999999</v>
      </c>
      <c r="EN20" s="9">
        <v>23.216999999999999</v>
      </c>
      <c r="EO20" s="9">
        <v>38.070999999999998</v>
      </c>
      <c r="EP20" s="9">
        <v>91.44</v>
      </c>
      <c r="EQ20" s="9">
        <v>38.429000000000002</v>
      </c>
      <c r="ER20" s="9">
        <v>53.011000000000003</v>
      </c>
      <c r="ES20" s="9">
        <v>30</v>
      </c>
      <c r="ET20" s="9">
        <v>31.067</v>
      </c>
      <c r="EU20" s="9">
        <v>28.448</v>
      </c>
      <c r="EV20" s="9">
        <v>107.39400000000001</v>
      </c>
      <c r="EW20" s="9">
        <v>43.281999999999996</v>
      </c>
      <c r="EX20" s="9">
        <v>64.111999999999995</v>
      </c>
      <c r="EY20" s="9">
        <v>13.798999999999999</v>
      </c>
      <c r="EZ20" s="9">
        <v>5.6769999999999996</v>
      </c>
      <c r="FA20" s="9">
        <v>8.1219999999999999</v>
      </c>
      <c r="FB20" s="9">
        <v>18.393000000000001</v>
      </c>
      <c r="FC20" s="9">
        <v>7.9240000000000004</v>
      </c>
      <c r="FD20" s="9">
        <v>10.468999999999999</v>
      </c>
      <c r="FE20" s="9">
        <v>28.890999999999998</v>
      </c>
      <c r="FF20" s="9">
        <v>9.4600000000000009</v>
      </c>
      <c r="FG20" s="9">
        <v>19.431000000000001</v>
      </c>
      <c r="FH20" s="9">
        <v>46.311999999999998</v>
      </c>
      <c r="FI20" s="9">
        <v>20.221</v>
      </c>
      <c r="FJ20" s="9">
        <v>26.091000000000001</v>
      </c>
      <c r="FK20" s="9">
        <v>33.387</v>
      </c>
      <c r="FL20" s="9">
        <v>47</v>
      </c>
      <c r="FM20" s="9">
        <v>26</v>
      </c>
      <c r="FN20" s="9">
        <v>58.857999999999997</v>
      </c>
      <c r="FO20" s="9">
        <v>24.556999999999999</v>
      </c>
      <c r="FP20" s="9">
        <v>34.302</v>
      </c>
      <c r="FQ20" s="9">
        <v>6.7069999999999999</v>
      </c>
      <c r="FR20" s="9">
        <v>3.6349999999999998</v>
      </c>
      <c r="FS20" s="9">
        <v>3.073</v>
      </c>
      <c r="FT20" s="9">
        <v>13.401999999999999</v>
      </c>
      <c r="FU20" s="9">
        <v>7.1619999999999999</v>
      </c>
      <c r="FV20" s="9">
        <v>6.24</v>
      </c>
      <c r="FW20" s="9">
        <v>9.5809999999999995</v>
      </c>
      <c r="FX20" s="9">
        <v>3.5350000000000001</v>
      </c>
      <c r="FY20" s="9">
        <v>6.0469999999999997</v>
      </c>
      <c r="FZ20" s="9">
        <v>29.167999999999999</v>
      </c>
      <c r="GA20" s="9">
        <v>10.225</v>
      </c>
      <c r="GB20" s="9">
        <v>18.943000000000001</v>
      </c>
      <c r="GC20" s="9">
        <v>51.103000000000002</v>
      </c>
      <c r="GD20" s="9">
        <v>27.706</v>
      </c>
      <c r="GE20" s="9">
        <v>52</v>
      </c>
      <c r="GF20" s="9">
        <v>48.536000000000001</v>
      </c>
      <c r="GG20" s="9">
        <v>18.725000000000001</v>
      </c>
      <c r="GH20" s="9">
        <v>29.81</v>
      </c>
      <c r="GI20" s="9">
        <v>7.0919999999999996</v>
      </c>
      <c r="GJ20" s="9">
        <v>2.0419999999999998</v>
      </c>
      <c r="GK20" s="9">
        <v>5.0490000000000004</v>
      </c>
      <c r="GL20" s="9">
        <v>4.9909999999999997</v>
      </c>
      <c r="GM20" s="9">
        <v>0.76200000000000001</v>
      </c>
      <c r="GN20" s="9">
        <v>4.2290000000000001</v>
      </c>
      <c r="GO20" s="9">
        <v>19.309999999999999</v>
      </c>
      <c r="GP20" s="9">
        <v>5.9249999999999998</v>
      </c>
      <c r="GQ20" s="9">
        <v>13.384</v>
      </c>
      <c r="GR20" s="9">
        <v>17.143999999999998</v>
      </c>
      <c r="GS20" s="9">
        <v>9.9960000000000004</v>
      </c>
      <c r="GT20" s="9">
        <v>7.1479999999999997</v>
      </c>
      <c r="GU20" s="9">
        <v>26</v>
      </c>
      <c r="GV20" s="9">
        <v>52</v>
      </c>
      <c r="GW20" s="9">
        <v>22.027999999999999</v>
      </c>
      <c r="GX20" s="9">
        <v>16.562000000000001</v>
      </c>
      <c r="GY20" s="9">
        <v>1.524</v>
      </c>
      <c r="GZ20" s="9">
        <v>15.037000000000001</v>
      </c>
      <c r="HA20" s="9">
        <v>2.101</v>
      </c>
      <c r="HB20" s="9">
        <v>0</v>
      </c>
      <c r="HC20" s="9">
        <v>2.101</v>
      </c>
      <c r="HD20" s="9">
        <v>3.01</v>
      </c>
      <c r="HE20" s="9">
        <v>0.72</v>
      </c>
      <c r="HF20" s="9">
        <v>2.2890000000000001</v>
      </c>
      <c r="HG20" s="9">
        <v>4.3559999999999999</v>
      </c>
      <c r="HH20" s="9">
        <v>0.80400000000000005</v>
      </c>
      <c r="HI20" s="9">
        <v>3.552</v>
      </c>
      <c r="HJ20" s="9">
        <v>7.0949999999999998</v>
      </c>
      <c r="HK20" s="9">
        <v>0</v>
      </c>
      <c r="HL20" s="9">
        <v>7.0949999999999998</v>
      </c>
      <c r="HM20" s="9">
        <v>27.515999999999998</v>
      </c>
      <c r="HN20" s="9">
        <v>17.966999999999999</v>
      </c>
      <c r="HO20" s="9">
        <v>42.44</v>
      </c>
      <c r="HP20" s="9">
        <v>41.710999999999999</v>
      </c>
      <c r="HQ20" s="9">
        <v>16.722999999999999</v>
      </c>
      <c r="HR20" s="9">
        <v>24.988</v>
      </c>
      <c r="HS20" s="9">
        <v>4.1130000000000004</v>
      </c>
      <c r="HT20" s="9">
        <v>2.72</v>
      </c>
      <c r="HU20" s="9">
        <v>1.3939999999999999</v>
      </c>
      <c r="HV20" s="9">
        <v>10.624000000000001</v>
      </c>
      <c r="HW20" s="9">
        <v>3.2879999999999998</v>
      </c>
      <c r="HX20" s="9">
        <v>7.3360000000000003</v>
      </c>
      <c r="HY20" s="9">
        <v>12.196</v>
      </c>
      <c r="HZ20" s="9">
        <v>3.411</v>
      </c>
      <c r="IA20" s="9">
        <v>8.7850000000000001</v>
      </c>
      <c r="IB20" s="9">
        <v>14.776999999999999</v>
      </c>
      <c r="IC20" s="9">
        <v>7.3040000000000003</v>
      </c>
      <c r="ID20" s="9">
        <v>7.4729999999999999</v>
      </c>
      <c r="IE20" s="9">
        <v>22.29</v>
      </c>
      <c r="IF20" s="9">
        <v>22.119</v>
      </c>
      <c r="IG20" s="9">
        <v>25.198</v>
      </c>
      <c r="IH20" s="9">
        <v>46.661000000000001</v>
      </c>
      <c r="II20" s="9">
        <v>26.911999999999999</v>
      </c>
      <c r="IJ20" s="9">
        <v>19.748999999999999</v>
      </c>
      <c r="IK20" s="9">
        <v>3.105</v>
      </c>
      <c r="IL20" s="9">
        <v>0.98899999999999999</v>
      </c>
      <c r="IM20" s="9">
        <v>2.1160000000000001</v>
      </c>
      <c r="IN20" s="9">
        <v>13.398999999999999</v>
      </c>
      <c r="IO20" s="9">
        <v>8.0909999999999993</v>
      </c>
      <c r="IP20" s="9">
        <v>5.3079999999999998</v>
      </c>
      <c r="IQ20" s="9">
        <v>10.339</v>
      </c>
    </row>
    <row r="21" spans="1:251">
      <c r="A21" s="10">
        <v>45689</v>
      </c>
      <c r="B21" s="9">
        <v>22.643000000000001</v>
      </c>
      <c r="C21" s="9">
        <v>13.462999999999999</v>
      </c>
      <c r="D21" s="9">
        <v>9.18</v>
      </c>
      <c r="E21" s="9">
        <v>12.429</v>
      </c>
      <c r="F21" s="9">
        <v>26</v>
      </c>
      <c r="G21" s="9">
        <v>8</v>
      </c>
      <c r="H21" s="9">
        <v>83.554000000000002</v>
      </c>
      <c r="I21" s="9">
        <v>32.012</v>
      </c>
      <c r="J21" s="9">
        <v>51.542999999999999</v>
      </c>
      <c r="K21" s="9">
        <v>10.617000000000001</v>
      </c>
      <c r="L21" s="9">
        <v>2.9279999999999999</v>
      </c>
      <c r="M21" s="9">
        <v>7.6890000000000001</v>
      </c>
      <c r="N21" s="9">
        <v>25.045000000000002</v>
      </c>
      <c r="O21" s="9">
        <v>7.8620000000000001</v>
      </c>
      <c r="P21" s="9">
        <v>17.183</v>
      </c>
      <c r="Q21" s="9">
        <v>23.187000000000001</v>
      </c>
      <c r="R21" s="9">
        <v>10.077999999999999</v>
      </c>
      <c r="S21" s="9">
        <v>13.109</v>
      </c>
      <c r="T21" s="9">
        <v>24.706</v>
      </c>
      <c r="U21" s="9">
        <v>11.144</v>
      </c>
      <c r="V21" s="9">
        <v>13.561</v>
      </c>
      <c r="W21" s="9">
        <v>13</v>
      </c>
      <c r="X21" s="9">
        <v>26</v>
      </c>
      <c r="Y21" s="9">
        <v>13</v>
      </c>
      <c r="Z21" s="9">
        <v>45.384</v>
      </c>
      <c r="AA21" s="9">
        <v>17.329000000000001</v>
      </c>
      <c r="AB21" s="9">
        <v>28.055</v>
      </c>
      <c r="AC21" s="9">
        <v>5.2519999999999998</v>
      </c>
      <c r="AD21" s="9">
        <v>1.605</v>
      </c>
      <c r="AE21" s="9">
        <v>3.6469999999999998</v>
      </c>
      <c r="AF21" s="9">
        <v>13.311</v>
      </c>
      <c r="AG21" s="9">
        <v>3.3130000000000002</v>
      </c>
      <c r="AH21" s="9">
        <v>9.9979999999999993</v>
      </c>
      <c r="AI21" s="9">
        <v>15.725</v>
      </c>
      <c r="AJ21" s="9">
        <v>7.5339999999999998</v>
      </c>
      <c r="AK21" s="9">
        <v>8.1910000000000007</v>
      </c>
      <c r="AL21" s="9">
        <v>11.096</v>
      </c>
      <c r="AM21" s="9">
        <v>4.8769999999999998</v>
      </c>
      <c r="AN21" s="9">
        <v>6.22</v>
      </c>
      <c r="AO21" s="9">
        <v>13.505000000000001</v>
      </c>
      <c r="AP21" s="9">
        <v>26</v>
      </c>
      <c r="AQ21" s="9">
        <v>12.97</v>
      </c>
      <c r="AR21" s="9">
        <v>38.17</v>
      </c>
      <c r="AS21" s="9">
        <v>14.682</v>
      </c>
      <c r="AT21" s="9">
        <v>23.488</v>
      </c>
      <c r="AU21" s="9">
        <v>5.3639999999999999</v>
      </c>
      <c r="AV21" s="9">
        <v>1.3220000000000001</v>
      </c>
      <c r="AW21" s="9">
        <v>4.0419999999999998</v>
      </c>
      <c r="AX21" s="9">
        <v>11.734</v>
      </c>
      <c r="AY21" s="9">
        <v>4.548</v>
      </c>
      <c r="AZ21" s="9">
        <v>7.1849999999999996</v>
      </c>
      <c r="BA21" s="9">
        <v>7.4630000000000001</v>
      </c>
      <c r="BB21" s="9">
        <v>2.544</v>
      </c>
      <c r="BC21" s="9">
        <v>4.9189999999999996</v>
      </c>
      <c r="BD21" s="9">
        <v>13.609</v>
      </c>
      <c r="BE21" s="9">
        <v>6.2679999999999998</v>
      </c>
      <c r="BF21" s="9">
        <v>7.3419999999999996</v>
      </c>
      <c r="BG21" s="9">
        <v>13</v>
      </c>
      <c r="BH21" s="9">
        <v>21</v>
      </c>
      <c r="BI21" s="9">
        <v>13</v>
      </c>
      <c r="BJ21" s="9">
        <v>50.545000000000002</v>
      </c>
      <c r="BK21" s="9">
        <v>15.5</v>
      </c>
      <c r="BL21" s="9">
        <v>35.045000000000002</v>
      </c>
      <c r="BM21" s="9">
        <v>7.7050000000000001</v>
      </c>
      <c r="BN21" s="9">
        <v>1.3640000000000001</v>
      </c>
      <c r="BO21" s="9">
        <v>6.3410000000000002</v>
      </c>
      <c r="BP21" s="9">
        <v>13.31</v>
      </c>
      <c r="BQ21" s="9">
        <v>3.9249999999999998</v>
      </c>
      <c r="BR21" s="9">
        <v>9.3849999999999998</v>
      </c>
      <c r="BS21" s="9">
        <v>11.054</v>
      </c>
      <c r="BT21" s="9">
        <v>1.552</v>
      </c>
      <c r="BU21" s="9">
        <v>9.5009999999999994</v>
      </c>
      <c r="BV21" s="9">
        <v>18.477</v>
      </c>
      <c r="BW21" s="9">
        <v>8.6579999999999995</v>
      </c>
      <c r="BX21" s="9">
        <v>9.8179999999999996</v>
      </c>
      <c r="BY21" s="9">
        <v>26</v>
      </c>
      <c r="BZ21" s="9">
        <v>52</v>
      </c>
      <c r="CA21" s="9">
        <v>16.332000000000001</v>
      </c>
      <c r="CB21" s="9">
        <v>25.518999999999998</v>
      </c>
      <c r="CC21" s="9">
        <v>5.6210000000000004</v>
      </c>
      <c r="CD21" s="9">
        <v>19.898</v>
      </c>
      <c r="CE21" s="9">
        <v>6.3410000000000002</v>
      </c>
      <c r="CF21" s="9">
        <v>0</v>
      </c>
      <c r="CG21" s="9">
        <v>6.3410000000000002</v>
      </c>
      <c r="CH21" s="9">
        <v>5.141</v>
      </c>
      <c r="CI21" s="9">
        <v>0.66800000000000004</v>
      </c>
      <c r="CJ21" s="9">
        <v>4.4729999999999999</v>
      </c>
      <c r="CK21" s="9">
        <v>4.79</v>
      </c>
      <c r="CL21" s="9">
        <v>0</v>
      </c>
      <c r="CM21" s="9">
        <v>4.79</v>
      </c>
      <c r="CN21" s="9">
        <v>9.2460000000000004</v>
      </c>
      <c r="CO21" s="9">
        <v>4.9530000000000003</v>
      </c>
      <c r="CP21" s="9">
        <v>4.2930000000000001</v>
      </c>
      <c r="CQ21" s="9">
        <v>27.602</v>
      </c>
      <c r="CR21" s="9">
        <v>104</v>
      </c>
      <c r="CS21" s="9">
        <v>9.7050000000000001</v>
      </c>
      <c r="CT21" s="9">
        <v>25.027000000000001</v>
      </c>
      <c r="CU21" s="9">
        <v>9.8789999999999996</v>
      </c>
      <c r="CV21" s="9">
        <v>15.147</v>
      </c>
      <c r="CW21" s="9">
        <v>1.3640000000000001</v>
      </c>
      <c r="CX21" s="9">
        <v>1.3640000000000001</v>
      </c>
      <c r="CY21" s="9">
        <v>0</v>
      </c>
      <c r="CZ21" s="9">
        <v>8.1679999999999993</v>
      </c>
      <c r="DA21" s="9">
        <v>3.2570000000000001</v>
      </c>
      <c r="DB21" s="9">
        <v>4.9109999999999996</v>
      </c>
      <c r="DC21" s="9">
        <v>6.2629999999999999</v>
      </c>
      <c r="DD21" s="9">
        <v>1.552</v>
      </c>
      <c r="DE21" s="9">
        <v>4.7110000000000003</v>
      </c>
      <c r="DF21" s="9">
        <v>9.23</v>
      </c>
      <c r="DG21" s="9">
        <v>3.706</v>
      </c>
      <c r="DH21" s="9">
        <v>5.5250000000000004</v>
      </c>
      <c r="DI21" s="9">
        <v>24.140999999999998</v>
      </c>
      <c r="DJ21" s="9">
        <v>12.101000000000001</v>
      </c>
      <c r="DK21" s="9">
        <v>26</v>
      </c>
      <c r="DL21" s="9">
        <v>5.2510000000000003</v>
      </c>
      <c r="DM21" s="9">
        <v>1.2949999999999999</v>
      </c>
      <c r="DN21" s="9">
        <v>3.956</v>
      </c>
      <c r="DO21" s="9">
        <v>0</v>
      </c>
      <c r="DP21" s="9">
        <v>0</v>
      </c>
      <c r="DQ21" s="9">
        <v>0</v>
      </c>
      <c r="DR21" s="9">
        <v>0.624</v>
      </c>
      <c r="DS21" s="9">
        <v>0</v>
      </c>
      <c r="DT21" s="9">
        <v>0.624</v>
      </c>
      <c r="DU21" s="9">
        <v>0</v>
      </c>
      <c r="DV21" s="9">
        <v>0</v>
      </c>
      <c r="DW21" s="9">
        <v>0</v>
      </c>
      <c r="DX21" s="9">
        <v>4.6269999999999998</v>
      </c>
      <c r="DY21" s="9">
        <v>1.2949999999999999</v>
      </c>
      <c r="DZ21" s="9">
        <v>3.3319999999999999</v>
      </c>
      <c r="EA21" s="9">
        <v>104</v>
      </c>
      <c r="EB21" s="9">
        <v>535.24</v>
      </c>
      <c r="EC21" s="9">
        <v>104</v>
      </c>
      <c r="ED21" s="9">
        <v>221.02500000000001</v>
      </c>
      <c r="EE21" s="9">
        <v>88.162999999999997</v>
      </c>
      <c r="EF21" s="9">
        <v>132.86199999999999</v>
      </c>
      <c r="EG21" s="9">
        <v>37.487000000000002</v>
      </c>
      <c r="EH21" s="9">
        <v>12.173</v>
      </c>
      <c r="EI21" s="9">
        <v>25.314</v>
      </c>
      <c r="EJ21" s="9">
        <v>62.16</v>
      </c>
      <c r="EK21" s="9">
        <v>20.364999999999998</v>
      </c>
      <c r="EL21" s="9">
        <v>41.795000000000002</v>
      </c>
      <c r="EM21" s="9">
        <v>59.664999999999999</v>
      </c>
      <c r="EN21" s="9">
        <v>25.667999999999999</v>
      </c>
      <c r="EO21" s="9">
        <v>33.997</v>
      </c>
      <c r="EP21" s="9">
        <v>61.713999999999999</v>
      </c>
      <c r="EQ21" s="9">
        <v>29.957000000000001</v>
      </c>
      <c r="ER21" s="9">
        <v>31.757000000000001</v>
      </c>
      <c r="ES21" s="9">
        <v>13</v>
      </c>
      <c r="ET21" s="9">
        <v>26</v>
      </c>
      <c r="EU21" s="9">
        <v>12</v>
      </c>
      <c r="EV21" s="9">
        <v>93.897999999999996</v>
      </c>
      <c r="EW21" s="9">
        <v>29.76</v>
      </c>
      <c r="EX21" s="9">
        <v>64.138000000000005</v>
      </c>
      <c r="EY21" s="9">
        <v>15.058</v>
      </c>
      <c r="EZ21" s="9">
        <v>2.6869999999999998</v>
      </c>
      <c r="FA21" s="9">
        <v>12.371</v>
      </c>
      <c r="FB21" s="9">
        <v>29.396999999999998</v>
      </c>
      <c r="FC21" s="9">
        <v>9.1259999999999994</v>
      </c>
      <c r="FD21" s="9">
        <v>20.271999999999998</v>
      </c>
      <c r="FE21" s="9">
        <v>22.006</v>
      </c>
      <c r="FF21" s="9">
        <v>8.0030000000000001</v>
      </c>
      <c r="FG21" s="9">
        <v>14.004</v>
      </c>
      <c r="FH21" s="9">
        <v>27.436</v>
      </c>
      <c r="FI21" s="9">
        <v>9.9450000000000003</v>
      </c>
      <c r="FJ21" s="9">
        <v>17.491</v>
      </c>
      <c r="FK21" s="9">
        <v>13</v>
      </c>
      <c r="FL21" s="9">
        <v>17.55</v>
      </c>
      <c r="FM21" s="9">
        <v>11.816000000000001</v>
      </c>
      <c r="FN21" s="9">
        <v>51.639000000000003</v>
      </c>
      <c r="FO21" s="9">
        <v>16.771000000000001</v>
      </c>
      <c r="FP21" s="9">
        <v>34.868000000000002</v>
      </c>
      <c r="FQ21" s="9">
        <v>9.6880000000000006</v>
      </c>
      <c r="FR21" s="9">
        <v>1.9419999999999999</v>
      </c>
      <c r="FS21" s="9">
        <v>7.7460000000000004</v>
      </c>
      <c r="FT21" s="9">
        <v>17.62</v>
      </c>
      <c r="FU21" s="9">
        <v>5.47</v>
      </c>
      <c r="FV21" s="9">
        <v>12.15</v>
      </c>
      <c r="FW21" s="9">
        <v>8.8439999999999994</v>
      </c>
      <c r="FX21" s="9">
        <v>4.3499999999999996</v>
      </c>
      <c r="FY21" s="9">
        <v>4.4939999999999998</v>
      </c>
      <c r="FZ21" s="9">
        <v>15.488</v>
      </c>
      <c r="GA21" s="9">
        <v>5.0090000000000003</v>
      </c>
      <c r="GB21" s="9">
        <v>10.478999999999999</v>
      </c>
      <c r="GC21" s="9">
        <v>8</v>
      </c>
      <c r="GD21" s="9">
        <v>21.282</v>
      </c>
      <c r="GE21" s="9">
        <v>8</v>
      </c>
      <c r="GF21" s="9">
        <v>42.259</v>
      </c>
      <c r="GG21" s="9">
        <v>12.989000000000001</v>
      </c>
      <c r="GH21" s="9">
        <v>29.27</v>
      </c>
      <c r="GI21" s="9">
        <v>5.37</v>
      </c>
      <c r="GJ21" s="9">
        <v>0.745</v>
      </c>
      <c r="GK21" s="9">
        <v>4.625</v>
      </c>
      <c r="GL21" s="9">
        <v>11.778</v>
      </c>
      <c r="GM21" s="9">
        <v>3.6560000000000001</v>
      </c>
      <c r="GN21" s="9">
        <v>8.1219999999999999</v>
      </c>
      <c r="GO21" s="9">
        <v>13.162000000000001</v>
      </c>
      <c r="GP21" s="9">
        <v>3.653</v>
      </c>
      <c r="GQ21" s="9">
        <v>9.51</v>
      </c>
      <c r="GR21" s="9">
        <v>11.948</v>
      </c>
      <c r="GS21" s="9">
        <v>4.9359999999999999</v>
      </c>
      <c r="GT21" s="9">
        <v>7.0119999999999996</v>
      </c>
      <c r="GU21" s="9">
        <v>13</v>
      </c>
      <c r="GV21" s="9">
        <v>16.465</v>
      </c>
      <c r="GW21" s="9">
        <v>13</v>
      </c>
      <c r="GX21" s="9">
        <v>10.645</v>
      </c>
      <c r="GY21" s="9">
        <v>0.76400000000000001</v>
      </c>
      <c r="GZ21" s="9">
        <v>9.8810000000000002</v>
      </c>
      <c r="HA21" s="9">
        <v>0.995</v>
      </c>
      <c r="HB21" s="9">
        <v>0</v>
      </c>
      <c r="HC21" s="9">
        <v>0.995</v>
      </c>
      <c r="HD21" s="9">
        <v>2.1459999999999999</v>
      </c>
      <c r="HE21" s="9">
        <v>0</v>
      </c>
      <c r="HF21" s="9">
        <v>2.1459999999999999</v>
      </c>
      <c r="HG21" s="9">
        <v>3.5419999999999998</v>
      </c>
      <c r="HH21" s="9">
        <v>0</v>
      </c>
      <c r="HI21" s="9">
        <v>3.5419999999999998</v>
      </c>
      <c r="HJ21" s="9">
        <v>3.9620000000000002</v>
      </c>
      <c r="HK21" s="9">
        <v>0.76400000000000001</v>
      </c>
      <c r="HL21" s="9">
        <v>3.198</v>
      </c>
      <c r="HM21" s="9">
        <v>27.381</v>
      </c>
      <c r="HN21" s="9">
        <v>0</v>
      </c>
      <c r="HO21" s="9">
        <v>26</v>
      </c>
      <c r="HP21" s="9">
        <v>52.695999999999998</v>
      </c>
      <c r="HQ21" s="9">
        <v>26.86</v>
      </c>
      <c r="HR21" s="9">
        <v>25.837</v>
      </c>
      <c r="HS21" s="9">
        <v>8.9239999999999995</v>
      </c>
      <c r="HT21" s="9">
        <v>5.4080000000000004</v>
      </c>
      <c r="HU21" s="9">
        <v>3.5150000000000001</v>
      </c>
      <c r="HV21" s="9">
        <v>14.406000000000001</v>
      </c>
      <c r="HW21" s="9">
        <v>6.1870000000000003</v>
      </c>
      <c r="HX21" s="9">
        <v>8.2200000000000006</v>
      </c>
      <c r="HY21" s="9">
        <v>17.498000000000001</v>
      </c>
      <c r="HZ21" s="9">
        <v>8.218</v>
      </c>
      <c r="IA21" s="9">
        <v>9.2799999999999994</v>
      </c>
      <c r="IB21" s="9">
        <v>11.869</v>
      </c>
      <c r="IC21" s="9">
        <v>7.0469999999999997</v>
      </c>
      <c r="ID21" s="9">
        <v>4.8220000000000001</v>
      </c>
      <c r="IE21" s="9">
        <v>13.973000000000001</v>
      </c>
      <c r="IF21" s="9">
        <v>26</v>
      </c>
      <c r="IG21" s="9">
        <v>13</v>
      </c>
      <c r="IH21" s="9">
        <v>54.744999999999997</v>
      </c>
      <c r="II21" s="9">
        <v>24.228999999999999</v>
      </c>
      <c r="IJ21" s="9">
        <v>30.515999999999998</v>
      </c>
      <c r="IK21" s="9">
        <v>10.516</v>
      </c>
      <c r="IL21" s="9">
        <v>3.2959999999999998</v>
      </c>
      <c r="IM21" s="9">
        <v>7.22</v>
      </c>
      <c r="IN21" s="9">
        <v>14.371</v>
      </c>
      <c r="IO21" s="9">
        <v>3.214</v>
      </c>
      <c r="IP21" s="9">
        <v>11.157</v>
      </c>
      <c r="IQ21" s="9">
        <v>13.407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2013</v>
      </c>
      <c r="C1" s="3" t="s">
        <v>2014</v>
      </c>
      <c r="D1" s="3" t="s">
        <v>2015</v>
      </c>
      <c r="E1" s="3" t="s">
        <v>2016</v>
      </c>
      <c r="F1" s="3" t="s">
        <v>2017</v>
      </c>
      <c r="G1" s="3" t="s">
        <v>2018</v>
      </c>
      <c r="H1" s="3" t="s">
        <v>2019</v>
      </c>
      <c r="I1" s="3" t="s">
        <v>2020</v>
      </c>
      <c r="J1" s="3" t="s">
        <v>2021</v>
      </c>
      <c r="K1" s="3" t="s">
        <v>2022</v>
      </c>
      <c r="L1" s="3" t="s">
        <v>2023</v>
      </c>
      <c r="M1" s="3" t="s">
        <v>2024</v>
      </c>
      <c r="N1" s="3" t="s">
        <v>2025</v>
      </c>
      <c r="O1" s="3" t="s">
        <v>2026</v>
      </c>
      <c r="P1" s="3" t="s">
        <v>2027</v>
      </c>
      <c r="Q1" s="3" t="s">
        <v>2028</v>
      </c>
      <c r="R1" s="3" t="s">
        <v>2029</v>
      </c>
      <c r="S1" s="3" t="s">
        <v>2030</v>
      </c>
      <c r="T1" s="3" t="s">
        <v>2031</v>
      </c>
      <c r="U1" s="3" t="s">
        <v>2032</v>
      </c>
      <c r="V1" s="3" t="s">
        <v>2033</v>
      </c>
      <c r="W1" s="3" t="s">
        <v>2034</v>
      </c>
      <c r="X1" s="3" t="s">
        <v>2035</v>
      </c>
      <c r="Y1" s="3" t="s">
        <v>2036</v>
      </c>
      <c r="Z1" s="3" t="s">
        <v>2037</v>
      </c>
      <c r="AA1" s="3" t="s">
        <v>2038</v>
      </c>
      <c r="AB1" s="3" t="s">
        <v>2039</v>
      </c>
      <c r="AC1" s="3" t="s">
        <v>2040</v>
      </c>
      <c r="AD1" s="3" t="s">
        <v>2041</v>
      </c>
      <c r="AE1" s="3" t="s">
        <v>2042</v>
      </c>
      <c r="AF1" s="3" t="s">
        <v>2043</v>
      </c>
      <c r="AG1" s="3" t="s">
        <v>2044</v>
      </c>
      <c r="AH1" s="3" t="s">
        <v>2045</v>
      </c>
      <c r="AI1" s="3" t="s">
        <v>2046</v>
      </c>
      <c r="AJ1" s="3" t="s">
        <v>2047</v>
      </c>
      <c r="AK1" s="3" t="s">
        <v>2048</v>
      </c>
      <c r="AL1" s="3" t="s">
        <v>2049</v>
      </c>
      <c r="AM1" s="3" t="s">
        <v>2050</v>
      </c>
      <c r="AN1" s="3" t="s">
        <v>2051</v>
      </c>
      <c r="AO1" s="3" t="s">
        <v>2052</v>
      </c>
      <c r="AP1" s="3" t="s">
        <v>2053</v>
      </c>
      <c r="AQ1" s="3" t="s">
        <v>2054</v>
      </c>
      <c r="AR1" s="3" t="s">
        <v>2055</v>
      </c>
      <c r="AS1" s="3" t="s">
        <v>2056</v>
      </c>
      <c r="AT1" s="3" t="s">
        <v>2057</v>
      </c>
      <c r="AU1" s="3" t="s">
        <v>2058</v>
      </c>
      <c r="AV1" s="3" t="s">
        <v>2059</v>
      </c>
      <c r="AW1" s="3" t="s">
        <v>2060</v>
      </c>
      <c r="AX1" s="3" t="s">
        <v>2061</v>
      </c>
      <c r="AY1" s="3" t="s">
        <v>2062</v>
      </c>
      <c r="AZ1" s="3" t="s">
        <v>2063</v>
      </c>
      <c r="BA1" s="3" t="s">
        <v>2064</v>
      </c>
      <c r="BB1" s="3" t="s">
        <v>2065</v>
      </c>
      <c r="BC1" s="3" t="s">
        <v>2066</v>
      </c>
      <c r="BD1" s="3" t="s">
        <v>2067</v>
      </c>
      <c r="BE1" s="3" t="s">
        <v>2068</v>
      </c>
      <c r="BF1" s="3" t="s">
        <v>2069</v>
      </c>
      <c r="BG1" s="3" t="s">
        <v>2070</v>
      </c>
      <c r="BH1" s="3" t="s">
        <v>2071</v>
      </c>
      <c r="BI1" s="3" t="s">
        <v>2072</v>
      </c>
      <c r="BJ1" s="3" t="s">
        <v>2073</v>
      </c>
      <c r="BK1" s="3" t="s">
        <v>2074</v>
      </c>
      <c r="BL1" s="3" t="s">
        <v>2075</v>
      </c>
      <c r="BM1" s="3" t="s">
        <v>2076</v>
      </c>
      <c r="BN1" s="3" t="s">
        <v>2077</v>
      </c>
      <c r="BO1" s="3" t="s">
        <v>2078</v>
      </c>
      <c r="BP1" s="3" t="s">
        <v>2079</v>
      </c>
      <c r="BQ1" s="3" t="s">
        <v>2080</v>
      </c>
      <c r="BR1" s="3" t="s">
        <v>2081</v>
      </c>
      <c r="BS1" s="3" t="s">
        <v>2082</v>
      </c>
      <c r="BT1" s="3" t="s">
        <v>2083</v>
      </c>
      <c r="BU1" s="3" t="s">
        <v>2084</v>
      </c>
      <c r="BV1" s="3" t="s">
        <v>2085</v>
      </c>
      <c r="BW1" s="3" t="s">
        <v>2086</v>
      </c>
      <c r="BX1" s="3" t="s">
        <v>2087</v>
      </c>
      <c r="BY1" s="3" t="s">
        <v>2088</v>
      </c>
      <c r="BZ1" s="3" t="s">
        <v>2089</v>
      </c>
      <c r="CA1" s="3" t="s">
        <v>2090</v>
      </c>
      <c r="CB1" s="3" t="s">
        <v>2091</v>
      </c>
      <c r="CC1" s="3" t="s">
        <v>2092</v>
      </c>
      <c r="CD1" s="3" t="s">
        <v>2093</v>
      </c>
      <c r="CE1" s="3" t="s">
        <v>2094</v>
      </c>
      <c r="CF1" s="3" t="s">
        <v>2095</v>
      </c>
      <c r="CG1" s="3" t="s">
        <v>2096</v>
      </c>
      <c r="CH1" s="3" t="s">
        <v>2097</v>
      </c>
      <c r="CI1" s="3" t="s">
        <v>2098</v>
      </c>
      <c r="CJ1" s="3" t="s">
        <v>2099</v>
      </c>
      <c r="CK1" s="3" t="s">
        <v>2100</v>
      </c>
      <c r="CL1" s="3" t="s">
        <v>2101</v>
      </c>
      <c r="CM1" s="3" t="s">
        <v>2102</v>
      </c>
      <c r="CN1" s="3" t="s">
        <v>2103</v>
      </c>
      <c r="CO1" s="3" t="s">
        <v>2104</v>
      </c>
      <c r="CP1" s="3" t="s">
        <v>2105</v>
      </c>
      <c r="CQ1" s="3" t="s">
        <v>2106</v>
      </c>
      <c r="CR1" s="3" t="s">
        <v>2107</v>
      </c>
      <c r="CS1" s="3" t="s">
        <v>2108</v>
      </c>
      <c r="CT1" s="3" t="s">
        <v>2109</v>
      </c>
      <c r="CU1" s="3" t="s">
        <v>2110</v>
      </c>
      <c r="CV1" s="3" t="s">
        <v>2111</v>
      </c>
      <c r="CW1" s="3" t="s">
        <v>2112</v>
      </c>
      <c r="CX1" s="3" t="s">
        <v>2113</v>
      </c>
      <c r="CY1" s="3" t="s">
        <v>2114</v>
      </c>
      <c r="CZ1" s="3" t="s">
        <v>2115</v>
      </c>
      <c r="DA1" s="3" t="s">
        <v>2116</v>
      </c>
      <c r="DB1" s="3" t="s">
        <v>2117</v>
      </c>
      <c r="DC1" s="3" t="s">
        <v>2118</v>
      </c>
      <c r="DD1" s="3" t="s">
        <v>2119</v>
      </c>
      <c r="DE1" s="3" t="s">
        <v>2120</v>
      </c>
      <c r="DF1" s="3" t="s">
        <v>2121</v>
      </c>
      <c r="DG1" s="3" t="s">
        <v>2122</v>
      </c>
      <c r="DH1" s="3" t="s">
        <v>2123</v>
      </c>
      <c r="DI1" s="3" t="s">
        <v>2124</v>
      </c>
      <c r="DJ1" s="3" t="s">
        <v>2125</v>
      </c>
      <c r="DK1" s="3" t="s">
        <v>2126</v>
      </c>
      <c r="DL1" s="3" t="s">
        <v>2127</v>
      </c>
      <c r="DM1" s="3" t="s">
        <v>2128</v>
      </c>
      <c r="DN1" s="3" t="s">
        <v>2129</v>
      </c>
      <c r="DO1" s="3" t="s">
        <v>2130</v>
      </c>
      <c r="DP1" s="3" t="s">
        <v>2131</v>
      </c>
      <c r="DQ1" s="3" t="s">
        <v>2132</v>
      </c>
      <c r="DR1" s="3" t="s">
        <v>2133</v>
      </c>
      <c r="DS1" s="3" t="s">
        <v>2134</v>
      </c>
      <c r="DT1" s="3" t="s">
        <v>2135</v>
      </c>
      <c r="DU1" s="3" t="s">
        <v>2136</v>
      </c>
      <c r="DV1" s="3" t="s">
        <v>2137</v>
      </c>
      <c r="DW1" s="3" t="s">
        <v>2138</v>
      </c>
      <c r="DX1" s="3" t="s">
        <v>2139</v>
      </c>
      <c r="DY1" s="3" t="s">
        <v>2140</v>
      </c>
      <c r="DZ1" s="3" t="s">
        <v>2141</v>
      </c>
      <c r="EA1" s="3" t="s">
        <v>2142</v>
      </c>
      <c r="EB1" s="3" t="s">
        <v>2143</v>
      </c>
      <c r="EC1" s="3" t="s">
        <v>2144</v>
      </c>
      <c r="ED1" s="3" t="s">
        <v>2145</v>
      </c>
      <c r="EE1" s="3" t="s">
        <v>2146</v>
      </c>
      <c r="EF1" s="3" t="s">
        <v>2147</v>
      </c>
      <c r="EG1" s="3" t="s">
        <v>2148</v>
      </c>
      <c r="EH1" s="3" t="s">
        <v>2149</v>
      </c>
      <c r="EI1" s="3" t="s">
        <v>2150</v>
      </c>
      <c r="EJ1" s="3" t="s">
        <v>2151</v>
      </c>
      <c r="EK1" s="3" t="s">
        <v>2152</v>
      </c>
      <c r="EL1" s="3" t="s">
        <v>2153</v>
      </c>
      <c r="EM1" s="3" t="s">
        <v>2154</v>
      </c>
      <c r="EN1" s="3" t="s">
        <v>2155</v>
      </c>
      <c r="EO1" s="3" t="s">
        <v>2156</v>
      </c>
      <c r="EP1" s="3" t="s">
        <v>2157</v>
      </c>
      <c r="EQ1" s="3" t="s">
        <v>2158</v>
      </c>
      <c r="ER1" s="3" t="s">
        <v>2159</v>
      </c>
      <c r="ES1" s="3" t="s">
        <v>2160</v>
      </c>
      <c r="ET1" s="3" t="s">
        <v>2161</v>
      </c>
      <c r="EU1" s="3" t="s">
        <v>2162</v>
      </c>
      <c r="EV1" s="3" t="s">
        <v>2163</v>
      </c>
      <c r="EW1" s="3" t="s">
        <v>2164</v>
      </c>
      <c r="EX1" s="3" t="s">
        <v>2165</v>
      </c>
      <c r="EY1" s="3" t="s">
        <v>2166</v>
      </c>
      <c r="EZ1" s="3" t="s">
        <v>2167</v>
      </c>
      <c r="FA1" s="3" t="s">
        <v>2168</v>
      </c>
      <c r="FB1" s="3" t="s">
        <v>2169</v>
      </c>
      <c r="FC1" s="3" t="s">
        <v>2170</v>
      </c>
      <c r="FD1" s="3" t="s">
        <v>2171</v>
      </c>
      <c r="FE1" s="3" t="s">
        <v>2172</v>
      </c>
      <c r="FF1" s="3" t="s">
        <v>2173</v>
      </c>
      <c r="FG1" s="3" t="s">
        <v>2174</v>
      </c>
      <c r="FH1" s="3" t="s">
        <v>2175</v>
      </c>
      <c r="FI1" s="3" t="s">
        <v>2176</v>
      </c>
      <c r="FJ1" s="3" t="s">
        <v>2177</v>
      </c>
      <c r="FK1" s="3" t="s">
        <v>2178</v>
      </c>
      <c r="FL1" s="3" t="s">
        <v>2179</v>
      </c>
      <c r="FM1" s="3" t="s">
        <v>2180</v>
      </c>
      <c r="FN1" s="3" t="s">
        <v>2181</v>
      </c>
      <c r="FO1" s="3" t="s">
        <v>2182</v>
      </c>
      <c r="FP1" s="3" t="s">
        <v>2183</v>
      </c>
      <c r="FQ1" s="3" t="s">
        <v>2184</v>
      </c>
      <c r="FR1" s="3" t="s">
        <v>2185</v>
      </c>
      <c r="FS1" s="3" t="s">
        <v>2186</v>
      </c>
      <c r="FT1" s="3" t="s">
        <v>2187</v>
      </c>
      <c r="FU1" s="3" t="s">
        <v>2188</v>
      </c>
      <c r="FV1" s="3" t="s">
        <v>2189</v>
      </c>
      <c r="FW1" s="3" t="s">
        <v>2190</v>
      </c>
      <c r="FX1" s="3" t="s">
        <v>2191</v>
      </c>
      <c r="FY1" s="3" t="s">
        <v>2192</v>
      </c>
      <c r="FZ1" s="3" t="s">
        <v>2193</v>
      </c>
      <c r="GA1" s="3" t="s">
        <v>2194</v>
      </c>
      <c r="GB1" s="3" t="s">
        <v>2195</v>
      </c>
      <c r="GC1" s="3" t="s">
        <v>2196</v>
      </c>
      <c r="GD1" s="3" t="s">
        <v>2197</v>
      </c>
      <c r="GE1" s="3" t="s">
        <v>2198</v>
      </c>
      <c r="GF1" s="3" t="s">
        <v>2199</v>
      </c>
      <c r="GG1" s="3" t="s">
        <v>2200</v>
      </c>
      <c r="GH1" s="3" t="s">
        <v>2201</v>
      </c>
      <c r="GI1" s="3" t="s">
        <v>2202</v>
      </c>
      <c r="GJ1" s="3" t="s">
        <v>2203</v>
      </c>
      <c r="GK1" s="3" t="s">
        <v>2204</v>
      </c>
      <c r="GL1" s="3" t="s">
        <v>2205</v>
      </c>
      <c r="GM1" s="3" t="s">
        <v>2206</v>
      </c>
      <c r="GN1" s="3" t="s">
        <v>2207</v>
      </c>
      <c r="GO1" s="3" t="s">
        <v>2208</v>
      </c>
      <c r="GP1" s="3" t="s">
        <v>2209</v>
      </c>
      <c r="GQ1" s="3" t="s">
        <v>2210</v>
      </c>
      <c r="GR1" s="3" t="s">
        <v>2211</v>
      </c>
      <c r="GS1" s="3" t="s">
        <v>2212</v>
      </c>
      <c r="GT1" s="3" t="s">
        <v>2213</v>
      </c>
      <c r="GU1" s="3" t="s">
        <v>2214</v>
      </c>
      <c r="GV1" s="3" t="s">
        <v>2215</v>
      </c>
      <c r="GW1" s="3" t="s">
        <v>2216</v>
      </c>
      <c r="GX1" s="3" t="s">
        <v>2217</v>
      </c>
      <c r="GY1" s="3" t="s">
        <v>2218</v>
      </c>
      <c r="GZ1" s="3" t="s">
        <v>2219</v>
      </c>
      <c r="HA1" s="3" t="s">
        <v>2220</v>
      </c>
      <c r="HB1" s="3" t="s">
        <v>2221</v>
      </c>
      <c r="HC1" s="3" t="s">
        <v>2222</v>
      </c>
      <c r="HD1" s="3" t="s">
        <v>2223</v>
      </c>
      <c r="HE1" s="3" t="s">
        <v>2224</v>
      </c>
      <c r="HF1" s="3" t="s">
        <v>2225</v>
      </c>
      <c r="HG1" s="3" t="s">
        <v>2226</v>
      </c>
      <c r="HH1" s="3" t="s">
        <v>2227</v>
      </c>
      <c r="HI1" s="3" t="s">
        <v>2228</v>
      </c>
      <c r="HJ1" s="3" t="s">
        <v>2229</v>
      </c>
      <c r="HK1" s="3" t="s">
        <v>2230</v>
      </c>
      <c r="HL1" s="3" t="s">
        <v>2231</v>
      </c>
      <c r="HM1" s="3" t="s">
        <v>2232</v>
      </c>
      <c r="HN1" s="3" t="s">
        <v>2233</v>
      </c>
      <c r="HO1" s="3" t="s">
        <v>2234</v>
      </c>
      <c r="HP1" s="3" t="s">
        <v>2235</v>
      </c>
      <c r="HQ1" s="3" t="s">
        <v>2236</v>
      </c>
      <c r="HR1" s="3" t="s">
        <v>2237</v>
      </c>
      <c r="HS1" s="3" t="s">
        <v>2238</v>
      </c>
      <c r="HT1" s="3" t="s">
        <v>2239</v>
      </c>
      <c r="HU1" s="3" t="s">
        <v>2240</v>
      </c>
      <c r="HV1" s="3" t="s">
        <v>2241</v>
      </c>
      <c r="HW1" s="3" t="s">
        <v>2242</v>
      </c>
      <c r="HX1" s="3" t="s">
        <v>2243</v>
      </c>
      <c r="HY1" s="3" t="s">
        <v>2244</v>
      </c>
      <c r="HZ1" s="3" t="s">
        <v>2245</v>
      </c>
      <c r="IA1" s="3" t="s">
        <v>2246</v>
      </c>
      <c r="IB1" s="3" t="s">
        <v>2247</v>
      </c>
      <c r="IC1" s="3" t="s">
        <v>2248</v>
      </c>
      <c r="ID1" s="3" t="s">
        <v>2249</v>
      </c>
      <c r="IE1" s="3" t="s">
        <v>2250</v>
      </c>
      <c r="IF1" s="3" t="s">
        <v>2251</v>
      </c>
      <c r="IG1" s="3" t="s">
        <v>2252</v>
      </c>
      <c r="IH1" s="3" t="s">
        <v>2253</v>
      </c>
      <c r="II1" s="3" t="s">
        <v>2254</v>
      </c>
      <c r="IJ1" s="3" t="s">
        <v>2255</v>
      </c>
      <c r="IK1" s="3" t="s">
        <v>2256</v>
      </c>
      <c r="IL1" s="3" t="s">
        <v>2257</v>
      </c>
      <c r="IM1" s="3" t="s">
        <v>2258</v>
      </c>
      <c r="IN1" s="3" t="s">
        <v>2259</v>
      </c>
      <c r="IO1" s="3" t="s">
        <v>2260</v>
      </c>
      <c r="IP1" s="3" t="s">
        <v>2261</v>
      </c>
      <c r="IQ1" s="3" t="s">
        <v>2262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8" t="s">
        <v>277</v>
      </c>
      <c r="H2" s="8" t="s">
        <v>277</v>
      </c>
      <c r="I2" s="8" t="s">
        <v>277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8" t="s">
        <v>277</v>
      </c>
      <c r="Z2" s="8" t="s">
        <v>277</v>
      </c>
      <c r="AA2" s="8" t="s">
        <v>277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8" t="s">
        <v>277</v>
      </c>
      <c r="AR2" s="8" t="s">
        <v>277</v>
      </c>
      <c r="AS2" s="8" t="s">
        <v>277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8" t="s">
        <v>277</v>
      </c>
      <c r="BJ2" s="8" t="s">
        <v>277</v>
      </c>
      <c r="BK2" s="8" t="s">
        <v>277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8" t="s">
        <v>277</v>
      </c>
      <c r="CB2" s="8" t="s">
        <v>277</v>
      </c>
      <c r="CC2" s="8" t="s">
        <v>277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8" t="s">
        <v>277</v>
      </c>
      <c r="CT2" s="8" t="s">
        <v>277</v>
      </c>
      <c r="CU2" s="8" t="s">
        <v>277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8" t="s">
        <v>277</v>
      </c>
      <c r="DL2" s="8" t="s">
        <v>277</v>
      </c>
      <c r="DM2" s="8" t="s">
        <v>277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8" t="s">
        <v>277</v>
      </c>
      <c r="ED2" s="8" t="s">
        <v>277</v>
      </c>
      <c r="EE2" s="8" t="s">
        <v>277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8" t="s">
        <v>277</v>
      </c>
      <c r="EV2" s="8" t="s">
        <v>277</v>
      </c>
      <c r="EW2" s="8" t="s">
        <v>277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8" t="s">
        <v>277</v>
      </c>
      <c r="FN2" s="8" t="s">
        <v>277</v>
      </c>
      <c r="FO2" s="8" t="s">
        <v>277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8" t="s">
        <v>277</v>
      </c>
      <c r="GF2" s="8" t="s">
        <v>277</v>
      </c>
      <c r="GG2" s="8" t="s">
        <v>277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8" t="s">
        <v>277</v>
      </c>
      <c r="GX2" s="8" t="s">
        <v>277</v>
      </c>
      <c r="GY2" s="8" t="s">
        <v>277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8" t="s">
        <v>277</v>
      </c>
      <c r="HP2" s="8" t="s">
        <v>277</v>
      </c>
      <c r="HQ2" s="8" t="s">
        <v>277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8" t="s">
        <v>277</v>
      </c>
      <c r="IH2" s="8" t="s">
        <v>277</v>
      </c>
      <c r="II2" s="8" t="s">
        <v>277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2263</v>
      </c>
      <c r="C10" s="8" t="s">
        <v>2264</v>
      </c>
      <c r="D10" s="8" t="s">
        <v>2265</v>
      </c>
      <c r="E10" s="8" t="s">
        <v>2266</v>
      </c>
      <c r="F10" s="8" t="s">
        <v>2267</v>
      </c>
      <c r="G10" s="8" t="s">
        <v>2268</v>
      </c>
      <c r="H10" s="8" t="s">
        <v>2269</v>
      </c>
      <c r="I10" s="8" t="s">
        <v>2270</v>
      </c>
      <c r="J10" s="8" t="s">
        <v>2271</v>
      </c>
      <c r="K10" s="8" t="s">
        <v>2272</v>
      </c>
      <c r="L10" s="8" t="s">
        <v>2273</v>
      </c>
      <c r="M10" s="8" t="s">
        <v>2274</v>
      </c>
      <c r="N10" s="8" t="s">
        <v>2275</v>
      </c>
      <c r="O10" s="8" t="s">
        <v>2276</v>
      </c>
      <c r="P10" s="8" t="s">
        <v>2277</v>
      </c>
      <c r="Q10" s="8" t="s">
        <v>2278</v>
      </c>
      <c r="R10" s="8" t="s">
        <v>2279</v>
      </c>
      <c r="S10" s="8" t="s">
        <v>2280</v>
      </c>
      <c r="T10" s="8" t="s">
        <v>2281</v>
      </c>
      <c r="U10" s="8" t="s">
        <v>2282</v>
      </c>
      <c r="V10" s="8" t="s">
        <v>2283</v>
      </c>
      <c r="W10" s="8" t="s">
        <v>2284</v>
      </c>
      <c r="X10" s="8" t="s">
        <v>2285</v>
      </c>
      <c r="Y10" s="8" t="s">
        <v>2286</v>
      </c>
      <c r="Z10" s="8" t="s">
        <v>2287</v>
      </c>
      <c r="AA10" s="8" t="s">
        <v>2288</v>
      </c>
      <c r="AB10" s="8" t="s">
        <v>2289</v>
      </c>
      <c r="AC10" s="8" t="s">
        <v>2290</v>
      </c>
      <c r="AD10" s="8" t="s">
        <v>2291</v>
      </c>
      <c r="AE10" s="8" t="s">
        <v>2292</v>
      </c>
      <c r="AF10" s="8" t="s">
        <v>2293</v>
      </c>
      <c r="AG10" s="8" t="s">
        <v>2294</v>
      </c>
      <c r="AH10" s="8" t="s">
        <v>2295</v>
      </c>
      <c r="AI10" s="8" t="s">
        <v>2296</v>
      </c>
      <c r="AJ10" s="8" t="s">
        <v>2297</v>
      </c>
      <c r="AK10" s="8" t="s">
        <v>2298</v>
      </c>
      <c r="AL10" s="8" t="s">
        <v>2299</v>
      </c>
      <c r="AM10" s="8" t="s">
        <v>2300</v>
      </c>
      <c r="AN10" s="8" t="s">
        <v>2301</v>
      </c>
      <c r="AO10" s="8" t="s">
        <v>2302</v>
      </c>
      <c r="AP10" s="8" t="s">
        <v>2303</v>
      </c>
      <c r="AQ10" s="8" t="s">
        <v>2304</v>
      </c>
      <c r="AR10" s="8" t="s">
        <v>2305</v>
      </c>
      <c r="AS10" s="8" t="s">
        <v>2306</v>
      </c>
      <c r="AT10" s="8" t="s">
        <v>2307</v>
      </c>
      <c r="AU10" s="8" t="s">
        <v>2308</v>
      </c>
      <c r="AV10" s="8" t="s">
        <v>2309</v>
      </c>
      <c r="AW10" s="8" t="s">
        <v>2310</v>
      </c>
      <c r="AX10" s="8" t="s">
        <v>2311</v>
      </c>
      <c r="AY10" s="8" t="s">
        <v>2312</v>
      </c>
      <c r="AZ10" s="8" t="s">
        <v>2313</v>
      </c>
      <c r="BA10" s="8" t="s">
        <v>2314</v>
      </c>
      <c r="BB10" s="8" t="s">
        <v>2315</v>
      </c>
      <c r="BC10" s="8" t="s">
        <v>2316</v>
      </c>
      <c r="BD10" s="8" t="s">
        <v>2317</v>
      </c>
      <c r="BE10" s="8" t="s">
        <v>2318</v>
      </c>
      <c r="BF10" s="8" t="s">
        <v>2319</v>
      </c>
      <c r="BG10" s="8" t="s">
        <v>2320</v>
      </c>
      <c r="BH10" s="8" t="s">
        <v>2321</v>
      </c>
      <c r="BI10" s="8" t="s">
        <v>2322</v>
      </c>
      <c r="BJ10" s="8" t="s">
        <v>2323</v>
      </c>
      <c r="BK10" s="8" t="s">
        <v>2324</v>
      </c>
      <c r="BL10" s="8" t="s">
        <v>2325</v>
      </c>
      <c r="BM10" s="8" t="s">
        <v>2326</v>
      </c>
      <c r="BN10" s="8" t="s">
        <v>2327</v>
      </c>
      <c r="BO10" s="8" t="s">
        <v>2328</v>
      </c>
      <c r="BP10" s="8" t="s">
        <v>2329</v>
      </c>
      <c r="BQ10" s="8" t="s">
        <v>2330</v>
      </c>
      <c r="BR10" s="8" t="s">
        <v>2331</v>
      </c>
      <c r="BS10" s="8" t="s">
        <v>2332</v>
      </c>
      <c r="BT10" s="8" t="s">
        <v>2333</v>
      </c>
      <c r="BU10" s="8" t="s">
        <v>2334</v>
      </c>
      <c r="BV10" s="8" t="s">
        <v>2335</v>
      </c>
      <c r="BW10" s="8" t="s">
        <v>2336</v>
      </c>
      <c r="BX10" s="8" t="s">
        <v>2337</v>
      </c>
      <c r="BY10" s="8" t="s">
        <v>2338</v>
      </c>
      <c r="BZ10" s="8" t="s">
        <v>2339</v>
      </c>
      <c r="CA10" s="8" t="s">
        <v>2340</v>
      </c>
      <c r="CB10" s="8" t="s">
        <v>2341</v>
      </c>
      <c r="CC10" s="8" t="s">
        <v>2342</v>
      </c>
      <c r="CD10" s="8" t="s">
        <v>2343</v>
      </c>
      <c r="CE10" s="8" t="s">
        <v>2344</v>
      </c>
      <c r="CF10" s="8" t="s">
        <v>2345</v>
      </c>
      <c r="CG10" s="8" t="s">
        <v>2346</v>
      </c>
      <c r="CH10" s="8" t="s">
        <v>2347</v>
      </c>
      <c r="CI10" s="8" t="s">
        <v>2348</v>
      </c>
      <c r="CJ10" s="8" t="s">
        <v>2349</v>
      </c>
      <c r="CK10" s="8" t="s">
        <v>2350</v>
      </c>
      <c r="CL10" s="8" t="s">
        <v>2351</v>
      </c>
      <c r="CM10" s="8" t="s">
        <v>2352</v>
      </c>
      <c r="CN10" s="8" t="s">
        <v>2353</v>
      </c>
      <c r="CO10" s="8" t="s">
        <v>2354</v>
      </c>
      <c r="CP10" s="8" t="s">
        <v>2355</v>
      </c>
      <c r="CQ10" s="8" t="s">
        <v>2356</v>
      </c>
      <c r="CR10" s="8" t="s">
        <v>2357</v>
      </c>
      <c r="CS10" s="8" t="s">
        <v>2358</v>
      </c>
      <c r="CT10" s="8" t="s">
        <v>2359</v>
      </c>
      <c r="CU10" s="8" t="s">
        <v>2360</v>
      </c>
      <c r="CV10" s="8" t="s">
        <v>2361</v>
      </c>
      <c r="CW10" s="8" t="s">
        <v>2362</v>
      </c>
      <c r="CX10" s="8" t="s">
        <v>2363</v>
      </c>
      <c r="CY10" s="8" t="s">
        <v>2364</v>
      </c>
      <c r="CZ10" s="8" t="s">
        <v>2365</v>
      </c>
      <c r="DA10" s="8" t="s">
        <v>2366</v>
      </c>
      <c r="DB10" s="8" t="s">
        <v>2367</v>
      </c>
      <c r="DC10" s="8" t="s">
        <v>2368</v>
      </c>
      <c r="DD10" s="8" t="s">
        <v>2369</v>
      </c>
      <c r="DE10" s="8" t="s">
        <v>2370</v>
      </c>
      <c r="DF10" s="8" t="s">
        <v>2371</v>
      </c>
      <c r="DG10" s="8" t="s">
        <v>2372</v>
      </c>
      <c r="DH10" s="8" t="s">
        <v>2373</v>
      </c>
      <c r="DI10" s="8" t="s">
        <v>2374</v>
      </c>
      <c r="DJ10" s="8" t="s">
        <v>2375</v>
      </c>
      <c r="DK10" s="8" t="s">
        <v>2376</v>
      </c>
      <c r="DL10" s="8" t="s">
        <v>2377</v>
      </c>
      <c r="DM10" s="8" t="s">
        <v>2378</v>
      </c>
      <c r="DN10" s="8" t="s">
        <v>2379</v>
      </c>
      <c r="DO10" s="8" t="s">
        <v>2380</v>
      </c>
      <c r="DP10" s="8" t="s">
        <v>2381</v>
      </c>
      <c r="DQ10" s="8" t="s">
        <v>2382</v>
      </c>
      <c r="DR10" s="8" t="s">
        <v>2383</v>
      </c>
      <c r="DS10" s="8" t="s">
        <v>2384</v>
      </c>
      <c r="DT10" s="8" t="s">
        <v>2385</v>
      </c>
      <c r="DU10" s="8" t="s">
        <v>2386</v>
      </c>
      <c r="DV10" s="8" t="s">
        <v>2387</v>
      </c>
      <c r="DW10" s="8" t="s">
        <v>2388</v>
      </c>
      <c r="DX10" s="8" t="s">
        <v>2389</v>
      </c>
      <c r="DY10" s="8" t="s">
        <v>2390</v>
      </c>
      <c r="DZ10" s="8" t="s">
        <v>2391</v>
      </c>
      <c r="EA10" s="8" t="s">
        <v>2392</v>
      </c>
      <c r="EB10" s="8" t="s">
        <v>2393</v>
      </c>
      <c r="EC10" s="8" t="s">
        <v>2394</v>
      </c>
      <c r="ED10" s="8" t="s">
        <v>2395</v>
      </c>
      <c r="EE10" s="8" t="s">
        <v>2396</v>
      </c>
      <c r="EF10" s="8" t="s">
        <v>2397</v>
      </c>
      <c r="EG10" s="8" t="s">
        <v>2398</v>
      </c>
      <c r="EH10" s="8" t="s">
        <v>2399</v>
      </c>
      <c r="EI10" s="8" t="s">
        <v>2400</v>
      </c>
      <c r="EJ10" s="8" t="s">
        <v>2401</v>
      </c>
      <c r="EK10" s="8" t="s">
        <v>2402</v>
      </c>
      <c r="EL10" s="8" t="s">
        <v>2403</v>
      </c>
      <c r="EM10" s="8" t="s">
        <v>2404</v>
      </c>
      <c r="EN10" s="8" t="s">
        <v>2405</v>
      </c>
      <c r="EO10" s="8" t="s">
        <v>2406</v>
      </c>
      <c r="EP10" s="8" t="s">
        <v>2407</v>
      </c>
      <c r="EQ10" s="8" t="s">
        <v>2408</v>
      </c>
      <c r="ER10" s="8" t="s">
        <v>2409</v>
      </c>
      <c r="ES10" s="8" t="s">
        <v>2410</v>
      </c>
      <c r="ET10" s="8" t="s">
        <v>2411</v>
      </c>
      <c r="EU10" s="8" t="s">
        <v>2412</v>
      </c>
      <c r="EV10" s="8" t="s">
        <v>2413</v>
      </c>
      <c r="EW10" s="8" t="s">
        <v>2414</v>
      </c>
      <c r="EX10" s="8" t="s">
        <v>2415</v>
      </c>
      <c r="EY10" s="8" t="s">
        <v>2416</v>
      </c>
      <c r="EZ10" s="8" t="s">
        <v>2417</v>
      </c>
      <c r="FA10" s="8" t="s">
        <v>2418</v>
      </c>
      <c r="FB10" s="8" t="s">
        <v>2419</v>
      </c>
      <c r="FC10" s="8" t="s">
        <v>2420</v>
      </c>
      <c r="FD10" s="8" t="s">
        <v>2421</v>
      </c>
      <c r="FE10" s="8" t="s">
        <v>2422</v>
      </c>
      <c r="FF10" s="8" t="s">
        <v>2423</v>
      </c>
      <c r="FG10" s="8" t="s">
        <v>2424</v>
      </c>
      <c r="FH10" s="8" t="s">
        <v>2425</v>
      </c>
      <c r="FI10" s="8" t="s">
        <v>2426</v>
      </c>
      <c r="FJ10" s="8" t="s">
        <v>2427</v>
      </c>
      <c r="FK10" s="8" t="s">
        <v>2428</v>
      </c>
      <c r="FL10" s="8" t="s">
        <v>2429</v>
      </c>
      <c r="FM10" s="8" t="s">
        <v>2430</v>
      </c>
      <c r="FN10" s="8" t="s">
        <v>2431</v>
      </c>
      <c r="FO10" s="8" t="s">
        <v>2432</v>
      </c>
      <c r="FP10" s="8" t="s">
        <v>2433</v>
      </c>
      <c r="FQ10" s="8" t="s">
        <v>2434</v>
      </c>
      <c r="FR10" s="8" t="s">
        <v>2435</v>
      </c>
      <c r="FS10" s="8" t="s">
        <v>2436</v>
      </c>
      <c r="FT10" s="8" t="s">
        <v>2437</v>
      </c>
      <c r="FU10" s="8" t="s">
        <v>2438</v>
      </c>
      <c r="FV10" s="8" t="s">
        <v>2439</v>
      </c>
      <c r="FW10" s="8" t="s">
        <v>2440</v>
      </c>
      <c r="FX10" s="8" t="s">
        <v>2441</v>
      </c>
      <c r="FY10" s="8" t="s">
        <v>2442</v>
      </c>
      <c r="FZ10" s="8" t="s">
        <v>2443</v>
      </c>
      <c r="GA10" s="8" t="s">
        <v>2444</v>
      </c>
      <c r="GB10" s="8" t="s">
        <v>2445</v>
      </c>
      <c r="GC10" s="8" t="s">
        <v>2446</v>
      </c>
      <c r="GD10" s="8" t="s">
        <v>2447</v>
      </c>
      <c r="GE10" s="8" t="s">
        <v>2448</v>
      </c>
      <c r="GF10" s="8" t="s">
        <v>2449</v>
      </c>
      <c r="GG10" s="8" t="s">
        <v>2450</v>
      </c>
      <c r="GH10" s="8" t="s">
        <v>2451</v>
      </c>
      <c r="GI10" s="8" t="s">
        <v>2452</v>
      </c>
      <c r="GJ10" s="8" t="s">
        <v>2453</v>
      </c>
      <c r="GK10" s="8" t="s">
        <v>2454</v>
      </c>
      <c r="GL10" s="8" t="s">
        <v>2455</v>
      </c>
      <c r="GM10" s="8" t="s">
        <v>2456</v>
      </c>
      <c r="GN10" s="8" t="s">
        <v>2457</v>
      </c>
      <c r="GO10" s="8" t="s">
        <v>2458</v>
      </c>
      <c r="GP10" s="8" t="s">
        <v>2459</v>
      </c>
      <c r="GQ10" s="8" t="s">
        <v>2460</v>
      </c>
      <c r="GR10" s="8" t="s">
        <v>2461</v>
      </c>
      <c r="GS10" s="8" t="s">
        <v>2462</v>
      </c>
      <c r="GT10" s="8" t="s">
        <v>2463</v>
      </c>
      <c r="GU10" s="8" t="s">
        <v>2464</v>
      </c>
      <c r="GV10" s="8" t="s">
        <v>2465</v>
      </c>
      <c r="GW10" s="8" t="s">
        <v>2466</v>
      </c>
      <c r="GX10" s="8" t="s">
        <v>2467</v>
      </c>
      <c r="GY10" s="8" t="s">
        <v>2468</v>
      </c>
      <c r="GZ10" s="8" t="s">
        <v>2469</v>
      </c>
      <c r="HA10" s="8" t="s">
        <v>2470</v>
      </c>
      <c r="HB10" s="8" t="s">
        <v>2471</v>
      </c>
      <c r="HC10" s="8" t="s">
        <v>2472</v>
      </c>
      <c r="HD10" s="8" t="s">
        <v>2473</v>
      </c>
      <c r="HE10" s="8" t="s">
        <v>2474</v>
      </c>
      <c r="HF10" s="8" t="s">
        <v>2475</v>
      </c>
      <c r="HG10" s="8" t="s">
        <v>2476</v>
      </c>
      <c r="HH10" s="8" t="s">
        <v>2477</v>
      </c>
      <c r="HI10" s="8" t="s">
        <v>2478</v>
      </c>
      <c r="HJ10" s="8" t="s">
        <v>2479</v>
      </c>
      <c r="HK10" s="8" t="s">
        <v>2480</v>
      </c>
      <c r="HL10" s="8" t="s">
        <v>2481</v>
      </c>
      <c r="HM10" s="8" t="s">
        <v>2482</v>
      </c>
      <c r="HN10" s="8" t="s">
        <v>2483</v>
      </c>
      <c r="HO10" s="8" t="s">
        <v>2484</v>
      </c>
      <c r="HP10" s="8" t="s">
        <v>2485</v>
      </c>
      <c r="HQ10" s="8" t="s">
        <v>2486</v>
      </c>
      <c r="HR10" s="8" t="s">
        <v>2487</v>
      </c>
      <c r="HS10" s="8" t="s">
        <v>2488</v>
      </c>
      <c r="HT10" s="8" t="s">
        <v>2489</v>
      </c>
      <c r="HU10" s="8" t="s">
        <v>2490</v>
      </c>
      <c r="HV10" s="8" t="s">
        <v>2491</v>
      </c>
      <c r="HW10" s="8" t="s">
        <v>2492</v>
      </c>
      <c r="HX10" s="8" t="s">
        <v>2493</v>
      </c>
      <c r="HY10" s="8" t="s">
        <v>2494</v>
      </c>
      <c r="HZ10" s="8" t="s">
        <v>2495</v>
      </c>
      <c r="IA10" s="8" t="s">
        <v>2496</v>
      </c>
      <c r="IB10" s="8" t="s">
        <v>2497</v>
      </c>
      <c r="IC10" s="8" t="s">
        <v>2498</v>
      </c>
      <c r="ID10" s="8" t="s">
        <v>2499</v>
      </c>
      <c r="IE10" s="8" t="s">
        <v>2500</v>
      </c>
      <c r="IF10" s="8" t="s">
        <v>2501</v>
      </c>
      <c r="IG10" s="8" t="s">
        <v>2502</v>
      </c>
      <c r="IH10" s="8" t="s">
        <v>2503</v>
      </c>
      <c r="II10" s="8" t="s">
        <v>2504</v>
      </c>
      <c r="IJ10" s="8" t="s">
        <v>2505</v>
      </c>
      <c r="IK10" s="8" t="s">
        <v>2506</v>
      </c>
      <c r="IL10" s="8" t="s">
        <v>2507</v>
      </c>
      <c r="IM10" s="8" t="s">
        <v>2508</v>
      </c>
      <c r="IN10" s="8" t="s">
        <v>2509</v>
      </c>
      <c r="IO10" s="8" t="s">
        <v>2510</v>
      </c>
      <c r="IP10" s="8" t="s">
        <v>2511</v>
      </c>
      <c r="IQ10" s="8" t="s">
        <v>2512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>
        <v>0</v>
      </c>
      <c r="N11" s="9">
        <v>0</v>
      </c>
      <c r="O11" s="9">
        <v>0</v>
      </c>
      <c r="P11" s="9"/>
      <c r="Q11" s="9"/>
      <c r="R11" s="9">
        <v>0</v>
      </c>
      <c r="S11" s="9">
        <v>0</v>
      </c>
      <c r="T11" s="9">
        <v>0</v>
      </c>
      <c r="U11" s="9">
        <v>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>
        <v>0</v>
      </c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>
        <v>0</v>
      </c>
      <c r="CH11" s="9">
        <v>0</v>
      </c>
      <c r="CI11" s="9">
        <v>0</v>
      </c>
      <c r="CJ11" s="9"/>
      <c r="CK11" s="9">
        <v>0</v>
      </c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>
        <v>252.268</v>
      </c>
      <c r="CW11" s="9">
        <v>89.427000000000007</v>
      </c>
      <c r="CX11" s="9">
        <v>162.84100000000001</v>
      </c>
      <c r="CY11" s="9">
        <v>19.956</v>
      </c>
      <c r="CZ11" s="9">
        <v>5.1280000000000001</v>
      </c>
      <c r="DA11" s="9">
        <v>14.827999999999999</v>
      </c>
      <c r="DB11" s="9">
        <v>51.546999999999997</v>
      </c>
      <c r="DC11" s="9">
        <v>23.012</v>
      </c>
      <c r="DD11" s="9">
        <v>28.536000000000001</v>
      </c>
      <c r="DE11" s="9">
        <v>59.88</v>
      </c>
      <c r="DF11" s="9">
        <v>22.28</v>
      </c>
      <c r="DG11" s="9">
        <v>37.6</v>
      </c>
      <c r="DH11" s="9">
        <v>120.884</v>
      </c>
      <c r="DI11" s="9">
        <v>39.006999999999998</v>
      </c>
      <c r="DJ11" s="9">
        <v>81.876999999999995</v>
      </c>
      <c r="DK11" s="9">
        <v>42.256</v>
      </c>
      <c r="DL11" s="9">
        <v>26</v>
      </c>
      <c r="DM11" s="9">
        <v>52</v>
      </c>
      <c r="DN11" s="9">
        <v>72.141999999999996</v>
      </c>
      <c r="DO11" s="9">
        <v>19.427</v>
      </c>
      <c r="DP11" s="9">
        <v>52.713999999999999</v>
      </c>
      <c r="DQ11" s="9">
        <v>3.2570000000000001</v>
      </c>
      <c r="DR11" s="9">
        <v>0.98</v>
      </c>
      <c r="DS11" s="9">
        <v>2.2770000000000001</v>
      </c>
      <c r="DT11" s="9">
        <v>11.196999999999999</v>
      </c>
      <c r="DU11" s="9">
        <v>3.1739999999999999</v>
      </c>
      <c r="DV11" s="9">
        <v>8.0229999999999997</v>
      </c>
      <c r="DW11" s="9">
        <v>14.747</v>
      </c>
      <c r="DX11" s="9">
        <v>4.1230000000000002</v>
      </c>
      <c r="DY11" s="9">
        <v>10.624000000000001</v>
      </c>
      <c r="DZ11" s="9">
        <v>42.941000000000003</v>
      </c>
      <c r="EA11" s="9">
        <v>11.151</v>
      </c>
      <c r="EB11" s="9">
        <v>31.79</v>
      </c>
      <c r="EC11" s="9">
        <v>54.972999999999999</v>
      </c>
      <c r="ED11" s="9">
        <v>52</v>
      </c>
      <c r="EE11" s="9">
        <v>60.826999999999998</v>
      </c>
      <c r="EF11" s="9">
        <v>180.126</v>
      </c>
      <c r="EG11" s="9">
        <v>69.998999999999995</v>
      </c>
      <c r="EH11" s="9">
        <v>110.127</v>
      </c>
      <c r="EI11" s="9">
        <v>16.699000000000002</v>
      </c>
      <c r="EJ11" s="9">
        <v>4.149</v>
      </c>
      <c r="EK11" s="9">
        <v>12.551</v>
      </c>
      <c r="EL11" s="9">
        <v>40.350999999999999</v>
      </c>
      <c r="EM11" s="9">
        <v>19.838000000000001</v>
      </c>
      <c r="EN11" s="9">
        <v>20.513000000000002</v>
      </c>
      <c r="EO11" s="9">
        <v>45.133000000000003</v>
      </c>
      <c r="EP11" s="9">
        <v>18.157</v>
      </c>
      <c r="EQ11" s="9">
        <v>26.975999999999999</v>
      </c>
      <c r="ER11" s="9">
        <v>77.942999999999998</v>
      </c>
      <c r="ES11" s="9">
        <v>27.856000000000002</v>
      </c>
      <c r="ET11" s="9">
        <v>50.087000000000003</v>
      </c>
      <c r="EU11" s="9">
        <v>28</v>
      </c>
      <c r="EV11" s="9">
        <v>26</v>
      </c>
      <c r="EW11" s="9">
        <v>36.417000000000002</v>
      </c>
      <c r="EX11" s="9">
        <v>34.625999999999998</v>
      </c>
      <c r="EY11" s="9">
        <v>18.780999999999999</v>
      </c>
      <c r="EZ11" s="9">
        <v>15.845000000000001</v>
      </c>
      <c r="FA11" s="9">
        <v>2.6989999999999998</v>
      </c>
      <c r="FB11" s="9">
        <v>0.98899999999999999</v>
      </c>
      <c r="FC11" s="9">
        <v>1.7110000000000001</v>
      </c>
      <c r="FD11" s="9">
        <v>4.0549999999999997</v>
      </c>
      <c r="FE11" s="9">
        <v>2.25</v>
      </c>
      <c r="FF11" s="9">
        <v>1.804</v>
      </c>
      <c r="FG11" s="9">
        <v>11.776999999999999</v>
      </c>
      <c r="FH11" s="9">
        <v>6.8479999999999999</v>
      </c>
      <c r="FI11" s="9">
        <v>4.9279999999999999</v>
      </c>
      <c r="FJ11" s="9">
        <v>16.094999999999999</v>
      </c>
      <c r="FK11" s="9">
        <v>8.6940000000000008</v>
      </c>
      <c r="FL11" s="9">
        <v>7.4020000000000001</v>
      </c>
      <c r="FM11" s="9">
        <v>43.33</v>
      </c>
      <c r="FN11" s="9">
        <v>43.353000000000002</v>
      </c>
      <c r="FO11" s="9">
        <v>44.258000000000003</v>
      </c>
      <c r="FP11" s="9">
        <v>127.672</v>
      </c>
      <c r="FQ11" s="9">
        <v>31.934999999999999</v>
      </c>
      <c r="FR11" s="9">
        <v>95.736999999999995</v>
      </c>
      <c r="FS11" s="9">
        <v>12.29</v>
      </c>
      <c r="FT11" s="9">
        <v>1.421</v>
      </c>
      <c r="FU11" s="9">
        <v>10.869</v>
      </c>
      <c r="FV11" s="9">
        <v>20.645</v>
      </c>
      <c r="FW11" s="9">
        <v>5.3230000000000004</v>
      </c>
      <c r="FX11" s="9">
        <v>15.321999999999999</v>
      </c>
      <c r="FY11" s="9">
        <v>29.187000000000001</v>
      </c>
      <c r="FZ11" s="9">
        <v>7.6429999999999998</v>
      </c>
      <c r="GA11" s="9">
        <v>21.544</v>
      </c>
      <c r="GB11" s="9">
        <v>65.549000000000007</v>
      </c>
      <c r="GC11" s="9">
        <v>17.547000000000001</v>
      </c>
      <c r="GD11" s="9">
        <v>48.002000000000002</v>
      </c>
      <c r="GE11" s="9">
        <v>52</v>
      </c>
      <c r="GF11" s="9">
        <v>52</v>
      </c>
      <c r="GG11" s="9">
        <v>51.466999999999999</v>
      </c>
      <c r="GH11" s="9">
        <v>159.22200000000001</v>
      </c>
      <c r="GI11" s="9">
        <v>76.272999999999996</v>
      </c>
      <c r="GJ11" s="9">
        <v>82.948999999999998</v>
      </c>
      <c r="GK11" s="9">
        <v>10.366</v>
      </c>
      <c r="GL11" s="9">
        <v>4.6959999999999997</v>
      </c>
      <c r="GM11" s="9">
        <v>5.67</v>
      </c>
      <c r="GN11" s="9">
        <v>34.957000000000001</v>
      </c>
      <c r="GO11" s="9">
        <v>19.939</v>
      </c>
      <c r="GP11" s="9">
        <v>15.018000000000001</v>
      </c>
      <c r="GQ11" s="9">
        <v>42.47</v>
      </c>
      <c r="GR11" s="9">
        <v>21.484999999999999</v>
      </c>
      <c r="GS11" s="9">
        <v>20.984000000000002</v>
      </c>
      <c r="GT11" s="9">
        <v>71.430000000000007</v>
      </c>
      <c r="GU11" s="9">
        <v>30.152999999999999</v>
      </c>
      <c r="GV11" s="9">
        <v>41.277000000000001</v>
      </c>
      <c r="GW11" s="9">
        <v>39</v>
      </c>
      <c r="GX11" s="9">
        <v>26</v>
      </c>
      <c r="GY11" s="9">
        <v>48.042999999999999</v>
      </c>
      <c r="GZ11" s="9">
        <v>93.370999999999995</v>
      </c>
      <c r="HA11" s="9">
        <v>25.009</v>
      </c>
      <c r="HB11" s="9">
        <v>68.361999999999995</v>
      </c>
      <c r="HC11" s="9">
        <v>9.6950000000000003</v>
      </c>
      <c r="HD11" s="9">
        <v>1.421</v>
      </c>
      <c r="HE11" s="9">
        <v>8.2729999999999997</v>
      </c>
      <c r="HF11" s="9">
        <v>14.868</v>
      </c>
      <c r="HG11" s="9">
        <v>4.0289999999999999</v>
      </c>
      <c r="HH11" s="9">
        <v>10.837999999999999</v>
      </c>
      <c r="HI11" s="9">
        <v>20.137</v>
      </c>
      <c r="HJ11" s="9">
        <v>6.6859999999999999</v>
      </c>
      <c r="HK11" s="9">
        <v>13.45</v>
      </c>
      <c r="HL11" s="9">
        <v>48.671999999999997</v>
      </c>
      <c r="HM11" s="9">
        <v>12.872</v>
      </c>
      <c r="HN11" s="9">
        <v>35.799999999999997</v>
      </c>
      <c r="HO11" s="9">
        <v>52</v>
      </c>
      <c r="HP11" s="9">
        <v>52</v>
      </c>
      <c r="HQ11" s="9">
        <v>52</v>
      </c>
      <c r="HR11" s="9">
        <v>34.301000000000002</v>
      </c>
      <c r="HS11" s="9">
        <v>6.9260000000000002</v>
      </c>
      <c r="HT11" s="9">
        <v>27.375</v>
      </c>
      <c r="HU11" s="9">
        <v>2.5950000000000002</v>
      </c>
      <c r="HV11" s="9">
        <v>0</v>
      </c>
      <c r="HW11" s="9">
        <v>2.5950000000000002</v>
      </c>
      <c r="HX11" s="9">
        <v>5.7779999999999996</v>
      </c>
      <c r="HY11" s="9">
        <v>1.294</v>
      </c>
      <c r="HZ11" s="9">
        <v>4.484</v>
      </c>
      <c r="IA11" s="9">
        <v>9.0510000000000002</v>
      </c>
      <c r="IB11" s="9">
        <v>0.95699999999999996</v>
      </c>
      <c r="IC11" s="9">
        <v>8.0939999999999994</v>
      </c>
      <c r="ID11" s="9">
        <v>16.876999999999999</v>
      </c>
      <c r="IE11" s="9">
        <v>4.6749999999999998</v>
      </c>
      <c r="IF11" s="9">
        <v>12.202</v>
      </c>
      <c r="IG11" s="9">
        <v>49.881</v>
      </c>
      <c r="IH11" s="9">
        <v>52</v>
      </c>
      <c r="II11" s="9">
        <v>43.860999999999997</v>
      </c>
      <c r="IJ11" s="9">
        <v>81.918999999999997</v>
      </c>
      <c r="IK11" s="9">
        <v>30.178000000000001</v>
      </c>
      <c r="IL11" s="9">
        <v>51.74</v>
      </c>
      <c r="IM11" s="9">
        <v>5.3230000000000004</v>
      </c>
      <c r="IN11" s="9">
        <v>0.98</v>
      </c>
      <c r="IO11" s="9">
        <v>4.343</v>
      </c>
      <c r="IP11" s="9">
        <v>17.132000000000001</v>
      </c>
      <c r="IQ11" s="9">
        <v>8.0079999999999991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>
        <v>0</v>
      </c>
      <c r="BP12" s="9">
        <v>0</v>
      </c>
      <c r="BQ12" s="9">
        <v>0</v>
      </c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>
        <v>0</v>
      </c>
      <c r="CF12" s="9"/>
      <c r="CG12" s="9"/>
      <c r="CH12" s="9">
        <v>0</v>
      </c>
      <c r="CI12" s="9"/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/>
      <c r="CQ12" s="9">
        <v>0</v>
      </c>
      <c r="CR12" s="9"/>
      <c r="CS12" s="9"/>
      <c r="CT12" s="9">
        <v>0</v>
      </c>
      <c r="CU12" s="9"/>
      <c r="CV12" s="9">
        <v>252.03200000000001</v>
      </c>
      <c r="CW12" s="9">
        <v>93.605999999999995</v>
      </c>
      <c r="CX12" s="9">
        <v>158.42599999999999</v>
      </c>
      <c r="CY12" s="9">
        <v>30.626999999999999</v>
      </c>
      <c r="CZ12" s="9">
        <v>12.385</v>
      </c>
      <c r="DA12" s="9">
        <v>18.242000000000001</v>
      </c>
      <c r="DB12" s="9">
        <v>40.198</v>
      </c>
      <c r="DC12" s="9">
        <v>16.811</v>
      </c>
      <c r="DD12" s="9">
        <v>23.387</v>
      </c>
      <c r="DE12" s="9">
        <v>65.650000000000006</v>
      </c>
      <c r="DF12" s="9">
        <v>22.221</v>
      </c>
      <c r="DG12" s="9">
        <v>43.429000000000002</v>
      </c>
      <c r="DH12" s="9">
        <v>115.557</v>
      </c>
      <c r="DI12" s="9">
        <v>42.188000000000002</v>
      </c>
      <c r="DJ12" s="9">
        <v>73.367999999999995</v>
      </c>
      <c r="DK12" s="9">
        <v>36.152000000000001</v>
      </c>
      <c r="DL12" s="9">
        <v>34</v>
      </c>
      <c r="DM12" s="9">
        <v>39</v>
      </c>
      <c r="DN12" s="9">
        <v>77.436000000000007</v>
      </c>
      <c r="DO12" s="9">
        <v>24.443000000000001</v>
      </c>
      <c r="DP12" s="9">
        <v>52.991999999999997</v>
      </c>
      <c r="DQ12" s="9">
        <v>10.227</v>
      </c>
      <c r="DR12" s="9">
        <v>3.4820000000000002</v>
      </c>
      <c r="DS12" s="9">
        <v>6.7450000000000001</v>
      </c>
      <c r="DT12" s="9">
        <v>12.387</v>
      </c>
      <c r="DU12" s="9">
        <v>5.859</v>
      </c>
      <c r="DV12" s="9">
        <v>6.5279999999999996</v>
      </c>
      <c r="DW12" s="9">
        <v>17.097999999999999</v>
      </c>
      <c r="DX12" s="9">
        <v>2.528</v>
      </c>
      <c r="DY12" s="9">
        <v>14.571</v>
      </c>
      <c r="DZ12" s="9">
        <v>37.722999999999999</v>
      </c>
      <c r="EA12" s="9">
        <v>12.574</v>
      </c>
      <c r="EB12" s="9">
        <v>25.149000000000001</v>
      </c>
      <c r="EC12" s="9">
        <v>50</v>
      </c>
      <c r="ED12" s="9">
        <v>52</v>
      </c>
      <c r="EE12" s="9">
        <v>49.387999999999998</v>
      </c>
      <c r="EF12" s="9">
        <v>174.596</v>
      </c>
      <c r="EG12" s="9">
        <v>69.162999999999997</v>
      </c>
      <c r="EH12" s="9">
        <v>105.434</v>
      </c>
      <c r="EI12" s="9">
        <v>20.399999999999999</v>
      </c>
      <c r="EJ12" s="9">
        <v>8.9030000000000005</v>
      </c>
      <c r="EK12" s="9">
        <v>11.497</v>
      </c>
      <c r="EL12" s="9">
        <v>27.81</v>
      </c>
      <c r="EM12" s="9">
        <v>10.952</v>
      </c>
      <c r="EN12" s="9">
        <v>16.858000000000001</v>
      </c>
      <c r="EO12" s="9">
        <v>48.552</v>
      </c>
      <c r="EP12" s="9">
        <v>19.693999999999999</v>
      </c>
      <c r="EQ12" s="9">
        <v>28.858000000000001</v>
      </c>
      <c r="ER12" s="9">
        <v>77.834000000000003</v>
      </c>
      <c r="ES12" s="9">
        <v>29.614000000000001</v>
      </c>
      <c r="ET12" s="9">
        <v>48.219000000000001</v>
      </c>
      <c r="EU12" s="9">
        <v>34</v>
      </c>
      <c r="EV12" s="9">
        <v>34</v>
      </c>
      <c r="EW12" s="9">
        <v>34</v>
      </c>
      <c r="EX12" s="9">
        <v>41.003999999999998</v>
      </c>
      <c r="EY12" s="9">
        <v>20.143999999999998</v>
      </c>
      <c r="EZ12" s="9">
        <v>20.86</v>
      </c>
      <c r="FA12" s="9">
        <v>5.5869999999999997</v>
      </c>
      <c r="FB12" s="9">
        <v>2.6110000000000002</v>
      </c>
      <c r="FC12" s="9">
        <v>2.976</v>
      </c>
      <c r="FD12" s="9">
        <v>4.569</v>
      </c>
      <c r="FE12" s="9">
        <v>1.353</v>
      </c>
      <c r="FF12" s="9">
        <v>3.2149999999999999</v>
      </c>
      <c r="FG12" s="9">
        <v>10.236000000000001</v>
      </c>
      <c r="FH12" s="9">
        <v>5.9409999999999998</v>
      </c>
      <c r="FI12" s="9">
        <v>4.2949999999999999</v>
      </c>
      <c r="FJ12" s="9">
        <v>20.613</v>
      </c>
      <c r="FK12" s="9">
        <v>10.239000000000001</v>
      </c>
      <c r="FL12" s="9">
        <v>10.374000000000001</v>
      </c>
      <c r="FM12" s="9">
        <v>50.572000000000003</v>
      </c>
      <c r="FN12" s="9">
        <v>51.402000000000001</v>
      </c>
      <c r="FO12" s="9">
        <v>44.19</v>
      </c>
      <c r="FP12" s="9">
        <v>136.923</v>
      </c>
      <c r="FQ12" s="9">
        <v>45.487000000000002</v>
      </c>
      <c r="FR12" s="9">
        <v>91.436000000000007</v>
      </c>
      <c r="FS12" s="9">
        <v>16.013000000000002</v>
      </c>
      <c r="FT12" s="9">
        <v>6.2249999999999996</v>
      </c>
      <c r="FU12" s="9">
        <v>9.7880000000000003</v>
      </c>
      <c r="FV12" s="9">
        <v>19.177</v>
      </c>
      <c r="FW12" s="9">
        <v>9.391</v>
      </c>
      <c r="FX12" s="9">
        <v>9.7859999999999996</v>
      </c>
      <c r="FY12" s="9">
        <v>34.027999999999999</v>
      </c>
      <c r="FZ12" s="9">
        <v>8.92</v>
      </c>
      <c r="GA12" s="9">
        <v>25.108000000000001</v>
      </c>
      <c r="GB12" s="9">
        <v>67.706000000000003</v>
      </c>
      <c r="GC12" s="9">
        <v>20.952000000000002</v>
      </c>
      <c r="GD12" s="9">
        <v>46.753999999999998</v>
      </c>
      <c r="GE12" s="9">
        <v>47</v>
      </c>
      <c r="GF12" s="9">
        <v>41.164000000000001</v>
      </c>
      <c r="GG12" s="9">
        <v>52</v>
      </c>
      <c r="GH12" s="9">
        <v>156.11199999999999</v>
      </c>
      <c r="GI12" s="9">
        <v>68.263000000000005</v>
      </c>
      <c r="GJ12" s="9">
        <v>87.849000000000004</v>
      </c>
      <c r="GK12" s="9">
        <v>20.201000000000001</v>
      </c>
      <c r="GL12" s="9">
        <v>8.7710000000000008</v>
      </c>
      <c r="GM12" s="9">
        <v>11.43</v>
      </c>
      <c r="GN12" s="9">
        <v>25.59</v>
      </c>
      <c r="GO12" s="9">
        <v>8.7739999999999991</v>
      </c>
      <c r="GP12" s="9">
        <v>16.815999999999999</v>
      </c>
      <c r="GQ12" s="9">
        <v>41.857999999999997</v>
      </c>
      <c r="GR12" s="9">
        <v>19.242000000000001</v>
      </c>
      <c r="GS12" s="9">
        <v>22.614999999999998</v>
      </c>
      <c r="GT12" s="9">
        <v>68.462999999999994</v>
      </c>
      <c r="GU12" s="9">
        <v>31.475000000000001</v>
      </c>
      <c r="GV12" s="9">
        <v>36.988</v>
      </c>
      <c r="GW12" s="9">
        <v>34</v>
      </c>
      <c r="GX12" s="9">
        <v>43</v>
      </c>
      <c r="GY12" s="9">
        <v>34</v>
      </c>
      <c r="GZ12" s="9">
        <v>91.113</v>
      </c>
      <c r="HA12" s="9">
        <v>28.771999999999998</v>
      </c>
      <c r="HB12" s="9">
        <v>62.341000000000001</v>
      </c>
      <c r="HC12" s="9">
        <v>10.382</v>
      </c>
      <c r="HD12" s="9">
        <v>4.24</v>
      </c>
      <c r="HE12" s="9">
        <v>6.1429999999999998</v>
      </c>
      <c r="HF12" s="9">
        <v>13.186</v>
      </c>
      <c r="HG12" s="9">
        <v>5.7460000000000004</v>
      </c>
      <c r="HH12" s="9">
        <v>7.44</v>
      </c>
      <c r="HI12" s="9">
        <v>24.187999999999999</v>
      </c>
      <c r="HJ12" s="9">
        <v>5.976</v>
      </c>
      <c r="HK12" s="9">
        <v>18.212</v>
      </c>
      <c r="HL12" s="9">
        <v>43.356999999999999</v>
      </c>
      <c r="HM12" s="9">
        <v>12.81</v>
      </c>
      <c r="HN12" s="9">
        <v>30.547000000000001</v>
      </c>
      <c r="HO12" s="9">
        <v>39</v>
      </c>
      <c r="HP12" s="9">
        <v>34</v>
      </c>
      <c r="HQ12" s="9">
        <v>40.984000000000002</v>
      </c>
      <c r="HR12" s="9">
        <v>45.81</v>
      </c>
      <c r="HS12" s="9">
        <v>16.716000000000001</v>
      </c>
      <c r="HT12" s="9">
        <v>29.094999999999999</v>
      </c>
      <c r="HU12" s="9">
        <v>5.63</v>
      </c>
      <c r="HV12" s="9">
        <v>1.9850000000000001</v>
      </c>
      <c r="HW12" s="9">
        <v>3.645</v>
      </c>
      <c r="HX12" s="9">
        <v>5.9909999999999997</v>
      </c>
      <c r="HY12" s="9">
        <v>3.645</v>
      </c>
      <c r="HZ12" s="9">
        <v>2.3460000000000001</v>
      </c>
      <c r="IA12" s="9">
        <v>9.84</v>
      </c>
      <c r="IB12" s="9">
        <v>2.944</v>
      </c>
      <c r="IC12" s="9">
        <v>6.8970000000000002</v>
      </c>
      <c r="ID12" s="9">
        <v>24.349</v>
      </c>
      <c r="IE12" s="9">
        <v>8.1419999999999995</v>
      </c>
      <c r="IF12" s="9">
        <v>16.207000000000001</v>
      </c>
      <c r="IG12" s="9">
        <v>52</v>
      </c>
      <c r="IH12" s="9">
        <v>48.293999999999997</v>
      </c>
      <c r="II12" s="9">
        <v>52</v>
      </c>
      <c r="IJ12" s="9">
        <v>94.986000000000004</v>
      </c>
      <c r="IK12" s="9">
        <v>35.005000000000003</v>
      </c>
      <c r="IL12" s="9">
        <v>59.981999999999999</v>
      </c>
      <c r="IM12" s="9">
        <v>13.762</v>
      </c>
      <c r="IN12" s="9">
        <v>6.7249999999999996</v>
      </c>
      <c r="IO12" s="9">
        <v>7.0369999999999999</v>
      </c>
      <c r="IP12" s="9">
        <v>18.100999999999999</v>
      </c>
      <c r="IQ12" s="9">
        <v>6.3490000000000002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>
        <v>0</v>
      </c>
      <c r="O13" s="9"/>
      <c r="P13" s="9"/>
      <c r="Q13" s="9">
        <v>0</v>
      </c>
      <c r="R13" s="9"/>
      <c r="S13" s="9"/>
      <c r="T13" s="9"/>
      <c r="U13" s="9"/>
      <c r="V13" s="9"/>
      <c r="W13" s="9"/>
      <c r="X13" s="9">
        <v>0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>
        <v>0</v>
      </c>
      <c r="BR13" s="9"/>
      <c r="BS13" s="9"/>
      <c r="BT13" s="9">
        <v>0</v>
      </c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>
        <v>0</v>
      </c>
      <c r="CJ13" s="9"/>
      <c r="CK13" s="9"/>
      <c r="CL13" s="9">
        <v>0</v>
      </c>
      <c r="CM13" s="9">
        <v>0</v>
      </c>
      <c r="CN13" s="9">
        <v>0</v>
      </c>
      <c r="CO13" s="9">
        <v>0</v>
      </c>
      <c r="CP13" s="9"/>
      <c r="CQ13" s="9">
        <v>0</v>
      </c>
      <c r="CR13" s="9"/>
      <c r="CS13" s="9"/>
      <c r="CT13" s="9"/>
      <c r="CU13" s="9"/>
      <c r="CV13" s="9">
        <v>252.45500000000001</v>
      </c>
      <c r="CW13" s="9">
        <v>91.316999999999993</v>
      </c>
      <c r="CX13" s="9">
        <v>161.13800000000001</v>
      </c>
      <c r="CY13" s="9">
        <v>24.986999999999998</v>
      </c>
      <c r="CZ13" s="9">
        <v>12.25</v>
      </c>
      <c r="DA13" s="9">
        <v>12.737</v>
      </c>
      <c r="DB13" s="9">
        <v>42.945</v>
      </c>
      <c r="DC13" s="9">
        <v>17.123000000000001</v>
      </c>
      <c r="DD13" s="9">
        <v>25.821999999999999</v>
      </c>
      <c r="DE13" s="9">
        <v>75.176000000000002</v>
      </c>
      <c r="DF13" s="9">
        <v>25.196000000000002</v>
      </c>
      <c r="DG13" s="9">
        <v>49.981000000000002</v>
      </c>
      <c r="DH13" s="9">
        <v>109.34699999999999</v>
      </c>
      <c r="DI13" s="9">
        <v>36.747999999999998</v>
      </c>
      <c r="DJ13" s="9">
        <v>72.599000000000004</v>
      </c>
      <c r="DK13" s="9">
        <v>39</v>
      </c>
      <c r="DL13" s="9">
        <v>26</v>
      </c>
      <c r="DM13" s="9">
        <v>43</v>
      </c>
      <c r="DN13" s="9">
        <v>85.043999999999997</v>
      </c>
      <c r="DO13" s="9">
        <v>21.803000000000001</v>
      </c>
      <c r="DP13" s="9">
        <v>63.241</v>
      </c>
      <c r="DQ13" s="9">
        <v>4.8860000000000001</v>
      </c>
      <c r="DR13" s="9">
        <v>3.101</v>
      </c>
      <c r="DS13" s="9">
        <v>1.7849999999999999</v>
      </c>
      <c r="DT13" s="9">
        <v>10.8</v>
      </c>
      <c r="DU13" s="9">
        <v>2.9849999999999999</v>
      </c>
      <c r="DV13" s="9">
        <v>7.8150000000000004</v>
      </c>
      <c r="DW13" s="9">
        <v>13.852</v>
      </c>
      <c r="DX13" s="9">
        <v>2.5099999999999998</v>
      </c>
      <c r="DY13" s="9">
        <v>11.342000000000001</v>
      </c>
      <c r="DZ13" s="9">
        <v>55.505000000000003</v>
      </c>
      <c r="EA13" s="9">
        <v>13.207000000000001</v>
      </c>
      <c r="EB13" s="9">
        <v>42.298000000000002</v>
      </c>
      <c r="EC13" s="9">
        <v>52</v>
      </c>
      <c r="ED13" s="9">
        <v>52</v>
      </c>
      <c r="EE13" s="9">
        <v>52</v>
      </c>
      <c r="EF13" s="9">
        <v>167.411</v>
      </c>
      <c r="EG13" s="9">
        <v>69.513000000000005</v>
      </c>
      <c r="EH13" s="9">
        <v>97.897999999999996</v>
      </c>
      <c r="EI13" s="9">
        <v>20.100999999999999</v>
      </c>
      <c r="EJ13" s="9">
        <v>9.1489999999999991</v>
      </c>
      <c r="EK13" s="9">
        <v>10.952</v>
      </c>
      <c r="EL13" s="9">
        <v>32.145000000000003</v>
      </c>
      <c r="EM13" s="9">
        <v>14.138</v>
      </c>
      <c r="EN13" s="9">
        <v>18.007000000000001</v>
      </c>
      <c r="EO13" s="9">
        <v>61.323999999999998</v>
      </c>
      <c r="EP13" s="9">
        <v>22.684999999999999</v>
      </c>
      <c r="EQ13" s="9">
        <v>38.639000000000003</v>
      </c>
      <c r="ER13" s="9">
        <v>53.841999999999999</v>
      </c>
      <c r="ES13" s="9">
        <v>23.541</v>
      </c>
      <c r="ET13" s="9">
        <v>30.3</v>
      </c>
      <c r="EU13" s="9">
        <v>26</v>
      </c>
      <c r="EV13" s="9">
        <v>20.827999999999999</v>
      </c>
      <c r="EW13" s="9">
        <v>26</v>
      </c>
      <c r="EX13" s="9">
        <v>45.206000000000003</v>
      </c>
      <c r="EY13" s="9">
        <v>28.437000000000001</v>
      </c>
      <c r="EZ13" s="9">
        <v>16.768999999999998</v>
      </c>
      <c r="FA13" s="9">
        <v>5.0419999999999998</v>
      </c>
      <c r="FB13" s="9">
        <v>2.9830000000000001</v>
      </c>
      <c r="FC13" s="9">
        <v>2.0590000000000002</v>
      </c>
      <c r="FD13" s="9">
        <v>5.665</v>
      </c>
      <c r="FE13" s="9">
        <v>2.476</v>
      </c>
      <c r="FF13" s="9">
        <v>3.1890000000000001</v>
      </c>
      <c r="FG13" s="9">
        <v>14.85</v>
      </c>
      <c r="FH13" s="9">
        <v>10.497</v>
      </c>
      <c r="FI13" s="9">
        <v>4.3529999999999998</v>
      </c>
      <c r="FJ13" s="9">
        <v>19.649000000000001</v>
      </c>
      <c r="FK13" s="9">
        <v>12.481</v>
      </c>
      <c r="FL13" s="9">
        <v>7.1680000000000001</v>
      </c>
      <c r="FM13" s="9">
        <v>37.341999999999999</v>
      </c>
      <c r="FN13" s="9">
        <v>40</v>
      </c>
      <c r="FO13" s="9">
        <v>27.001999999999999</v>
      </c>
      <c r="FP13" s="9">
        <v>134.97900000000001</v>
      </c>
      <c r="FQ13" s="9">
        <v>44.009</v>
      </c>
      <c r="FR13" s="9">
        <v>90.97</v>
      </c>
      <c r="FS13" s="9">
        <v>15.916</v>
      </c>
      <c r="FT13" s="9">
        <v>5.484</v>
      </c>
      <c r="FU13" s="9">
        <v>10.432</v>
      </c>
      <c r="FV13" s="9">
        <v>17.547000000000001</v>
      </c>
      <c r="FW13" s="9">
        <v>6.3970000000000002</v>
      </c>
      <c r="FX13" s="9">
        <v>11.15</v>
      </c>
      <c r="FY13" s="9">
        <v>45.213999999999999</v>
      </c>
      <c r="FZ13" s="9">
        <v>12.63</v>
      </c>
      <c r="GA13" s="9">
        <v>32.584000000000003</v>
      </c>
      <c r="GB13" s="9">
        <v>56.302999999999997</v>
      </c>
      <c r="GC13" s="9">
        <v>19.498000000000001</v>
      </c>
      <c r="GD13" s="9">
        <v>36.805</v>
      </c>
      <c r="GE13" s="9">
        <v>31.036000000000001</v>
      </c>
      <c r="GF13" s="9">
        <v>31.353000000000002</v>
      </c>
      <c r="GG13" s="9">
        <v>32.798999999999999</v>
      </c>
      <c r="GH13" s="9">
        <v>162.68199999999999</v>
      </c>
      <c r="GI13" s="9">
        <v>75.745000000000005</v>
      </c>
      <c r="GJ13" s="9">
        <v>86.936999999999998</v>
      </c>
      <c r="GK13" s="9">
        <v>14.113</v>
      </c>
      <c r="GL13" s="9">
        <v>9.7490000000000006</v>
      </c>
      <c r="GM13" s="9">
        <v>4.3639999999999999</v>
      </c>
      <c r="GN13" s="9">
        <v>31.062999999999999</v>
      </c>
      <c r="GO13" s="9">
        <v>13.202</v>
      </c>
      <c r="GP13" s="9">
        <v>17.861000000000001</v>
      </c>
      <c r="GQ13" s="9">
        <v>44.811999999999998</v>
      </c>
      <c r="GR13" s="9">
        <v>23.062000000000001</v>
      </c>
      <c r="GS13" s="9">
        <v>21.75</v>
      </c>
      <c r="GT13" s="9">
        <v>72.692999999999998</v>
      </c>
      <c r="GU13" s="9">
        <v>29.731999999999999</v>
      </c>
      <c r="GV13" s="9">
        <v>42.962000000000003</v>
      </c>
      <c r="GW13" s="9">
        <v>40.438000000000002</v>
      </c>
      <c r="GX13" s="9">
        <v>26</v>
      </c>
      <c r="GY13" s="9">
        <v>50</v>
      </c>
      <c r="GZ13" s="9">
        <v>89.278000000000006</v>
      </c>
      <c r="HA13" s="9">
        <v>28.350999999999999</v>
      </c>
      <c r="HB13" s="9">
        <v>60.927</v>
      </c>
      <c r="HC13" s="9">
        <v>11.73</v>
      </c>
      <c r="HD13" s="9">
        <v>3.28</v>
      </c>
      <c r="HE13" s="9">
        <v>8.4499999999999993</v>
      </c>
      <c r="HF13" s="9">
        <v>10.76</v>
      </c>
      <c r="HG13" s="9">
        <v>2.9390000000000001</v>
      </c>
      <c r="HH13" s="9">
        <v>7.8209999999999997</v>
      </c>
      <c r="HI13" s="9">
        <v>30.984999999999999</v>
      </c>
      <c r="HJ13" s="9">
        <v>10.411</v>
      </c>
      <c r="HK13" s="9">
        <v>20.574000000000002</v>
      </c>
      <c r="HL13" s="9">
        <v>35.802999999999997</v>
      </c>
      <c r="HM13" s="9">
        <v>11.721</v>
      </c>
      <c r="HN13" s="9">
        <v>24.082000000000001</v>
      </c>
      <c r="HO13" s="9">
        <v>30</v>
      </c>
      <c r="HP13" s="9">
        <v>30</v>
      </c>
      <c r="HQ13" s="9">
        <v>30</v>
      </c>
      <c r="HR13" s="9">
        <v>45.701000000000001</v>
      </c>
      <c r="HS13" s="9">
        <v>15.657999999999999</v>
      </c>
      <c r="HT13" s="9">
        <v>30.042999999999999</v>
      </c>
      <c r="HU13" s="9">
        <v>4.1859999999999999</v>
      </c>
      <c r="HV13" s="9">
        <v>2.2040000000000002</v>
      </c>
      <c r="HW13" s="9">
        <v>1.9810000000000001</v>
      </c>
      <c r="HX13" s="9">
        <v>6.7869999999999999</v>
      </c>
      <c r="HY13" s="9">
        <v>3.4580000000000002</v>
      </c>
      <c r="HZ13" s="9">
        <v>3.3290000000000002</v>
      </c>
      <c r="IA13" s="9">
        <v>14.228999999999999</v>
      </c>
      <c r="IB13" s="9">
        <v>2.2189999999999999</v>
      </c>
      <c r="IC13" s="9">
        <v>12.01</v>
      </c>
      <c r="ID13" s="9">
        <v>20.498999999999999</v>
      </c>
      <c r="IE13" s="9">
        <v>7.7759999999999998</v>
      </c>
      <c r="IF13" s="9">
        <v>12.723000000000001</v>
      </c>
      <c r="IG13" s="9">
        <v>43</v>
      </c>
      <c r="IH13" s="9">
        <v>46.277000000000001</v>
      </c>
      <c r="II13" s="9">
        <v>41.929000000000002</v>
      </c>
      <c r="IJ13" s="9">
        <v>86.816999999999993</v>
      </c>
      <c r="IK13" s="9">
        <v>35.701000000000001</v>
      </c>
      <c r="IL13" s="9">
        <v>51.116</v>
      </c>
      <c r="IM13" s="9">
        <v>8.3719999999999999</v>
      </c>
      <c r="IN13" s="9">
        <v>4.7549999999999999</v>
      </c>
      <c r="IO13" s="9">
        <v>3.617</v>
      </c>
      <c r="IP13" s="9">
        <v>14.432</v>
      </c>
      <c r="IQ13" s="9">
        <v>7.5960000000000001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>
        <v>0</v>
      </c>
      <c r="O14" s="9"/>
      <c r="P14" s="9"/>
      <c r="Q14" s="9"/>
      <c r="R14" s="9">
        <v>0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/>
      <c r="CN14" s="9">
        <v>0</v>
      </c>
      <c r="CO14" s="9"/>
      <c r="CP14" s="9"/>
      <c r="CQ14" s="9"/>
      <c r="CR14" s="9">
        <v>0</v>
      </c>
      <c r="CS14" s="9"/>
      <c r="CT14" s="9"/>
      <c r="CU14" s="9"/>
      <c r="CV14" s="9">
        <v>273.06</v>
      </c>
      <c r="CW14" s="9">
        <v>93.83</v>
      </c>
      <c r="CX14" s="9">
        <v>179.23</v>
      </c>
      <c r="CY14" s="9">
        <v>32.368000000000002</v>
      </c>
      <c r="CZ14" s="9">
        <v>12.085000000000001</v>
      </c>
      <c r="DA14" s="9">
        <v>20.282</v>
      </c>
      <c r="DB14" s="9">
        <v>50.146000000000001</v>
      </c>
      <c r="DC14" s="9">
        <v>17.881</v>
      </c>
      <c r="DD14" s="9">
        <v>32.265999999999998</v>
      </c>
      <c r="DE14" s="9">
        <v>68.641000000000005</v>
      </c>
      <c r="DF14" s="9">
        <v>22.802</v>
      </c>
      <c r="DG14" s="9">
        <v>45.838999999999999</v>
      </c>
      <c r="DH14" s="9">
        <v>121.905</v>
      </c>
      <c r="DI14" s="9">
        <v>41.061</v>
      </c>
      <c r="DJ14" s="9">
        <v>80.843000000000004</v>
      </c>
      <c r="DK14" s="9">
        <v>38.951999999999998</v>
      </c>
      <c r="DL14" s="9">
        <v>36.145000000000003</v>
      </c>
      <c r="DM14" s="9">
        <v>39.612000000000002</v>
      </c>
      <c r="DN14" s="9">
        <v>79.152000000000001</v>
      </c>
      <c r="DO14" s="9">
        <v>20.68</v>
      </c>
      <c r="DP14" s="9">
        <v>58.470999999999997</v>
      </c>
      <c r="DQ14" s="9">
        <v>11.664999999999999</v>
      </c>
      <c r="DR14" s="9">
        <v>2.1</v>
      </c>
      <c r="DS14" s="9">
        <v>9.5649999999999995</v>
      </c>
      <c r="DT14" s="9">
        <v>12.401999999999999</v>
      </c>
      <c r="DU14" s="9">
        <v>5.6740000000000004</v>
      </c>
      <c r="DV14" s="9">
        <v>6.7279999999999998</v>
      </c>
      <c r="DW14" s="9">
        <v>13.249000000000001</v>
      </c>
      <c r="DX14" s="9">
        <v>3.3460000000000001</v>
      </c>
      <c r="DY14" s="9">
        <v>9.9030000000000005</v>
      </c>
      <c r="DZ14" s="9">
        <v>41.835999999999999</v>
      </c>
      <c r="EA14" s="9">
        <v>9.56</v>
      </c>
      <c r="EB14" s="9">
        <v>32.274999999999999</v>
      </c>
      <c r="EC14" s="9">
        <v>52</v>
      </c>
      <c r="ED14" s="9">
        <v>16.329000000000001</v>
      </c>
      <c r="EE14" s="9">
        <v>52</v>
      </c>
      <c r="EF14" s="9">
        <v>193.90799999999999</v>
      </c>
      <c r="EG14" s="9">
        <v>73.149000000000001</v>
      </c>
      <c r="EH14" s="9">
        <v>120.759</v>
      </c>
      <c r="EI14" s="9">
        <v>20.702999999999999</v>
      </c>
      <c r="EJ14" s="9">
        <v>9.9849999999999994</v>
      </c>
      <c r="EK14" s="9">
        <v>10.717000000000001</v>
      </c>
      <c r="EL14" s="9">
        <v>37.744</v>
      </c>
      <c r="EM14" s="9">
        <v>12.206</v>
      </c>
      <c r="EN14" s="9">
        <v>25.538</v>
      </c>
      <c r="EO14" s="9">
        <v>55.393000000000001</v>
      </c>
      <c r="EP14" s="9">
        <v>19.456</v>
      </c>
      <c r="EQ14" s="9">
        <v>35.936</v>
      </c>
      <c r="ER14" s="9">
        <v>80.069000000000003</v>
      </c>
      <c r="ES14" s="9">
        <v>31.501000000000001</v>
      </c>
      <c r="ET14" s="9">
        <v>48.567999999999998</v>
      </c>
      <c r="EU14" s="9">
        <v>34</v>
      </c>
      <c r="EV14" s="9">
        <v>39.161000000000001</v>
      </c>
      <c r="EW14" s="9">
        <v>34</v>
      </c>
      <c r="EX14" s="9">
        <v>48.014000000000003</v>
      </c>
      <c r="EY14" s="9">
        <v>27.937999999999999</v>
      </c>
      <c r="EZ14" s="9">
        <v>20.076000000000001</v>
      </c>
      <c r="FA14" s="9">
        <v>2.6160000000000001</v>
      </c>
      <c r="FB14" s="9">
        <v>2.12</v>
      </c>
      <c r="FC14" s="9">
        <v>0.497</v>
      </c>
      <c r="FD14" s="9">
        <v>10.125</v>
      </c>
      <c r="FE14" s="9">
        <v>5.4729999999999999</v>
      </c>
      <c r="FF14" s="9">
        <v>4.6509999999999998</v>
      </c>
      <c r="FG14" s="9">
        <v>11.532999999999999</v>
      </c>
      <c r="FH14" s="9">
        <v>7.14</v>
      </c>
      <c r="FI14" s="9">
        <v>4.3929999999999998</v>
      </c>
      <c r="FJ14" s="9">
        <v>23.74</v>
      </c>
      <c r="FK14" s="9">
        <v>13.205</v>
      </c>
      <c r="FL14" s="9">
        <v>10.535</v>
      </c>
      <c r="FM14" s="9">
        <v>47.104999999999997</v>
      </c>
      <c r="FN14" s="9">
        <v>40.962000000000003</v>
      </c>
      <c r="FO14" s="9">
        <v>52</v>
      </c>
      <c r="FP14" s="9">
        <v>152.18199999999999</v>
      </c>
      <c r="FQ14" s="9">
        <v>51.098999999999997</v>
      </c>
      <c r="FR14" s="9">
        <v>101.083</v>
      </c>
      <c r="FS14" s="9">
        <v>16.734000000000002</v>
      </c>
      <c r="FT14" s="9">
        <v>7.2089999999999996</v>
      </c>
      <c r="FU14" s="9">
        <v>9.5250000000000004</v>
      </c>
      <c r="FV14" s="9">
        <v>36.366</v>
      </c>
      <c r="FW14" s="9">
        <v>11.6</v>
      </c>
      <c r="FX14" s="9">
        <v>24.766999999999999</v>
      </c>
      <c r="FY14" s="9">
        <v>34.384999999999998</v>
      </c>
      <c r="FZ14" s="9">
        <v>9.641</v>
      </c>
      <c r="GA14" s="9">
        <v>24.744</v>
      </c>
      <c r="GB14" s="9">
        <v>64.697999999999993</v>
      </c>
      <c r="GC14" s="9">
        <v>22.65</v>
      </c>
      <c r="GD14" s="9">
        <v>42.046999999999997</v>
      </c>
      <c r="GE14" s="9">
        <v>30</v>
      </c>
      <c r="GF14" s="9">
        <v>36.469000000000001</v>
      </c>
      <c r="GG14" s="9">
        <v>26</v>
      </c>
      <c r="GH14" s="9">
        <v>168.892</v>
      </c>
      <c r="GI14" s="9">
        <v>70.668000000000006</v>
      </c>
      <c r="GJ14" s="9">
        <v>98.222999999999999</v>
      </c>
      <c r="GK14" s="9">
        <v>18.25</v>
      </c>
      <c r="GL14" s="9">
        <v>6.9960000000000004</v>
      </c>
      <c r="GM14" s="9">
        <v>11.254</v>
      </c>
      <c r="GN14" s="9">
        <v>23.905000000000001</v>
      </c>
      <c r="GO14" s="9">
        <v>11.755000000000001</v>
      </c>
      <c r="GP14" s="9">
        <v>12.15</v>
      </c>
      <c r="GQ14" s="9">
        <v>45.789000000000001</v>
      </c>
      <c r="GR14" s="9">
        <v>20.300999999999998</v>
      </c>
      <c r="GS14" s="9">
        <v>25.488</v>
      </c>
      <c r="GT14" s="9">
        <v>80.947000000000003</v>
      </c>
      <c r="GU14" s="9">
        <v>31.616</v>
      </c>
      <c r="GV14" s="9">
        <v>49.331000000000003</v>
      </c>
      <c r="GW14" s="9">
        <v>47</v>
      </c>
      <c r="GX14" s="9">
        <v>38.628999999999998</v>
      </c>
      <c r="GY14" s="9">
        <v>51.860999999999997</v>
      </c>
      <c r="GZ14" s="9">
        <v>103.788</v>
      </c>
      <c r="HA14" s="9">
        <v>33.929000000000002</v>
      </c>
      <c r="HB14" s="9">
        <v>69.858000000000004</v>
      </c>
      <c r="HC14" s="9">
        <v>11.766999999999999</v>
      </c>
      <c r="HD14" s="9">
        <v>6.3460000000000001</v>
      </c>
      <c r="HE14" s="9">
        <v>5.4210000000000003</v>
      </c>
      <c r="HF14" s="9">
        <v>20.907</v>
      </c>
      <c r="HG14" s="9">
        <v>5.8949999999999996</v>
      </c>
      <c r="HH14" s="9">
        <v>15.012</v>
      </c>
      <c r="HI14" s="9">
        <v>25.818000000000001</v>
      </c>
      <c r="HJ14" s="9">
        <v>7.3209999999999997</v>
      </c>
      <c r="HK14" s="9">
        <v>18.497</v>
      </c>
      <c r="HL14" s="9">
        <v>45.295999999999999</v>
      </c>
      <c r="HM14" s="9">
        <v>14.368</v>
      </c>
      <c r="HN14" s="9">
        <v>30.928000000000001</v>
      </c>
      <c r="HO14" s="9">
        <v>34</v>
      </c>
      <c r="HP14" s="9">
        <v>34</v>
      </c>
      <c r="HQ14" s="9">
        <v>34.65</v>
      </c>
      <c r="HR14" s="9">
        <v>48.393999999999998</v>
      </c>
      <c r="HS14" s="9">
        <v>17.170000000000002</v>
      </c>
      <c r="HT14" s="9">
        <v>31.224</v>
      </c>
      <c r="HU14" s="9">
        <v>4.9660000000000002</v>
      </c>
      <c r="HV14" s="9">
        <v>0.86299999999999999</v>
      </c>
      <c r="HW14" s="9">
        <v>4.1040000000000001</v>
      </c>
      <c r="HX14" s="9">
        <v>15.46</v>
      </c>
      <c r="HY14" s="9">
        <v>5.7050000000000001</v>
      </c>
      <c r="HZ14" s="9">
        <v>9.7550000000000008</v>
      </c>
      <c r="IA14" s="9">
        <v>8.5670000000000002</v>
      </c>
      <c r="IB14" s="9">
        <v>2.3199999999999998</v>
      </c>
      <c r="IC14" s="9">
        <v>6.2469999999999999</v>
      </c>
      <c r="ID14" s="9">
        <v>19.401</v>
      </c>
      <c r="IE14" s="9">
        <v>8.282</v>
      </c>
      <c r="IF14" s="9">
        <v>11.119</v>
      </c>
      <c r="IG14" s="9">
        <v>26</v>
      </c>
      <c r="IH14" s="9">
        <v>45.273000000000003</v>
      </c>
      <c r="II14" s="9">
        <v>19.609000000000002</v>
      </c>
      <c r="IJ14" s="9">
        <v>79.903000000000006</v>
      </c>
      <c r="IK14" s="9">
        <v>30.25</v>
      </c>
      <c r="IL14" s="9">
        <v>49.652999999999999</v>
      </c>
      <c r="IM14" s="9">
        <v>10.411</v>
      </c>
      <c r="IN14" s="9">
        <v>3.6190000000000002</v>
      </c>
      <c r="IO14" s="9">
        <v>6.7910000000000004</v>
      </c>
      <c r="IP14" s="9">
        <v>11.185</v>
      </c>
      <c r="IQ14" s="9">
        <v>4.6449999999999996</v>
      </c>
    </row>
    <row r="15" spans="1:251">
      <c r="A15" s="10">
        <v>43497</v>
      </c>
      <c r="B15" s="9">
        <v>5.8959999999999999</v>
      </c>
      <c r="C15" s="9">
        <v>9.0399999999999991</v>
      </c>
      <c r="D15" s="9">
        <v>18.425000000000001</v>
      </c>
      <c r="E15" s="9">
        <v>9.0120000000000005</v>
      </c>
      <c r="F15" s="9">
        <v>9.4130000000000003</v>
      </c>
      <c r="G15" s="9">
        <v>26</v>
      </c>
      <c r="H15" s="9">
        <v>26</v>
      </c>
      <c r="I15" s="9">
        <v>26</v>
      </c>
      <c r="J15" s="9">
        <v>10.917999999999999</v>
      </c>
      <c r="K15" s="9">
        <v>7.0220000000000002</v>
      </c>
      <c r="L15" s="9">
        <v>3.8959999999999999</v>
      </c>
      <c r="M15" s="9">
        <v>2.1920000000000002</v>
      </c>
      <c r="N15" s="9">
        <v>0.83</v>
      </c>
      <c r="O15" s="9">
        <v>1.3620000000000001</v>
      </c>
      <c r="P15" s="9">
        <v>3.9540000000000002</v>
      </c>
      <c r="Q15" s="9">
        <v>3.1829999999999998</v>
      </c>
      <c r="R15" s="9">
        <v>0.77</v>
      </c>
      <c r="S15" s="9">
        <v>1.335</v>
      </c>
      <c r="T15" s="9">
        <v>0.65100000000000002</v>
      </c>
      <c r="U15" s="9">
        <v>0.68400000000000005</v>
      </c>
      <c r="V15" s="9">
        <v>3.4380000000000002</v>
      </c>
      <c r="W15" s="9">
        <v>2.359</v>
      </c>
      <c r="X15" s="9">
        <v>1.079</v>
      </c>
      <c r="Y15" s="9">
        <v>10.843</v>
      </c>
      <c r="Z15" s="9">
        <v>11.442</v>
      </c>
      <c r="AA15" s="9">
        <v>9.7829999999999995</v>
      </c>
      <c r="AB15" s="9">
        <v>42.935000000000002</v>
      </c>
      <c r="AC15" s="9">
        <v>21.448</v>
      </c>
      <c r="AD15" s="9">
        <v>21.486999999999998</v>
      </c>
      <c r="AE15" s="9">
        <v>2.9670000000000001</v>
      </c>
      <c r="AF15" s="9">
        <v>2.5070000000000001</v>
      </c>
      <c r="AG15" s="9">
        <v>0.46</v>
      </c>
      <c r="AH15" s="9">
        <v>8.1460000000000008</v>
      </c>
      <c r="AI15" s="9">
        <v>5.3479999999999999</v>
      </c>
      <c r="AJ15" s="9">
        <v>2.798</v>
      </c>
      <c r="AK15" s="9">
        <v>10.548</v>
      </c>
      <c r="AL15" s="9">
        <v>5.2119999999999997</v>
      </c>
      <c r="AM15" s="9">
        <v>5.3360000000000003</v>
      </c>
      <c r="AN15" s="9">
        <v>21.274000000000001</v>
      </c>
      <c r="AO15" s="9">
        <v>8.3810000000000002</v>
      </c>
      <c r="AP15" s="9">
        <v>12.891999999999999</v>
      </c>
      <c r="AQ15" s="9">
        <v>46.390999999999998</v>
      </c>
      <c r="AR15" s="9">
        <v>26</v>
      </c>
      <c r="AS15" s="9">
        <v>52.106999999999999</v>
      </c>
      <c r="AT15" s="9">
        <v>22.724</v>
      </c>
      <c r="AU15" s="9">
        <v>10.282999999999999</v>
      </c>
      <c r="AV15" s="9">
        <v>12.441000000000001</v>
      </c>
      <c r="AW15" s="9">
        <v>0.46</v>
      </c>
      <c r="AX15" s="9">
        <v>0</v>
      </c>
      <c r="AY15" s="9">
        <v>0.46</v>
      </c>
      <c r="AZ15" s="9">
        <v>3.3159999999999998</v>
      </c>
      <c r="BA15" s="9">
        <v>2.8180000000000001</v>
      </c>
      <c r="BB15" s="9">
        <v>0.498</v>
      </c>
      <c r="BC15" s="9">
        <v>5.7160000000000002</v>
      </c>
      <c r="BD15" s="9">
        <v>2.5579999999999998</v>
      </c>
      <c r="BE15" s="9">
        <v>3.1579999999999999</v>
      </c>
      <c r="BF15" s="9">
        <v>13.231999999999999</v>
      </c>
      <c r="BG15" s="9">
        <v>4.907</v>
      </c>
      <c r="BH15" s="9">
        <v>8.3239999999999998</v>
      </c>
      <c r="BI15" s="9">
        <v>52</v>
      </c>
      <c r="BJ15" s="9">
        <v>36.536999999999999</v>
      </c>
      <c r="BK15" s="9">
        <v>60.610999999999997</v>
      </c>
      <c r="BL15" s="9">
        <v>20.210999999999999</v>
      </c>
      <c r="BM15" s="9">
        <v>11.164999999999999</v>
      </c>
      <c r="BN15" s="9">
        <v>9.0459999999999994</v>
      </c>
      <c r="BO15" s="9">
        <v>2.5070000000000001</v>
      </c>
      <c r="BP15" s="9">
        <v>2.5070000000000001</v>
      </c>
      <c r="BQ15" s="9">
        <v>0</v>
      </c>
      <c r="BR15" s="9">
        <v>4.83</v>
      </c>
      <c r="BS15" s="9">
        <v>2.5310000000000001</v>
      </c>
      <c r="BT15" s="9">
        <v>2.2999999999999998</v>
      </c>
      <c r="BU15" s="9">
        <v>4.8310000000000004</v>
      </c>
      <c r="BV15" s="9">
        <v>2.6539999999999999</v>
      </c>
      <c r="BW15" s="9">
        <v>2.1779999999999999</v>
      </c>
      <c r="BX15" s="9">
        <v>8.0419999999999998</v>
      </c>
      <c r="BY15" s="9">
        <v>3.4740000000000002</v>
      </c>
      <c r="BZ15" s="9">
        <v>4.5679999999999996</v>
      </c>
      <c r="CA15" s="9">
        <v>26</v>
      </c>
      <c r="CB15" s="9">
        <v>26</v>
      </c>
      <c r="CC15" s="9">
        <v>39.1</v>
      </c>
      <c r="CD15" s="9">
        <v>3.2930000000000001</v>
      </c>
      <c r="CE15" s="9">
        <v>0.495</v>
      </c>
      <c r="CF15" s="9">
        <v>2.798</v>
      </c>
      <c r="CG15" s="9">
        <v>0</v>
      </c>
      <c r="CH15" s="9">
        <v>0</v>
      </c>
      <c r="CI15" s="9">
        <v>0</v>
      </c>
      <c r="CJ15" s="9">
        <v>1.4359999999999999</v>
      </c>
      <c r="CK15" s="9">
        <v>0.495</v>
      </c>
      <c r="CL15" s="9">
        <v>0.94</v>
      </c>
      <c r="CM15" s="9">
        <v>0.65</v>
      </c>
      <c r="CN15" s="9">
        <v>0</v>
      </c>
      <c r="CO15" s="9">
        <v>0.65</v>
      </c>
      <c r="CP15" s="9">
        <v>1.2070000000000001</v>
      </c>
      <c r="CQ15" s="9">
        <v>0</v>
      </c>
      <c r="CR15" s="9">
        <v>1.2070000000000001</v>
      </c>
      <c r="CS15" s="9">
        <v>23.125</v>
      </c>
      <c r="CT15" s="9">
        <v>0</v>
      </c>
      <c r="CU15" s="9">
        <v>32.097999999999999</v>
      </c>
      <c r="CV15" s="9">
        <v>240.03399999999999</v>
      </c>
      <c r="CW15" s="9">
        <v>89.828999999999994</v>
      </c>
      <c r="CX15" s="9">
        <v>150.20500000000001</v>
      </c>
      <c r="CY15" s="9">
        <v>28.843</v>
      </c>
      <c r="CZ15" s="9">
        <v>10.18</v>
      </c>
      <c r="DA15" s="9">
        <v>18.663</v>
      </c>
      <c r="DB15" s="9">
        <v>41.859000000000002</v>
      </c>
      <c r="DC15" s="9">
        <v>17.538</v>
      </c>
      <c r="DD15" s="9">
        <v>24.321000000000002</v>
      </c>
      <c r="DE15" s="9">
        <v>64.076999999999998</v>
      </c>
      <c r="DF15" s="9">
        <v>21.491</v>
      </c>
      <c r="DG15" s="9">
        <v>42.585999999999999</v>
      </c>
      <c r="DH15" s="9">
        <v>105.254</v>
      </c>
      <c r="DI15" s="9">
        <v>40.619999999999997</v>
      </c>
      <c r="DJ15" s="9">
        <v>64.634</v>
      </c>
      <c r="DK15" s="9">
        <v>34</v>
      </c>
      <c r="DL15" s="9">
        <v>36.923999999999999</v>
      </c>
      <c r="DM15" s="9">
        <v>34</v>
      </c>
      <c r="DN15" s="9">
        <v>63.838000000000001</v>
      </c>
      <c r="DO15" s="9">
        <v>21.431999999999999</v>
      </c>
      <c r="DP15" s="9">
        <v>42.405999999999999</v>
      </c>
      <c r="DQ15" s="9">
        <v>6.298</v>
      </c>
      <c r="DR15" s="9">
        <v>2.4039999999999999</v>
      </c>
      <c r="DS15" s="9">
        <v>3.8940000000000001</v>
      </c>
      <c r="DT15" s="9">
        <v>11.368</v>
      </c>
      <c r="DU15" s="9">
        <v>5.7679999999999998</v>
      </c>
      <c r="DV15" s="9">
        <v>5.6</v>
      </c>
      <c r="DW15" s="9">
        <v>11.343</v>
      </c>
      <c r="DX15" s="9">
        <v>2.867</v>
      </c>
      <c r="DY15" s="9">
        <v>8.4760000000000009</v>
      </c>
      <c r="DZ15" s="9">
        <v>34.83</v>
      </c>
      <c r="EA15" s="9">
        <v>10.393000000000001</v>
      </c>
      <c r="EB15" s="9">
        <v>24.437000000000001</v>
      </c>
      <c r="EC15" s="9">
        <v>52</v>
      </c>
      <c r="ED15" s="9">
        <v>50.319000000000003</v>
      </c>
      <c r="EE15" s="9">
        <v>52</v>
      </c>
      <c r="EF15" s="9">
        <v>176.196</v>
      </c>
      <c r="EG15" s="9">
        <v>68.397000000000006</v>
      </c>
      <c r="EH15" s="9">
        <v>107.798</v>
      </c>
      <c r="EI15" s="9">
        <v>22.545000000000002</v>
      </c>
      <c r="EJ15" s="9">
        <v>7.7759999999999998</v>
      </c>
      <c r="EK15" s="9">
        <v>14.769</v>
      </c>
      <c r="EL15" s="9">
        <v>30.491</v>
      </c>
      <c r="EM15" s="9">
        <v>11.769</v>
      </c>
      <c r="EN15" s="9">
        <v>18.722000000000001</v>
      </c>
      <c r="EO15" s="9">
        <v>52.734000000000002</v>
      </c>
      <c r="EP15" s="9">
        <v>18.623999999999999</v>
      </c>
      <c r="EQ15" s="9">
        <v>34.11</v>
      </c>
      <c r="ER15" s="9">
        <v>70.424999999999997</v>
      </c>
      <c r="ES15" s="9">
        <v>30.228000000000002</v>
      </c>
      <c r="ET15" s="9">
        <v>40.197000000000003</v>
      </c>
      <c r="EU15" s="9">
        <v>26</v>
      </c>
      <c r="EV15" s="9">
        <v>29.661999999999999</v>
      </c>
      <c r="EW15" s="9">
        <v>26</v>
      </c>
      <c r="EX15" s="9">
        <v>51.249000000000002</v>
      </c>
      <c r="EY15" s="9">
        <v>28.562000000000001</v>
      </c>
      <c r="EZ15" s="9">
        <v>22.687000000000001</v>
      </c>
      <c r="FA15" s="9">
        <v>3.2360000000000002</v>
      </c>
      <c r="FB15" s="9">
        <v>0.56200000000000006</v>
      </c>
      <c r="FC15" s="9">
        <v>2.6739999999999999</v>
      </c>
      <c r="FD15" s="9">
        <v>12.497999999999999</v>
      </c>
      <c r="FE15" s="9">
        <v>8.6940000000000008</v>
      </c>
      <c r="FF15" s="9">
        <v>3.8029999999999999</v>
      </c>
      <c r="FG15" s="9">
        <v>11.17</v>
      </c>
      <c r="FH15" s="9">
        <v>8.7889999999999997</v>
      </c>
      <c r="FI15" s="9">
        <v>2.3809999999999998</v>
      </c>
      <c r="FJ15" s="9">
        <v>24.344999999999999</v>
      </c>
      <c r="FK15" s="9">
        <v>10.516999999999999</v>
      </c>
      <c r="FL15" s="9">
        <v>13.827999999999999</v>
      </c>
      <c r="FM15" s="9">
        <v>38.68</v>
      </c>
      <c r="FN15" s="9">
        <v>30</v>
      </c>
      <c r="FO15" s="9">
        <v>52</v>
      </c>
      <c r="FP15" s="9">
        <v>142.29300000000001</v>
      </c>
      <c r="FQ15" s="9">
        <v>48.298999999999999</v>
      </c>
      <c r="FR15" s="9">
        <v>93.995000000000005</v>
      </c>
      <c r="FS15" s="9">
        <v>14.327</v>
      </c>
      <c r="FT15" s="9">
        <v>3.032</v>
      </c>
      <c r="FU15" s="9">
        <v>11.295</v>
      </c>
      <c r="FV15" s="9">
        <v>25.731999999999999</v>
      </c>
      <c r="FW15" s="9">
        <v>12.763999999999999</v>
      </c>
      <c r="FX15" s="9">
        <v>12.968999999999999</v>
      </c>
      <c r="FY15" s="9">
        <v>38.183999999999997</v>
      </c>
      <c r="FZ15" s="9">
        <v>12.999000000000001</v>
      </c>
      <c r="GA15" s="9">
        <v>25.184000000000001</v>
      </c>
      <c r="GB15" s="9">
        <v>64.05</v>
      </c>
      <c r="GC15" s="9">
        <v>19.503</v>
      </c>
      <c r="GD15" s="9">
        <v>44.546999999999997</v>
      </c>
      <c r="GE15" s="9">
        <v>35.896999999999998</v>
      </c>
      <c r="GF15" s="9">
        <v>32.487000000000002</v>
      </c>
      <c r="GG15" s="9">
        <v>39.957999999999998</v>
      </c>
      <c r="GH15" s="9">
        <v>148.989</v>
      </c>
      <c r="GI15" s="9">
        <v>70.093000000000004</v>
      </c>
      <c r="GJ15" s="9">
        <v>78.896000000000001</v>
      </c>
      <c r="GK15" s="9">
        <v>17.751999999999999</v>
      </c>
      <c r="GL15" s="9">
        <v>7.71</v>
      </c>
      <c r="GM15" s="9">
        <v>10.042</v>
      </c>
      <c r="GN15" s="9">
        <v>28.623999999999999</v>
      </c>
      <c r="GO15" s="9">
        <v>13.468</v>
      </c>
      <c r="GP15" s="9">
        <v>15.156000000000001</v>
      </c>
      <c r="GQ15" s="9">
        <v>37.064</v>
      </c>
      <c r="GR15" s="9">
        <v>17.28</v>
      </c>
      <c r="GS15" s="9">
        <v>19.783000000000001</v>
      </c>
      <c r="GT15" s="9">
        <v>65.549000000000007</v>
      </c>
      <c r="GU15" s="9">
        <v>31.634</v>
      </c>
      <c r="GV15" s="9">
        <v>33.914999999999999</v>
      </c>
      <c r="GW15" s="9">
        <v>34</v>
      </c>
      <c r="GX15" s="9">
        <v>33.878999999999998</v>
      </c>
      <c r="GY15" s="9">
        <v>34</v>
      </c>
      <c r="GZ15" s="9">
        <v>101.196</v>
      </c>
      <c r="HA15" s="9">
        <v>32.924999999999997</v>
      </c>
      <c r="HB15" s="9">
        <v>68.271000000000001</v>
      </c>
      <c r="HC15" s="9">
        <v>10.242000000000001</v>
      </c>
      <c r="HD15" s="9">
        <v>1.905</v>
      </c>
      <c r="HE15" s="9">
        <v>8.3369999999999997</v>
      </c>
      <c r="HF15" s="9">
        <v>20.850999999999999</v>
      </c>
      <c r="HG15" s="9">
        <v>10.318</v>
      </c>
      <c r="HH15" s="9">
        <v>10.532999999999999</v>
      </c>
      <c r="HI15" s="9">
        <v>25.753</v>
      </c>
      <c r="HJ15" s="9">
        <v>8.1470000000000002</v>
      </c>
      <c r="HK15" s="9">
        <v>17.606000000000002</v>
      </c>
      <c r="HL15" s="9">
        <v>44.350999999999999</v>
      </c>
      <c r="HM15" s="9">
        <v>12.555999999999999</v>
      </c>
      <c r="HN15" s="9">
        <v>31.795000000000002</v>
      </c>
      <c r="HO15" s="9">
        <v>33.185000000000002</v>
      </c>
      <c r="HP15" s="9">
        <v>26</v>
      </c>
      <c r="HQ15" s="9">
        <v>40.331000000000003</v>
      </c>
      <c r="HR15" s="9">
        <v>41.097000000000001</v>
      </c>
      <c r="HS15" s="9">
        <v>15.372999999999999</v>
      </c>
      <c r="HT15" s="9">
        <v>25.724</v>
      </c>
      <c r="HU15" s="9">
        <v>4.085</v>
      </c>
      <c r="HV15" s="9">
        <v>1.1279999999999999</v>
      </c>
      <c r="HW15" s="9">
        <v>2.9580000000000002</v>
      </c>
      <c r="HX15" s="9">
        <v>4.8819999999999997</v>
      </c>
      <c r="HY15" s="9">
        <v>2.4460000000000002</v>
      </c>
      <c r="HZ15" s="9">
        <v>2.4359999999999999</v>
      </c>
      <c r="IA15" s="9">
        <v>12.430999999999999</v>
      </c>
      <c r="IB15" s="9">
        <v>4.8520000000000003</v>
      </c>
      <c r="IC15" s="9">
        <v>7.5780000000000003</v>
      </c>
      <c r="ID15" s="9">
        <v>19.7</v>
      </c>
      <c r="IE15" s="9">
        <v>6.9470000000000001</v>
      </c>
      <c r="IF15" s="9">
        <v>12.752000000000001</v>
      </c>
      <c r="IG15" s="9">
        <v>42.670999999999999</v>
      </c>
      <c r="IH15" s="9">
        <v>44.264000000000003</v>
      </c>
      <c r="II15" s="9">
        <v>38.371000000000002</v>
      </c>
      <c r="IJ15" s="9">
        <v>76.995999999999995</v>
      </c>
      <c r="IK15" s="9">
        <v>31.869</v>
      </c>
      <c r="IL15" s="9">
        <v>45.127000000000002</v>
      </c>
      <c r="IM15" s="9">
        <v>10.97</v>
      </c>
      <c r="IN15" s="9">
        <v>5.2430000000000003</v>
      </c>
      <c r="IO15" s="9">
        <v>5.7270000000000003</v>
      </c>
      <c r="IP15" s="9">
        <v>16.651</v>
      </c>
      <c r="IQ15" s="9">
        <v>5.1539999999999999</v>
      </c>
    </row>
    <row r="16" spans="1:251">
      <c r="A16" s="10">
        <v>43862</v>
      </c>
      <c r="B16" s="9">
        <v>11.179</v>
      </c>
      <c r="C16" s="9">
        <v>9.0920000000000005</v>
      </c>
      <c r="D16" s="9">
        <v>22.367999999999999</v>
      </c>
      <c r="E16" s="9">
        <v>12.154</v>
      </c>
      <c r="F16" s="9">
        <v>10.214</v>
      </c>
      <c r="G16" s="9">
        <v>39</v>
      </c>
      <c r="H16" s="9">
        <v>40.427</v>
      </c>
      <c r="I16" s="9">
        <v>31.715</v>
      </c>
      <c r="J16" s="9">
        <v>9.6430000000000007</v>
      </c>
      <c r="K16" s="9">
        <v>5.1849999999999996</v>
      </c>
      <c r="L16" s="9">
        <v>4.4580000000000002</v>
      </c>
      <c r="M16" s="9">
        <v>0.74199999999999999</v>
      </c>
      <c r="N16" s="9">
        <v>0.74199999999999999</v>
      </c>
      <c r="O16" s="9">
        <v>0</v>
      </c>
      <c r="P16" s="9">
        <v>2.46</v>
      </c>
      <c r="Q16" s="9">
        <v>1.427</v>
      </c>
      <c r="R16" s="9">
        <v>1.0329999999999999</v>
      </c>
      <c r="S16" s="9">
        <v>1.7070000000000001</v>
      </c>
      <c r="T16" s="9">
        <v>0.68300000000000005</v>
      </c>
      <c r="U16" s="9">
        <v>1.0229999999999999</v>
      </c>
      <c r="V16" s="9">
        <v>4.734</v>
      </c>
      <c r="W16" s="9">
        <v>2.3330000000000002</v>
      </c>
      <c r="X16" s="9">
        <v>2.4009999999999998</v>
      </c>
      <c r="Y16" s="9">
        <v>49.170999999999999</v>
      </c>
      <c r="Z16" s="9">
        <v>34.06</v>
      </c>
      <c r="AA16" s="9">
        <v>51.360999999999997</v>
      </c>
      <c r="AB16" s="9">
        <v>47.323</v>
      </c>
      <c r="AC16" s="9">
        <v>16.581</v>
      </c>
      <c r="AD16" s="9">
        <v>30.742000000000001</v>
      </c>
      <c r="AE16" s="9">
        <v>6.5259999999999998</v>
      </c>
      <c r="AF16" s="9">
        <v>2.9820000000000002</v>
      </c>
      <c r="AG16" s="9">
        <v>3.544</v>
      </c>
      <c r="AH16" s="9">
        <v>8.5109999999999992</v>
      </c>
      <c r="AI16" s="9">
        <v>1.2609999999999999</v>
      </c>
      <c r="AJ16" s="9">
        <v>7.25</v>
      </c>
      <c r="AK16" s="9">
        <v>15.968999999999999</v>
      </c>
      <c r="AL16" s="9">
        <v>5.4269999999999996</v>
      </c>
      <c r="AM16" s="9">
        <v>10.542</v>
      </c>
      <c r="AN16" s="9">
        <v>16.317</v>
      </c>
      <c r="AO16" s="9">
        <v>6.9119999999999999</v>
      </c>
      <c r="AP16" s="9">
        <v>9.4049999999999994</v>
      </c>
      <c r="AQ16" s="9">
        <v>26</v>
      </c>
      <c r="AR16" s="9">
        <v>26.870999999999999</v>
      </c>
      <c r="AS16" s="9">
        <v>21.202999999999999</v>
      </c>
      <c r="AT16" s="9">
        <v>25.12</v>
      </c>
      <c r="AU16" s="9">
        <v>9.6739999999999995</v>
      </c>
      <c r="AV16" s="9">
        <v>15.446</v>
      </c>
      <c r="AW16" s="9">
        <v>1.8240000000000001</v>
      </c>
      <c r="AX16" s="9">
        <v>0</v>
      </c>
      <c r="AY16" s="9">
        <v>1.8240000000000001</v>
      </c>
      <c r="AZ16" s="9">
        <v>2.81</v>
      </c>
      <c r="BA16" s="9">
        <v>0.59899999999999998</v>
      </c>
      <c r="BB16" s="9">
        <v>2.2109999999999999</v>
      </c>
      <c r="BC16" s="9">
        <v>12.076000000000001</v>
      </c>
      <c r="BD16" s="9">
        <v>5.4269999999999996</v>
      </c>
      <c r="BE16" s="9">
        <v>6.649</v>
      </c>
      <c r="BF16" s="9">
        <v>8.4090000000000007</v>
      </c>
      <c r="BG16" s="9">
        <v>3.6480000000000001</v>
      </c>
      <c r="BH16" s="9">
        <v>4.7619999999999996</v>
      </c>
      <c r="BI16" s="9">
        <v>26</v>
      </c>
      <c r="BJ16" s="9">
        <v>28.190999999999999</v>
      </c>
      <c r="BK16" s="9">
        <v>26</v>
      </c>
      <c r="BL16" s="9">
        <v>22.202999999999999</v>
      </c>
      <c r="BM16" s="9">
        <v>6.9080000000000004</v>
      </c>
      <c r="BN16" s="9">
        <v>15.295999999999999</v>
      </c>
      <c r="BO16" s="9">
        <v>4.702</v>
      </c>
      <c r="BP16" s="9">
        <v>2.9820000000000002</v>
      </c>
      <c r="BQ16" s="9">
        <v>1.72</v>
      </c>
      <c r="BR16" s="9">
        <v>5.7009999999999996</v>
      </c>
      <c r="BS16" s="9">
        <v>0.66200000000000003</v>
      </c>
      <c r="BT16" s="9">
        <v>5.0389999999999997</v>
      </c>
      <c r="BU16" s="9">
        <v>3.8929999999999998</v>
      </c>
      <c r="BV16" s="9">
        <v>0</v>
      </c>
      <c r="BW16" s="9">
        <v>3.8929999999999998</v>
      </c>
      <c r="BX16" s="9">
        <v>7.9080000000000004</v>
      </c>
      <c r="BY16" s="9">
        <v>3.2639999999999998</v>
      </c>
      <c r="BZ16" s="9">
        <v>4.6440000000000001</v>
      </c>
      <c r="CA16" s="9">
        <v>17.66</v>
      </c>
      <c r="CB16" s="9">
        <v>14.544</v>
      </c>
      <c r="CC16" s="9">
        <v>18.713999999999999</v>
      </c>
      <c r="CD16" s="9">
        <v>1.3580000000000001</v>
      </c>
      <c r="CE16" s="9">
        <v>0</v>
      </c>
      <c r="CF16" s="9">
        <v>1.3580000000000001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0.72099999999999997</v>
      </c>
      <c r="CN16" s="9">
        <v>0</v>
      </c>
      <c r="CO16" s="9">
        <v>0.72099999999999997</v>
      </c>
      <c r="CP16" s="9">
        <v>0.63700000000000001</v>
      </c>
      <c r="CQ16" s="9">
        <v>0</v>
      </c>
      <c r="CR16" s="9">
        <v>0.63700000000000001</v>
      </c>
      <c r="CS16" s="9">
        <v>31.295999999999999</v>
      </c>
      <c r="CT16" s="9">
        <v>0</v>
      </c>
      <c r="CU16" s="9">
        <v>31.295999999999999</v>
      </c>
      <c r="CV16" s="9">
        <v>282.81900000000002</v>
      </c>
      <c r="CW16" s="9">
        <v>95.08</v>
      </c>
      <c r="CX16" s="9">
        <v>187.738</v>
      </c>
      <c r="CY16" s="9">
        <v>30.106000000000002</v>
      </c>
      <c r="CZ16" s="9">
        <v>13.401</v>
      </c>
      <c r="DA16" s="9">
        <v>16.704999999999998</v>
      </c>
      <c r="DB16" s="9">
        <v>46.113</v>
      </c>
      <c r="DC16" s="9">
        <v>12.086</v>
      </c>
      <c r="DD16" s="9">
        <v>34.027000000000001</v>
      </c>
      <c r="DE16" s="9">
        <v>84.32</v>
      </c>
      <c r="DF16" s="9">
        <v>27.04</v>
      </c>
      <c r="DG16" s="9">
        <v>57.28</v>
      </c>
      <c r="DH16" s="9">
        <v>122.28</v>
      </c>
      <c r="DI16" s="9">
        <v>42.554000000000002</v>
      </c>
      <c r="DJ16" s="9">
        <v>79.725999999999999</v>
      </c>
      <c r="DK16" s="9">
        <v>34</v>
      </c>
      <c r="DL16" s="9">
        <v>39</v>
      </c>
      <c r="DM16" s="9">
        <v>34</v>
      </c>
      <c r="DN16" s="9">
        <v>90.363</v>
      </c>
      <c r="DO16" s="9">
        <v>20.939</v>
      </c>
      <c r="DP16" s="9">
        <v>69.424000000000007</v>
      </c>
      <c r="DQ16" s="9">
        <v>10.707000000000001</v>
      </c>
      <c r="DR16" s="9">
        <v>4.3899999999999997</v>
      </c>
      <c r="DS16" s="9">
        <v>6.3170000000000002</v>
      </c>
      <c r="DT16" s="9">
        <v>14.589</v>
      </c>
      <c r="DU16" s="9">
        <v>0.68300000000000005</v>
      </c>
      <c r="DV16" s="9">
        <v>13.906000000000001</v>
      </c>
      <c r="DW16" s="9">
        <v>22.414000000000001</v>
      </c>
      <c r="DX16" s="9">
        <v>5.4859999999999998</v>
      </c>
      <c r="DY16" s="9">
        <v>16.928000000000001</v>
      </c>
      <c r="DZ16" s="9">
        <v>42.652999999999999</v>
      </c>
      <c r="EA16" s="9">
        <v>10.379</v>
      </c>
      <c r="EB16" s="9">
        <v>32.274000000000001</v>
      </c>
      <c r="EC16" s="9">
        <v>46.4</v>
      </c>
      <c r="ED16" s="9">
        <v>50.621000000000002</v>
      </c>
      <c r="EE16" s="9">
        <v>43.854999999999997</v>
      </c>
      <c r="EF16" s="9">
        <v>192.45599999999999</v>
      </c>
      <c r="EG16" s="9">
        <v>74.141000000000005</v>
      </c>
      <c r="EH16" s="9">
        <v>118.31399999999999</v>
      </c>
      <c r="EI16" s="9">
        <v>19.399000000000001</v>
      </c>
      <c r="EJ16" s="9">
        <v>9.0109999999999992</v>
      </c>
      <c r="EK16" s="9">
        <v>10.388</v>
      </c>
      <c r="EL16" s="9">
        <v>31.524000000000001</v>
      </c>
      <c r="EM16" s="9">
        <v>11.403</v>
      </c>
      <c r="EN16" s="9">
        <v>20.120999999999999</v>
      </c>
      <c r="EO16" s="9">
        <v>61.905000000000001</v>
      </c>
      <c r="EP16" s="9">
        <v>21.553000000000001</v>
      </c>
      <c r="EQ16" s="9">
        <v>40.351999999999997</v>
      </c>
      <c r="ER16" s="9">
        <v>79.626999999999995</v>
      </c>
      <c r="ES16" s="9">
        <v>32.173999999999999</v>
      </c>
      <c r="ET16" s="9">
        <v>47.453000000000003</v>
      </c>
      <c r="EU16" s="9">
        <v>34</v>
      </c>
      <c r="EV16" s="9">
        <v>34</v>
      </c>
      <c r="EW16" s="9">
        <v>33.390999999999998</v>
      </c>
      <c r="EX16" s="9">
        <v>41.587000000000003</v>
      </c>
      <c r="EY16" s="9">
        <v>23.852</v>
      </c>
      <c r="EZ16" s="9">
        <v>17.736000000000001</v>
      </c>
      <c r="FA16" s="9">
        <v>7.9470000000000001</v>
      </c>
      <c r="FB16" s="9">
        <v>5.3019999999999996</v>
      </c>
      <c r="FC16" s="9">
        <v>2.645</v>
      </c>
      <c r="FD16" s="9">
        <v>4.657</v>
      </c>
      <c r="FE16" s="9">
        <v>2.9009999999999998</v>
      </c>
      <c r="FF16" s="9">
        <v>1.756</v>
      </c>
      <c r="FG16" s="9">
        <v>13.85</v>
      </c>
      <c r="FH16" s="9">
        <v>9.6630000000000003</v>
      </c>
      <c r="FI16" s="9">
        <v>4.1870000000000003</v>
      </c>
      <c r="FJ16" s="9">
        <v>15.132999999999999</v>
      </c>
      <c r="FK16" s="9">
        <v>5.9859999999999998</v>
      </c>
      <c r="FL16" s="9">
        <v>9.1479999999999997</v>
      </c>
      <c r="FM16" s="9">
        <v>26</v>
      </c>
      <c r="FN16" s="9">
        <v>26</v>
      </c>
      <c r="FO16" s="9">
        <v>52</v>
      </c>
      <c r="FP16" s="9">
        <v>145.29</v>
      </c>
      <c r="FQ16" s="9">
        <v>39.728999999999999</v>
      </c>
      <c r="FR16" s="9">
        <v>105.56100000000001</v>
      </c>
      <c r="FS16" s="9">
        <v>15.712999999999999</v>
      </c>
      <c r="FT16" s="9">
        <v>4.3159999999999998</v>
      </c>
      <c r="FU16" s="9">
        <v>11.397</v>
      </c>
      <c r="FV16" s="9">
        <v>22.35</v>
      </c>
      <c r="FW16" s="9">
        <v>5.4260000000000002</v>
      </c>
      <c r="FX16" s="9">
        <v>16.923999999999999</v>
      </c>
      <c r="FY16" s="9">
        <v>45.033000000000001</v>
      </c>
      <c r="FZ16" s="9">
        <v>13.189</v>
      </c>
      <c r="GA16" s="9">
        <v>31.844000000000001</v>
      </c>
      <c r="GB16" s="9">
        <v>62.194000000000003</v>
      </c>
      <c r="GC16" s="9">
        <v>16.797000000000001</v>
      </c>
      <c r="GD16" s="9">
        <v>45.396000000000001</v>
      </c>
      <c r="GE16" s="9">
        <v>35.941000000000003</v>
      </c>
      <c r="GF16" s="9">
        <v>31.184999999999999</v>
      </c>
      <c r="GG16" s="9">
        <v>39</v>
      </c>
      <c r="GH16" s="9">
        <v>179.11600000000001</v>
      </c>
      <c r="GI16" s="9">
        <v>79.203000000000003</v>
      </c>
      <c r="GJ16" s="9">
        <v>99.912000000000006</v>
      </c>
      <c r="GK16" s="9">
        <v>22.34</v>
      </c>
      <c r="GL16" s="9">
        <v>14.385999999999999</v>
      </c>
      <c r="GM16" s="9">
        <v>7.9539999999999997</v>
      </c>
      <c r="GN16" s="9">
        <v>28.42</v>
      </c>
      <c r="GO16" s="9">
        <v>9.5619999999999994</v>
      </c>
      <c r="GP16" s="9">
        <v>18.858000000000001</v>
      </c>
      <c r="GQ16" s="9">
        <v>53.137</v>
      </c>
      <c r="GR16" s="9">
        <v>23.513999999999999</v>
      </c>
      <c r="GS16" s="9">
        <v>29.623000000000001</v>
      </c>
      <c r="GT16" s="9">
        <v>75.218999999999994</v>
      </c>
      <c r="GU16" s="9">
        <v>31.742000000000001</v>
      </c>
      <c r="GV16" s="9">
        <v>43.478000000000002</v>
      </c>
      <c r="GW16" s="9">
        <v>30</v>
      </c>
      <c r="GX16" s="9">
        <v>28.693999999999999</v>
      </c>
      <c r="GY16" s="9">
        <v>30</v>
      </c>
      <c r="GZ16" s="9">
        <v>101.485</v>
      </c>
      <c r="HA16" s="9">
        <v>27.43</v>
      </c>
      <c r="HB16" s="9">
        <v>74.055000000000007</v>
      </c>
      <c r="HC16" s="9">
        <v>12.316000000000001</v>
      </c>
      <c r="HD16" s="9">
        <v>3.3079999999999998</v>
      </c>
      <c r="HE16" s="9">
        <v>9.0079999999999991</v>
      </c>
      <c r="HF16" s="9">
        <v>16.716000000000001</v>
      </c>
      <c r="HG16" s="9">
        <v>4.8559999999999999</v>
      </c>
      <c r="HH16" s="9">
        <v>11.86</v>
      </c>
      <c r="HI16" s="9">
        <v>29.495999999999999</v>
      </c>
      <c r="HJ16" s="9">
        <v>6.8029999999999999</v>
      </c>
      <c r="HK16" s="9">
        <v>22.693000000000001</v>
      </c>
      <c r="HL16" s="9">
        <v>42.957000000000001</v>
      </c>
      <c r="HM16" s="9">
        <v>12.462999999999999</v>
      </c>
      <c r="HN16" s="9">
        <v>30.494</v>
      </c>
      <c r="HO16" s="9">
        <v>34.436</v>
      </c>
      <c r="HP16" s="9">
        <v>40.158999999999999</v>
      </c>
      <c r="HQ16" s="9">
        <v>34.328000000000003</v>
      </c>
      <c r="HR16" s="9">
        <v>43.805</v>
      </c>
      <c r="HS16" s="9">
        <v>12.298</v>
      </c>
      <c r="HT16" s="9">
        <v>31.506</v>
      </c>
      <c r="HU16" s="9">
        <v>3.3969999999999998</v>
      </c>
      <c r="HV16" s="9">
        <v>1.0089999999999999</v>
      </c>
      <c r="HW16" s="9">
        <v>2.3889999999999998</v>
      </c>
      <c r="HX16" s="9">
        <v>5.6340000000000003</v>
      </c>
      <c r="HY16" s="9">
        <v>0.56999999999999995</v>
      </c>
      <c r="HZ16" s="9">
        <v>5.0640000000000001</v>
      </c>
      <c r="IA16" s="9">
        <v>15.537000000000001</v>
      </c>
      <c r="IB16" s="9">
        <v>6.3860000000000001</v>
      </c>
      <c r="IC16" s="9">
        <v>9.1509999999999998</v>
      </c>
      <c r="ID16" s="9">
        <v>19.236999999999998</v>
      </c>
      <c r="IE16" s="9">
        <v>4.3339999999999996</v>
      </c>
      <c r="IF16" s="9">
        <v>14.903</v>
      </c>
      <c r="IG16" s="9">
        <v>39</v>
      </c>
      <c r="IH16" s="9">
        <v>26.625</v>
      </c>
      <c r="II16" s="9">
        <v>48.133000000000003</v>
      </c>
      <c r="IJ16" s="9">
        <v>97.911000000000001</v>
      </c>
      <c r="IK16" s="9">
        <v>34.36</v>
      </c>
      <c r="IL16" s="9">
        <v>63.552</v>
      </c>
      <c r="IM16" s="9">
        <v>8.9760000000000009</v>
      </c>
      <c r="IN16" s="9">
        <v>4.282</v>
      </c>
      <c r="IO16" s="9">
        <v>4.6950000000000003</v>
      </c>
      <c r="IP16" s="9">
        <v>17.55</v>
      </c>
      <c r="IQ16" s="9">
        <v>4.3600000000000003</v>
      </c>
    </row>
    <row r="17" spans="1:251">
      <c r="A17" s="10">
        <v>44228</v>
      </c>
      <c r="B17" s="9">
        <v>9.0429999999999993</v>
      </c>
      <c r="C17" s="9">
        <v>6.2889999999999997</v>
      </c>
      <c r="D17" s="9">
        <v>27.658999999999999</v>
      </c>
      <c r="E17" s="9">
        <v>14.531000000000001</v>
      </c>
      <c r="F17" s="9">
        <v>13.128</v>
      </c>
      <c r="G17" s="9">
        <v>52</v>
      </c>
      <c r="H17" s="9">
        <v>51.223999999999997</v>
      </c>
      <c r="I17" s="9">
        <v>52</v>
      </c>
      <c r="J17" s="9">
        <v>10.407</v>
      </c>
      <c r="K17" s="9">
        <v>5.0609999999999999</v>
      </c>
      <c r="L17" s="9">
        <v>5.3460000000000001</v>
      </c>
      <c r="M17" s="9">
        <v>1.885</v>
      </c>
      <c r="N17" s="9">
        <v>0</v>
      </c>
      <c r="O17" s="9">
        <v>1.885</v>
      </c>
      <c r="P17" s="9">
        <v>0.94099999999999995</v>
      </c>
      <c r="Q17" s="9">
        <v>0.94099999999999995</v>
      </c>
      <c r="R17" s="9">
        <v>0</v>
      </c>
      <c r="S17" s="9">
        <v>1.0229999999999999</v>
      </c>
      <c r="T17" s="9">
        <v>0.59299999999999997</v>
      </c>
      <c r="U17" s="9">
        <v>0.43</v>
      </c>
      <c r="V17" s="9">
        <v>6.5590000000000002</v>
      </c>
      <c r="W17" s="9">
        <v>3.5270000000000001</v>
      </c>
      <c r="X17" s="9">
        <v>3.032</v>
      </c>
      <c r="Y17" s="9">
        <v>52</v>
      </c>
      <c r="Z17" s="9">
        <v>52</v>
      </c>
      <c r="AA17" s="9">
        <v>51.018000000000001</v>
      </c>
      <c r="AB17" s="9">
        <v>36.442999999999998</v>
      </c>
      <c r="AC17" s="9">
        <v>18.849</v>
      </c>
      <c r="AD17" s="9">
        <v>17.594999999999999</v>
      </c>
      <c r="AE17" s="9">
        <v>3.8519999999999999</v>
      </c>
      <c r="AF17" s="9">
        <v>2.5579999999999998</v>
      </c>
      <c r="AG17" s="9">
        <v>1.294</v>
      </c>
      <c r="AH17" s="9">
        <v>7.7039999999999997</v>
      </c>
      <c r="AI17" s="9">
        <v>2.5790000000000002</v>
      </c>
      <c r="AJ17" s="9">
        <v>5.125</v>
      </c>
      <c r="AK17" s="9">
        <v>10.279</v>
      </c>
      <c r="AL17" s="9">
        <v>5.69</v>
      </c>
      <c r="AM17" s="9">
        <v>4.5890000000000004</v>
      </c>
      <c r="AN17" s="9">
        <v>14.609</v>
      </c>
      <c r="AO17" s="9">
        <v>8.0210000000000008</v>
      </c>
      <c r="AP17" s="9">
        <v>6.5880000000000001</v>
      </c>
      <c r="AQ17" s="9">
        <v>37.692</v>
      </c>
      <c r="AR17" s="9">
        <v>34.097999999999999</v>
      </c>
      <c r="AS17" s="9">
        <v>40.152000000000001</v>
      </c>
      <c r="AT17" s="9">
        <v>21.946999999999999</v>
      </c>
      <c r="AU17" s="9">
        <v>11.41</v>
      </c>
      <c r="AV17" s="9">
        <v>10.538</v>
      </c>
      <c r="AW17" s="9">
        <v>2.57</v>
      </c>
      <c r="AX17" s="9">
        <v>1.276</v>
      </c>
      <c r="AY17" s="9">
        <v>1.294</v>
      </c>
      <c r="AZ17" s="9">
        <v>4.5419999999999998</v>
      </c>
      <c r="BA17" s="9">
        <v>2.5790000000000002</v>
      </c>
      <c r="BB17" s="9">
        <v>1.9630000000000001</v>
      </c>
      <c r="BC17" s="9">
        <v>6.0339999999999998</v>
      </c>
      <c r="BD17" s="9">
        <v>2.7040000000000002</v>
      </c>
      <c r="BE17" s="9">
        <v>3.33</v>
      </c>
      <c r="BF17" s="9">
        <v>8.8019999999999996</v>
      </c>
      <c r="BG17" s="9">
        <v>4.851</v>
      </c>
      <c r="BH17" s="9">
        <v>3.9510000000000001</v>
      </c>
      <c r="BI17" s="9">
        <v>32.496000000000002</v>
      </c>
      <c r="BJ17" s="9">
        <v>26.119</v>
      </c>
      <c r="BK17" s="9">
        <v>43.398000000000003</v>
      </c>
      <c r="BL17" s="9">
        <v>14.496</v>
      </c>
      <c r="BM17" s="9">
        <v>7.4390000000000001</v>
      </c>
      <c r="BN17" s="9">
        <v>7.0570000000000004</v>
      </c>
      <c r="BO17" s="9">
        <v>1.2829999999999999</v>
      </c>
      <c r="BP17" s="9">
        <v>1.2829999999999999</v>
      </c>
      <c r="BQ17" s="9">
        <v>0</v>
      </c>
      <c r="BR17" s="9">
        <v>3.1619999999999999</v>
      </c>
      <c r="BS17" s="9">
        <v>0</v>
      </c>
      <c r="BT17" s="9">
        <v>3.1619999999999999</v>
      </c>
      <c r="BU17" s="9">
        <v>4.2439999999999998</v>
      </c>
      <c r="BV17" s="9">
        <v>2.9860000000000002</v>
      </c>
      <c r="BW17" s="9">
        <v>1.258</v>
      </c>
      <c r="BX17" s="9">
        <v>5.8070000000000004</v>
      </c>
      <c r="BY17" s="9">
        <v>3.17</v>
      </c>
      <c r="BZ17" s="9">
        <v>2.637</v>
      </c>
      <c r="CA17" s="9">
        <v>50</v>
      </c>
      <c r="CB17" s="9">
        <v>50</v>
      </c>
      <c r="CC17" s="9">
        <v>29.684999999999999</v>
      </c>
      <c r="CD17" s="9">
        <v>0.49199999999999999</v>
      </c>
      <c r="CE17" s="9">
        <v>0</v>
      </c>
      <c r="CF17" s="9">
        <v>0.49199999999999999</v>
      </c>
      <c r="CG17" s="9">
        <v>0</v>
      </c>
      <c r="CH17" s="9">
        <v>0</v>
      </c>
      <c r="CI17" s="9">
        <v>0</v>
      </c>
      <c r="CJ17" s="9">
        <v>0.49199999999999999</v>
      </c>
      <c r="CK17" s="9">
        <v>0</v>
      </c>
      <c r="CL17" s="9">
        <v>0.49199999999999999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239.24</v>
      </c>
      <c r="CW17" s="9">
        <v>94.034000000000006</v>
      </c>
      <c r="CX17" s="9">
        <v>145.20599999999999</v>
      </c>
      <c r="CY17" s="9">
        <v>19.818999999999999</v>
      </c>
      <c r="CZ17" s="9">
        <v>7.0309999999999997</v>
      </c>
      <c r="DA17" s="9">
        <v>12.788</v>
      </c>
      <c r="DB17" s="9">
        <v>37.764000000000003</v>
      </c>
      <c r="DC17" s="9">
        <v>12.68</v>
      </c>
      <c r="DD17" s="9">
        <v>25.085000000000001</v>
      </c>
      <c r="DE17" s="9">
        <v>71.765000000000001</v>
      </c>
      <c r="DF17" s="9">
        <v>29.803000000000001</v>
      </c>
      <c r="DG17" s="9">
        <v>41.962000000000003</v>
      </c>
      <c r="DH17" s="9">
        <v>109.892</v>
      </c>
      <c r="DI17" s="9">
        <v>44.52</v>
      </c>
      <c r="DJ17" s="9">
        <v>65.372</v>
      </c>
      <c r="DK17" s="9">
        <v>47</v>
      </c>
      <c r="DL17" s="9">
        <v>47.945</v>
      </c>
      <c r="DM17" s="9">
        <v>47</v>
      </c>
      <c r="DN17" s="9">
        <v>83.275000000000006</v>
      </c>
      <c r="DO17" s="9">
        <v>28</v>
      </c>
      <c r="DP17" s="9">
        <v>55.274999999999999</v>
      </c>
      <c r="DQ17" s="9">
        <v>6.1029999999999998</v>
      </c>
      <c r="DR17" s="9">
        <v>1.53</v>
      </c>
      <c r="DS17" s="9">
        <v>4.5730000000000004</v>
      </c>
      <c r="DT17" s="9">
        <v>8.8360000000000003</v>
      </c>
      <c r="DU17" s="9">
        <v>2.8730000000000002</v>
      </c>
      <c r="DV17" s="9">
        <v>5.9630000000000001</v>
      </c>
      <c r="DW17" s="9">
        <v>25.238</v>
      </c>
      <c r="DX17" s="9">
        <v>11.445</v>
      </c>
      <c r="DY17" s="9">
        <v>13.792999999999999</v>
      </c>
      <c r="DZ17" s="9">
        <v>43.097999999999999</v>
      </c>
      <c r="EA17" s="9">
        <v>12.151999999999999</v>
      </c>
      <c r="EB17" s="9">
        <v>30.946000000000002</v>
      </c>
      <c r="EC17" s="9">
        <v>52</v>
      </c>
      <c r="ED17" s="9">
        <v>47</v>
      </c>
      <c r="EE17" s="9">
        <v>52</v>
      </c>
      <c r="EF17" s="9">
        <v>155.965</v>
      </c>
      <c r="EG17" s="9">
        <v>66.034000000000006</v>
      </c>
      <c r="EH17" s="9">
        <v>89.930999999999997</v>
      </c>
      <c r="EI17" s="9">
        <v>13.715999999999999</v>
      </c>
      <c r="EJ17" s="9">
        <v>5.5010000000000003</v>
      </c>
      <c r="EK17" s="9">
        <v>8.2149999999999999</v>
      </c>
      <c r="EL17" s="9">
        <v>28.928000000000001</v>
      </c>
      <c r="EM17" s="9">
        <v>9.8070000000000004</v>
      </c>
      <c r="EN17" s="9">
        <v>19.120999999999999</v>
      </c>
      <c r="EO17" s="9">
        <v>46.527000000000001</v>
      </c>
      <c r="EP17" s="9">
        <v>18.358000000000001</v>
      </c>
      <c r="EQ17" s="9">
        <v>28.169</v>
      </c>
      <c r="ER17" s="9">
        <v>66.793999999999997</v>
      </c>
      <c r="ES17" s="9">
        <v>32.368000000000002</v>
      </c>
      <c r="ET17" s="9">
        <v>34.426000000000002</v>
      </c>
      <c r="EU17" s="9">
        <v>43</v>
      </c>
      <c r="EV17" s="9">
        <v>50</v>
      </c>
      <c r="EW17" s="9">
        <v>34.180999999999997</v>
      </c>
      <c r="EX17" s="9">
        <v>52.171999999999997</v>
      </c>
      <c r="EY17" s="9">
        <v>27.853999999999999</v>
      </c>
      <c r="EZ17" s="9">
        <v>24.318000000000001</v>
      </c>
      <c r="FA17" s="9">
        <v>2.5230000000000001</v>
      </c>
      <c r="FB17" s="9">
        <v>1.504</v>
      </c>
      <c r="FC17" s="9">
        <v>1.02</v>
      </c>
      <c r="FD17" s="9">
        <v>5.7649999999999997</v>
      </c>
      <c r="FE17" s="9">
        <v>3.2610000000000001</v>
      </c>
      <c r="FF17" s="9">
        <v>2.504</v>
      </c>
      <c r="FG17" s="9">
        <v>20.170999999999999</v>
      </c>
      <c r="FH17" s="9">
        <v>12.191000000000001</v>
      </c>
      <c r="FI17" s="9">
        <v>7.9809999999999999</v>
      </c>
      <c r="FJ17" s="9">
        <v>23.712</v>
      </c>
      <c r="FK17" s="9">
        <v>10.898</v>
      </c>
      <c r="FL17" s="9">
        <v>12.814</v>
      </c>
      <c r="FM17" s="9">
        <v>48</v>
      </c>
      <c r="FN17" s="9">
        <v>47</v>
      </c>
      <c r="FO17" s="9">
        <v>52</v>
      </c>
      <c r="FP17" s="9">
        <v>135.04499999999999</v>
      </c>
      <c r="FQ17" s="9">
        <v>39.360999999999997</v>
      </c>
      <c r="FR17" s="9">
        <v>95.683999999999997</v>
      </c>
      <c r="FS17" s="9">
        <v>10.076000000000001</v>
      </c>
      <c r="FT17" s="9">
        <v>3.5830000000000002</v>
      </c>
      <c r="FU17" s="9">
        <v>6.4930000000000003</v>
      </c>
      <c r="FV17" s="9">
        <v>20.102</v>
      </c>
      <c r="FW17" s="9">
        <v>5.9020000000000001</v>
      </c>
      <c r="FX17" s="9">
        <v>14.2</v>
      </c>
      <c r="FY17" s="9">
        <v>40.488</v>
      </c>
      <c r="FZ17" s="9">
        <v>12.459</v>
      </c>
      <c r="GA17" s="9">
        <v>28.029</v>
      </c>
      <c r="GB17" s="9">
        <v>64.378</v>
      </c>
      <c r="GC17" s="9">
        <v>17.417000000000002</v>
      </c>
      <c r="GD17" s="9">
        <v>46.962000000000003</v>
      </c>
      <c r="GE17" s="9">
        <v>50</v>
      </c>
      <c r="GF17" s="9">
        <v>44.334000000000003</v>
      </c>
      <c r="GG17" s="9">
        <v>50</v>
      </c>
      <c r="GH17" s="9">
        <v>156.36699999999999</v>
      </c>
      <c r="GI17" s="9">
        <v>82.527000000000001</v>
      </c>
      <c r="GJ17" s="9">
        <v>73.840999999999994</v>
      </c>
      <c r="GK17" s="9">
        <v>12.266999999999999</v>
      </c>
      <c r="GL17" s="9">
        <v>4.9530000000000003</v>
      </c>
      <c r="GM17" s="9">
        <v>7.3140000000000001</v>
      </c>
      <c r="GN17" s="9">
        <v>23.427</v>
      </c>
      <c r="GO17" s="9">
        <v>10.039</v>
      </c>
      <c r="GP17" s="9">
        <v>13.388</v>
      </c>
      <c r="GQ17" s="9">
        <v>51.448</v>
      </c>
      <c r="GR17" s="9">
        <v>29.533999999999999</v>
      </c>
      <c r="GS17" s="9">
        <v>21.913</v>
      </c>
      <c r="GT17" s="9">
        <v>69.225999999999999</v>
      </c>
      <c r="GU17" s="9">
        <v>38.000999999999998</v>
      </c>
      <c r="GV17" s="9">
        <v>31.225000000000001</v>
      </c>
      <c r="GW17" s="9">
        <v>47</v>
      </c>
      <c r="GX17" s="9">
        <v>47</v>
      </c>
      <c r="GY17" s="9">
        <v>47</v>
      </c>
      <c r="GZ17" s="9">
        <v>92.558000000000007</v>
      </c>
      <c r="HA17" s="9">
        <v>25.199000000000002</v>
      </c>
      <c r="HB17" s="9">
        <v>67.358999999999995</v>
      </c>
      <c r="HC17" s="9">
        <v>6.8719999999999999</v>
      </c>
      <c r="HD17" s="9">
        <v>2.75</v>
      </c>
      <c r="HE17" s="9">
        <v>4.1219999999999999</v>
      </c>
      <c r="HF17" s="9">
        <v>16.114000000000001</v>
      </c>
      <c r="HG17" s="9">
        <v>3.1360000000000001</v>
      </c>
      <c r="HH17" s="9">
        <v>12.978</v>
      </c>
      <c r="HI17" s="9">
        <v>28.593</v>
      </c>
      <c r="HJ17" s="9">
        <v>7.3170000000000002</v>
      </c>
      <c r="HK17" s="9">
        <v>21.276</v>
      </c>
      <c r="HL17" s="9">
        <v>40.978999999999999</v>
      </c>
      <c r="HM17" s="9">
        <v>11.996</v>
      </c>
      <c r="HN17" s="9">
        <v>28.984000000000002</v>
      </c>
      <c r="HO17" s="9">
        <v>47</v>
      </c>
      <c r="HP17" s="9">
        <v>35.134999999999998</v>
      </c>
      <c r="HQ17" s="9">
        <v>47</v>
      </c>
      <c r="HR17" s="9">
        <v>42.487000000000002</v>
      </c>
      <c r="HS17" s="9">
        <v>14.163</v>
      </c>
      <c r="HT17" s="9">
        <v>28.324999999999999</v>
      </c>
      <c r="HU17" s="9">
        <v>3.2040000000000002</v>
      </c>
      <c r="HV17" s="9">
        <v>0.83299999999999996</v>
      </c>
      <c r="HW17" s="9">
        <v>2.3719999999999999</v>
      </c>
      <c r="HX17" s="9">
        <v>3.9889999999999999</v>
      </c>
      <c r="HY17" s="9">
        <v>2.7669999999999999</v>
      </c>
      <c r="HZ17" s="9">
        <v>1.222</v>
      </c>
      <c r="IA17" s="9">
        <v>11.895</v>
      </c>
      <c r="IB17" s="9">
        <v>5.1420000000000003</v>
      </c>
      <c r="IC17" s="9">
        <v>6.7530000000000001</v>
      </c>
      <c r="ID17" s="9">
        <v>23.399000000000001</v>
      </c>
      <c r="IE17" s="9">
        <v>5.4210000000000003</v>
      </c>
      <c r="IF17" s="9">
        <v>17.978000000000002</v>
      </c>
      <c r="IG17" s="9">
        <v>52</v>
      </c>
      <c r="IH17" s="9">
        <v>45.518999999999998</v>
      </c>
      <c r="II17" s="9">
        <v>52</v>
      </c>
      <c r="IJ17" s="9">
        <v>79.393000000000001</v>
      </c>
      <c r="IK17" s="9">
        <v>30.831</v>
      </c>
      <c r="IL17" s="9">
        <v>48.561999999999998</v>
      </c>
      <c r="IM17" s="9">
        <v>6.5759999999999996</v>
      </c>
      <c r="IN17" s="9">
        <v>1.6539999999999999</v>
      </c>
      <c r="IO17" s="9">
        <v>4.9219999999999997</v>
      </c>
      <c r="IP17" s="9">
        <v>10.696</v>
      </c>
      <c r="IQ17" s="9">
        <v>2.4180000000000001</v>
      </c>
    </row>
    <row r="18" spans="1:251">
      <c r="A18" s="10">
        <v>44593</v>
      </c>
      <c r="B18" s="9">
        <v>7.1449999999999996</v>
      </c>
      <c r="C18" s="9">
        <v>5.0449999999999999</v>
      </c>
      <c r="D18" s="9">
        <v>24.388000000000002</v>
      </c>
      <c r="E18" s="9">
        <v>14.194000000000001</v>
      </c>
      <c r="F18" s="9">
        <v>10.194000000000001</v>
      </c>
      <c r="G18" s="9">
        <v>35.756</v>
      </c>
      <c r="H18" s="9">
        <v>32.57</v>
      </c>
      <c r="I18" s="9">
        <v>38.628999999999998</v>
      </c>
      <c r="J18" s="9">
        <v>2.72</v>
      </c>
      <c r="K18" s="9">
        <v>0.51500000000000001</v>
      </c>
      <c r="L18" s="9">
        <v>2.2050000000000001</v>
      </c>
      <c r="M18" s="9">
        <v>0.42199999999999999</v>
      </c>
      <c r="N18" s="9">
        <v>0</v>
      </c>
      <c r="O18" s="9">
        <v>0.42199999999999999</v>
      </c>
      <c r="P18" s="9">
        <v>0</v>
      </c>
      <c r="Q18" s="9">
        <v>0</v>
      </c>
      <c r="R18" s="9">
        <v>0</v>
      </c>
      <c r="S18" s="9">
        <v>1.292</v>
      </c>
      <c r="T18" s="9">
        <v>0</v>
      </c>
      <c r="U18" s="9">
        <v>1.292</v>
      </c>
      <c r="V18" s="9">
        <v>1.006</v>
      </c>
      <c r="W18" s="9">
        <v>0.51500000000000001</v>
      </c>
      <c r="X18" s="9">
        <v>0.49199999999999999</v>
      </c>
      <c r="Y18" s="9">
        <v>26</v>
      </c>
      <c r="Z18" s="9">
        <v>0</v>
      </c>
      <c r="AA18" s="9">
        <v>26</v>
      </c>
      <c r="AB18" s="9">
        <v>27.219000000000001</v>
      </c>
      <c r="AC18" s="9">
        <v>12.436999999999999</v>
      </c>
      <c r="AD18" s="9">
        <v>14.782</v>
      </c>
      <c r="AE18" s="9">
        <v>1.5209999999999999</v>
      </c>
      <c r="AF18" s="9">
        <v>1.0589999999999999</v>
      </c>
      <c r="AG18" s="9">
        <v>0.46200000000000002</v>
      </c>
      <c r="AH18" s="9">
        <v>4.2229999999999999</v>
      </c>
      <c r="AI18" s="9">
        <v>2.508</v>
      </c>
      <c r="AJ18" s="9">
        <v>1.7150000000000001</v>
      </c>
      <c r="AK18" s="9">
        <v>8.2870000000000008</v>
      </c>
      <c r="AL18" s="9">
        <v>3.8359999999999999</v>
      </c>
      <c r="AM18" s="9">
        <v>4.4509999999999996</v>
      </c>
      <c r="AN18" s="9">
        <v>13.188000000000001</v>
      </c>
      <c r="AO18" s="9">
        <v>5.0339999999999998</v>
      </c>
      <c r="AP18" s="9">
        <v>8.1539999999999999</v>
      </c>
      <c r="AQ18" s="9">
        <v>48.356000000000002</v>
      </c>
      <c r="AR18" s="9">
        <v>27.812000000000001</v>
      </c>
      <c r="AS18" s="9">
        <v>52</v>
      </c>
      <c r="AT18" s="9">
        <v>17.640999999999998</v>
      </c>
      <c r="AU18" s="9">
        <v>6.0670000000000002</v>
      </c>
      <c r="AV18" s="9">
        <v>11.574</v>
      </c>
      <c r="AW18" s="9">
        <v>0.98</v>
      </c>
      <c r="AX18" s="9">
        <v>0.51800000000000002</v>
      </c>
      <c r="AY18" s="9">
        <v>0.46200000000000002</v>
      </c>
      <c r="AZ18" s="9">
        <v>2.0310000000000001</v>
      </c>
      <c r="BA18" s="9">
        <v>0.76600000000000001</v>
      </c>
      <c r="BB18" s="9">
        <v>1.2649999999999999</v>
      </c>
      <c r="BC18" s="9">
        <v>4.742</v>
      </c>
      <c r="BD18" s="9">
        <v>1.7310000000000001</v>
      </c>
      <c r="BE18" s="9">
        <v>3.0110000000000001</v>
      </c>
      <c r="BF18" s="9">
        <v>9.8870000000000005</v>
      </c>
      <c r="BG18" s="9">
        <v>3.0510000000000002</v>
      </c>
      <c r="BH18" s="9">
        <v>6.8360000000000003</v>
      </c>
      <c r="BI18" s="9">
        <v>52</v>
      </c>
      <c r="BJ18" s="9">
        <v>42.609000000000002</v>
      </c>
      <c r="BK18" s="9">
        <v>52.704999999999998</v>
      </c>
      <c r="BL18" s="9">
        <v>9.5779999999999994</v>
      </c>
      <c r="BM18" s="9">
        <v>6.37</v>
      </c>
      <c r="BN18" s="9">
        <v>3.2080000000000002</v>
      </c>
      <c r="BO18" s="9">
        <v>0.54100000000000004</v>
      </c>
      <c r="BP18" s="9">
        <v>0.54100000000000004</v>
      </c>
      <c r="BQ18" s="9">
        <v>0</v>
      </c>
      <c r="BR18" s="9">
        <v>2.1909999999999998</v>
      </c>
      <c r="BS18" s="9">
        <v>1.742</v>
      </c>
      <c r="BT18" s="9">
        <v>0.45</v>
      </c>
      <c r="BU18" s="9">
        <v>3.5449999999999999</v>
      </c>
      <c r="BV18" s="9">
        <v>2.105</v>
      </c>
      <c r="BW18" s="9">
        <v>1.4410000000000001</v>
      </c>
      <c r="BX18" s="9">
        <v>3.3</v>
      </c>
      <c r="BY18" s="9">
        <v>1.9830000000000001</v>
      </c>
      <c r="BZ18" s="9">
        <v>1.3169999999999999</v>
      </c>
      <c r="CA18" s="9">
        <v>26.638999999999999</v>
      </c>
      <c r="CB18" s="9">
        <v>21.87</v>
      </c>
      <c r="CC18" s="9">
        <v>50.078000000000003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182.79300000000001</v>
      </c>
      <c r="CW18" s="9">
        <v>73.066000000000003</v>
      </c>
      <c r="CX18" s="9">
        <v>109.726</v>
      </c>
      <c r="CY18" s="9">
        <v>16.007000000000001</v>
      </c>
      <c r="CZ18" s="9">
        <v>7.35</v>
      </c>
      <c r="DA18" s="9">
        <v>8.6579999999999995</v>
      </c>
      <c r="DB18" s="9">
        <v>37.021000000000001</v>
      </c>
      <c r="DC18" s="9">
        <v>17.844999999999999</v>
      </c>
      <c r="DD18" s="9">
        <v>19.175999999999998</v>
      </c>
      <c r="DE18" s="9">
        <v>47.414000000000001</v>
      </c>
      <c r="DF18" s="9">
        <v>18.271999999999998</v>
      </c>
      <c r="DG18" s="9">
        <v>29.141999999999999</v>
      </c>
      <c r="DH18" s="9">
        <v>82.350999999999999</v>
      </c>
      <c r="DI18" s="9">
        <v>29.6</v>
      </c>
      <c r="DJ18" s="9">
        <v>52.750999999999998</v>
      </c>
      <c r="DK18" s="9">
        <v>41.584000000000003</v>
      </c>
      <c r="DL18" s="9">
        <v>26</v>
      </c>
      <c r="DM18" s="9">
        <v>47</v>
      </c>
      <c r="DN18" s="9">
        <v>55.087000000000003</v>
      </c>
      <c r="DO18" s="9">
        <v>15.574</v>
      </c>
      <c r="DP18" s="9">
        <v>39.512999999999998</v>
      </c>
      <c r="DQ18" s="9">
        <v>3.5569999999999999</v>
      </c>
      <c r="DR18" s="9">
        <v>1.2709999999999999</v>
      </c>
      <c r="DS18" s="9">
        <v>2.286</v>
      </c>
      <c r="DT18" s="9">
        <v>10.846</v>
      </c>
      <c r="DU18" s="9">
        <v>3.1920000000000002</v>
      </c>
      <c r="DV18" s="9">
        <v>7.6529999999999996</v>
      </c>
      <c r="DW18" s="9">
        <v>10.211</v>
      </c>
      <c r="DX18" s="9">
        <v>4.8579999999999997</v>
      </c>
      <c r="DY18" s="9">
        <v>5.3529999999999998</v>
      </c>
      <c r="DZ18" s="9">
        <v>30.472999999999999</v>
      </c>
      <c r="EA18" s="9">
        <v>6.2530000000000001</v>
      </c>
      <c r="EB18" s="9">
        <v>24.221</v>
      </c>
      <c r="EC18" s="9">
        <v>52</v>
      </c>
      <c r="ED18" s="9">
        <v>30.706</v>
      </c>
      <c r="EE18" s="9">
        <v>52</v>
      </c>
      <c r="EF18" s="9">
        <v>127.706</v>
      </c>
      <c r="EG18" s="9">
        <v>57.491999999999997</v>
      </c>
      <c r="EH18" s="9">
        <v>70.212999999999994</v>
      </c>
      <c r="EI18" s="9">
        <v>12.45</v>
      </c>
      <c r="EJ18" s="9">
        <v>6.0780000000000003</v>
      </c>
      <c r="EK18" s="9">
        <v>6.3719999999999999</v>
      </c>
      <c r="EL18" s="9">
        <v>26.175000000000001</v>
      </c>
      <c r="EM18" s="9">
        <v>14.653</v>
      </c>
      <c r="EN18" s="9">
        <v>11.522</v>
      </c>
      <c r="EO18" s="9">
        <v>37.203000000000003</v>
      </c>
      <c r="EP18" s="9">
        <v>13.413</v>
      </c>
      <c r="EQ18" s="9">
        <v>23.789000000000001</v>
      </c>
      <c r="ER18" s="9">
        <v>51.878</v>
      </c>
      <c r="ES18" s="9">
        <v>23.347999999999999</v>
      </c>
      <c r="ET18" s="9">
        <v>28.53</v>
      </c>
      <c r="EU18" s="9">
        <v>26</v>
      </c>
      <c r="EV18" s="9">
        <v>26</v>
      </c>
      <c r="EW18" s="9">
        <v>26.202999999999999</v>
      </c>
      <c r="EX18" s="9">
        <v>47.750999999999998</v>
      </c>
      <c r="EY18" s="9">
        <v>26.34</v>
      </c>
      <c r="EZ18" s="9">
        <v>21.411000000000001</v>
      </c>
      <c r="FA18" s="9">
        <v>2.4129999999999998</v>
      </c>
      <c r="FB18" s="9">
        <v>2.4129999999999998</v>
      </c>
      <c r="FC18" s="9">
        <v>0</v>
      </c>
      <c r="FD18" s="9">
        <v>6.7610000000000001</v>
      </c>
      <c r="FE18" s="9">
        <v>2.2629999999999999</v>
      </c>
      <c r="FF18" s="9">
        <v>4.4980000000000002</v>
      </c>
      <c r="FG18" s="9">
        <v>10.098000000000001</v>
      </c>
      <c r="FH18" s="9">
        <v>5.5919999999999996</v>
      </c>
      <c r="FI18" s="9">
        <v>4.5049999999999999</v>
      </c>
      <c r="FJ18" s="9">
        <v>28.478999999999999</v>
      </c>
      <c r="FK18" s="9">
        <v>16.071999999999999</v>
      </c>
      <c r="FL18" s="9">
        <v>12.407</v>
      </c>
      <c r="FM18" s="9">
        <v>52</v>
      </c>
      <c r="FN18" s="9">
        <v>77.337999999999994</v>
      </c>
      <c r="FO18" s="9">
        <v>52</v>
      </c>
      <c r="FP18" s="9">
        <v>118.837</v>
      </c>
      <c r="FQ18" s="9">
        <v>38.381</v>
      </c>
      <c r="FR18" s="9">
        <v>80.456000000000003</v>
      </c>
      <c r="FS18" s="9">
        <v>8.3249999999999993</v>
      </c>
      <c r="FT18" s="9">
        <v>4.6349999999999998</v>
      </c>
      <c r="FU18" s="9">
        <v>3.69</v>
      </c>
      <c r="FV18" s="9">
        <v>17.908000000000001</v>
      </c>
      <c r="FW18" s="9">
        <v>4.8520000000000003</v>
      </c>
      <c r="FX18" s="9">
        <v>13.055999999999999</v>
      </c>
      <c r="FY18" s="9">
        <v>32.284999999999997</v>
      </c>
      <c r="FZ18" s="9">
        <v>10.315</v>
      </c>
      <c r="GA18" s="9">
        <v>21.969000000000001</v>
      </c>
      <c r="GB18" s="9">
        <v>60.32</v>
      </c>
      <c r="GC18" s="9">
        <v>18.579000000000001</v>
      </c>
      <c r="GD18" s="9">
        <v>41.741</v>
      </c>
      <c r="GE18" s="9">
        <v>52</v>
      </c>
      <c r="GF18" s="9">
        <v>47.899000000000001</v>
      </c>
      <c r="GG18" s="9">
        <v>52</v>
      </c>
      <c r="GH18" s="9">
        <v>111.70699999999999</v>
      </c>
      <c r="GI18" s="9">
        <v>61.024999999999999</v>
      </c>
      <c r="GJ18" s="9">
        <v>50.680999999999997</v>
      </c>
      <c r="GK18" s="9">
        <v>10.096</v>
      </c>
      <c r="GL18" s="9">
        <v>5.1280000000000001</v>
      </c>
      <c r="GM18" s="9">
        <v>4.9669999999999996</v>
      </c>
      <c r="GN18" s="9">
        <v>25.873999999999999</v>
      </c>
      <c r="GO18" s="9">
        <v>15.256</v>
      </c>
      <c r="GP18" s="9">
        <v>10.618</v>
      </c>
      <c r="GQ18" s="9">
        <v>25.227</v>
      </c>
      <c r="GR18" s="9">
        <v>13.548999999999999</v>
      </c>
      <c r="GS18" s="9">
        <v>11.678000000000001</v>
      </c>
      <c r="GT18" s="9">
        <v>50.51</v>
      </c>
      <c r="GU18" s="9">
        <v>27.093</v>
      </c>
      <c r="GV18" s="9">
        <v>23.417000000000002</v>
      </c>
      <c r="GW18" s="9">
        <v>43.689</v>
      </c>
      <c r="GX18" s="9">
        <v>34.869</v>
      </c>
      <c r="GY18" s="9">
        <v>47.155999999999999</v>
      </c>
      <c r="GZ18" s="9">
        <v>81.293000000000006</v>
      </c>
      <c r="HA18" s="9">
        <v>27.663</v>
      </c>
      <c r="HB18" s="9">
        <v>53.63</v>
      </c>
      <c r="HC18" s="9">
        <v>6.5990000000000002</v>
      </c>
      <c r="HD18" s="9">
        <v>3.4449999999999998</v>
      </c>
      <c r="HE18" s="9">
        <v>3.1539999999999999</v>
      </c>
      <c r="HF18" s="9">
        <v>10.218999999999999</v>
      </c>
      <c r="HG18" s="9">
        <v>1.1850000000000001</v>
      </c>
      <c r="HH18" s="9">
        <v>9.0340000000000007</v>
      </c>
      <c r="HI18" s="9">
        <v>26.759</v>
      </c>
      <c r="HJ18" s="9">
        <v>9.26</v>
      </c>
      <c r="HK18" s="9">
        <v>17.498999999999999</v>
      </c>
      <c r="HL18" s="9">
        <v>37.716000000000001</v>
      </c>
      <c r="HM18" s="9">
        <v>13.773999999999999</v>
      </c>
      <c r="HN18" s="9">
        <v>23.942</v>
      </c>
      <c r="HO18" s="9">
        <v>43</v>
      </c>
      <c r="HP18" s="9">
        <v>50.75</v>
      </c>
      <c r="HQ18" s="9">
        <v>39.805999999999997</v>
      </c>
      <c r="HR18" s="9">
        <v>37.543999999999997</v>
      </c>
      <c r="HS18" s="9">
        <v>10.718</v>
      </c>
      <c r="HT18" s="9">
        <v>26.826000000000001</v>
      </c>
      <c r="HU18" s="9">
        <v>1.726</v>
      </c>
      <c r="HV18" s="9">
        <v>1.19</v>
      </c>
      <c r="HW18" s="9">
        <v>0.53600000000000003</v>
      </c>
      <c r="HX18" s="9">
        <v>7.6890000000000001</v>
      </c>
      <c r="HY18" s="9">
        <v>3.6669999999999998</v>
      </c>
      <c r="HZ18" s="9">
        <v>4.0220000000000002</v>
      </c>
      <c r="IA18" s="9">
        <v>5.5250000000000004</v>
      </c>
      <c r="IB18" s="9">
        <v>1.056</v>
      </c>
      <c r="IC18" s="9">
        <v>4.47</v>
      </c>
      <c r="ID18" s="9">
        <v>22.603999999999999</v>
      </c>
      <c r="IE18" s="9">
        <v>4.8049999999999997</v>
      </c>
      <c r="IF18" s="9">
        <v>17.798999999999999</v>
      </c>
      <c r="IG18" s="9">
        <v>52</v>
      </c>
      <c r="IH18" s="9">
        <v>29.064</v>
      </c>
      <c r="II18" s="9">
        <v>52</v>
      </c>
      <c r="IJ18" s="9">
        <v>55.741</v>
      </c>
      <c r="IK18" s="9">
        <v>28.722000000000001</v>
      </c>
      <c r="IL18" s="9">
        <v>27.018000000000001</v>
      </c>
      <c r="IM18" s="9">
        <v>4.1219999999999999</v>
      </c>
      <c r="IN18" s="9">
        <v>1.9690000000000001</v>
      </c>
      <c r="IO18" s="9">
        <v>2.153</v>
      </c>
      <c r="IP18" s="9">
        <v>9.4380000000000006</v>
      </c>
      <c r="IQ18" s="9">
        <v>5.8040000000000003</v>
      </c>
    </row>
    <row r="19" spans="1:251">
      <c r="A19" s="10">
        <v>44958</v>
      </c>
      <c r="B19" s="9">
        <v>5.9349999999999996</v>
      </c>
      <c r="C19" s="9">
        <v>6.157</v>
      </c>
      <c r="D19" s="9">
        <v>16.559999999999999</v>
      </c>
      <c r="E19" s="9">
        <v>6.9039999999999999</v>
      </c>
      <c r="F19" s="9">
        <v>9.6560000000000006</v>
      </c>
      <c r="G19" s="9">
        <v>22.686</v>
      </c>
      <c r="H19" s="9">
        <v>13.382999999999999</v>
      </c>
      <c r="I19" s="9">
        <v>26</v>
      </c>
      <c r="J19" s="9">
        <v>3.819</v>
      </c>
      <c r="K19" s="9">
        <v>1.266</v>
      </c>
      <c r="L19" s="9">
        <v>2.5529999999999999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1.391</v>
      </c>
      <c r="T19" s="9">
        <v>0</v>
      </c>
      <c r="U19" s="9">
        <v>1.391</v>
      </c>
      <c r="V19" s="9">
        <v>2.4279999999999999</v>
      </c>
      <c r="W19" s="9">
        <v>1.266</v>
      </c>
      <c r="X19" s="9">
        <v>1.161</v>
      </c>
      <c r="Y19" s="9">
        <v>52</v>
      </c>
      <c r="Z19" s="9">
        <v>150.274</v>
      </c>
      <c r="AA19" s="9">
        <v>40.033000000000001</v>
      </c>
      <c r="AB19" s="9">
        <v>30.186</v>
      </c>
      <c r="AC19" s="9">
        <v>8.9540000000000006</v>
      </c>
      <c r="AD19" s="9">
        <v>21.231999999999999</v>
      </c>
      <c r="AE19" s="9">
        <v>3.15</v>
      </c>
      <c r="AF19" s="9">
        <v>0.61299999999999999</v>
      </c>
      <c r="AG19" s="9">
        <v>2.5369999999999999</v>
      </c>
      <c r="AH19" s="9">
        <v>6.0830000000000002</v>
      </c>
      <c r="AI19" s="9">
        <v>1.698</v>
      </c>
      <c r="AJ19" s="9">
        <v>4.3849999999999998</v>
      </c>
      <c r="AK19" s="9">
        <v>10.587</v>
      </c>
      <c r="AL19" s="9">
        <v>3.9239999999999999</v>
      </c>
      <c r="AM19" s="9">
        <v>6.6639999999999997</v>
      </c>
      <c r="AN19" s="9">
        <v>10.365</v>
      </c>
      <c r="AO19" s="9">
        <v>2.7189999999999999</v>
      </c>
      <c r="AP19" s="9">
        <v>7.6459999999999999</v>
      </c>
      <c r="AQ19" s="9">
        <v>24.852</v>
      </c>
      <c r="AR19" s="9">
        <v>26</v>
      </c>
      <c r="AS19" s="9">
        <v>19.832000000000001</v>
      </c>
      <c r="AT19" s="9">
        <v>19.954999999999998</v>
      </c>
      <c r="AU19" s="9">
        <v>5.6580000000000004</v>
      </c>
      <c r="AV19" s="9">
        <v>14.297000000000001</v>
      </c>
      <c r="AW19" s="9">
        <v>2.472</v>
      </c>
      <c r="AX19" s="9">
        <v>0.61299999999999999</v>
      </c>
      <c r="AY19" s="9">
        <v>1.859</v>
      </c>
      <c r="AZ19" s="9">
        <v>3.331</v>
      </c>
      <c r="BA19" s="9">
        <v>0.91700000000000004</v>
      </c>
      <c r="BB19" s="9">
        <v>2.4140000000000001</v>
      </c>
      <c r="BC19" s="9">
        <v>5.9109999999999996</v>
      </c>
      <c r="BD19" s="9">
        <v>2.1669999999999998</v>
      </c>
      <c r="BE19" s="9">
        <v>3.7440000000000002</v>
      </c>
      <c r="BF19" s="9">
        <v>8.2409999999999997</v>
      </c>
      <c r="BG19" s="9">
        <v>1.962</v>
      </c>
      <c r="BH19" s="9">
        <v>6.28</v>
      </c>
      <c r="BI19" s="9">
        <v>30</v>
      </c>
      <c r="BJ19" s="9">
        <v>30.093</v>
      </c>
      <c r="BK19" s="9">
        <v>30</v>
      </c>
      <c r="BL19" s="9">
        <v>10.231</v>
      </c>
      <c r="BM19" s="9">
        <v>3.2959999999999998</v>
      </c>
      <c r="BN19" s="9">
        <v>6.9349999999999996</v>
      </c>
      <c r="BO19" s="9">
        <v>0.67800000000000005</v>
      </c>
      <c r="BP19" s="9">
        <v>0</v>
      </c>
      <c r="BQ19" s="9">
        <v>0.67800000000000005</v>
      </c>
      <c r="BR19" s="9">
        <v>2.7530000000000001</v>
      </c>
      <c r="BS19" s="9">
        <v>0.78100000000000003</v>
      </c>
      <c r="BT19" s="9">
        <v>1.9710000000000001</v>
      </c>
      <c r="BU19" s="9">
        <v>4.6769999999999996</v>
      </c>
      <c r="BV19" s="9">
        <v>1.7569999999999999</v>
      </c>
      <c r="BW19" s="9">
        <v>2.919</v>
      </c>
      <c r="BX19" s="9">
        <v>2.1240000000000001</v>
      </c>
      <c r="BY19" s="9">
        <v>0.75700000000000001</v>
      </c>
      <c r="BZ19" s="9">
        <v>1.367</v>
      </c>
      <c r="CA19" s="9">
        <v>14.823</v>
      </c>
      <c r="CB19" s="9">
        <v>13</v>
      </c>
      <c r="CC19" s="9">
        <v>17</v>
      </c>
      <c r="CD19" s="9">
        <v>0.97699999999999998</v>
      </c>
      <c r="CE19" s="9">
        <v>0</v>
      </c>
      <c r="CF19" s="9">
        <v>0.97699999999999998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0.54800000000000004</v>
      </c>
      <c r="CN19" s="9">
        <v>0</v>
      </c>
      <c r="CO19" s="9">
        <v>0.54800000000000004</v>
      </c>
      <c r="CP19" s="9">
        <v>0.42899999999999999</v>
      </c>
      <c r="CQ19" s="9">
        <v>0</v>
      </c>
      <c r="CR19" s="9">
        <v>0.42899999999999999</v>
      </c>
      <c r="CS19" s="9">
        <v>55.241999999999997</v>
      </c>
      <c r="CT19" s="9">
        <v>0</v>
      </c>
      <c r="CU19" s="9">
        <v>55.241999999999997</v>
      </c>
      <c r="CV19" s="9">
        <v>197.29599999999999</v>
      </c>
      <c r="CW19" s="9">
        <v>75.710999999999999</v>
      </c>
      <c r="CX19" s="9">
        <v>121.584</v>
      </c>
      <c r="CY19" s="9">
        <v>22.666</v>
      </c>
      <c r="CZ19" s="9">
        <v>11.256</v>
      </c>
      <c r="DA19" s="9">
        <v>11.41</v>
      </c>
      <c r="DB19" s="9">
        <v>54.753999999999998</v>
      </c>
      <c r="DC19" s="9">
        <v>22.744</v>
      </c>
      <c r="DD19" s="9">
        <v>32.01</v>
      </c>
      <c r="DE19" s="9">
        <v>52.253</v>
      </c>
      <c r="DF19" s="9">
        <v>16.454000000000001</v>
      </c>
      <c r="DG19" s="9">
        <v>35.798999999999999</v>
      </c>
      <c r="DH19" s="9">
        <v>67.623000000000005</v>
      </c>
      <c r="DI19" s="9">
        <v>25.257999999999999</v>
      </c>
      <c r="DJ19" s="9">
        <v>42.365000000000002</v>
      </c>
      <c r="DK19" s="9">
        <v>26</v>
      </c>
      <c r="DL19" s="9">
        <v>18.213000000000001</v>
      </c>
      <c r="DM19" s="9">
        <v>26</v>
      </c>
      <c r="DN19" s="9">
        <v>56.003</v>
      </c>
      <c r="DO19" s="9">
        <v>13.895</v>
      </c>
      <c r="DP19" s="9">
        <v>42.106999999999999</v>
      </c>
      <c r="DQ19" s="9">
        <v>7.7519999999999998</v>
      </c>
      <c r="DR19" s="9">
        <v>1.9550000000000001</v>
      </c>
      <c r="DS19" s="9">
        <v>5.7969999999999997</v>
      </c>
      <c r="DT19" s="9">
        <v>13.74</v>
      </c>
      <c r="DU19" s="9">
        <v>3.6890000000000001</v>
      </c>
      <c r="DV19" s="9">
        <v>10.050000000000001</v>
      </c>
      <c r="DW19" s="9">
        <v>12.304</v>
      </c>
      <c r="DX19" s="9">
        <v>1.653</v>
      </c>
      <c r="DY19" s="9">
        <v>10.651</v>
      </c>
      <c r="DZ19" s="9">
        <v>22.207000000000001</v>
      </c>
      <c r="EA19" s="9">
        <v>6.5979999999999999</v>
      </c>
      <c r="EB19" s="9">
        <v>15.609</v>
      </c>
      <c r="EC19" s="9">
        <v>27.524000000000001</v>
      </c>
      <c r="ED19" s="9">
        <v>29.338999999999999</v>
      </c>
      <c r="EE19" s="9">
        <v>30</v>
      </c>
      <c r="EF19" s="9">
        <v>141.29300000000001</v>
      </c>
      <c r="EG19" s="9">
        <v>61.816000000000003</v>
      </c>
      <c r="EH19" s="9">
        <v>79.477000000000004</v>
      </c>
      <c r="EI19" s="9">
        <v>14.914999999999999</v>
      </c>
      <c r="EJ19" s="9">
        <v>9.3010000000000002</v>
      </c>
      <c r="EK19" s="9">
        <v>5.6139999999999999</v>
      </c>
      <c r="EL19" s="9">
        <v>41.014000000000003</v>
      </c>
      <c r="EM19" s="9">
        <v>19.055</v>
      </c>
      <c r="EN19" s="9">
        <v>21.96</v>
      </c>
      <c r="EO19" s="9">
        <v>39.948</v>
      </c>
      <c r="EP19" s="9">
        <v>14.801</v>
      </c>
      <c r="EQ19" s="9">
        <v>25.148</v>
      </c>
      <c r="ER19" s="9">
        <v>45.415999999999997</v>
      </c>
      <c r="ES19" s="9">
        <v>18.66</v>
      </c>
      <c r="ET19" s="9">
        <v>26.756</v>
      </c>
      <c r="EU19" s="9">
        <v>21</v>
      </c>
      <c r="EV19" s="9">
        <v>16.094000000000001</v>
      </c>
      <c r="EW19" s="9">
        <v>26</v>
      </c>
      <c r="EX19" s="9">
        <v>41.356999999999999</v>
      </c>
      <c r="EY19" s="9">
        <v>25.823</v>
      </c>
      <c r="EZ19" s="9">
        <v>15.534000000000001</v>
      </c>
      <c r="FA19" s="9">
        <v>3.903</v>
      </c>
      <c r="FB19" s="9">
        <v>2.6349999999999998</v>
      </c>
      <c r="FC19" s="9">
        <v>1.268</v>
      </c>
      <c r="FD19" s="9">
        <v>8.7509999999999994</v>
      </c>
      <c r="FE19" s="9">
        <v>6.0609999999999999</v>
      </c>
      <c r="FF19" s="9">
        <v>2.6890000000000001</v>
      </c>
      <c r="FG19" s="9">
        <v>10.821999999999999</v>
      </c>
      <c r="FH19" s="9">
        <v>7.52</v>
      </c>
      <c r="FI19" s="9">
        <v>3.302</v>
      </c>
      <c r="FJ19" s="9">
        <v>17.88</v>
      </c>
      <c r="FK19" s="9">
        <v>9.6050000000000004</v>
      </c>
      <c r="FL19" s="9">
        <v>8.2750000000000004</v>
      </c>
      <c r="FM19" s="9">
        <v>34.573999999999998</v>
      </c>
      <c r="FN19" s="9">
        <v>28.629000000000001</v>
      </c>
      <c r="FO19" s="9">
        <v>52</v>
      </c>
      <c r="FP19" s="9">
        <v>123.47799999999999</v>
      </c>
      <c r="FQ19" s="9">
        <v>47.945999999999998</v>
      </c>
      <c r="FR19" s="9">
        <v>75.531999999999996</v>
      </c>
      <c r="FS19" s="9">
        <v>9.2789999999999999</v>
      </c>
      <c r="FT19" s="9">
        <v>3.0089999999999999</v>
      </c>
      <c r="FU19" s="9">
        <v>6.27</v>
      </c>
      <c r="FV19" s="9">
        <v>25.277999999999999</v>
      </c>
      <c r="FW19" s="9">
        <v>11.291</v>
      </c>
      <c r="FX19" s="9">
        <v>13.987</v>
      </c>
      <c r="FY19" s="9">
        <v>36.271999999999998</v>
      </c>
      <c r="FZ19" s="9">
        <v>12.164999999999999</v>
      </c>
      <c r="GA19" s="9">
        <v>24.106999999999999</v>
      </c>
      <c r="GB19" s="9">
        <v>52.65</v>
      </c>
      <c r="GC19" s="9">
        <v>21.481000000000002</v>
      </c>
      <c r="GD19" s="9">
        <v>31.167999999999999</v>
      </c>
      <c r="GE19" s="9">
        <v>32.284999999999997</v>
      </c>
      <c r="GF19" s="9">
        <v>43.661999999999999</v>
      </c>
      <c r="GG19" s="9">
        <v>30</v>
      </c>
      <c r="GH19" s="9">
        <v>115.17400000000001</v>
      </c>
      <c r="GI19" s="9">
        <v>53.588000000000001</v>
      </c>
      <c r="GJ19" s="9">
        <v>61.585999999999999</v>
      </c>
      <c r="GK19" s="9">
        <v>17.29</v>
      </c>
      <c r="GL19" s="9">
        <v>10.882999999999999</v>
      </c>
      <c r="GM19" s="9">
        <v>6.4080000000000004</v>
      </c>
      <c r="GN19" s="9">
        <v>38.226999999999997</v>
      </c>
      <c r="GO19" s="9">
        <v>17.513999999999999</v>
      </c>
      <c r="GP19" s="9">
        <v>20.713000000000001</v>
      </c>
      <c r="GQ19" s="9">
        <v>26.803000000000001</v>
      </c>
      <c r="GR19" s="9">
        <v>11.81</v>
      </c>
      <c r="GS19" s="9">
        <v>14.994</v>
      </c>
      <c r="GT19" s="9">
        <v>32.853000000000002</v>
      </c>
      <c r="GU19" s="9">
        <v>13.382</v>
      </c>
      <c r="GV19" s="9">
        <v>19.471</v>
      </c>
      <c r="GW19" s="9">
        <v>13</v>
      </c>
      <c r="GX19" s="9">
        <v>8</v>
      </c>
      <c r="GY19" s="9">
        <v>17</v>
      </c>
      <c r="GZ19" s="9">
        <v>85.394000000000005</v>
      </c>
      <c r="HA19" s="9">
        <v>33.750999999999998</v>
      </c>
      <c r="HB19" s="9">
        <v>51.643999999999998</v>
      </c>
      <c r="HC19" s="9">
        <v>5.4020000000000001</v>
      </c>
      <c r="HD19" s="9">
        <v>2.4540000000000002</v>
      </c>
      <c r="HE19" s="9">
        <v>2.948</v>
      </c>
      <c r="HF19" s="9">
        <v>15.617000000000001</v>
      </c>
      <c r="HG19" s="9">
        <v>5.702</v>
      </c>
      <c r="HH19" s="9">
        <v>9.9160000000000004</v>
      </c>
      <c r="HI19" s="9">
        <v>26.498999999999999</v>
      </c>
      <c r="HJ19" s="9">
        <v>9.6170000000000009</v>
      </c>
      <c r="HK19" s="9">
        <v>16.882000000000001</v>
      </c>
      <c r="HL19" s="9">
        <v>37.875999999999998</v>
      </c>
      <c r="HM19" s="9">
        <v>15.978</v>
      </c>
      <c r="HN19" s="9">
        <v>21.898</v>
      </c>
      <c r="HO19" s="9">
        <v>39.442</v>
      </c>
      <c r="HP19" s="9">
        <v>48.712000000000003</v>
      </c>
      <c r="HQ19" s="9">
        <v>30</v>
      </c>
      <c r="HR19" s="9">
        <v>38.084000000000003</v>
      </c>
      <c r="HS19" s="9">
        <v>14.195</v>
      </c>
      <c r="HT19" s="9">
        <v>23.888999999999999</v>
      </c>
      <c r="HU19" s="9">
        <v>3.8769999999999998</v>
      </c>
      <c r="HV19" s="9">
        <v>0.55400000000000005</v>
      </c>
      <c r="HW19" s="9">
        <v>3.323</v>
      </c>
      <c r="HX19" s="9">
        <v>9.6609999999999996</v>
      </c>
      <c r="HY19" s="9">
        <v>5.59</v>
      </c>
      <c r="HZ19" s="9">
        <v>4.0709999999999997</v>
      </c>
      <c r="IA19" s="9">
        <v>9.7729999999999997</v>
      </c>
      <c r="IB19" s="9">
        <v>2.548</v>
      </c>
      <c r="IC19" s="9">
        <v>7.2240000000000002</v>
      </c>
      <c r="ID19" s="9">
        <v>14.773999999999999</v>
      </c>
      <c r="IE19" s="9">
        <v>5.5030000000000001</v>
      </c>
      <c r="IF19" s="9">
        <v>9.2710000000000008</v>
      </c>
      <c r="IG19" s="9">
        <v>26</v>
      </c>
      <c r="IH19" s="9">
        <v>24.013999999999999</v>
      </c>
      <c r="II19" s="9">
        <v>27.440999999999999</v>
      </c>
      <c r="IJ19" s="9">
        <v>66.668999999999997</v>
      </c>
      <c r="IK19" s="9">
        <v>27.765000000000001</v>
      </c>
      <c r="IL19" s="9">
        <v>38.902999999999999</v>
      </c>
      <c r="IM19" s="9">
        <v>13.589</v>
      </c>
      <c r="IN19" s="9">
        <v>7.181</v>
      </c>
      <c r="IO19" s="9">
        <v>6.4080000000000004</v>
      </c>
      <c r="IP19" s="9">
        <v>21.010999999999999</v>
      </c>
      <c r="IQ19" s="9">
        <v>8.8680000000000003</v>
      </c>
    </row>
    <row r="20" spans="1:251">
      <c r="A20" s="10">
        <v>45323</v>
      </c>
      <c r="B20" s="9">
        <v>7.8540000000000001</v>
      </c>
      <c r="C20" s="9">
        <v>2.4849999999999999</v>
      </c>
      <c r="D20" s="9">
        <v>19.818000000000001</v>
      </c>
      <c r="E20" s="9">
        <v>9.9779999999999998</v>
      </c>
      <c r="F20" s="9">
        <v>9.84</v>
      </c>
      <c r="G20" s="9">
        <v>26</v>
      </c>
      <c r="H20" s="9">
        <v>26</v>
      </c>
      <c r="I20" s="9">
        <v>49.002000000000002</v>
      </c>
      <c r="J20" s="9">
        <v>11.404999999999999</v>
      </c>
      <c r="K20" s="9">
        <v>2.613</v>
      </c>
      <c r="L20" s="9">
        <v>8.7919999999999998</v>
      </c>
      <c r="M20" s="9">
        <v>0</v>
      </c>
      <c r="N20" s="9">
        <v>0</v>
      </c>
      <c r="O20" s="9">
        <v>0</v>
      </c>
      <c r="P20" s="9">
        <v>2.4609999999999999</v>
      </c>
      <c r="Q20" s="9">
        <v>0</v>
      </c>
      <c r="R20" s="9">
        <v>2.4609999999999999</v>
      </c>
      <c r="S20" s="9">
        <v>5.5060000000000002</v>
      </c>
      <c r="T20" s="9">
        <v>1.6879999999999999</v>
      </c>
      <c r="U20" s="9">
        <v>3.8180000000000001</v>
      </c>
      <c r="V20" s="9">
        <v>3.4369999999999998</v>
      </c>
      <c r="W20" s="9">
        <v>0.92500000000000004</v>
      </c>
      <c r="X20" s="9">
        <v>2.512</v>
      </c>
      <c r="Y20" s="9">
        <v>38.659999999999997</v>
      </c>
      <c r="Z20" s="9">
        <v>38.43</v>
      </c>
      <c r="AA20" s="9">
        <v>40.631</v>
      </c>
      <c r="AB20" s="9">
        <v>35.472000000000001</v>
      </c>
      <c r="AC20" s="9">
        <v>16.786000000000001</v>
      </c>
      <c r="AD20" s="9">
        <v>18.686</v>
      </c>
      <c r="AE20" s="9">
        <v>3.972</v>
      </c>
      <c r="AF20" s="9">
        <v>1.9550000000000001</v>
      </c>
      <c r="AG20" s="9">
        <v>2.0179999999999998</v>
      </c>
      <c r="AH20" s="9">
        <v>7.3310000000000004</v>
      </c>
      <c r="AI20" s="9">
        <v>5.4</v>
      </c>
      <c r="AJ20" s="9">
        <v>1.93</v>
      </c>
      <c r="AK20" s="9">
        <v>9.1790000000000003</v>
      </c>
      <c r="AL20" s="9">
        <v>3.5640000000000001</v>
      </c>
      <c r="AM20" s="9">
        <v>5.6150000000000002</v>
      </c>
      <c r="AN20" s="9">
        <v>14.99</v>
      </c>
      <c r="AO20" s="9">
        <v>5.867</v>
      </c>
      <c r="AP20" s="9">
        <v>9.1229999999999993</v>
      </c>
      <c r="AQ20" s="9">
        <v>30</v>
      </c>
      <c r="AR20" s="9">
        <v>25.297000000000001</v>
      </c>
      <c r="AS20" s="9">
        <v>50.38</v>
      </c>
      <c r="AT20" s="9">
        <v>20.989000000000001</v>
      </c>
      <c r="AU20" s="9">
        <v>6.9619999999999997</v>
      </c>
      <c r="AV20" s="9">
        <v>14.026999999999999</v>
      </c>
      <c r="AW20" s="9">
        <v>3.3439999999999999</v>
      </c>
      <c r="AX20" s="9">
        <v>1.9550000000000001</v>
      </c>
      <c r="AY20" s="9">
        <v>1.389</v>
      </c>
      <c r="AZ20" s="9">
        <v>2.516</v>
      </c>
      <c r="BA20" s="9">
        <v>1.2849999999999999</v>
      </c>
      <c r="BB20" s="9">
        <v>1.2310000000000001</v>
      </c>
      <c r="BC20" s="9">
        <v>3.8079999999999998</v>
      </c>
      <c r="BD20" s="9">
        <v>0</v>
      </c>
      <c r="BE20" s="9">
        <v>3.8079999999999998</v>
      </c>
      <c r="BF20" s="9">
        <v>11.321999999999999</v>
      </c>
      <c r="BG20" s="9">
        <v>3.7229999999999999</v>
      </c>
      <c r="BH20" s="9">
        <v>7.5979999999999999</v>
      </c>
      <c r="BI20" s="9">
        <v>52</v>
      </c>
      <c r="BJ20" s="9">
        <v>89.653999999999996</v>
      </c>
      <c r="BK20" s="9">
        <v>52</v>
      </c>
      <c r="BL20" s="9">
        <v>14.483000000000001</v>
      </c>
      <c r="BM20" s="9">
        <v>9.8239999999999998</v>
      </c>
      <c r="BN20" s="9">
        <v>4.6589999999999998</v>
      </c>
      <c r="BO20" s="9">
        <v>0.628</v>
      </c>
      <c r="BP20" s="9">
        <v>0</v>
      </c>
      <c r="BQ20" s="9">
        <v>0.628</v>
      </c>
      <c r="BR20" s="9">
        <v>4.8150000000000004</v>
      </c>
      <c r="BS20" s="9">
        <v>4.1159999999999997</v>
      </c>
      <c r="BT20" s="9">
        <v>0.69899999999999995</v>
      </c>
      <c r="BU20" s="9">
        <v>5.3710000000000004</v>
      </c>
      <c r="BV20" s="9">
        <v>3.5640000000000001</v>
      </c>
      <c r="BW20" s="9">
        <v>1.8069999999999999</v>
      </c>
      <c r="BX20" s="9">
        <v>3.669</v>
      </c>
      <c r="BY20" s="9">
        <v>2.1440000000000001</v>
      </c>
      <c r="BZ20" s="9">
        <v>1.5249999999999999</v>
      </c>
      <c r="CA20" s="9">
        <v>23.684000000000001</v>
      </c>
      <c r="CB20" s="9">
        <v>23.760999999999999</v>
      </c>
      <c r="CC20" s="9">
        <v>21.478999999999999</v>
      </c>
      <c r="CD20" s="9">
        <v>0.61899999999999999</v>
      </c>
      <c r="CE20" s="9">
        <v>0</v>
      </c>
      <c r="CF20" s="9">
        <v>0.61899999999999999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0.61899999999999999</v>
      </c>
      <c r="CQ20" s="9">
        <v>0</v>
      </c>
      <c r="CR20" s="9">
        <v>0.61899999999999999</v>
      </c>
      <c r="CS20" s="9">
        <v>0</v>
      </c>
      <c r="CT20" s="9">
        <v>0</v>
      </c>
      <c r="CU20" s="9">
        <v>0</v>
      </c>
      <c r="CV20" s="9">
        <v>223.98099999999999</v>
      </c>
      <c r="CW20" s="9">
        <v>88.635000000000005</v>
      </c>
      <c r="CX20" s="9">
        <v>135.346</v>
      </c>
      <c r="CY20" s="9">
        <v>22.905000000000001</v>
      </c>
      <c r="CZ20" s="9">
        <v>9.3819999999999997</v>
      </c>
      <c r="DA20" s="9">
        <v>13.523</v>
      </c>
      <c r="DB20" s="9">
        <v>48.134999999999998</v>
      </c>
      <c r="DC20" s="9">
        <v>20.05</v>
      </c>
      <c r="DD20" s="9">
        <v>28.085000000000001</v>
      </c>
      <c r="DE20" s="9">
        <v>61.774000000000001</v>
      </c>
      <c r="DF20" s="9">
        <v>23.195</v>
      </c>
      <c r="DG20" s="9">
        <v>38.579000000000001</v>
      </c>
      <c r="DH20" s="9">
        <v>91.167000000000002</v>
      </c>
      <c r="DI20" s="9">
        <v>36.006999999999998</v>
      </c>
      <c r="DJ20" s="9">
        <v>55.16</v>
      </c>
      <c r="DK20" s="9">
        <v>30</v>
      </c>
      <c r="DL20" s="9">
        <v>26</v>
      </c>
      <c r="DM20" s="9">
        <v>31.152999999999999</v>
      </c>
      <c r="DN20" s="9">
        <v>73.582999999999998</v>
      </c>
      <c r="DO20" s="9">
        <v>25.681000000000001</v>
      </c>
      <c r="DP20" s="9">
        <v>47.902000000000001</v>
      </c>
      <c r="DQ20" s="9">
        <v>6.2149999999999999</v>
      </c>
      <c r="DR20" s="9">
        <v>0.63100000000000001</v>
      </c>
      <c r="DS20" s="9">
        <v>5.5839999999999996</v>
      </c>
      <c r="DT20" s="9">
        <v>18.521000000000001</v>
      </c>
      <c r="DU20" s="9">
        <v>6.1740000000000004</v>
      </c>
      <c r="DV20" s="9">
        <v>12.348000000000001</v>
      </c>
      <c r="DW20" s="9">
        <v>15.14</v>
      </c>
      <c r="DX20" s="9">
        <v>6.7649999999999997</v>
      </c>
      <c r="DY20" s="9">
        <v>8.375</v>
      </c>
      <c r="DZ20" s="9">
        <v>33.706000000000003</v>
      </c>
      <c r="EA20" s="9">
        <v>12.111000000000001</v>
      </c>
      <c r="EB20" s="9">
        <v>21.594999999999999</v>
      </c>
      <c r="EC20" s="9">
        <v>30.814</v>
      </c>
      <c r="ED20" s="9">
        <v>43.383000000000003</v>
      </c>
      <c r="EE20" s="9">
        <v>26</v>
      </c>
      <c r="EF20" s="9">
        <v>150.398</v>
      </c>
      <c r="EG20" s="9">
        <v>62.953000000000003</v>
      </c>
      <c r="EH20" s="9">
        <v>87.444000000000003</v>
      </c>
      <c r="EI20" s="9">
        <v>16.690000000000001</v>
      </c>
      <c r="EJ20" s="9">
        <v>8.7509999999999994</v>
      </c>
      <c r="EK20" s="9">
        <v>7.9390000000000001</v>
      </c>
      <c r="EL20" s="9">
        <v>29.613</v>
      </c>
      <c r="EM20" s="9">
        <v>13.875999999999999</v>
      </c>
      <c r="EN20" s="9">
        <v>15.737</v>
      </c>
      <c r="EO20" s="9">
        <v>46.633000000000003</v>
      </c>
      <c r="EP20" s="9">
        <v>16.43</v>
      </c>
      <c r="EQ20" s="9">
        <v>30.202999999999999</v>
      </c>
      <c r="ER20" s="9">
        <v>57.460999999999999</v>
      </c>
      <c r="ES20" s="9">
        <v>23.896000000000001</v>
      </c>
      <c r="ET20" s="9">
        <v>33.564999999999998</v>
      </c>
      <c r="EU20" s="9">
        <v>28.315999999999999</v>
      </c>
      <c r="EV20" s="9">
        <v>26</v>
      </c>
      <c r="EW20" s="9">
        <v>34</v>
      </c>
      <c r="EX20" s="9">
        <v>35.841999999999999</v>
      </c>
      <c r="EY20" s="9">
        <v>19.206</v>
      </c>
      <c r="EZ20" s="9">
        <v>16.635999999999999</v>
      </c>
      <c r="FA20" s="9">
        <v>4.1849999999999996</v>
      </c>
      <c r="FB20" s="9">
        <v>1.958</v>
      </c>
      <c r="FC20" s="9">
        <v>2.2280000000000002</v>
      </c>
      <c r="FD20" s="9">
        <v>7.0819999999999999</v>
      </c>
      <c r="FE20" s="9">
        <v>5.3739999999999997</v>
      </c>
      <c r="FF20" s="9">
        <v>1.7090000000000001</v>
      </c>
      <c r="FG20" s="9">
        <v>8.6929999999999996</v>
      </c>
      <c r="FH20" s="9">
        <v>3.5859999999999999</v>
      </c>
      <c r="FI20" s="9">
        <v>5.1070000000000002</v>
      </c>
      <c r="FJ20" s="9">
        <v>15.881</v>
      </c>
      <c r="FK20" s="9">
        <v>8.2889999999999997</v>
      </c>
      <c r="FL20" s="9">
        <v>7.593</v>
      </c>
      <c r="FM20" s="9">
        <v>40</v>
      </c>
      <c r="FN20" s="9">
        <v>34.103000000000002</v>
      </c>
      <c r="FO20" s="9">
        <v>41.987000000000002</v>
      </c>
      <c r="FP20" s="9">
        <v>119.39100000000001</v>
      </c>
      <c r="FQ20" s="9">
        <v>39.758000000000003</v>
      </c>
      <c r="FR20" s="9">
        <v>79.634</v>
      </c>
      <c r="FS20" s="9">
        <v>12.585000000000001</v>
      </c>
      <c r="FT20" s="9">
        <v>3.3769999999999998</v>
      </c>
      <c r="FU20" s="9">
        <v>9.2080000000000002</v>
      </c>
      <c r="FV20" s="9">
        <v>24.119</v>
      </c>
      <c r="FW20" s="9">
        <v>8.1029999999999998</v>
      </c>
      <c r="FX20" s="9">
        <v>16.015999999999998</v>
      </c>
      <c r="FY20" s="9">
        <v>28.213000000000001</v>
      </c>
      <c r="FZ20" s="9">
        <v>9.9450000000000003</v>
      </c>
      <c r="GA20" s="9">
        <v>18.268999999999998</v>
      </c>
      <c r="GB20" s="9">
        <v>54.473999999999997</v>
      </c>
      <c r="GC20" s="9">
        <v>18.332999999999998</v>
      </c>
      <c r="GD20" s="9">
        <v>36.140999999999998</v>
      </c>
      <c r="GE20" s="9">
        <v>43</v>
      </c>
      <c r="GF20" s="9">
        <v>46.9</v>
      </c>
      <c r="GG20" s="9">
        <v>43</v>
      </c>
      <c r="GH20" s="9">
        <v>140.43100000000001</v>
      </c>
      <c r="GI20" s="9">
        <v>68.082999999999998</v>
      </c>
      <c r="GJ20" s="9">
        <v>72.349000000000004</v>
      </c>
      <c r="GK20" s="9">
        <v>14.506</v>
      </c>
      <c r="GL20" s="9">
        <v>7.9630000000000001</v>
      </c>
      <c r="GM20" s="9">
        <v>6.5430000000000001</v>
      </c>
      <c r="GN20" s="9">
        <v>31.097999999999999</v>
      </c>
      <c r="GO20" s="9">
        <v>17.321000000000002</v>
      </c>
      <c r="GP20" s="9">
        <v>13.776999999999999</v>
      </c>
      <c r="GQ20" s="9">
        <v>42.253</v>
      </c>
      <c r="GR20" s="9">
        <v>16.835999999999999</v>
      </c>
      <c r="GS20" s="9">
        <v>25.417000000000002</v>
      </c>
      <c r="GT20" s="9">
        <v>52.573999999999998</v>
      </c>
      <c r="GU20" s="9">
        <v>25.963000000000001</v>
      </c>
      <c r="GV20" s="9">
        <v>26.611999999999998</v>
      </c>
      <c r="GW20" s="9">
        <v>26</v>
      </c>
      <c r="GX20" s="9">
        <v>26</v>
      </c>
      <c r="GY20" s="9">
        <v>26</v>
      </c>
      <c r="GZ20" s="9">
        <v>80.236999999999995</v>
      </c>
      <c r="HA20" s="9">
        <v>29.161000000000001</v>
      </c>
      <c r="HB20" s="9">
        <v>51.076000000000001</v>
      </c>
      <c r="HC20" s="9">
        <v>8.6839999999999993</v>
      </c>
      <c r="HD20" s="9">
        <v>3.3769999999999998</v>
      </c>
      <c r="HE20" s="9">
        <v>5.3070000000000004</v>
      </c>
      <c r="HF20" s="9">
        <v>16.457000000000001</v>
      </c>
      <c r="HG20" s="9">
        <v>5.1310000000000002</v>
      </c>
      <c r="HH20" s="9">
        <v>11.326000000000001</v>
      </c>
      <c r="HI20" s="9">
        <v>16.792000000000002</v>
      </c>
      <c r="HJ20" s="9">
        <v>5.8209999999999997</v>
      </c>
      <c r="HK20" s="9">
        <v>10.971</v>
      </c>
      <c r="HL20" s="9">
        <v>38.304000000000002</v>
      </c>
      <c r="HM20" s="9">
        <v>14.832000000000001</v>
      </c>
      <c r="HN20" s="9">
        <v>23.472999999999999</v>
      </c>
      <c r="HO20" s="9">
        <v>47</v>
      </c>
      <c r="HP20" s="9">
        <v>51.752000000000002</v>
      </c>
      <c r="HQ20" s="9">
        <v>47</v>
      </c>
      <c r="HR20" s="9">
        <v>39.154000000000003</v>
      </c>
      <c r="HS20" s="9">
        <v>10.597</v>
      </c>
      <c r="HT20" s="9">
        <v>28.556999999999999</v>
      </c>
      <c r="HU20" s="9">
        <v>3.9009999999999998</v>
      </c>
      <c r="HV20" s="9">
        <v>0</v>
      </c>
      <c r="HW20" s="9">
        <v>3.9009999999999998</v>
      </c>
      <c r="HX20" s="9">
        <v>7.6619999999999999</v>
      </c>
      <c r="HY20" s="9">
        <v>2.972</v>
      </c>
      <c r="HZ20" s="9">
        <v>4.6900000000000004</v>
      </c>
      <c r="IA20" s="9">
        <v>11.422000000000001</v>
      </c>
      <c r="IB20" s="9">
        <v>4.1239999999999997</v>
      </c>
      <c r="IC20" s="9">
        <v>7.298</v>
      </c>
      <c r="ID20" s="9">
        <v>16.170000000000002</v>
      </c>
      <c r="IE20" s="9">
        <v>3.5009999999999999</v>
      </c>
      <c r="IF20" s="9">
        <v>12.667999999999999</v>
      </c>
      <c r="IG20" s="9">
        <v>33.165999999999997</v>
      </c>
      <c r="IH20" s="9">
        <v>26</v>
      </c>
      <c r="II20" s="9">
        <v>36.212000000000003</v>
      </c>
      <c r="IJ20" s="9">
        <v>74.350999999999999</v>
      </c>
      <c r="IK20" s="9">
        <v>31.452000000000002</v>
      </c>
      <c r="IL20" s="9">
        <v>42.899000000000001</v>
      </c>
      <c r="IM20" s="9">
        <v>5.734</v>
      </c>
      <c r="IN20" s="9">
        <v>1.427</v>
      </c>
      <c r="IO20" s="9">
        <v>4.3070000000000004</v>
      </c>
      <c r="IP20" s="9">
        <v>17.239999999999998</v>
      </c>
      <c r="IQ20" s="9">
        <v>9.6240000000000006</v>
      </c>
    </row>
    <row r="21" spans="1:251">
      <c r="A21" s="10">
        <v>45689</v>
      </c>
      <c r="B21" s="9">
        <v>6.7850000000000001</v>
      </c>
      <c r="C21" s="9">
        <v>6.6219999999999999</v>
      </c>
      <c r="D21" s="9">
        <v>16.451000000000001</v>
      </c>
      <c r="E21" s="9">
        <v>10.933999999999999</v>
      </c>
      <c r="F21" s="9">
        <v>5.516</v>
      </c>
      <c r="G21" s="9">
        <v>13.295999999999999</v>
      </c>
      <c r="H21" s="9">
        <v>43.262999999999998</v>
      </c>
      <c r="I21" s="9">
        <v>8</v>
      </c>
      <c r="J21" s="9">
        <v>9.0410000000000004</v>
      </c>
      <c r="K21" s="9">
        <v>6.55</v>
      </c>
      <c r="L21" s="9">
        <v>2.4910000000000001</v>
      </c>
      <c r="M21" s="9">
        <v>1.994</v>
      </c>
      <c r="N21" s="9">
        <v>0.78200000000000003</v>
      </c>
      <c r="O21" s="9">
        <v>1.212</v>
      </c>
      <c r="P21" s="9">
        <v>1.8380000000000001</v>
      </c>
      <c r="Q21" s="9">
        <v>1.8380000000000001</v>
      </c>
      <c r="R21" s="9">
        <v>0</v>
      </c>
      <c r="S21" s="9">
        <v>3.2120000000000002</v>
      </c>
      <c r="T21" s="9">
        <v>2.6629999999999998</v>
      </c>
      <c r="U21" s="9">
        <v>0.55000000000000004</v>
      </c>
      <c r="V21" s="9">
        <v>1.996</v>
      </c>
      <c r="W21" s="9">
        <v>1.2669999999999999</v>
      </c>
      <c r="X21" s="9">
        <v>0.72899999999999998</v>
      </c>
      <c r="Y21" s="9">
        <v>16.989000000000001</v>
      </c>
      <c r="Z21" s="9">
        <v>16.530999999999999</v>
      </c>
      <c r="AA21" s="9">
        <v>34.939</v>
      </c>
      <c r="AB21" s="9">
        <v>24.885999999999999</v>
      </c>
      <c r="AC21" s="9">
        <v>10.51</v>
      </c>
      <c r="AD21" s="9">
        <v>14.375999999999999</v>
      </c>
      <c r="AE21" s="9">
        <v>2.4649999999999999</v>
      </c>
      <c r="AF21" s="9">
        <v>0</v>
      </c>
      <c r="AG21" s="9">
        <v>2.4649999999999999</v>
      </c>
      <c r="AH21" s="9">
        <v>7.5289999999999999</v>
      </c>
      <c r="AI21" s="9">
        <v>2.92</v>
      </c>
      <c r="AJ21" s="9">
        <v>4.609</v>
      </c>
      <c r="AK21" s="9">
        <v>7.0419999999999998</v>
      </c>
      <c r="AL21" s="9">
        <v>3.8759999999999999</v>
      </c>
      <c r="AM21" s="9">
        <v>3.1659999999999999</v>
      </c>
      <c r="AN21" s="9">
        <v>7.8490000000000002</v>
      </c>
      <c r="AO21" s="9">
        <v>3.714</v>
      </c>
      <c r="AP21" s="9">
        <v>4.1349999999999998</v>
      </c>
      <c r="AQ21" s="9">
        <v>18.710999999999999</v>
      </c>
      <c r="AR21" s="9">
        <v>21</v>
      </c>
      <c r="AS21" s="9">
        <v>12.712999999999999</v>
      </c>
      <c r="AT21" s="9">
        <v>12.696999999999999</v>
      </c>
      <c r="AU21" s="9">
        <v>5.1429999999999998</v>
      </c>
      <c r="AV21" s="9">
        <v>7.5540000000000003</v>
      </c>
      <c r="AW21" s="9">
        <v>1.7350000000000001</v>
      </c>
      <c r="AX21" s="9">
        <v>0</v>
      </c>
      <c r="AY21" s="9">
        <v>1.7350000000000001</v>
      </c>
      <c r="AZ21" s="9">
        <v>3.1230000000000002</v>
      </c>
      <c r="BA21" s="9">
        <v>1.7090000000000001</v>
      </c>
      <c r="BB21" s="9">
        <v>1.4139999999999999</v>
      </c>
      <c r="BC21" s="9">
        <v>3.9329999999999998</v>
      </c>
      <c r="BD21" s="9">
        <v>2.1360000000000001</v>
      </c>
      <c r="BE21" s="9">
        <v>1.7969999999999999</v>
      </c>
      <c r="BF21" s="9">
        <v>3.9060000000000001</v>
      </c>
      <c r="BG21" s="9">
        <v>1.2969999999999999</v>
      </c>
      <c r="BH21" s="9">
        <v>2.609</v>
      </c>
      <c r="BI21" s="9">
        <v>21.728999999999999</v>
      </c>
      <c r="BJ21" s="9">
        <v>21</v>
      </c>
      <c r="BK21" s="9">
        <v>24.242000000000001</v>
      </c>
      <c r="BL21" s="9">
        <v>12.189</v>
      </c>
      <c r="BM21" s="9">
        <v>5.367</v>
      </c>
      <c r="BN21" s="9">
        <v>6.8220000000000001</v>
      </c>
      <c r="BO21" s="9">
        <v>0.73</v>
      </c>
      <c r="BP21" s="9">
        <v>0</v>
      </c>
      <c r="BQ21" s="9">
        <v>0.73</v>
      </c>
      <c r="BR21" s="9">
        <v>4.4059999999999997</v>
      </c>
      <c r="BS21" s="9">
        <v>1.2110000000000001</v>
      </c>
      <c r="BT21" s="9">
        <v>3.1960000000000002</v>
      </c>
      <c r="BU21" s="9">
        <v>3.11</v>
      </c>
      <c r="BV21" s="9">
        <v>1.74</v>
      </c>
      <c r="BW21" s="9">
        <v>1.37</v>
      </c>
      <c r="BX21" s="9">
        <v>3.9430000000000001</v>
      </c>
      <c r="BY21" s="9">
        <v>2.4169999999999998</v>
      </c>
      <c r="BZ21" s="9">
        <v>1.526</v>
      </c>
      <c r="CA21" s="9">
        <v>13</v>
      </c>
      <c r="CB21" s="9">
        <v>24.395</v>
      </c>
      <c r="CC21" s="9">
        <v>11.507</v>
      </c>
      <c r="CD21" s="9">
        <v>4.4429999999999996</v>
      </c>
      <c r="CE21" s="9">
        <v>1.766</v>
      </c>
      <c r="CF21" s="9">
        <v>2.6760000000000002</v>
      </c>
      <c r="CG21" s="9">
        <v>0</v>
      </c>
      <c r="CH21" s="9">
        <v>0</v>
      </c>
      <c r="CI21" s="9">
        <v>0</v>
      </c>
      <c r="CJ21" s="9">
        <v>3.008</v>
      </c>
      <c r="CK21" s="9">
        <v>0.877</v>
      </c>
      <c r="CL21" s="9">
        <v>2.1309999999999998</v>
      </c>
      <c r="CM21" s="9">
        <v>0.54500000000000004</v>
      </c>
      <c r="CN21" s="9">
        <v>0</v>
      </c>
      <c r="CO21" s="9">
        <v>0.54500000000000004</v>
      </c>
      <c r="CP21" s="9">
        <v>0.88900000000000001</v>
      </c>
      <c r="CQ21" s="9">
        <v>0.88900000000000001</v>
      </c>
      <c r="CR21" s="9">
        <v>0</v>
      </c>
      <c r="CS21" s="9">
        <v>7.0659999999999998</v>
      </c>
      <c r="CT21" s="9">
        <v>30.143999999999998</v>
      </c>
      <c r="CU21" s="9">
        <v>6</v>
      </c>
      <c r="CV21" s="9">
        <v>210.965</v>
      </c>
      <c r="CW21" s="9">
        <v>79.126000000000005</v>
      </c>
      <c r="CX21" s="9">
        <v>131.83799999999999</v>
      </c>
      <c r="CY21" s="9">
        <v>34.694000000000003</v>
      </c>
      <c r="CZ21" s="9">
        <v>9.7460000000000004</v>
      </c>
      <c r="DA21" s="9">
        <v>24.946999999999999</v>
      </c>
      <c r="DB21" s="9">
        <v>59.868000000000002</v>
      </c>
      <c r="DC21" s="9">
        <v>17.934999999999999</v>
      </c>
      <c r="DD21" s="9">
        <v>41.933</v>
      </c>
      <c r="DE21" s="9">
        <v>58.643000000000001</v>
      </c>
      <c r="DF21" s="9">
        <v>24.481999999999999</v>
      </c>
      <c r="DG21" s="9">
        <v>34.161000000000001</v>
      </c>
      <c r="DH21" s="9">
        <v>57.76</v>
      </c>
      <c r="DI21" s="9">
        <v>26.963000000000001</v>
      </c>
      <c r="DJ21" s="9">
        <v>30.797000000000001</v>
      </c>
      <c r="DK21" s="9">
        <v>13</v>
      </c>
      <c r="DL21" s="9">
        <v>26</v>
      </c>
      <c r="DM21" s="9">
        <v>12</v>
      </c>
      <c r="DN21" s="9">
        <v>60.454000000000001</v>
      </c>
      <c r="DO21" s="9">
        <v>13.098000000000001</v>
      </c>
      <c r="DP21" s="9">
        <v>47.356000000000002</v>
      </c>
      <c r="DQ21" s="9">
        <v>4.726</v>
      </c>
      <c r="DR21" s="9">
        <v>0</v>
      </c>
      <c r="DS21" s="9">
        <v>4.726</v>
      </c>
      <c r="DT21" s="9">
        <v>19.413</v>
      </c>
      <c r="DU21" s="9">
        <v>3.9350000000000001</v>
      </c>
      <c r="DV21" s="9">
        <v>15.478</v>
      </c>
      <c r="DW21" s="9">
        <v>15.425000000000001</v>
      </c>
      <c r="DX21" s="9">
        <v>4.2789999999999999</v>
      </c>
      <c r="DY21" s="9">
        <v>11.146000000000001</v>
      </c>
      <c r="DZ21" s="9">
        <v>20.89</v>
      </c>
      <c r="EA21" s="9">
        <v>4.8840000000000003</v>
      </c>
      <c r="EB21" s="9">
        <v>16.004999999999999</v>
      </c>
      <c r="EC21" s="9">
        <v>24.611000000000001</v>
      </c>
      <c r="ED21" s="9">
        <v>26</v>
      </c>
      <c r="EE21" s="9">
        <v>15.276999999999999</v>
      </c>
      <c r="EF21" s="9">
        <v>150.511</v>
      </c>
      <c r="EG21" s="9">
        <v>66.028000000000006</v>
      </c>
      <c r="EH21" s="9">
        <v>84.483000000000004</v>
      </c>
      <c r="EI21" s="9">
        <v>29.968</v>
      </c>
      <c r="EJ21" s="9">
        <v>9.7460000000000004</v>
      </c>
      <c r="EK21" s="9">
        <v>20.222000000000001</v>
      </c>
      <c r="EL21" s="9">
        <v>40.454999999999998</v>
      </c>
      <c r="EM21" s="9">
        <v>14.000999999999999</v>
      </c>
      <c r="EN21" s="9">
        <v>26.454000000000001</v>
      </c>
      <c r="EO21" s="9">
        <v>43.218000000000004</v>
      </c>
      <c r="EP21" s="9">
        <v>20.202999999999999</v>
      </c>
      <c r="EQ21" s="9">
        <v>23.015000000000001</v>
      </c>
      <c r="ER21" s="9">
        <v>36.869999999999997</v>
      </c>
      <c r="ES21" s="9">
        <v>22.077999999999999</v>
      </c>
      <c r="ET21" s="9">
        <v>14.792</v>
      </c>
      <c r="EU21" s="9">
        <v>13</v>
      </c>
      <c r="EV21" s="9">
        <v>26</v>
      </c>
      <c r="EW21" s="9">
        <v>9.282</v>
      </c>
      <c r="EX21" s="9">
        <v>39.389000000000003</v>
      </c>
      <c r="EY21" s="9">
        <v>21.312999999999999</v>
      </c>
      <c r="EZ21" s="9">
        <v>18.076000000000001</v>
      </c>
      <c r="FA21" s="9">
        <v>5.258</v>
      </c>
      <c r="FB21" s="9">
        <v>2.4260000000000002</v>
      </c>
      <c r="FC21" s="9">
        <v>2.8319999999999999</v>
      </c>
      <c r="FD21" s="9">
        <v>12.829000000000001</v>
      </c>
      <c r="FE21" s="9">
        <v>6.2279999999999998</v>
      </c>
      <c r="FF21" s="9">
        <v>6.6020000000000003</v>
      </c>
      <c r="FG21" s="9">
        <v>8.609</v>
      </c>
      <c r="FH21" s="9">
        <v>5.0620000000000003</v>
      </c>
      <c r="FI21" s="9">
        <v>3.5470000000000002</v>
      </c>
      <c r="FJ21" s="9">
        <v>12.692</v>
      </c>
      <c r="FK21" s="9">
        <v>7.5979999999999999</v>
      </c>
      <c r="FL21" s="9">
        <v>5.0949999999999998</v>
      </c>
      <c r="FM21" s="9">
        <v>13</v>
      </c>
      <c r="FN21" s="9">
        <v>14.054</v>
      </c>
      <c r="FO21" s="9">
        <v>6.0819999999999999</v>
      </c>
      <c r="FP21" s="9">
        <v>134.166</v>
      </c>
      <c r="FQ21" s="9">
        <v>48.84</v>
      </c>
      <c r="FR21" s="9">
        <v>85.325999999999993</v>
      </c>
      <c r="FS21" s="9">
        <v>25.207000000000001</v>
      </c>
      <c r="FT21" s="9">
        <v>6.9459999999999997</v>
      </c>
      <c r="FU21" s="9">
        <v>18.260000000000002</v>
      </c>
      <c r="FV21" s="9">
        <v>41.558999999999997</v>
      </c>
      <c r="FW21" s="9">
        <v>14.680999999999999</v>
      </c>
      <c r="FX21" s="9">
        <v>26.879000000000001</v>
      </c>
      <c r="FY21" s="9">
        <v>33.35</v>
      </c>
      <c r="FZ21" s="9">
        <v>13.914</v>
      </c>
      <c r="GA21" s="9">
        <v>19.436</v>
      </c>
      <c r="GB21" s="9">
        <v>34.048999999999999</v>
      </c>
      <c r="GC21" s="9">
        <v>13.298999999999999</v>
      </c>
      <c r="GD21" s="9">
        <v>20.75</v>
      </c>
      <c r="GE21" s="9">
        <v>12.827999999999999</v>
      </c>
      <c r="GF21" s="9">
        <v>15.529</v>
      </c>
      <c r="GG21" s="9">
        <v>10</v>
      </c>
      <c r="GH21" s="9">
        <v>116.188</v>
      </c>
      <c r="GI21" s="9">
        <v>51.6</v>
      </c>
      <c r="GJ21" s="9">
        <v>64.588999999999999</v>
      </c>
      <c r="GK21" s="9">
        <v>14.744999999999999</v>
      </c>
      <c r="GL21" s="9">
        <v>5.226</v>
      </c>
      <c r="GM21" s="9">
        <v>9.5190000000000001</v>
      </c>
      <c r="GN21" s="9">
        <v>31.138000000000002</v>
      </c>
      <c r="GO21" s="9">
        <v>9.4819999999999993</v>
      </c>
      <c r="GP21" s="9">
        <v>21.655999999999999</v>
      </c>
      <c r="GQ21" s="9">
        <v>33.902000000000001</v>
      </c>
      <c r="GR21" s="9">
        <v>15.63</v>
      </c>
      <c r="GS21" s="9">
        <v>18.271999999999998</v>
      </c>
      <c r="GT21" s="9">
        <v>36.402999999999999</v>
      </c>
      <c r="GU21" s="9">
        <v>21.260999999999999</v>
      </c>
      <c r="GV21" s="9">
        <v>15.141</v>
      </c>
      <c r="GW21" s="9">
        <v>18.84</v>
      </c>
      <c r="GX21" s="9">
        <v>34</v>
      </c>
      <c r="GY21" s="9">
        <v>13</v>
      </c>
      <c r="GZ21" s="9">
        <v>86.796999999999997</v>
      </c>
      <c r="HA21" s="9">
        <v>32.380000000000003</v>
      </c>
      <c r="HB21" s="9">
        <v>54.417000000000002</v>
      </c>
      <c r="HC21" s="9">
        <v>15.685</v>
      </c>
      <c r="HD21" s="9">
        <v>3.879</v>
      </c>
      <c r="HE21" s="9">
        <v>11.805999999999999</v>
      </c>
      <c r="HF21" s="9">
        <v>25.64</v>
      </c>
      <c r="HG21" s="9">
        <v>8.1869999999999994</v>
      </c>
      <c r="HH21" s="9">
        <v>17.452000000000002</v>
      </c>
      <c r="HI21" s="9">
        <v>24.673999999999999</v>
      </c>
      <c r="HJ21" s="9">
        <v>13.12</v>
      </c>
      <c r="HK21" s="9">
        <v>11.554</v>
      </c>
      <c r="HL21" s="9">
        <v>20.797999999999998</v>
      </c>
      <c r="HM21" s="9">
        <v>7.194</v>
      </c>
      <c r="HN21" s="9">
        <v>13.605</v>
      </c>
      <c r="HO21" s="9">
        <v>13</v>
      </c>
      <c r="HP21" s="9">
        <v>26</v>
      </c>
      <c r="HQ21" s="9">
        <v>8</v>
      </c>
      <c r="HR21" s="9">
        <v>47.368000000000002</v>
      </c>
      <c r="HS21" s="9">
        <v>16.46</v>
      </c>
      <c r="HT21" s="9">
        <v>30.908000000000001</v>
      </c>
      <c r="HU21" s="9">
        <v>9.5210000000000008</v>
      </c>
      <c r="HV21" s="9">
        <v>3.0670000000000002</v>
      </c>
      <c r="HW21" s="9">
        <v>6.4539999999999997</v>
      </c>
      <c r="HX21" s="9">
        <v>15.92</v>
      </c>
      <c r="HY21" s="9">
        <v>6.4930000000000003</v>
      </c>
      <c r="HZ21" s="9">
        <v>9.4269999999999996</v>
      </c>
      <c r="IA21" s="9">
        <v>8.6760000000000002</v>
      </c>
      <c r="IB21" s="9">
        <v>0.79400000000000004</v>
      </c>
      <c r="IC21" s="9">
        <v>7.8819999999999997</v>
      </c>
      <c r="ID21" s="9">
        <v>13.250999999999999</v>
      </c>
      <c r="IE21" s="9">
        <v>6.1050000000000004</v>
      </c>
      <c r="IF21" s="9">
        <v>7.1459999999999999</v>
      </c>
      <c r="IG21" s="9">
        <v>10.44</v>
      </c>
      <c r="IH21" s="9">
        <v>8</v>
      </c>
      <c r="II21" s="9">
        <v>12</v>
      </c>
      <c r="IJ21" s="9">
        <v>58.566000000000003</v>
      </c>
      <c r="IK21" s="9">
        <v>24.983000000000001</v>
      </c>
      <c r="IL21" s="9">
        <v>33.582999999999998</v>
      </c>
      <c r="IM21" s="9">
        <v>6.4020000000000001</v>
      </c>
      <c r="IN21" s="9">
        <v>1.458</v>
      </c>
      <c r="IO21" s="9">
        <v>4.944</v>
      </c>
      <c r="IP21" s="9">
        <v>15.004</v>
      </c>
      <c r="IQ21" s="9">
        <v>2.7570000000000001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2513</v>
      </c>
      <c r="C1" s="3" t="s">
        <v>2514</v>
      </c>
      <c r="D1" s="3" t="s">
        <v>2515</v>
      </c>
      <c r="E1" s="3" t="s">
        <v>2516</v>
      </c>
      <c r="F1" s="3" t="s">
        <v>2517</v>
      </c>
      <c r="G1" s="3" t="s">
        <v>2518</v>
      </c>
      <c r="H1" s="3" t="s">
        <v>2519</v>
      </c>
      <c r="I1" s="3" t="s">
        <v>2520</v>
      </c>
      <c r="J1" s="3" t="s">
        <v>2521</v>
      </c>
      <c r="K1" s="3" t="s">
        <v>2522</v>
      </c>
      <c r="L1" s="3" t="s">
        <v>2523</v>
      </c>
      <c r="M1" s="3" t="s">
        <v>2524</v>
      </c>
      <c r="N1" s="3" t="s">
        <v>2525</v>
      </c>
      <c r="O1" s="3" t="s">
        <v>2526</v>
      </c>
      <c r="P1" s="3" t="s">
        <v>2527</v>
      </c>
      <c r="Q1" s="3" t="s">
        <v>2528</v>
      </c>
      <c r="R1" s="3" t="s">
        <v>2529</v>
      </c>
      <c r="S1" s="3" t="s">
        <v>2530</v>
      </c>
      <c r="T1" s="3" t="s">
        <v>2531</v>
      </c>
      <c r="U1" s="3" t="s">
        <v>2532</v>
      </c>
      <c r="V1" s="3" t="s">
        <v>2533</v>
      </c>
      <c r="W1" s="3" t="s">
        <v>2534</v>
      </c>
      <c r="X1" s="3" t="s">
        <v>2535</v>
      </c>
      <c r="Y1" s="3" t="s">
        <v>2536</v>
      </c>
      <c r="Z1" s="3" t="s">
        <v>2537</v>
      </c>
      <c r="AA1" s="3" t="s">
        <v>2538</v>
      </c>
      <c r="AB1" s="3" t="s">
        <v>2539</v>
      </c>
      <c r="AC1" s="3" t="s">
        <v>2540</v>
      </c>
      <c r="AD1" s="3" t="s">
        <v>2541</v>
      </c>
      <c r="AE1" s="3" t="s">
        <v>2542</v>
      </c>
      <c r="AF1" s="3" t="s">
        <v>2543</v>
      </c>
      <c r="AG1" s="3" t="s">
        <v>2544</v>
      </c>
      <c r="AH1" s="3" t="s">
        <v>2545</v>
      </c>
      <c r="AI1" s="3" t="s">
        <v>2546</v>
      </c>
      <c r="AJ1" s="3" t="s">
        <v>2547</v>
      </c>
      <c r="AK1" s="3" t="s">
        <v>2548</v>
      </c>
      <c r="AL1" s="3" t="s">
        <v>2549</v>
      </c>
      <c r="AM1" s="3" t="s">
        <v>2550</v>
      </c>
      <c r="AN1" s="3" t="s">
        <v>2551</v>
      </c>
      <c r="AO1" s="3" t="s">
        <v>2552</v>
      </c>
      <c r="AP1" s="3" t="s">
        <v>2553</v>
      </c>
      <c r="AQ1" s="3" t="s">
        <v>2554</v>
      </c>
      <c r="AR1" s="3" t="s">
        <v>2555</v>
      </c>
      <c r="AS1" s="3" t="s">
        <v>2556</v>
      </c>
      <c r="AT1" s="3" t="s">
        <v>2557</v>
      </c>
      <c r="AU1" s="3" t="s">
        <v>2558</v>
      </c>
      <c r="AV1" s="3" t="s">
        <v>2559</v>
      </c>
      <c r="AW1" s="3" t="s">
        <v>2560</v>
      </c>
      <c r="AX1" s="3" t="s">
        <v>2561</v>
      </c>
      <c r="AY1" s="3" t="s">
        <v>2562</v>
      </c>
      <c r="AZ1" s="3" t="s">
        <v>2563</v>
      </c>
      <c r="BA1" s="3" t="s">
        <v>2564</v>
      </c>
      <c r="BB1" s="3" t="s">
        <v>2565</v>
      </c>
      <c r="BC1" s="3" t="s">
        <v>2566</v>
      </c>
      <c r="BD1" s="3" t="s">
        <v>2567</v>
      </c>
      <c r="BE1" s="3" t="s">
        <v>2568</v>
      </c>
      <c r="BF1" s="3" t="s">
        <v>2569</v>
      </c>
      <c r="BG1" s="3" t="s">
        <v>2570</v>
      </c>
      <c r="BH1" s="3" t="s">
        <v>2571</v>
      </c>
      <c r="BI1" s="3" t="s">
        <v>2572</v>
      </c>
      <c r="BJ1" s="3" t="s">
        <v>2573</v>
      </c>
      <c r="BK1" s="3" t="s">
        <v>2574</v>
      </c>
      <c r="BL1" s="3" t="s">
        <v>2575</v>
      </c>
      <c r="BM1" s="3" t="s">
        <v>2576</v>
      </c>
      <c r="BN1" s="3" t="s">
        <v>2577</v>
      </c>
      <c r="BO1" s="3" t="s">
        <v>2578</v>
      </c>
      <c r="BP1" s="3" t="s">
        <v>2579</v>
      </c>
      <c r="BQ1" s="3" t="s">
        <v>2580</v>
      </c>
      <c r="BR1" s="3" t="s">
        <v>2581</v>
      </c>
      <c r="BS1" s="3" t="s">
        <v>2582</v>
      </c>
      <c r="BT1" s="3" t="s">
        <v>2583</v>
      </c>
      <c r="BU1" s="3" t="s">
        <v>2584</v>
      </c>
      <c r="BV1" s="3" t="s">
        <v>2585</v>
      </c>
      <c r="BW1" s="3" t="s">
        <v>2586</v>
      </c>
      <c r="BX1" s="3" t="s">
        <v>2587</v>
      </c>
      <c r="BY1" s="3" t="s">
        <v>2588</v>
      </c>
      <c r="BZ1" s="3" t="s">
        <v>2589</v>
      </c>
      <c r="CA1" s="3" t="s">
        <v>2590</v>
      </c>
      <c r="CB1" s="3" t="s">
        <v>2591</v>
      </c>
      <c r="CC1" s="3" t="s">
        <v>2592</v>
      </c>
      <c r="CD1" s="3" t="s">
        <v>2593</v>
      </c>
      <c r="CE1" s="3" t="s">
        <v>2594</v>
      </c>
      <c r="CF1" s="3" t="s">
        <v>2595</v>
      </c>
      <c r="CG1" s="3" t="s">
        <v>2596</v>
      </c>
      <c r="CH1" s="3" t="s">
        <v>2597</v>
      </c>
      <c r="CI1" s="3" t="s">
        <v>2598</v>
      </c>
      <c r="CJ1" s="3" t="s">
        <v>2599</v>
      </c>
      <c r="CK1" s="3" t="s">
        <v>2600</v>
      </c>
      <c r="CL1" s="3" t="s">
        <v>2601</v>
      </c>
      <c r="CM1" s="3" t="s">
        <v>2602</v>
      </c>
      <c r="CN1" s="3" t="s">
        <v>2603</v>
      </c>
      <c r="CO1" s="3" t="s">
        <v>2604</v>
      </c>
      <c r="CP1" s="3" t="s">
        <v>2605</v>
      </c>
      <c r="CQ1" s="3" t="s">
        <v>2606</v>
      </c>
      <c r="CR1" s="3" t="s">
        <v>2607</v>
      </c>
      <c r="CS1" s="3" t="s">
        <v>2608</v>
      </c>
      <c r="CT1" s="3" t="s">
        <v>2609</v>
      </c>
      <c r="CU1" s="3" t="s">
        <v>2610</v>
      </c>
      <c r="CV1" s="3" t="s">
        <v>2611</v>
      </c>
      <c r="CW1" s="3" t="s">
        <v>2612</v>
      </c>
      <c r="CX1" s="3" t="s">
        <v>2613</v>
      </c>
      <c r="CY1" s="3" t="s">
        <v>2614</v>
      </c>
      <c r="CZ1" s="3" t="s">
        <v>2615</v>
      </c>
      <c r="DA1" s="3" t="s">
        <v>2616</v>
      </c>
      <c r="DB1" s="3" t="s">
        <v>2617</v>
      </c>
      <c r="DC1" s="3" t="s">
        <v>2618</v>
      </c>
      <c r="DD1" s="3" t="s">
        <v>2619</v>
      </c>
      <c r="DE1" s="3" t="s">
        <v>2620</v>
      </c>
      <c r="DF1" s="3" t="s">
        <v>2621</v>
      </c>
      <c r="DG1" s="3" t="s">
        <v>2622</v>
      </c>
      <c r="DH1" s="3" t="s">
        <v>2623</v>
      </c>
      <c r="DI1" s="3" t="s">
        <v>2624</v>
      </c>
      <c r="DJ1" s="3" t="s">
        <v>2625</v>
      </c>
      <c r="DK1" s="3" t="s">
        <v>2626</v>
      </c>
      <c r="DL1" s="3" t="s">
        <v>2627</v>
      </c>
      <c r="DM1" s="3" t="s">
        <v>2628</v>
      </c>
      <c r="DN1" s="3" t="s">
        <v>2629</v>
      </c>
      <c r="DO1" s="3" t="s">
        <v>2630</v>
      </c>
      <c r="DP1" s="3" t="s">
        <v>2631</v>
      </c>
      <c r="DQ1" s="3" t="s">
        <v>2632</v>
      </c>
      <c r="DR1" s="3" t="s">
        <v>2633</v>
      </c>
      <c r="DS1" s="3" t="s">
        <v>2634</v>
      </c>
      <c r="DT1" s="3" t="s">
        <v>2635</v>
      </c>
      <c r="DU1" s="3" t="s">
        <v>2636</v>
      </c>
      <c r="DV1" s="3" t="s">
        <v>2637</v>
      </c>
      <c r="DW1" s="3" t="s">
        <v>2638</v>
      </c>
      <c r="DX1" s="3" t="s">
        <v>2639</v>
      </c>
      <c r="DY1" s="3" t="s">
        <v>2640</v>
      </c>
      <c r="DZ1" s="3" t="s">
        <v>2641</v>
      </c>
      <c r="EA1" s="3" t="s">
        <v>2642</v>
      </c>
      <c r="EB1" s="3" t="s">
        <v>2643</v>
      </c>
      <c r="EC1" s="3" t="s">
        <v>2644</v>
      </c>
      <c r="ED1" s="3" t="s">
        <v>2645</v>
      </c>
      <c r="EE1" s="3" t="s">
        <v>2646</v>
      </c>
      <c r="EF1" s="3" t="s">
        <v>2647</v>
      </c>
      <c r="EG1" s="3" t="s">
        <v>2648</v>
      </c>
      <c r="EH1" s="3" t="s">
        <v>2649</v>
      </c>
      <c r="EI1" s="3" t="s">
        <v>2650</v>
      </c>
      <c r="EJ1" s="3" t="s">
        <v>2651</v>
      </c>
      <c r="EK1" s="3" t="s">
        <v>2652</v>
      </c>
      <c r="EL1" s="3" t="s">
        <v>2653</v>
      </c>
      <c r="EM1" s="3" t="s">
        <v>2654</v>
      </c>
      <c r="EN1" s="3" t="s">
        <v>2655</v>
      </c>
      <c r="EO1" s="3" t="s">
        <v>2656</v>
      </c>
      <c r="EP1" s="3" t="s">
        <v>2657</v>
      </c>
      <c r="EQ1" s="3" t="s">
        <v>2658</v>
      </c>
      <c r="ER1" s="3" t="s">
        <v>2659</v>
      </c>
      <c r="ES1" s="3" t="s">
        <v>2660</v>
      </c>
      <c r="ET1" s="3" t="s">
        <v>2661</v>
      </c>
      <c r="EU1" s="3" t="s">
        <v>2662</v>
      </c>
      <c r="EV1" s="3" t="s">
        <v>2663</v>
      </c>
      <c r="EW1" s="3" t="s">
        <v>2664</v>
      </c>
      <c r="EX1" s="3" t="s">
        <v>2665</v>
      </c>
      <c r="EY1" s="3" t="s">
        <v>2666</v>
      </c>
      <c r="EZ1" s="3" t="s">
        <v>2667</v>
      </c>
      <c r="FA1" s="3" t="s">
        <v>2668</v>
      </c>
      <c r="FB1" s="3" t="s">
        <v>2669</v>
      </c>
      <c r="FC1" s="3" t="s">
        <v>2670</v>
      </c>
      <c r="FD1" s="3" t="s">
        <v>2671</v>
      </c>
      <c r="FE1" s="3" t="s">
        <v>2672</v>
      </c>
      <c r="FF1" s="3" t="s">
        <v>2673</v>
      </c>
      <c r="FG1" s="3" t="s">
        <v>2674</v>
      </c>
      <c r="FH1" s="3" t="s">
        <v>2675</v>
      </c>
      <c r="FI1" s="3" t="s">
        <v>2676</v>
      </c>
      <c r="FJ1" s="3" t="s">
        <v>2677</v>
      </c>
      <c r="FK1" s="3" t="s">
        <v>2678</v>
      </c>
      <c r="FL1" s="3" t="s">
        <v>2679</v>
      </c>
      <c r="FM1" s="3" t="s">
        <v>2680</v>
      </c>
      <c r="FN1" s="3" t="s">
        <v>2681</v>
      </c>
      <c r="FO1" s="3" t="s">
        <v>2682</v>
      </c>
      <c r="FP1" s="3" t="s">
        <v>2683</v>
      </c>
      <c r="FQ1" s="3" t="s">
        <v>2684</v>
      </c>
      <c r="FR1" s="3" t="s">
        <v>2685</v>
      </c>
      <c r="FS1" s="3" t="s">
        <v>2686</v>
      </c>
      <c r="FT1" s="3" t="s">
        <v>2687</v>
      </c>
      <c r="FU1" s="3" t="s">
        <v>2688</v>
      </c>
      <c r="FV1" s="3" t="s">
        <v>2689</v>
      </c>
      <c r="FW1" s="3" t="s">
        <v>2690</v>
      </c>
      <c r="FX1" s="3" t="s">
        <v>2691</v>
      </c>
      <c r="FY1" s="3" t="s">
        <v>2692</v>
      </c>
      <c r="FZ1" s="3" t="s">
        <v>2693</v>
      </c>
      <c r="GA1" s="3" t="s">
        <v>2694</v>
      </c>
      <c r="GB1" s="3" t="s">
        <v>2695</v>
      </c>
      <c r="GC1" s="3" t="s">
        <v>2696</v>
      </c>
      <c r="GD1" s="3" t="s">
        <v>2697</v>
      </c>
      <c r="GE1" s="3" t="s">
        <v>2698</v>
      </c>
      <c r="GF1" s="3" t="s">
        <v>2699</v>
      </c>
      <c r="GG1" s="3" t="s">
        <v>2700</v>
      </c>
      <c r="GH1" s="3" t="s">
        <v>2701</v>
      </c>
      <c r="GI1" s="3" t="s">
        <v>2702</v>
      </c>
      <c r="GJ1" s="3" t="s">
        <v>2703</v>
      </c>
      <c r="GK1" s="3" t="s">
        <v>2704</v>
      </c>
      <c r="GL1" s="3" t="s">
        <v>2705</v>
      </c>
      <c r="GM1" s="3" t="s">
        <v>2706</v>
      </c>
      <c r="GN1" s="3" t="s">
        <v>2707</v>
      </c>
      <c r="GO1" s="3" t="s">
        <v>2708</v>
      </c>
      <c r="GP1" s="3" t="s">
        <v>2709</v>
      </c>
      <c r="GQ1" s="3" t="s">
        <v>2710</v>
      </c>
      <c r="GR1" s="3" t="s">
        <v>2711</v>
      </c>
      <c r="GS1" s="3" t="s">
        <v>2712</v>
      </c>
      <c r="GT1" s="3" t="s">
        <v>2713</v>
      </c>
      <c r="GU1" s="3" t="s">
        <v>2714</v>
      </c>
      <c r="GV1" s="3" t="s">
        <v>2715</v>
      </c>
      <c r="GW1" s="3" t="s">
        <v>2716</v>
      </c>
      <c r="GX1" s="3" t="s">
        <v>2717</v>
      </c>
      <c r="GY1" s="3" t="s">
        <v>2718</v>
      </c>
      <c r="GZ1" s="3" t="s">
        <v>2719</v>
      </c>
      <c r="HA1" s="3" t="s">
        <v>2720</v>
      </c>
      <c r="HB1" s="3" t="s">
        <v>2721</v>
      </c>
      <c r="HC1" s="3" t="s">
        <v>2722</v>
      </c>
      <c r="HD1" s="3" t="s">
        <v>2723</v>
      </c>
      <c r="HE1" s="3" t="s">
        <v>2724</v>
      </c>
      <c r="HF1" s="3" t="s">
        <v>2725</v>
      </c>
      <c r="HG1" s="3" t="s">
        <v>2726</v>
      </c>
      <c r="HH1" s="3" t="s">
        <v>2727</v>
      </c>
      <c r="HI1" s="3" t="s">
        <v>2728</v>
      </c>
      <c r="HJ1" s="3" t="s">
        <v>2729</v>
      </c>
      <c r="HK1" s="3" t="s">
        <v>2730</v>
      </c>
      <c r="HL1" s="3" t="s">
        <v>2731</v>
      </c>
      <c r="HM1" s="3" t="s">
        <v>2732</v>
      </c>
      <c r="HN1" s="3" t="s">
        <v>2733</v>
      </c>
      <c r="HO1" s="3" t="s">
        <v>2734</v>
      </c>
      <c r="HP1" s="3" t="s">
        <v>2735</v>
      </c>
      <c r="HQ1" s="3" t="s">
        <v>2736</v>
      </c>
      <c r="HR1" s="3" t="s">
        <v>2737</v>
      </c>
      <c r="HS1" s="3" t="s">
        <v>2738</v>
      </c>
      <c r="HT1" s="3" t="s">
        <v>2739</v>
      </c>
      <c r="HU1" s="3" t="s">
        <v>2740</v>
      </c>
      <c r="HV1" s="3" t="s">
        <v>2741</v>
      </c>
      <c r="HW1" s="3" t="s">
        <v>2742</v>
      </c>
      <c r="HX1" s="3" t="s">
        <v>2743</v>
      </c>
      <c r="HY1" s="3" t="s">
        <v>2744</v>
      </c>
      <c r="HZ1" s="3" t="s">
        <v>2745</v>
      </c>
      <c r="IA1" s="3" t="s">
        <v>2746</v>
      </c>
      <c r="IB1" s="3" t="s">
        <v>2747</v>
      </c>
      <c r="IC1" s="3" t="s">
        <v>2748</v>
      </c>
      <c r="ID1" s="3" t="s">
        <v>2749</v>
      </c>
      <c r="IE1" s="3" t="s">
        <v>2750</v>
      </c>
      <c r="IF1" s="3" t="s">
        <v>2751</v>
      </c>
      <c r="IG1" s="3" t="s">
        <v>2752</v>
      </c>
      <c r="IH1" s="3" t="s">
        <v>2753</v>
      </c>
      <c r="II1" s="3" t="s">
        <v>2754</v>
      </c>
      <c r="IJ1" s="3" t="s">
        <v>2755</v>
      </c>
      <c r="IK1" s="3" t="s">
        <v>2756</v>
      </c>
      <c r="IL1" s="3" t="s">
        <v>2757</v>
      </c>
      <c r="IM1" s="3" t="s">
        <v>2758</v>
      </c>
      <c r="IN1" s="3" t="s">
        <v>2759</v>
      </c>
      <c r="IO1" s="3" t="s">
        <v>2760</v>
      </c>
      <c r="IP1" s="3" t="s">
        <v>2761</v>
      </c>
      <c r="IQ1" s="3" t="s">
        <v>2762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8" t="s">
        <v>277</v>
      </c>
      <c r="J2" s="8" t="s">
        <v>277</v>
      </c>
      <c r="K2" s="8" t="s">
        <v>277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8" t="s">
        <v>277</v>
      </c>
      <c r="AB2" s="8" t="s">
        <v>277</v>
      </c>
      <c r="AC2" s="8" t="s">
        <v>277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8" t="s">
        <v>277</v>
      </c>
      <c r="AT2" s="8" t="s">
        <v>277</v>
      </c>
      <c r="AU2" s="8" t="s">
        <v>277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8" t="s">
        <v>277</v>
      </c>
      <c r="BL2" s="8" t="s">
        <v>277</v>
      </c>
      <c r="BM2" s="8" t="s">
        <v>277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8" t="s">
        <v>277</v>
      </c>
      <c r="CD2" s="8" t="s">
        <v>277</v>
      </c>
      <c r="CE2" s="8" t="s">
        <v>277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8" t="s">
        <v>277</v>
      </c>
      <c r="CV2" s="8" t="s">
        <v>277</v>
      </c>
      <c r="CW2" s="8" t="s">
        <v>277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8" t="s">
        <v>277</v>
      </c>
      <c r="DN2" s="8" t="s">
        <v>277</v>
      </c>
      <c r="DO2" s="8" t="s">
        <v>277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8" t="s">
        <v>277</v>
      </c>
      <c r="EF2" s="8" t="s">
        <v>277</v>
      </c>
      <c r="EG2" s="8" t="s">
        <v>277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8" t="s">
        <v>277</v>
      </c>
      <c r="EX2" s="8" t="s">
        <v>277</v>
      </c>
      <c r="EY2" s="8" t="s">
        <v>277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8" t="s">
        <v>277</v>
      </c>
      <c r="FP2" s="8" t="s">
        <v>277</v>
      </c>
      <c r="FQ2" s="8" t="s">
        <v>277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8" t="s">
        <v>277</v>
      </c>
      <c r="GH2" s="8" t="s">
        <v>277</v>
      </c>
      <c r="GI2" s="8" t="s">
        <v>277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8" t="s">
        <v>277</v>
      </c>
      <c r="GZ2" s="8" t="s">
        <v>277</v>
      </c>
      <c r="HA2" s="8" t="s">
        <v>277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8" t="s">
        <v>277</v>
      </c>
      <c r="HR2" s="8" t="s">
        <v>277</v>
      </c>
      <c r="HS2" s="8" t="s">
        <v>277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8" t="s">
        <v>277</v>
      </c>
      <c r="IJ2" s="8" t="s">
        <v>277</v>
      </c>
      <c r="IK2" s="8" t="s">
        <v>277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12658</v>
      </c>
      <c r="C5" s="8" t="s">
        <v>12658</v>
      </c>
      <c r="D5" s="8" t="s">
        <v>12658</v>
      </c>
      <c r="E5" s="8" t="s">
        <v>12658</v>
      </c>
      <c r="F5" s="8" t="s">
        <v>12658</v>
      </c>
      <c r="G5" s="8" t="s">
        <v>12658</v>
      </c>
      <c r="H5" s="8" t="s">
        <v>12658</v>
      </c>
      <c r="I5" s="8" t="s">
        <v>12658</v>
      </c>
      <c r="J5" s="8" t="s">
        <v>12658</v>
      </c>
      <c r="K5" s="8" t="s">
        <v>12658</v>
      </c>
      <c r="L5" s="8" t="s">
        <v>12658</v>
      </c>
      <c r="M5" s="8" t="s">
        <v>12658</v>
      </c>
      <c r="N5" s="8" t="s">
        <v>12658</v>
      </c>
      <c r="O5" s="8" t="s">
        <v>12658</v>
      </c>
      <c r="P5" s="8" t="s">
        <v>12658</v>
      </c>
      <c r="Q5" s="8" t="s">
        <v>12658</v>
      </c>
      <c r="R5" s="8" t="s">
        <v>12658</v>
      </c>
      <c r="S5" s="8" t="s">
        <v>12658</v>
      </c>
      <c r="T5" s="8" t="s">
        <v>12658</v>
      </c>
      <c r="U5" s="8" t="s">
        <v>12658</v>
      </c>
      <c r="V5" s="8" t="s">
        <v>12658</v>
      </c>
      <c r="W5" s="8" t="s">
        <v>12658</v>
      </c>
      <c r="X5" s="8" t="s">
        <v>12658</v>
      </c>
      <c r="Y5" s="8" t="s">
        <v>12658</v>
      </c>
      <c r="Z5" s="8" t="s">
        <v>12658</v>
      </c>
      <c r="AA5" s="8" t="s">
        <v>12658</v>
      </c>
      <c r="AB5" s="8" t="s">
        <v>12658</v>
      </c>
      <c r="AC5" s="8" t="s">
        <v>12658</v>
      </c>
      <c r="AD5" s="8" t="s">
        <v>12658</v>
      </c>
      <c r="AE5" s="8" t="s">
        <v>12658</v>
      </c>
      <c r="AF5" s="8" t="s">
        <v>12658</v>
      </c>
      <c r="AG5" s="8" t="s">
        <v>12658</v>
      </c>
      <c r="AH5" s="8" t="s">
        <v>12658</v>
      </c>
      <c r="AI5" s="8" t="s">
        <v>12658</v>
      </c>
      <c r="AJ5" s="8" t="s">
        <v>12658</v>
      </c>
      <c r="AK5" s="8" t="s">
        <v>12658</v>
      </c>
      <c r="AL5" s="8" t="s">
        <v>12658</v>
      </c>
      <c r="AM5" s="8" t="s">
        <v>12658</v>
      </c>
      <c r="AN5" s="8" t="s">
        <v>12658</v>
      </c>
      <c r="AO5" s="8" t="s">
        <v>12658</v>
      </c>
      <c r="AP5" s="8" t="s">
        <v>12658</v>
      </c>
      <c r="AQ5" s="8" t="s">
        <v>12658</v>
      </c>
      <c r="AR5" s="8" t="s">
        <v>12658</v>
      </c>
      <c r="AS5" s="8" t="s">
        <v>12658</v>
      </c>
      <c r="AT5" s="8" t="s">
        <v>12658</v>
      </c>
      <c r="AU5" s="8" t="s">
        <v>12658</v>
      </c>
      <c r="AV5" s="8" t="s">
        <v>12658</v>
      </c>
      <c r="AW5" s="8" t="s">
        <v>12658</v>
      </c>
      <c r="AX5" s="8" t="s">
        <v>12658</v>
      </c>
      <c r="AY5" s="8" t="s">
        <v>12658</v>
      </c>
      <c r="AZ5" s="8" t="s">
        <v>12658</v>
      </c>
      <c r="BA5" s="8" t="s">
        <v>12658</v>
      </c>
      <c r="BB5" s="8" t="s">
        <v>12658</v>
      </c>
      <c r="BC5" s="8" t="s">
        <v>12658</v>
      </c>
      <c r="BD5" s="8" t="s">
        <v>12658</v>
      </c>
      <c r="BE5" s="8" t="s">
        <v>12658</v>
      </c>
      <c r="BF5" s="8" t="s">
        <v>12658</v>
      </c>
      <c r="BG5" s="8" t="s">
        <v>12658</v>
      </c>
      <c r="BH5" s="8" t="s">
        <v>12658</v>
      </c>
      <c r="BI5" s="8" t="s">
        <v>12658</v>
      </c>
      <c r="BJ5" s="8" t="s">
        <v>12658</v>
      </c>
      <c r="BK5" s="8" t="s">
        <v>12658</v>
      </c>
      <c r="BL5" s="8" t="s">
        <v>12658</v>
      </c>
      <c r="BM5" s="8" t="s">
        <v>12658</v>
      </c>
      <c r="BN5" s="8" t="s">
        <v>12658</v>
      </c>
      <c r="BO5" s="8" t="s">
        <v>12658</v>
      </c>
      <c r="BP5" s="8" t="s">
        <v>12658</v>
      </c>
      <c r="BQ5" s="8" t="s">
        <v>12658</v>
      </c>
      <c r="BR5" s="8" t="s">
        <v>12658</v>
      </c>
      <c r="BS5" s="8" t="s">
        <v>12658</v>
      </c>
      <c r="BT5" s="8" t="s">
        <v>12658</v>
      </c>
      <c r="BU5" s="8" t="s">
        <v>12658</v>
      </c>
      <c r="BV5" s="8" t="s">
        <v>12658</v>
      </c>
      <c r="BW5" s="8" t="s">
        <v>12658</v>
      </c>
      <c r="BX5" s="8" t="s">
        <v>12658</v>
      </c>
      <c r="BY5" s="8" t="s">
        <v>12658</v>
      </c>
      <c r="BZ5" s="8" t="s">
        <v>12658</v>
      </c>
      <c r="CA5" s="8" t="s">
        <v>12658</v>
      </c>
      <c r="CB5" s="8" t="s">
        <v>12658</v>
      </c>
      <c r="CC5" s="8" t="s">
        <v>12658</v>
      </c>
      <c r="CD5" s="8" t="s">
        <v>12658</v>
      </c>
      <c r="CE5" s="8" t="s">
        <v>12658</v>
      </c>
      <c r="CF5" s="8" t="s">
        <v>12658</v>
      </c>
      <c r="CG5" s="8" t="s">
        <v>12658</v>
      </c>
      <c r="CH5" s="8" t="s">
        <v>12658</v>
      </c>
      <c r="CI5" s="8" t="s">
        <v>12658</v>
      </c>
      <c r="CJ5" s="8" t="s">
        <v>12658</v>
      </c>
      <c r="CK5" s="8" t="s">
        <v>12658</v>
      </c>
      <c r="CL5" s="8" t="s">
        <v>12658</v>
      </c>
      <c r="CM5" s="8" t="s">
        <v>12658</v>
      </c>
      <c r="CN5" s="8" t="s">
        <v>12658</v>
      </c>
      <c r="CO5" s="8" t="s">
        <v>12658</v>
      </c>
      <c r="CP5" s="8" t="s">
        <v>12658</v>
      </c>
      <c r="CQ5" s="8" t="s">
        <v>12658</v>
      </c>
      <c r="CR5" s="8" t="s">
        <v>12658</v>
      </c>
      <c r="CS5" s="8" t="s">
        <v>12658</v>
      </c>
      <c r="CT5" s="8" t="s">
        <v>12658</v>
      </c>
      <c r="CU5" s="8" t="s">
        <v>12658</v>
      </c>
      <c r="CV5" s="8" t="s">
        <v>12658</v>
      </c>
      <c r="CW5" s="8" t="s">
        <v>12658</v>
      </c>
      <c r="CX5" s="8" t="s">
        <v>12658</v>
      </c>
      <c r="CY5" s="8" t="s">
        <v>12658</v>
      </c>
      <c r="CZ5" s="8" t="s">
        <v>12658</v>
      </c>
      <c r="DA5" s="8" t="s">
        <v>12658</v>
      </c>
      <c r="DB5" s="8" t="s">
        <v>12658</v>
      </c>
      <c r="DC5" s="8" t="s">
        <v>12658</v>
      </c>
      <c r="DD5" s="8" t="s">
        <v>12658</v>
      </c>
      <c r="DE5" s="8" t="s">
        <v>12658</v>
      </c>
      <c r="DF5" s="8" t="s">
        <v>12658</v>
      </c>
      <c r="DG5" s="8" t="s">
        <v>12658</v>
      </c>
      <c r="DH5" s="8" t="s">
        <v>12658</v>
      </c>
      <c r="DI5" s="8" t="s">
        <v>12658</v>
      </c>
      <c r="DJ5" s="8" t="s">
        <v>12658</v>
      </c>
      <c r="DK5" s="8" t="s">
        <v>12658</v>
      </c>
      <c r="DL5" s="8" t="s">
        <v>12658</v>
      </c>
      <c r="DM5" s="8" t="s">
        <v>12658</v>
      </c>
      <c r="DN5" s="8" t="s">
        <v>12658</v>
      </c>
      <c r="DO5" s="8" t="s">
        <v>12658</v>
      </c>
      <c r="DP5" s="8" t="s">
        <v>12658</v>
      </c>
      <c r="DQ5" s="8" t="s">
        <v>12658</v>
      </c>
      <c r="DR5" s="8" t="s">
        <v>12658</v>
      </c>
      <c r="DS5" s="8" t="s">
        <v>12658</v>
      </c>
      <c r="DT5" s="8" t="s">
        <v>12658</v>
      </c>
      <c r="DU5" s="8" t="s">
        <v>12658</v>
      </c>
      <c r="DV5" s="8" t="s">
        <v>12658</v>
      </c>
      <c r="DW5" s="8" t="s">
        <v>12658</v>
      </c>
      <c r="DX5" s="8" t="s">
        <v>12658</v>
      </c>
      <c r="DY5" s="8" t="s">
        <v>12658</v>
      </c>
      <c r="DZ5" s="8" t="s">
        <v>12658</v>
      </c>
      <c r="EA5" s="8" t="s">
        <v>12658</v>
      </c>
      <c r="EB5" s="8" t="s">
        <v>12658</v>
      </c>
      <c r="EC5" s="8" t="s">
        <v>12658</v>
      </c>
      <c r="ED5" s="8" t="s">
        <v>12658</v>
      </c>
      <c r="EE5" s="8" t="s">
        <v>12658</v>
      </c>
      <c r="EF5" s="8" t="s">
        <v>12658</v>
      </c>
      <c r="EG5" s="8" t="s">
        <v>12658</v>
      </c>
      <c r="EH5" s="8" t="s">
        <v>12658</v>
      </c>
      <c r="EI5" s="8" t="s">
        <v>12658</v>
      </c>
      <c r="EJ5" s="8" t="s">
        <v>12658</v>
      </c>
      <c r="EK5" s="8" t="s">
        <v>12658</v>
      </c>
      <c r="EL5" s="8" t="s">
        <v>12658</v>
      </c>
      <c r="EM5" s="8" t="s">
        <v>12658</v>
      </c>
      <c r="EN5" s="8" t="s">
        <v>12658</v>
      </c>
      <c r="EO5" s="8" t="s">
        <v>12658</v>
      </c>
      <c r="EP5" s="8" t="s">
        <v>12658</v>
      </c>
      <c r="EQ5" s="8" t="s">
        <v>12658</v>
      </c>
      <c r="ER5" s="8" t="s">
        <v>12658</v>
      </c>
      <c r="ES5" s="8" t="s">
        <v>12658</v>
      </c>
      <c r="ET5" s="8" t="s">
        <v>12658</v>
      </c>
      <c r="EU5" s="8" t="s">
        <v>12658</v>
      </c>
      <c r="EV5" s="8" t="s">
        <v>12658</v>
      </c>
      <c r="EW5" s="8" t="s">
        <v>12658</v>
      </c>
      <c r="EX5" s="8" t="s">
        <v>12658</v>
      </c>
      <c r="EY5" s="8" t="s">
        <v>12658</v>
      </c>
      <c r="EZ5" s="8" t="s">
        <v>12658</v>
      </c>
      <c r="FA5" s="8" t="s">
        <v>12658</v>
      </c>
      <c r="FB5" s="8" t="s">
        <v>12658</v>
      </c>
      <c r="FC5" s="8" t="s">
        <v>12658</v>
      </c>
      <c r="FD5" s="8" t="s">
        <v>12658</v>
      </c>
      <c r="FE5" s="8" t="s">
        <v>12658</v>
      </c>
      <c r="FF5" s="8" t="s">
        <v>12658</v>
      </c>
      <c r="FG5" s="8" t="s">
        <v>12658</v>
      </c>
      <c r="FH5" s="8" t="s">
        <v>12658</v>
      </c>
      <c r="FI5" s="8" t="s">
        <v>12658</v>
      </c>
      <c r="FJ5" s="8" t="s">
        <v>12658</v>
      </c>
      <c r="FK5" s="8" t="s">
        <v>12658</v>
      </c>
      <c r="FL5" s="8" t="s">
        <v>12658</v>
      </c>
      <c r="FM5" s="8" t="s">
        <v>12658</v>
      </c>
      <c r="FN5" s="8" t="s">
        <v>12658</v>
      </c>
      <c r="FO5" s="8" t="s">
        <v>12658</v>
      </c>
      <c r="FP5" s="8" t="s">
        <v>12658</v>
      </c>
      <c r="FQ5" s="8" t="s">
        <v>12658</v>
      </c>
      <c r="FR5" s="8" t="s">
        <v>12658</v>
      </c>
      <c r="FS5" s="8" t="s">
        <v>12658</v>
      </c>
      <c r="FT5" s="8" t="s">
        <v>12658</v>
      </c>
      <c r="FU5" s="8" t="s">
        <v>12658</v>
      </c>
      <c r="FV5" s="8" t="s">
        <v>12658</v>
      </c>
      <c r="FW5" s="8" t="s">
        <v>12658</v>
      </c>
      <c r="FX5" s="8" t="s">
        <v>12658</v>
      </c>
      <c r="FY5" s="8" t="s">
        <v>12658</v>
      </c>
      <c r="FZ5" s="8" t="s">
        <v>12658</v>
      </c>
      <c r="GA5" s="8" t="s">
        <v>12658</v>
      </c>
      <c r="GB5" s="8" t="s">
        <v>12658</v>
      </c>
      <c r="GC5" s="8" t="s">
        <v>12658</v>
      </c>
      <c r="GD5" s="8" t="s">
        <v>12658</v>
      </c>
      <c r="GE5" s="8" t="s">
        <v>12658</v>
      </c>
      <c r="GF5" s="8" t="s">
        <v>12658</v>
      </c>
      <c r="GG5" s="8" t="s">
        <v>12658</v>
      </c>
      <c r="GH5" s="8" t="s">
        <v>12658</v>
      </c>
      <c r="GI5" s="8" t="s">
        <v>12658</v>
      </c>
      <c r="GJ5" s="8" t="s">
        <v>12658</v>
      </c>
      <c r="GK5" s="8" t="s">
        <v>12658</v>
      </c>
      <c r="GL5" s="8" t="s">
        <v>12658</v>
      </c>
      <c r="GM5" s="8" t="s">
        <v>12658</v>
      </c>
      <c r="GN5" s="8" t="s">
        <v>12658</v>
      </c>
      <c r="GO5" s="8" t="s">
        <v>12658</v>
      </c>
      <c r="GP5" s="8" t="s">
        <v>12658</v>
      </c>
      <c r="GQ5" s="8" t="s">
        <v>12658</v>
      </c>
      <c r="GR5" s="8" t="s">
        <v>12658</v>
      </c>
      <c r="GS5" s="8" t="s">
        <v>12658</v>
      </c>
      <c r="GT5" s="8" t="s">
        <v>12658</v>
      </c>
      <c r="GU5" s="8" t="s">
        <v>12658</v>
      </c>
      <c r="GV5" s="8" t="s">
        <v>12658</v>
      </c>
      <c r="GW5" s="8" t="s">
        <v>12658</v>
      </c>
      <c r="GX5" s="8" t="s">
        <v>12658</v>
      </c>
      <c r="GY5" s="8" t="s">
        <v>12658</v>
      </c>
      <c r="GZ5" s="8" t="s">
        <v>12658</v>
      </c>
      <c r="HA5" s="8" t="s">
        <v>12658</v>
      </c>
      <c r="HB5" s="8" t="s">
        <v>12658</v>
      </c>
      <c r="HC5" s="8" t="s">
        <v>12658</v>
      </c>
      <c r="HD5" s="8" t="s">
        <v>12658</v>
      </c>
      <c r="HE5" s="8" t="s">
        <v>12658</v>
      </c>
      <c r="HF5" s="8" t="s">
        <v>12658</v>
      </c>
      <c r="HG5" s="8" t="s">
        <v>12658</v>
      </c>
      <c r="HH5" s="8" t="s">
        <v>12658</v>
      </c>
      <c r="HI5" s="8" t="s">
        <v>12658</v>
      </c>
      <c r="HJ5" s="8" t="s">
        <v>12658</v>
      </c>
      <c r="HK5" s="8" t="s">
        <v>12658</v>
      </c>
      <c r="HL5" s="8" t="s">
        <v>12658</v>
      </c>
      <c r="HM5" s="8" t="s">
        <v>12658</v>
      </c>
      <c r="HN5" s="8" t="s">
        <v>12658</v>
      </c>
      <c r="HO5" s="8" t="s">
        <v>12658</v>
      </c>
      <c r="HP5" s="8" t="s">
        <v>12658</v>
      </c>
      <c r="HQ5" s="8" t="s">
        <v>12658</v>
      </c>
      <c r="HR5" s="8" t="s">
        <v>12658</v>
      </c>
      <c r="HS5" s="8" t="s">
        <v>12658</v>
      </c>
      <c r="HT5" s="8" t="s">
        <v>12658</v>
      </c>
      <c r="HU5" s="8" t="s">
        <v>12658</v>
      </c>
      <c r="HV5" s="8" t="s">
        <v>12658</v>
      </c>
      <c r="HW5" s="8" t="s">
        <v>12658</v>
      </c>
      <c r="HX5" s="8" t="s">
        <v>12658</v>
      </c>
      <c r="HY5" s="8" t="s">
        <v>12658</v>
      </c>
      <c r="HZ5" s="8" t="s">
        <v>12658</v>
      </c>
      <c r="IA5" s="8" t="s">
        <v>12658</v>
      </c>
      <c r="IB5" s="8" t="s">
        <v>12658</v>
      </c>
      <c r="IC5" s="8" t="s">
        <v>12658</v>
      </c>
      <c r="ID5" s="8" t="s">
        <v>12658</v>
      </c>
      <c r="IE5" s="8" t="s">
        <v>12658</v>
      </c>
      <c r="IF5" s="8" t="s">
        <v>12658</v>
      </c>
      <c r="IG5" s="8" t="s">
        <v>12658</v>
      </c>
      <c r="IH5" s="8" t="s">
        <v>12658</v>
      </c>
      <c r="II5" s="8" t="s">
        <v>12658</v>
      </c>
      <c r="IJ5" s="8" t="s">
        <v>12658</v>
      </c>
      <c r="IK5" s="8" t="s">
        <v>12658</v>
      </c>
      <c r="IL5" s="8" t="s">
        <v>12658</v>
      </c>
      <c r="IM5" s="8" t="s">
        <v>12658</v>
      </c>
      <c r="IN5" s="8" t="s">
        <v>12658</v>
      </c>
      <c r="IO5" s="8" t="s">
        <v>12658</v>
      </c>
      <c r="IP5" s="8" t="s">
        <v>12658</v>
      </c>
      <c r="IQ5" s="8" t="s">
        <v>12658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2763</v>
      </c>
      <c r="C10" s="8" t="s">
        <v>2764</v>
      </c>
      <c r="D10" s="8" t="s">
        <v>2765</v>
      </c>
      <c r="E10" s="8" t="s">
        <v>2766</v>
      </c>
      <c r="F10" s="8" t="s">
        <v>2767</v>
      </c>
      <c r="G10" s="8" t="s">
        <v>2768</v>
      </c>
      <c r="H10" s="8" t="s">
        <v>2769</v>
      </c>
      <c r="I10" s="8" t="s">
        <v>2770</v>
      </c>
      <c r="J10" s="8" t="s">
        <v>2771</v>
      </c>
      <c r="K10" s="8" t="s">
        <v>2772</v>
      </c>
      <c r="L10" s="8" t="s">
        <v>2773</v>
      </c>
      <c r="M10" s="8" t="s">
        <v>2774</v>
      </c>
      <c r="N10" s="8" t="s">
        <v>2775</v>
      </c>
      <c r="O10" s="8" t="s">
        <v>2776</v>
      </c>
      <c r="P10" s="8" t="s">
        <v>2777</v>
      </c>
      <c r="Q10" s="8" t="s">
        <v>2778</v>
      </c>
      <c r="R10" s="8" t="s">
        <v>2779</v>
      </c>
      <c r="S10" s="8" t="s">
        <v>2780</v>
      </c>
      <c r="T10" s="8" t="s">
        <v>2781</v>
      </c>
      <c r="U10" s="8" t="s">
        <v>2782</v>
      </c>
      <c r="V10" s="8" t="s">
        <v>2783</v>
      </c>
      <c r="W10" s="8" t="s">
        <v>2784</v>
      </c>
      <c r="X10" s="8" t="s">
        <v>2785</v>
      </c>
      <c r="Y10" s="8" t="s">
        <v>2786</v>
      </c>
      <c r="Z10" s="8" t="s">
        <v>2787</v>
      </c>
      <c r="AA10" s="8" t="s">
        <v>2788</v>
      </c>
      <c r="AB10" s="8" t="s">
        <v>2789</v>
      </c>
      <c r="AC10" s="8" t="s">
        <v>2790</v>
      </c>
      <c r="AD10" s="8" t="s">
        <v>2791</v>
      </c>
      <c r="AE10" s="8" t="s">
        <v>2792</v>
      </c>
      <c r="AF10" s="8" t="s">
        <v>2793</v>
      </c>
      <c r="AG10" s="8" t="s">
        <v>2794</v>
      </c>
      <c r="AH10" s="8" t="s">
        <v>2795</v>
      </c>
      <c r="AI10" s="8" t="s">
        <v>2796</v>
      </c>
      <c r="AJ10" s="8" t="s">
        <v>2797</v>
      </c>
      <c r="AK10" s="8" t="s">
        <v>2798</v>
      </c>
      <c r="AL10" s="8" t="s">
        <v>2799</v>
      </c>
      <c r="AM10" s="8" t="s">
        <v>2800</v>
      </c>
      <c r="AN10" s="8" t="s">
        <v>2801</v>
      </c>
      <c r="AO10" s="8" t="s">
        <v>2802</v>
      </c>
      <c r="AP10" s="8" t="s">
        <v>2803</v>
      </c>
      <c r="AQ10" s="8" t="s">
        <v>2804</v>
      </c>
      <c r="AR10" s="8" t="s">
        <v>2805</v>
      </c>
      <c r="AS10" s="8" t="s">
        <v>2806</v>
      </c>
      <c r="AT10" s="8" t="s">
        <v>2807</v>
      </c>
      <c r="AU10" s="8" t="s">
        <v>2808</v>
      </c>
      <c r="AV10" s="8" t="s">
        <v>2809</v>
      </c>
      <c r="AW10" s="8" t="s">
        <v>2810</v>
      </c>
      <c r="AX10" s="8" t="s">
        <v>2811</v>
      </c>
      <c r="AY10" s="8" t="s">
        <v>2812</v>
      </c>
      <c r="AZ10" s="8" t="s">
        <v>2813</v>
      </c>
      <c r="BA10" s="8" t="s">
        <v>2814</v>
      </c>
      <c r="BB10" s="8" t="s">
        <v>2815</v>
      </c>
      <c r="BC10" s="8" t="s">
        <v>2816</v>
      </c>
      <c r="BD10" s="8" t="s">
        <v>2817</v>
      </c>
      <c r="BE10" s="8" t="s">
        <v>2818</v>
      </c>
      <c r="BF10" s="8" t="s">
        <v>2819</v>
      </c>
      <c r="BG10" s="8" t="s">
        <v>2820</v>
      </c>
      <c r="BH10" s="8" t="s">
        <v>2821</v>
      </c>
      <c r="BI10" s="8" t="s">
        <v>2822</v>
      </c>
      <c r="BJ10" s="8" t="s">
        <v>2823</v>
      </c>
      <c r="BK10" s="8" t="s">
        <v>2824</v>
      </c>
      <c r="BL10" s="8" t="s">
        <v>2825</v>
      </c>
      <c r="BM10" s="8" t="s">
        <v>2826</v>
      </c>
      <c r="BN10" s="8" t="s">
        <v>2827</v>
      </c>
      <c r="BO10" s="8" t="s">
        <v>2828</v>
      </c>
      <c r="BP10" s="8" t="s">
        <v>2829</v>
      </c>
      <c r="BQ10" s="8" t="s">
        <v>2830</v>
      </c>
      <c r="BR10" s="8" t="s">
        <v>2831</v>
      </c>
      <c r="BS10" s="8" t="s">
        <v>2832</v>
      </c>
      <c r="BT10" s="8" t="s">
        <v>2833</v>
      </c>
      <c r="BU10" s="8" t="s">
        <v>2834</v>
      </c>
      <c r="BV10" s="8" t="s">
        <v>2835</v>
      </c>
      <c r="BW10" s="8" t="s">
        <v>2836</v>
      </c>
      <c r="BX10" s="8" t="s">
        <v>2837</v>
      </c>
      <c r="BY10" s="8" t="s">
        <v>2838</v>
      </c>
      <c r="BZ10" s="8" t="s">
        <v>2839</v>
      </c>
      <c r="CA10" s="8" t="s">
        <v>2840</v>
      </c>
      <c r="CB10" s="8" t="s">
        <v>2841</v>
      </c>
      <c r="CC10" s="8" t="s">
        <v>2842</v>
      </c>
      <c r="CD10" s="8" t="s">
        <v>2843</v>
      </c>
      <c r="CE10" s="8" t="s">
        <v>2844</v>
      </c>
      <c r="CF10" s="8" t="s">
        <v>2845</v>
      </c>
      <c r="CG10" s="8" t="s">
        <v>2846</v>
      </c>
      <c r="CH10" s="8" t="s">
        <v>2847</v>
      </c>
      <c r="CI10" s="8" t="s">
        <v>2848</v>
      </c>
      <c r="CJ10" s="8" t="s">
        <v>2849</v>
      </c>
      <c r="CK10" s="8" t="s">
        <v>2850</v>
      </c>
      <c r="CL10" s="8" t="s">
        <v>2851</v>
      </c>
      <c r="CM10" s="8" t="s">
        <v>2852</v>
      </c>
      <c r="CN10" s="8" t="s">
        <v>2853</v>
      </c>
      <c r="CO10" s="8" t="s">
        <v>2854</v>
      </c>
      <c r="CP10" s="8" t="s">
        <v>2855</v>
      </c>
      <c r="CQ10" s="8" t="s">
        <v>2856</v>
      </c>
      <c r="CR10" s="8" t="s">
        <v>2857</v>
      </c>
      <c r="CS10" s="8" t="s">
        <v>2858</v>
      </c>
      <c r="CT10" s="8" t="s">
        <v>2859</v>
      </c>
      <c r="CU10" s="8" t="s">
        <v>2860</v>
      </c>
      <c r="CV10" s="8" t="s">
        <v>2861</v>
      </c>
      <c r="CW10" s="8" t="s">
        <v>2862</v>
      </c>
      <c r="CX10" s="8" t="s">
        <v>2863</v>
      </c>
      <c r="CY10" s="8" t="s">
        <v>2864</v>
      </c>
      <c r="CZ10" s="8" t="s">
        <v>2865</v>
      </c>
      <c r="DA10" s="8" t="s">
        <v>2866</v>
      </c>
      <c r="DB10" s="8" t="s">
        <v>2867</v>
      </c>
      <c r="DC10" s="8" t="s">
        <v>2868</v>
      </c>
      <c r="DD10" s="8" t="s">
        <v>2869</v>
      </c>
      <c r="DE10" s="8" t="s">
        <v>2870</v>
      </c>
      <c r="DF10" s="8" t="s">
        <v>2871</v>
      </c>
      <c r="DG10" s="8" t="s">
        <v>2872</v>
      </c>
      <c r="DH10" s="8" t="s">
        <v>2873</v>
      </c>
      <c r="DI10" s="8" t="s">
        <v>2874</v>
      </c>
      <c r="DJ10" s="8" t="s">
        <v>2875</v>
      </c>
      <c r="DK10" s="8" t="s">
        <v>2876</v>
      </c>
      <c r="DL10" s="8" t="s">
        <v>2877</v>
      </c>
      <c r="DM10" s="8" t="s">
        <v>2878</v>
      </c>
      <c r="DN10" s="8" t="s">
        <v>2879</v>
      </c>
      <c r="DO10" s="8" t="s">
        <v>2880</v>
      </c>
      <c r="DP10" s="8" t="s">
        <v>2881</v>
      </c>
      <c r="DQ10" s="8" t="s">
        <v>2882</v>
      </c>
      <c r="DR10" s="8" t="s">
        <v>2883</v>
      </c>
      <c r="DS10" s="8" t="s">
        <v>2884</v>
      </c>
      <c r="DT10" s="8" t="s">
        <v>2885</v>
      </c>
      <c r="DU10" s="8" t="s">
        <v>2886</v>
      </c>
      <c r="DV10" s="8" t="s">
        <v>2887</v>
      </c>
      <c r="DW10" s="8" t="s">
        <v>2888</v>
      </c>
      <c r="DX10" s="8" t="s">
        <v>2889</v>
      </c>
      <c r="DY10" s="8" t="s">
        <v>2890</v>
      </c>
      <c r="DZ10" s="8" t="s">
        <v>2891</v>
      </c>
      <c r="EA10" s="8" t="s">
        <v>2892</v>
      </c>
      <c r="EB10" s="8" t="s">
        <v>2893</v>
      </c>
      <c r="EC10" s="8" t="s">
        <v>2894</v>
      </c>
      <c r="ED10" s="8" t="s">
        <v>2895</v>
      </c>
      <c r="EE10" s="8" t="s">
        <v>2896</v>
      </c>
      <c r="EF10" s="8" t="s">
        <v>2897</v>
      </c>
      <c r="EG10" s="8" t="s">
        <v>2898</v>
      </c>
      <c r="EH10" s="8" t="s">
        <v>2899</v>
      </c>
      <c r="EI10" s="8" t="s">
        <v>2900</v>
      </c>
      <c r="EJ10" s="8" t="s">
        <v>2901</v>
      </c>
      <c r="EK10" s="8" t="s">
        <v>2902</v>
      </c>
      <c r="EL10" s="8" t="s">
        <v>2903</v>
      </c>
      <c r="EM10" s="8" t="s">
        <v>2904</v>
      </c>
      <c r="EN10" s="8" t="s">
        <v>2905</v>
      </c>
      <c r="EO10" s="8" t="s">
        <v>2906</v>
      </c>
      <c r="EP10" s="8" t="s">
        <v>2907</v>
      </c>
      <c r="EQ10" s="8" t="s">
        <v>2908</v>
      </c>
      <c r="ER10" s="8" t="s">
        <v>2909</v>
      </c>
      <c r="ES10" s="8" t="s">
        <v>2910</v>
      </c>
      <c r="ET10" s="8" t="s">
        <v>2911</v>
      </c>
      <c r="EU10" s="8" t="s">
        <v>2912</v>
      </c>
      <c r="EV10" s="8" t="s">
        <v>2913</v>
      </c>
      <c r="EW10" s="8" t="s">
        <v>2914</v>
      </c>
      <c r="EX10" s="8" t="s">
        <v>2915</v>
      </c>
      <c r="EY10" s="8" t="s">
        <v>2916</v>
      </c>
      <c r="EZ10" s="8" t="s">
        <v>2917</v>
      </c>
      <c r="FA10" s="8" t="s">
        <v>2918</v>
      </c>
      <c r="FB10" s="8" t="s">
        <v>2919</v>
      </c>
      <c r="FC10" s="8" t="s">
        <v>2920</v>
      </c>
      <c r="FD10" s="8" t="s">
        <v>2921</v>
      </c>
      <c r="FE10" s="8" t="s">
        <v>2922</v>
      </c>
      <c r="FF10" s="8" t="s">
        <v>2923</v>
      </c>
      <c r="FG10" s="8" t="s">
        <v>2924</v>
      </c>
      <c r="FH10" s="8" t="s">
        <v>2925</v>
      </c>
      <c r="FI10" s="8" t="s">
        <v>2926</v>
      </c>
      <c r="FJ10" s="8" t="s">
        <v>2927</v>
      </c>
      <c r="FK10" s="8" t="s">
        <v>2928</v>
      </c>
      <c r="FL10" s="8" t="s">
        <v>2929</v>
      </c>
      <c r="FM10" s="8" t="s">
        <v>2930</v>
      </c>
      <c r="FN10" s="8" t="s">
        <v>2931</v>
      </c>
      <c r="FO10" s="8" t="s">
        <v>2932</v>
      </c>
      <c r="FP10" s="8" t="s">
        <v>2933</v>
      </c>
      <c r="FQ10" s="8" t="s">
        <v>2934</v>
      </c>
      <c r="FR10" s="8" t="s">
        <v>2935</v>
      </c>
      <c r="FS10" s="8" t="s">
        <v>2936</v>
      </c>
      <c r="FT10" s="8" t="s">
        <v>2937</v>
      </c>
      <c r="FU10" s="8" t="s">
        <v>2938</v>
      </c>
      <c r="FV10" s="8" t="s">
        <v>2939</v>
      </c>
      <c r="FW10" s="8" t="s">
        <v>2940</v>
      </c>
      <c r="FX10" s="8" t="s">
        <v>2941</v>
      </c>
      <c r="FY10" s="8" t="s">
        <v>2942</v>
      </c>
      <c r="FZ10" s="8" t="s">
        <v>2943</v>
      </c>
      <c r="GA10" s="8" t="s">
        <v>2944</v>
      </c>
      <c r="GB10" s="8" t="s">
        <v>2945</v>
      </c>
      <c r="GC10" s="8" t="s">
        <v>2946</v>
      </c>
      <c r="GD10" s="8" t="s">
        <v>2947</v>
      </c>
      <c r="GE10" s="8" t="s">
        <v>2948</v>
      </c>
      <c r="GF10" s="8" t="s">
        <v>2949</v>
      </c>
      <c r="GG10" s="8" t="s">
        <v>2950</v>
      </c>
      <c r="GH10" s="8" t="s">
        <v>2951</v>
      </c>
      <c r="GI10" s="8" t="s">
        <v>2952</v>
      </c>
      <c r="GJ10" s="8" t="s">
        <v>2953</v>
      </c>
      <c r="GK10" s="8" t="s">
        <v>2954</v>
      </c>
      <c r="GL10" s="8" t="s">
        <v>2955</v>
      </c>
      <c r="GM10" s="8" t="s">
        <v>2956</v>
      </c>
      <c r="GN10" s="8" t="s">
        <v>2957</v>
      </c>
      <c r="GO10" s="8" t="s">
        <v>2958</v>
      </c>
      <c r="GP10" s="8" t="s">
        <v>2959</v>
      </c>
      <c r="GQ10" s="8" t="s">
        <v>2960</v>
      </c>
      <c r="GR10" s="8" t="s">
        <v>2961</v>
      </c>
      <c r="GS10" s="8" t="s">
        <v>2962</v>
      </c>
      <c r="GT10" s="8" t="s">
        <v>2963</v>
      </c>
      <c r="GU10" s="8" t="s">
        <v>2964</v>
      </c>
      <c r="GV10" s="8" t="s">
        <v>2965</v>
      </c>
      <c r="GW10" s="8" t="s">
        <v>2966</v>
      </c>
      <c r="GX10" s="8" t="s">
        <v>2967</v>
      </c>
      <c r="GY10" s="8" t="s">
        <v>2968</v>
      </c>
      <c r="GZ10" s="8" t="s">
        <v>2969</v>
      </c>
      <c r="HA10" s="8" t="s">
        <v>2970</v>
      </c>
      <c r="HB10" s="8" t="s">
        <v>2971</v>
      </c>
      <c r="HC10" s="8" t="s">
        <v>2972</v>
      </c>
      <c r="HD10" s="8" t="s">
        <v>2973</v>
      </c>
      <c r="HE10" s="8" t="s">
        <v>2974</v>
      </c>
      <c r="HF10" s="8" t="s">
        <v>2975</v>
      </c>
      <c r="HG10" s="8" t="s">
        <v>2976</v>
      </c>
      <c r="HH10" s="8" t="s">
        <v>2977</v>
      </c>
      <c r="HI10" s="8" t="s">
        <v>2978</v>
      </c>
      <c r="HJ10" s="8" t="s">
        <v>2979</v>
      </c>
      <c r="HK10" s="8" t="s">
        <v>2980</v>
      </c>
      <c r="HL10" s="8" t="s">
        <v>2981</v>
      </c>
      <c r="HM10" s="8" t="s">
        <v>2982</v>
      </c>
      <c r="HN10" s="8" t="s">
        <v>2983</v>
      </c>
      <c r="HO10" s="8" t="s">
        <v>2984</v>
      </c>
      <c r="HP10" s="8" t="s">
        <v>2985</v>
      </c>
      <c r="HQ10" s="8" t="s">
        <v>2986</v>
      </c>
      <c r="HR10" s="8" t="s">
        <v>2987</v>
      </c>
      <c r="HS10" s="8" t="s">
        <v>2988</v>
      </c>
      <c r="HT10" s="8" t="s">
        <v>2989</v>
      </c>
      <c r="HU10" s="8" t="s">
        <v>2990</v>
      </c>
      <c r="HV10" s="8" t="s">
        <v>2991</v>
      </c>
      <c r="HW10" s="8" t="s">
        <v>2992</v>
      </c>
      <c r="HX10" s="8" t="s">
        <v>2993</v>
      </c>
      <c r="HY10" s="8" t="s">
        <v>2994</v>
      </c>
      <c r="HZ10" s="8" t="s">
        <v>2995</v>
      </c>
      <c r="IA10" s="8" t="s">
        <v>2996</v>
      </c>
      <c r="IB10" s="8" t="s">
        <v>2997</v>
      </c>
      <c r="IC10" s="8" t="s">
        <v>2998</v>
      </c>
      <c r="ID10" s="8" t="s">
        <v>2999</v>
      </c>
      <c r="IE10" s="8" t="s">
        <v>3000</v>
      </c>
      <c r="IF10" s="8" t="s">
        <v>3001</v>
      </c>
      <c r="IG10" s="8" t="s">
        <v>3002</v>
      </c>
      <c r="IH10" s="8" t="s">
        <v>3003</v>
      </c>
      <c r="II10" s="8" t="s">
        <v>3004</v>
      </c>
      <c r="IJ10" s="8" t="s">
        <v>3005</v>
      </c>
      <c r="IK10" s="8" t="s">
        <v>3006</v>
      </c>
      <c r="IL10" s="8" t="s">
        <v>3007</v>
      </c>
      <c r="IM10" s="8" t="s">
        <v>3008</v>
      </c>
      <c r="IN10" s="8" t="s">
        <v>3009</v>
      </c>
      <c r="IO10" s="8" t="s">
        <v>3010</v>
      </c>
      <c r="IP10" s="8" t="s">
        <v>3011</v>
      </c>
      <c r="IQ10" s="8" t="s">
        <v>3012</v>
      </c>
    </row>
    <row r="11" spans="1:251">
      <c r="A11" s="10">
        <v>42036</v>
      </c>
      <c r="B11" s="9">
        <v>9.1240000000000006</v>
      </c>
      <c r="C11" s="9">
        <v>20.88</v>
      </c>
      <c r="D11" s="9">
        <v>8.6809999999999992</v>
      </c>
      <c r="E11" s="9">
        <v>12.198</v>
      </c>
      <c r="F11" s="9">
        <v>38.584000000000003</v>
      </c>
      <c r="G11" s="9">
        <v>12.509</v>
      </c>
      <c r="H11" s="9">
        <v>26.076000000000001</v>
      </c>
      <c r="I11" s="9">
        <v>40</v>
      </c>
      <c r="J11" s="9">
        <v>26</v>
      </c>
      <c r="K11" s="9">
        <v>50.904000000000003</v>
      </c>
      <c r="L11" s="9">
        <v>77.302999999999997</v>
      </c>
      <c r="M11" s="9">
        <v>46.094999999999999</v>
      </c>
      <c r="N11" s="9">
        <v>31.207999999999998</v>
      </c>
      <c r="O11" s="9">
        <v>5.0430000000000001</v>
      </c>
      <c r="P11" s="9">
        <v>3.7160000000000002</v>
      </c>
      <c r="Q11" s="9">
        <v>1.327</v>
      </c>
      <c r="R11" s="9">
        <v>17.824999999999999</v>
      </c>
      <c r="S11" s="9">
        <v>11.930999999999999</v>
      </c>
      <c r="T11" s="9">
        <v>5.8940000000000001</v>
      </c>
      <c r="U11" s="9">
        <v>21.59</v>
      </c>
      <c r="V11" s="9">
        <v>12.804</v>
      </c>
      <c r="W11" s="9">
        <v>8.7859999999999996</v>
      </c>
      <c r="X11" s="9">
        <v>32.845999999999997</v>
      </c>
      <c r="Y11" s="9">
        <v>17.645</v>
      </c>
      <c r="Z11" s="9">
        <v>15.201000000000001</v>
      </c>
      <c r="AA11" s="9">
        <v>28.881</v>
      </c>
      <c r="AB11" s="9">
        <v>26</v>
      </c>
      <c r="AC11" s="9">
        <v>39.585000000000001</v>
      </c>
      <c r="AD11" s="9">
        <v>87.27</v>
      </c>
      <c r="AE11" s="9">
        <v>22.835000000000001</v>
      </c>
      <c r="AF11" s="9">
        <v>64.435000000000002</v>
      </c>
      <c r="AG11" s="9">
        <v>8.766</v>
      </c>
      <c r="AH11" s="9">
        <v>0.98299999999999998</v>
      </c>
      <c r="AI11" s="9">
        <v>7.7830000000000004</v>
      </c>
      <c r="AJ11" s="9">
        <v>13.093999999999999</v>
      </c>
      <c r="AK11" s="9">
        <v>4.4219999999999997</v>
      </c>
      <c r="AL11" s="9">
        <v>8.6720000000000006</v>
      </c>
      <c r="AM11" s="9">
        <v>21.102</v>
      </c>
      <c r="AN11" s="9">
        <v>5.85</v>
      </c>
      <c r="AO11" s="9">
        <v>15.252000000000001</v>
      </c>
      <c r="AP11" s="9">
        <v>44.307000000000002</v>
      </c>
      <c r="AQ11" s="9">
        <v>11.579000000000001</v>
      </c>
      <c r="AR11" s="9">
        <v>32.728000000000002</v>
      </c>
      <c r="AS11" s="9">
        <v>52</v>
      </c>
      <c r="AT11" s="9">
        <v>51.457999999999998</v>
      </c>
      <c r="AU11" s="9">
        <v>52</v>
      </c>
      <c r="AV11" s="9">
        <v>123.767</v>
      </c>
      <c r="AW11" s="9">
        <v>42.817</v>
      </c>
      <c r="AX11" s="9">
        <v>80.948999999999998</v>
      </c>
      <c r="AY11" s="9">
        <v>10.47</v>
      </c>
      <c r="AZ11" s="9">
        <v>2.33</v>
      </c>
      <c r="BA11" s="9">
        <v>8.14</v>
      </c>
      <c r="BB11" s="9">
        <v>25.486000000000001</v>
      </c>
      <c r="BC11" s="9">
        <v>9.6999999999999993</v>
      </c>
      <c r="BD11" s="9">
        <v>15.786</v>
      </c>
      <c r="BE11" s="9">
        <v>26.443999999999999</v>
      </c>
      <c r="BF11" s="9">
        <v>10.802</v>
      </c>
      <c r="BG11" s="9">
        <v>15.641999999999999</v>
      </c>
      <c r="BH11" s="9">
        <v>61.366</v>
      </c>
      <c r="BI11" s="9">
        <v>19.984999999999999</v>
      </c>
      <c r="BJ11" s="9">
        <v>41.381</v>
      </c>
      <c r="BK11" s="9">
        <v>43.746000000000002</v>
      </c>
      <c r="BL11" s="9">
        <v>34.137999999999998</v>
      </c>
      <c r="BM11" s="9">
        <v>52</v>
      </c>
      <c r="BN11" s="9">
        <v>47.984999999999999</v>
      </c>
      <c r="BO11" s="9">
        <v>23.353999999999999</v>
      </c>
      <c r="BP11" s="9">
        <v>24.631</v>
      </c>
      <c r="BQ11" s="9">
        <v>1.754</v>
      </c>
      <c r="BR11" s="9">
        <v>1.1379999999999999</v>
      </c>
      <c r="BS11" s="9">
        <v>0.61499999999999999</v>
      </c>
      <c r="BT11" s="9">
        <v>8.4429999999999996</v>
      </c>
      <c r="BU11" s="9">
        <v>5.32</v>
      </c>
      <c r="BV11" s="9">
        <v>3.1230000000000002</v>
      </c>
      <c r="BW11" s="9">
        <v>16.617999999999999</v>
      </c>
      <c r="BX11" s="9">
        <v>7.4690000000000003</v>
      </c>
      <c r="BY11" s="9">
        <v>9.1489999999999991</v>
      </c>
      <c r="BZ11" s="9">
        <v>21.170999999999999</v>
      </c>
      <c r="CA11" s="9">
        <v>9.4269999999999996</v>
      </c>
      <c r="CB11" s="9">
        <v>11.744</v>
      </c>
      <c r="CC11" s="9">
        <v>37.707999999999998</v>
      </c>
      <c r="CD11" s="9">
        <v>27.908999999999999</v>
      </c>
      <c r="CE11" s="9">
        <v>39.64</v>
      </c>
      <c r="CF11" s="9">
        <v>27.872</v>
      </c>
      <c r="CG11" s="9">
        <v>19.202000000000002</v>
      </c>
      <c r="CH11" s="9">
        <v>8.67</v>
      </c>
      <c r="CI11" s="9">
        <v>1.6659999999999999</v>
      </c>
      <c r="CJ11" s="9">
        <v>1.6659999999999999</v>
      </c>
      <c r="CK11" s="9">
        <v>0</v>
      </c>
      <c r="CL11" s="9">
        <v>8.5779999999999994</v>
      </c>
      <c r="CM11" s="9">
        <v>5.82</v>
      </c>
      <c r="CN11" s="9">
        <v>2.758</v>
      </c>
      <c r="CO11" s="9">
        <v>7.4930000000000003</v>
      </c>
      <c r="CP11" s="9">
        <v>5.0069999999999997</v>
      </c>
      <c r="CQ11" s="9">
        <v>2.4860000000000002</v>
      </c>
      <c r="CR11" s="9">
        <v>10.135</v>
      </c>
      <c r="CS11" s="9">
        <v>6.7089999999999996</v>
      </c>
      <c r="CT11" s="9">
        <v>3.4260000000000002</v>
      </c>
      <c r="CU11" s="9">
        <v>25.175999999999998</v>
      </c>
      <c r="CV11" s="9">
        <v>16.739000000000001</v>
      </c>
      <c r="CW11" s="9">
        <v>27.876999999999999</v>
      </c>
      <c r="CX11" s="9">
        <v>78.644000000000005</v>
      </c>
      <c r="CY11" s="9">
        <v>31.690999999999999</v>
      </c>
      <c r="CZ11" s="9">
        <v>46.954000000000001</v>
      </c>
      <c r="DA11" s="9">
        <v>7.0460000000000003</v>
      </c>
      <c r="DB11" s="9">
        <v>1.5660000000000001</v>
      </c>
      <c r="DC11" s="9">
        <v>5.48</v>
      </c>
      <c r="DD11" s="9">
        <v>18.975999999999999</v>
      </c>
      <c r="DE11" s="9">
        <v>8.3829999999999991</v>
      </c>
      <c r="DF11" s="9">
        <v>10.593</v>
      </c>
      <c r="DG11" s="9">
        <v>19.34</v>
      </c>
      <c r="DH11" s="9">
        <v>9.75</v>
      </c>
      <c r="DI11" s="9">
        <v>9.5890000000000004</v>
      </c>
      <c r="DJ11" s="9">
        <v>33.281999999999996</v>
      </c>
      <c r="DK11" s="9">
        <v>11.991</v>
      </c>
      <c r="DL11" s="9">
        <v>21.291</v>
      </c>
      <c r="DM11" s="9">
        <v>26</v>
      </c>
      <c r="DN11" s="9">
        <v>26</v>
      </c>
      <c r="DO11" s="9">
        <v>26</v>
      </c>
      <c r="DP11" s="9">
        <v>141.79400000000001</v>
      </c>
      <c r="DQ11" s="9">
        <v>47.83</v>
      </c>
      <c r="DR11" s="9">
        <v>93.965000000000003</v>
      </c>
      <c r="DS11" s="9">
        <v>10.86</v>
      </c>
      <c r="DT11" s="9">
        <v>2.9289999999999998</v>
      </c>
      <c r="DU11" s="9">
        <v>7.931</v>
      </c>
      <c r="DV11" s="9">
        <v>31.588000000000001</v>
      </c>
      <c r="DW11" s="9">
        <v>15.228999999999999</v>
      </c>
      <c r="DX11" s="9">
        <v>16.359000000000002</v>
      </c>
      <c r="DY11" s="9">
        <v>33.177999999999997</v>
      </c>
      <c r="DZ11" s="9">
        <v>10.653</v>
      </c>
      <c r="EA11" s="9">
        <v>22.524999999999999</v>
      </c>
      <c r="EB11" s="9">
        <v>66.168999999999997</v>
      </c>
      <c r="EC11" s="9">
        <v>19.018999999999998</v>
      </c>
      <c r="ED11" s="9">
        <v>47.15</v>
      </c>
      <c r="EE11" s="9">
        <v>41.204000000000001</v>
      </c>
      <c r="EF11" s="9">
        <v>26</v>
      </c>
      <c r="EG11" s="9">
        <v>51.438000000000002</v>
      </c>
      <c r="EH11" s="9">
        <v>66.454999999999998</v>
      </c>
      <c r="EI11" s="9">
        <v>28.687000000000001</v>
      </c>
      <c r="EJ11" s="9">
        <v>37.767000000000003</v>
      </c>
      <c r="EK11" s="9">
        <v>4.7489999999999997</v>
      </c>
      <c r="EL11" s="9">
        <v>1.623</v>
      </c>
      <c r="EM11" s="9">
        <v>3.1269999999999998</v>
      </c>
      <c r="EN11" s="9">
        <v>5.0380000000000003</v>
      </c>
      <c r="EO11" s="9">
        <v>1.65</v>
      </c>
      <c r="EP11" s="9">
        <v>3.3879999999999999</v>
      </c>
      <c r="EQ11" s="9">
        <v>19.14</v>
      </c>
      <c r="ER11" s="9">
        <v>8.7249999999999996</v>
      </c>
      <c r="ES11" s="9">
        <v>10.414</v>
      </c>
      <c r="ET11" s="9">
        <v>37.527999999999999</v>
      </c>
      <c r="EU11" s="9">
        <v>16.690000000000001</v>
      </c>
      <c r="EV11" s="9">
        <v>20.838000000000001</v>
      </c>
      <c r="EW11" s="9">
        <v>52</v>
      </c>
      <c r="EX11" s="9">
        <v>52</v>
      </c>
      <c r="EY11" s="9">
        <v>52</v>
      </c>
      <c r="EZ11" s="9">
        <v>265.517</v>
      </c>
      <c r="FA11" s="9">
        <v>103.187</v>
      </c>
      <c r="FB11" s="9">
        <v>162.33000000000001</v>
      </c>
      <c r="FC11" s="9">
        <v>33.820999999999998</v>
      </c>
      <c r="FD11" s="9">
        <v>14.15</v>
      </c>
      <c r="FE11" s="9">
        <v>19.672000000000001</v>
      </c>
      <c r="FF11" s="9">
        <v>43.701999999999998</v>
      </c>
      <c r="FG11" s="9">
        <v>18.774000000000001</v>
      </c>
      <c r="FH11" s="9">
        <v>24.927</v>
      </c>
      <c r="FI11" s="9">
        <v>60.116999999999997</v>
      </c>
      <c r="FJ11" s="9">
        <v>27.227</v>
      </c>
      <c r="FK11" s="9">
        <v>32.89</v>
      </c>
      <c r="FL11" s="9">
        <v>127.877</v>
      </c>
      <c r="FM11" s="9">
        <v>43.036000000000001</v>
      </c>
      <c r="FN11" s="9">
        <v>84.840999999999994</v>
      </c>
      <c r="FO11" s="9">
        <v>48</v>
      </c>
      <c r="FP11" s="9">
        <v>26</v>
      </c>
      <c r="FQ11" s="9">
        <v>52</v>
      </c>
      <c r="FR11" s="9">
        <v>259.87200000000001</v>
      </c>
      <c r="FS11" s="9">
        <v>100.128</v>
      </c>
      <c r="FT11" s="9">
        <v>159.74299999999999</v>
      </c>
      <c r="FU11" s="9">
        <v>32.835000000000001</v>
      </c>
      <c r="FV11" s="9">
        <v>14.15</v>
      </c>
      <c r="FW11" s="9">
        <v>18.684999999999999</v>
      </c>
      <c r="FX11" s="9">
        <v>43.701999999999998</v>
      </c>
      <c r="FY11" s="9">
        <v>18.774000000000001</v>
      </c>
      <c r="FZ11" s="9">
        <v>24.927</v>
      </c>
      <c r="GA11" s="9">
        <v>60.116999999999997</v>
      </c>
      <c r="GB11" s="9">
        <v>27.227</v>
      </c>
      <c r="GC11" s="9">
        <v>32.89</v>
      </c>
      <c r="GD11" s="9">
        <v>123.218</v>
      </c>
      <c r="GE11" s="9">
        <v>39.976999999999997</v>
      </c>
      <c r="GF11" s="9">
        <v>83.241</v>
      </c>
      <c r="GG11" s="9">
        <v>47</v>
      </c>
      <c r="GH11" s="9">
        <v>26</v>
      </c>
      <c r="GI11" s="9">
        <v>52</v>
      </c>
      <c r="GJ11" s="9">
        <v>100.288</v>
      </c>
      <c r="GK11" s="9">
        <v>44.816000000000003</v>
      </c>
      <c r="GL11" s="9">
        <v>55.472000000000001</v>
      </c>
      <c r="GM11" s="9">
        <v>12.315</v>
      </c>
      <c r="GN11" s="9">
        <v>6.4930000000000003</v>
      </c>
      <c r="GO11" s="9">
        <v>5.8220000000000001</v>
      </c>
      <c r="GP11" s="9">
        <v>22.46</v>
      </c>
      <c r="GQ11" s="9">
        <v>7.8849999999999998</v>
      </c>
      <c r="GR11" s="9">
        <v>14.574</v>
      </c>
      <c r="GS11" s="9">
        <v>25.574000000000002</v>
      </c>
      <c r="GT11" s="9">
        <v>12.428000000000001</v>
      </c>
      <c r="GU11" s="9">
        <v>13.147</v>
      </c>
      <c r="GV11" s="9">
        <v>39.939</v>
      </c>
      <c r="GW11" s="9">
        <v>18.010000000000002</v>
      </c>
      <c r="GX11" s="9">
        <v>21.928999999999998</v>
      </c>
      <c r="GY11" s="9">
        <v>20.085999999999999</v>
      </c>
      <c r="GZ11" s="9">
        <v>19.497</v>
      </c>
      <c r="HA11" s="9">
        <v>20.873000000000001</v>
      </c>
      <c r="HB11" s="9">
        <v>90.355000000000004</v>
      </c>
      <c r="HC11" s="9">
        <v>34.130000000000003</v>
      </c>
      <c r="HD11" s="9">
        <v>56.223999999999997</v>
      </c>
      <c r="HE11" s="9">
        <v>12.153</v>
      </c>
      <c r="HF11" s="9">
        <v>5.4080000000000004</v>
      </c>
      <c r="HG11" s="9">
        <v>6.7450000000000001</v>
      </c>
      <c r="HH11" s="9">
        <v>13.978999999999999</v>
      </c>
      <c r="HI11" s="9">
        <v>6.516</v>
      </c>
      <c r="HJ11" s="9">
        <v>7.4630000000000001</v>
      </c>
      <c r="HK11" s="9">
        <v>21.038</v>
      </c>
      <c r="HL11" s="9">
        <v>8.4540000000000006</v>
      </c>
      <c r="HM11" s="9">
        <v>12.585000000000001</v>
      </c>
      <c r="HN11" s="9">
        <v>43.183999999999997</v>
      </c>
      <c r="HO11" s="9">
        <v>13.753</v>
      </c>
      <c r="HP11" s="9">
        <v>29.431999999999999</v>
      </c>
      <c r="HQ11" s="9">
        <v>50</v>
      </c>
      <c r="HR11" s="9">
        <v>24.588000000000001</v>
      </c>
      <c r="HS11" s="9">
        <v>52</v>
      </c>
      <c r="HT11" s="9">
        <v>46.07</v>
      </c>
      <c r="HU11" s="9">
        <v>20.192</v>
      </c>
      <c r="HV11" s="9">
        <v>25.878</v>
      </c>
      <c r="HW11" s="9">
        <v>8.7370000000000001</v>
      </c>
      <c r="HX11" s="9">
        <v>3.9550000000000001</v>
      </c>
      <c r="HY11" s="9">
        <v>4.7830000000000004</v>
      </c>
      <c r="HZ11" s="9">
        <v>8.6519999999999992</v>
      </c>
      <c r="IA11" s="9">
        <v>5.15</v>
      </c>
      <c r="IB11" s="9">
        <v>3.5019999999999998</v>
      </c>
      <c r="IC11" s="9">
        <v>11.238</v>
      </c>
      <c r="ID11" s="9">
        <v>5.8570000000000002</v>
      </c>
      <c r="IE11" s="9">
        <v>5.3810000000000002</v>
      </c>
      <c r="IF11" s="9">
        <v>17.442</v>
      </c>
      <c r="IG11" s="9">
        <v>5.2309999999999999</v>
      </c>
      <c r="IH11" s="9">
        <v>12.212</v>
      </c>
      <c r="II11" s="9">
        <v>25.527000000000001</v>
      </c>
      <c r="IJ11" s="9">
        <v>15.159000000000001</v>
      </c>
      <c r="IK11" s="9">
        <v>50</v>
      </c>
      <c r="IL11" s="9">
        <v>44.284999999999997</v>
      </c>
      <c r="IM11" s="9">
        <v>13.938000000000001</v>
      </c>
      <c r="IN11" s="9">
        <v>30.347000000000001</v>
      </c>
      <c r="IO11" s="9">
        <v>3.4159999999999999</v>
      </c>
      <c r="IP11" s="9">
        <v>1.4530000000000001</v>
      </c>
      <c r="IQ11" s="9">
        <v>1.962</v>
      </c>
    </row>
    <row r="12" spans="1:251">
      <c r="A12" s="10">
        <v>42401</v>
      </c>
      <c r="B12" s="9">
        <v>11.752000000000001</v>
      </c>
      <c r="C12" s="9">
        <v>23.634</v>
      </c>
      <c r="D12" s="9">
        <v>7.6859999999999999</v>
      </c>
      <c r="E12" s="9">
        <v>15.946999999999999</v>
      </c>
      <c r="F12" s="9">
        <v>39.49</v>
      </c>
      <c r="G12" s="9">
        <v>14.244</v>
      </c>
      <c r="H12" s="9">
        <v>25.245999999999999</v>
      </c>
      <c r="I12" s="9">
        <v>32.271999999999998</v>
      </c>
      <c r="J12" s="9">
        <v>34</v>
      </c>
      <c r="K12" s="9">
        <v>30</v>
      </c>
      <c r="L12" s="9">
        <v>61.125999999999998</v>
      </c>
      <c r="M12" s="9">
        <v>33.258000000000003</v>
      </c>
      <c r="N12" s="9">
        <v>27.867999999999999</v>
      </c>
      <c r="O12" s="9">
        <v>6.4390000000000001</v>
      </c>
      <c r="P12" s="9">
        <v>2.0459999999999998</v>
      </c>
      <c r="Q12" s="9">
        <v>4.3929999999999998</v>
      </c>
      <c r="R12" s="9">
        <v>7.4889999999999999</v>
      </c>
      <c r="S12" s="9">
        <v>2.4249999999999998</v>
      </c>
      <c r="T12" s="9">
        <v>5.0640000000000001</v>
      </c>
      <c r="U12" s="9">
        <v>18.224</v>
      </c>
      <c r="V12" s="9">
        <v>11.555999999999999</v>
      </c>
      <c r="W12" s="9">
        <v>6.6680000000000001</v>
      </c>
      <c r="X12" s="9">
        <v>28.972999999999999</v>
      </c>
      <c r="Y12" s="9">
        <v>17.231000000000002</v>
      </c>
      <c r="Z12" s="9">
        <v>11.743</v>
      </c>
      <c r="AA12" s="9">
        <v>45.381</v>
      </c>
      <c r="AB12" s="9">
        <v>52</v>
      </c>
      <c r="AC12" s="9">
        <v>34</v>
      </c>
      <c r="AD12" s="9">
        <v>105.26600000000001</v>
      </c>
      <c r="AE12" s="9">
        <v>32.604999999999997</v>
      </c>
      <c r="AF12" s="9">
        <v>72.66</v>
      </c>
      <c r="AG12" s="9">
        <v>14.64</v>
      </c>
      <c r="AH12" s="9">
        <v>9.0459999999999994</v>
      </c>
      <c r="AI12" s="9">
        <v>5.5940000000000003</v>
      </c>
      <c r="AJ12" s="9">
        <v>19.321000000000002</v>
      </c>
      <c r="AK12" s="9">
        <v>8.7200000000000006</v>
      </c>
      <c r="AL12" s="9">
        <v>10.6</v>
      </c>
      <c r="AM12" s="9">
        <v>27.198</v>
      </c>
      <c r="AN12" s="9">
        <v>4.1609999999999996</v>
      </c>
      <c r="AO12" s="9">
        <v>23.036999999999999</v>
      </c>
      <c r="AP12" s="9">
        <v>44.107999999999997</v>
      </c>
      <c r="AQ12" s="9">
        <v>10.679</v>
      </c>
      <c r="AR12" s="9">
        <v>33.429000000000002</v>
      </c>
      <c r="AS12" s="9">
        <v>26.314</v>
      </c>
      <c r="AT12" s="9">
        <v>8</v>
      </c>
      <c r="AU12" s="9">
        <v>37.552</v>
      </c>
      <c r="AV12" s="9">
        <v>133.15600000000001</v>
      </c>
      <c r="AW12" s="9">
        <v>52.457999999999998</v>
      </c>
      <c r="AX12" s="9">
        <v>80.698999999999998</v>
      </c>
      <c r="AY12" s="9">
        <v>17.963000000000001</v>
      </c>
      <c r="AZ12" s="9">
        <v>4.4379999999999997</v>
      </c>
      <c r="BA12" s="9">
        <v>13.526</v>
      </c>
      <c r="BB12" s="9">
        <v>16.2</v>
      </c>
      <c r="BC12" s="9">
        <v>6.1989999999999998</v>
      </c>
      <c r="BD12" s="9">
        <v>10.000999999999999</v>
      </c>
      <c r="BE12" s="9">
        <v>32.03</v>
      </c>
      <c r="BF12" s="9">
        <v>12.114000000000001</v>
      </c>
      <c r="BG12" s="9">
        <v>19.914999999999999</v>
      </c>
      <c r="BH12" s="9">
        <v>66.963999999999999</v>
      </c>
      <c r="BI12" s="9">
        <v>29.707000000000001</v>
      </c>
      <c r="BJ12" s="9">
        <v>37.256999999999998</v>
      </c>
      <c r="BK12" s="9">
        <v>52</v>
      </c>
      <c r="BL12" s="9">
        <v>52</v>
      </c>
      <c r="BM12" s="9">
        <v>34</v>
      </c>
      <c r="BN12" s="9">
        <v>41.244</v>
      </c>
      <c r="BO12" s="9">
        <v>19.260000000000002</v>
      </c>
      <c r="BP12" s="9">
        <v>21.984999999999999</v>
      </c>
      <c r="BQ12" s="9">
        <v>0.98599999999999999</v>
      </c>
      <c r="BR12" s="9">
        <v>0.51700000000000002</v>
      </c>
      <c r="BS12" s="9">
        <v>0.47</v>
      </c>
      <c r="BT12" s="9">
        <v>7.9660000000000002</v>
      </c>
      <c r="BU12" s="9">
        <v>2.536</v>
      </c>
      <c r="BV12" s="9">
        <v>5.43</v>
      </c>
      <c r="BW12" s="9">
        <v>11.481999999999999</v>
      </c>
      <c r="BX12" s="9">
        <v>7.2930000000000001</v>
      </c>
      <c r="BY12" s="9">
        <v>4.1890000000000001</v>
      </c>
      <c r="BZ12" s="9">
        <v>20.811</v>
      </c>
      <c r="CA12" s="9">
        <v>8.9139999999999997</v>
      </c>
      <c r="CB12" s="9">
        <v>11.897</v>
      </c>
      <c r="CC12" s="9">
        <v>50.804000000000002</v>
      </c>
      <c r="CD12" s="9">
        <v>44.18</v>
      </c>
      <c r="CE12" s="9">
        <v>52</v>
      </c>
      <c r="CF12" s="9">
        <v>13.369</v>
      </c>
      <c r="CG12" s="9">
        <v>9.4269999999999996</v>
      </c>
      <c r="CH12" s="9">
        <v>3.9420000000000002</v>
      </c>
      <c r="CI12" s="9">
        <v>2.6240000000000001</v>
      </c>
      <c r="CJ12" s="9">
        <v>0.996</v>
      </c>
      <c r="CK12" s="9">
        <v>1.6279999999999999</v>
      </c>
      <c r="CL12" s="9">
        <v>1.2809999999999999</v>
      </c>
      <c r="CM12" s="9">
        <v>0.71</v>
      </c>
      <c r="CN12" s="9">
        <v>0.57099999999999995</v>
      </c>
      <c r="CO12" s="9">
        <v>5.1769999999999996</v>
      </c>
      <c r="CP12" s="9">
        <v>4.5940000000000003</v>
      </c>
      <c r="CQ12" s="9">
        <v>0.58299999999999996</v>
      </c>
      <c r="CR12" s="9">
        <v>4.2869999999999999</v>
      </c>
      <c r="CS12" s="9">
        <v>3.1269999999999998</v>
      </c>
      <c r="CT12" s="9">
        <v>1.1599999999999999</v>
      </c>
      <c r="CU12" s="9">
        <v>26</v>
      </c>
      <c r="CV12" s="9">
        <v>30.802</v>
      </c>
      <c r="CW12" s="9">
        <v>6.375</v>
      </c>
      <c r="CX12" s="9">
        <v>78.772000000000006</v>
      </c>
      <c r="CY12" s="9">
        <v>34.825000000000003</v>
      </c>
      <c r="CZ12" s="9">
        <v>43.947000000000003</v>
      </c>
      <c r="DA12" s="9">
        <v>13.205</v>
      </c>
      <c r="DB12" s="9">
        <v>5.3079999999999998</v>
      </c>
      <c r="DC12" s="9">
        <v>7.8970000000000002</v>
      </c>
      <c r="DD12" s="9">
        <v>12.754</v>
      </c>
      <c r="DE12" s="9">
        <v>5.12</v>
      </c>
      <c r="DF12" s="9">
        <v>7.6340000000000003</v>
      </c>
      <c r="DG12" s="9">
        <v>22.353999999999999</v>
      </c>
      <c r="DH12" s="9">
        <v>9.7319999999999993</v>
      </c>
      <c r="DI12" s="9">
        <v>12.622</v>
      </c>
      <c r="DJ12" s="9">
        <v>30.459</v>
      </c>
      <c r="DK12" s="9">
        <v>14.664999999999999</v>
      </c>
      <c r="DL12" s="9">
        <v>15.794</v>
      </c>
      <c r="DM12" s="9">
        <v>32.973999999999997</v>
      </c>
      <c r="DN12" s="9">
        <v>38.912999999999997</v>
      </c>
      <c r="DO12" s="9">
        <v>29.524000000000001</v>
      </c>
      <c r="DP12" s="9">
        <v>149.21799999999999</v>
      </c>
      <c r="DQ12" s="9">
        <v>49.031999999999996</v>
      </c>
      <c r="DR12" s="9">
        <v>100.18600000000001</v>
      </c>
      <c r="DS12" s="9">
        <v>12.762</v>
      </c>
      <c r="DT12" s="9">
        <v>3.113</v>
      </c>
      <c r="DU12" s="9">
        <v>9.6489999999999991</v>
      </c>
      <c r="DV12" s="9">
        <v>21.852</v>
      </c>
      <c r="DW12" s="9">
        <v>9.0440000000000005</v>
      </c>
      <c r="DX12" s="9">
        <v>12.808</v>
      </c>
      <c r="DY12" s="9">
        <v>41.887999999999998</v>
      </c>
      <c r="DZ12" s="9">
        <v>13.303000000000001</v>
      </c>
      <c r="EA12" s="9">
        <v>28.585000000000001</v>
      </c>
      <c r="EB12" s="9">
        <v>72.715999999999994</v>
      </c>
      <c r="EC12" s="9">
        <v>23.571000000000002</v>
      </c>
      <c r="ED12" s="9">
        <v>49.145000000000003</v>
      </c>
      <c r="EE12" s="9">
        <v>47</v>
      </c>
      <c r="EF12" s="9">
        <v>46.692999999999998</v>
      </c>
      <c r="EG12" s="9">
        <v>47.351999999999997</v>
      </c>
      <c r="EH12" s="9">
        <v>65.046000000000006</v>
      </c>
      <c r="EI12" s="9">
        <v>29.893999999999998</v>
      </c>
      <c r="EJ12" s="9">
        <v>35.152999999999999</v>
      </c>
      <c r="EK12" s="9">
        <v>10.247</v>
      </c>
      <c r="EL12" s="9">
        <v>6.5750000000000002</v>
      </c>
      <c r="EM12" s="9">
        <v>3.6720000000000002</v>
      </c>
      <c r="EN12" s="9">
        <v>10.161</v>
      </c>
      <c r="EO12" s="9">
        <v>4.0010000000000003</v>
      </c>
      <c r="EP12" s="9">
        <v>6.16</v>
      </c>
      <c r="EQ12" s="9">
        <v>11.644</v>
      </c>
      <c r="ER12" s="9">
        <v>5.1269999999999998</v>
      </c>
      <c r="ES12" s="9">
        <v>6.5170000000000003</v>
      </c>
      <c r="ET12" s="9">
        <v>32.994</v>
      </c>
      <c r="EU12" s="9">
        <v>14.191000000000001</v>
      </c>
      <c r="EV12" s="9">
        <v>18.803000000000001</v>
      </c>
      <c r="EW12" s="9">
        <v>52</v>
      </c>
      <c r="EX12" s="9">
        <v>34.863</v>
      </c>
      <c r="EY12" s="9">
        <v>52</v>
      </c>
      <c r="EZ12" s="9">
        <v>275.99900000000002</v>
      </c>
      <c r="FA12" s="9">
        <v>111.254</v>
      </c>
      <c r="FB12" s="9">
        <v>164.745</v>
      </c>
      <c r="FC12" s="9">
        <v>39.142000000000003</v>
      </c>
      <c r="FD12" s="9">
        <v>16.681000000000001</v>
      </c>
      <c r="FE12" s="9">
        <v>22.460999999999999</v>
      </c>
      <c r="FF12" s="9">
        <v>45.856000000000002</v>
      </c>
      <c r="FG12" s="9">
        <v>20.51</v>
      </c>
      <c r="FH12" s="9">
        <v>25.346</v>
      </c>
      <c r="FI12" s="9">
        <v>71.295000000000002</v>
      </c>
      <c r="FJ12" s="9">
        <v>28.611000000000001</v>
      </c>
      <c r="FK12" s="9">
        <v>42.685000000000002</v>
      </c>
      <c r="FL12" s="9">
        <v>119.706</v>
      </c>
      <c r="FM12" s="9">
        <v>45.453000000000003</v>
      </c>
      <c r="FN12" s="9">
        <v>74.254000000000005</v>
      </c>
      <c r="FO12" s="9">
        <v>34</v>
      </c>
      <c r="FP12" s="9">
        <v>26</v>
      </c>
      <c r="FQ12" s="9">
        <v>39</v>
      </c>
      <c r="FR12" s="9">
        <v>268.83300000000003</v>
      </c>
      <c r="FS12" s="9">
        <v>105.67</v>
      </c>
      <c r="FT12" s="9">
        <v>163.16300000000001</v>
      </c>
      <c r="FU12" s="9">
        <v>38.677999999999997</v>
      </c>
      <c r="FV12" s="9">
        <v>16.216999999999999</v>
      </c>
      <c r="FW12" s="9">
        <v>22.460999999999999</v>
      </c>
      <c r="FX12" s="9">
        <v>45.856000000000002</v>
      </c>
      <c r="FY12" s="9">
        <v>20.51</v>
      </c>
      <c r="FZ12" s="9">
        <v>25.346</v>
      </c>
      <c r="GA12" s="9">
        <v>70.387</v>
      </c>
      <c r="GB12" s="9">
        <v>27.702000000000002</v>
      </c>
      <c r="GC12" s="9">
        <v>42.685000000000002</v>
      </c>
      <c r="GD12" s="9">
        <v>113.91200000000001</v>
      </c>
      <c r="GE12" s="9">
        <v>41.24</v>
      </c>
      <c r="GF12" s="9">
        <v>72.671999999999997</v>
      </c>
      <c r="GG12" s="9">
        <v>32.213999999999999</v>
      </c>
      <c r="GH12" s="9">
        <v>26</v>
      </c>
      <c r="GI12" s="9">
        <v>36.918999999999997</v>
      </c>
      <c r="GJ12" s="9">
        <v>101.044</v>
      </c>
      <c r="GK12" s="9">
        <v>47.771000000000001</v>
      </c>
      <c r="GL12" s="9">
        <v>53.273000000000003</v>
      </c>
      <c r="GM12" s="9">
        <v>16.472999999999999</v>
      </c>
      <c r="GN12" s="9">
        <v>6.4390000000000001</v>
      </c>
      <c r="GO12" s="9">
        <v>10.034000000000001</v>
      </c>
      <c r="GP12" s="9">
        <v>24.42</v>
      </c>
      <c r="GQ12" s="9">
        <v>13.895</v>
      </c>
      <c r="GR12" s="9">
        <v>10.525</v>
      </c>
      <c r="GS12" s="9">
        <v>25.71</v>
      </c>
      <c r="GT12" s="9">
        <v>11.641</v>
      </c>
      <c r="GU12" s="9">
        <v>14.069000000000001</v>
      </c>
      <c r="GV12" s="9">
        <v>34.44</v>
      </c>
      <c r="GW12" s="9">
        <v>15.795999999999999</v>
      </c>
      <c r="GX12" s="9">
        <v>18.645</v>
      </c>
      <c r="GY12" s="9">
        <v>22.88</v>
      </c>
      <c r="GZ12" s="9">
        <v>21</v>
      </c>
      <c r="HA12" s="9">
        <v>26</v>
      </c>
      <c r="HB12" s="9">
        <v>94.316000000000003</v>
      </c>
      <c r="HC12" s="9">
        <v>31.635999999999999</v>
      </c>
      <c r="HD12" s="9">
        <v>62.68</v>
      </c>
      <c r="HE12" s="9">
        <v>13.946</v>
      </c>
      <c r="HF12" s="9">
        <v>5.4249999999999998</v>
      </c>
      <c r="HG12" s="9">
        <v>8.5210000000000008</v>
      </c>
      <c r="HH12" s="9">
        <v>12.785</v>
      </c>
      <c r="HI12" s="9">
        <v>4.0819999999999999</v>
      </c>
      <c r="HJ12" s="9">
        <v>8.7029999999999994</v>
      </c>
      <c r="HK12" s="9">
        <v>27.667000000000002</v>
      </c>
      <c r="HL12" s="9">
        <v>10.378</v>
      </c>
      <c r="HM12" s="9">
        <v>17.289000000000001</v>
      </c>
      <c r="HN12" s="9">
        <v>39.917999999999999</v>
      </c>
      <c r="HO12" s="9">
        <v>11.750999999999999</v>
      </c>
      <c r="HP12" s="9">
        <v>28.167000000000002</v>
      </c>
      <c r="HQ12" s="9">
        <v>34</v>
      </c>
      <c r="HR12" s="9">
        <v>27.946000000000002</v>
      </c>
      <c r="HS12" s="9">
        <v>40</v>
      </c>
      <c r="HT12" s="9">
        <v>47.915999999999997</v>
      </c>
      <c r="HU12" s="9">
        <v>19.873999999999999</v>
      </c>
      <c r="HV12" s="9">
        <v>28.042999999999999</v>
      </c>
      <c r="HW12" s="9">
        <v>7.5369999999999999</v>
      </c>
      <c r="HX12" s="9">
        <v>3.1520000000000001</v>
      </c>
      <c r="HY12" s="9">
        <v>4.3849999999999998</v>
      </c>
      <c r="HZ12" s="9">
        <v>6.9939999999999998</v>
      </c>
      <c r="IA12" s="9">
        <v>2.5659999999999998</v>
      </c>
      <c r="IB12" s="9">
        <v>4.4279999999999999</v>
      </c>
      <c r="IC12" s="9">
        <v>18.495000000000001</v>
      </c>
      <c r="ID12" s="9">
        <v>6.665</v>
      </c>
      <c r="IE12" s="9">
        <v>11.83</v>
      </c>
      <c r="IF12" s="9">
        <v>14.89</v>
      </c>
      <c r="IG12" s="9">
        <v>7.4909999999999997</v>
      </c>
      <c r="IH12" s="9">
        <v>7.399</v>
      </c>
      <c r="II12" s="9">
        <v>26</v>
      </c>
      <c r="IJ12" s="9">
        <v>30.411000000000001</v>
      </c>
      <c r="IK12" s="9">
        <v>26</v>
      </c>
      <c r="IL12" s="9">
        <v>46.399000000000001</v>
      </c>
      <c r="IM12" s="9">
        <v>11.762</v>
      </c>
      <c r="IN12" s="9">
        <v>34.637</v>
      </c>
      <c r="IO12" s="9">
        <v>6.4089999999999998</v>
      </c>
      <c r="IP12" s="9">
        <v>2.2730000000000001</v>
      </c>
      <c r="IQ12" s="9">
        <v>4.1360000000000001</v>
      </c>
    </row>
    <row r="13" spans="1:251">
      <c r="A13" s="10">
        <v>42767</v>
      </c>
      <c r="B13" s="9">
        <v>6.8369999999999997</v>
      </c>
      <c r="C13" s="9">
        <v>26.073</v>
      </c>
      <c r="D13" s="9">
        <v>11.554</v>
      </c>
      <c r="E13" s="9">
        <v>14.519</v>
      </c>
      <c r="F13" s="9">
        <v>37.939</v>
      </c>
      <c r="G13" s="9">
        <v>11.797000000000001</v>
      </c>
      <c r="H13" s="9">
        <v>26.143000000000001</v>
      </c>
      <c r="I13" s="9">
        <v>26</v>
      </c>
      <c r="J13" s="9">
        <v>16.603999999999999</v>
      </c>
      <c r="K13" s="9">
        <v>52</v>
      </c>
      <c r="L13" s="9">
        <v>75.864999999999995</v>
      </c>
      <c r="M13" s="9">
        <v>40.043999999999997</v>
      </c>
      <c r="N13" s="9">
        <v>35.820999999999998</v>
      </c>
      <c r="O13" s="9">
        <v>5.7409999999999997</v>
      </c>
      <c r="P13" s="9">
        <v>4.9939999999999998</v>
      </c>
      <c r="Q13" s="9">
        <v>0.747</v>
      </c>
      <c r="R13" s="9">
        <v>16.631</v>
      </c>
      <c r="S13" s="9">
        <v>5.6059999999999999</v>
      </c>
      <c r="T13" s="9">
        <v>11.023999999999999</v>
      </c>
      <c r="U13" s="9">
        <v>18.739000000000001</v>
      </c>
      <c r="V13" s="9">
        <v>11.507999999999999</v>
      </c>
      <c r="W13" s="9">
        <v>7.2309999999999999</v>
      </c>
      <c r="X13" s="9">
        <v>34.753999999999998</v>
      </c>
      <c r="Y13" s="9">
        <v>17.934999999999999</v>
      </c>
      <c r="Z13" s="9">
        <v>16.818999999999999</v>
      </c>
      <c r="AA13" s="9">
        <v>47</v>
      </c>
      <c r="AB13" s="9">
        <v>42.835000000000001</v>
      </c>
      <c r="AC13" s="9">
        <v>50</v>
      </c>
      <c r="AD13" s="9">
        <v>106.557</v>
      </c>
      <c r="AE13" s="9">
        <v>34.457999999999998</v>
      </c>
      <c r="AF13" s="9">
        <v>72.099000000000004</v>
      </c>
      <c r="AG13" s="9">
        <v>11.103</v>
      </c>
      <c r="AH13" s="9">
        <v>3.3919999999999999</v>
      </c>
      <c r="AI13" s="9">
        <v>7.71</v>
      </c>
      <c r="AJ13" s="9">
        <v>16.738</v>
      </c>
      <c r="AK13" s="9">
        <v>6.125</v>
      </c>
      <c r="AL13" s="9">
        <v>10.612</v>
      </c>
      <c r="AM13" s="9">
        <v>34.837000000000003</v>
      </c>
      <c r="AN13" s="9">
        <v>11.159000000000001</v>
      </c>
      <c r="AO13" s="9">
        <v>23.678999999999998</v>
      </c>
      <c r="AP13" s="9">
        <v>43.88</v>
      </c>
      <c r="AQ13" s="9">
        <v>13.782</v>
      </c>
      <c r="AR13" s="9">
        <v>30.097999999999999</v>
      </c>
      <c r="AS13" s="9">
        <v>33.582999999999998</v>
      </c>
      <c r="AT13" s="9">
        <v>27.45</v>
      </c>
      <c r="AU13" s="9">
        <v>34</v>
      </c>
      <c r="AV13" s="9">
        <v>125.82599999999999</v>
      </c>
      <c r="AW13" s="9">
        <v>55.28</v>
      </c>
      <c r="AX13" s="9">
        <v>70.546000000000006</v>
      </c>
      <c r="AY13" s="9">
        <v>12.407999999999999</v>
      </c>
      <c r="AZ13" s="9">
        <v>8.202</v>
      </c>
      <c r="BA13" s="9">
        <v>4.2060000000000004</v>
      </c>
      <c r="BB13" s="9">
        <v>19.367999999999999</v>
      </c>
      <c r="BC13" s="9">
        <v>9.1310000000000002</v>
      </c>
      <c r="BD13" s="9">
        <v>10.238</v>
      </c>
      <c r="BE13" s="9">
        <v>40.533000000000001</v>
      </c>
      <c r="BF13" s="9">
        <v>16.783000000000001</v>
      </c>
      <c r="BG13" s="9">
        <v>23.75</v>
      </c>
      <c r="BH13" s="9">
        <v>53.515999999999998</v>
      </c>
      <c r="BI13" s="9">
        <v>21.164000000000001</v>
      </c>
      <c r="BJ13" s="9">
        <v>32.351999999999997</v>
      </c>
      <c r="BK13" s="9">
        <v>35.481000000000002</v>
      </c>
      <c r="BL13" s="9">
        <v>26</v>
      </c>
      <c r="BM13" s="9">
        <v>47</v>
      </c>
      <c r="BN13" s="9">
        <v>54.231999999999999</v>
      </c>
      <c r="BO13" s="9">
        <v>24.643999999999998</v>
      </c>
      <c r="BP13" s="9">
        <v>29.588000000000001</v>
      </c>
      <c r="BQ13" s="9">
        <v>4.4189999999999996</v>
      </c>
      <c r="BR13" s="9">
        <v>2.258</v>
      </c>
      <c r="BS13" s="9">
        <v>2.161</v>
      </c>
      <c r="BT13" s="9">
        <v>11.541</v>
      </c>
      <c r="BU13" s="9">
        <v>4.3440000000000003</v>
      </c>
      <c r="BV13" s="9">
        <v>7.1970000000000001</v>
      </c>
      <c r="BW13" s="9">
        <v>11.599</v>
      </c>
      <c r="BX13" s="9">
        <v>6.1440000000000001</v>
      </c>
      <c r="BY13" s="9">
        <v>5.4550000000000001</v>
      </c>
      <c r="BZ13" s="9">
        <v>26.673999999999999</v>
      </c>
      <c r="CA13" s="9">
        <v>11.898999999999999</v>
      </c>
      <c r="CB13" s="9">
        <v>14.775</v>
      </c>
      <c r="CC13" s="9">
        <v>42.78</v>
      </c>
      <c r="CD13" s="9">
        <v>40.344000000000001</v>
      </c>
      <c r="CE13" s="9">
        <v>46.975999999999999</v>
      </c>
      <c r="CF13" s="9">
        <v>11.045</v>
      </c>
      <c r="CG13" s="9">
        <v>5.3719999999999999</v>
      </c>
      <c r="CH13" s="9">
        <v>5.6740000000000004</v>
      </c>
      <c r="CI13" s="9">
        <v>2.0990000000000002</v>
      </c>
      <c r="CJ13" s="9">
        <v>1.381</v>
      </c>
      <c r="CK13" s="9">
        <v>0.71799999999999997</v>
      </c>
      <c r="CL13" s="9">
        <v>0.96299999999999997</v>
      </c>
      <c r="CM13" s="9">
        <v>0</v>
      </c>
      <c r="CN13" s="9">
        <v>0.96299999999999997</v>
      </c>
      <c r="CO13" s="9">
        <v>3.056</v>
      </c>
      <c r="CP13" s="9">
        <v>1.6060000000000001</v>
      </c>
      <c r="CQ13" s="9">
        <v>1.45</v>
      </c>
      <c r="CR13" s="9">
        <v>4.9260000000000002</v>
      </c>
      <c r="CS13" s="9">
        <v>2.3839999999999999</v>
      </c>
      <c r="CT13" s="9">
        <v>2.5419999999999998</v>
      </c>
      <c r="CU13" s="9">
        <v>48.118000000000002</v>
      </c>
      <c r="CV13" s="9">
        <v>42.152999999999999</v>
      </c>
      <c r="CW13" s="9">
        <v>54.05</v>
      </c>
      <c r="CX13" s="9">
        <v>68.510000000000005</v>
      </c>
      <c r="CY13" s="9">
        <v>29.309000000000001</v>
      </c>
      <c r="CZ13" s="9">
        <v>39.201000000000001</v>
      </c>
      <c r="DA13" s="9">
        <v>6.7469999999999999</v>
      </c>
      <c r="DB13" s="9">
        <v>3.1320000000000001</v>
      </c>
      <c r="DC13" s="9">
        <v>3.6150000000000002</v>
      </c>
      <c r="DD13" s="9">
        <v>15.186999999999999</v>
      </c>
      <c r="DE13" s="9">
        <v>5.9729999999999999</v>
      </c>
      <c r="DF13" s="9">
        <v>9.2149999999999999</v>
      </c>
      <c r="DG13" s="9">
        <v>20.501000000000001</v>
      </c>
      <c r="DH13" s="9">
        <v>10.675000000000001</v>
      </c>
      <c r="DI13" s="9">
        <v>9.8249999999999993</v>
      </c>
      <c r="DJ13" s="9">
        <v>26.074999999999999</v>
      </c>
      <c r="DK13" s="9">
        <v>9.5289999999999999</v>
      </c>
      <c r="DL13" s="9">
        <v>16.545999999999999</v>
      </c>
      <c r="DM13" s="9">
        <v>26</v>
      </c>
      <c r="DN13" s="9">
        <v>27.376999999999999</v>
      </c>
      <c r="DO13" s="9">
        <v>26</v>
      </c>
      <c r="DP13" s="9">
        <v>161.35400000000001</v>
      </c>
      <c r="DQ13" s="9">
        <v>60.009</v>
      </c>
      <c r="DR13" s="9">
        <v>101.345</v>
      </c>
      <c r="DS13" s="9">
        <v>16.585999999999999</v>
      </c>
      <c r="DT13" s="9">
        <v>9.7390000000000008</v>
      </c>
      <c r="DU13" s="9">
        <v>6.8470000000000004</v>
      </c>
      <c r="DV13" s="9">
        <v>21.888000000000002</v>
      </c>
      <c r="DW13" s="9">
        <v>8.2080000000000002</v>
      </c>
      <c r="DX13" s="9">
        <v>13.68</v>
      </c>
      <c r="DY13" s="9">
        <v>49.933</v>
      </c>
      <c r="DZ13" s="9">
        <v>16.477</v>
      </c>
      <c r="EA13" s="9">
        <v>33.456000000000003</v>
      </c>
      <c r="EB13" s="9">
        <v>72.945999999999998</v>
      </c>
      <c r="EC13" s="9">
        <v>25.585000000000001</v>
      </c>
      <c r="ED13" s="9">
        <v>47.360999999999997</v>
      </c>
      <c r="EE13" s="9">
        <v>46.43</v>
      </c>
      <c r="EF13" s="9">
        <v>26</v>
      </c>
      <c r="EG13" s="9">
        <v>47.649000000000001</v>
      </c>
      <c r="EH13" s="9">
        <v>67.798000000000002</v>
      </c>
      <c r="EI13" s="9">
        <v>30.436</v>
      </c>
      <c r="EJ13" s="9">
        <v>37.362000000000002</v>
      </c>
      <c r="EK13" s="9">
        <v>6.6959999999999997</v>
      </c>
      <c r="EL13" s="9">
        <v>2.3620000000000001</v>
      </c>
      <c r="EM13" s="9">
        <v>4.3330000000000002</v>
      </c>
      <c r="EN13" s="9">
        <v>11.535</v>
      </c>
      <c r="EO13" s="9">
        <v>5.4189999999999996</v>
      </c>
      <c r="EP13" s="9">
        <v>6.1159999999999997</v>
      </c>
      <c r="EQ13" s="9">
        <v>19.591999999999999</v>
      </c>
      <c r="ER13" s="9">
        <v>8.5399999999999991</v>
      </c>
      <c r="ES13" s="9">
        <v>11.052</v>
      </c>
      <c r="ET13" s="9">
        <v>29.975000000000001</v>
      </c>
      <c r="EU13" s="9">
        <v>14.115</v>
      </c>
      <c r="EV13" s="9">
        <v>15.86</v>
      </c>
      <c r="EW13" s="9">
        <v>33.210999999999999</v>
      </c>
      <c r="EX13" s="9">
        <v>31.204000000000001</v>
      </c>
      <c r="EY13" s="9">
        <v>34</v>
      </c>
      <c r="EZ13" s="9">
        <v>284.20699999999999</v>
      </c>
      <c r="FA13" s="9">
        <v>110.923</v>
      </c>
      <c r="FB13" s="9">
        <v>173.28399999999999</v>
      </c>
      <c r="FC13" s="9">
        <v>18.347999999999999</v>
      </c>
      <c r="FD13" s="9">
        <v>7.6509999999999998</v>
      </c>
      <c r="FE13" s="9">
        <v>10.696</v>
      </c>
      <c r="FF13" s="9">
        <v>49.999000000000002</v>
      </c>
      <c r="FG13" s="9">
        <v>26.425000000000001</v>
      </c>
      <c r="FH13" s="9">
        <v>23.574999999999999</v>
      </c>
      <c r="FI13" s="9">
        <v>84.191000000000003</v>
      </c>
      <c r="FJ13" s="9">
        <v>33.228000000000002</v>
      </c>
      <c r="FK13" s="9">
        <v>50.963000000000001</v>
      </c>
      <c r="FL13" s="9">
        <v>131.66800000000001</v>
      </c>
      <c r="FM13" s="9">
        <v>43.618000000000002</v>
      </c>
      <c r="FN13" s="9">
        <v>88.05</v>
      </c>
      <c r="FO13" s="9">
        <v>42.844000000000001</v>
      </c>
      <c r="FP13" s="9">
        <v>34</v>
      </c>
      <c r="FQ13" s="9">
        <v>52</v>
      </c>
      <c r="FR13" s="9">
        <v>281.73399999999998</v>
      </c>
      <c r="FS13" s="9">
        <v>108.45</v>
      </c>
      <c r="FT13" s="9">
        <v>173.28399999999999</v>
      </c>
      <c r="FU13" s="9">
        <v>18.347999999999999</v>
      </c>
      <c r="FV13" s="9">
        <v>7.6509999999999998</v>
      </c>
      <c r="FW13" s="9">
        <v>10.696</v>
      </c>
      <c r="FX13" s="9">
        <v>49.999000000000002</v>
      </c>
      <c r="FY13" s="9">
        <v>26.425000000000001</v>
      </c>
      <c r="FZ13" s="9">
        <v>23.574999999999999</v>
      </c>
      <c r="GA13" s="9">
        <v>83.58</v>
      </c>
      <c r="GB13" s="9">
        <v>32.618000000000002</v>
      </c>
      <c r="GC13" s="9">
        <v>50.963000000000001</v>
      </c>
      <c r="GD13" s="9">
        <v>129.80600000000001</v>
      </c>
      <c r="GE13" s="9">
        <v>41.756</v>
      </c>
      <c r="GF13" s="9">
        <v>88.05</v>
      </c>
      <c r="GG13" s="9">
        <v>40.015999999999998</v>
      </c>
      <c r="GH13" s="9">
        <v>30.329000000000001</v>
      </c>
      <c r="GI13" s="9">
        <v>52</v>
      </c>
      <c r="GJ13" s="9">
        <v>101.32599999999999</v>
      </c>
      <c r="GK13" s="9">
        <v>46.139000000000003</v>
      </c>
      <c r="GL13" s="9">
        <v>55.186999999999998</v>
      </c>
      <c r="GM13" s="9">
        <v>8.5190000000000001</v>
      </c>
      <c r="GN13" s="9">
        <v>5.6349999999999998</v>
      </c>
      <c r="GO13" s="9">
        <v>2.8839999999999999</v>
      </c>
      <c r="GP13" s="9">
        <v>25.376999999999999</v>
      </c>
      <c r="GQ13" s="9">
        <v>15.263</v>
      </c>
      <c r="GR13" s="9">
        <v>10.114000000000001</v>
      </c>
      <c r="GS13" s="9">
        <v>34.430999999999997</v>
      </c>
      <c r="GT13" s="9">
        <v>13.67</v>
      </c>
      <c r="GU13" s="9">
        <v>20.76</v>
      </c>
      <c r="GV13" s="9">
        <v>33</v>
      </c>
      <c r="GW13" s="9">
        <v>11.571</v>
      </c>
      <c r="GX13" s="9">
        <v>21.428999999999998</v>
      </c>
      <c r="GY13" s="9">
        <v>23.053999999999998</v>
      </c>
      <c r="GZ13" s="9">
        <v>15.797000000000001</v>
      </c>
      <c r="HA13" s="9">
        <v>26</v>
      </c>
      <c r="HB13" s="9">
        <v>106.71899999999999</v>
      </c>
      <c r="HC13" s="9">
        <v>39.204999999999998</v>
      </c>
      <c r="HD13" s="9">
        <v>67.513999999999996</v>
      </c>
      <c r="HE13" s="9">
        <v>8.7829999999999995</v>
      </c>
      <c r="HF13" s="9">
        <v>2.016</v>
      </c>
      <c r="HG13" s="9">
        <v>6.7670000000000003</v>
      </c>
      <c r="HH13" s="9">
        <v>15.048999999999999</v>
      </c>
      <c r="HI13" s="9">
        <v>6.9329999999999998</v>
      </c>
      <c r="HJ13" s="9">
        <v>8.1159999999999997</v>
      </c>
      <c r="HK13" s="9">
        <v>28.239000000000001</v>
      </c>
      <c r="HL13" s="9">
        <v>12.859</v>
      </c>
      <c r="HM13" s="9">
        <v>15.381</v>
      </c>
      <c r="HN13" s="9">
        <v>54.648000000000003</v>
      </c>
      <c r="HO13" s="9">
        <v>17.398</v>
      </c>
      <c r="HP13" s="9">
        <v>37.25</v>
      </c>
      <c r="HQ13" s="9">
        <v>52</v>
      </c>
      <c r="HR13" s="9">
        <v>41.622999999999998</v>
      </c>
      <c r="HS13" s="9">
        <v>52</v>
      </c>
      <c r="HT13" s="9">
        <v>57.113999999999997</v>
      </c>
      <c r="HU13" s="9">
        <v>24.867999999999999</v>
      </c>
      <c r="HV13" s="9">
        <v>32.247</v>
      </c>
      <c r="HW13" s="9">
        <v>3.7719999999999998</v>
      </c>
      <c r="HX13" s="9">
        <v>2.016</v>
      </c>
      <c r="HY13" s="9">
        <v>1.756</v>
      </c>
      <c r="HZ13" s="9">
        <v>9.9049999999999994</v>
      </c>
      <c r="IA13" s="9">
        <v>3.7210000000000001</v>
      </c>
      <c r="IB13" s="9">
        <v>6.1829999999999998</v>
      </c>
      <c r="IC13" s="9">
        <v>15.602</v>
      </c>
      <c r="ID13" s="9">
        <v>7.133</v>
      </c>
      <c r="IE13" s="9">
        <v>8.4689999999999994</v>
      </c>
      <c r="IF13" s="9">
        <v>27.835000000000001</v>
      </c>
      <c r="IG13" s="9">
        <v>11.997</v>
      </c>
      <c r="IH13" s="9">
        <v>15.837999999999999</v>
      </c>
      <c r="II13" s="9">
        <v>43</v>
      </c>
      <c r="IJ13" s="9">
        <v>43</v>
      </c>
      <c r="IK13" s="9">
        <v>43</v>
      </c>
      <c r="IL13" s="9">
        <v>49.604999999999997</v>
      </c>
      <c r="IM13" s="9">
        <v>14.337999999999999</v>
      </c>
      <c r="IN13" s="9">
        <v>35.267000000000003</v>
      </c>
      <c r="IO13" s="9">
        <v>5.0110000000000001</v>
      </c>
      <c r="IP13" s="9">
        <v>0</v>
      </c>
      <c r="IQ13" s="9">
        <v>5.0110000000000001</v>
      </c>
    </row>
    <row r="14" spans="1:251">
      <c r="A14" s="10">
        <v>43132</v>
      </c>
      <c r="B14" s="9">
        <v>6.54</v>
      </c>
      <c r="C14" s="9">
        <v>18.507999999999999</v>
      </c>
      <c r="D14" s="9">
        <v>8.64</v>
      </c>
      <c r="E14" s="9">
        <v>9.8680000000000003</v>
      </c>
      <c r="F14" s="9">
        <v>39.799999999999997</v>
      </c>
      <c r="G14" s="9">
        <v>13.346</v>
      </c>
      <c r="H14" s="9">
        <v>26.454000000000001</v>
      </c>
      <c r="I14" s="9">
        <v>50.488999999999997</v>
      </c>
      <c r="J14" s="9">
        <v>37.512</v>
      </c>
      <c r="K14" s="9">
        <v>52</v>
      </c>
      <c r="L14" s="9">
        <v>88.989000000000004</v>
      </c>
      <c r="M14" s="9">
        <v>40.417999999999999</v>
      </c>
      <c r="N14" s="9">
        <v>48.57</v>
      </c>
      <c r="O14" s="9">
        <v>7.84</v>
      </c>
      <c r="P14" s="9">
        <v>3.3769999999999998</v>
      </c>
      <c r="Q14" s="9">
        <v>4.4630000000000001</v>
      </c>
      <c r="R14" s="9">
        <v>12.72</v>
      </c>
      <c r="S14" s="9">
        <v>7.11</v>
      </c>
      <c r="T14" s="9">
        <v>5.61</v>
      </c>
      <c r="U14" s="9">
        <v>27.280999999999999</v>
      </c>
      <c r="V14" s="9">
        <v>11.662000000000001</v>
      </c>
      <c r="W14" s="9">
        <v>15.62</v>
      </c>
      <c r="X14" s="9">
        <v>41.146999999999998</v>
      </c>
      <c r="Y14" s="9">
        <v>18.27</v>
      </c>
      <c r="Z14" s="9">
        <v>22.876999999999999</v>
      </c>
      <c r="AA14" s="9">
        <v>43.45</v>
      </c>
      <c r="AB14" s="9">
        <v>38.856999999999999</v>
      </c>
      <c r="AC14" s="9">
        <v>47.478999999999999</v>
      </c>
      <c r="AD14" s="9">
        <v>125.973</v>
      </c>
      <c r="AE14" s="9">
        <v>40.478999999999999</v>
      </c>
      <c r="AF14" s="9">
        <v>85.494</v>
      </c>
      <c r="AG14" s="9">
        <v>16.234000000000002</v>
      </c>
      <c r="AH14" s="9">
        <v>6.1340000000000003</v>
      </c>
      <c r="AI14" s="9">
        <v>10.1</v>
      </c>
      <c r="AJ14" s="9">
        <v>26.641999999999999</v>
      </c>
      <c r="AK14" s="9">
        <v>6.2320000000000002</v>
      </c>
      <c r="AL14" s="9">
        <v>20.41</v>
      </c>
      <c r="AM14" s="9">
        <v>29.99</v>
      </c>
      <c r="AN14" s="9">
        <v>10.475</v>
      </c>
      <c r="AO14" s="9">
        <v>19.515000000000001</v>
      </c>
      <c r="AP14" s="9">
        <v>53.106999999999999</v>
      </c>
      <c r="AQ14" s="9">
        <v>17.638000000000002</v>
      </c>
      <c r="AR14" s="9">
        <v>35.469000000000001</v>
      </c>
      <c r="AS14" s="9">
        <v>30</v>
      </c>
      <c r="AT14" s="9">
        <v>36.673999999999999</v>
      </c>
      <c r="AU14" s="9">
        <v>26.18</v>
      </c>
      <c r="AV14" s="9">
        <v>130.685</v>
      </c>
      <c r="AW14" s="9">
        <v>54.595999999999997</v>
      </c>
      <c r="AX14" s="9">
        <v>76.088999999999999</v>
      </c>
      <c r="AY14" s="9">
        <v>11.755000000000001</v>
      </c>
      <c r="AZ14" s="9">
        <v>6.3609999999999998</v>
      </c>
      <c r="BA14" s="9">
        <v>5.3940000000000001</v>
      </c>
      <c r="BB14" s="9">
        <v>25.975999999999999</v>
      </c>
      <c r="BC14" s="9">
        <v>12.605</v>
      </c>
      <c r="BD14" s="9">
        <v>13.371</v>
      </c>
      <c r="BE14" s="9">
        <v>34.301000000000002</v>
      </c>
      <c r="BF14" s="9">
        <v>14.521000000000001</v>
      </c>
      <c r="BG14" s="9">
        <v>19.78</v>
      </c>
      <c r="BH14" s="9">
        <v>58.654000000000003</v>
      </c>
      <c r="BI14" s="9">
        <v>21.109000000000002</v>
      </c>
      <c r="BJ14" s="9">
        <v>37.545000000000002</v>
      </c>
      <c r="BK14" s="9">
        <v>43</v>
      </c>
      <c r="BL14" s="9">
        <v>22.481000000000002</v>
      </c>
      <c r="BM14" s="9">
        <v>50.668999999999997</v>
      </c>
      <c r="BN14" s="9">
        <v>54.664000000000001</v>
      </c>
      <c r="BO14" s="9">
        <v>22.039000000000001</v>
      </c>
      <c r="BP14" s="9">
        <v>32.625</v>
      </c>
      <c r="BQ14" s="9">
        <v>5.875</v>
      </c>
      <c r="BR14" s="9">
        <v>1.2310000000000001</v>
      </c>
      <c r="BS14" s="9">
        <v>4.6440000000000001</v>
      </c>
      <c r="BT14" s="9">
        <v>6.9489999999999998</v>
      </c>
      <c r="BU14" s="9">
        <v>4.5170000000000003</v>
      </c>
      <c r="BV14" s="9">
        <v>2.4319999999999999</v>
      </c>
      <c r="BW14" s="9">
        <v>14.957000000000001</v>
      </c>
      <c r="BX14" s="9">
        <v>4.0199999999999996</v>
      </c>
      <c r="BY14" s="9">
        <v>10.938000000000001</v>
      </c>
      <c r="BZ14" s="9">
        <v>26.882000000000001</v>
      </c>
      <c r="CA14" s="9">
        <v>12.271000000000001</v>
      </c>
      <c r="CB14" s="9">
        <v>14.611000000000001</v>
      </c>
      <c r="CC14" s="9">
        <v>45.866999999999997</v>
      </c>
      <c r="CD14" s="9">
        <v>58.235999999999997</v>
      </c>
      <c r="CE14" s="9">
        <v>42.281999999999996</v>
      </c>
      <c r="CF14" s="9">
        <v>9.7520000000000007</v>
      </c>
      <c r="CG14" s="9">
        <v>4.6539999999999999</v>
      </c>
      <c r="CH14" s="9">
        <v>5.0979999999999999</v>
      </c>
      <c r="CI14" s="9">
        <v>1.1200000000000001</v>
      </c>
      <c r="CJ14" s="9">
        <v>0.47899999999999998</v>
      </c>
      <c r="CK14" s="9">
        <v>0.64100000000000001</v>
      </c>
      <c r="CL14" s="9">
        <v>0.70399999999999996</v>
      </c>
      <c r="CM14" s="9">
        <v>0</v>
      </c>
      <c r="CN14" s="9">
        <v>0.70399999999999996</v>
      </c>
      <c r="CO14" s="9">
        <v>0.92600000000000005</v>
      </c>
      <c r="CP14" s="9">
        <v>0.92600000000000005</v>
      </c>
      <c r="CQ14" s="9">
        <v>0</v>
      </c>
      <c r="CR14" s="9">
        <v>7.0019999999999998</v>
      </c>
      <c r="CS14" s="9">
        <v>3.2490000000000001</v>
      </c>
      <c r="CT14" s="9">
        <v>3.754</v>
      </c>
      <c r="CU14" s="9">
        <v>64.239999999999995</v>
      </c>
      <c r="CV14" s="9">
        <v>67.048000000000002</v>
      </c>
      <c r="CW14" s="9">
        <v>69.281999999999996</v>
      </c>
      <c r="CX14" s="9">
        <v>82.316999999999993</v>
      </c>
      <c r="CY14" s="9">
        <v>27.835000000000001</v>
      </c>
      <c r="CZ14" s="9">
        <v>54.481000000000002</v>
      </c>
      <c r="DA14" s="9">
        <v>6.7030000000000003</v>
      </c>
      <c r="DB14" s="9">
        <v>2.5329999999999999</v>
      </c>
      <c r="DC14" s="9">
        <v>4.17</v>
      </c>
      <c r="DD14" s="9">
        <v>11.237</v>
      </c>
      <c r="DE14" s="9">
        <v>4.7590000000000003</v>
      </c>
      <c r="DF14" s="9">
        <v>6.4770000000000003</v>
      </c>
      <c r="DG14" s="9">
        <v>23.786999999999999</v>
      </c>
      <c r="DH14" s="9">
        <v>7.9649999999999999</v>
      </c>
      <c r="DI14" s="9">
        <v>15.823</v>
      </c>
      <c r="DJ14" s="9">
        <v>40.588999999999999</v>
      </c>
      <c r="DK14" s="9">
        <v>12.577999999999999</v>
      </c>
      <c r="DL14" s="9">
        <v>28.010999999999999</v>
      </c>
      <c r="DM14" s="9">
        <v>49.39</v>
      </c>
      <c r="DN14" s="9">
        <v>43.256</v>
      </c>
      <c r="DO14" s="9">
        <v>52</v>
      </c>
      <c r="DP14" s="9">
        <v>169.03100000000001</v>
      </c>
      <c r="DQ14" s="9">
        <v>64.373999999999995</v>
      </c>
      <c r="DR14" s="9">
        <v>104.657</v>
      </c>
      <c r="DS14" s="9">
        <v>21.038</v>
      </c>
      <c r="DT14" s="9">
        <v>7.4989999999999997</v>
      </c>
      <c r="DU14" s="9">
        <v>13.54</v>
      </c>
      <c r="DV14" s="9">
        <v>37.360999999999997</v>
      </c>
      <c r="DW14" s="9">
        <v>13.009</v>
      </c>
      <c r="DX14" s="9">
        <v>24.352</v>
      </c>
      <c r="DY14" s="9">
        <v>43.271999999999998</v>
      </c>
      <c r="DZ14" s="9">
        <v>17.785</v>
      </c>
      <c r="EA14" s="9">
        <v>25.486999999999998</v>
      </c>
      <c r="EB14" s="9">
        <v>67.358999999999995</v>
      </c>
      <c r="EC14" s="9">
        <v>26.081</v>
      </c>
      <c r="ED14" s="9">
        <v>41.277999999999999</v>
      </c>
      <c r="EE14" s="9">
        <v>29.271999999999998</v>
      </c>
      <c r="EF14" s="9">
        <v>30</v>
      </c>
      <c r="EG14" s="9">
        <v>26</v>
      </c>
      <c r="EH14" s="9">
        <v>69.727000000000004</v>
      </c>
      <c r="EI14" s="9">
        <v>29.559000000000001</v>
      </c>
      <c r="EJ14" s="9">
        <v>40.167999999999999</v>
      </c>
      <c r="EK14" s="9">
        <v>7.242</v>
      </c>
      <c r="EL14" s="9">
        <v>4.173</v>
      </c>
      <c r="EM14" s="9">
        <v>3.069</v>
      </c>
      <c r="EN14" s="9">
        <v>11.673999999999999</v>
      </c>
      <c r="EO14" s="9">
        <v>5.5860000000000003</v>
      </c>
      <c r="EP14" s="9">
        <v>6.0880000000000001</v>
      </c>
      <c r="EQ14" s="9">
        <v>13.114000000000001</v>
      </c>
      <c r="ER14" s="9">
        <v>4.1920000000000002</v>
      </c>
      <c r="ES14" s="9">
        <v>8.9220000000000006</v>
      </c>
      <c r="ET14" s="9">
        <v>37.695999999999998</v>
      </c>
      <c r="EU14" s="9">
        <v>15.606999999999999</v>
      </c>
      <c r="EV14" s="9">
        <v>22.088999999999999</v>
      </c>
      <c r="EW14" s="9">
        <v>52</v>
      </c>
      <c r="EX14" s="9">
        <v>52</v>
      </c>
      <c r="EY14" s="9">
        <v>52</v>
      </c>
      <c r="EZ14" s="9">
        <v>259.26499999999999</v>
      </c>
      <c r="FA14" s="9">
        <v>104.336</v>
      </c>
      <c r="FB14" s="9">
        <v>154.93</v>
      </c>
      <c r="FC14" s="9">
        <v>26.187999999999999</v>
      </c>
      <c r="FD14" s="9">
        <v>9.1479999999999997</v>
      </c>
      <c r="FE14" s="9">
        <v>17.039000000000001</v>
      </c>
      <c r="FF14" s="9">
        <v>48.798000000000002</v>
      </c>
      <c r="FG14" s="9">
        <v>19.963999999999999</v>
      </c>
      <c r="FH14" s="9">
        <v>28.832999999999998</v>
      </c>
      <c r="FI14" s="9">
        <v>67.075999999999993</v>
      </c>
      <c r="FJ14" s="9">
        <v>27.003</v>
      </c>
      <c r="FK14" s="9">
        <v>40.073</v>
      </c>
      <c r="FL14" s="9">
        <v>117.20399999999999</v>
      </c>
      <c r="FM14" s="9">
        <v>48.22</v>
      </c>
      <c r="FN14" s="9">
        <v>68.983999999999995</v>
      </c>
      <c r="FO14" s="9">
        <v>43</v>
      </c>
      <c r="FP14" s="9">
        <v>38.386000000000003</v>
      </c>
      <c r="FQ14" s="9">
        <v>46.384</v>
      </c>
      <c r="FR14" s="9">
        <v>253.727</v>
      </c>
      <c r="FS14" s="9">
        <v>100.42700000000001</v>
      </c>
      <c r="FT14" s="9">
        <v>153.30000000000001</v>
      </c>
      <c r="FU14" s="9">
        <v>25.724</v>
      </c>
      <c r="FV14" s="9">
        <v>8.6850000000000005</v>
      </c>
      <c r="FW14" s="9">
        <v>17.039000000000001</v>
      </c>
      <c r="FX14" s="9">
        <v>48.435000000000002</v>
      </c>
      <c r="FY14" s="9">
        <v>19.602</v>
      </c>
      <c r="FZ14" s="9">
        <v>28.832999999999998</v>
      </c>
      <c r="GA14" s="9">
        <v>65.477000000000004</v>
      </c>
      <c r="GB14" s="9">
        <v>26.632000000000001</v>
      </c>
      <c r="GC14" s="9">
        <v>38.845999999999997</v>
      </c>
      <c r="GD14" s="9">
        <v>114.09</v>
      </c>
      <c r="GE14" s="9">
        <v>45.509</v>
      </c>
      <c r="GF14" s="9">
        <v>68.581000000000003</v>
      </c>
      <c r="GG14" s="9">
        <v>43</v>
      </c>
      <c r="GH14" s="9">
        <v>34.277999999999999</v>
      </c>
      <c r="GI14" s="9">
        <v>46.503</v>
      </c>
      <c r="GJ14" s="9">
        <v>88.414000000000001</v>
      </c>
      <c r="GK14" s="9">
        <v>37.280999999999999</v>
      </c>
      <c r="GL14" s="9">
        <v>51.131999999999998</v>
      </c>
      <c r="GM14" s="9">
        <v>8.5169999999999995</v>
      </c>
      <c r="GN14" s="9">
        <v>3.29</v>
      </c>
      <c r="GO14" s="9">
        <v>5.2270000000000003</v>
      </c>
      <c r="GP14" s="9">
        <v>25.094999999999999</v>
      </c>
      <c r="GQ14" s="9">
        <v>12.404999999999999</v>
      </c>
      <c r="GR14" s="9">
        <v>12.69</v>
      </c>
      <c r="GS14" s="9">
        <v>25.437000000000001</v>
      </c>
      <c r="GT14" s="9">
        <v>11.173999999999999</v>
      </c>
      <c r="GU14" s="9">
        <v>14.263</v>
      </c>
      <c r="GV14" s="9">
        <v>29.364999999999998</v>
      </c>
      <c r="GW14" s="9">
        <v>10.413</v>
      </c>
      <c r="GX14" s="9">
        <v>18.952000000000002</v>
      </c>
      <c r="GY14" s="9">
        <v>21</v>
      </c>
      <c r="GZ14" s="9">
        <v>14.936999999999999</v>
      </c>
      <c r="HA14" s="9">
        <v>26</v>
      </c>
      <c r="HB14" s="9">
        <v>95.625</v>
      </c>
      <c r="HC14" s="9">
        <v>37.601999999999997</v>
      </c>
      <c r="HD14" s="9">
        <v>58.021999999999998</v>
      </c>
      <c r="HE14" s="9">
        <v>13.196999999999999</v>
      </c>
      <c r="HF14" s="9">
        <v>4.077</v>
      </c>
      <c r="HG14" s="9">
        <v>9.1199999999999992</v>
      </c>
      <c r="HH14" s="9">
        <v>14.361000000000001</v>
      </c>
      <c r="HI14" s="9">
        <v>3.9550000000000001</v>
      </c>
      <c r="HJ14" s="9">
        <v>10.407</v>
      </c>
      <c r="HK14" s="9">
        <v>23.741</v>
      </c>
      <c r="HL14" s="9">
        <v>9.4269999999999996</v>
      </c>
      <c r="HM14" s="9">
        <v>14.314</v>
      </c>
      <c r="HN14" s="9">
        <v>44.325000000000003</v>
      </c>
      <c r="HO14" s="9">
        <v>20.143999999999998</v>
      </c>
      <c r="HP14" s="9">
        <v>24.181999999999999</v>
      </c>
      <c r="HQ14" s="9">
        <v>47.127000000000002</v>
      </c>
      <c r="HR14" s="9">
        <v>52</v>
      </c>
      <c r="HS14" s="9">
        <v>43.121000000000002</v>
      </c>
      <c r="HT14" s="9">
        <v>51.923000000000002</v>
      </c>
      <c r="HU14" s="9">
        <v>23.643999999999998</v>
      </c>
      <c r="HV14" s="9">
        <v>28.277999999999999</v>
      </c>
      <c r="HW14" s="9">
        <v>7.4909999999999997</v>
      </c>
      <c r="HX14" s="9">
        <v>2.915</v>
      </c>
      <c r="HY14" s="9">
        <v>4.5759999999999996</v>
      </c>
      <c r="HZ14" s="9">
        <v>6.194</v>
      </c>
      <c r="IA14" s="9">
        <v>2.2959999999999998</v>
      </c>
      <c r="IB14" s="9">
        <v>3.8980000000000001</v>
      </c>
      <c r="IC14" s="9">
        <v>14.21</v>
      </c>
      <c r="ID14" s="9">
        <v>5.9509999999999996</v>
      </c>
      <c r="IE14" s="9">
        <v>8.2590000000000003</v>
      </c>
      <c r="IF14" s="9">
        <v>24.027999999999999</v>
      </c>
      <c r="IG14" s="9">
        <v>12.481999999999999</v>
      </c>
      <c r="IH14" s="9">
        <v>11.545</v>
      </c>
      <c r="II14" s="9">
        <v>47.134999999999998</v>
      </c>
      <c r="IJ14" s="9">
        <v>52</v>
      </c>
      <c r="IK14" s="9">
        <v>43.414000000000001</v>
      </c>
      <c r="IL14" s="9">
        <v>43.701999999999998</v>
      </c>
      <c r="IM14" s="9">
        <v>13.958</v>
      </c>
      <c r="IN14" s="9">
        <v>29.744</v>
      </c>
      <c r="IO14" s="9">
        <v>5.7060000000000004</v>
      </c>
      <c r="IP14" s="9">
        <v>1.163</v>
      </c>
      <c r="IQ14" s="9">
        <v>4.5430000000000001</v>
      </c>
    </row>
    <row r="15" spans="1:251">
      <c r="A15" s="10">
        <v>43497</v>
      </c>
      <c r="B15" s="9">
        <v>11.497999999999999</v>
      </c>
      <c r="C15" s="9">
        <v>17.600999999999999</v>
      </c>
      <c r="D15" s="9">
        <v>4.8259999999999996</v>
      </c>
      <c r="E15" s="9">
        <v>12.775</v>
      </c>
      <c r="F15" s="9">
        <v>31.773</v>
      </c>
      <c r="G15" s="9">
        <v>16.646999999999998</v>
      </c>
      <c r="H15" s="9">
        <v>15.127000000000001</v>
      </c>
      <c r="I15" s="9">
        <v>26</v>
      </c>
      <c r="J15" s="9">
        <v>52</v>
      </c>
      <c r="K15" s="9">
        <v>26</v>
      </c>
      <c r="L15" s="9">
        <v>71.994</v>
      </c>
      <c r="M15" s="9">
        <v>38.223999999999997</v>
      </c>
      <c r="N15" s="9">
        <v>33.770000000000003</v>
      </c>
      <c r="O15" s="9">
        <v>6.782</v>
      </c>
      <c r="P15" s="9">
        <v>2.4670000000000001</v>
      </c>
      <c r="Q15" s="9">
        <v>4.3150000000000004</v>
      </c>
      <c r="R15" s="9">
        <v>11.973000000000001</v>
      </c>
      <c r="S15" s="9">
        <v>8.3140000000000001</v>
      </c>
      <c r="T15" s="9">
        <v>3.6589999999999998</v>
      </c>
      <c r="U15" s="9">
        <v>19.463000000000001</v>
      </c>
      <c r="V15" s="9">
        <v>12.454000000000001</v>
      </c>
      <c r="W15" s="9">
        <v>7.008</v>
      </c>
      <c r="X15" s="9">
        <v>33.774999999999999</v>
      </c>
      <c r="Y15" s="9">
        <v>14.988</v>
      </c>
      <c r="Z15" s="9">
        <v>18.788</v>
      </c>
      <c r="AA15" s="9">
        <v>47.264000000000003</v>
      </c>
      <c r="AB15" s="9">
        <v>31.777000000000001</v>
      </c>
      <c r="AC15" s="9">
        <v>52</v>
      </c>
      <c r="AD15" s="9">
        <v>106.105</v>
      </c>
      <c r="AE15" s="9">
        <v>35.728000000000002</v>
      </c>
      <c r="AF15" s="9">
        <v>70.376999999999995</v>
      </c>
      <c r="AG15" s="9">
        <v>11.702</v>
      </c>
      <c r="AH15" s="9">
        <v>2.9329999999999998</v>
      </c>
      <c r="AI15" s="9">
        <v>8.7690000000000001</v>
      </c>
      <c r="AJ15" s="9">
        <v>18.879000000000001</v>
      </c>
      <c r="AK15" s="9">
        <v>11.722</v>
      </c>
      <c r="AL15" s="9">
        <v>7.157</v>
      </c>
      <c r="AM15" s="9">
        <v>28.106000000000002</v>
      </c>
      <c r="AN15" s="9">
        <v>8.7940000000000005</v>
      </c>
      <c r="AO15" s="9">
        <v>19.312000000000001</v>
      </c>
      <c r="AP15" s="9">
        <v>47.417000000000002</v>
      </c>
      <c r="AQ15" s="9">
        <v>12.278</v>
      </c>
      <c r="AR15" s="9">
        <v>35.139000000000003</v>
      </c>
      <c r="AS15" s="9">
        <v>34</v>
      </c>
      <c r="AT15" s="9">
        <v>25.163</v>
      </c>
      <c r="AU15" s="9">
        <v>50.518000000000001</v>
      </c>
      <c r="AV15" s="9">
        <v>121.922</v>
      </c>
      <c r="AW15" s="9">
        <v>50.103999999999999</v>
      </c>
      <c r="AX15" s="9">
        <v>71.817999999999998</v>
      </c>
      <c r="AY15" s="9">
        <v>12.63</v>
      </c>
      <c r="AZ15" s="9">
        <v>3.3250000000000002</v>
      </c>
      <c r="BA15" s="9">
        <v>9.3049999999999997</v>
      </c>
      <c r="BB15" s="9">
        <v>27.271999999999998</v>
      </c>
      <c r="BC15" s="9">
        <v>12.58</v>
      </c>
      <c r="BD15" s="9">
        <v>14.692</v>
      </c>
      <c r="BE15" s="9">
        <v>34.811</v>
      </c>
      <c r="BF15" s="9">
        <v>17.344000000000001</v>
      </c>
      <c r="BG15" s="9">
        <v>17.466000000000001</v>
      </c>
      <c r="BH15" s="9">
        <v>47.209000000000003</v>
      </c>
      <c r="BI15" s="9">
        <v>16.853999999999999</v>
      </c>
      <c r="BJ15" s="9">
        <v>30.353999999999999</v>
      </c>
      <c r="BK15" s="9">
        <v>26</v>
      </c>
      <c r="BL15" s="9">
        <v>26</v>
      </c>
      <c r="BM15" s="9">
        <v>31.175999999999998</v>
      </c>
      <c r="BN15" s="9">
        <v>46.844999999999999</v>
      </c>
      <c r="BO15" s="9">
        <v>22.756</v>
      </c>
      <c r="BP15" s="9">
        <v>24.088000000000001</v>
      </c>
      <c r="BQ15" s="9">
        <v>5.3360000000000003</v>
      </c>
      <c r="BR15" s="9">
        <v>2.71</v>
      </c>
      <c r="BS15" s="9">
        <v>2.6269999999999998</v>
      </c>
      <c r="BT15" s="9">
        <v>7.1920000000000002</v>
      </c>
      <c r="BU15" s="9">
        <v>1.2709999999999999</v>
      </c>
      <c r="BV15" s="9">
        <v>5.9219999999999997</v>
      </c>
      <c r="BW15" s="9">
        <v>9.9269999999999996</v>
      </c>
      <c r="BX15" s="9">
        <v>2.4209999999999998</v>
      </c>
      <c r="BY15" s="9">
        <v>7.5060000000000002</v>
      </c>
      <c r="BZ15" s="9">
        <v>24.388999999999999</v>
      </c>
      <c r="CA15" s="9">
        <v>16.355</v>
      </c>
      <c r="CB15" s="9">
        <v>8.0340000000000007</v>
      </c>
      <c r="CC15" s="9">
        <v>52</v>
      </c>
      <c r="CD15" s="9">
        <v>52</v>
      </c>
      <c r="CE15" s="9">
        <v>19.196000000000002</v>
      </c>
      <c r="CF15" s="9">
        <v>16.411999999999999</v>
      </c>
      <c r="CG15" s="9">
        <v>9.8030000000000008</v>
      </c>
      <c r="CH15" s="9">
        <v>6.6079999999999997</v>
      </c>
      <c r="CI15" s="9">
        <v>2.411</v>
      </c>
      <c r="CJ15" s="9">
        <v>1.774</v>
      </c>
      <c r="CK15" s="9">
        <v>0.63700000000000001</v>
      </c>
      <c r="CL15" s="9">
        <v>1.0129999999999999</v>
      </c>
      <c r="CM15" s="9">
        <v>0.65900000000000003</v>
      </c>
      <c r="CN15" s="9">
        <v>0.35299999999999998</v>
      </c>
      <c r="CO15" s="9">
        <v>2.4039999999999999</v>
      </c>
      <c r="CP15" s="9">
        <v>1.72</v>
      </c>
      <c r="CQ15" s="9">
        <v>0.68400000000000005</v>
      </c>
      <c r="CR15" s="9">
        <v>10.584</v>
      </c>
      <c r="CS15" s="9">
        <v>5.65</v>
      </c>
      <c r="CT15" s="9">
        <v>4.9340000000000002</v>
      </c>
      <c r="CU15" s="9">
        <v>52.151000000000003</v>
      </c>
      <c r="CV15" s="9">
        <v>52</v>
      </c>
      <c r="CW15" s="9">
        <v>85.043999999999997</v>
      </c>
      <c r="CX15" s="9">
        <v>77.239000000000004</v>
      </c>
      <c r="CY15" s="9">
        <v>33.262</v>
      </c>
      <c r="CZ15" s="9">
        <v>43.976999999999997</v>
      </c>
      <c r="DA15" s="9">
        <v>6.3849999999999998</v>
      </c>
      <c r="DB15" s="9">
        <v>1.8340000000000001</v>
      </c>
      <c r="DC15" s="9">
        <v>4.5510000000000002</v>
      </c>
      <c r="DD15" s="9">
        <v>18.585999999999999</v>
      </c>
      <c r="DE15" s="9">
        <v>9.7910000000000004</v>
      </c>
      <c r="DF15" s="9">
        <v>8.7949999999999999</v>
      </c>
      <c r="DG15" s="9">
        <v>19.789000000000001</v>
      </c>
      <c r="DH15" s="9">
        <v>9.5489999999999995</v>
      </c>
      <c r="DI15" s="9">
        <v>10.241</v>
      </c>
      <c r="DJ15" s="9">
        <v>32.478000000000002</v>
      </c>
      <c r="DK15" s="9">
        <v>12.087999999999999</v>
      </c>
      <c r="DL15" s="9">
        <v>20.39</v>
      </c>
      <c r="DM15" s="9">
        <v>26</v>
      </c>
      <c r="DN15" s="9">
        <v>26</v>
      </c>
      <c r="DO15" s="9">
        <v>34</v>
      </c>
      <c r="DP15" s="9">
        <v>154.59399999999999</v>
      </c>
      <c r="DQ15" s="9">
        <v>57.470999999999997</v>
      </c>
      <c r="DR15" s="9">
        <v>97.123999999999995</v>
      </c>
      <c r="DS15" s="9">
        <v>20.427</v>
      </c>
      <c r="DT15" s="9">
        <v>5.742</v>
      </c>
      <c r="DU15" s="9">
        <v>14.685</v>
      </c>
      <c r="DV15" s="9">
        <v>24.974</v>
      </c>
      <c r="DW15" s="9">
        <v>12.891</v>
      </c>
      <c r="DX15" s="9">
        <v>12.083</v>
      </c>
      <c r="DY15" s="9">
        <v>43.435000000000002</v>
      </c>
      <c r="DZ15" s="9">
        <v>15.875999999999999</v>
      </c>
      <c r="EA15" s="9">
        <v>27.559000000000001</v>
      </c>
      <c r="EB15" s="9">
        <v>65.759</v>
      </c>
      <c r="EC15" s="9">
        <v>22.962</v>
      </c>
      <c r="ED15" s="9">
        <v>42.796999999999997</v>
      </c>
      <c r="EE15" s="9">
        <v>34</v>
      </c>
      <c r="EF15" s="9">
        <v>31.140999999999998</v>
      </c>
      <c r="EG15" s="9">
        <v>39</v>
      </c>
      <c r="EH15" s="9">
        <v>59.45</v>
      </c>
      <c r="EI15" s="9">
        <v>27.658999999999999</v>
      </c>
      <c r="EJ15" s="9">
        <v>31.791</v>
      </c>
      <c r="EK15" s="9">
        <v>5.2679999999999998</v>
      </c>
      <c r="EL15" s="9">
        <v>3.1659999999999999</v>
      </c>
      <c r="EM15" s="9">
        <v>2.1019999999999999</v>
      </c>
      <c r="EN15" s="9">
        <v>10.797000000000001</v>
      </c>
      <c r="EO15" s="9">
        <v>3.5489999999999999</v>
      </c>
      <c r="EP15" s="9">
        <v>7.2469999999999999</v>
      </c>
      <c r="EQ15" s="9">
        <v>12.023</v>
      </c>
      <c r="ER15" s="9">
        <v>4.8550000000000004</v>
      </c>
      <c r="ES15" s="9">
        <v>7.1680000000000001</v>
      </c>
      <c r="ET15" s="9">
        <v>31.361999999999998</v>
      </c>
      <c r="EU15" s="9">
        <v>16.088000000000001</v>
      </c>
      <c r="EV15" s="9">
        <v>15.273999999999999</v>
      </c>
      <c r="EW15" s="9">
        <v>52</v>
      </c>
      <c r="EX15" s="9">
        <v>52</v>
      </c>
      <c r="EY15" s="9">
        <v>38.429000000000002</v>
      </c>
      <c r="EZ15" s="9">
        <v>273.54500000000002</v>
      </c>
      <c r="FA15" s="9">
        <v>107.19799999999999</v>
      </c>
      <c r="FB15" s="9">
        <v>166.34800000000001</v>
      </c>
      <c r="FC15" s="9">
        <v>30.605</v>
      </c>
      <c r="FD15" s="9">
        <v>14.943</v>
      </c>
      <c r="FE15" s="9">
        <v>15.662000000000001</v>
      </c>
      <c r="FF15" s="9">
        <v>53.542000000000002</v>
      </c>
      <c r="FG15" s="9">
        <v>21.81</v>
      </c>
      <c r="FH15" s="9">
        <v>31.731999999999999</v>
      </c>
      <c r="FI15" s="9">
        <v>63.343000000000004</v>
      </c>
      <c r="FJ15" s="9">
        <v>22.666</v>
      </c>
      <c r="FK15" s="9">
        <v>40.677999999999997</v>
      </c>
      <c r="FL15" s="9">
        <v>126.05500000000001</v>
      </c>
      <c r="FM15" s="9">
        <v>47.779000000000003</v>
      </c>
      <c r="FN15" s="9">
        <v>78.275999999999996</v>
      </c>
      <c r="FO15" s="9">
        <v>39.072000000000003</v>
      </c>
      <c r="FP15" s="9">
        <v>34</v>
      </c>
      <c r="FQ15" s="9">
        <v>43</v>
      </c>
      <c r="FR15" s="9">
        <v>267.26</v>
      </c>
      <c r="FS15" s="9">
        <v>103.108</v>
      </c>
      <c r="FT15" s="9">
        <v>164.15199999999999</v>
      </c>
      <c r="FU15" s="9">
        <v>30.605</v>
      </c>
      <c r="FV15" s="9">
        <v>14.943</v>
      </c>
      <c r="FW15" s="9">
        <v>15.662000000000001</v>
      </c>
      <c r="FX15" s="9">
        <v>53.542000000000002</v>
      </c>
      <c r="FY15" s="9">
        <v>21.81</v>
      </c>
      <c r="FZ15" s="9">
        <v>31.731999999999999</v>
      </c>
      <c r="GA15" s="9">
        <v>61.33</v>
      </c>
      <c r="GB15" s="9">
        <v>21.620999999999999</v>
      </c>
      <c r="GC15" s="9">
        <v>39.709000000000003</v>
      </c>
      <c r="GD15" s="9">
        <v>121.783</v>
      </c>
      <c r="GE15" s="9">
        <v>44.734000000000002</v>
      </c>
      <c r="GF15" s="9">
        <v>77.049000000000007</v>
      </c>
      <c r="GG15" s="9">
        <v>34</v>
      </c>
      <c r="GH15" s="9">
        <v>30</v>
      </c>
      <c r="GI15" s="9">
        <v>42.959000000000003</v>
      </c>
      <c r="GJ15" s="9">
        <v>99.194999999999993</v>
      </c>
      <c r="GK15" s="9">
        <v>39.569000000000003</v>
      </c>
      <c r="GL15" s="9">
        <v>59.625999999999998</v>
      </c>
      <c r="GM15" s="9">
        <v>10.833</v>
      </c>
      <c r="GN15" s="9">
        <v>3.8279999999999998</v>
      </c>
      <c r="GO15" s="9">
        <v>7.0049999999999999</v>
      </c>
      <c r="GP15" s="9">
        <v>23.166</v>
      </c>
      <c r="GQ15" s="9">
        <v>7.3390000000000004</v>
      </c>
      <c r="GR15" s="9">
        <v>15.827</v>
      </c>
      <c r="GS15" s="9">
        <v>30.042000000000002</v>
      </c>
      <c r="GT15" s="9">
        <v>11.813000000000001</v>
      </c>
      <c r="GU15" s="9">
        <v>18.23</v>
      </c>
      <c r="GV15" s="9">
        <v>35.154000000000003</v>
      </c>
      <c r="GW15" s="9">
        <v>16.588999999999999</v>
      </c>
      <c r="GX15" s="9">
        <v>18.565000000000001</v>
      </c>
      <c r="GY15" s="9">
        <v>26</v>
      </c>
      <c r="GZ15" s="9">
        <v>32.694000000000003</v>
      </c>
      <c r="HA15" s="9">
        <v>20</v>
      </c>
      <c r="HB15" s="9">
        <v>99.85</v>
      </c>
      <c r="HC15" s="9">
        <v>39.923999999999999</v>
      </c>
      <c r="HD15" s="9">
        <v>59.926000000000002</v>
      </c>
      <c r="HE15" s="9">
        <v>14.239000000000001</v>
      </c>
      <c r="HF15" s="9">
        <v>8.0549999999999997</v>
      </c>
      <c r="HG15" s="9">
        <v>6.1840000000000002</v>
      </c>
      <c r="HH15" s="9">
        <v>20.100999999999999</v>
      </c>
      <c r="HI15" s="9">
        <v>7.9630000000000001</v>
      </c>
      <c r="HJ15" s="9">
        <v>12.138</v>
      </c>
      <c r="HK15" s="9">
        <v>21.773</v>
      </c>
      <c r="HL15" s="9">
        <v>6.7809999999999997</v>
      </c>
      <c r="HM15" s="9">
        <v>14.991</v>
      </c>
      <c r="HN15" s="9">
        <v>43.737000000000002</v>
      </c>
      <c r="HO15" s="9">
        <v>17.125</v>
      </c>
      <c r="HP15" s="9">
        <v>26.611999999999998</v>
      </c>
      <c r="HQ15" s="9">
        <v>29.991</v>
      </c>
      <c r="HR15" s="9">
        <v>33.264000000000003</v>
      </c>
      <c r="HS15" s="9">
        <v>26</v>
      </c>
      <c r="HT15" s="9">
        <v>52.271999999999998</v>
      </c>
      <c r="HU15" s="9">
        <v>25.201000000000001</v>
      </c>
      <c r="HV15" s="9">
        <v>27.07</v>
      </c>
      <c r="HW15" s="9">
        <v>8.4870000000000001</v>
      </c>
      <c r="HX15" s="9">
        <v>5.3579999999999997</v>
      </c>
      <c r="HY15" s="9">
        <v>3.129</v>
      </c>
      <c r="HZ15" s="9">
        <v>11.231999999999999</v>
      </c>
      <c r="IA15" s="9">
        <v>4.5</v>
      </c>
      <c r="IB15" s="9">
        <v>6.7320000000000002</v>
      </c>
      <c r="IC15" s="9">
        <v>13.412000000000001</v>
      </c>
      <c r="ID15" s="9">
        <v>5.4050000000000002</v>
      </c>
      <c r="IE15" s="9">
        <v>8.0069999999999997</v>
      </c>
      <c r="IF15" s="9">
        <v>19.140999999999998</v>
      </c>
      <c r="IG15" s="9">
        <v>9.9380000000000006</v>
      </c>
      <c r="IH15" s="9">
        <v>9.2029999999999994</v>
      </c>
      <c r="II15" s="9">
        <v>26</v>
      </c>
      <c r="IJ15" s="9">
        <v>32.795999999999999</v>
      </c>
      <c r="IK15" s="9">
        <v>26</v>
      </c>
      <c r="IL15" s="9">
        <v>47.578000000000003</v>
      </c>
      <c r="IM15" s="9">
        <v>14.723000000000001</v>
      </c>
      <c r="IN15" s="9">
        <v>32.854999999999997</v>
      </c>
      <c r="IO15" s="9">
        <v>5.7519999999999998</v>
      </c>
      <c r="IP15" s="9">
        <v>2.6970000000000001</v>
      </c>
      <c r="IQ15" s="9">
        <v>3.0550000000000002</v>
      </c>
    </row>
    <row r="16" spans="1:251">
      <c r="A16" s="10">
        <v>43862</v>
      </c>
      <c r="B16" s="9">
        <v>13.19</v>
      </c>
      <c r="C16" s="9">
        <v>25.379000000000001</v>
      </c>
      <c r="D16" s="9">
        <v>7.883</v>
      </c>
      <c r="E16" s="9">
        <v>17.495999999999999</v>
      </c>
      <c r="F16" s="9">
        <v>46.006</v>
      </c>
      <c r="G16" s="9">
        <v>17.835000000000001</v>
      </c>
      <c r="H16" s="9">
        <v>28.170999999999999</v>
      </c>
      <c r="I16" s="9">
        <v>38.128</v>
      </c>
      <c r="J16" s="9">
        <v>52</v>
      </c>
      <c r="K16" s="9">
        <v>32.984000000000002</v>
      </c>
      <c r="L16" s="9">
        <v>81.203999999999994</v>
      </c>
      <c r="M16" s="9">
        <v>44.844000000000001</v>
      </c>
      <c r="N16" s="9">
        <v>36.360999999999997</v>
      </c>
      <c r="O16" s="9">
        <v>13.363</v>
      </c>
      <c r="P16" s="9">
        <v>10.103999999999999</v>
      </c>
      <c r="Q16" s="9">
        <v>3.2589999999999999</v>
      </c>
      <c r="R16" s="9">
        <v>10.87</v>
      </c>
      <c r="S16" s="9">
        <v>5.2009999999999996</v>
      </c>
      <c r="T16" s="9">
        <v>5.6680000000000001</v>
      </c>
      <c r="U16" s="9">
        <v>27.757999999999999</v>
      </c>
      <c r="V16" s="9">
        <v>15.631</v>
      </c>
      <c r="W16" s="9">
        <v>12.127000000000001</v>
      </c>
      <c r="X16" s="9">
        <v>29.213000000000001</v>
      </c>
      <c r="Y16" s="9">
        <v>13.907</v>
      </c>
      <c r="Z16" s="9">
        <v>15.305999999999999</v>
      </c>
      <c r="AA16" s="9">
        <v>26</v>
      </c>
      <c r="AB16" s="9">
        <v>26</v>
      </c>
      <c r="AC16" s="9">
        <v>26</v>
      </c>
      <c r="AD16" s="9">
        <v>116.946</v>
      </c>
      <c r="AE16" s="9">
        <v>31.036999999999999</v>
      </c>
      <c r="AF16" s="9">
        <v>85.908000000000001</v>
      </c>
      <c r="AG16" s="9">
        <v>14.468999999999999</v>
      </c>
      <c r="AH16" s="9">
        <v>4.8559999999999999</v>
      </c>
      <c r="AI16" s="9">
        <v>9.6129999999999995</v>
      </c>
      <c r="AJ16" s="9">
        <v>17.454000000000001</v>
      </c>
      <c r="AK16" s="9">
        <v>5.0019999999999998</v>
      </c>
      <c r="AL16" s="9">
        <v>12.452</v>
      </c>
      <c r="AM16" s="9">
        <v>35.457000000000001</v>
      </c>
      <c r="AN16" s="9">
        <v>8.34</v>
      </c>
      <c r="AO16" s="9">
        <v>27.116</v>
      </c>
      <c r="AP16" s="9">
        <v>49.566000000000003</v>
      </c>
      <c r="AQ16" s="9">
        <v>12.839</v>
      </c>
      <c r="AR16" s="9">
        <v>36.726999999999997</v>
      </c>
      <c r="AS16" s="9">
        <v>34</v>
      </c>
      <c r="AT16" s="9">
        <v>26</v>
      </c>
      <c r="AU16" s="9">
        <v>35.936999999999998</v>
      </c>
      <c r="AV16" s="9">
        <v>141.80099999999999</v>
      </c>
      <c r="AW16" s="9">
        <v>54.625</v>
      </c>
      <c r="AX16" s="9">
        <v>87.176000000000002</v>
      </c>
      <c r="AY16" s="9">
        <v>15.53</v>
      </c>
      <c r="AZ16" s="9">
        <v>10.467000000000001</v>
      </c>
      <c r="BA16" s="9">
        <v>5.0620000000000003</v>
      </c>
      <c r="BB16" s="9">
        <v>22.542999999999999</v>
      </c>
      <c r="BC16" s="9">
        <v>5.524</v>
      </c>
      <c r="BD16" s="9">
        <v>17.02</v>
      </c>
      <c r="BE16" s="9">
        <v>39.529000000000003</v>
      </c>
      <c r="BF16" s="9">
        <v>14.853999999999999</v>
      </c>
      <c r="BG16" s="9">
        <v>24.675000000000001</v>
      </c>
      <c r="BH16" s="9">
        <v>64.198999999999998</v>
      </c>
      <c r="BI16" s="9">
        <v>23.779</v>
      </c>
      <c r="BJ16" s="9">
        <v>40.418999999999997</v>
      </c>
      <c r="BK16" s="9">
        <v>37.302</v>
      </c>
      <c r="BL16" s="9">
        <v>27.939</v>
      </c>
      <c r="BM16" s="9">
        <v>46.276000000000003</v>
      </c>
      <c r="BN16" s="9">
        <v>54.228000000000002</v>
      </c>
      <c r="BO16" s="9">
        <v>25.946000000000002</v>
      </c>
      <c r="BP16" s="9">
        <v>28.282</v>
      </c>
      <c r="BQ16" s="9">
        <v>6.01</v>
      </c>
      <c r="BR16" s="9">
        <v>2.13</v>
      </c>
      <c r="BS16" s="9">
        <v>3.88</v>
      </c>
      <c r="BT16" s="9">
        <v>10.157</v>
      </c>
      <c r="BU16" s="9">
        <v>4.4619999999999997</v>
      </c>
      <c r="BV16" s="9">
        <v>5.6959999999999997</v>
      </c>
      <c r="BW16" s="9">
        <v>19.050999999999998</v>
      </c>
      <c r="BX16" s="9">
        <v>11.488</v>
      </c>
      <c r="BY16" s="9">
        <v>7.5629999999999997</v>
      </c>
      <c r="BZ16" s="9">
        <v>19.009</v>
      </c>
      <c r="CA16" s="9">
        <v>7.867</v>
      </c>
      <c r="CB16" s="9">
        <v>11.143000000000001</v>
      </c>
      <c r="CC16" s="9">
        <v>26</v>
      </c>
      <c r="CD16" s="9">
        <v>26</v>
      </c>
      <c r="CE16" s="9">
        <v>26</v>
      </c>
      <c r="CF16" s="9">
        <v>11.432</v>
      </c>
      <c r="CG16" s="9">
        <v>7.3239999999999998</v>
      </c>
      <c r="CH16" s="9">
        <v>4.1079999999999997</v>
      </c>
      <c r="CI16" s="9">
        <v>2.0449999999999999</v>
      </c>
      <c r="CJ16" s="9">
        <v>1.2490000000000001</v>
      </c>
      <c r="CK16" s="9">
        <v>0.79500000000000004</v>
      </c>
      <c r="CL16" s="9">
        <v>0.61499999999999999</v>
      </c>
      <c r="CM16" s="9">
        <v>0</v>
      </c>
      <c r="CN16" s="9">
        <v>0.61499999999999999</v>
      </c>
      <c r="CO16" s="9">
        <v>4.133</v>
      </c>
      <c r="CP16" s="9">
        <v>2.02</v>
      </c>
      <c r="CQ16" s="9">
        <v>2.113</v>
      </c>
      <c r="CR16" s="9">
        <v>4.6390000000000002</v>
      </c>
      <c r="CS16" s="9">
        <v>4.0540000000000003</v>
      </c>
      <c r="CT16" s="9">
        <v>0.58499999999999996</v>
      </c>
      <c r="CU16" s="9">
        <v>39.188000000000002</v>
      </c>
      <c r="CV16" s="9">
        <v>53.99</v>
      </c>
      <c r="CW16" s="9">
        <v>15.242000000000001</v>
      </c>
      <c r="CX16" s="9">
        <v>81.406999999999996</v>
      </c>
      <c r="CY16" s="9">
        <v>29.123000000000001</v>
      </c>
      <c r="CZ16" s="9">
        <v>52.283999999999999</v>
      </c>
      <c r="DA16" s="9">
        <v>10.602</v>
      </c>
      <c r="DB16" s="9">
        <v>4.6980000000000004</v>
      </c>
      <c r="DC16" s="9">
        <v>5.9039999999999999</v>
      </c>
      <c r="DD16" s="9">
        <v>10.388999999999999</v>
      </c>
      <c r="DE16" s="9">
        <v>2.738</v>
      </c>
      <c r="DF16" s="9">
        <v>7.6509999999999998</v>
      </c>
      <c r="DG16" s="9">
        <v>29.413</v>
      </c>
      <c r="DH16" s="9">
        <v>9.8919999999999995</v>
      </c>
      <c r="DI16" s="9">
        <v>19.521000000000001</v>
      </c>
      <c r="DJ16" s="9">
        <v>31.003</v>
      </c>
      <c r="DK16" s="9">
        <v>11.795</v>
      </c>
      <c r="DL16" s="9">
        <v>19.207999999999998</v>
      </c>
      <c r="DM16" s="9">
        <v>33.994</v>
      </c>
      <c r="DN16" s="9">
        <v>34</v>
      </c>
      <c r="DO16" s="9">
        <v>30</v>
      </c>
      <c r="DP16" s="9">
        <v>159.309</v>
      </c>
      <c r="DQ16" s="9">
        <v>56.81</v>
      </c>
      <c r="DR16" s="9">
        <v>102.499</v>
      </c>
      <c r="DS16" s="9">
        <v>19.803000000000001</v>
      </c>
      <c r="DT16" s="9">
        <v>8.9540000000000006</v>
      </c>
      <c r="DU16" s="9">
        <v>10.848000000000001</v>
      </c>
      <c r="DV16" s="9">
        <v>25.199000000000002</v>
      </c>
      <c r="DW16" s="9">
        <v>8.6669999999999998</v>
      </c>
      <c r="DX16" s="9">
        <v>16.532</v>
      </c>
      <c r="DY16" s="9">
        <v>44.392000000000003</v>
      </c>
      <c r="DZ16" s="9">
        <v>18.457999999999998</v>
      </c>
      <c r="EA16" s="9">
        <v>25.934000000000001</v>
      </c>
      <c r="EB16" s="9">
        <v>69.915000000000006</v>
      </c>
      <c r="EC16" s="9">
        <v>20.731000000000002</v>
      </c>
      <c r="ED16" s="9">
        <v>49.185000000000002</v>
      </c>
      <c r="EE16" s="9">
        <v>34</v>
      </c>
      <c r="EF16" s="9">
        <v>26</v>
      </c>
      <c r="EG16" s="9">
        <v>46.661999999999999</v>
      </c>
      <c r="EH16" s="9">
        <v>83.69</v>
      </c>
      <c r="EI16" s="9">
        <v>32.999000000000002</v>
      </c>
      <c r="EJ16" s="9">
        <v>50.691000000000003</v>
      </c>
      <c r="EK16" s="9">
        <v>7.6479999999999997</v>
      </c>
      <c r="EL16" s="9">
        <v>5.05</v>
      </c>
      <c r="EM16" s="9">
        <v>2.5979999999999999</v>
      </c>
      <c r="EN16" s="9">
        <v>15.182</v>
      </c>
      <c r="EO16" s="9">
        <v>3.5830000000000002</v>
      </c>
      <c r="EP16" s="9">
        <v>11.599</v>
      </c>
      <c r="EQ16" s="9">
        <v>24.364999999999998</v>
      </c>
      <c r="ER16" s="9">
        <v>8.3529999999999998</v>
      </c>
      <c r="ES16" s="9">
        <v>16.012</v>
      </c>
      <c r="ET16" s="9">
        <v>36.494999999999997</v>
      </c>
      <c r="EU16" s="9">
        <v>16.013999999999999</v>
      </c>
      <c r="EV16" s="9">
        <v>20.481000000000002</v>
      </c>
      <c r="EW16" s="9">
        <v>39</v>
      </c>
      <c r="EX16" s="9">
        <v>47</v>
      </c>
      <c r="EY16" s="9">
        <v>34</v>
      </c>
      <c r="EZ16" s="9">
        <v>275.16000000000003</v>
      </c>
      <c r="FA16" s="9">
        <v>106.788</v>
      </c>
      <c r="FB16" s="9">
        <v>168.37200000000001</v>
      </c>
      <c r="FC16" s="9">
        <v>34.448999999999998</v>
      </c>
      <c r="FD16" s="9">
        <v>7.5960000000000001</v>
      </c>
      <c r="FE16" s="9">
        <v>26.853000000000002</v>
      </c>
      <c r="FF16" s="9">
        <v>49.57</v>
      </c>
      <c r="FG16" s="9">
        <v>19.619</v>
      </c>
      <c r="FH16" s="9">
        <v>29.951000000000001</v>
      </c>
      <c r="FI16" s="9">
        <v>73.129000000000005</v>
      </c>
      <c r="FJ16" s="9">
        <v>36.783999999999999</v>
      </c>
      <c r="FK16" s="9">
        <v>36.344999999999999</v>
      </c>
      <c r="FL16" s="9">
        <v>118.012</v>
      </c>
      <c r="FM16" s="9">
        <v>42.789000000000001</v>
      </c>
      <c r="FN16" s="9">
        <v>75.221999999999994</v>
      </c>
      <c r="FO16" s="9">
        <v>26</v>
      </c>
      <c r="FP16" s="9">
        <v>26</v>
      </c>
      <c r="FQ16" s="9">
        <v>34</v>
      </c>
      <c r="FR16" s="9">
        <v>268.83999999999997</v>
      </c>
      <c r="FS16" s="9">
        <v>101.92400000000001</v>
      </c>
      <c r="FT16" s="9">
        <v>166.916</v>
      </c>
      <c r="FU16" s="9">
        <v>34.448999999999998</v>
      </c>
      <c r="FV16" s="9">
        <v>7.5960000000000001</v>
      </c>
      <c r="FW16" s="9">
        <v>26.853000000000002</v>
      </c>
      <c r="FX16" s="9">
        <v>49.57</v>
      </c>
      <c r="FY16" s="9">
        <v>19.619</v>
      </c>
      <c r="FZ16" s="9">
        <v>29.951000000000001</v>
      </c>
      <c r="GA16" s="9">
        <v>72.486999999999995</v>
      </c>
      <c r="GB16" s="9">
        <v>36.140999999999998</v>
      </c>
      <c r="GC16" s="9">
        <v>36.344999999999999</v>
      </c>
      <c r="GD16" s="9">
        <v>112.334</v>
      </c>
      <c r="GE16" s="9">
        <v>38.567999999999998</v>
      </c>
      <c r="GF16" s="9">
        <v>73.766000000000005</v>
      </c>
      <c r="GG16" s="9">
        <v>26</v>
      </c>
      <c r="GH16" s="9">
        <v>24.573</v>
      </c>
      <c r="GI16" s="9">
        <v>32.384</v>
      </c>
      <c r="GJ16" s="9">
        <v>100.099</v>
      </c>
      <c r="GK16" s="9">
        <v>37.917999999999999</v>
      </c>
      <c r="GL16" s="9">
        <v>62.180999999999997</v>
      </c>
      <c r="GM16" s="9">
        <v>14.984</v>
      </c>
      <c r="GN16" s="9">
        <v>4.0490000000000004</v>
      </c>
      <c r="GO16" s="9">
        <v>10.936</v>
      </c>
      <c r="GP16" s="9">
        <v>17.736000000000001</v>
      </c>
      <c r="GQ16" s="9">
        <v>7.9980000000000002</v>
      </c>
      <c r="GR16" s="9">
        <v>9.7390000000000008</v>
      </c>
      <c r="GS16" s="9">
        <v>28.774000000000001</v>
      </c>
      <c r="GT16" s="9">
        <v>12.429</v>
      </c>
      <c r="GU16" s="9">
        <v>16.344999999999999</v>
      </c>
      <c r="GV16" s="9">
        <v>38.603999999999999</v>
      </c>
      <c r="GW16" s="9">
        <v>13.442</v>
      </c>
      <c r="GX16" s="9">
        <v>25.161999999999999</v>
      </c>
      <c r="GY16" s="9">
        <v>26</v>
      </c>
      <c r="GZ16" s="9">
        <v>25.806999999999999</v>
      </c>
      <c r="HA16" s="9">
        <v>26</v>
      </c>
      <c r="HB16" s="9">
        <v>96.875</v>
      </c>
      <c r="HC16" s="9">
        <v>40.932000000000002</v>
      </c>
      <c r="HD16" s="9">
        <v>55.942999999999998</v>
      </c>
      <c r="HE16" s="9">
        <v>11.72</v>
      </c>
      <c r="HF16" s="9">
        <v>2.5590000000000002</v>
      </c>
      <c r="HG16" s="9">
        <v>9.1620000000000008</v>
      </c>
      <c r="HH16" s="9">
        <v>22.751000000000001</v>
      </c>
      <c r="HI16" s="9">
        <v>7.9039999999999999</v>
      </c>
      <c r="HJ16" s="9">
        <v>14.847</v>
      </c>
      <c r="HK16" s="9">
        <v>26.777000000000001</v>
      </c>
      <c r="HL16" s="9">
        <v>15.22</v>
      </c>
      <c r="HM16" s="9">
        <v>11.557</v>
      </c>
      <c r="HN16" s="9">
        <v>35.627000000000002</v>
      </c>
      <c r="HO16" s="9">
        <v>15.249000000000001</v>
      </c>
      <c r="HP16" s="9">
        <v>20.378</v>
      </c>
      <c r="HQ16" s="9">
        <v>21.187999999999999</v>
      </c>
      <c r="HR16" s="9">
        <v>21.027999999999999</v>
      </c>
      <c r="HS16" s="9">
        <v>21.428999999999998</v>
      </c>
      <c r="HT16" s="9">
        <v>59.478000000000002</v>
      </c>
      <c r="HU16" s="9">
        <v>29.14</v>
      </c>
      <c r="HV16" s="9">
        <v>30.338000000000001</v>
      </c>
      <c r="HW16" s="9">
        <v>7.2629999999999999</v>
      </c>
      <c r="HX16" s="9">
        <v>1.3240000000000001</v>
      </c>
      <c r="HY16" s="9">
        <v>5.9390000000000001</v>
      </c>
      <c r="HZ16" s="9">
        <v>15.795999999999999</v>
      </c>
      <c r="IA16" s="9">
        <v>6.5419999999999998</v>
      </c>
      <c r="IB16" s="9">
        <v>9.2550000000000008</v>
      </c>
      <c r="IC16" s="9">
        <v>17.495000000000001</v>
      </c>
      <c r="ID16" s="9">
        <v>9.5640000000000001</v>
      </c>
      <c r="IE16" s="9">
        <v>7.931</v>
      </c>
      <c r="IF16" s="9">
        <v>18.925000000000001</v>
      </c>
      <c r="IG16" s="9">
        <v>11.711</v>
      </c>
      <c r="IH16" s="9">
        <v>7.2140000000000004</v>
      </c>
      <c r="II16" s="9">
        <v>17</v>
      </c>
      <c r="IJ16" s="9">
        <v>21.933</v>
      </c>
      <c r="IK16" s="9">
        <v>12.494</v>
      </c>
      <c r="IL16" s="9">
        <v>37.396000000000001</v>
      </c>
      <c r="IM16" s="9">
        <v>11.791</v>
      </c>
      <c r="IN16" s="9">
        <v>25.605</v>
      </c>
      <c r="IO16" s="9">
        <v>4.4580000000000002</v>
      </c>
      <c r="IP16" s="9">
        <v>1.2350000000000001</v>
      </c>
      <c r="IQ16" s="9">
        <v>3.2229999999999999</v>
      </c>
    </row>
    <row r="17" spans="1:251">
      <c r="A17" s="10">
        <v>44228</v>
      </c>
      <c r="B17" s="9">
        <v>8.2780000000000005</v>
      </c>
      <c r="C17" s="9">
        <v>25.28</v>
      </c>
      <c r="D17" s="9">
        <v>12.335000000000001</v>
      </c>
      <c r="E17" s="9">
        <v>12.945</v>
      </c>
      <c r="F17" s="9">
        <v>36.841000000000001</v>
      </c>
      <c r="G17" s="9">
        <v>14.423999999999999</v>
      </c>
      <c r="H17" s="9">
        <v>22.417000000000002</v>
      </c>
      <c r="I17" s="9">
        <v>47</v>
      </c>
      <c r="J17" s="9">
        <v>47</v>
      </c>
      <c r="K17" s="9">
        <v>47</v>
      </c>
      <c r="L17" s="9">
        <v>76.974000000000004</v>
      </c>
      <c r="M17" s="9">
        <v>51.695</v>
      </c>
      <c r="N17" s="9">
        <v>25.279</v>
      </c>
      <c r="O17" s="9">
        <v>5.6909999999999998</v>
      </c>
      <c r="P17" s="9">
        <v>3.298</v>
      </c>
      <c r="Q17" s="9">
        <v>2.3919999999999999</v>
      </c>
      <c r="R17" s="9">
        <v>12.731</v>
      </c>
      <c r="S17" s="9">
        <v>7.6210000000000004</v>
      </c>
      <c r="T17" s="9">
        <v>5.1100000000000003</v>
      </c>
      <c r="U17" s="9">
        <v>26.167000000000002</v>
      </c>
      <c r="V17" s="9">
        <v>17.199000000000002</v>
      </c>
      <c r="W17" s="9">
        <v>8.968</v>
      </c>
      <c r="X17" s="9">
        <v>32.384999999999998</v>
      </c>
      <c r="Y17" s="9">
        <v>23.577000000000002</v>
      </c>
      <c r="Z17" s="9">
        <v>8.8079999999999998</v>
      </c>
      <c r="AA17" s="9">
        <v>44.244999999999997</v>
      </c>
      <c r="AB17" s="9">
        <v>47.738</v>
      </c>
      <c r="AC17" s="9">
        <v>26</v>
      </c>
      <c r="AD17" s="9">
        <v>102.645</v>
      </c>
      <c r="AE17" s="9">
        <v>39.631999999999998</v>
      </c>
      <c r="AF17" s="9">
        <v>63.012999999999998</v>
      </c>
      <c r="AG17" s="9">
        <v>7.5739999999999998</v>
      </c>
      <c r="AH17" s="9">
        <v>2.8450000000000002</v>
      </c>
      <c r="AI17" s="9">
        <v>4.7300000000000004</v>
      </c>
      <c r="AJ17" s="9">
        <v>12.689</v>
      </c>
      <c r="AK17" s="9">
        <v>4.923</v>
      </c>
      <c r="AL17" s="9">
        <v>7.766</v>
      </c>
      <c r="AM17" s="9">
        <v>33.292999999999999</v>
      </c>
      <c r="AN17" s="9">
        <v>14.393000000000001</v>
      </c>
      <c r="AO17" s="9">
        <v>18.899000000000001</v>
      </c>
      <c r="AP17" s="9">
        <v>49.088999999999999</v>
      </c>
      <c r="AQ17" s="9">
        <v>17.471</v>
      </c>
      <c r="AR17" s="9">
        <v>31.619</v>
      </c>
      <c r="AS17" s="9">
        <v>50</v>
      </c>
      <c r="AT17" s="9">
        <v>47</v>
      </c>
      <c r="AU17" s="9">
        <v>51.223999999999997</v>
      </c>
      <c r="AV17" s="9">
        <v>121.554</v>
      </c>
      <c r="AW17" s="9">
        <v>46.805</v>
      </c>
      <c r="AX17" s="9">
        <v>74.748999999999995</v>
      </c>
      <c r="AY17" s="9">
        <v>8.8940000000000001</v>
      </c>
      <c r="AZ17" s="9">
        <v>2.911</v>
      </c>
      <c r="BA17" s="9">
        <v>5.9829999999999997</v>
      </c>
      <c r="BB17" s="9">
        <v>21.157</v>
      </c>
      <c r="BC17" s="9">
        <v>6.9130000000000003</v>
      </c>
      <c r="BD17" s="9">
        <v>14.244</v>
      </c>
      <c r="BE17" s="9">
        <v>35.628999999999998</v>
      </c>
      <c r="BF17" s="9">
        <v>16.053000000000001</v>
      </c>
      <c r="BG17" s="9">
        <v>19.576000000000001</v>
      </c>
      <c r="BH17" s="9">
        <v>55.872999999999998</v>
      </c>
      <c r="BI17" s="9">
        <v>20.928000000000001</v>
      </c>
      <c r="BJ17" s="9">
        <v>34.945</v>
      </c>
      <c r="BK17" s="9">
        <v>47</v>
      </c>
      <c r="BL17" s="9">
        <v>47</v>
      </c>
      <c r="BM17" s="9">
        <v>47.466000000000001</v>
      </c>
      <c r="BN17" s="9">
        <v>50.311</v>
      </c>
      <c r="BO17" s="9">
        <v>25.931999999999999</v>
      </c>
      <c r="BP17" s="9">
        <v>24.38</v>
      </c>
      <c r="BQ17" s="9">
        <v>3.5019999999999998</v>
      </c>
      <c r="BR17" s="9">
        <v>2.1320000000000001</v>
      </c>
      <c r="BS17" s="9">
        <v>1.37</v>
      </c>
      <c r="BT17" s="9">
        <v>6.5579999999999998</v>
      </c>
      <c r="BU17" s="9">
        <v>3.0009999999999999</v>
      </c>
      <c r="BV17" s="9">
        <v>3.5569999999999999</v>
      </c>
      <c r="BW17" s="9">
        <v>16.533999999999999</v>
      </c>
      <c r="BX17" s="9">
        <v>7.7770000000000001</v>
      </c>
      <c r="BY17" s="9">
        <v>8.7569999999999997</v>
      </c>
      <c r="BZ17" s="9">
        <v>23.716999999999999</v>
      </c>
      <c r="CA17" s="9">
        <v>13.021000000000001</v>
      </c>
      <c r="CB17" s="9">
        <v>10.696</v>
      </c>
      <c r="CC17" s="9">
        <v>47.996000000000002</v>
      </c>
      <c r="CD17" s="9">
        <v>51.313000000000002</v>
      </c>
      <c r="CE17" s="9">
        <v>45.613</v>
      </c>
      <c r="CF17" s="9">
        <v>16.902000000000001</v>
      </c>
      <c r="CG17" s="9">
        <v>9.5190000000000001</v>
      </c>
      <c r="CH17" s="9">
        <v>7.383</v>
      </c>
      <c r="CI17" s="9">
        <v>2.3719999999999999</v>
      </c>
      <c r="CJ17" s="9">
        <v>0.64800000000000002</v>
      </c>
      <c r="CK17" s="9">
        <v>1.724</v>
      </c>
      <c r="CL17" s="9">
        <v>3.1259999999999999</v>
      </c>
      <c r="CM17" s="9">
        <v>1.1040000000000001</v>
      </c>
      <c r="CN17" s="9">
        <v>2.0219999999999998</v>
      </c>
      <c r="CO17" s="9">
        <v>6.48</v>
      </c>
      <c r="CP17" s="9">
        <v>3.77</v>
      </c>
      <c r="CQ17" s="9">
        <v>2.71</v>
      </c>
      <c r="CR17" s="9">
        <v>4.9240000000000004</v>
      </c>
      <c r="CS17" s="9">
        <v>3.9969999999999999</v>
      </c>
      <c r="CT17" s="9">
        <v>0.92700000000000005</v>
      </c>
      <c r="CU17" s="9">
        <v>26</v>
      </c>
      <c r="CV17" s="9">
        <v>42.777000000000001</v>
      </c>
      <c r="CW17" s="9">
        <v>13.795</v>
      </c>
      <c r="CX17" s="9">
        <v>62.08</v>
      </c>
      <c r="CY17" s="9">
        <v>27.428999999999998</v>
      </c>
      <c r="CZ17" s="9">
        <v>34.652000000000001</v>
      </c>
      <c r="DA17" s="9">
        <v>5.6929999999999996</v>
      </c>
      <c r="DB17" s="9">
        <v>2.0139999999999998</v>
      </c>
      <c r="DC17" s="9">
        <v>3.6789999999999998</v>
      </c>
      <c r="DD17" s="9">
        <v>11.18</v>
      </c>
      <c r="DE17" s="9">
        <v>7.0410000000000004</v>
      </c>
      <c r="DF17" s="9">
        <v>4.1390000000000002</v>
      </c>
      <c r="DG17" s="9">
        <v>18.745999999999999</v>
      </c>
      <c r="DH17" s="9">
        <v>10.269</v>
      </c>
      <c r="DI17" s="9">
        <v>8.4770000000000003</v>
      </c>
      <c r="DJ17" s="9">
        <v>26.460999999999999</v>
      </c>
      <c r="DK17" s="9">
        <v>8.1039999999999992</v>
      </c>
      <c r="DL17" s="9">
        <v>18.356999999999999</v>
      </c>
      <c r="DM17" s="9">
        <v>43</v>
      </c>
      <c r="DN17" s="9">
        <v>19.998999999999999</v>
      </c>
      <c r="DO17" s="9">
        <v>52</v>
      </c>
      <c r="DP17" s="9">
        <v>171.126</v>
      </c>
      <c r="DQ17" s="9">
        <v>70.861999999999995</v>
      </c>
      <c r="DR17" s="9">
        <v>100.264</v>
      </c>
      <c r="DS17" s="9">
        <v>12.228</v>
      </c>
      <c r="DT17" s="9">
        <v>4.625</v>
      </c>
      <c r="DU17" s="9">
        <v>7.6029999999999998</v>
      </c>
      <c r="DV17" s="9">
        <v>22.684000000000001</v>
      </c>
      <c r="DW17" s="9">
        <v>5.49</v>
      </c>
      <c r="DX17" s="9">
        <v>17.195</v>
      </c>
      <c r="DY17" s="9">
        <v>54.401000000000003</v>
      </c>
      <c r="DZ17" s="9">
        <v>23.738</v>
      </c>
      <c r="EA17" s="9">
        <v>30.663</v>
      </c>
      <c r="EB17" s="9">
        <v>81.813000000000002</v>
      </c>
      <c r="EC17" s="9">
        <v>37.009</v>
      </c>
      <c r="ED17" s="9">
        <v>44.804000000000002</v>
      </c>
      <c r="EE17" s="9">
        <v>50</v>
      </c>
      <c r="EF17" s="9">
        <v>52</v>
      </c>
      <c r="EG17" s="9">
        <v>47</v>
      </c>
      <c r="EH17" s="9">
        <v>58.206000000000003</v>
      </c>
      <c r="EI17" s="9">
        <v>23.597000000000001</v>
      </c>
      <c r="EJ17" s="9">
        <v>34.609000000000002</v>
      </c>
      <c r="EK17" s="9">
        <v>4.4219999999999997</v>
      </c>
      <c r="EL17" s="9">
        <v>1.8959999999999999</v>
      </c>
      <c r="EM17" s="9">
        <v>2.5259999999999998</v>
      </c>
      <c r="EN17" s="9">
        <v>9.6649999999999991</v>
      </c>
      <c r="EO17" s="9">
        <v>3.411</v>
      </c>
      <c r="EP17" s="9">
        <v>6.2539999999999996</v>
      </c>
      <c r="EQ17" s="9">
        <v>18.789000000000001</v>
      </c>
      <c r="ER17" s="9">
        <v>7.9859999999999998</v>
      </c>
      <c r="ES17" s="9">
        <v>10.803000000000001</v>
      </c>
      <c r="ET17" s="9">
        <v>25.33</v>
      </c>
      <c r="EU17" s="9">
        <v>10.304</v>
      </c>
      <c r="EV17" s="9">
        <v>15.026</v>
      </c>
      <c r="EW17" s="9">
        <v>47</v>
      </c>
      <c r="EX17" s="9">
        <v>45.341000000000001</v>
      </c>
      <c r="EY17" s="9">
        <v>47</v>
      </c>
      <c r="EZ17" s="9">
        <v>244.376</v>
      </c>
      <c r="FA17" s="9">
        <v>97.793000000000006</v>
      </c>
      <c r="FB17" s="9">
        <v>146.58199999999999</v>
      </c>
      <c r="FC17" s="9">
        <v>33.579000000000001</v>
      </c>
      <c r="FD17" s="9">
        <v>12.1</v>
      </c>
      <c r="FE17" s="9">
        <v>21.478999999999999</v>
      </c>
      <c r="FF17" s="9">
        <v>36.866</v>
      </c>
      <c r="FG17" s="9">
        <v>10.298999999999999</v>
      </c>
      <c r="FH17" s="9">
        <v>26.567</v>
      </c>
      <c r="FI17" s="9">
        <v>67.263999999999996</v>
      </c>
      <c r="FJ17" s="9">
        <v>27.835999999999999</v>
      </c>
      <c r="FK17" s="9">
        <v>39.429000000000002</v>
      </c>
      <c r="FL17" s="9">
        <v>106.667</v>
      </c>
      <c r="FM17" s="9">
        <v>47.558999999999997</v>
      </c>
      <c r="FN17" s="9">
        <v>59.107999999999997</v>
      </c>
      <c r="FO17" s="9">
        <v>43</v>
      </c>
      <c r="FP17" s="9">
        <v>47.566000000000003</v>
      </c>
      <c r="FQ17" s="9">
        <v>35.399000000000001</v>
      </c>
      <c r="FR17" s="9">
        <v>237.501</v>
      </c>
      <c r="FS17" s="9">
        <v>94.173000000000002</v>
      </c>
      <c r="FT17" s="9">
        <v>143.328</v>
      </c>
      <c r="FU17" s="9">
        <v>32.457999999999998</v>
      </c>
      <c r="FV17" s="9">
        <v>11.593999999999999</v>
      </c>
      <c r="FW17" s="9">
        <v>20.864000000000001</v>
      </c>
      <c r="FX17" s="9">
        <v>36.271000000000001</v>
      </c>
      <c r="FY17" s="9">
        <v>10.298999999999999</v>
      </c>
      <c r="FZ17" s="9">
        <v>25.972000000000001</v>
      </c>
      <c r="GA17" s="9">
        <v>66.787999999999997</v>
      </c>
      <c r="GB17" s="9">
        <v>27.359000000000002</v>
      </c>
      <c r="GC17" s="9">
        <v>39.429000000000002</v>
      </c>
      <c r="GD17" s="9">
        <v>101.985</v>
      </c>
      <c r="GE17" s="9">
        <v>44.920999999999999</v>
      </c>
      <c r="GF17" s="9">
        <v>57.064</v>
      </c>
      <c r="GG17" s="9">
        <v>43</v>
      </c>
      <c r="GH17" s="9">
        <v>47</v>
      </c>
      <c r="GI17" s="9">
        <v>34.405000000000001</v>
      </c>
      <c r="GJ17" s="9">
        <v>86.853999999999999</v>
      </c>
      <c r="GK17" s="9">
        <v>37.445</v>
      </c>
      <c r="GL17" s="9">
        <v>49.408999999999999</v>
      </c>
      <c r="GM17" s="9">
        <v>12.760999999999999</v>
      </c>
      <c r="GN17" s="9">
        <v>5.9539999999999997</v>
      </c>
      <c r="GO17" s="9">
        <v>6.8070000000000004</v>
      </c>
      <c r="GP17" s="9">
        <v>18.603999999999999</v>
      </c>
      <c r="GQ17" s="9">
        <v>4.2069999999999999</v>
      </c>
      <c r="GR17" s="9">
        <v>14.397</v>
      </c>
      <c r="GS17" s="9">
        <v>17.038</v>
      </c>
      <c r="GT17" s="9">
        <v>6.0949999999999998</v>
      </c>
      <c r="GU17" s="9">
        <v>10.943</v>
      </c>
      <c r="GV17" s="9">
        <v>38.451000000000001</v>
      </c>
      <c r="GW17" s="9">
        <v>21.189</v>
      </c>
      <c r="GX17" s="9">
        <v>17.263000000000002</v>
      </c>
      <c r="GY17" s="9">
        <v>31.675999999999998</v>
      </c>
      <c r="GZ17" s="9">
        <v>52</v>
      </c>
      <c r="HA17" s="9">
        <v>19.88</v>
      </c>
      <c r="HB17" s="9">
        <v>86.503</v>
      </c>
      <c r="HC17" s="9">
        <v>30.338999999999999</v>
      </c>
      <c r="HD17" s="9">
        <v>56.164000000000001</v>
      </c>
      <c r="HE17" s="9">
        <v>14.07</v>
      </c>
      <c r="HF17" s="9">
        <v>3.6989999999999998</v>
      </c>
      <c r="HG17" s="9">
        <v>10.372</v>
      </c>
      <c r="HH17" s="9">
        <v>10.613</v>
      </c>
      <c r="HI17" s="9">
        <v>4.2460000000000004</v>
      </c>
      <c r="HJ17" s="9">
        <v>6.367</v>
      </c>
      <c r="HK17" s="9">
        <v>27.81</v>
      </c>
      <c r="HL17" s="9">
        <v>10.117000000000001</v>
      </c>
      <c r="HM17" s="9">
        <v>17.693000000000001</v>
      </c>
      <c r="HN17" s="9">
        <v>34.01</v>
      </c>
      <c r="HO17" s="9">
        <v>12.278</v>
      </c>
      <c r="HP17" s="9">
        <v>21.731999999999999</v>
      </c>
      <c r="HQ17" s="9">
        <v>43</v>
      </c>
      <c r="HR17" s="9">
        <v>43</v>
      </c>
      <c r="HS17" s="9">
        <v>38.325000000000003</v>
      </c>
      <c r="HT17" s="9">
        <v>45.378</v>
      </c>
      <c r="HU17" s="9">
        <v>16.149000000000001</v>
      </c>
      <c r="HV17" s="9">
        <v>29.228999999999999</v>
      </c>
      <c r="HW17" s="9">
        <v>7.2809999999999997</v>
      </c>
      <c r="HX17" s="9">
        <v>2.2810000000000001</v>
      </c>
      <c r="HY17" s="9">
        <v>5</v>
      </c>
      <c r="HZ17" s="9">
        <v>8.6240000000000006</v>
      </c>
      <c r="IA17" s="9">
        <v>3.2450000000000001</v>
      </c>
      <c r="IB17" s="9">
        <v>5.3789999999999996</v>
      </c>
      <c r="IC17" s="9">
        <v>15.398999999999999</v>
      </c>
      <c r="ID17" s="9">
        <v>4.4809999999999999</v>
      </c>
      <c r="IE17" s="9">
        <v>10.917</v>
      </c>
      <c r="IF17" s="9">
        <v>14.074999999999999</v>
      </c>
      <c r="IG17" s="9">
        <v>6.1420000000000003</v>
      </c>
      <c r="IH17" s="9">
        <v>7.9329999999999998</v>
      </c>
      <c r="II17" s="9">
        <v>30.702999999999999</v>
      </c>
      <c r="IJ17" s="9">
        <v>43</v>
      </c>
      <c r="IK17" s="9">
        <v>26.254999999999999</v>
      </c>
      <c r="IL17" s="9">
        <v>41.125999999999998</v>
      </c>
      <c r="IM17" s="9">
        <v>14.19</v>
      </c>
      <c r="IN17" s="9">
        <v>26.934999999999999</v>
      </c>
      <c r="IO17" s="9">
        <v>6.7889999999999997</v>
      </c>
      <c r="IP17" s="9">
        <v>1.417</v>
      </c>
      <c r="IQ17" s="9">
        <v>5.3719999999999999</v>
      </c>
    </row>
    <row r="18" spans="1:251">
      <c r="A18" s="10">
        <v>44593</v>
      </c>
      <c r="B18" s="9">
        <v>3.6339999999999999</v>
      </c>
      <c r="C18" s="9">
        <v>13.122999999999999</v>
      </c>
      <c r="D18" s="9">
        <v>6.383</v>
      </c>
      <c r="E18" s="9">
        <v>6.74</v>
      </c>
      <c r="F18" s="9">
        <v>29.056999999999999</v>
      </c>
      <c r="G18" s="9">
        <v>14.566000000000001</v>
      </c>
      <c r="H18" s="9">
        <v>14.491</v>
      </c>
      <c r="I18" s="9">
        <v>52</v>
      </c>
      <c r="J18" s="9">
        <v>49.482999999999997</v>
      </c>
      <c r="K18" s="9">
        <v>52</v>
      </c>
      <c r="L18" s="9">
        <v>55.966000000000001</v>
      </c>
      <c r="M18" s="9">
        <v>32.302999999999997</v>
      </c>
      <c r="N18" s="9">
        <v>23.663</v>
      </c>
      <c r="O18" s="9">
        <v>5.9729999999999999</v>
      </c>
      <c r="P18" s="9">
        <v>3.1589999999999998</v>
      </c>
      <c r="Q18" s="9">
        <v>2.8140000000000001</v>
      </c>
      <c r="R18" s="9">
        <v>16.436</v>
      </c>
      <c r="S18" s="9">
        <v>9.452</v>
      </c>
      <c r="T18" s="9">
        <v>6.984</v>
      </c>
      <c r="U18" s="9">
        <v>12.103999999999999</v>
      </c>
      <c r="V18" s="9">
        <v>7.1660000000000004</v>
      </c>
      <c r="W18" s="9">
        <v>4.9379999999999997</v>
      </c>
      <c r="X18" s="9">
        <v>21.452999999999999</v>
      </c>
      <c r="Y18" s="9">
        <v>12.526999999999999</v>
      </c>
      <c r="Z18" s="9">
        <v>8.9260000000000002</v>
      </c>
      <c r="AA18" s="9">
        <v>26</v>
      </c>
      <c r="AB18" s="9">
        <v>26</v>
      </c>
      <c r="AC18" s="9">
        <v>25.105</v>
      </c>
      <c r="AD18" s="9">
        <v>90.59</v>
      </c>
      <c r="AE18" s="9">
        <v>29.356999999999999</v>
      </c>
      <c r="AF18" s="9">
        <v>61.234000000000002</v>
      </c>
      <c r="AG18" s="9">
        <v>8.4819999999999993</v>
      </c>
      <c r="AH18" s="9">
        <v>3.4670000000000001</v>
      </c>
      <c r="AI18" s="9">
        <v>5.0149999999999997</v>
      </c>
      <c r="AJ18" s="9">
        <v>10.157999999999999</v>
      </c>
      <c r="AK18" s="9">
        <v>3.0150000000000001</v>
      </c>
      <c r="AL18" s="9">
        <v>7.1420000000000003</v>
      </c>
      <c r="AM18" s="9">
        <v>20.21</v>
      </c>
      <c r="AN18" s="9">
        <v>7.0250000000000004</v>
      </c>
      <c r="AO18" s="9">
        <v>13.185</v>
      </c>
      <c r="AP18" s="9">
        <v>51.741</v>
      </c>
      <c r="AQ18" s="9">
        <v>15.85</v>
      </c>
      <c r="AR18" s="9">
        <v>35.890999999999998</v>
      </c>
      <c r="AS18" s="9">
        <v>52</v>
      </c>
      <c r="AT18" s="9">
        <v>52</v>
      </c>
      <c r="AU18" s="9">
        <v>52</v>
      </c>
      <c r="AV18" s="9">
        <v>92.09</v>
      </c>
      <c r="AW18" s="9">
        <v>40.720999999999997</v>
      </c>
      <c r="AX18" s="9">
        <v>51.368000000000002</v>
      </c>
      <c r="AY18" s="9">
        <v>6.5229999999999997</v>
      </c>
      <c r="AZ18" s="9">
        <v>3.4470000000000001</v>
      </c>
      <c r="BA18" s="9">
        <v>3.0760000000000001</v>
      </c>
      <c r="BB18" s="9">
        <v>20.690999999999999</v>
      </c>
      <c r="BC18" s="9">
        <v>8.3119999999999994</v>
      </c>
      <c r="BD18" s="9">
        <v>12.38</v>
      </c>
      <c r="BE18" s="9">
        <v>25.31</v>
      </c>
      <c r="BF18" s="9">
        <v>11.789</v>
      </c>
      <c r="BG18" s="9">
        <v>13.521000000000001</v>
      </c>
      <c r="BH18" s="9">
        <v>39.566000000000003</v>
      </c>
      <c r="BI18" s="9">
        <v>17.173999999999999</v>
      </c>
      <c r="BJ18" s="9">
        <v>22.391999999999999</v>
      </c>
      <c r="BK18" s="9">
        <v>31.992999999999999</v>
      </c>
      <c r="BL18" s="9">
        <v>28.808</v>
      </c>
      <c r="BM18" s="9">
        <v>39.167999999999999</v>
      </c>
      <c r="BN18" s="9">
        <v>33.255000000000003</v>
      </c>
      <c r="BO18" s="9">
        <v>20.178999999999998</v>
      </c>
      <c r="BP18" s="9">
        <v>13.076000000000001</v>
      </c>
      <c r="BQ18" s="9">
        <v>2.867</v>
      </c>
      <c r="BR18" s="9">
        <v>2.2999999999999998</v>
      </c>
      <c r="BS18" s="9">
        <v>0.56699999999999995</v>
      </c>
      <c r="BT18" s="9">
        <v>7.4809999999999999</v>
      </c>
      <c r="BU18" s="9">
        <v>4.8330000000000002</v>
      </c>
      <c r="BV18" s="9">
        <v>2.6480000000000001</v>
      </c>
      <c r="BW18" s="9">
        <v>10.134</v>
      </c>
      <c r="BX18" s="9">
        <v>3.706</v>
      </c>
      <c r="BY18" s="9">
        <v>6.4279999999999999</v>
      </c>
      <c r="BZ18" s="9">
        <v>12.773</v>
      </c>
      <c r="CA18" s="9">
        <v>9.3409999999999993</v>
      </c>
      <c r="CB18" s="9">
        <v>3.4329999999999998</v>
      </c>
      <c r="CC18" s="9">
        <v>26</v>
      </c>
      <c r="CD18" s="9">
        <v>39.475000000000001</v>
      </c>
      <c r="CE18" s="9">
        <v>26</v>
      </c>
      <c r="CF18" s="9">
        <v>14.608000000000001</v>
      </c>
      <c r="CG18" s="9">
        <v>9.1489999999999991</v>
      </c>
      <c r="CH18" s="9">
        <v>5.4589999999999996</v>
      </c>
      <c r="CI18" s="9">
        <v>0.54900000000000004</v>
      </c>
      <c r="CJ18" s="9">
        <v>0.54900000000000004</v>
      </c>
      <c r="CK18" s="9">
        <v>0</v>
      </c>
      <c r="CL18" s="9">
        <v>5.452</v>
      </c>
      <c r="CM18" s="9">
        <v>3.948</v>
      </c>
      <c r="CN18" s="9">
        <v>1.504</v>
      </c>
      <c r="CO18" s="9">
        <v>1.857</v>
      </c>
      <c r="CP18" s="9">
        <v>1.345</v>
      </c>
      <c r="CQ18" s="9">
        <v>0.51200000000000001</v>
      </c>
      <c r="CR18" s="9">
        <v>6.75</v>
      </c>
      <c r="CS18" s="9">
        <v>3.3079999999999998</v>
      </c>
      <c r="CT18" s="9">
        <v>3.4420000000000002</v>
      </c>
      <c r="CU18" s="9">
        <v>37.195999999999998</v>
      </c>
      <c r="CV18" s="9">
        <v>23.451000000000001</v>
      </c>
      <c r="CW18" s="9">
        <v>52</v>
      </c>
      <c r="CX18" s="9">
        <v>54.112000000000002</v>
      </c>
      <c r="CY18" s="9">
        <v>24.108000000000001</v>
      </c>
      <c r="CZ18" s="9">
        <v>30.004000000000001</v>
      </c>
      <c r="DA18" s="9">
        <v>2.93</v>
      </c>
      <c r="DB18" s="9">
        <v>1.3149999999999999</v>
      </c>
      <c r="DC18" s="9">
        <v>1.615</v>
      </c>
      <c r="DD18" s="9">
        <v>12.141999999999999</v>
      </c>
      <c r="DE18" s="9">
        <v>8.3719999999999999</v>
      </c>
      <c r="DF18" s="9">
        <v>3.7690000000000001</v>
      </c>
      <c r="DG18" s="9">
        <v>10.811999999999999</v>
      </c>
      <c r="DH18" s="9">
        <v>4.5919999999999996</v>
      </c>
      <c r="DI18" s="9">
        <v>6.2190000000000003</v>
      </c>
      <c r="DJ18" s="9">
        <v>28.228999999999999</v>
      </c>
      <c r="DK18" s="9">
        <v>9.8279999999999994</v>
      </c>
      <c r="DL18" s="9">
        <v>18.401</v>
      </c>
      <c r="DM18" s="9">
        <v>52</v>
      </c>
      <c r="DN18" s="9">
        <v>20.757000000000001</v>
      </c>
      <c r="DO18" s="9">
        <v>52</v>
      </c>
      <c r="DP18" s="9">
        <v>125.678</v>
      </c>
      <c r="DQ18" s="9">
        <v>52.823</v>
      </c>
      <c r="DR18" s="9">
        <v>72.855000000000004</v>
      </c>
      <c r="DS18" s="9">
        <v>11.483000000000001</v>
      </c>
      <c r="DT18" s="9">
        <v>5.4080000000000004</v>
      </c>
      <c r="DU18" s="9">
        <v>6.0750000000000002</v>
      </c>
      <c r="DV18" s="9">
        <v>24.846</v>
      </c>
      <c r="DW18" s="9">
        <v>9.782</v>
      </c>
      <c r="DX18" s="9">
        <v>15.064</v>
      </c>
      <c r="DY18" s="9">
        <v>29.170999999999999</v>
      </c>
      <c r="DZ18" s="9">
        <v>12.715999999999999</v>
      </c>
      <c r="EA18" s="9">
        <v>16.454999999999998</v>
      </c>
      <c r="EB18" s="9">
        <v>60.177999999999997</v>
      </c>
      <c r="EC18" s="9">
        <v>24.917000000000002</v>
      </c>
      <c r="ED18" s="9">
        <v>35.261000000000003</v>
      </c>
      <c r="EE18" s="9">
        <v>47</v>
      </c>
      <c r="EF18" s="9">
        <v>42.93</v>
      </c>
      <c r="EG18" s="9">
        <v>50</v>
      </c>
      <c r="EH18" s="9">
        <v>50.753999999999998</v>
      </c>
      <c r="EI18" s="9">
        <v>22.475999999999999</v>
      </c>
      <c r="EJ18" s="9">
        <v>28.277999999999999</v>
      </c>
      <c r="EK18" s="9">
        <v>4.008</v>
      </c>
      <c r="EL18" s="9">
        <v>3.04</v>
      </c>
      <c r="EM18" s="9">
        <v>0.96799999999999997</v>
      </c>
      <c r="EN18" s="9">
        <v>6.7939999999999996</v>
      </c>
      <c r="EO18" s="9">
        <v>1.9530000000000001</v>
      </c>
      <c r="EP18" s="9">
        <v>4.8410000000000002</v>
      </c>
      <c r="EQ18" s="9">
        <v>17.529</v>
      </c>
      <c r="ER18" s="9">
        <v>6.556</v>
      </c>
      <c r="ES18" s="9">
        <v>10.973000000000001</v>
      </c>
      <c r="ET18" s="9">
        <v>22.422999999999998</v>
      </c>
      <c r="EU18" s="9">
        <v>10.927</v>
      </c>
      <c r="EV18" s="9">
        <v>11.496</v>
      </c>
      <c r="EW18" s="9">
        <v>43.904000000000003</v>
      </c>
      <c r="EX18" s="9">
        <v>50.137</v>
      </c>
      <c r="EY18" s="9">
        <v>40</v>
      </c>
      <c r="EZ18" s="9">
        <v>192.73400000000001</v>
      </c>
      <c r="FA18" s="9">
        <v>74.966999999999999</v>
      </c>
      <c r="FB18" s="9">
        <v>117.767</v>
      </c>
      <c r="FC18" s="9">
        <v>22.71</v>
      </c>
      <c r="FD18" s="9">
        <v>9.9109999999999996</v>
      </c>
      <c r="FE18" s="9">
        <v>12.798999999999999</v>
      </c>
      <c r="FF18" s="9">
        <v>34.92</v>
      </c>
      <c r="FG18" s="9">
        <v>10.317</v>
      </c>
      <c r="FH18" s="9">
        <v>24.603000000000002</v>
      </c>
      <c r="FI18" s="9">
        <v>48.293999999999997</v>
      </c>
      <c r="FJ18" s="9">
        <v>20.654</v>
      </c>
      <c r="FK18" s="9">
        <v>27.64</v>
      </c>
      <c r="FL18" s="9">
        <v>86.808999999999997</v>
      </c>
      <c r="FM18" s="9">
        <v>34.084000000000003</v>
      </c>
      <c r="FN18" s="9">
        <v>52.725000000000001</v>
      </c>
      <c r="FO18" s="9">
        <v>43</v>
      </c>
      <c r="FP18" s="9">
        <v>47</v>
      </c>
      <c r="FQ18" s="9">
        <v>40.023000000000003</v>
      </c>
      <c r="FR18" s="9">
        <v>188.43100000000001</v>
      </c>
      <c r="FS18" s="9">
        <v>72.37</v>
      </c>
      <c r="FT18" s="9">
        <v>116.06100000000001</v>
      </c>
      <c r="FU18" s="9">
        <v>22.71</v>
      </c>
      <c r="FV18" s="9">
        <v>9.9109999999999996</v>
      </c>
      <c r="FW18" s="9">
        <v>12.798999999999999</v>
      </c>
      <c r="FX18" s="9">
        <v>34.493000000000002</v>
      </c>
      <c r="FY18" s="9">
        <v>10.317</v>
      </c>
      <c r="FZ18" s="9">
        <v>24.175999999999998</v>
      </c>
      <c r="GA18" s="9">
        <v>47.884</v>
      </c>
      <c r="GB18" s="9">
        <v>20.654</v>
      </c>
      <c r="GC18" s="9">
        <v>27.23</v>
      </c>
      <c r="GD18" s="9">
        <v>83.343000000000004</v>
      </c>
      <c r="GE18" s="9">
        <v>31.486999999999998</v>
      </c>
      <c r="GF18" s="9">
        <v>51.856000000000002</v>
      </c>
      <c r="GG18" s="9">
        <v>42.207000000000001</v>
      </c>
      <c r="GH18" s="9">
        <v>43</v>
      </c>
      <c r="GI18" s="9">
        <v>39.911000000000001</v>
      </c>
      <c r="GJ18" s="9">
        <v>68.777000000000001</v>
      </c>
      <c r="GK18" s="9">
        <v>28.872</v>
      </c>
      <c r="GL18" s="9">
        <v>39.905000000000001</v>
      </c>
      <c r="GM18" s="9">
        <v>8.8439999999999994</v>
      </c>
      <c r="GN18" s="9">
        <v>4.2140000000000004</v>
      </c>
      <c r="GO18" s="9">
        <v>4.63</v>
      </c>
      <c r="GP18" s="9">
        <v>17.885000000000002</v>
      </c>
      <c r="GQ18" s="9">
        <v>5.4219999999999997</v>
      </c>
      <c r="GR18" s="9">
        <v>12.462999999999999</v>
      </c>
      <c r="GS18" s="9">
        <v>22.582999999999998</v>
      </c>
      <c r="GT18" s="9">
        <v>10.75</v>
      </c>
      <c r="GU18" s="9">
        <v>11.833</v>
      </c>
      <c r="GV18" s="9">
        <v>19.463999999999999</v>
      </c>
      <c r="GW18" s="9">
        <v>8.4860000000000007</v>
      </c>
      <c r="GX18" s="9">
        <v>10.978999999999999</v>
      </c>
      <c r="GY18" s="9">
        <v>18.544</v>
      </c>
      <c r="GZ18" s="9">
        <v>24.31</v>
      </c>
      <c r="HA18" s="9">
        <v>17</v>
      </c>
      <c r="HB18" s="9">
        <v>71.981999999999999</v>
      </c>
      <c r="HC18" s="9">
        <v>28.925000000000001</v>
      </c>
      <c r="HD18" s="9">
        <v>43.057000000000002</v>
      </c>
      <c r="HE18" s="9">
        <v>9.6359999999999992</v>
      </c>
      <c r="HF18" s="9">
        <v>4.532</v>
      </c>
      <c r="HG18" s="9">
        <v>5.1050000000000004</v>
      </c>
      <c r="HH18" s="9">
        <v>10.996</v>
      </c>
      <c r="HI18" s="9">
        <v>3.1230000000000002</v>
      </c>
      <c r="HJ18" s="9">
        <v>7.8730000000000002</v>
      </c>
      <c r="HK18" s="9">
        <v>14.311999999999999</v>
      </c>
      <c r="HL18" s="9">
        <v>7.1840000000000002</v>
      </c>
      <c r="HM18" s="9">
        <v>7.1280000000000001</v>
      </c>
      <c r="HN18" s="9">
        <v>37.036999999999999</v>
      </c>
      <c r="HO18" s="9">
        <v>14.086</v>
      </c>
      <c r="HP18" s="9">
        <v>22.952000000000002</v>
      </c>
      <c r="HQ18" s="9">
        <v>52</v>
      </c>
      <c r="HR18" s="9">
        <v>46.57</v>
      </c>
      <c r="HS18" s="9">
        <v>52</v>
      </c>
      <c r="HT18" s="9">
        <v>37.512999999999998</v>
      </c>
      <c r="HU18" s="9">
        <v>15.926</v>
      </c>
      <c r="HV18" s="9">
        <v>21.587</v>
      </c>
      <c r="HW18" s="9">
        <v>4.84</v>
      </c>
      <c r="HX18" s="9">
        <v>2.8690000000000002</v>
      </c>
      <c r="HY18" s="9">
        <v>1.9710000000000001</v>
      </c>
      <c r="HZ18" s="9">
        <v>5.7649999999999997</v>
      </c>
      <c r="IA18" s="9">
        <v>1.2669999999999999</v>
      </c>
      <c r="IB18" s="9">
        <v>4.4980000000000002</v>
      </c>
      <c r="IC18" s="9">
        <v>6.25</v>
      </c>
      <c r="ID18" s="9">
        <v>3.6669999999999998</v>
      </c>
      <c r="IE18" s="9">
        <v>2.5830000000000002</v>
      </c>
      <c r="IF18" s="9">
        <v>20.657</v>
      </c>
      <c r="IG18" s="9">
        <v>8.1229999999999993</v>
      </c>
      <c r="IH18" s="9">
        <v>12.534000000000001</v>
      </c>
      <c r="II18" s="9">
        <v>52</v>
      </c>
      <c r="IJ18" s="9">
        <v>51.192</v>
      </c>
      <c r="IK18" s="9">
        <v>52</v>
      </c>
      <c r="IL18" s="9">
        <v>34.469000000000001</v>
      </c>
      <c r="IM18" s="9">
        <v>12.999000000000001</v>
      </c>
      <c r="IN18" s="9">
        <v>21.47</v>
      </c>
      <c r="IO18" s="9">
        <v>4.7960000000000003</v>
      </c>
      <c r="IP18" s="9">
        <v>1.663</v>
      </c>
      <c r="IQ18" s="9">
        <v>3.133</v>
      </c>
    </row>
    <row r="19" spans="1:251">
      <c r="A19" s="10">
        <v>44958</v>
      </c>
      <c r="B19" s="9">
        <v>12.143000000000001</v>
      </c>
      <c r="C19" s="9">
        <v>14.949</v>
      </c>
      <c r="D19" s="9">
        <v>5.125</v>
      </c>
      <c r="E19" s="9">
        <v>9.8239999999999998</v>
      </c>
      <c r="F19" s="9">
        <v>17.119</v>
      </c>
      <c r="G19" s="9">
        <v>6.5910000000000002</v>
      </c>
      <c r="H19" s="9">
        <v>10.528</v>
      </c>
      <c r="I19" s="9">
        <v>11.069000000000001</v>
      </c>
      <c r="J19" s="9">
        <v>8</v>
      </c>
      <c r="K19" s="9">
        <v>13</v>
      </c>
      <c r="L19" s="9">
        <v>48.505000000000003</v>
      </c>
      <c r="M19" s="9">
        <v>25.823</v>
      </c>
      <c r="N19" s="9">
        <v>22.681999999999999</v>
      </c>
      <c r="O19" s="9">
        <v>3.7010000000000001</v>
      </c>
      <c r="P19" s="9">
        <v>3.7010000000000001</v>
      </c>
      <c r="Q19" s="9">
        <v>0</v>
      </c>
      <c r="R19" s="9">
        <v>17.216000000000001</v>
      </c>
      <c r="S19" s="9">
        <v>8.6460000000000008</v>
      </c>
      <c r="T19" s="9">
        <v>8.57</v>
      </c>
      <c r="U19" s="9">
        <v>11.855</v>
      </c>
      <c r="V19" s="9">
        <v>6.6849999999999996</v>
      </c>
      <c r="W19" s="9">
        <v>5.17</v>
      </c>
      <c r="X19" s="9">
        <v>15.734</v>
      </c>
      <c r="Y19" s="9">
        <v>6.7910000000000004</v>
      </c>
      <c r="Z19" s="9">
        <v>8.9429999999999996</v>
      </c>
      <c r="AA19" s="9">
        <v>21.588000000000001</v>
      </c>
      <c r="AB19" s="9">
        <v>13</v>
      </c>
      <c r="AC19" s="9">
        <v>29.298999999999999</v>
      </c>
      <c r="AD19" s="9">
        <v>90.552999999999997</v>
      </c>
      <c r="AE19" s="9">
        <v>32.929000000000002</v>
      </c>
      <c r="AF19" s="9">
        <v>57.624000000000002</v>
      </c>
      <c r="AG19" s="9">
        <v>11.037000000000001</v>
      </c>
      <c r="AH19" s="9">
        <v>5.2539999999999996</v>
      </c>
      <c r="AI19" s="9">
        <v>5.7830000000000004</v>
      </c>
      <c r="AJ19" s="9">
        <v>17.658000000000001</v>
      </c>
      <c r="AK19" s="9">
        <v>6.6230000000000002</v>
      </c>
      <c r="AL19" s="9">
        <v>11.035</v>
      </c>
      <c r="AM19" s="9">
        <v>26.324000000000002</v>
      </c>
      <c r="AN19" s="9">
        <v>7.6260000000000003</v>
      </c>
      <c r="AO19" s="9">
        <v>18.696999999999999</v>
      </c>
      <c r="AP19" s="9">
        <v>35.534999999999997</v>
      </c>
      <c r="AQ19" s="9">
        <v>13.426</v>
      </c>
      <c r="AR19" s="9">
        <v>22.108000000000001</v>
      </c>
      <c r="AS19" s="9">
        <v>27.193000000000001</v>
      </c>
      <c r="AT19" s="9">
        <v>32.944000000000003</v>
      </c>
      <c r="AU19" s="9">
        <v>26</v>
      </c>
      <c r="AV19" s="9">
        <v>104.297</v>
      </c>
      <c r="AW19" s="9">
        <v>43.831000000000003</v>
      </c>
      <c r="AX19" s="9">
        <v>60.465000000000003</v>
      </c>
      <c r="AY19" s="9">
        <v>12.175000000000001</v>
      </c>
      <c r="AZ19" s="9">
        <v>5.2809999999999997</v>
      </c>
      <c r="BA19" s="9">
        <v>6.8949999999999996</v>
      </c>
      <c r="BB19" s="9">
        <v>32.840000000000003</v>
      </c>
      <c r="BC19" s="9">
        <v>17.651</v>
      </c>
      <c r="BD19" s="9">
        <v>15.189</v>
      </c>
      <c r="BE19" s="9">
        <v>23.111999999999998</v>
      </c>
      <c r="BF19" s="9">
        <v>7.3719999999999999</v>
      </c>
      <c r="BG19" s="9">
        <v>15.74</v>
      </c>
      <c r="BH19" s="9">
        <v>36.168999999999997</v>
      </c>
      <c r="BI19" s="9">
        <v>13.528</v>
      </c>
      <c r="BJ19" s="9">
        <v>22.640999999999998</v>
      </c>
      <c r="BK19" s="9">
        <v>26</v>
      </c>
      <c r="BL19" s="9">
        <v>10</v>
      </c>
      <c r="BM19" s="9">
        <v>26</v>
      </c>
      <c r="BN19" s="9">
        <v>36.639000000000003</v>
      </c>
      <c r="BO19" s="9">
        <v>21.036000000000001</v>
      </c>
      <c r="BP19" s="9">
        <v>15.602</v>
      </c>
      <c r="BQ19" s="9">
        <v>3.3570000000000002</v>
      </c>
      <c r="BR19" s="9">
        <v>3.3570000000000002</v>
      </c>
      <c r="BS19" s="9">
        <v>0</v>
      </c>
      <c r="BT19" s="9">
        <v>10.526999999999999</v>
      </c>
      <c r="BU19" s="9">
        <v>2.7149999999999999</v>
      </c>
      <c r="BV19" s="9">
        <v>7.8109999999999999</v>
      </c>
      <c r="BW19" s="9">
        <v>12.221</v>
      </c>
      <c r="BX19" s="9">
        <v>8.9760000000000009</v>
      </c>
      <c r="BY19" s="9">
        <v>3.2450000000000001</v>
      </c>
      <c r="BZ19" s="9">
        <v>10.535</v>
      </c>
      <c r="CA19" s="9">
        <v>5.9880000000000004</v>
      </c>
      <c r="CB19" s="9">
        <v>4.5469999999999997</v>
      </c>
      <c r="CC19" s="9">
        <v>23.169</v>
      </c>
      <c r="CD19" s="9">
        <v>26</v>
      </c>
      <c r="CE19" s="9">
        <v>12.509</v>
      </c>
      <c r="CF19" s="9">
        <v>7.1630000000000003</v>
      </c>
      <c r="CG19" s="9">
        <v>3.7370000000000001</v>
      </c>
      <c r="CH19" s="9">
        <v>3.4260000000000002</v>
      </c>
      <c r="CI19" s="9">
        <v>0</v>
      </c>
      <c r="CJ19" s="9">
        <v>0</v>
      </c>
      <c r="CK19" s="9">
        <v>0</v>
      </c>
      <c r="CL19" s="9">
        <v>2.48</v>
      </c>
      <c r="CM19" s="9">
        <v>1.8160000000000001</v>
      </c>
      <c r="CN19" s="9">
        <v>0.66400000000000003</v>
      </c>
      <c r="CO19" s="9">
        <v>1.4179999999999999</v>
      </c>
      <c r="CP19" s="9">
        <v>0</v>
      </c>
      <c r="CQ19" s="9">
        <v>1.4179999999999999</v>
      </c>
      <c r="CR19" s="9">
        <v>3.2650000000000001</v>
      </c>
      <c r="CS19" s="9">
        <v>1.921</v>
      </c>
      <c r="CT19" s="9">
        <v>1.3440000000000001</v>
      </c>
      <c r="CU19" s="9">
        <v>34.079000000000001</v>
      </c>
      <c r="CV19" s="9">
        <v>37.700000000000003</v>
      </c>
      <c r="CW19" s="9">
        <v>32.808999999999997</v>
      </c>
      <c r="CX19" s="9">
        <v>60.432000000000002</v>
      </c>
      <c r="CY19" s="9">
        <v>28.004999999999999</v>
      </c>
      <c r="CZ19" s="9">
        <v>32.426000000000002</v>
      </c>
      <c r="DA19" s="9">
        <v>6.1379999999999999</v>
      </c>
      <c r="DB19" s="9">
        <v>4.1580000000000004</v>
      </c>
      <c r="DC19" s="9">
        <v>1.9810000000000001</v>
      </c>
      <c r="DD19" s="9">
        <v>19.666</v>
      </c>
      <c r="DE19" s="9">
        <v>7.5449999999999999</v>
      </c>
      <c r="DF19" s="9">
        <v>12.121</v>
      </c>
      <c r="DG19" s="9">
        <v>15.42</v>
      </c>
      <c r="DH19" s="9">
        <v>6.0439999999999996</v>
      </c>
      <c r="DI19" s="9">
        <v>9.3759999999999994</v>
      </c>
      <c r="DJ19" s="9">
        <v>19.207000000000001</v>
      </c>
      <c r="DK19" s="9">
        <v>10.259</v>
      </c>
      <c r="DL19" s="9">
        <v>8.9489999999999998</v>
      </c>
      <c r="DM19" s="9">
        <v>19.215</v>
      </c>
      <c r="DN19" s="9">
        <v>24.936</v>
      </c>
      <c r="DO19" s="9">
        <v>13</v>
      </c>
      <c r="DP19" s="9">
        <v>129.191</v>
      </c>
      <c r="DQ19" s="9">
        <v>55.345999999999997</v>
      </c>
      <c r="DR19" s="9">
        <v>73.844999999999999</v>
      </c>
      <c r="DS19" s="9">
        <v>12.727</v>
      </c>
      <c r="DT19" s="9">
        <v>6.7549999999999999</v>
      </c>
      <c r="DU19" s="9">
        <v>5.9720000000000004</v>
      </c>
      <c r="DV19" s="9">
        <v>34.322000000000003</v>
      </c>
      <c r="DW19" s="9">
        <v>16.460999999999999</v>
      </c>
      <c r="DX19" s="9">
        <v>17.861999999999998</v>
      </c>
      <c r="DY19" s="9">
        <v>32.972000000000001</v>
      </c>
      <c r="DZ19" s="9">
        <v>11.289</v>
      </c>
      <c r="EA19" s="9">
        <v>21.683</v>
      </c>
      <c r="EB19" s="9">
        <v>49.17</v>
      </c>
      <c r="EC19" s="9">
        <v>20.841999999999999</v>
      </c>
      <c r="ED19" s="9">
        <v>28.327999999999999</v>
      </c>
      <c r="EE19" s="9">
        <v>26</v>
      </c>
      <c r="EF19" s="9">
        <v>25.411999999999999</v>
      </c>
      <c r="EG19" s="9">
        <v>26</v>
      </c>
      <c r="EH19" s="9">
        <v>49.029000000000003</v>
      </c>
      <c r="EI19" s="9">
        <v>18.183</v>
      </c>
      <c r="EJ19" s="9">
        <v>30.846</v>
      </c>
      <c r="EK19" s="9">
        <v>7.7039999999999997</v>
      </c>
      <c r="EL19" s="9">
        <v>2.9790000000000001</v>
      </c>
      <c r="EM19" s="9">
        <v>4.726</v>
      </c>
      <c r="EN19" s="9">
        <v>9.516</v>
      </c>
      <c r="EO19" s="9">
        <v>4.8</v>
      </c>
      <c r="EP19" s="9">
        <v>4.7169999999999996</v>
      </c>
      <c r="EQ19" s="9">
        <v>14.683</v>
      </c>
      <c r="ER19" s="9">
        <v>6.641</v>
      </c>
      <c r="ES19" s="9">
        <v>8.0419999999999998</v>
      </c>
      <c r="ET19" s="9">
        <v>17.126000000000001</v>
      </c>
      <c r="EU19" s="9">
        <v>3.7629999999999999</v>
      </c>
      <c r="EV19" s="9">
        <v>13.362</v>
      </c>
      <c r="EW19" s="9">
        <v>26</v>
      </c>
      <c r="EX19" s="9">
        <v>26</v>
      </c>
      <c r="EY19" s="9">
        <v>26</v>
      </c>
      <c r="EZ19" s="9">
        <v>206.726</v>
      </c>
      <c r="FA19" s="9">
        <v>86.665999999999997</v>
      </c>
      <c r="FB19" s="9">
        <v>120.06</v>
      </c>
      <c r="FC19" s="9">
        <v>21.515000000000001</v>
      </c>
      <c r="FD19" s="9">
        <v>9.66</v>
      </c>
      <c r="FE19" s="9">
        <v>11.855</v>
      </c>
      <c r="FF19" s="9">
        <v>56.085000000000001</v>
      </c>
      <c r="FG19" s="9">
        <v>27.073</v>
      </c>
      <c r="FH19" s="9">
        <v>29.012</v>
      </c>
      <c r="FI19" s="9">
        <v>56.33</v>
      </c>
      <c r="FJ19" s="9">
        <v>23.468</v>
      </c>
      <c r="FK19" s="9">
        <v>32.860999999999997</v>
      </c>
      <c r="FL19" s="9">
        <v>72.795000000000002</v>
      </c>
      <c r="FM19" s="9">
        <v>26.463999999999999</v>
      </c>
      <c r="FN19" s="9">
        <v>46.331000000000003</v>
      </c>
      <c r="FO19" s="9">
        <v>24.556000000000001</v>
      </c>
      <c r="FP19" s="9">
        <v>20.247</v>
      </c>
      <c r="FQ19" s="9">
        <v>26</v>
      </c>
      <c r="FR19" s="9">
        <v>193.31200000000001</v>
      </c>
      <c r="FS19" s="9">
        <v>78.298000000000002</v>
      </c>
      <c r="FT19" s="9">
        <v>115.015</v>
      </c>
      <c r="FU19" s="9">
        <v>21.515000000000001</v>
      </c>
      <c r="FV19" s="9">
        <v>9.66</v>
      </c>
      <c r="FW19" s="9">
        <v>11.855</v>
      </c>
      <c r="FX19" s="9">
        <v>54.097999999999999</v>
      </c>
      <c r="FY19" s="9">
        <v>26.314</v>
      </c>
      <c r="FZ19" s="9">
        <v>27.785</v>
      </c>
      <c r="GA19" s="9">
        <v>55.77</v>
      </c>
      <c r="GB19" s="9">
        <v>22.908999999999999</v>
      </c>
      <c r="GC19" s="9">
        <v>32.860999999999997</v>
      </c>
      <c r="GD19" s="9">
        <v>61.929000000000002</v>
      </c>
      <c r="GE19" s="9">
        <v>19.414999999999999</v>
      </c>
      <c r="GF19" s="9">
        <v>42.512999999999998</v>
      </c>
      <c r="GG19" s="9">
        <v>20</v>
      </c>
      <c r="GH19" s="9">
        <v>15.208</v>
      </c>
      <c r="GI19" s="9">
        <v>26</v>
      </c>
      <c r="GJ19" s="9">
        <v>84.968000000000004</v>
      </c>
      <c r="GK19" s="9">
        <v>38.042000000000002</v>
      </c>
      <c r="GL19" s="9">
        <v>46.926000000000002</v>
      </c>
      <c r="GM19" s="9">
        <v>8.4909999999999997</v>
      </c>
      <c r="GN19" s="9">
        <v>3.1840000000000002</v>
      </c>
      <c r="GO19" s="9">
        <v>5.3070000000000004</v>
      </c>
      <c r="GP19" s="9">
        <v>29.763000000000002</v>
      </c>
      <c r="GQ19" s="9">
        <v>17.617000000000001</v>
      </c>
      <c r="GR19" s="9">
        <v>12.146000000000001</v>
      </c>
      <c r="GS19" s="9">
        <v>27.238</v>
      </c>
      <c r="GT19" s="9">
        <v>9.4510000000000005</v>
      </c>
      <c r="GU19" s="9">
        <v>17.786000000000001</v>
      </c>
      <c r="GV19" s="9">
        <v>19.475999999999999</v>
      </c>
      <c r="GW19" s="9">
        <v>7.7889999999999997</v>
      </c>
      <c r="GX19" s="9">
        <v>11.686999999999999</v>
      </c>
      <c r="GY19" s="9">
        <v>15.297000000000001</v>
      </c>
      <c r="GZ19" s="9">
        <v>12</v>
      </c>
      <c r="HA19" s="9">
        <v>17.943999999999999</v>
      </c>
      <c r="HB19" s="9">
        <v>61.095999999999997</v>
      </c>
      <c r="HC19" s="9">
        <v>25.536000000000001</v>
      </c>
      <c r="HD19" s="9">
        <v>35.56</v>
      </c>
      <c r="HE19" s="9">
        <v>8.7219999999999995</v>
      </c>
      <c r="HF19" s="9">
        <v>3.9020000000000001</v>
      </c>
      <c r="HG19" s="9">
        <v>4.82</v>
      </c>
      <c r="HH19" s="9">
        <v>14.682</v>
      </c>
      <c r="HI19" s="9">
        <v>6.4889999999999999</v>
      </c>
      <c r="HJ19" s="9">
        <v>8.1929999999999996</v>
      </c>
      <c r="HK19" s="9">
        <v>16.881</v>
      </c>
      <c r="HL19" s="9">
        <v>8.6709999999999994</v>
      </c>
      <c r="HM19" s="9">
        <v>8.2100000000000009</v>
      </c>
      <c r="HN19" s="9">
        <v>20.811</v>
      </c>
      <c r="HO19" s="9">
        <v>6.4740000000000002</v>
      </c>
      <c r="HP19" s="9">
        <v>14.337</v>
      </c>
      <c r="HQ19" s="9">
        <v>20.027999999999999</v>
      </c>
      <c r="HR19" s="9">
        <v>17.754000000000001</v>
      </c>
      <c r="HS19" s="9">
        <v>26</v>
      </c>
      <c r="HT19" s="9">
        <v>35.673000000000002</v>
      </c>
      <c r="HU19" s="9">
        <v>20.152000000000001</v>
      </c>
      <c r="HV19" s="9">
        <v>15.522</v>
      </c>
      <c r="HW19" s="9">
        <v>6.1749999999999998</v>
      </c>
      <c r="HX19" s="9">
        <v>3.9020000000000001</v>
      </c>
      <c r="HY19" s="9">
        <v>2.2719999999999998</v>
      </c>
      <c r="HZ19" s="9">
        <v>6.7759999999999998</v>
      </c>
      <c r="IA19" s="9">
        <v>4.7939999999999996</v>
      </c>
      <c r="IB19" s="9">
        <v>1.982</v>
      </c>
      <c r="IC19" s="9">
        <v>10.996</v>
      </c>
      <c r="ID19" s="9">
        <v>6.968</v>
      </c>
      <c r="IE19" s="9">
        <v>4.0279999999999996</v>
      </c>
      <c r="IF19" s="9">
        <v>11.727</v>
      </c>
      <c r="IG19" s="9">
        <v>4.4870000000000001</v>
      </c>
      <c r="IH19" s="9">
        <v>7.24</v>
      </c>
      <c r="II19" s="9">
        <v>21</v>
      </c>
      <c r="IJ19" s="9">
        <v>16.760000000000002</v>
      </c>
      <c r="IK19" s="9">
        <v>38.466999999999999</v>
      </c>
      <c r="IL19" s="9">
        <v>25.422999999999998</v>
      </c>
      <c r="IM19" s="9">
        <v>5.3849999999999998</v>
      </c>
      <c r="IN19" s="9">
        <v>20.038</v>
      </c>
      <c r="IO19" s="9">
        <v>2.5470000000000002</v>
      </c>
      <c r="IP19" s="9">
        <v>0</v>
      </c>
      <c r="IQ19" s="9">
        <v>2.5470000000000002</v>
      </c>
    </row>
    <row r="20" spans="1:251">
      <c r="A20" s="10">
        <v>45323</v>
      </c>
      <c r="B20" s="9">
        <v>7.6159999999999997</v>
      </c>
      <c r="C20" s="9">
        <v>22.649000000000001</v>
      </c>
      <c r="D20" s="9">
        <v>8.6509999999999998</v>
      </c>
      <c r="E20" s="9">
        <v>13.997999999999999</v>
      </c>
      <c r="F20" s="9">
        <v>28.728000000000002</v>
      </c>
      <c r="G20" s="9">
        <v>11.75</v>
      </c>
      <c r="H20" s="9">
        <v>16.978000000000002</v>
      </c>
      <c r="I20" s="9">
        <v>26</v>
      </c>
      <c r="J20" s="9">
        <v>26</v>
      </c>
      <c r="K20" s="9">
        <v>26</v>
      </c>
      <c r="L20" s="9">
        <v>66.081000000000003</v>
      </c>
      <c r="M20" s="9">
        <v>36.631</v>
      </c>
      <c r="N20" s="9">
        <v>29.45</v>
      </c>
      <c r="O20" s="9">
        <v>8.7720000000000002</v>
      </c>
      <c r="P20" s="9">
        <v>6.5369999999999999</v>
      </c>
      <c r="Q20" s="9">
        <v>2.2360000000000002</v>
      </c>
      <c r="R20" s="9">
        <v>13.858000000000001</v>
      </c>
      <c r="S20" s="9">
        <v>7.6970000000000001</v>
      </c>
      <c r="T20" s="9">
        <v>6.1609999999999996</v>
      </c>
      <c r="U20" s="9">
        <v>19.603999999999999</v>
      </c>
      <c r="V20" s="9">
        <v>8.1850000000000005</v>
      </c>
      <c r="W20" s="9">
        <v>11.419</v>
      </c>
      <c r="X20" s="9">
        <v>23.846</v>
      </c>
      <c r="Y20" s="9">
        <v>14.212999999999999</v>
      </c>
      <c r="Z20" s="9">
        <v>9.6329999999999991</v>
      </c>
      <c r="AA20" s="9">
        <v>23.899000000000001</v>
      </c>
      <c r="AB20" s="9">
        <v>24.716999999999999</v>
      </c>
      <c r="AC20" s="9">
        <v>21.751000000000001</v>
      </c>
      <c r="AD20" s="9">
        <v>92.180999999999997</v>
      </c>
      <c r="AE20" s="9">
        <v>30.837</v>
      </c>
      <c r="AF20" s="9">
        <v>61.343000000000004</v>
      </c>
      <c r="AG20" s="9">
        <v>8.7330000000000005</v>
      </c>
      <c r="AH20" s="9">
        <v>2.157</v>
      </c>
      <c r="AI20" s="9">
        <v>6.5759999999999996</v>
      </c>
      <c r="AJ20" s="9">
        <v>21.4</v>
      </c>
      <c r="AK20" s="9">
        <v>7.5839999999999996</v>
      </c>
      <c r="AL20" s="9">
        <v>13.816000000000001</v>
      </c>
      <c r="AM20" s="9">
        <v>25.58</v>
      </c>
      <c r="AN20" s="9">
        <v>8.7430000000000003</v>
      </c>
      <c r="AO20" s="9">
        <v>16.837</v>
      </c>
      <c r="AP20" s="9">
        <v>36.468000000000004</v>
      </c>
      <c r="AQ20" s="9">
        <v>12.353999999999999</v>
      </c>
      <c r="AR20" s="9">
        <v>24.114000000000001</v>
      </c>
      <c r="AS20" s="9">
        <v>30</v>
      </c>
      <c r="AT20" s="9">
        <v>26.869</v>
      </c>
      <c r="AU20" s="9">
        <v>32.898000000000003</v>
      </c>
      <c r="AV20" s="9">
        <v>113.15</v>
      </c>
      <c r="AW20" s="9">
        <v>47.643999999999998</v>
      </c>
      <c r="AX20" s="9">
        <v>65.504999999999995</v>
      </c>
      <c r="AY20" s="9">
        <v>14.023999999999999</v>
      </c>
      <c r="AZ20" s="9">
        <v>7.6859999999999999</v>
      </c>
      <c r="BA20" s="9">
        <v>6.3380000000000001</v>
      </c>
      <c r="BB20" s="9">
        <v>21.541</v>
      </c>
      <c r="BC20" s="9">
        <v>8.7739999999999991</v>
      </c>
      <c r="BD20" s="9">
        <v>12.768000000000001</v>
      </c>
      <c r="BE20" s="9">
        <v>31.234999999999999</v>
      </c>
      <c r="BF20" s="9">
        <v>12.651999999999999</v>
      </c>
      <c r="BG20" s="9">
        <v>18.582999999999998</v>
      </c>
      <c r="BH20" s="9">
        <v>46.35</v>
      </c>
      <c r="BI20" s="9">
        <v>18.533000000000001</v>
      </c>
      <c r="BJ20" s="9">
        <v>27.817</v>
      </c>
      <c r="BK20" s="9">
        <v>30.28</v>
      </c>
      <c r="BL20" s="9">
        <v>30.257000000000001</v>
      </c>
      <c r="BM20" s="9">
        <v>32.121000000000002</v>
      </c>
      <c r="BN20" s="9">
        <v>47.38</v>
      </c>
      <c r="BO20" s="9">
        <v>25.027999999999999</v>
      </c>
      <c r="BP20" s="9">
        <v>22.353000000000002</v>
      </c>
      <c r="BQ20" s="9">
        <v>3.5830000000000002</v>
      </c>
      <c r="BR20" s="9">
        <v>1.4970000000000001</v>
      </c>
      <c r="BS20" s="9">
        <v>2.0859999999999999</v>
      </c>
      <c r="BT20" s="9">
        <v>10.519</v>
      </c>
      <c r="BU20" s="9">
        <v>7.9560000000000004</v>
      </c>
      <c r="BV20" s="9">
        <v>2.5640000000000001</v>
      </c>
      <c r="BW20" s="9">
        <v>12.244</v>
      </c>
      <c r="BX20" s="9">
        <v>4.6379999999999999</v>
      </c>
      <c r="BY20" s="9">
        <v>7.6059999999999999</v>
      </c>
      <c r="BZ20" s="9">
        <v>21.033999999999999</v>
      </c>
      <c r="CA20" s="9">
        <v>10.936999999999999</v>
      </c>
      <c r="CB20" s="9">
        <v>10.097</v>
      </c>
      <c r="CC20" s="9">
        <v>28.696000000000002</v>
      </c>
      <c r="CD20" s="9">
        <v>26</v>
      </c>
      <c r="CE20" s="9">
        <v>46.216999999999999</v>
      </c>
      <c r="CF20" s="9">
        <v>7.1120000000000001</v>
      </c>
      <c r="CG20" s="9">
        <v>4.3310000000000004</v>
      </c>
      <c r="CH20" s="9">
        <v>2.7810000000000001</v>
      </c>
      <c r="CI20" s="9">
        <v>0.75</v>
      </c>
      <c r="CJ20" s="9">
        <v>0</v>
      </c>
      <c r="CK20" s="9">
        <v>0.75</v>
      </c>
      <c r="CL20" s="9">
        <v>1.756</v>
      </c>
      <c r="CM20" s="9">
        <v>1.1100000000000001</v>
      </c>
      <c r="CN20" s="9">
        <v>0.64600000000000002</v>
      </c>
      <c r="CO20" s="9">
        <v>1.4079999999999999</v>
      </c>
      <c r="CP20" s="9">
        <v>0.748</v>
      </c>
      <c r="CQ20" s="9">
        <v>0.66</v>
      </c>
      <c r="CR20" s="9">
        <v>3.1970000000000001</v>
      </c>
      <c r="CS20" s="9">
        <v>2.4729999999999999</v>
      </c>
      <c r="CT20" s="9">
        <v>0.72499999999999998</v>
      </c>
      <c r="CU20" s="9">
        <v>16.837</v>
      </c>
      <c r="CV20" s="9">
        <v>50.588000000000001</v>
      </c>
      <c r="CW20" s="9">
        <v>11.345000000000001</v>
      </c>
      <c r="CX20" s="9">
        <v>68.164000000000001</v>
      </c>
      <c r="CY20" s="9">
        <v>30.916</v>
      </c>
      <c r="CZ20" s="9">
        <v>37.247</v>
      </c>
      <c r="DA20" s="9">
        <v>3.452</v>
      </c>
      <c r="DB20" s="9">
        <v>1.931</v>
      </c>
      <c r="DC20" s="9">
        <v>1.5209999999999999</v>
      </c>
      <c r="DD20" s="9">
        <v>13.038</v>
      </c>
      <c r="DE20" s="9">
        <v>7.9560000000000004</v>
      </c>
      <c r="DF20" s="9">
        <v>5.0830000000000002</v>
      </c>
      <c r="DG20" s="9">
        <v>17.812999999999999</v>
      </c>
      <c r="DH20" s="9">
        <v>8.1739999999999995</v>
      </c>
      <c r="DI20" s="9">
        <v>9.6379999999999999</v>
      </c>
      <c r="DJ20" s="9">
        <v>33.860999999999997</v>
      </c>
      <c r="DK20" s="9">
        <v>12.855</v>
      </c>
      <c r="DL20" s="9">
        <v>21.006</v>
      </c>
      <c r="DM20" s="9">
        <v>50.381</v>
      </c>
      <c r="DN20" s="9">
        <v>40.911000000000001</v>
      </c>
      <c r="DO20" s="9">
        <v>52</v>
      </c>
      <c r="DP20" s="9">
        <v>139.45500000000001</v>
      </c>
      <c r="DQ20" s="9">
        <v>52.155000000000001</v>
      </c>
      <c r="DR20" s="9">
        <v>87.3</v>
      </c>
      <c r="DS20" s="9">
        <v>13.505000000000001</v>
      </c>
      <c r="DT20" s="9">
        <v>4.6589999999999998</v>
      </c>
      <c r="DU20" s="9">
        <v>8.8450000000000006</v>
      </c>
      <c r="DV20" s="9">
        <v>35.798999999999999</v>
      </c>
      <c r="DW20" s="9">
        <v>14.253</v>
      </c>
      <c r="DX20" s="9">
        <v>21.545999999999999</v>
      </c>
      <c r="DY20" s="9">
        <v>38.607999999999997</v>
      </c>
      <c r="DZ20" s="9">
        <v>13.279</v>
      </c>
      <c r="EA20" s="9">
        <v>25.329000000000001</v>
      </c>
      <c r="EB20" s="9">
        <v>51.543999999999997</v>
      </c>
      <c r="EC20" s="9">
        <v>19.963999999999999</v>
      </c>
      <c r="ED20" s="9">
        <v>31.58</v>
      </c>
      <c r="EE20" s="9">
        <v>26</v>
      </c>
      <c r="EF20" s="9">
        <v>26</v>
      </c>
      <c r="EG20" s="9">
        <v>26</v>
      </c>
      <c r="EH20" s="9">
        <v>52.204000000000001</v>
      </c>
      <c r="EI20" s="9">
        <v>24.768999999999998</v>
      </c>
      <c r="EJ20" s="9">
        <v>27.434999999999999</v>
      </c>
      <c r="EK20" s="9">
        <v>10.134</v>
      </c>
      <c r="EL20" s="9">
        <v>4.75</v>
      </c>
      <c r="EM20" s="9">
        <v>5.3849999999999998</v>
      </c>
      <c r="EN20" s="9">
        <v>6.38</v>
      </c>
      <c r="EO20" s="9">
        <v>3.2149999999999999</v>
      </c>
      <c r="EP20" s="9">
        <v>3.165</v>
      </c>
      <c r="EQ20" s="9">
        <v>14.045999999999999</v>
      </c>
      <c r="ER20" s="9">
        <v>5.3280000000000003</v>
      </c>
      <c r="ES20" s="9">
        <v>8.718</v>
      </c>
      <c r="ET20" s="9">
        <v>21.643999999999998</v>
      </c>
      <c r="EU20" s="9">
        <v>11.477</v>
      </c>
      <c r="EV20" s="9">
        <v>10.167</v>
      </c>
      <c r="EW20" s="9">
        <v>26</v>
      </c>
      <c r="EX20" s="9">
        <v>43.247</v>
      </c>
      <c r="EY20" s="9">
        <v>26</v>
      </c>
      <c r="EZ20" s="9">
        <v>250.19499999999999</v>
      </c>
      <c r="FA20" s="9">
        <v>103.518</v>
      </c>
      <c r="FB20" s="9">
        <v>146.67699999999999</v>
      </c>
      <c r="FC20" s="9">
        <v>24.92</v>
      </c>
      <c r="FD20" s="9">
        <v>7.1260000000000003</v>
      </c>
      <c r="FE20" s="9">
        <v>17.795000000000002</v>
      </c>
      <c r="FF20" s="9">
        <v>38.543999999999997</v>
      </c>
      <c r="FG20" s="9">
        <v>18.001000000000001</v>
      </c>
      <c r="FH20" s="9">
        <v>20.542999999999999</v>
      </c>
      <c r="FI20" s="9">
        <v>81.367999999999995</v>
      </c>
      <c r="FJ20" s="9">
        <v>35.149000000000001</v>
      </c>
      <c r="FK20" s="9">
        <v>46.219000000000001</v>
      </c>
      <c r="FL20" s="9">
        <v>105.363</v>
      </c>
      <c r="FM20" s="9">
        <v>43.241999999999997</v>
      </c>
      <c r="FN20" s="9">
        <v>62.121000000000002</v>
      </c>
      <c r="FO20" s="9">
        <v>29.236000000000001</v>
      </c>
      <c r="FP20" s="9">
        <v>29.713999999999999</v>
      </c>
      <c r="FQ20" s="9">
        <v>28.548999999999999</v>
      </c>
      <c r="FR20" s="9">
        <v>241.20400000000001</v>
      </c>
      <c r="FS20" s="9">
        <v>97.12</v>
      </c>
      <c r="FT20" s="9">
        <v>144.083</v>
      </c>
      <c r="FU20" s="9">
        <v>24.92</v>
      </c>
      <c r="FV20" s="9">
        <v>7.1260000000000003</v>
      </c>
      <c r="FW20" s="9">
        <v>17.795000000000002</v>
      </c>
      <c r="FX20" s="9">
        <v>37.957000000000001</v>
      </c>
      <c r="FY20" s="9">
        <v>17.414000000000001</v>
      </c>
      <c r="FZ20" s="9">
        <v>20.542999999999999</v>
      </c>
      <c r="GA20" s="9">
        <v>78.364000000000004</v>
      </c>
      <c r="GB20" s="9">
        <v>33.862000000000002</v>
      </c>
      <c r="GC20" s="9">
        <v>44.502000000000002</v>
      </c>
      <c r="GD20" s="9">
        <v>99.962000000000003</v>
      </c>
      <c r="GE20" s="9">
        <v>38.718000000000004</v>
      </c>
      <c r="GF20" s="9">
        <v>61.244</v>
      </c>
      <c r="GG20" s="9">
        <v>26</v>
      </c>
      <c r="GH20" s="9">
        <v>26</v>
      </c>
      <c r="GI20" s="9">
        <v>29.68</v>
      </c>
      <c r="GJ20" s="9">
        <v>91.853999999999999</v>
      </c>
      <c r="GK20" s="9">
        <v>45.048000000000002</v>
      </c>
      <c r="GL20" s="9">
        <v>46.805999999999997</v>
      </c>
      <c r="GM20" s="9">
        <v>3.125</v>
      </c>
      <c r="GN20" s="9">
        <v>1.2350000000000001</v>
      </c>
      <c r="GO20" s="9">
        <v>1.89</v>
      </c>
      <c r="GP20" s="9">
        <v>15.754</v>
      </c>
      <c r="GQ20" s="9">
        <v>9.1210000000000004</v>
      </c>
      <c r="GR20" s="9">
        <v>6.633</v>
      </c>
      <c r="GS20" s="9">
        <v>40.472000000000001</v>
      </c>
      <c r="GT20" s="9">
        <v>17.652000000000001</v>
      </c>
      <c r="GU20" s="9">
        <v>22.82</v>
      </c>
      <c r="GV20" s="9">
        <v>32.502000000000002</v>
      </c>
      <c r="GW20" s="9">
        <v>17.039000000000001</v>
      </c>
      <c r="GX20" s="9">
        <v>15.462999999999999</v>
      </c>
      <c r="GY20" s="9">
        <v>26</v>
      </c>
      <c r="GZ20" s="9">
        <v>26</v>
      </c>
      <c r="HA20" s="9">
        <v>26</v>
      </c>
      <c r="HB20" s="9">
        <v>94.034000000000006</v>
      </c>
      <c r="HC20" s="9">
        <v>33.247</v>
      </c>
      <c r="HD20" s="9">
        <v>60.786999999999999</v>
      </c>
      <c r="HE20" s="9">
        <v>13.045</v>
      </c>
      <c r="HF20" s="9">
        <v>3.6269999999999998</v>
      </c>
      <c r="HG20" s="9">
        <v>9.4169999999999998</v>
      </c>
      <c r="HH20" s="9">
        <v>15.166</v>
      </c>
      <c r="HI20" s="9">
        <v>6.1150000000000002</v>
      </c>
      <c r="HJ20" s="9">
        <v>9.0510000000000002</v>
      </c>
      <c r="HK20" s="9">
        <v>24.099</v>
      </c>
      <c r="HL20" s="9">
        <v>8.74</v>
      </c>
      <c r="HM20" s="9">
        <v>15.359</v>
      </c>
      <c r="HN20" s="9">
        <v>41.723999999999997</v>
      </c>
      <c r="HO20" s="9">
        <v>14.765000000000001</v>
      </c>
      <c r="HP20" s="9">
        <v>26.959</v>
      </c>
      <c r="HQ20" s="9">
        <v>34</v>
      </c>
      <c r="HR20" s="9">
        <v>35.164999999999999</v>
      </c>
      <c r="HS20" s="9">
        <v>34</v>
      </c>
      <c r="HT20" s="9">
        <v>54.521000000000001</v>
      </c>
      <c r="HU20" s="9">
        <v>21.454999999999998</v>
      </c>
      <c r="HV20" s="9">
        <v>33.066000000000003</v>
      </c>
      <c r="HW20" s="9">
        <v>9.59</v>
      </c>
      <c r="HX20" s="9">
        <v>2.6509999999999998</v>
      </c>
      <c r="HY20" s="9">
        <v>6.94</v>
      </c>
      <c r="HZ20" s="9">
        <v>10.510999999999999</v>
      </c>
      <c r="IA20" s="9">
        <v>6.1150000000000002</v>
      </c>
      <c r="IB20" s="9">
        <v>4.3959999999999999</v>
      </c>
      <c r="IC20" s="9">
        <v>16.907</v>
      </c>
      <c r="ID20" s="9">
        <v>4.891</v>
      </c>
      <c r="IE20" s="9">
        <v>12.016</v>
      </c>
      <c r="IF20" s="9">
        <v>17.512</v>
      </c>
      <c r="IG20" s="9">
        <v>7.798</v>
      </c>
      <c r="IH20" s="9">
        <v>9.7140000000000004</v>
      </c>
      <c r="II20" s="9">
        <v>17</v>
      </c>
      <c r="IJ20" s="9">
        <v>17</v>
      </c>
      <c r="IK20" s="9">
        <v>15.273999999999999</v>
      </c>
      <c r="IL20" s="9">
        <v>39.512999999999998</v>
      </c>
      <c r="IM20" s="9">
        <v>11.792</v>
      </c>
      <c r="IN20" s="9">
        <v>27.721</v>
      </c>
      <c r="IO20" s="9">
        <v>3.4540000000000002</v>
      </c>
      <c r="IP20" s="9">
        <v>0.97599999999999998</v>
      </c>
      <c r="IQ20" s="9">
        <v>2.4780000000000002</v>
      </c>
    </row>
    <row r="21" spans="1:251">
      <c r="A21" s="10">
        <v>45689</v>
      </c>
      <c r="B21" s="9">
        <v>12.247</v>
      </c>
      <c r="C21" s="9">
        <v>18.567</v>
      </c>
      <c r="D21" s="9">
        <v>8.0259999999999998</v>
      </c>
      <c r="E21" s="9">
        <v>10.541</v>
      </c>
      <c r="F21" s="9">
        <v>18.593</v>
      </c>
      <c r="G21" s="9">
        <v>12.742000000000001</v>
      </c>
      <c r="H21" s="9">
        <v>5.851</v>
      </c>
      <c r="I21" s="9">
        <v>23.117000000000001</v>
      </c>
      <c r="J21" s="9">
        <v>50.195</v>
      </c>
      <c r="K21" s="9">
        <v>11.987</v>
      </c>
      <c r="L21" s="9">
        <v>57.622</v>
      </c>
      <c r="M21" s="9">
        <v>26.616</v>
      </c>
      <c r="N21" s="9">
        <v>31.006</v>
      </c>
      <c r="O21" s="9">
        <v>8.3439999999999994</v>
      </c>
      <c r="P21" s="9">
        <v>3.7690000000000001</v>
      </c>
      <c r="Q21" s="9">
        <v>4.5750000000000002</v>
      </c>
      <c r="R21" s="9">
        <v>16.134</v>
      </c>
      <c r="S21" s="9">
        <v>6.7249999999999996</v>
      </c>
      <c r="T21" s="9">
        <v>9.4090000000000007</v>
      </c>
      <c r="U21" s="9">
        <v>15.335000000000001</v>
      </c>
      <c r="V21" s="9">
        <v>7.6040000000000001</v>
      </c>
      <c r="W21" s="9">
        <v>7.7309999999999999</v>
      </c>
      <c r="X21" s="9">
        <v>17.809999999999999</v>
      </c>
      <c r="Y21" s="9">
        <v>8.5190000000000001</v>
      </c>
      <c r="Z21" s="9">
        <v>9.2910000000000004</v>
      </c>
      <c r="AA21" s="9">
        <v>13</v>
      </c>
      <c r="AB21" s="9">
        <v>26</v>
      </c>
      <c r="AC21" s="9">
        <v>13</v>
      </c>
      <c r="AD21" s="9">
        <v>106.057</v>
      </c>
      <c r="AE21" s="9">
        <v>38.348999999999997</v>
      </c>
      <c r="AF21" s="9">
        <v>67.707999999999998</v>
      </c>
      <c r="AG21" s="9">
        <v>18.556999999999999</v>
      </c>
      <c r="AH21" s="9">
        <v>4.7510000000000003</v>
      </c>
      <c r="AI21" s="9">
        <v>13.805</v>
      </c>
      <c r="AJ21" s="9">
        <v>32.795999999999999</v>
      </c>
      <c r="AK21" s="9">
        <v>12.747999999999999</v>
      </c>
      <c r="AL21" s="9">
        <v>20.047999999999998</v>
      </c>
      <c r="AM21" s="9">
        <v>27.39</v>
      </c>
      <c r="AN21" s="9">
        <v>11.648999999999999</v>
      </c>
      <c r="AO21" s="9">
        <v>15.741</v>
      </c>
      <c r="AP21" s="9">
        <v>27.315000000000001</v>
      </c>
      <c r="AQ21" s="9">
        <v>9.2010000000000005</v>
      </c>
      <c r="AR21" s="9">
        <v>18.114000000000001</v>
      </c>
      <c r="AS21" s="9">
        <v>13</v>
      </c>
      <c r="AT21" s="9">
        <v>13</v>
      </c>
      <c r="AU21" s="9">
        <v>12.544</v>
      </c>
      <c r="AV21" s="9">
        <v>100.048</v>
      </c>
      <c r="AW21" s="9">
        <v>35.366</v>
      </c>
      <c r="AX21" s="9">
        <v>64.682000000000002</v>
      </c>
      <c r="AY21" s="9">
        <v>13.301</v>
      </c>
      <c r="AZ21" s="9">
        <v>3.109</v>
      </c>
      <c r="BA21" s="9">
        <v>10.191000000000001</v>
      </c>
      <c r="BB21" s="9">
        <v>29.516999999999999</v>
      </c>
      <c r="BC21" s="9">
        <v>7.851</v>
      </c>
      <c r="BD21" s="9">
        <v>21.666</v>
      </c>
      <c r="BE21" s="9">
        <v>29.699000000000002</v>
      </c>
      <c r="BF21" s="9">
        <v>13.141999999999999</v>
      </c>
      <c r="BG21" s="9">
        <v>16.556999999999999</v>
      </c>
      <c r="BH21" s="9">
        <v>27.532</v>
      </c>
      <c r="BI21" s="9">
        <v>11.263999999999999</v>
      </c>
      <c r="BJ21" s="9">
        <v>16.268000000000001</v>
      </c>
      <c r="BK21" s="9">
        <v>13</v>
      </c>
      <c r="BL21" s="9">
        <v>26</v>
      </c>
      <c r="BM21" s="9">
        <v>13</v>
      </c>
      <c r="BN21" s="9">
        <v>34.134</v>
      </c>
      <c r="BO21" s="9">
        <v>19.245000000000001</v>
      </c>
      <c r="BP21" s="9">
        <v>14.888999999999999</v>
      </c>
      <c r="BQ21" s="9">
        <v>6.6950000000000003</v>
      </c>
      <c r="BR21" s="9">
        <v>3.5670000000000002</v>
      </c>
      <c r="BS21" s="9">
        <v>3.1280000000000001</v>
      </c>
      <c r="BT21" s="9">
        <v>8.6980000000000004</v>
      </c>
      <c r="BU21" s="9">
        <v>2.4849999999999999</v>
      </c>
      <c r="BV21" s="9">
        <v>6.2130000000000001</v>
      </c>
      <c r="BW21" s="9">
        <v>7.508</v>
      </c>
      <c r="BX21" s="9">
        <v>3.4689999999999999</v>
      </c>
      <c r="BY21" s="9">
        <v>4.0389999999999997</v>
      </c>
      <c r="BZ21" s="9">
        <v>11.234</v>
      </c>
      <c r="CA21" s="9">
        <v>9.7240000000000002</v>
      </c>
      <c r="CB21" s="9">
        <v>1.51</v>
      </c>
      <c r="CC21" s="9">
        <v>26</v>
      </c>
      <c r="CD21" s="9">
        <v>50.284999999999997</v>
      </c>
      <c r="CE21" s="9">
        <v>8</v>
      </c>
      <c r="CF21" s="9">
        <v>10.114000000000001</v>
      </c>
      <c r="CG21" s="9">
        <v>7.48</v>
      </c>
      <c r="CH21" s="9">
        <v>2.6349999999999998</v>
      </c>
      <c r="CI21" s="9">
        <v>1.4</v>
      </c>
      <c r="CJ21" s="9">
        <v>0.745</v>
      </c>
      <c r="CK21" s="9">
        <v>0.65500000000000003</v>
      </c>
      <c r="CL21" s="9">
        <v>1.6879999999999999</v>
      </c>
      <c r="CM21" s="9">
        <v>1.079</v>
      </c>
      <c r="CN21" s="9">
        <v>0.60799999999999998</v>
      </c>
      <c r="CO21" s="9">
        <v>2.6560000000000001</v>
      </c>
      <c r="CP21" s="9">
        <v>1.284</v>
      </c>
      <c r="CQ21" s="9">
        <v>1.371</v>
      </c>
      <c r="CR21" s="9">
        <v>4.3710000000000004</v>
      </c>
      <c r="CS21" s="9">
        <v>4.3710000000000004</v>
      </c>
      <c r="CT21" s="9">
        <v>0</v>
      </c>
      <c r="CU21" s="9">
        <v>26</v>
      </c>
      <c r="CV21" s="9">
        <v>54.575000000000003</v>
      </c>
      <c r="CW21" s="9">
        <v>14.417</v>
      </c>
      <c r="CX21" s="9">
        <v>0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0</v>
      </c>
      <c r="DO21" s="9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216.57400000000001</v>
      </c>
      <c r="FA21" s="9">
        <v>93.38</v>
      </c>
      <c r="FB21" s="9">
        <v>123.194</v>
      </c>
      <c r="FC21" s="9">
        <v>39.090000000000003</v>
      </c>
      <c r="FD21" s="9">
        <v>15.427</v>
      </c>
      <c r="FE21" s="9">
        <v>23.663</v>
      </c>
      <c r="FF21" s="9">
        <v>61.697000000000003</v>
      </c>
      <c r="FG21" s="9">
        <v>28.952999999999999</v>
      </c>
      <c r="FH21" s="9">
        <v>32.744</v>
      </c>
      <c r="FI21" s="9">
        <v>76.284000000000006</v>
      </c>
      <c r="FJ21" s="9">
        <v>31.096</v>
      </c>
      <c r="FK21" s="9">
        <v>45.188000000000002</v>
      </c>
      <c r="FL21" s="9">
        <v>39.503</v>
      </c>
      <c r="FM21" s="9">
        <v>17.905000000000001</v>
      </c>
      <c r="FN21" s="9">
        <v>21.597999999999999</v>
      </c>
      <c r="FO21" s="9">
        <v>13</v>
      </c>
      <c r="FP21" s="9">
        <v>13</v>
      </c>
      <c r="FQ21" s="9">
        <v>13</v>
      </c>
      <c r="FR21" s="9">
        <v>210.59899999999999</v>
      </c>
      <c r="FS21" s="9">
        <v>91.084000000000003</v>
      </c>
      <c r="FT21" s="9">
        <v>119.51600000000001</v>
      </c>
      <c r="FU21" s="9">
        <v>36.947000000000003</v>
      </c>
      <c r="FV21" s="9">
        <v>15.427</v>
      </c>
      <c r="FW21" s="9">
        <v>21.52</v>
      </c>
      <c r="FX21" s="9">
        <v>60.44</v>
      </c>
      <c r="FY21" s="9">
        <v>27.696000000000002</v>
      </c>
      <c r="FZ21" s="9">
        <v>32.744</v>
      </c>
      <c r="GA21" s="9">
        <v>75.244</v>
      </c>
      <c r="GB21" s="9">
        <v>30.056000000000001</v>
      </c>
      <c r="GC21" s="9">
        <v>45.188000000000002</v>
      </c>
      <c r="GD21" s="9">
        <v>37.968000000000004</v>
      </c>
      <c r="GE21" s="9">
        <v>17.905000000000001</v>
      </c>
      <c r="GF21" s="9">
        <v>20.062999999999999</v>
      </c>
      <c r="GG21" s="9">
        <v>13</v>
      </c>
      <c r="GH21" s="9">
        <v>13</v>
      </c>
      <c r="GI21" s="9">
        <v>13</v>
      </c>
      <c r="GJ21" s="9">
        <v>86.373999999999995</v>
      </c>
      <c r="GK21" s="9">
        <v>38.807000000000002</v>
      </c>
      <c r="GL21" s="9">
        <v>47.567</v>
      </c>
      <c r="GM21" s="9">
        <v>15.733000000000001</v>
      </c>
      <c r="GN21" s="9">
        <v>6.3230000000000004</v>
      </c>
      <c r="GO21" s="9">
        <v>9.41</v>
      </c>
      <c r="GP21" s="9">
        <v>30.28</v>
      </c>
      <c r="GQ21" s="9">
        <v>14.506</v>
      </c>
      <c r="GR21" s="9">
        <v>15.773999999999999</v>
      </c>
      <c r="GS21" s="9">
        <v>28.872</v>
      </c>
      <c r="GT21" s="9">
        <v>12.895</v>
      </c>
      <c r="GU21" s="9">
        <v>15.977</v>
      </c>
      <c r="GV21" s="9">
        <v>11.489000000000001</v>
      </c>
      <c r="GW21" s="9">
        <v>5.0819999999999999</v>
      </c>
      <c r="GX21" s="9">
        <v>6.4059999999999997</v>
      </c>
      <c r="GY21" s="9">
        <v>8</v>
      </c>
      <c r="GZ21" s="9">
        <v>8</v>
      </c>
      <c r="HA21" s="9">
        <v>9.6509999999999998</v>
      </c>
      <c r="HB21" s="9">
        <v>76.953000000000003</v>
      </c>
      <c r="HC21" s="9">
        <v>30.972000000000001</v>
      </c>
      <c r="HD21" s="9">
        <v>45.981000000000002</v>
      </c>
      <c r="HE21" s="9">
        <v>13.683999999999999</v>
      </c>
      <c r="HF21" s="9">
        <v>6.3730000000000002</v>
      </c>
      <c r="HG21" s="9">
        <v>7.3109999999999999</v>
      </c>
      <c r="HH21" s="9">
        <v>18.68</v>
      </c>
      <c r="HI21" s="9">
        <v>6.4630000000000001</v>
      </c>
      <c r="HJ21" s="9">
        <v>12.217000000000001</v>
      </c>
      <c r="HK21" s="9">
        <v>29.709</v>
      </c>
      <c r="HL21" s="9">
        <v>12.038</v>
      </c>
      <c r="HM21" s="9">
        <v>17.670999999999999</v>
      </c>
      <c r="HN21" s="9">
        <v>14.88</v>
      </c>
      <c r="HO21" s="9">
        <v>6.0979999999999999</v>
      </c>
      <c r="HP21" s="9">
        <v>8.782</v>
      </c>
      <c r="HQ21" s="9">
        <v>16</v>
      </c>
      <c r="HR21" s="9">
        <v>14.419</v>
      </c>
      <c r="HS21" s="9">
        <v>16.571999999999999</v>
      </c>
      <c r="HT21" s="9">
        <v>43.034999999999997</v>
      </c>
      <c r="HU21" s="9">
        <v>22.198</v>
      </c>
      <c r="HV21" s="9">
        <v>20.835999999999999</v>
      </c>
      <c r="HW21" s="9">
        <v>7.1340000000000003</v>
      </c>
      <c r="HX21" s="9">
        <v>5.6550000000000002</v>
      </c>
      <c r="HY21" s="9">
        <v>1.478</v>
      </c>
      <c r="HZ21" s="9">
        <v>12.978999999999999</v>
      </c>
      <c r="IA21" s="9">
        <v>5.8849999999999998</v>
      </c>
      <c r="IB21" s="9">
        <v>7.0940000000000003</v>
      </c>
      <c r="IC21" s="9">
        <v>17.026</v>
      </c>
      <c r="ID21" s="9">
        <v>8.0410000000000004</v>
      </c>
      <c r="IE21" s="9">
        <v>8.984</v>
      </c>
      <c r="IF21" s="9">
        <v>5.8959999999999999</v>
      </c>
      <c r="IG21" s="9">
        <v>2.6160000000000001</v>
      </c>
      <c r="IH21" s="9">
        <v>3.28</v>
      </c>
      <c r="II21" s="9">
        <v>13</v>
      </c>
      <c r="IJ21" s="9">
        <v>8.8949999999999996</v>
      </c>
      <c r="IK21" s="9">
        <v>18.72</v>
      </c>
      <c r="IL21" s="9">
        <v>33.918999999999997</v>
      </c>
      <c r="IM21" s="9">
        <v>8.7739999999999991</v>
      </c>
      <c r="IN21" s="9">
        <v>25.143999999999998</v>
      </c>
      <c r="IO21" s="9">
        <v>6.55</v>
      </c>
      <c r="IP21" s="9">
        <v>0.71799999999999997</v>
      </c>
      <c r="IQ21" s="9">
        <v>5.8330000000000002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18956</vt:i4>
      </vt:variant>
    </vt:vector>
  </HeadingPairs>
  <TitlesOfParts>
    <vt:vector size="18985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A125548480V</vt:lpstr>
      <vt:lpstr>A125548480V_Data</vt:lpstr>
      <vt:lpstr>A125548480V_Latest</vt:lpstr>
      <vt:lpstr>A125548488L</vt:lpstr>
      <vt:lpstr>A125548488L_Data</vt:lpstr>
      <vt:lpstr>A125548488L_Latest</vt:lpstr>
      <vt:lpstr>A125548496L</vt:lpstr>
      <vt:lpstr>A125548496L_Data</vt:lpstr>
      <vt:lpstr>A125548496L_Latest</vt:lpstr>
      <vt:lpstr>A125548504A</vt:lpstr>
      <vt:lpstr>A125548504A_Data</vt:lpstr>
      <vt:lpstr>A125548504A_Latest</vt:lpstr>
      <vt:lpstr>A125548512A</vt:lpstr>
      <vt:lpstr>A125548512A_Data</vt:lpstr>
      <vt:lpstr>A125548512A_Latest</vt:lpstr>
      <vt:lpstr>A125548520A</vt:lpstr>
      <vt:lpstr>A125548520A_Data</vt:lpstr>
      <vt:lpstr>A125548520A_Latest</vt:lpstr>
      <vt:lpstr>A125548528V</vt:lpstr>
      <vt:lpstr>A125548528V_Data</vt:lpstr>
      <vt:lpstr>A125548528V_Latest</vt:lpstr>
      <vt:lpstr>A125548536V</vt:lpstr>
      <vt:lpstr>A125548536V_Data</vt:lpstr>
      <vt:lpstr>A125548536V_Latest</vt:lpstr>
      <vt:lpstr>A125548544V</vt:lpstr>
      <vt:lpstr>A125548544V_Data</vt:lpstr>
      <vt:lpstr>A125548544V_Latest</vt:lpstr>
      <vt:lpstr>A125548552V</vt:lpstr>
      <vt:lpstr>A125548552V_Data</vt:lpstr>
      <vt:lpstr>A125548552V_Latest</vt:lpstr>
      <vt:lpstr>A125548560V</vt:lpstr>
      <vt:lpstr>A125548560V_Data</vt:lpstr>
      <vt:lpstr>A125548560V_Latest</vt:lpstr>
      <vt:lpstr>A125548568L</vt:lpstr>
      <vt:lpstr>A125548568L_Data</vt:lpstr>
      <vt:lpstr>A125548568L_Latest</vt:lpstr>
      <vt:lpstr>A125548576L</vt:lpstr>
      <vt:lpstr>A125548576L_Data</vt:lpstr>
      <vt:lpstr>A125548576L_Latest</vt:lpstr>
      <vt:lpstr>A125548584L</vt:lpstr>
      <vt:lpstr>A125548584L_Data</vt:lpstr>
      <vt:lpstr>A125548584L_Latest</vt:lpstr>
      <vt:lpstr>A125548592L</vt:lpstr>
      <vt:lpstr>A125548592L_Data</vt:lpstr>
      <vt:lpstr>A125548592L_Latest</vt:lpstr>
      <vt:lpstr>A125548600A</vt:lpstr>
      <vt:lpstr>A125548600A_Data</vt:lpstr>
      <vt:lpstr>A125548600A_Latest</vt:lpstr>
      <vt:lpstr>A125548608V</vt:lpstr>
      <vt:lpstr>A125548608V_Data</vt:lpstr>
      <vt:lpstr>A125548608V_Latest</vt:lpstr>
      <vt:lpstr>A125548616V</vt:lpstr>
      <vt:lpstr>A125548616V_Data</vt:lpstr>
      <vt:lpstr>A125548616V_Latest</vt:lpstr>
      <vt:lpstr>A125548624V</vt:lpstr>
      <vt:lpstr>A125548624V_Data</vt:lpstr>
      <vt:lpstr>A125548624V_Latest</vt:lpstr>
      <vt:lpstr>A125548632V</vt:lpstr>
      <vt:lpstr>A125548632V_Data</vt:lpstr>
      <vt:lpstr>A125548632V_Latest</vt:lpstr>
      <vt:lpstr>A125548640V</vt:lpstr>
      <vt:lpstr>A125548640V_Data</vt:lpstr>
      <vt:lpstr>A125548640V_Latest</vt:lpstr>
      <vt:lpstr>A125548648L</vt:lpstr>
      <vt:lpstr>A125548648L_Data</vt:lpstr>
      <vt:lpstr>A125548648L_Latest</vt:lpstr>
      <vt:lpstr>A125548656L</vt:lpstr>
      <vt:lpstr>A125548656L_Data</vt:lpstr>
      <vt:lpstr>A125548656L_Latest</vt:lpstr>
      <vt:lpstr>A125548664L</vt:lpstr>
      <vt:lpstr>A125548664L_Data</vt:lpstr>
      <vt:lpstr>A125548664L_Latest</vt:lpstr>
      <vt:lpstr>A125548672L</vt:lpstr>
      <vt:lpstr>A125548672L_Data</vt:lpstr>
      <vt:lpstr>A125548672L_Latest</vt:lpstr>
      <vt:lpstr>A125548680L</vt:lpstr>
      <vt:lpstr>A125548680L_Data</vt:lpstr>
      <vt:lpstr>A125548680L_Latest</vt:lpstr>
      <vt:lpstr>A125548688F</vt:lpstr>
      <vt:lpstr>A125548688F_Data</vt:lpstr>
      <vt:lpstr>A125548688F_Latest</vt:lpstr>
      <vt:lpstr>A125548696F</vt:lpstr>
      <vt:lpstr>A125548696F_Data</vt:lpstr>
      <vt:lpstr>A125548696F_Latest</vt:lpstr>
      <vt:lpstr>A125548704V</vt:lpstr>
      <vt:lpstr>A125548704V_Data</vt:lpstr>
      <vt:lpstr>A125548704V_Latest</vt:lpstr>
      <vt:lpstr>A125548712V</vt:lpstr>
      <vt:lpstr>A125548712V_Data</vt:lpstr>
      <vt:lpstr>A125548712V_Latest</vt:lpstr>
      <vt:lpstr>A125548720V</vt:lpstr>
      <vt:lpstr>A125548720V_Data</vt:lpstr>
      <vt:lpstr>A125548720V_Latest</vt:lpstr>
      <vt:lpstr>A125548728L</vt:lpstr>
      <vt:lpstr>A125548728L_Data</vt:lpstr>
      <vt:lpstr>A125548728L_Latest</vt:lpstr>
      <vt:lpstr>A125548736L</vt:lpstr>
      <vt:lpstr>A125548736L_Data</vt:lpstr>
      <vt:lpstr>A125548736L_Latest</vt:lpstr>
      <vt:lpstr>A125548744L</vt:lpstr>
      <vt:lpstr>A125548744L_Data</vt:lpstr>
      <vt:lpstr>A125548744L_Latest</vt:lpstr>
      <vt:lpstr>A125548752L</vt:lpstr>
      <vt:lpstr>A125548752L_Data</vt:lpstr>
      <vt:lpstr>A125548752L_Latest</vt:lpstr>
      <vt:lpstr>A125548760L</vt:lpstr>
      <vt:lpstr>A125548760L_Data</vt:lpstr>
      <vt:lpstr>A125548760L_Latest</vt:lpstr>
      <vt:lpstr>A125548768F</vt:lpstr>
      <vt:lpstr>A125548768F_Data</vt:lpstr>
      <vt:lpstr>A125548768F_Latest</vt:lpstr>
      <vt:lpstr>A125548776F</vt:lpstr>
      <vt:lpstr>A125548776F_Data</vt:lpstr>
      <vt:lpstr>A125548776F_Latest</vt:lpstr>
      <vt:lpstr>A125548784F</vt:lpstr>
      <vt:lpstr>A125548784F_Data</vt:lpstr>
      <vt:lpstr>A125548784F_Latest</vt:lpstr>
      <vt:lpstr>A125548792F</vt:lpstr>
      <vt:lpstr>A125548792F_Data</vt:lpstr>
      <vt:lpstr>A125548792F_Latest</vt:lpstr>
      <vt:lpstr>A125548800V</vt:lpstr>
      <vt:lpstr>A125548800V_Data</vt:lpstr>
      <vt:lpstr>A125548800V_Latest</vt:lpstr>
      <vt:lpstr>A125548808L</vt:lpstr>
      <vt:lpstr>A125548808L_Data</vt:lpstr>
      <vt:lpstr>A125548808L_Latest</vt:lpstr>
      <vt:lpstr>A125548816L</vt:lpstr>
      <vt:lpstr>A125548816L_Data</vt:lpstr>
      <vt:lpstr>A125548816L_Latest</vt:lpstr>
      <vt:lpstr>A125548824L</vt:lpstr>
      <vt:lpstr>A125548824L_Data</vt:lpstr>
      <vt:lpstr>A125548824L_Latest</vt:lpstr>
      <vt:lpstr>A125548832L</vt:lpstr>
      <vt:lpstr>A125548832L_Data</vt:lpstr>
      <vt:lpstr>A125548832L_Latest</vt:lpstr>
      <vt:lpstr>A125548840L</vt:lpstr>
      <vt:lpstr>A125548840L_Data</vt:lpstr>
      <vt:lpstr>A125548840L_Latest</vt:lpstr>
      <vt:lpstr>A125548848F</vt:lpstr>
      <vt:lpstr>A125548848F_Data</vt:lpstr>
      <vt:lpstr>A125548848F_Latest</vt:lpstr>
      <vt:lpstr>A125548856F</vt:lpstr>
      <vt:lpstr>A125548856F_Data</vt:lpstr>
      <vt:lpstr>A125548856F_Latest</vt:lpstr>
      <vt:lpstr>A125548864F</vt:lpstr>
      <vt:lpstr>A125548864F_Data</vt:lpstr>
      <vt:lpstr>A125548864F_Latest</vt:lpstr>
      <vt:lpstr>A125548872F</vt:lpstr>
      <vt:lpstr>A125548872F_Data</vt:lpstr>
      <vt:lpstr>A125548872F_Latest</vt:lpstr>
      <vt:lpstr>A125548880F</vt:lpstr>
      <vt:lpstr>A125548880F_Data</vt:lpstr>
      <vt:lpstr>A125548880F_Latest</vt:lpstr>
      <vt:lpstr>A125548888X</vt:lpstr>
      <vt:lpstr>A125548888X_Data</vt:lpstr>
      <vt:lpstr>A125548888X_Latest</vt:lpstr>
      <vt:lpstr>A125548896X</vt:lpstr>
      <vt:lpstr>A125548896X_Data</vt:lpstr>
      <vt:lpstr>A125548896X_Latest</vt:lpstr>
      <vt:lpstr>A125548904L</vt:lpstr>
      <vt:lpstr>A125548904L_Data</vt:lpstr>
      <vt:lpstr>A125548904L_Latest</vt:lpstr>
      <vt:lpstr>A125548912L</vt:lpstr>
      <vt:lpstr>A125548912L_Data</vt:lpstr>
      <vt:lpstr>A125548912L_Latest</vt:lpstr>
      <vt:lpstr>A125548920L</vt:lpstr>
      <vt:lpstr>A125548920L_Data</vt:lpstr>
      <vt:lpstr>A125548920L_Latest</vt:lpstr>
      <vt:lpstr>A125548928F</vt:lpstr>
      <vt:lpstr>A125548928F_Data</vt:lpstr>
      <vt:lpstr>A125548928F_Latest</vt:lpstr>
      <vt:lpstr>A125548936F</vt:lpstr>
      <vt:lpstr>A125548936F_Data</vt:lpstr>
      <vt:lpstr>A125548936F_Latest</vt:lpstr>
      <vt:lpstr>A125548944F</vt:lpstr>
      <vt:lpstr>A125548944F_Data</vt:lpstr>
      <vt:lpstr>A125548944F_Latest</vt:lpstr>
      <vt:lpstr>A125548952F</vt:lpstr>
      <vt:lpstr>A125548952F_Data</vt:lpstr>
      <vt:lpstr>A125548952F_Latest</vt:lpstr>
      <vt:lpstr>A125548960F</vt:lpstr>
      <vt:lpstr>A125548960F_Data</vt:lpstr>
      <vt:lpstr>A125548960F_Latest</vt:lpstr>
      <vt:lpstr>A125548968X</vt:lpstr>
      <vt:lpstr>A125548968X_Data</vt:lpstr>
      <vt:lpstr>A125548968X_Latest</vt:lpstr>
      <vt:lpstr>A125548976X</vt:lpstr>
      <vt:lpstr>A125548976X_Data</vt:lpstr>
      <vt:lpstr>A125548976X_Latest</vt:lpstr>
      <vt:lpstr>A125548984X</vt:lpstr>
      <vt:lpstr>A125548984X_Data</vt:lpstr>
      <vt:lpstr>A125548984X_Latest</vt:lpstr>
      <vt:lpstr>A125548992X</vt:lpstr>
      <vt:lpstr>A125548992X_Data</vt:lpstr>
      <vt:lpstr>A125548992X_Latest</vt:lpstr>
      <vt:lpstr>A125549000R</vt:lpstr>
      <vt:lpstr>A125549000R_Data</vt:lpstr>
      <vt:lpstr>A125549000R_Latest</vt:lpstr>
      <vt:lpstr>A125549008J</vt:lpstr>
      <vt:lpstr>A125549008J_Data</vt:lpstr>
      <vt:lpstr>A125549008J_Latest</vt:lpstr>
      <vt:lpstr>A125549016J</vt:lpstr>
      <vt:lpstr>A125549016J_Data</vt:lpstr>
      <vt:lpstr>A125549016J_Latest</vt:lpstr>
      <vt:lpstr>A125549024J</vt:lpstr>
      <vt:lpstr>A125549024J_Data</vt:lpstr>
      <vt:lpstr>A125549024J_Latest</vt:lpstr>
      <vt:lpstr>A125549032J</vt:lpstr>
      <vt:lpstr>A125549032J_Data</vt:lpstr>
      <vt:lpstr>A125549032J_Latest</vt:lpstr>
      <vt:lpstr>A125549040J</vt:lpstr>
      <vt:lpstr>A125549040J_Data</vt:lpstr>
      <vt:lpstr>A125549040J_Latest</vt:lpstr>
      <vt:lpstr>A125549048A</vt:lpstr>
      <vt:lpstr>A125549048A_Data</vt:lpstr>
      <vt:lpstr>A125549048A_Latest</vt:lpstr>
      <vt:lpstr>A125549056A</vt:lpstr>
      <vt:lpstr>A125549056A_Data</vt:lpstr>
      <vt:lpstr>A125549056A_Latest</vt:lpstr>
      <vt:lpstr>A125549064A</vt:lpstr>
      <vt:lpstr>A125549064A_Data</vt:lpstr>
      <vt:lpstr>A125549064A_Latest</vt:lpstr>
      <vt:lpstr>A125549072A</vt:lpstr>
      <vt:lpstr>A125549072A_Data</vt:lpstr>
      <vt:lpstr>A125549072A_Latest</vt:lpstr>
      <vt:lpstr>A125549080A</vt:lpstr>
      <vt:lpstr>A125549080A_Data</vt:lpstr>
      <vt:lpstr>A125549080A_Latest</vt:lpstr>
      <vt:lpstr>A125549088V</vt:lpstr>
      <vt:lpstr>A125549088V_Data</vt:lpstr>
      <vt:lpstr>A125549088V_Latest</vt:lpstr>
      <vt:lpstr>A125549096V</vt:lpstr>
      <vt:lpstr>A125549096V_Data</vt:lpstr>
      <vt:lpstr>A125549096V_Latest</vt:lpstr>
      <vt:lpstr>A125549104J</vt:lpstr>
      <vt:lpstr>A125549104J_Data</vt:lpstr>
      <vt:lpstr>A125549104J_Latest</vt:lpstr>
      <vt:lpstr>A125549112J</vt:lpstr>
      <vt:lpstr>A125549112J_Data</vt:lpstr>
      <vt:lpstr>A125549112J_Latest</vt:lpstr>
      <vt:lpstr>A125549120J</vt:lpstr>
      <vt:lpstr>A125549120J_Data</vt:lpstr>
      <vt:lpstr>A125549120J_Latest</vt:lpstr>
      <vt:lpstr>A125549128A</vt:lpstr>
      <vt:lpstr>A125549128A_Data</vt:lpstr>
      <vt:lpstr>A125549128A_Latest</vt:lpstr>
      <vt:lpstr>A125549136A</vt:lpstr>
      <vt:lpstr>A125549136A_Data</vt:lpstr>
      <vt:lpstr>A125549136A_Latest</vt:lpstr>
      <vt:lpstr>A125549144A</vt:lpstr>
      <vt:lpstr>A125549144A_Data</vt:lpstr>
      <vt:lpstr>A125549144A_Latest</vt:lpstr>
      <vt:lpstr>A125549152A</vt:lpstr>
      <vt:lpstr>A125549152A_Data</vt:lpstr>
      <vt:lpstr>A125549152A_Latest</vt:lpstr>
      <vt:lpstr>A125549160A</vt:lpstr>
      <vt:lpstr>A125549160A_Data</vt:lpstr>
      <vt:lpstr>A125549160A_Latest</vt:lpstr>
      <vt:lpstr>A125549168V</vt:lpstr>
      <vt:lpstr>A125549168V_Data</vt:lpstr>
      <vt:lpstr>A125549168V_Latest</vt:lpstr>
      <vt:lpstr>A125549176V</vt:lpstr>
      <vt:lpstr>A125549176V_Data</vt:lpstr>
      <vt:lpstr>A125549176V_Latest</vt:lpstr>
      <vt:lpstr>A125549184V</vt:lpstr>
      <vt:lpstr>A125549184V_Data</vt:lpstr>
      <vt:lpstr>A125549184V_Latest</vt:lpstr>
      <vt:lpstr>A125549192V</vt:lpstr>
      <vt:lpstr>A125549192V_Data</vt:lpstr>
      <vt:lpstr>A125549192V_Latest</vt:lpstr>
      <vt:lpstr>A125549200J</vt:lpstr>
      <vt:lpstr>A125549200J_Data</vt:lpstr>
      <vt:lpstr>A125549200J_Latest</vt:lpstr>
      <vt:lpstr>A125549208A</vt:lpstr>
      <vt:lpstr>A125549208A_Data</vt:lpstr>
      <vt:lpstr>A125549208A_Latest</vt:lpstr>
      <vt:lpstr>A125549216A</vt:lpstr>
      <vt:lpstr>A125549216A_Data</vt:lpstr>
      <vt:lpstr>A125549216A_Latest</vt:lpstr>
      <vt:lpstr>A125549224A</vt:lpstr>
      <vt:lpstr>A125549224A_Data</vt:lpstr>
      <vt:lpstr>A125549224A_Latest</vt:lpstr>
      <vt:lpstr>A125549232A</vt:lpstr>
      <vt:lpstr>A125549232A_Data</vt:lpstr>
      <vt:lpstr>A125549232A_Latest</vt:lpstr>
      <vt:lpstr>A125549240A</vt:lpstr>
      <vt:lpstr>A125549240A_Data</vt:lpstr>
      <vt:lpstr>A125549240A_Latest</vt:lpstr>
      <vt:lpstr>A125549248V</vt:lpstr>
      <vt:lpstr>A125549248V_Data</vt:lpstr>
      <vt:lpstr>A125549248V_Latest</vt:lpstr>
      <vt:lpstr>A125549256V</vt:lpstr>
      <vt:lpstr>A125549256V_Data</vt:lpstr>
      <vt:lpstr>A125549256V_Latest</vt:lpstr>
      <vt:lpstr>A125549264V</vt:lpstr>
      <vt:lpstr>A125549264V_Data</vt:lpstr>
      <vt:lpstr>A125549264V_Latest</vt:lpstr>
      <vt:lpstr>A125549272V</vt:lpstr>
      <vt:lpstr>A125549272V_Data</vt:lpstr>
      <vt:lpstr>A125549272V_Latest</vt:lpstr>
      <vt:lpstr>A125549280V</vt:lpstr>
      <vt:lpstr>A125549280V_Data</vt:lpstr>
      <vt:lpstr>A125549280V_Latest</vt:lpstr>
      <vt:lpstr>A125549288L</vt:lpstr>
      <vt:lpstr>A125549288L_Data</vt:lpstr>
      <vt:lpstr>A125549288L_Latest</vt:lpstr>
      <vt:lpstr>A125549296L</vt:lpstr>
      <vt:lpstr>A125549296L_Data</vt:lpstr>
      <vt:lpstr>A125549296L_Latest</vt:lpstr>
      <vt:lpstr>A125549304A</vt:lpstr>
      <vt:lpstr>A125549304A_Data</vt:lpstr>
      <vt:lpstr>A125549304A_Latest</vt:lpstr>
      <vt:lpstr>A125549312A</vt:lpstr>
      <vt:lpstr>A125549312A_Data</vt:lpstr>
      <vt:lpstr>A125549312A_Latest</vt:lpstr>
      <vt:lpstr>A125549320A</vt:lpstr>
      <vt:lpstr>A125549320A_Data</vt:lpstr>
      <vt:lpstr>A125549320A_Latest</vt:lpstr>
      <vt:lpstr>A125549328V</vt:lpstr>
      <vt:lpstr>A125549328V_Data</vt:lpstr>
      <vt:lpstr>A125549328V_Latest</vt:lpstr>
      <vt:lpstr>A125549336V</vt:lpstr>
      <vt:lpstr>A125549336V_Data</vt:lpstr>
      <vt:lpstr>A125549336V_Latest</vt:lpstr>
      <vt:lpstr>A125549344V</vt:lpstr>
      <vt:lpstr>A125549344V_Data</vt:lpstr>
      <vt:lpstr>A125549344V_Latest</vt:lpstr>
      <vt:lpstr>A125549352V</vt:lpstr>
      <vt:lpstr>A125549352V_Data</vt:lpstr>
      <vt:lpstr>A125549352V_Latest</vt:lpstr>
      <vt:lpstr>A125549360V</vt:lpstr>
      <vt:lpstr>A125549360V_Data</vt:lpstr>
      <vt:lpstr>A125549360V_Latest</vt:lpstr>
      <vt:lpstr>A125549368L</vt:lpstr>
      <vt:lpstr>A125549368L_Data</vt:lpstr>
      <vt:lpstr>A125549368L_Latest</vt:lpstr>
      <vt:lpstr>A125549376L</vt:lpstr>
      <vt:lpstr>A125549376L_Data</vt:lpstr>
      <vt:lpstr>A125549376L_Latest</vt:lpstr>
      <vt:lpstr>A125549384L</vt:lpstr>
      <vt:lpstr>A125549384L_Data</vt:lpstr>
      <vt:lpstr>A125549384L_Latest</vt:lpstr>
      <vt:lpstr>A125549392L</vt:lpstr>
      <vt:lpstr>A125549392L_Data</vt:lpstr>
      <vt:lpstr>A125549392L_Latest</vt:lpstr>
      <vt:lpstr>A125549400A</vt:lpstr>
      <vt:lpstr>A125549400A_Data</vt:lpstr>
      <vt:lpstr>A125549400A_Latest</vt:lpstr>
      <vt:lpstr>A125549408V</vt:lpstr>
      <vt:lpstr>A125549408V_Data</vt:lpstr>
      <vt:lpstr>A125549408V_Latest</vt:lpstr>
      <vt:lpstr>A125549416V</vt:lpstr>
      <vt:lpstr>A125549416V_Data</vt:lpstr>
      <vt:lpstr>A125549416V_Latest</vt:lpstr>
      <vt:lpstr>A125549424V</vt:lpstr>
      <vt:lpstr>A125549424V_Data</vt:lpstr>
      <vt:lpstr>A125549424V_Latest</vt:lpstr>
      <vt:lpstr>A125549432V</vt:lpstr>
      <vt:lpstr>A125549432V_Data</vt:lpstr>
      <vt:lpstr>A125549432V_Latest</vt:lpstr>
      <vt:lpstr>A125549440V</vt:lpstr>
      <vt:lpstr>A125549440V_Data</vt:lpstr>
      <vt:lpstr>A125549440V_Latest</vt:lpstr>
      <vt:lpstr>A125549448L</vt:lpstr>
      <vt:lpstr>A125549448L_Data</vt:lpstr>
      <vt:lpstr>A125549448L_Latest</vt:lpstr>
      <vt:lpstr>A125549456L</vt:lpstr>
      <vt:lpstr>A125549456L_Data</vt:lpstr>
      <vt:lpstr>A125549456L_Latest</vt:lpstr>
      <vt:lpstr>A125549464L</vt:lpstr>
      <vt:lpstr>A125549464L_Data</vt:lpstr>
      <vt:lpstr>A125549464L_Latest</vt:lpstr>
      <vt:lpstr>A125549472L</vt:lpstr>
      <vt:lpstr>A125549472L_Data</vt:lpstr>
      <vt:lpstr>A125549472L_Latest</vt:lpstr>
      <vt:lpstr>A125549480L</vt:lpstr>
      <vt:lpstr>A125549480L_Data</vt:lpstr>
      <vt:lpstr>A125549480L_Latest</vt:lpstr>
      <vt:lpstr>A125549488F</vt:lpstr>
      <vt:lpstr>A125549488F_Data</vt:lpstr>
      <vt:lpstr>A125549488F_Latest</vt:lpstr>
      <vt:lpstr>A125549496F</vt:lpstr>
      <vt:lpstr>A125549496F_Data</vt:lpstr>
      <vt:lpstr>A125549496F_Latest</vt:lpstr>
      <vt:lpstr>A125549504V</vt:lpstr>
      <vt:lpstr>A125549504V_Data</vt:lpstr>
      <vt:lpstr>A125549504V_Latest</vt:lpstr>
      <vt:lpstr>A125549512V</vt:lpstr>
      <vt:lpstr>A125549512V_Data</vt:lpstr>
      <vt:lpstr>A125549512V_Latest</vt:lpstr>
      <vt:lpstr>A125549520V</vt:lpstr>
      <vt:lpstr>A125549520V_Data</vt:lpstr>
      <vt:lpstr>A125549520V_Latest</vt:lpstr>
      <vt:lpstr>A125549528L</vt:lpstr>
      <vt:lpstr>A125549528L_Data</vt:lpstr>
      <vt:lpstr>A125549528L_Latest</vt:lpstr>
      <vt:lpstr>A125549536L</vt:lpstr>
      <vt:lpstr>A125549536L_Data</vt:lpstr>
      <vt:lpstr>A125549536L_Latest</vt:lpstr>
      <vt:lpstr>A125549544L</vt:lpstr>
      <vt:lpstr>A125549544L_Data</vt:lpstr>
      <vt:lpstr>A125549544L_Latest</vt:lpstr>
      <vt:lpstr>A125549552L</vt:lpstr>
      <vt:lpstr>A125549552L_Data</vt:lpstr>
      <vt:lpstr>A125549552L_Latest</vt:lpstr>
      <vt:lpstr>A125549560L</vt:lpstr>
      <vt:lpstr>A125549560L_Data</vt:lpstr>
      <vt:lpstr>A125549560L_Latest</vt:lpstr>
      <vt:lpstr>A125549568F</vt:lpstr>
      <vt:lpstr>A125549568F_Data</vt:lpstr>
      <vt:lpstr>A125549568F_Latest</vt:lpstr>
      <vt:lpstr>A125549576F</vt:lpstr>
      <vt:lpstr>A125549576F_Data</vt:lpstr>
      <vt:lpstr>A125549576F_Latest</vt:lpstr>
      <vt:lpstr>A125549584F</vt:lpstr>
      <vt:lpstr>A125549584F_Data</vt:lpstr>
      <vt:lpstr>A125549584F_Latest</vt:lpstr>
      <vt:lpstr>A125549592F</vt:lpstr>
      <vt:lpstr>A125549592F_Data</vt:lpstr>
      <vt:lpstr>A125549592F_Latest</vt:lpstr>
      <vt:lpstr>A125549600V</vt:lpstr>
      <vt:lpstr>A125549600V_Data</vt:lpstr>
      <vt:lpstr>A125549600V_Latest</vt:lpstr>
      <vt:lpstr>A125549608L</vt:lpstr>
      <vt:lpstr>A125549608L_Data</vt:lpstr>
      <vt:lpstr>A125549608L_Latest</vt:lpstr>
      <vt:lpstr>A125549616L</vt:lpstr>
      <vt:lpstr>A125549616L_Data</vt:lpstr>
      <vt:lpstr>A125549616L_Latest</vt:lpstr>
      <vt:lpstr>A125549624L</vt:lpstr>
      <vt:lpstr>A125549624L_Data</vt:lpstr>
      <vt:lpstr>A125549624L_Latest</vt:lpstr>
      <vt:lpstr>A125549632L</vt:lpstr>
      <vt:lpstr>A125549632L_Data</vt:lpstr>
      <vt:lpstr>A125549632L_Latest</vt:lpstr>
      <vt:lpstr>A125549640L</vt:lpstr>
      <vt:lpstr>A125549640L_Data</vt:lpstr>
      <vt:lpstr>A125549640L_Latest</vt:lpstr>
      <vt:lpstr>A125549648F</vt:lpstr>
      <vt:lpstr>A125549648F_Data</vt:lpstr>
      <vt:lpstr>A125549648F_Latest</vt:lpstr>
      <vt:lpstr>A125549656F</vt:lpstr>
      <vt:lpstr>A125549656F_Data</vt:lpstr>
      <vt:lpstr>A125549656F_Latest</vt:lpstr>
      <vt:lpstr>A125549664F</vt:lpstr>
      <vt:lpstr>A125549664F_Data</vt:lpstr>
      <vt:lpstr>A125549664F_Latest</vt:lpstr>
      <vt:lpstr>A125549672F</vt:lpstr>
      <vt:lpstr>A125549672F_Data</vt:lpstr>
      <vt:lpstr>A125549672F_Latest</vt:lpstr>
      <vt:lpstr>A125549680F</vt:lpstr>
      <vt:lpstr>A125549680F_Data</vt:lpstr>
      <vt:lpstr>A125549680F_Latest</vt:lpstr>
      <vt:lpstr>A125549688X</vt:lpstr>
      <vt:lpstr>A125549688X_Data</vt:lpstr>
      <vt:lpstr>A125549688X_Latest</vt:lpstr>
      <vt:lpstr>A125549696X</vt:lpstr>
      <vt:lpstr>A125549696X_Data</vt:lpstr>
      <vt:lpstr>A125549696X_Latest</vt:lpstr>
      <vt:lpstr>A125549704L</vt:lpstr>
      <vt:lpstr>A125549704L_Data</vt:lpstr>
      <vt:lpstr>A125549704L_Latest</vt:lpstr>
      <vt:lpstr>A125549712L</vt:lpstr>
      <vt:lpstr>A125549712L_Data</vt:lpstr>
      <vt:lpstr>A125549712L_Latest</vt:lpstr>
      <vt:lpstr>A125549720L</vt:lpstr>
      <vt:lpstr>A125549720L_Data</vt:lpstr>
      <vt:lpstr>A125549720L_Latest</vt:lpstr>
      <vt:lpstr>A125549728F</vt:lpstr>
      <vt:lpstr>A125549728F_Data</vt:lpstr>
      <vt:lpstr>A125549728F_Latest</vt:lpstr>
      <vt:lpstr>A125549736F</vt:lpstr>
      <vt:lpstr>A125549736F_Data</vt:lpstr>
      <vt:lpstr>A125549736F_Latest</vt:lpstr>
      <vt:lpstr>A125549744F</vt:lpstr>
      <vt:lpstr>A125549744F_Data</vt:lpstr>
      <vt:lpstr>A125549744F_Latest</vt:lpstr>
      <vt:lpstr>A125549752F</vt:lpstr>
      <vt:lpstr>A125549752F_Data</vt:lpstr>
      <vt:lpstr>A125549752F_Latest</vt:lpstr>
      <vt:lpstr>A125549760F</vt:lpstr>
      <vt:lpstr>A125549760F_Data</vt:lpstr>
      <vt:lpstr>A125549760F_Latest</vt:lpstr>
      <vt:lpstr>A125549768X</vt:lpstr>
      <vt:lpstr>A125549768X_Data</vt:lpstr>
      <vt:lpstr>A125549768X_Latest</vt:lpstr>
      <vt:lpstr>A125549776X</vt:lpstr>
      <vt:lpstr>A125549776X_Data</vt:lpstr>
      <vt:lpstr>A125549776X_Latest</vt:lpstr>
      <vt:lpstr>A125549784X</vt:lpstr>
      <vt:lpstr>A125549784X_Data</vt:lpstr>
      <vt:lpstr>A125549784X_Latest</vt:lpstr>
      <vt:lpstr>A125549792X</vt:lpstr>
      <vt:lpstr>A125549792X_Data</vt:lpstr>
      <vt:lpstr>A125549792X_Latest</vt:lpstr>
      <vt:lpstr>A125549800L</vt:lpstr>
      <vt:lpstr>A125549800L_Data</vt:lpstr>
      <vt:lpstr>A125549800L_Latest</vt:lpstr>
      <vt:lpstr>A125549808F</vt:lpstr>
      <vt:lpstr>A125549808F_Data</vt:lpstr>
      <vt:lpstr>A125549808F_Latest</vt:lpstr>
      <vt:lpstr>A125549816F</vt:lpstr>
      <vt:lpstr>A125549816F_Data</vt:lpstr>
      <vt:lpstr>A125549816F_Latest</vt:lpstr>
      <vt:lpstr>A125549824F</vt:lpstr>
      <vt:lpstr>A125549824F_Data</vt:lpstr>
      <vt:lpstr>A125549824F_Latest</vt:lpstr>
      <vt:lpstr>A125549832F</vt:lpstr>
      <vt:lpstr>A125549832F_Data</vt:lpstr>
      <vt:lpstr>A125549832F_Latest</vt:lpstr>
      <vt:lpstr>A125549840F</vt:lpstr>
      <vt:lpstr>A125549840F_Data</vt:lpstr>
      <vt:lpstr>A125549840F_Latest</vt:lpstr>
      <vt:lpstr>A125549848X</vt:lpstr>
      <vt:lpstr>A125549848X_Data</vt:lpstr>
      <vt:lpstr>A125549848X_Latest</vt:lpstr>
      <vt:lpstr>A125549856X</vt:lpstr>
      <vt:lpstr>A125549856X_Data</vt:lpstr>
      <vt:lpstr>A125549856X_Latest</vt:lpstr>
      <vt:lpstr>A125549864X</vt:lpstr>
      <vt:lpstr>A125549864X_Data</vt:lpstr>
      <vt:lpstr>A125549864X_Latest</vt:lpstr>
      <vt:lpstr>A125549872X</vt:lpstr>
      <vt:lpstr>A125549872X_Data</vt:lpstr>
      <vt:lpstr>A125549872X_Latest</vt:lpstr>
      <vt:lpstr>A125549880X</vt:lpstr>
      <vt:lpstr>A125549880X_Data</vt:lpstr>
      <vt:lpstr>A125549880X_Latest</vt:lpstr>
      <vt:lpstr>A125549888T</vt:lpstr>
      <vt:lpstr>A125549888T_Data</vt:lpstr>
      <vt:lpstr>A125549888T_Latest</vt:lpstr>
      <vt:lpstr>A125549896T</vt:lpstr>
      <vt:lpstr>A125549896T_Data</vt:lpstr>
      <vt:lpstr>A125549896T_Latest</vt:lpstr>
      <vt:lpstr>A125549904F</vt:lpstr>
      <vt:lpstr>A125549904F_Data</vt:lpstr>
      <vt:lpstr>A125549904F_Latest</vt:lpstr>
      <vt:lpstr>A125549912F</vt:lpstr>
      <vt:lpstr>A125549912F_Data</vt:lpstr>
      <vt:lpstr>A125549912F_Latest</vt:lpstr>
      <vt:lpstr>A125549920F</vt:lpstr>
      <vt:lpstr>A125549920F_Data</vt:lpstr>
      <vt:lpstr>A125549920F_Latest</vt:lpstr>
      <vt:lpstr>A125549928X</vt:lpstr>
      <vt:lpstr>A125549928X_Data</vt:lpstr>
      <vt:lpstr>A125549928X_Latest</vt:lpstr>
      <vt:lpstr>A125549936X</vt:lpstr>
      <vt:lpstr>A125549936X_Data</vt:lpstr>
      <vt:lpstr>A125549936X_Latest</vt:lpstr>
      <vt:lpstr>A125549944X</vt:lpstr>
      <vt:lpstr>A125549944X_Data</vt:lpstr>
      <vt:lpstr>A125549944X_Latest</vt:lpstr>
      <vt:lpstr>A125549952X</vt:lpstr>
      <vt:lpstr>A125549952X_Data</vt:lpstr>
      <vt:lpstr>A125549952X_Latest</vt:lpstr>
      <vt:lpstr>A125549960X</vt:lpstr>
      <vt:lpstr>A125549960X_Data</vt:lpstr>
      <vt:lpstr>A125549960X_Latest</vt:lpstr>
      <vt:lpstr>A125549968T</vt:lpstr>
      <vt:lpstr>A125549968T_Data</vt:lpstr>
      <vt:lpstr>A125549968T_Latest</vt:lpstr>
      <vt:lpstr>A125549976T</vt:lpstr>
      <vt:lpstr>A125549976T_Data</vt:lpstr>
      <vt:lpstr>A125549976T_Latest</vt:lpstr>
      <vt:lpstr>A125549984T</vt:lpstr>
      <vt:lpstr>A125549984T_Data</vt:lpstr>
      <vt:lpstr>A125549984T_Latest</vt:lpstr>
      <vt:lpstr>A125549992T</vt:lpstr>
      <vt:lpstr>A125549992T_Data</vt:lpstr>
      <vt:lpstr>A125549992T_Latest</vt:lpstr>
      <vt:lpstr>A125550000L</vt:lpstr>
      <vt:lpstr>A125550000L_Data</vt:lpstr>
      <vt:lpstr>A125550000L_Latest</vt:lpstr>
      <vt:lpstr>A125550008F</vt:lpstr>
      <vt:lpstr>A125550008F_Data</vt:lpstr>
      <vt:lpstr>A125550008F_Latest</vt:lpstr>
      <vt:lpstr>A125550016F</vt:lpstr>
      <vt:lpstr>A125550016F_Data</vt:lpstr>
      <vt:lpstr>A125550016F_Latest</vt:lpstr>
      <vt:lpstr>A125550024F</vt:lpstr>
      <vt:lpstr>A125550024F_Data</vt:lpstr>
      <vt:lpstr>A125550024F_Latest</vt:lpstr>
      <vt:lpstr>A125550032F</vt:lpstr>
      <vt:lpstr>A125550032F_Data</vt:lpstr>
      <vt:lpstr>A125550032F_Latest</vt:lpstr>
      <vt:lpstr>A125550040F</vt:lpstr>
      <vt:lpstr>A125550040F_Data</vt:lpstr>
      <vt:lpstr>A125550040F_Latest</vt:lpstr>
      <vt:lpstr>A125550048X</vt:lpstr>
      <vt:lpstr>A125550048X_Data</vt:lpstr>
      <vt:lpstr>A125550048X_Latest</vt:lpstr>
      <vt:lpstr>A125550056X</vt:lpstr>
      <vt:lpstr>A125550056X_Data</vt:lpstr>
      <vt:lpstr>A125550056X_Latest</vt:lpstr>
      <vt:lpstr>A125550064X</vt:lpstr>
      <vt:lpstr>A125550064X_Data</vt:lpstr>
      <vt:lpstr>A125550064X_Latest</vt:lpstr>
      <vt:lpstr>A125550072X</vt:lpstr>
      <vt:lpstr>A125550072X_Data</vt:lpstr>
      <vt:lpstr>A125550072X_Latest</vt:lpstr>
      <vt:lpstr>A125550080X</vt:lpstr>
      <vt:lpstr>A125550080X_Data</vt:lpstr>
      <vt:lpstr>A125550080X_Latest</vt:lpstr>
      <vt:lpstr>A125550088T</vt:lpstr>
      <vt:lpstr>A125550088T_Data</vt:lpstr>
      <vt:lpstr>A125550088T_Latest</vt:lpstr>
      <vt:lpstr>A125550096T</vt:lpstr>
      <vt:lpstr>A125550096T_Data</vt:lpstr>
      <vt:lpstr>A125550096T_Latest</vt:lpstr>
      <vt:lpstr>A125550104F</vt:lpstr>
      <vt:lpstr>A125550104F_Data</vt:lpstr>
      <vt:lpstr>A125550104F_Latest</vt:lpstr>
      <vt:lpstr>A125550112F</vt:lpstr>
      <vt:lpstr>A125550112F_Data</vt:lpstr>
      <vt:lpstr>A125550112F_Latest</vt:lpstr>
      <vt:lpstr>A125550120F</vt:lpstr>
      <vt:lpstr>A125550120F_Data</vt:lpstr>
      <vt:lpstr>A125550120F_Latest</vt:lpstr>
      <vt:lpstr>A125550128X</vt:lpstr>
      <vt:lpstr>A125550128X_Data</vt:lpstr>
      <vt:lpstr>A125550128X_Latest</vt:lpstr>
      <vt:lpstr>A125550136X</vt:lpstr>
      <vt:lpstr>A125550136X_Data</vt:lpstr>
      <vt:lpstr>A125550136X_Latest</vt:lpstr>
      <vt:lpstr>A125550144X</vt:lpstr>
      <vt:lpstr>A125550144X_Data</vt:lpstr>
      <vt:lpstr>A125550144X_Latest</vt:lpstr>
      <vt:lpstr>A125550152X</vt:lpstr>
      <vt:lpstr>A125550152X_Data</vt:lpstr>
      <vt:lpstr>A125550152X_Latest</vt:lpstr>
      <vt:lpstr>A125550160X</vt:lpstr>
      <vt:lpstr>A125550160X_Data</vt:lpstr>
      <vt:lpstr>A125550160X_Latest</vt:lpstr>
      <vt:lpstr>A125550168T</vt:lpstr>
      <vt:lpstr>A125550168T_Data</vt:lpstr>
      <vt:lpstr>A125550168T_Latest</vt:lpstr>
      <vt:lpstr>A125550176T</vt:lpstr>
      <vt:lpstr>A125550176T_Data</vt:lpstr>
      <vt:lpstr>A125550176T_Latest</vt:lpstr>
      <vt:lpstr>A125550184T</vt:lpstr>
      <vt:lpstr>A125550184T_Data</vt:lpstr>
      <vt:lpstr>A125550184T_Latest</vt:lpstr>
      <vt:lpstr>A125550192T</vt:lpstr>
      <vt:lpstr>A125550192T_Data</vt:lpstr>
      <vt:lpstr>A125550192T_Latest</vt:lpstr>
      <vt:lpstr>A125550200F</vt:lpstr>
      <vt:lpstr>A125550200F_Data</vt:lpstr>
      <vt:lpstr>A125550200F_Latest</vt:lpstr>
      <vt:lpstr>A125550208X</vt:lpstr>
      <vt:lpstr>A125550208X_Data</vt:lpstr>
      <vt:lpstr>A125550208X_Latest</vt:lpstr>
      <vt:lpstr>A125550216X</vt:lpstr>
      <vt:lpstr>A125550216X_Data</vt:lpstr>
      <vt:lpstr>A125550216X_Latest</vt:lpstr>
      <vt:lpstr>A125550224X</vt:lpstr>
      <vt:lpstr>A125550224X_Data</vt:lpstr>
      <vt:lpstr>A125550224X_Latest</vt:lpstr>
      <vt:lpstr>A125550232X</vt:lpstr>
      <vt:lpstr>A125550232X_Data</vt:lpstr>
      <vt:lpstr>A125550232X_Latest</vt:lpstr>
      <vt:lpstr>A125550240X</vt:lpstr>
      <vt:lpstr>A125550240X_Data</vt:lpstr>
      <vt:lpstr>A125550240X_Latest</vt:lpstr>
      <vt:lpstr>A125550248T</vt:lpstr>
      <vt:lpstr>A125550248T_Data</vt:lpstr>
      <vt:lpstr>A125550248T_Latest</vt:lpstr>
      <vt:lpstr>A125550256T</vt:lpstr>
      <vt:lpstr>A125550256T_Data</vt:lpstr>
      <vt:lpstr>A125550256T_Latest</vt:lpstr>
      <vt:lpstr>A125550264T</vt:lpstr>
      <vt:lpstr>A125550264T_Data</vt:lpstr>
      <vt:lpstr>A125550264T_Latest</vt:lpstr>
      <vt:lpstr>A125550272T</vt:lpstr>
      <vt:lpstr>A125550272T_Data</vt:lpstr>
      <vt:lpstr>A125550272T_Latest</vt:lpstr>
      <vt:lpstr>A125550280T</vt:lpstr>
      <vt:lpstr>A125550280T_Data</vt:lpstr>
      <vt:lpstr>A125550280T_Latest</vt:lpstr>
      <vt:lpstr>A125550288K</vt:lpstr>
      <vt:lpstr>A125550288K_Data</vt:lpstr>
      <vt:lpstr>A125550288K_Latest</vt:lpstr>
      <vt:lpstr>A125550296K</vt:lpstr>
      <vt:lpstr>A125550296K_Data</vt:lpstr>
      <vt:lpstr>A125550296K_Latest</vt:lpstr>
      <vt:lpstr>A125550304X</vt:lpstr>
      <vt:lpstr>A125550304X_Data</vt:lpstr>
      <vt:lpstr>A125550304X_Latest</vt:lpstr>
      <vt:lpstr>A125550312X</vt:lpstr>
      <vt:lpstr>A125550312X_Data</vt:lpstr>
      <vt:lpstr>A125550312X_Latest</vt:lpstr>
      <vt:lpstr>A125550320X</vt:lpstr>
      <vt:lpstr>A125550320X_Data</vt:lpstr>
      <vt:lpstr>A125550320X_Latest</vt:lpstr>
      <vt:lpstr>A125550328T</vt:lpstr>
      <vt:lpstr>A125550328T_Data</vt:lpstr>
      <vt:lpstr>A125550328T_Latest</vt:lpstr>
      <vt:lpstr>A125550336T</vt:lpstr>
      <vt:lpstr>A125550336T_Data</vt:lpstr>
      <vt:lpstr>A125550336T_Latest</vt:lpstr>
      <vt:lpstr>A125550344T</vt:lpstr>
      <vt:lpstr>A125550344T_Data</vt:lpstr>
      <vt:lpstr>A125550344T_Latest</vt:lpstr>
      <vt:lpstr>A125550352T</vt:lpstr>
      <vt:lpstr>A125550352T_Data</vt:lpstr>
      <vt:lpstr>A125550352T_Latest</vt:lpstr>
      <vt:lpstr>A125550360T</vt:lpstr>
      <vt:lpstr>A125550360T_Data</vt:lpstr>
      <vt:lpstr>A125550360T_Latest</vt:lpstr>
      <vt:lpstr>A125550368K</vt:lpstr>
      <vt:lpstr>A125550368K_Data</vt:lpstr>
      <vt:lpstr>A125550368K_Latest</vt:lpstr>
      <vt:lpstr>A125550376K</vt:lpstr>
      <vt:lpstr>A125550376K_Data</vt:lpstr>
      <vt:lpstr>A125550376K_Latest</vt:lpstr>
      <vt:lpstr>A125550384K</vt:lpstr>
      <vt:lpstr>A125550384K_Data</vt:lpstr>
      <vt:lpstr>A125550384K_Latest</vt:lpstr>
      <vt:lpstr>A125550392K</vt:lpstr>
      <vt:lpstr>A125550392K_Data</vt:lpstr>
      <vt:lpstr>A125550392K_Latest</vt:lpstr>
      <vt:lpstr>A125550400X</vt:lpstr>
      <vt:lpstr>A125550400X_Data</vt:lpstr>
      <vt:lpstr>A125550400X_Latest</vt:lpstr>
      <vt:lpstr>A125550408T</vt:lpstr>
      <vt:lpstr>A125550408T_Data</vt:lpstr>
      <vt:lpstr>A125550408T_Latest</vt:lpstr>
      <vt:lpstr>A125550416T</vt:lpstr>
      <vt:lpstr>A125550416T_Data</vt:lpstr>
      <vt:lpstr>A125550416T_Latest</vt:lpstr>
      <vt:lpstr>A125550424T</vt:lpstr>
      <vt:lpstr>A125550424T_Data</vt:lpstr>
      <vt:lpstr>A125550424T_Latest</vt:lpstr>
      <vt:lpstr>A125550432T</vt:lpstr>
      <vt:lpstr>A125550432T_Data</vt:lpstr>
      <vt:lpstr>A125550432T_Latest</vt:lpstr>
      <vt:lpstr>A125550440T</vt:lpstr>
      <vt:lpstr>A125550440T_Data</vt:lpstr>
      <vt:lpstr>A125550440T_Latest</vt:lpstr>
      <vt:lpstr>A125550448K</vt:lpstr>
      <vt:lpstr>A125550448K_Data</vt:lpstr>
      <vt:lpstr>A125550448K_Latest</vt:lpstr>
      <vt:lpstr>A125550456K</vt:lpstr>
      <vt:lpstr>A125550456K_Data</vt:lpstr>
      <vt:lpstr>A125550456K_Latest</vt:lpstr>
      <vt:lpstr>A125550464K</vt:lpstr>
      <vt:lpstr>A125550464K_Data</vt:lpstr>
      <vt:lpstr>A125550464K_Latest</vt:lpstr>
      <vt:lpstr>A125550472K</vt:lpstr>
      <vt:lpstr>A125550472K_Data</vt:lpstr>
      <vt:lpstr>A125550472K_Latest</vt:lpstr>
      <vt:lpstr>A125550480K</vt:lpstr>
      <vt:lpstr>A125550480K_Data</vt:lpstr>
      <vt:lpstr>A125550480K_Latest</vt:lpstr>
      <vt:lpstr>A125550488C</vt:lpstr>
      <vt:lpstr>A125550488C_Data</vt:lpstr>
      <vt:lpstr>A125550488C_Latest</vt:lpstr>
      <vt:lpstr>A125550496C</vt:lpstr>
      <vt:lpstr>A125550496C_Data</vt:lpstr>
      <vt:lpstr>A125550496C_Latest</vt:lpstr>
      <vt:lpstr>A125550504T</vt:lpstr>
      <vt:lpstr>A125550504T_Data</vt:lpstr>
      <vt:lpstr>A125550504T_Latest</vt:lpstr>
      <vt:lpstr>A125550512T</vt:lpstr>
      <vt:lpstr>A125550512T_Data</vt:lpstr>
      <vt:lpstr>A125550512T_Latest</vt:lpstr>
      <vt:lpstr>A125550520T</vt:lpstr>
      <vt:lpstr>A125550520T_Data</vt:lpstr>
      <vt:lpstr>A125550520T_Latest</vt:lpstr>
      <vt:lpstr>A125550528K</vt:lpstr>
      <vt:lpstr>A125550528K_Data</vt:lpstr>
      <vt:lpstr>A125550528K_Latest</vt:lpstr>
      <vt:lpstr>A125550536K</vt:lpstr>
      <vt:lpstr>A125550536K_Data</vt:lpstr>
      <vt:lpstr>A125550536K_Latest</vt:lpstr>
      <vt:lpstr>A125550544K</vt:lpstr>
      <vt:lpstr>A125550544K_Data</vt:lpstr>
      <vt:lpstr>A125550544K_Latest</vt:lpstr>
      <vt:lpstr>A125550552K</vt:lpstr>
      <vt:lpstr>A125550552K_Data</vt:lpstr>
      <vt:lpstr>A125550552K_Latest</vt:lpstr>
      <vt:lpstr>A125550560K</vt:lpstr>
      <vt:lpstr>A125550560K_Data</vt:lpstr>
      <vt:lpstr>A125550560K_Latest</vt:lpstr>
      <vt:lpstr>A125550568C</vt:lpstr>
      <vt:lpstr>A125550568C_Data</vt:lpstr>
      <vt:lpstr>A125550568C_Latest</vt:lpstr>
      <vt:lpstr>A125550576C</vt:lpstr>
      <vt:lpstr>A125550576C_Data</vt:lpstr>
      <vt:lpstr>A125550576C_Latest</vt:lpstr>
      <vt:lpstr>A125550584C</vt:lpstr>
      <vt:lpstr>A125550584C_Data</vt:lpstr>
      <vt:lpstr>A125550584C_Latest</vt:lpstr>
      <vt:lpstr>A125550592C</vt:lpstr>
      <vt:lpstr>A125550592C_Data</vt:lpstr>
      <vt:lpstr>A125550592C_Latest</vt:lpstr>
      <vt:lpstr>A125550600T</vt:lpstr>
      <vt:lpstr>A125550600T_Data</vt:lpstr>
      <vt:lpstr>A125550600T_Latest</vt:lpstr>
      <vt:lpstr>A125550608K</vt:lpstr>
      <vt:lpstr>A125550608K_Data</vt:lpstr>
      <vt:lpstr>A125550608K_Latest</vt:lpstr>
      <vt:lpstr>A125550616K</vt:lpstr>
      <vt:lpstr>A125550616K_Data</vt:lpstr>
      <vt:lpstr>A125550616K_Latest</vt:lpstr>
      <vt:lpstr>A125550624K</vt:lpstr>
      <vt:lpstr>A125550624K_Data</vt:lpstr>
      <vt:lpstr>A125550624K_Latest</vt:lpstr>
      <vt:lpstr>A125550632K</vt:lpstr>
      <vt:lpstr>A125550632K_Data</vt:lpstr>
      <vt:lpstr>A125550632K_Latest</vt:lpstr>
      <vt:lpstr>A125550640K</vt:lpstr>
      <vt:lpstr>A125550640K_Data</vt:lpstr>
      <vt:lpstr>A125550640K_Latest</vt:lpstr>
      <vt:lpstr>A125550648C</vt:lpstr>
      <vt:lpstr>A125550648C_Data</vt:lpstr>
      <vt:lpstr>A125550648C_Latest</vt:lpstr>
      <vt:lpstr>A125550656C</vt:lpstr>
      <vt:lpstr>A125550656C_Data</vt:lpstr>
      <vt:lpstr>A125550656C_Latest</vt:lpstr>
      <vt:lpstr>A125550664C</vt:lpstr>
      <vt:lpstr>A125550664C_Data</vt:lpstr>
      <vt:lpstr>A125550664C_Latest</vt:lpstr>
      <vt:lpstr>A125550672C</vt:lpstr>
      <vt:lpstr>A125550672C_Data</vt:lpstr>
      <vt:lpstr>A125550672C_Latest</vt:lpstr>
      <vt:lpstr>A125550680C</vt:lpstr>
      <vt:lpstr>A125550680C_Data</vt:lpstr>
      <vt:lpstr>A125550680C_Latest</vt:lpstr>
      <vt:lpstr>A125550688W</vt:lpstr>
      <vt:lpstr>A125550688W_Data</vt:lpstr>
      <vt:lpstr>A125550688W_Latest</vt:lpstr>
      <vt:lpstr>A125550696W</vt:lpstr>
      <vt:lpstr>A125550696W_Data</vt:lpstr>
      <vt:lpstr>A125550696W_Latest</vt:lpstr>
      <vt:lpstr>A125550704K</vt:lpstr>
      <vt:lpstr>A125550704K_Data</vt:lpstr>
      <vt:lpstr>A125550704K_Latest</vt:lpstr>
      <vt:lpstr>A125550712K</vt:lpstr>
      <vt:lpstr>A125550712K_Data</vt:lpstr>
      <vt:lpstr>A125550712K_Latest</vt:lpstr>
      <vt:lpstr>A125550720K</vt:lpstr>
      <vt:lpstr>A125550720K_Data</vt:lpstr>
      <vt:lpstr>A125550720K_Latest</vt:lpstr>
      <vt:lpstr>A125550728C</vt:lpstr>
      <vt:lpstr>A125550728C_Data</vt:lpstr>
      <vt:lpstr>A125550728C_Latest</vt:lpstr>
      <vt:lpstr>A125550736C</vt:lpstr>
      <vt:lpstr>A125550736C_Data</vt:lpstr>
      <vt:lpstr>A125550736C_Latest</vt:lpstr>
      <vt:lpstr>A125550744C</vt:lpstr>
      <vt:lpstr>A125550744C_Data</vt:lpstr>
      <vt:lpstr>A125550744C_Latest</vt:lpstr>
      <vt:lpstr>A125550752C</vt:lpstr>
      <vt:lpstr>A125550752C_Data</vt:lpstr>
      <vt:lpstr>A125550752C_Latest</vt:lpstr>
      <vt:lpstr>A125550760C</vt:lpstr>
      <vt:lpstr>A125550760C_Data</vt:lpstr>
      <vt:lpstr>A125550760C_Latest</vt:lpstr>
      <vt:lpstr>A125550768W</vt:lpstr>
      <vt:lpstr>A125550768W_Data</vt:lpstr>
      <vt:lpstr>A125550768W_Latest</vt:lpstr>
      <vt:lpstr>A125550776W</vt:lpstr>
      <vt:lpstr>A125550776W_Data</vt:lpstr>
      <vt:lpstr>A125550776W_Latest</vt:lpstr>
      <vt:lpstr>A125550784W</vt:lpstr>
      <vt:lpstr>A125550784W_Data</vt:lpstr>
      <vt:lpstr>A125550784W_Latest</vt:lpstr>
      <vt:lpstr>A125550792W</vt:lpstr>
      <vt:lpstr>A125550792W_Data</vt:lpstr>
      <vt:lpstr>A125550792W_Latest</vt:lpstr>
      <vt:lpstr>A125550800K</vt:lpstr>
      <vt:lpstr>A125550800K_Data</vt:lpstr>
      <vt:lpstr>A125550800K_Latest</vt:lpstr>
      <vt:lpstr>A125550808C</vt:lpstr>
      <vt:lpstr>A125550808C_Data</vt:lpstr>
      <vt:lpstr>A125550808C_Latest</vt:lpstr>
      <vt:lpstr>A125550816C</vt:lpstr>
      <vt:lpstr>A125550816C_Data</vt:lpstr>
      <vt:lpstr>A125550816C_Latest</vt:lpstr>
      <vt:lpstr>A125550824C</vt:lpstr>
      <vt:lpstr>A125550824C_Data</vt:lpstr>
      <vt:lpstr>A125550824C_Latest</vt:lpstr>
      <vt:lpstr>A125550832C</vt:lpstr>
      <vt:lpstr>A125550832C_Data</vt:lpstr>
      <vt:lpstr>A125550832C_Latest</vt:lpstr>
      <vt:lpstr>A125550840C</vt:lpstr>
      <vt:lpstr>A125550840C_Data</vt:lpstr>
      <vt:lpstr>A125550840C_Latest</vt:lpstr>
      <vt:lpstr>A125550848W</vt:lpstr>
      <vt:lpstr>A125550848W_Data</vt:lpstr>
      <vt:lpstr>A125550848W_Latest</vt:lpstr>
      <vt:lpstr>A125550856W</vt:lpstr>
      <vt:lpstr>A125550856W_Data</vt:lpstr>
      <vt:lpstr>A125550856W_Latest</vt:lpstr>
      <vt:lpstr>A125550864W</vt:lpstr>
      <vt:lpstr>A125550864W_Data</vt:lpstr>
      <vt:lpstr>A125550864W_Latest</vt:lpstr>
      <vt:lpstr>A125550872W</vt:lpstr>
      <vt:lpstr>A125550872W_Data</vt:lpstr>
      <vt:lpstr>A125550872W_Latest</vt:lpstr>
      <vt:lpstr>A125550880W</vt:lpstr>
      <vt:lpstr>A125550880W_Data</vt:lpstr>
      <vt:lpstr>A125550880W_Latest</vt:lpstr>
      <vt:lpstr>A125550888R</vt:lpstr>
      <vt:lpstr>A125550888R_Data</vt:lpstr>
      <vt:lpstr>A125550888R_Latest</vt:lpstr>
      <vt:lpstr>A125550896R</vt:lpstr>
      <vt:lpstr>A125550896R_Data</vt:lpstr>
      <vt:lpstr>A125550896R_Latest</vt:lpstr>
      <vt:lpstr>A125550904C</vt:lpstr>
      <vt:lpstr>A125550904C_Data</vt:lpstr>
      <vt:lpstr>A125550904C_Latest</vt:lpstr>
      <vt:lpstr>A125550912C</vt:lpstr>
      <vt:lpstr>A125550912C_Data</vt:lpstr>
      <vt:lpstr>A125550912C_Latest</vt:lpstr>
      <vt:lpstr>A125550920C</vt:lpstr>
      <vt:lpstr>A125550920C_Data</vt:lpstr>
      <vt:lpstr>A125550920C_Latest</vt:lpstr>
      <vt:lpstr>A125550928W</vt:lpstr>
      <vt:lpstr>A125550928W_Data</vt:lpstr>
      <vt:lpstr>A125550928W_Latest</vt:lpstr>
      <vt:lpstr>A125550936W</vt:lpstr>
      <vt:lpstr>A125550936W_Data</vt:lpstr>
      <vt:lpstr>A125550936W_Latest</vt:lpstr>
      <vt:lpstr>A125550944W</vt:lpstr>
      <vt:lpstr>A125550944W_Data</vt:lpstr>
      <vt:lpstr>A125550944W_Latest</vt:lpstr>
      <vt:lpstr>A125550952W</vt:lpstr>
      <vt:lpstr>A125550952W_Data</vt:lpstr>
      <vt:lpstr>A125550952W_Latest</vt:lpstr>
      <vt:lpstr>A125550960W</vt:lpstr>
      <vt:lpstr>A125550960W_Data</vt:lpstr>
      <vt:lpstr>A125550960W_Latest</vt:lpstr>
      <vt:lpstr>A125550968R</vt:lpstr>
      <vt:lpstr>A125550968R_Data</vt:lpstr>
      <vt:lpstr>A125550968R_Latest</vt:lpstr>
      <vt:lpstr>A125550976R</vt:lpstr>
      <vt:lpstr>A125550976R_Data</vt:lpstr>
      <vt:lpstr>A125550976R_Latest</vt:lpstr>
      <vt:lpstr>A125550984R</vt:lpstr>
      <vt:lpstr>A125550984R_Data</vt:lpstr>
      <vt:lpstr>A125550984R_Latest</vt:lpstr>
      <vt:lpstr>A125550992R</vt:lpstr>
      <vt:lpstr>A125550992R_Data</vt:lpstr>
      <vt:lpstr>A125550992R_Latest</vt:lpstr>
      <vt:lpstr>A125551000F</vt:lpstr>
      <vt:lpstr>A125551000F_Data</vt:lpstr>
      <vt:lpstr>A125551000F_Latest</vt:lpstr>
      <vt:lpstr>A125551008X</vt:lpstr>
      <vt:lpstr>A125551008X_Data</vt:lpstr>
      <vt:lpstr>A125551008X_Latest</vt:lpstr>
      <vt:lpstr>A125551016X</vt:lpstr>
      <vt:lpstr>A125551016X_Data</vt:lpstr>
      <vt:lpstr>A125551016X_Latest</vt:lpstr>
      <vt:lpstr>A125551024X</vt:lpstr>
      <vt:lpstr>A125551024X_Data</vt:lpstr>
      <vt:lpstr>A125551024X_Latest</vt:lpstr>
      <vt:lpstr>A125551032X</vt:lpstr>
      <vt:lpstr>A125551032X_Data</vt:lpstr>
      <vt:lpstr>A125551032X_Latest</vt:lpstr>
      <vt:lpstr>A125551040X</vt:lpstr>
      <vt:lpstr>A125551040X_Data</vt:lpstr>
      <vt:lpstr>A125551040X_Latest</vt:lpstr>
      <vt:lpstr>A125551048T</vt:lpstr>
      <vt:lpstr>A125551048T_Data</vt:lpstr>
      <vt:lpstr>A125551048T_Latest</vt:lpstr>
      <vt:lpstr>A125551056T</vt:lpstr>
      <vt:lpstr>A125551056T_Data</vt:lpstr>
      <vt:lpstr>A125551056T_Latest</vt:lpstr>
      <vt:lpstr>A125551064T</vt:lpstr>
      <vt:lpstr>A125551064T_Data</vt:lpstr>
      <vt:lpstr>A125551064T_Latest</vt:lpstr>
      <vt:lpstr>A125551072T</vt:lpstr>
      <vt:lpstr>A125551072T_Data</vt:lpstr>
      <vt:lpstr>A125551072T_Latest</vt:lpstr>
      <vt:lpstr>A125551080T</vt:lpstr>
      <vt:lpstr>A125551080T_Data</vt:lpstr>
      <vt:lpstr>A125551080T_Latest</vt:lpstr>
      <vt:lpstr>A125551088K</vt:lpstr>
      <vt:lpstr>A125551088K_Data</vt:lpstr>
      <vt:lpstr>A125551088K_Latest</vt:lpstr>
      <vt:lpstr>A125551096K</vt:lpstr>
      <vt:lpstr>A125551096K_Data</vt:lpstr>
      <vt:lpstr>A125551096K_Latest</vt:lpstr>
      <vt:lpstr>A125551104X</vt:lpstr>
      <vt:lpstr>A125551104X_Data</vt:lpstr>
      <vt:lpstr>A125551104X_Latest</vt:lpstr>
      <vt:lpstr>A125551112X</vt:lpstr>
      <vt:lpstr>A125551112X_Data</vt:lpstr>
      <vt:lpstr>A125551112X_Latest</vt:lpstr>
      <vt:lpstr>A125551120X</vt:lpstr>
      <vt:lpstr>A125551120X_Data</vt:lpstr>
      <vt:lpstr>A125551120X_Latest</vt:lpstr>
      <vt:lpstr>A125551128T</vt:lpstr>
      <vt:lpstr>A125551128T_Data</vt:lpstr>
      <vt:lpstr>A125551128T_Latest</vt:lpstr>
      <vt:lpstr>A125551136T</vt:lpstr>
      <vt:lpstr>A125551136T_Data</vt:lpstr>
      <vt:lpstr>A125551136T_Latest</vt:lpstr>
      <vt:lpstr>A125551144T</vt:lpstr>
      <vt:lpstr>A125551144T_Data</vt:lpstr>
      <vt:lpstr>A125551144T_Latest</vt:lpstr>
      <vt:lpstr>A125551152T</vt:lpstr>
      <vt:lpstr>A125551152T_Data</vt:lpstr>
      <vt:lpstr>A125551152T_Latest</vt:lpstr>
      <vt:lpstr>A125551160T</vt:lpstr>
      <vt:lpstr>A125551160T_Data</vt:lpstr>
      <vt:lpstr>A125551160T_Latest</vt:lpstr>
      <vt:lpstr>A125551168K</vt:lpstr>
      <vt:lpstr>A125551168K_Data</vt:lpstr>
      <vt:lpstr>A125551168K_Latest</vt:lpstr>
      <vt:lpstr>A125551176K</vt:lpstr>
      <vt:lpstr>A125551176K_Data</vt:lpstr>
      <vt:lpstr>A125551176K_Latest</vt:lpstr>
      <vt:lpstr>A125551184K</vt:lpstr>
      <vt:lpstr>A125551184K_Data</vt:lpstr>
      <vt:lpstr>A125551184K_Latest</vt:lpstr>
      <vt:lpstr>A125551192K</vt:lpstr>
      <vt:lpstr>A125551192K_Data</vt:lpstr>
      <vt:lpstr>A125551192K_Latest</vt:lpstr>
      <vt:lpstr>A125551200X</vt:lpstr>
      <vt:lpstr>A125551200X_Data</vt:lpstr>
      <vt:lpstr>A125551200X_Latest</vt:lpstr>
      <vt:lpstr>A125551208T</vt:lpstr>
      <vt:lpstr>A125551208T_Data</vt:lpstr>
      <vt:lpstr>A125551208T_Latest</vt:lpstr>
      <vt:lpstr>A125551216T</vt:lpstr>
      <vt:lpstr>A125551216T_Data</vt:lpstr>
      <vt:lpstr>A125551216T_Latest</vt:lpstr>
      <vt:lpstr>A125551224T</vt:lpstr>
      <vt:lpstr>A125551224T_Data</vt:lpstr>
      <vt:lpstr>A125551224T_Latest</vt:lpstr>
      <vt:lpstr>A125551232T</vt:lpstr>
      <vt:lpstr>A125551232T_Data</vt:lpstr>
      <vt:lpstr>A125551232T_Latest</vt:lpstr>
      <vt:lpstr>A125551240T</vt:lpstr>
      <vt:lpstr>A125551240T_Data</vt:lpstr>
      <vt:lpstr>A125551240T_Latest</vt:lpstr>
      <vt:lpstr>A125551248K</vt:lpstr>
      <vt:lpstr>A125551248K_Data</vt:lpstr>
      <vt:lpstr>A125551248K_Latest</vt:lpstr>
      <vt:lpstr>A125551256K</vt:lpstr>
      <vt:lpstr>A125551256K_Data</vt:lpstr>
      <vt:lpstr>A125551256K_Latest</vt:lpstr>
      <vt:lpstr>A125551264K</vt:lpstr>
      <vt:lpstr>A125551264K_Data</vt:lpstr>
      <vt:lpstr>A125551264K_Latest</vt:lpstr>
      <vt:lpstr>A125551272K</vt:lpstr>
      <vt:lpstr>A125551272K_Data</vt:lpstr>
      <vt:lpstr>A125551272K_Latest</vt:lpstr>
      <vt:lpstr>A125551280K</vt:lpstr>
      <vt:lpstr>A125551280K_Data</vt:lpstr>
      <vt:lpstr>A125551280K_Latest</vt:lpstr>
      <vt:lpstr>A125551288C</vt:lpstr>
      <vt:lpstr>A125551288C_Data</vt:lpstr>
      <vt:lpstr>A125551288C_Latest</vt:lpstr>
      <vt:lpstr>A125551289F</vt:lpstr>
      <vt:lpstr>A125551289F_Data</vt:lpstr>
      <vt:lpstr>A125551289F_Latest</vt:lpstr>
      <vt:lpstr>A125551296C</vt:lpstr>
      <vt:lpstr>A125551296C_Data</vt:lpstr>
      <vt:lpstr>A125551296C_Latest</vt:lpstr>
      <vt:lpstr>A125551297F</vt:lpstr>
      <vt:lpstr>A125551297F_Data</vt:lpstr>
      <vt:lpstr>A125551297F_Latest</vt:lpstr>
      <vt:lpstr>A125551304T</vt:lpstr>
      <vt:lpstr>A125551304T_Data</vt:lpstr>
      <vt:lpstr>A125551304T_Latest</vt:lpstr>
      <vt:lpstr>A125551305V</vt:lpstr>
      <vt:lpstr>A125551305V_Data</vt:lpstr>
      <vt:lpstr>A125551305V_Latest</vt:lpstr>
      <vt:lpstr>A125551312T</vt:lpstr>
      <vt:lpstr>A125551312T_Data</vt:lpstr>
      <vt:lpstr>A125551312T_Latest</vt:lpstr>
      <vt:lpstr>A125551313V</vt:lpstr>
      <vt:lpstr>A125551313V_Data</vt:lpstr>
      <vt:lpstr>A125551313V_Latest</vt:lpstr>
      <vt:lpstr>A125551320T</vt:lpstr>
      <vt:lpstr>A125551320T_Data</vt:lpstr>
      <vt:lpstr>A125551320T_Latest</vt:lpstr>
      <vt:lpstr>A125551321V</vt:lpstr>
      <vt:lpstr>A125551321V_Data</vt:lpstr>
      <vt:lpstr>A125551321V_Latest</vt:lpstr>
      <vt:lpstr>A125551328K</vt:lpstr>
      <vt:lpstr>A125551328K_Data</vt:lpstr>
      <vt:lpstr>A125551328K_Latest</vt:lpstr>
      <vt:lpstr>A125551329L</vt:lpstr>
      <vt:lpstr>A125551329L_Data</vt:lpstr>
      <vt:lpstr>A125551329L_Latest</vt:lpstr>
      <vt:lpstr>A125551336K</vt:lpstr>
      <vt:lpstr>A125551336K_Data</vt:lpstr>
      <vt:lpstr>A125551336K_Latest</vt:lpstr>
      <vt:lpstr>A125551337L</vt:lpstr>
      <vt:lpstr>A125551337L_Data</vt:lpstr>
      <vt:lpstr>A125551337L_Latest</vt:lpstr>
      <vt:lpstr>A125551344K</vt:lpstr>
      <vt:lpstr>A125551344K_Data</vt:lpstr>
      <vt:lpstr>A125551344K_Latest</vt:lpstr>
      <vt:lpstr>A125551345L</vt:lpstr>
      <vt:lpstr>A125551345L_Data</vt:lpstr>
      <vt:lpstr>A125551345L_Latest</vt:lpstr>
      <vt:lpstr>A125551352K</vt:lpstr>
      <vt:lpstr>A125551352K_Data</vt:lpstr>
      <vt:lpstr>A125551352K_Latest</vt:lpstr>
      <vt:lpstr>A125551353L</vt:lpstr>
      <vt:lpstr>A125551353L_Data</vt:lpstr>
      <vt:lpstr>A125551353L_Latest</vt:lpstr>
      <vt:lpstr>A125551360K</vt:lpstr>
      <vt:lpstr>A125551360K_Data</vt:lpstr>
      <vt:lpstr>A125551360K_Latest</vt:lpstr>
      <vt:lpstr>A125551361L</vt:lpstr>
      <vt:lpstr>A125551361L_Data</vt:lpstr>
      <vt:lpstr>A125551361L_Latest</vt:lpstr>
      <vt:lpstr>A125551368C</vt:lpstr>
      <vt:lpstr>A125551368C_Data</vt:lpstr>
      <vt:lpstr>A125551368C_Latest</vt:lpstr>
      <vt:lpstr>A125551369F</vt:lpstr>
      <vt:lpstr>A125551369F_Data</vt:lpstr>
      <vt:lpstr>A125551369F_Latest</vt:lpstr>
      <vt:lpstr>A125551376C</vt:lpstr>
      <vt:lpstr>A125551376C_Data</vt:lpstr>
      <vt:lpstr>A125551376C_Latest</vt:lpstr>
      <vt:lpstr>A125551377F</vt:lpstr>
      <vt:lpstr>A125551377F_Data</vt:lpstr>
      <vt:lpstr>A125551377F_Latest</vt:lpstr>
      <vt:lpstr>A125551384C</vt:lpstr>
      <vt:lpstr>A125551384C_Data</vt:lpstr>
      <vt:lpstr>A125551384C_Latest</vt:lpstr>
      <vt:lpstr>A125551385F</vt:lpstr>
      <vt:lpstr>A125551385F_Data</vt:lpstr>
      <vt:lpstr>A125551385F_Latest</vt:lpstr>
      <vt:lpstr>A125551392C</vt:lpstr>
      <vt:lpstr>A125551392C_Data</vt:lpstr>
      <vt:lpstr>A125551392C_Latest</vt:lpstr>
      <vt:lpstr>A125551393F</vt:lpstr>
      <vt:lpstr>A125551393F_Data</vt:lpstr>
      <vt:lpstr>A125551393F_Latest</vt:lpstr>
      <vt:lpstr>A125551400T</vt:lpstr>
      <vt:lpstr>A125551400T_Data</vt:lpstr>
      <vt:lpstr>A125551400T_Latest</vt:lpstr>
      <vt:lpstr>A125551401V</vt:lpstr>
      <vt:lpstr>A125551401V_Data</vt:lpstr>
      <vt:lpstr>A125551401V_Latest</vt:lpstr>
      <vt:lpstr>A125551408K</vt:lpstr>
      <vt:lpstr>A125551408K_Data</vt:lpstr>
      <vt:lpstr>A125551408K_Latest</vt:lpstr>
      <vt:lpstr>A125551409L</vt:lpstr>
      <vt:lpstr>A125551409L_Data</vt:lpstr>
      <vt:lpstr>A125551409L_Latest</vt:lpstr>
      <vt:lpstr>A125551416K</vt:lpstr>
      <vt:lpstr>A125551416K_Data</vt:lpstr>
      <vt:lpstr>A125551416K_Latest</vt:lpstr>
      <vt:lpstr>A125551417L</vt:lpstr>
      <vt:lpstr>A125551417L_Data</vt:lpstr>
      <vt:lpstr>A125551417L_Latest</vt:lpstr>
      <vt:lpstr>A125551424K</vt:lpstr>
      <vt:lpstr>A125551424K_Data</vt:lpstr>
      <vt:lpstr>A125551424K_Latest</vt:lpstr>
      <vt:lpstr>A125551425L</vt:lpstr>
      <vt:lpstr>A125551425L_Data</vt:lpstr>
      <vt:lpstr>A125551425L_Latest</vt:lpstr>
      <vt:lpstr>A125551432K</vt:lpstr>
      <vt:lpstr>A125551432K_Data</vt:lpstr>
      <vt:lpstr>A125551432K_Latest</vt:lpstr>
      <vt:lpstr>A125551433L</vt:lpstr>
      <vt:lpstr>A125551433L_Data</vt:lpstr>
      <vt:lpstr>A125551433L_Latest</vt:lpstr>
      <vt:lpstr>A125551440K</vt:lpstr>
      <vt:lpstr>A125551440K_Data</vt:lpstr>
      <vt:lpstr>A125551440K_Latest</vt:lpstr>
      <vt:lpstr>A125551441L</vt:lpstr>
      <vt:lpstr>A125551441L_Data</vt:lpstr>
      <vt:lpstr>A125551441L_Latest</vt:lpstr>
      <vt:lpstr>A125551448C</vt:lpstr>
      <vt:lpstr>A125551448C_Data</vt:lpstr>
      <vt:lpstr>A125551448C_Latest</vt:lpstr>
      <vt:lpstr>A125551449F</vt:lpstr>
      <vt:lpstr>A125551449F_Data</vt:lpstr>
      <vt:lpstr>A125551449F_Latest</vt:lpstr>
      <vt:lpstr>A125551456C</vt:lpstr>
      <vt:lpstr>A125551456C_Data</vt:lpstr>
      <vt:lpstr>A125551456C_Latest</vt:lpstr>
      <vt:lpstr>A125551457F</vt:lpstr>
      <vt:lpstr>A125551457F_Data</vt:lpstr>
      <vt:lpstr>A125551457F_Latest</vt:lpstr>
      <vt:lpstr>A125551464C</vt:lpstr>
      <vt:lpstr>A125551464C_Data</vt:lpstr>
      <vt:lpstr>A125551464C_Latest</vt:lpstr>
      <vt:lpstr>A125551465F</vt:lpstr>
      <vt:lpstr>A125551465F_Data</vt:lpstr>
      <vt:lpstr>A125551465F_Latest</vt:lpstr>
      <vt:lpstr>A125551472C</vt:lpstr>
      <vt:lpstr>A125551472C_Data</vt:lpstr>
      <vt:lpstr>A125551472C_Latest</vt:lpstr>
      <vt:lpstr>A125551473F</vt:lpstr>
      <vt:lpstr>A125551473F_Data</vt:lpstr>
      <vt:lpstr>A125551473F_Latest</vt:lpstr>
      <vt:lpstr>A125551480C</vt:lpstr>
      <vt:lpstr>A125551480C_Data</vt:lpstr>
      <vt:lpstr>A125551480C_Latest</vt:lpstr>
      <vt:lpstr>A125551481F</vt:lpstr>
      <vt:lpstr>A125551481F_Data</vt:lpstr>
      <vt:lpstr>A125551481F_Latest</vt:lpstr>
      <vt:lpstr>A125551488W</vt:lpstr>
      <vt:lpstr>A125551488W_Data</vt:lpstr>
      <vt:lpstr>A125551488W_Latest</vt:lpstr>
      <vt:lpstr>A125551489X</vt:lpstr>
      <vt:lpstr>A125551489X_Data</vt:lpstr>
      <vt:lpstr>A125551489X_Latest</vt:lpstr>
      <vt:lpstr>A125551496W</vt:lpstr>
      <vt:lpstr>A125551496W_Data</vt:lpstr>
      <vt:lpstr>A125551496W_Latest</vt:lpstr>
      <vt:lpstr>A125551497X</vt:lpstr>
      <vt:lpstr>A125551497X_Data</vt:lpstr>
      <vt:lpstr>A125551497X_Latest</vt:lpstr>
      <vt:lpstr>A125551504K</vt:lpstr>
      <vt:lpstr>A125551504K_Data</vt:lpstr>
      <vt:lpstr>A125551504K_Latest</vt:lpstr>
      <vt:lpstr>A125551505L</vt:lpstr>
      <vt:lpstr>A125551505L_Data</vt:lpstr>
      <vt:lpstr>A125551505L_Latest</vt:lpstr>
      <vt:lpstr>A125551512K</vt:lpstr>
      <vt:lpstr>A125551512K_Data</vt:lpstr>
      <vt:lpstr>A125551512K_Latest</vt:lpstr>
      <vt:lpstr>A125551513L</vt:lpstr>
      <vt:lpstr>A125551513L_Data</vt:lpstr>
      <vt:lpstr>A125551513L_Latest</vt:lpstr>
      <vt:lpstr>A125551520K</vt:lpstr>
      <vt:lpstr>A125551520K_Data</vt:lpstr>
      <vt:lpstr>A125551520K_Latest</vt:lpstr>
      <vt:lpstr>A125551521L</vt:lpstr>
      <vt:lpstr>A125551521L_Data</vt:lpstr>
      <vt:lpstr>A125551521L_Latest</vt:lpstr>
      <vt:lpstr>A125551528C</vt:lpstr>
      <vt:lpstr>A125551528C_Data</vt:lpstr>
      <vt:lpstr>A125551528C_Latest</vt:lpstr>
      <vt:lpstr>A125551529F</vt:lpstr>
      <vt:lpstr>A125551529F_Data</vt:lpstr>
      <vt:lpstr>A125551529F_Latest</vt:lpstr>
      <vt:lpstr>A125551536C</vt:lpstr>
      <vt:lpstr>A125551536C_Data</vt:lpstr>
      <vt:lpstr>A125551536C_Latest</vt:lpstr>
      <vt:lpstr>A125551537F</vt:lpstr>
      <vt:lpstr>A125551537F_Data</vt:lpstr>
      <vt:lpstr>A125551537F_Latest</vt:lpstr>
      <vt:lpstr>A125551544C</vt:lpstr>
      <vt:lpstr>A125551544C_Data</vt:lpstr>
      <vt:lpstr>A125551544C_Latest</vt:lpstr>
      <vt:lpstr>A125551545F</vt:lpstr>
      <vt:lpstr>A125551545F_Data</vt:lpstr>
      <vt:lpstr>A125551545F_Latest</vt:lpstr>
      <vt:lpstr>A125551552C</vt:lpstr>
      <vt:lpstr>A125551552C_Data</vt:lpstr>
      <vt:lpstr>A125551552C_Latest</vt:lpstr>
      <vt:lpstr>A125551553F</vt:lpstr>
      <vt:lpstr>A125551553F_Data</vt:lpstr>
      <vt:lpstr>A125551553F_Latest</vt:lpstr>
      <vt:lpstr>A125551560C</vt:lpstr>
      <vt:lpstr>A125551560C_Data</vt:lpstr>
      <vt:lpstr>A125551560C_Latest</vt:lpstr>
      <vt:lpstr>A125551561F</vt:lpstr>
      <vt:lpstr>A125551561F_Data</vt:lpstr>
      <vt:lpstr>A125551561F_Latest</vt:lpstr>
      <vt:lpstr>A125551568W</vt:lpstr>
      <vt:lpstr>A125551568W_Data</vt:lpstr>
      <vt:lpstr>A125551568W_Latest</vt:lpstr>
      <vt:lpstr>A125551569X</vt:lpstr>
      <vt:lpstr>A125551569X_Data</vt:lpstr>
      <vt:lpstr>A125551569X_Latest</vt:lpstr>
      <vt:lpstr>A125551576W</vt:lpstr>
      <vt:lpstr>A125551576W_Data</vt:lpstr>
      <vt:lpstr>A125551576W_Latest</vt:lpstr>
      <vt:lpstr>A125551577X</vt:lpstr>
      <vt:lpstr>A125551577X_Data</vt:lpstr>
      <vt:lpstr>A125551577X_Latest</vt:lpstr>
      <vt:lpstr>A125551584W</vt:lpstr>
      <vt:lpstr>A125551584W_Data</vt:lpstr>
      <vt:lpstr>A125551584W_Latest</vt:lpstr>
      <vt:lpstr>A125551585X</vt:lpstr>
      <vt:lpstr>A125551585X_Data</vt:lpstr>
      <vt:lpstr>A125551585X_Latest</vt:lpstr>
      <vt:lpstr>A125551592W</vt:lpstr>
      <vt:lpstr>A125551592W_Data</vt:lpstr>
      <vt:lpstr>A125551592W_Latest</vt:lpstr>
      <vt:lpstr>A125551593X</vt:lpstr>
      <vt:lpstr>A125551593X_Data</vt:lpstr>
      <vt:lpstr>A125551593X_Latest</vt:lpstr>
      <vt:lpstr>A125551600K</vt:lpstr>
      <vt:lpstr>A125551600K_Data</vt:lpstr>
      <vt:lpstr>A125551600K_Latest</vt:lpstr>
      <vt:lpstr>A125551601L</vt:lpstr>
      <vt:lpstr>A125551601L_Data</vt:lpstr>
      <vt:lpstr>A125551601L_Latest</vt:lpstr>
      <vt:lpstr>A125551608C</vt:lpstr>
      <vt:lpstr>A125551608C_Data</vt:lpstr>
      <vt:lpstr>A125551608C_Latest</vt:lpstr>
      <vt:lpstr>A125551609F</vt:lpstr>
      <vt:lpstr>A125551609F_Data</vt:lpstr>
      <vt:lpstr>A125551609F_Latest</vt:lpstr>
      <vt:lpstr>A125551616C</vt:lpstr>
      <vt:lpstr>A125551616C_Data</vt:lpstr>
      <vt:lpstr>A125551616C_Latest</vt:lpstr>
      <vt:lpstr>A125551617F</vt:lpstr>
      <vt:lpstr>A125551617F_Data</vt:lpstr>
      <vt:lpstr>A125551617F_Latest</vt:lpstr>
      <vt:lpstr>A125551624C</vt:lpstr>
      <vt:lpstr>A125551624C_Data</vt:lpstr>
      <vt:lpstr>A125551624C_Latest</vt:lpstr>
      <vt:lpstr>A125551625F</vt:lpstr>
      <vt:lpstr>A125551625F_Data</vt:lpstr>
      <vt:lpstr>A125551625F_Latest</vt:lpstr>
      <vt:lpstr>A125551632C</vt:lpstr>
      <vt:lpstr>A125551632C_Data</vt:lpstr>
      <vt:lpstr>A125551632C_Latest</vt:lpstr>
      <vt:lpstr>A125551633F</vt:lpstr>
      <vt:lpstr>A125551633F_Data</vt:lpstr>
      <vt:lpstr>A125551633F_Latest</vt:lpstr>
      <vt:lpstr>A125551640C</vt:lpstr>
      <vt:lpstr>A125551640C_Data</vt:lpstr>
      <vt:lpstr>A125551640C_Latest</vt:lpstr>
      <vt:lpstr>A125551641F</vt:lpstr>
      <vt:lpstr>A125551641F_Data</vt:lpstr>
      <vt:lpstr>A125551641F_Latest</vt:lpstr>
      <vt:lpstr>A125551648W</vt:lpstr>
      <vt:lpstr>A125551648W_Data</vt:lpstr>
      <vt:lpstr>A125551648W_Latest</vt:lpstr>
      <vt:lpstr>A125551649X</vt:lpstr>
      <vt:lpstr>A125551649X_Data</vt:lpstr>
      <vt:lpstr>A125551649X_Latest</vt:lpstr>
      <vt:lpstr>A125551656W</vt:lpstr>
      <vt:lpstr>A125551656W_Data</vt:lpstr>
      <vt:lpstr>A125551656W_Latest</vt:lpstr>
      <vt:lpstr>A125551657X</vt:lpstr>
      <vt:lpstr>A125551657X_Data</vt:lpstr>
      <vt:lpstr>A125551657X_Latest</vt:lpstr>
      <vt:lpstr>A125551664W</vt:lpstr>
      <vt:lpstr>A125551664W_Data</vt:lpstr>
      <vt:lpstr>A125551664W_Latest</vt:lpstr>
      <vt:lpstr>A125551665X</vt:lpstr>
      <vt:lpstr>A125551665X_Data</vt:lpstr>
      <vt:lpstr>A125551665X_Latest</vt:lpstr>
      <vt:lpstr>A125551672W</vt:lpstr>
      <vt:lpstr>A125551672W_Data</vt:lpstr>
      <vt:lpstr>A125551672W_Latest</vt:lpstr>
      <vt:lpstr>A125551673X</vt:lpstr>
      <vt:lpstr>A125551673X_Data</vt:lpstr>
      <vt:lpstr>A125551673X_Latest</vt:lpstr>
      <vt:lpstr>A125551680W</vt:lpstr>
      <vt:lpstr>A125551680W_Data</vt:lpstr>
      <vt:lpstr>A125551680W_Latest</vt:lpstr>
      <vt:lpstr>A125551681X</vt:lpstr>
      <vt:lpstr>A125551681X_Data</vt:lpstr>
      <vt:lpstr>A125551681X_Latest</vt:lpstr>
      <vt:lpstr>A125551688R</vt:lpstr>
      <vt:lpstr>A125551688R_Data</vt:lpstr>
      <vt:lpstr>A125551688R_Latest</vt:lpstr>
      <vt:lpstr>A125551689T</vt:lpstr>
      <vt:lpstr>A125551689T_Data</vt:lpstr>
      <vt:lpstr>A125551689T_Latest</vt:lpstr>
      <vt:lpstr>A125551696R</vt:lpstr>
      <vt:lpstr>A125551696R_Data</vt:lpstr>
      <vt:lpstr>A125551696R_Latest</vt:lpstr>
      <vt:lpstr>A125551697T</vt:lpstr>
      <vt:lpstr>A125551697T_Data</vt:lpstr>
      <vt:lpstr>A125551697T_Latest</vt:lpstr>
      <vt:lpstr>A125551704C</vt:lpstr>
      <vt:lpstr>A125551704C_Data</vt:lpstr>
      <vt:lpstr>A125551704C_Latest</vt:lpstr>
      <vt:lpstr>A125551705F</vt:lpstr>
      <vt:lpstr>A125551705F_Data</vt:lpstr>
      <vt:lpstr>A125551705F_Latest</vt:lpstr>
      <vt:lpstr>A125551712C</vt:lpstr>
      <vt:lpstr>A125551712C_Data</vt:lpstr>
      <vt:lpstr>A125551712C_Latest</vt:lpstr>
      <vt:lpstr>A125551713F</vt:lpstr>
      <vt:lpstr>A125551713F_Data</vt:lpstr>
      <vt:lpstr>A125551713F_Latest</vt:lpstr>
      <vt:lpstr>A125551720C</vt:lpstr>
      <vt:lpstr>A125551720C_Data</vt:lpstr>
      <vt:lpstr>A125551720C_Latest</vt:lpstr>
      <vt:lpstr>A125551721F</vt:lpstr>
      <vt:lpstr>A125551721F_Data</vt:lpstr>
      <vt:lpstr>A125551721F_Latest</vt:lpstr>
      <vt:lpstr>A125551728W</vt:lpstr>
      <vt:lpstr>A125551728W_Data</vt:lpstr>
      <vt:lpstr>A125551728W_Latest</vt:lpstr>
      <vt:lpstr>A125551729X</vt:lpstr>
      <vt:lpstr>A125551729X_Data</vt:lpstr>
      <vt:lpstr>A125551729X_Latest</vt:lpstr>
      <vt:lpstr>A125551736W</vt:lpstr>
      <vt:lpstr>A125551736W_Data</vt:lpstr>
      <vt:lpstr>A125551736W_Latest</vt:lpstr>
      <vt:lpstr>A125551737X</vt:lpstr>
      <vt:lpstr>A125551737X_Data</vt:lpstr>
      <vt:lpstr>A125551737X_Latest</vt:lpstr>
      <vt:lpstr>A125551744W</vt:lpstr>
      <vt:lpstr>A125551744W_Data</vt:lpstr>
      <vt:lpstr>A125551744W_Latest</vt:lpstr>
      <vt:lpstr>A125551745X</vt:lpstr>
      <vt:lpstr>A125551745X_Data</vt:lpstr>
      <vt:lpstr>A125551745X_Latest</vt:lpstr>
      <vt:lpstr>A125551752W</vt:lpstr>
      <vt:lpstr>A125551752W_Data</vt:lpstr>
      <vt:lpstr>A125551752W_Latest</vt:lpstr>
      <vt:lpstr>A125551753X</vt:lpstr>
      <vt:lpstr>A125551753X_Data</vt:lpstr>
      <vt:lpstr>A125551753X_Latest</vt:lpstr>
      <vt:lpstr>A125551760W</vt:lpstr>
      <vt:lpstr>A125551760W_Data</vt:lpstr>
      <vt:lpstr>A125551760W_Latest</vt:lpstr>
      <vt:lpstr>A125551761X</vt:lpstr>
      <vt:lpstr>A125551761X_Data</vt:lpstr>
      <vt:lpstr>A125551761X_Latest</vt:lpstr>
      <vt:lpstr>A125551768R</vt:lpstr>
      <vt:lpstr>A125551768R_Data</vt:lpstr>
      <vt:lpstr>A125551768R_Latest</vt:lpstr>
      <vt:lpstr>A125551769T</vt:lpstr>
      <vt:lpstr>A125551769T_Data</vt:lpstr>
      <vt:lpstr>A125551769T_Latest</vt:lpstr>
      <vt:lpstr>A125551776R</vt:lpstr>
      <vt:lpstr>A125551776R_Data</vt:lpstr>
      <vt:lpstr>A125551776R_Latest</vt:lpstr>
      <vt:lpstr>A125551777T</vt:lpstr>
      <vt:lpstr>A125551777T_Data</vt:lpstr>
      <vt:lpstr>A125551777T_Latest</vt:lpstr>
      <vt:lpstr>A125551784R</vt:lpstr>
      <vt:lpstr>A125551784R_Data</vt:lpstr>
      <vt:lpstr>A125551784R_Latest</vt:lpstr>
      <vt:lpstr>A125551785T</vt:lpstr>
      <vt:lpstr>A125551785T_Data</vt:lpstr>
      <vt:lpstr>A125551785T_Latest</vt:lpstr>
      <vt:lpstr>A125551792R</vt:lpstr>
      <vt:lpstr>A125551792R_Data</vt:lpstr>
      <vt:lpstr>A125551792R_Latest</vt:lpstr>
      <vt:lpstr>A125551793T</vt:lpstr>
      <vt:lpstr>A125551793T_Data</vt:lpstr>
      <vt:lpstr>A125551793T_Latest</vt:lpstr>
      <vt:lpstr>A125551800C</vt:lpstr>
      <vt:lpstr>A125551800C_Data</vt:lpstr>
      <vt:lpstr>A125551800C_Latest</vt:lpstr>
      <vt:lpstr>A125551801F</vt:lpstr>
      <vt:lpstr>A125551801F_Data</vt:lpstr>
      <vt:lpstr>A125551801F_Latest</vt:lpstr>
      <vt:lpstr>A125551808W</vt:lpstr>
      <vt:lpstr>A125551808W_Data</vt:lpstr>
      <vt:lpstr>A125551808W_Latest</vt:lpstr>
      <vt:lpstr>A125551809X</vt:lpstr>
      <vt:lpstr>A125551809X_Data</vt:lpstr>
      <vt:lpstr>A125551809X_Latest</vt:lpstr>
      <vt:lpstr>A125551816W</vt:lpstr>
      <vt:lpstr>A125551816W_Data</vt:lpstr>
      <vt:lpstr>A125551816W_Latest</vt:lpstr>
      <vt:lpstr>A125551817X</vt:lpstr>
      <vt:lpstr>A125551817X_Data</vt:lpstr>
      <vt:lpstr>A125551817X_Latest</vt:lpstr>
      <vt:lpstr>A125551824W</vt:lpstr>
      <vt:lpstr>A125551824W_Data</vt:lpstr>
      <vt:lpstr>A125551824W_Latest</vt:lpstr>
      <vt:lpstr>A125551825X</vt:lpstr>
      <vt:lpstr>A125551825X_Data</vt:lpstr>
      <vt:lpstr>A125551825X_Latest</vt:lpstr>
      <vt:lpstr>A125551832W</vt:lpstr>
      <vt:lpstr>A125551832W_Data</vt:lpstr>
      <vt:lpstr>A125551832W_Latest</vt:lpstr>
      <vt:lpstr>A125551833X</vt:lpstr>
      <vt:lpstr>A125551833X_Data</vt:lpstr>
      <vt:lpstr>A125551833X_Latest</vt:lpstr>
      <vt:lpstr>A125551840W</vt:lpstr>
      <vt:lpstr>A125551840W_Data</vt:lpstr>
      <vt:lpstr>A125551840W_Latest</vt:lpstr>
      <vt:lpstr>A125551841X</vt:lpstr>
      <vt:lpstr>A125551841X_Data</vt:lpstr>
      <vt:lpstr>A125551841X_Latest</vt:lpstr>
      <vt:lpstr>A125551848R</vt:lpstr>
      <vt:lpstr>A125551848R_Data</vt:lpstr>
      <vt:lpstr>A125551848R_Latest</vt:lpstr>
      <vt:lpstr>A125551849T</vt:lpstr>
      <vt:lpstr>A125551849T_Data</vt:lpstr>
      <vt:lpstr>A125551849T_Latest</vt:lpstr>
      <vt:lpstr>A125551856R</vt:lpstr>
      <vt:lpstr>A125551856R_Data</vt:lpstr>
      <vt:lpstr>A125551856R_Latest</vt:lpstr>
      <vt:lpstr>A125551857T</vt:lpstr>
      <vt:lpstr>A125551857T_Data</vt:lpstr>
      <vt:lpstr>A125551857T_Latest</vt:lpstr>
      <vt:lpstr>A125551864R</vt:lpstr>
      <vt:lpstr>A125551864R_Data</vt:lpstr>
      <vt:lpstr>A125551864R_Latest</vt:lpstr>
      <vt:lpstr>A125551865T</vt:lpstr>
      <vt:lpstr>A125551865T_Data</vt:lpstr>
      <vt:lpstr>A125551865T_Latest</vt:lpstr>
      <vt:lpstr>A125551872R</vt:lpstr>
      <vt:lpstr>A125551872R_Data</vt:lpstr>
      <vt:lpstr>A125551872R_Latest</vt:lpstr>
      <vt:lpstr>A125551873T</vt:lpstr>
      <vt:lpstr>A125551873T_Data</vt:lpstr>
      <vt:lpstr>A125551873T_Latest</vt:lpstr>
      <vt:lpstr>A125551880R</vt:lpstr>
      <vt:lpstr>A125551880R_Data</vt:lpstr>
      <vt:lpstr>A125551880R_Latest</vt:lpstr>
      <vt:lpstr>A125551881T</vt:lpstr>
      <vt:lpstr>A125551881T_Data</vt:lpstr>
      <vt:lpstr>A125551881T_Latest</vt:lpstr>
      <vt:lpstr>A125551888J</vt:lpstr>
      <vt:lpstr>A125551888J_Data</vt:lpstr>
      <vt:lpstr>A125551888J_Latest</vt:lpstr>
      <vt:lpstr>A125551889K</vt:lpstr>
      <vt:lpstr>A125551889K_Data</vt:lpstr>
      <vt:lpstr>A125551889K_Latest</vt:lpstr>
      <vt:lpstr>A125551896J</vt:lpstr>
      <vt:lpstr>A125551896J_Data</vt:lpstr>
      <vt:lpstr>A125551896J_Latest</vt:lpstr>
      <vt:lpstr>A125551897K</vt:lpstr>
      <vt:lpstr>A125551897K_Data</vt:lpstr>
      <vt:lpstr>A125551897K_Latest</vt:lpstr>
      <vt:lpstr>A125551904W</vt:lpstr>
      <vt:lpstr>A125551904W_Data</vt:lpstr>
      <vt:lpstr>A125551904W_Latest</vt:lpstr>
      <vt:lpstr>A125551905X</vt:lpstr>
      <vt:lpstr>A125551905X_Data</vt:lpstr>
      <vt:lpstr>A125551905X_Latest</vt:lpstr>
      <vt:lpstr>A125551912W</vt:lpstr>
      <vt:lpstr>A125551912W_Data</vt:lpstr>
      <vt:lpstr>A125551912W_Latest</vt:lpstr>
      <vt:lpstr>A125551913X</vt:lpstr>
      <vt:lpstr>A125551913X_Data</vt:lpstr>
      <vt:lpstr>A125551913X_Latest</vt:lpstr>
      <vt:lpstr>A125551920W</vt:lpstr>
      <vt:lpstr>A125551920W_Data</vt:lpstr>
      <vt:lpstr>A125551920W_Latest</vt:lpstr>
      <vt:lpstr>A125551921X</vt:lpstr>
      <vt:lpstr>A125551921X_Data</vt:lpstr>
      <vt:lpstr>A125551921X_Latest</vt:lpstr>
      <vt:lpstr>A125551928R</vt:lpstr>
      <vt:lpstr>A125551928R_Data</vt:lpstr>
      <vt:lpstr>A125551928R_Latest</vt:lpstr>
      <vt:lpstr>A125551929T</vt:lpstr>
      <vt:lpstr>A125551929T_Data</vt:lpstr>
      <vt:lpstr>A125551929T_Latest</vt:lpstr>
      <vt:lpstr>A125551936R</vt:lpstr>
      <vt:lpstr>A125551936R_Data</vt:lpstr>
      <vt:lpstr>A125551936R_Latest</vt:lpstr>
      <vt:lpstr>A125551937T</vt:lpstr>
      <vt:lpstr>A125551937T_Data</vt:lpstr>
      <vt:lpstr>A125551937T_Latest</vt:lpstr>
      <vt:lpstr>A125551944R</vt:lpstr>
      <vt:lpstr>A125551944R_Data</vt:lpstr>
      <vt:lpstr>A125551944R_Latest</vt:lpstr>
      <vt:lpstr>A125551945T</vt:lpstr>
      <vt:lpstr>A125551945T_Data</vt:lpstr>
      <vt:lpstr>A125551945T_Latest</vt:lpstr>
      <vt:lpstr>A125551952R</vt:lpstr>
      <vt:lpstr>A125551952R_Data</vt:lpstr>
      <vt:lpstr>A125551952R_Latest</vt:lpstr>
      <vt:lpstr>A125551953T</vt:lpstr>
      <vt:lpstr>A125551953T_Data</vt:lpstr>
      <vt:lpstr>A125551953T_Latest</vt:lpstr>
      <vt:lpstr>A125551960R</vt:lpstr>
      <vt:lpstr>A125551960R_Data</vt:lpstr>
      <vt:lpstr>A125551960R_Latest</vt:lpstr>
      <vt:lpstr>A125551961T</vt:lpstr>
      <vt:lpstr>A125551961T_Data</vt:lpstr>
      <vt:lpstr>A125551961T_Latest</vt:lpstr>
      <vt:lpstr>A125551968J</vt:lpstr>
      <vt:lpstr>A125551968J_Data</vt:lpstr>
      <vt:lpstr>A125551968J_Latest</vt:lpstr>
      <vt:lpstr>A125551969K</vt:lpstr>
      <vt:lpstr>A125551969K_Data</vt:lpstr>
      <vt:lpstr>A125551969K_Latest</vt:lpstr>
      <vt:lpstr>A125551976J</vt:lpstr>
      <vt:lpstr>A125551976J_Data</vt:lpstr>
      <vt:lpstr>A125551976J_Latest</vt:lpstr>
      <vt:lpstr>A125551977K</vt:lpstr>
      <vt:lpstr>A125551977K_Data</vt:lpstr>
      <vt:lpstr>A125551977K_Latest</vt:lpstr>
      <vt:lpstr>A125551984J</vt:lpstr>
      <vt:lpstr>A125551984J_Data</vt:lpstr>
      <vt:lpstr>A125551984J_Latest</vt:lpstr>
      <vt:lpstr>A125551985K</vt:lpstr>
      <vt:lpstr>A125551985K_Data</vt:lpstr>
      <vt:lpstr>A125551985K_Latest</vt:lpstr>
      <vt:lpstr>A125551992J</vt:lpstr>
      <vt:lpstr>A125551992J_Data</vt:lpstr>
      <vt:lpstr>A125551992J_Latest</vt:lpstr>
      <vt:lpstr>A125551993K</vt:lpstr>
      <vt:lpstr>A125551993K_Data</vt:lpstr>
      <vt:lpstr>A125551993K_Latest</vt:lpstr>
      <vt:lpstr>A125552000X</vt:lpstr>
      <vt:lpstr>A125552000X_Data</vt:lpstr>
      <vt:lpstr>A125552000X_Latest</vt:lpstr>
      <vt:lpstr>A125552001A</vt:lpstr>
      <vt:lpstr>A125552001A_Data</vt:lpstr>
      <vt:lpstr>A125552001A_Latest</vt:lpstr>
      <vt:lpstr>A125552008T</vt:lpstr>
      <vt:lpstr>A125552008T_Data</vt:lpstr>
      <vt:lpstr>A125552008T_Latest</vt:lpstr>
      <vt:lpstr>A125552009V</vt:lpstr>
      <vt:lpstr>A125552009V_Data</vt:lpstr>
      <vt:lpstr>A125552009V_Latest</vt:lpstr>
      <vt:lpstr>A125552016T</vt:lpstr>
      <vt:lpstr>A125552016T_Data</vt:lpstr>
      <vt:lpstr>A125552016T_Latest</vt:lpstr>
      <vt:lpstr>A125552017V</vt:lpstr>
      <vt:lpstr>A125552017V_Data</vt:lpstr>
      <vt:lpstr>A125552017V_Latest</vt:lpstr>
      <vt:lpstr>A125552024T</vt:lpstr>
      <vt:lpstr>A125552024T_Data</vt:lpstr>
      <vt:lpstr>A125552024T_Latest</vt:lpstr>
      <vt:lpstr>A125552025V</vt:lpstr>
      <vt:lpstr>A125552025V_Data</vt:lpstr>
      <vt:lpstr>A125552025V_Latest</vt:lpstr>
      <vt:lpstr>A125552032T</vt:lpstr>
      <vt:lpstr>A125552032T_Data</vt:lpstr>
      <vt:lpstr>A125552032T_Latest</vt:lpstr>
      <vt:lpstr>A125552033V</vt:lpstr>
      <vt:lpstr>A125552033V_Data</vt:lpstr>
      <vt:lpstr>A125552033V_Latest</vt:lpstr>
      <vt:lpstr>A125552040T</vt:lpstr>
      <vt:lpstr>A125552040T_Data</vt:lpstr>
      <vt:lpstr>A125552040T_Latest</vt:lpstr>
      <vt:lpstr>A125552041V</vt:lpstr>
      <vt:lpstr>A125552041V_Data</vt:lpstr>
      <vt:lpstr>A125552041V_Latest</vt:lpstr>
      <vt:lpstr>A125552048K</vt:lpstr>
      <vt:lpstr>A125552048K_Data</vt:lpstr>
      <vt:lpstr>A125552048K_Latest</vt:lpstr>
      <vt:lpstr>A125552049L</vt:lpstr>
      <vt:lpstr>A125552049L_Data</vt:lpstr>
      <vt:lpstr>A125552049L_Latest</vt:lpstr>
      <vt:lpstr>A125552056K</vt:lpstr>
      <vt:lpstr>A125552056K_Data</vt:lpstr>
      <vt:lpstr>A125552056K_Latest</vt:lpstr>
      <vt:lpstr>A125552057L</vt:lpstr>
      <vt:lpstr>A125552057L_Data</vt:lpstr>
      <vt:lpstr>A125552057L_Latest</vt:lpstr>
      <vt:lpstr>A125552064K</vt:lpstr>
      <vt:lpstr>A125552064K_Data</vt:lpstr>
      <vt:lpstr>A125552064K_Latest</vt:lpstr>
      <vt:lpstr>A125552065L</vt:lpstr>
      <vt:lpstr>A125552065L_Data</vt:lpstr>
      <vt:lpstr>A125552065L_Latest</vt:lpstr>
      <vt:lpstr>A125552072K</vt:lpstr>
      <vt:lpstr>A125552072K_Data</vt:lpstr>
      <vt:lpstr>A125552072K_Latest</vt:lpstr>
      <vt:lpstr>A125552073L</vt:lpstr>
      <vt:lpstr>A125552073L_Data</vt:lpstr>
      <vt:lpstr>A125552073L_Latest</vt:lpstr>
      <vt:lpstr>A125552080K</vt:lpstr>
      <vt:lpstr>A125552080K_Data</vt:lpstr>
      <vt:lpstr>A125552080K_Latest</vt:lpstr>
      <vt:lpstr>A125552081L</vt:lpstr>
      <vt:lpstr>A125552081L_Data</vt:lpstr>
      <vt:lpstr>A125552081L_Latest</vt:lpstr>
      <vt:lpstr>A125552088C</vt:lpstr>
      <vt:lpstr>A125552088C_Data</vt:lpstr>
      <vt:lpstr>A125552088C_Latest</vt:lpstr>
      <vt:lpstr>A125552089F</vt:lpstr>
      <vt:lpstr>A125552089F_Data</vt:lpstr>
      <vt:lpstr>A125552089F_Latest</vt:lpstr>
      <vt:lpstr>A125552096C</vt:lpstr>
      <vt:lpstr>A125552096C_Data</vt:lpstr>
      <vt:lpstr>A125552096C_Latest</vt:lpstr>
      <vt:lpstr>A125552097F</vt:lpstr>
      <vt:lpstr>A125552097F_Data</vt:lpstr>
      <vt:lpstr>A125552097F_Latest</vt:lpstr>
      <vt:lpstr>A125552104T</vt:lpstr>
      <vt:lpstr>A125552104T_Data</vt:lpstr>
      <vt:lpstr>A125552104T_Latest</vt:lpstr>
      <vt:lpstr>A125552105V</vt:lpstr>
      <vt:lpstr>A125552105V_Data</vt:lpstr>
      <vt:lpstr>A125552105V_Latest</vt:lpstr>
      <vt:lpstr>A125552112T</vt:lpstr>
      <vt:lpstr>A125552112T_Data</vt:lpstr>
      <vt:lpstr>A125552112T_Latest</vt:lpstr>
      <vt:lpstr>A125552113V</vt:lpstr>
      <vt:lpstr>A125552113V_Data</vt:lpstr>
      <vt:lpstr>A125552113V_Latest</vt:lpstr>
      <vt:lpstr>A125552120T</vt:lpstr>
      <vt:lpstr>A125552120T_Data</vt:lpstr>
      <vt:lpstr>A125552120T_Latest</vt:lpstr>
      <vt:lpstr>A125552121V</vt:lpstr>
      <vt:lpstr>A125552121V_Data</vt:lpstr>
      <vt:lpstr>A125552121V_Latest</vt:lpstr>
      <vt:lpstr>A125552128K</vt:lpstr>
      <vt:lpstr>A125552128K_Data</vt:lpstr>
      <vt:lpstr>A125552128K_Latest</vt:lpstr>
      <vt:lpstr>A125552129L</vt:lpstr>
      <vt:lpstr>A125552129L_Data</vt:lpstr>
      <vt:lpstr>A125552129L_Latest</vt:lpstr>
      <vt:lpstr>A125552136K</vt:lpstr>
      <vt:lpstr>A125552136K_Data</vt:lpstr>
      <vt:lpstr>A125552136K_Latest</vt:lpstr>
      <vt:lpstr>A125552137L</vt:lpstr>
      <vt:lpstr>A125552137L_Data</vt:lpstr>
      <vt:lpstr>A125552137L_Latest</vt:lpstr>
      <vt:lpstr>A125552144K</vt:lpstr>
      <vt:lpstr>A125552144K_Data</vt:lpstr>
      <vt:lpstr>A125552144K_Latest</vt:lpstr>
      <vt:lpstr>A125552145L</vt:lpstr>
      <vt:lpstr>A125552145L_Data</vt:lpstr>
      <vt:lpstr>A125552145L_Latest</vt:lpstr>
      <vt:lpstr>A125552152K</vt:lpstr>
      <vt:lpstr>A125552152K_Data</vt:lpstr>
      <vt:lpstr>A125552152K_Latest</vt:lpstr>
      <vt:lpstr>A125552153L</vt:lpstr>
      <vt:lpstr>A125552153L_Data</vt:lpstr>
      <vt:lpstr>A125552153L_Latest</vt:lpstr>
      <vt:lpstr>A125552160K</vt:lpstr>
      <vt:lpstr>A125552160K_Data</vt:lpstr>
      <vt:lpstr>A125552160K_Latest</vt:lpstr>
      <vt:lpstr>A125552161L</vt:lpstr>
      <vt:lpstr>A125552161L_Data</vt:lpstr>
      <vt:lpstr>A125552161L_Latest</vt:lpstr>
      <vt:lpstr>A125552168C</vt:lpstr>
      <vt:lpstr>A125552168C_Data</vt:lpstr>
      <vt:lpstr>A125552168C_Latest</vt:lpstr>
      <vt:lpstr>A125552169F</vt:lpstr>
      <vt:lpstr>A125552169F_Data</vt:lpstr>
      <vt:lpstr>A125552169F_Latest</vt:lpstr>
      <vt:lpstr>A125552176C</vt:lpstr>
      <vt:lpstr>A125552176C_Data</vt:lpstr>
      <vt:lpstr>A125552176C_Latest</vt:lpstr>
      <vt:lpstr>A125552177F</vt:lpstr>
      <vt:lpstr>A125552177F_Data</vt:lpstr>
      <vt:lpstr>A125552177F_Latest</vt:lpstr>
      <vt:lpstr>A125552184C</vt:lpstr>
      <vt:lpstr>A125552184C_Data</vt:lpstr>
      <vt:lpstr>A125552184C_Latest</vt:lpstr>
      <vt:lpstr>A125552185F</vt:lpstr>
      <vt:lpstr>A125552185F_Data</vt:lpstr>
      <vt:lpstr>A125552185F_Latest</vt:lpstr>
      <vt:lpstr>A125552192C</vt:lpstr>
      <vt:lpstr>A125552192C_Data</vt:lpstr>
      <vt:lpstr>A125552192C_Latest</vt:lpstr>
      <vt:lpstr>A125552193F</vt:lpstr>
      <vt:lpstr>A125552193F_Data</vt:lpstr>
      <vt:lpstr>A125552193F_Latest</vt:lpstr>
      <vt:lpstr>A125552200T</vt:lpstr>
      <vt:lpstr>A125552200T_Data</vt:lpstr>
      <vt:lpstr>A125552200T_Latest</vt:lpstr>
      <vt:lpstr>A125552201V</vt:lpstr>
      <vt:lpstr>A125552201V_Data</vt:lpstr>
      <vt:lpstr>A125552201V_Latest</vt:lpstr>
      <vt:lpstr>A125552208K</vt:lpstr>
      <vt:lpstr>A125552208K_Data</vt:lpstr>
      <vt:lpstr>A125552208K_Latest</vt:lpstr>
      <vt:lpstr>A125552209L</vt:lpstr>
      <vt:lpstr>A125552209L_Data</vt:lpstr>
      <vt:lpstr>A125552209L_Latest</vt:lpstr>
      <vt:lpstr>A125552216K</vt:lpstr>
      <vt:lpstr>A125552216K_Data</vt:lpstr>
      <vt:lpstr>A125552216K_Latest</vt:lpstr>
      <vt:lpstr>A125552217L</vt:lpstr>
      <vt:lpstr>A125552217L_Data</vt:lpstr>
      <vt:lpstr>A125552217L_Latest</vt:lpstr>
      <vt:lpstr>A125552224K</vt:lpstr>
      <vt:lpstr>A125552224K_Data</vt:lpstr>
      <vt:lpstr>A125552224K_Latest</vt:lpstr>
      <vt:lpstr>A125552225L</vt:lpstr>
      <vt:lpstr>A125552225L_Data</vt:lpstr>
      <vt:lpstr>A125552225L_Latest</vt:lpstr>
      <vt:lpstr>A125552232K</vt:lpstr>
      <vt:lpstr>A125552232K_Data</vt:lpstr>
      <vt:lpstr>A125552232K_Latest</vt:lpstr>
      <vt:lpstr>A125552233L</vt:lpstr>
      <vt:lpstr>A125552233L_Data</vt:lpstr>
      <vt:lpstr>A125552233L_Latest</vt:lpstr>
      <vt:lpstr>A125552240K</vt:lpstr>
      <vt:lpstr>A125552240K_Data</vt:lpstr>
      <vt:lpstr>A125552240K_Latest</vt:lpstr>
      <vt:lpstr>A125552241L</vt:lpstr>
      <vt:lpstr>A125552241L_Data</vt:lpstr>
      <vt:lpstr>A125552241L_Latest</vt:lpstr>
      <vt:lpstr>A125552248C</vt:lpstr>
      <vt:lpstr>A125552248C_Data</vt:lpstr>
      <vt:lpstr>A125552248C_Latest</vt:lpstr>
      <vt:lpstr>A125552249F</vt:lpstr>
      <vt:lpstr>A125552249F_Data</vt:lpstr>
      <vt:lpstr>A125552249F_Latest</vt:lpstr>
      <vt:lpstr>A125552256C</vt:lpstr>
      <vt:lpstr>A125552256C_Data</vt:lpstr>
      <vt:lpstr>A125552256C_Latest</vt:lpstr>
      <vt:lpstr>A125552257F</vt:lpstr>
      <vt:lpstr>A125552257F_Data</vt:lpstr>
      <vt:lpstr>A125552257F_Latest</vt:lpstr>
      <vt:lpstr>A125552264C</vt:lpstr>
      <vt:lpstr>A125552264C_Data</vt:lpstr>
      <vt:lpstr>A125552264C_Latest</vt:lpstr>
      <vt:lpstr>A125552265F</vt:lpstr>
      <vt:lpstr>A125552265F_Data</vt:lpstr>
      <vt:lpstr>A125552265F_Latest</vt:lpstr>
      <vt:lpstr>A125552272C</vt:lpstr>
      <vt:lpstr>A125552272C_Data</vt:lpstr>
      <vt:lpstr>A125552272C_Latest</vt:lpstr>
      <vt:lpstr>A125552273F</vt:lpstr>
      <vt:lpstr>A125552273F_Data</vt:lpstr>
      <vt:lpstr>A125552273F_Latest</vt:lpstr>
      <vt:lpstr>A125552280C</vt:lpstr>
      <vt:lpstr>A125552280C_Data</vt:lpstr>
      <vt:lpstr>A125552280C_Latest</vt:lpstr>
      <vt:lpstr>A125552281F</vt:lpstr>
      <vt:lpstr>A125552281F_Data</vt:lpstr>
      <vt:lpstr>A125552281F_Latest</vt:lpstr>
      <vt:lpstr>A125552288W</vt:lpstr>
      <vt:lpstr>A125552288W_Data</vt:lpstr>
      <vt:lpstr>A125552288W_Latest</vt:lpstr>
      <vt:lpstr>A125552289X</vt:lpstr>
      <vt:lpstr>A125552289X_Data</vt:lpstr>
      <vt:lpstr>A125552289X_Latest</vt:lpstr>
      <vt:lpstr>A125552296W</vt:lpstr>
      <vt:lpstr>A125552296W_Data</vt:lpstr>
      <vt:lpstr>A125552296W_Latest</vt:lpstr>
      <vt:lpstr>A125552297X</vt:lpstr>
      <vt:lpstr>A125552297X_Data</vt:lpstr>
      <vt:lpstr>A125552297X_Latest</vt:lpstr>
      <vt:lpstr>A125552304K</vt:lpstr>
      <vt:lpstr>A125552304K_Data</vt:lpstr>
      <vt:lpstr>A125552304K_Latest</vt:lpstr>
      <vt:lpstr>A125552305L</vt:lpstr>
      <vt:lpstr>A125552305L_Data</vt:lpstr>
      <vt:lpstr>A125552305L_Latest</vt:lpstr>
      <vt:lpstr>A125552312K</vt:lpstr>
      <vt:lpstr>A125552312K_Data</vt:lpstr>
      <vt:lpstr>A125552312K_Latest</vt:lpstr>
      <vt:lpstr>A125552313L</vt:lpstr>
      <vt:lpstr>A125552313L_Data</vt:lpstr>
      <vt:lpstr>A125552313L_Latest</vt:lpstr>
      <vt:lpstr>A125552320K</vt:lpstr>
      <vt:lpstr>A125552320K_Data</vt:lpstr>
      <vt:lpstr>A125552320K_Latest</vt:lpstr>
      <vt:lpstr>A125552321L</vt:lpstr>
      <vt:lpstr>A125552321L_Data</vt:lpstr>
      <vt:lpstr>A125552321L_Latest</vt:lpstr>
      <vt:lpstr>A125552328C</vt:lpstr>
      <vt:lpstr>A125552328C_Data</vt:lpstr>
      <vt:lpstr>A125552328C_Latest</vt:lpstr>
      <vt:lpstr>A125552329F</vt:lpstr>
      <vt:lpstr>A125552329F_Data</vt:lpstr>
      <vt:lpstr>A125552329F_Latest</vt:lpstr>
      <vt:lpstr>A125552336C</vt:lpstr>
      <vt:lpstr>A125552336C_Data</vt:lpstr>
      <vt:lpstr>A125552336C_Latest</vt:lpstr>
      <vt:lpstr>A125552337F</vt:lpstr>
      <vt:lpstr>A125552337F_Data</vt:lpstr>
      <vt:lpstr>A125552337F_Latest</vt:lpstr>
      <vt:lpstr>A125552344C</vt:lpstr>
      <vt:lpstr>A125552344C_Data</vt:lpstr>
      <vt:lpstr>A125552344C_Latest</vt:lpstr>
      <vt:lpstr>A125552345F</vt:lpstr>
      <vt:lpstr>A125552345F_Data</vt:lpstr>
      <vt:lpstr>A125552345F_Latest</vt:lpstr>
      <vt:lpstr>A125552352C</vt:lpstr>
      <vt:lpstr>A125552352C_Data</vt:lpstr>
      <vt:lpstr>A125552352C_Latest</vt:lpstr>
      <vt:lpstr>A125552353F</vt:lpstr>
      <vt:lpstr>A125552353F_Data</vt:lpstr>
      <vt:lpstr>A125552353F_Latest</vt:lpstr>
      <vt:lpstr>A125552360C</vt:lpstr>
      <vt:lpstr>A125552360C_Data</vt:lpstr>
      <vt:lpstr>A125552360C_Latest</vt:lpstr>
      <vt:lpstr>A125552361F</vt:lpstr>
      <vt:lpstr>A125552361F_Data</vt:lpstr>
      <vt:lpstr>A125552361F_Latest</vt:lpstr>
      <vt:lpstr>A125552368W</vt:lpstr>
      <vt:lpstr>A125552368W_Data</vt:lpstr>
      <vt:lpstr>A125552368W_Latest</vt:lpstr>
      <vt:lpstr>A125552369X</vt:lpstr>
      <vt:lpstr>A125552369X_Data</vt:lpstr>
      <vt:lpstr>A125552369X_Latest</vt:lpstr>
      <vt:lpstr>A125552376W</vt:lpstr>
      <vt:lpstr>A125552376W_Data</vt:lpstr>
      <vt:lpstr>A125552376W_Latest</vt:lpstr>
      <vt:lpstr>A125552377X</vt:lpstr>
      <vt:lpstr>A125552377X_Data</vt:lpstr>
      <vt:lpstr>A125552377X_Latest</vt:lpstr>
      <vt:lpstr>A125552384W</vt:lpstr>
      <vt:lpstr>A125552384W_Data</vt:lpstr>
      <vt:lpstr>A125552384W_Latest</vt:lpstr>
      <vt:lpstr>A125552385X</vt:lpstr>
      <vt:lpstr>A125552385X_Data</vt:lpstr>
      <vt:lpstr>A125552385X_Latest</vt:lpstr>
      <vt:lpstr>A125552392W</vt:lpstr>
      <vt:lpstr>A125552392W_Data</vt:lpstr>
      <vt:lpstr>A125552392W_Latest</vt:lpstr>
      <vt:lpstr>A125552393X</vt:lpstr>
      <vt:lpstr>A125552393X_Data</vt:lpstr>
      <vt:lpstr>A125552393X_Latest</vt:lpstr>
      <vt:lpstr>A125552400K</vt:lpstr>
      <vt:lpstr>A125552400K_Data</vt:lpstr>
      <vt:lpstr>A125552400K_Latest</vt:lpstr>
      <vt:lpstr>A125552401L</vt:lpstr>
      <vt:lpstr>A125552401L_Data</vt:lpstr>
      <vt:lpstr>A125552401L_Latest</vt:lpstr>
      <vt:lpstr>A125552408C</vt:lpstr>
      <vt:lpstr>A125552408C_Data</vt:lpstr>
      <vt:lpstr>A125552408C_Latest</vt:lpstr>
      <vt:lpstr>A125552409F</vt:lpstr>
      <vt:lpstr>A125552409F_Data</vt:lpstr>
      <vt:lpstr>A125552409F_Latest</vt:lpstr>
      <vt:lpstr>A125552416C</vt:lpstr>
      <vt:lpstr>A125552416C_Data</vt:lpstr>
      <vt:lpstr>A125552416C_Latest</vt:lpstr>
      <vt:lpstr>A125552417F</vt:lpstr>
      <vt:lpstr>A125552417F_Data</vt:lpstr>
      <vt:lpstr>A125552417F_Latest</vt:lpstr>
      <vt:lpstr>A125552424C</vt:lpstr>
      <vt:lpstr>A125552424C_Data</vt:lpstr>
      <vt:lpstr>A125552424C_Latest</vt:lpstr>
      <vt:lpstr>A125552425F</vt:lpstr>
      <vt:lpstr>A125552425F_Data</vt:lpstr>
      <vt:lpstr>A125552425F_Latest</vt:lpstr>
      <vt:lpstr>A125552432C</vt:lpstr>
      <vt:lpstr>A125552432C_Data</vt:lpstr>
      <vt:lpstr>A125552432C_Latest</vt:lpstr>
      <vt:lpstr>A125552433F</vt:lpstr>
      <vt:lpstr>A125552433F_Data</vt:lpstr>
      <vt:lpstr>A125552433F_Latest</vt:lpstr>
      <vt:lpstr>A125552440C</vt:lpstr>
      <vt:lpstr>A125552440C_Data</vt:lpstr>
      <vt:lpstr>A125552440C_Latest</vt:lpstr>
      <vt:lpstr>A125552441F</vt:lpstr>
      <vt:lpstr>A125552441F_Data</vt:lpstr>
      <vt:lpstr>A125552441F_Latest</vt:lpstr>
      <vt:lpstr>A125552448W</vt:lpstr>
      <vt:lpstr>A125552448W_Data</vt:lpstr>
      <vt:lpstr>A125552448W_Latest</vt:lpstr>
      <vt:lpstr>A125552449X</vt:lpstr>
      <vt:lpstr>A125552449X_Data</vt:lpstr>
      <vt:lpstr>A125552449X_Latest</vt:lpstr>
      <vt:lpstr>A125552456W</vt:lpstr>
      <vt:lpstr>A125552456W_Data</vt:lpstr>
      <vt:lpstr>A125552456W_Latest</vt:lpstr>
      <vt:lpstr>A125552457X</vt:lpstr>
      <vt:lpstr>A125552457X_Data</vt:lpstr>
      <vt:lpstr>A125552457X_Latest</vt:lpstr>
      <vt:lpstr>A125552464W</vt:lpstr>
      <vt:lpstr>A125552464W_Data</vt:lpstr>
      <vt:lpstr>A125552464W_Latest</vt:lpstr>
      <vt:lpstr>A125552465X</vt:lpstr>
      <vt:lpstr>A125552465X_Data</vt:lpstr>
      <vt:lpstr>A125552465X_Latest</vt:lpstr>
      <vt:lpstr>A125552472W</vt:lpstr>
      <vt:lpstr>A125552472W_Data</vt:lpstr>
      <vt:lpstr>A125552472W_Latest</vt:lpstr>
      <vt:lpstr>A125552473X</vt:lpstr>
      <vt:lpstr>A125552473X_Data</vt:lpstr>
      <vt:lpstr>A125552473X_Latest</vt:lpstr>
      <vt:lpstr>A125552480W</vt:lpstr>
      <vt:lpstr>A125552480W_Data</vt:lpstr>
      <vt:lpstr>A125552480W_Latest</vt:lpstr>
      <vt:lpstr>A125552481X</vt:lpstr>
      <vt:lpstr>A125552481X_Data</vt:lpstr>
      <vt:lpstr>A125552481X_Latest</vt:lpstr>
      <vt:lpstr>A125552488R</vt:lpstr>
      <vt:lpstr>A125552488R_Data</vt:lpstr>
      <vt:lpstr>A125552488R_Latest</vt:lpstr>
      <vt:lpstr>A125552489T</vt:lpstr>
      <vt:lpstr>A125552489T_Data</vt:lpstr>
      <vt:lpstr>A125552489T_Latest</vt:lpstr>
      <vt:lpstr>A125552496R</vt:lpstr>
      <vt:lpstr>A125552496R_Data</vt:lpstr>
      <vt:lpstr>A125552496R_Latest</vt:lpstr>
      <vt:lpstr>A125552497T</vt:lpstr>
      <vt:lpstr>A125552497T_Data</vt:lpstr>
      <vt:lpstr>A125552497T_Latest</vt:lpstr>
      <vt:lpstr>A125552504C</vt:lpstr>
      <vt:lpstr>A125552504C_Data</vt:lpstr>
      <vt:lpstr>A125552504C_Latest</vt:lpstr>
      <vt:lpstr>A125552505F</vt:lpstr>
      <vt:lpstr>A125552505F_Data</vt:lpstr>
      <vt:lpstr>A125552505F_Latest</vt:lpstr>
      <vt:lpstr>A125552512C</vt:lpstr>
      <vt:lpstr>A125552512C_Data</vt:lpstr>
      <vt:lpstr>A125552512C_Latest</vt:lpstr>
      <vt:lpstr>A125552513F</vt:lpstr>
      <vt:lpstr>A125552513F_Data</vt:lpstr>
      <vt:lpstr>A125552513F_Latest</vt:lpstr>
      <vt:lpstr>A125552520C</vt:lpstr>
      <vt:lpstr>A125552520C_Data</vt:lpstr>
      <vt:lpstr>A125552520C_Latest</vt:lpstr>
      <vt:lpstr>A125552521F</vt:lpstr>
      <vt:lpstr>A125552521F_Data</vt:lpstr>
      <vt:lpstr>A125552521F_Latest</vt:lpstr>
      <vt:lpstr>A125552528W</vt:lpstr>
      <vt:lpstr>A125552528W_Data</vt:lpstr>
      <vt:lpstr>A125552528W_Latest</vt:lpstr>
      <vt:lpstr>A125552529X</vt:lpstr>
      <vt:lpstr>A125552529X_Data</vt:lpstr>
      <vt:lpstr>A125552529X_Latest</vt:lpstr>
      <vt:lpstr>A125552536W</vt:lpstr>
      <vt:lpstr>A125552536W_Data</vt:lpstr>
      <vt:lpstr>A125552536W_Latest</vt:lpstr>
      <vt:lpstr>A125552537X</vt:lpstr>
      <vt:lpstr>A125552537X_Data</vt:lpstr>
      <vt:lpstr>A125552537X_Latest</vt:lpstr>
      <vt:lpstr>A125552544W</vt:lpstr>
      <vt:lpstr>A125552544W_Data</vt:lpstr>
      <vt:lpstr>A125552544W_Latest</vt:lpstr>
      <vt:lpstr>A125552545X</vt:lpstr>
      <vt:lpstr>A125552545X_Data</vt:lpstr>
      <vt:lpstr>A125552545X_Latest</vt:lpstr>
      <vt:lpstr>A125552552W</vt:lpstr>
      <vt:lpstr>A125552552W_Data</vt:lpstr>
      <vt:lpstr>A125552552W_Latest</vt:lpstr>
      <vt:lpstr>A125552553X</vt:lpstr>
      <vt:lpstr>A125552553X_Data</vt:lpstr>
      <vt:lpstr>A125552553X_Latest</vt:lpstr>
      <vt:lpstr>A125552560W</vt:lpstr>
      <vt:lpstr>A125552560W_Data</vt:lpstr>
      <vt:lpstr>A125552560W_Latest</vt:lpstr>
      <vt:lpstr>A125552561X</vt:lpstr>
      <vt:lpstr>A125552561X_Data</vt:lpstr>
      <vt:lpstr>A125552561X_Latest</vt:lpstr>
      <vt:lpstr>A125552568R</vt:lpstr>
      <vt:lpstr>A125552568R_Data</vt:lpstr>
      <vt:lpstr>A125552568R_Latest</vt:lpstr>
      <vt:lpstr>A125552569T</vt:lpstr>
      <vt:lpstr>A125552569T_Data</vt:lpstr>
      <vt:lpstr>A125552569T_Latest</vt:lpstr>
      <vt:lpstr>A125552576R</vt:lpstr>
      <vt:lpstr>A125552576R_Data</vt:lpstr>
      <vt:lpstr>A125552576R_Latest</vt:lpstr>
      <vt:lpstr>A125552577T</vt:lpstr>
      <vt:lpstr>A125552577T_Data</vt:lpstr>
      <vt:lpstr>A125552577T_Latest</vt:lpstr>
      <vt:lpstr>A125552584R</vt:lpstr>
      <vt:lpstr>A125552584R_Data</vt:lpstr>
      <vt:lpstr>A125552584R_Latest</vt:lpstr>
      <vt:lpstr>A125552585T</vt:lpstr>
      <vt:lpstr>A125552585T_Data</vt:lpstr>
      <vt:lpstr>A125552585T_Latest</vt:lpstr>
      <vt:lpstr>A125552592R</vt:lpstr>
      <vt:lpstr>A125552592R_Data</vt:lpstr>
      <vt:lpstr>A125552592R_Latest</vt:lpstr>
      <vt:lpstr>A125552593T</vt:lpstr>
      <vt:lpstr>A125552593T_Data</vt:lpstr>
      <vt:lpstr>A125552593T_Latest</vt:lpstr>
      <vt:lpstr>A125552600C</vt:lpstr>
      <vt:lpstr>A125552600C_Data</vt:lpstr>
      <vt:lpstr>A125552600C_Latest</vt:lpstr>
      <vt:lpstr>A125552601F</vt:lpstr>
      <vt:lpstr>A125552601F_Data</vt:lpstr>
      <vt:lpstr>A125552601F_Latest</vt:lpstr>
      <vt:lpstr>A125552608W</vt:lpstr>
      <vt:lpstr>A125552608W_Data</vt:lpstr>
      <vt:lpstr>A125552608W_Latest</vt:lpstr>
      <vt:lpstr>A125552609X</vt:lpstr>
      <vt:lpstr>A125552609X_Data</vt:lpstr>
      <vt:lpstr>A125552609X_Latest</vt:lpstr>
      <vt:lpstr>A125552616W</vt:lpstr>
      <vt:lpstr>A125552616W_Data</vt:lpstr>
      <vt:lpstr>A125552616W_Latest</vt:lpstr>
      <vt:lpstr>A125552617X</vt:lpstr>
      <vt:lpstr>A125552617X_Data</vt:lpstr>
      <vt:lpstr>A125552617X_Latest</vt:lpstr>
      <vt:lpstr>A125552624W</vt:lpstr>
      <vt:lpstr>A125552624W_Data</vt:lpstr>
      <vt:lpstr>A125552624W_Latest</vt:lpstr>
      <vt:lpstr>A125552625X</vt:lpstr>
      <vt:lpstr>A125552625X_Data</vt:lpstr>
      <vt:lpstr>A125552625X_Latest</vt:lpstr>
      <vt:lpstr>A125552632W</vt:lpstr>
      <vt:lpstr>A125552632W_Data</vt:lpstr>
      <vt:lpstr>A125552632W_Latest</vt:lpstr>
      <vt:lpstr>A125552633X</vt:lpstr>
      <vt:lpstr>A125552633X_Data</vt:lpstr>
      <vt:lpstr>A125552633X_Latest</vt:lpstr>
      <vt:lpstr>A125552640W</vt:lpstr>
      <vt:lpstr>A125552640W_Data</vt:lpstr>
      <vt:lpstr>A125552640W_Latest</vt:lpstr>
      <vt:lpstr>A125552641X</vt:lpstr>
      <vt:lpstr>A125552641X_Data</vt:lpstr>
      <vt:lpstr>A125552641X_Latest</vt:lpstr>
      <vt:lpstr>A125552648R</vt:lpstr>
      <vt:lpstr>A125552648R_Data</vt:lpstr>
      <vt:lpstr>A125552648R_Latest</vt:lpstr>
      <vt:lpstr>A125552649T</vt:lpstr>
      <vt:lpstr>A125552649T_Data</vt:lpstr>
      <vt:lpstr>A125552649T_Latest</vt:lpstr>
      <vt:lpstr>A125552656R</vt:lpstr>
      <vt:lpstr>A125552656R_Data</vt:lpstr>
      <vt:lpstr>A125552656R_Latest</vt:lpstr>
      <vt:lpstr>A125552657T</vt:lpstr>
      <vt:lpstr>A125552657T_Data</vt:lpstr>
      <vt:lpstr>A125552657T_Latest</vt:lpstr>
      <vt:lpstr>A125552664R</vt:lpstr>
      <vt:lpstr>A125552664R_Data</vt:lpstr>
      <vt:lpstr>A125552664R_Latest</vt:lpstr>
      <vt:lpstr>A125552665T</vt:lpstr>
      <vt:lpstr>A125552665T_Data</vt:lpstr>
      <vt:lpstr>A125552665T_Latest</vt:lpstr>
      <vt:lpstr>A125552672R</vt:lpstr>
      <vt:lpstr>A125552672R_Data</vt:lpstr>
      <vt:lpstr>A125552672R_Latest</vt:lpstr>
      <vt:lpstr>A125552673T</vt:lpstr>
      <vt:lpstr>A125552673T_Data</vt:lpstr>
      <vt:lpstr>A125552673T_Latest</vt:lpstr>
      <vt:lpstr>A125552680R</vt:lpstr>
      <vt:lpstr>A125552680R_Data</vt:lpstr>
      <vt:lpstr>A125552680R_Latest</vt:lpstr>
      <vt:lpstr>A125552681T</vt:lpstr>
      <vt:lpstr>A125552681T_Data</vt:lpstr>
      <vt:lpstr>A125552681T_Latest</vt:lpstr>
      <vt:lpstr>A125552688J</vt:lpstr>
      <vt:lpstr>A125552688J_Data</vt:lpstr>
      <vt:lpstr>A125552688J_Latest</vt:lpstr>
      <vt:lpstr>A125552689K</vt:lpstr>
      <vt:lpstr>A125552689K_Data</vt:lpstr>
      <vt:lpstr>A125552689K_Latest</vt:lpstr>
      <vt:lpstr>A125552696J</vt:lpstr>
      <vt:lpstr>A125552696J_Data</vt:lpstr>
      <vt:lpstr>A125552696J_Latest</vt:lpstr>
      <vt:lpstr>A125552697K</vt:lpstr>
      <vt:lpstr>A125552697K_Data</vt:lpstr>
      <vt:lpstr>A125552697K_Latest</vt:lpstr>
      <vt:lpstr>A125552704W</vt:lpstr>
      <vt:lpstr>A125552704W_Data</vt:lpstr>
      <vt:lpstr>A125552704W_Latest</vt:lpstr>
      <vt:lpstr>A125552705X</vt:lpstr>
      <vt:lpstr>A125552705X_Data</vt:lpstr>
      <vt:lpstr>A125552705X_Latest</vt:lpstr>
      <vt:lpstr>A125552712W</vt:lpstr>
      <vt:lpstr>A125552712W_Data</vt:lpstr>
      <vt:lpstr>A125552712W_Latest</vt:lpstr>
      <vt:lpstr>A125552713X</vt:lpstr>
      <vt:lpstr>A125552713X_Data</vt:lpstr>
      <vt:lpstr>A125552713X_Latest</vt:lpstr>
      <vt:lpstr>A125552720W</vt:lpstr>
      <vt:lpstr>A125552720W_Data</vt:lpstr>
      <vt:lpstr>A125552720W_Latest</vt:lpstr>
      <vt:lpstr>A125552721X</vt:lpstr>
      <vt:lpstr>A125552721X_Data</vt:lpstr>
      <vt:lpstr>A125552721X_Latest</vt:lpstr>
      <vt:lpstr>A125552728R</vt:lpstr>
      <vt:lpstr>A125552728R_Data</vt:lpstr>
      <vt:lpstr>A125552728R_Latest</vt:lpstr>
      <vt:lpstr>A125552729T</vt:lpstr>
      <vt:lpstr>A125552729T_Data</vt:lpstr>
      <vt:lpstr>A125552729T_Latest</vt:lpstr>
      <vt:lpstr>A125552736R</vt:lpstr>
      <vt:lpstr>A125552736R_Data</vt:lpstr>
      <vt:lpstr>A125552736R_Latest</vt:lpstr>
      <vt:lpstr>A125552737T</vt:lpstr>
      <vt:lpstr>A125552737T_Data</vt:lpstr>
      <vt:lpstr>A125552737T_Latest</vt:lpstr>
      <vt:lpstr>A125552744R</vt:lpstr>
      <vt:lpstr>A125552744R_Data</vt:lpstr>
      <vt:lpstr>A125552744R_Latest</vt:lpstr>
      <vt:lpstr>A125552745T</vt:lpstr>
      <vt:lpstr>A125552745T_Data</vt:lpstr>
      <vt:lpstr>A125552745T_Latest</vt:lpstr>
      <vt:lpstr>A125552752R</vt:lpstr>
      <vt:lpstr>A125552752R_Data</vt:lpstr>
      <vt:lpstr>A125552752R_Latest</vt:lpstr>
      <vt:lpstr>A125552753T</vt:lpstr>
      <vt:lpstr>A125552753T_Data</vt:lpstr>
      <vt:lpstr>A125552753T_Latest</vt:lpstr>
      <vt:lpstr>A125552760R</vt:lpstr>
      <vt:lpstr>A125552760R_Data</vt:lpstr>
      <vt:lpstr>A125552760R_Latest</vt:lpstr>
      <vt:lpstr>A125552761T</vt:lpstr>
      <vt:lpstr>A125552761T_Data</vt:lpstr>
      <vt:lpstr>A125552761T_Latest</vt:lpstr>
      <vt:lpstr>A125552768J</vt:lpstr>
      <vt:lpstr>A125552768J_Data</vt:lpstr>
      <vt:lpstr>A125552768J_Latest</vt:lpstr>
      <vt:lpstr>A125552769K</vt:lpstr>
      <vt:lpstr>A125552769K_Data</vt:lpstr>
      <vt:lpstr>A125552769K_Latest</vt:lpstr>
      <vt:lpstr>A125552776J</vt:lpstr>
      <vt:lpstr>A125552776J_Data</vt:lpstr>
      <vt:lpstr>A125552776J_Latest</vt:lpstr>
      <vt:lpstr>A125552777K</vt:lpstr>
      <vt:lpstr>A125552777K_Data</vt:lpstr>
      <vt:lpstr>A125552777K_Latest</vt:lpstr>
      <vt:lpstr>A125552784J</vt:lpstr>
      <vt:lpstr>A125552784J_Data</vt:lpstr>
      <vt:lpstr>A125552784J_Latest</vt:lpstr>
      <vt:lpstr>A125552785K</vt:lpstr>
      <vt:lpstr>A125552785K_Data</vt:lpstr>
      <vt:lpstr>A125552785K_Latest</vt:lpstr>
      <vt:lpstr>A125552792J</vt:lpstr>
      <vt:lpstr>A125552792J_Data</vt:lpstr>
      <vt:lpstr>A125552792J_Latest</vt:lpstr>
      <vt:lpstr>A125552793K</vt:lpstr>
      <vt:lpstr>A125552793K_Data</vt:lpstr>
      <vt:lpstr>A125552793K_Latest</vt:lpstr>
      <vt:lpstr>A125552800W</vt:lpstr>
      <vt:lpstr>A125552800W_Data</vt:lpstr>
      <vt:lpstr>A125552800W_Latest</vt:lpstr>
      <vt:lpstr>A125552801X</vt:lpstr>
      <vt:lpstr>A125552801X_Data</vt:lpstr>
      <vt:lpstr>A125552801X_Latest</vt:lpstr>
      <vt:lpstr>A125552808R</vt:lpstr>
      <vt:lpstr>A125552808R_Data</vt:lpstr>
      <vt:lpstr>A125552808R_Latest</vt:lpstr>
      <vt:lpstr>A125552809T</vt:lpstr>
      <vt:lpstr>A125552809T_Data</vt:lpstr>
      <vt:lpstr>A125552809T_Latest</vt:lpstr>
      <vt:lpstr>A125552816R</vt:lpstr>
      <vt:lpstr>A125552816R_Data</vt:lpstr>
      <vt:lpstr>A125552816R_Latest</vt:lpstr>
      <vt:lpstr>A125552817T</vt:lpstr>
      <vt:lpstr>A125552817T_Data</vt:lpstr>
      <vt:lpstr>A125552817T_Latest</vt:lpstr>
      <vt:lpstr>A125552824R</vt:lpstr>
      <vt:lpstr>A125552824R_Data</vt:lpstr>
      <vt:lpstr>A125552824R_Latest</vt:lpstr>
      <vt:lpstr>A125552825T</vt:lpstr>
      <vt:lpstr>A125552825T_Data</vt:lpstr>
      <vt:lpstr>A125552825T_Latest</vt:lpstr>
      <vt:lpstr>A125552832R</vt:lpstr>
      <vt:lpstr>A125552832R_Data</vt:lpstr>
      <vt:lpstr>A125552832R_Latest</vt:lpstr>
      <vt:lpstr>A125552833T</vt:lpstr>
      <vt:lpstr>A125552833T_Data</vt:lpstr>
      <vt:lpstr>A125552833T_Latest</vt:lpstr>
      <vt:lpstr>A125552840R</vt:lpstr>
      <vt:lpstr>A125552840R_Data</vt:lpstr>
      <vt:lpstr>A125552840R_Latest</vt:lpstr>
      <vt:lpstr>A125552841T</vt:lpstr>
      <vt:lpstr>A125552841T_Data</vt:lpstr>
      <vt:lpstr>A125552841T_Latest</vt:lpstr>
      <vt:lpstr>A125552848J</vt:lpstr>
      <vt:lpstr>A125552848J_Data</vt:lpstr>
      <vt:lpstr>A125552848J_Latest</vt:lpstr>
      <vt:lpstr>A125552849K</vt:lpstr>
      <vt:lpstr>A125552849K_Data</vt:lpstr>
      <vt:lpstr>A125552849K_Latest</vt:lpstr>
      <vt:lpstr>A125552856J</vt:lpstr>
      <vt:lpstr>A125552856J_Data</vt:lpstr>
      <vt:lpstr>A125552856J_Latest</vt:lpstr>
      <vt:lpstr>A125552857K</vt:lpstr>
      <vt:lpstr>A125552857K_Data</vt:lpstr>
      <vt:lpstr>A125552857K_Latest</vt:lpstr>
      <vt:lpstr>A125552864J</vt:lpstr>
      <vt:lpstr>A125552864J_Data</vt:lpstr>
      <vt:lpstr>A125552864J_Latest</vt:lpstr>
      <vt:lpstr>A125552865K</vt:lpstr>
      <vt:lpstr>A125552865K_Data</vt:lpstr>
      <vt:lpstr>A125552865K_Latest</vt:lpstr>
      <vt:lpstr>A125552872J</vt:lpstr>
      <vt:lpstr>A125552872J_Data</vt:lpstr>
      <vt:lpstr>A125552872J_Latest</vt:lpstr>
      <vt:lpstr>A125552873K</vt:lpstr>
      <vt:lpstr>A125552873K_Data</vt:lpstr>
      <vt:lpstr>A125552873K_Latest</vt:lpstr>
      <vt:lpstr>A125552880J</vt:lpstr>
      <vt:lpstr>A125552880J_Data</vt:lpstr>
      <vt:lpstr>A125552880J_Latest</vt:lpstr>
      <vt:lpstr>A125552881K</vt:lpstr>
      <vt:lpstr>A125552881K_Data</vt:lpstr>
      <vt:lpstr>A125552881K_Latest</vt:lpstr>
      <vt:lpstr>A125552888A</vt:lpstr>
      <vt:lpstr>A125552888A_Data</vt:lpstr>
      <vt:lpstr>A125552888A_Latest</vt:lpstr>
      <vt:lpstr>A125552889C</vt:lpstr>
      <vt:lpstr>A125552889C_Data</vt:lpstr>
      <vt:lpstr>A125552889C_Latest</vt:lpstr>
      <vt:lpstr>A125552896A</vt:lpstr>
      <vt:lpstr>A125552896A_Data</vt:lpstr>
      <vt:lpstr>A125552896A_Latest</vt:lpstr>
      <vt:lpstr>A125552897C</vt:lpstr>
      <vt:lpstr>A125552897C_Data</vt:lpstr>
      <vt:lpstr>A125552897C_Latest</vt:lpstr>
      <vt:lpstr>A125552904R</vt:lpstr>
      <vt:lpstr>A125552904R_Data</vt:lpstr>
      <vt:lpstr>A125552904R_Latest</vt:lpstr>
      <vt:lpstr>A125552905T</vt:lpstr>
      <vt:lpstr>A125552905T_Data</vt:lpstr>
      <vt:lpstr>A125552905T_Latest</vt:lpstr>
      <vt:lpstr>A125552912R</vt:lpstr>
      <vt:lpstr>A125552912R_Data</vt:lpstr>
      <vt:lpstr>A125552912R_Latest</vt:lpstr>
      <vt:lpstr>A125552913T</vt:lpstr>
      <vt:lpstr>A125552913T_Data</vt:lpstr>
      <vt:lpstr>A125552913T_Latest</vt:lpstr>
      <vt:lpstr>A125552920R</vt:lpstr>
      <vt:lpstr>A125552920R_Data</vt:lpstr>
      <vt:lpstr>A125552920R_Latest</vt:lpstr>
      <vt:lpstr>A125552921T</vt:lpstr>
      <vt:lpstr>A125552921T_Data</vt:lpstr>
      <vt:lpstr>A125552921T_Latest</vt:lpstr>
      <vt:lpstr>A125552928J</vt:lpstr>
      <vt:lpstr>A125552928J_Data</vt:lpstr>
      <vt:lpstr>A125552928J_Latest</vt:lpstr>
      <vt:lpstr>A125552929K</vt:lpstr>
      <vt:lpstr>A125552929K_Data</vt:lpstr>
      <vt:lpstr>A125552929K_Latest</vt:lpstr>
      <vt:lpstr>A125552936J</vt:lpstr>
      <vt:lpstr>A125552936J_Data</vt:lpstr>
      <vt:lpstr>A125552936J_Latest</vt:lpstr>
      <vt:lpstr>A125552937K</vt:lpstr>
      <vt:lpstr>A125552937K_Data</vt:lpstr>
      <vt:lpstr>A125552937K_Latest</vt:lpstr>
      <vt:lpstr>A125552944J</vt:lpstr>
      <vt:lpstr>A125552944J_Data</vt:lpstr>
      <vt:lpstr>A125552944J_Latest</vt:lpstr>
      <vt:lpstr>A125552945K</vt:lpstr>
      <vt:lpstr>A125552945K_Data</vt:lpstr>
      <vt:lpstr>A125552945K_Latest</vt:lpstr>
      <vt:lpstr>A125552952J</vt:lpstr>
      <vt:lpstr>A125552952J_Data</vt:lpstr>
      <vt:lpstr>A125552952J_Latest</vt:lpstr>
      <vt:lpstr>A125552953K</vt:lpstr>
      <vt:lpstr>A125552953K_Data</vt:lpstr>
      <vt:lpstr>A125552953K_Latest</vt:lpstr>
      <vt:lpstr>A125552960J</vt:lpstr>
      <vt:lpstr>A125552960J_Data</vt:lpstr>
      <vt:lpstr>A125552960J_Latest</vt:lpstr>
      <vt:lpstr>A125552961K</vt:lpstr>
      <vt:lpstr>A125552961K_Data</vt:lpstr>
      <vt:lpstr>A125552961K_Latest</vt:lpstr>
      <vt:lpstr>A125552968A</vt:lpstr>
      <vt:lpstr>A125552968A_Data</vt:lpstr>
      <vt:lpstr>A125552968A_Latest</vt:lpstr>
      <vt:lpstr>A125552969C</vt:lpstr>
      <vt:lpstr>A125552969C_Data</vt:lpstr>
      <vt:lpstr>A125552969C_Latest</vt:lpstr>
      <vt:lpstr>A125552976A</vt:lpstr>
      <vt:lpstr>A125552976A_Data</vt:lpstr>
      <vt:lpstr>A125552976A_Latest</vt:lpstr>
      <vt:lpstr>A125552977C</vt:lpstr>
      <vt:lpstr>A125552977C_Data</vt:lpstr>
      <vt:lpstr>A125552977C_Latest</vt:lpstr>
      <vt:lpstr>A125552984A</vt:lpstr>
      <vt:lpstr>A125552984A_Data</vt:lpstr>
      <vt:lpstr>A125552984A_Latest</vt:lpstr>
      <vt:lpstr>A125552985C</vt:lpstr>
      <vt:lpstr>A125552985C_Data</vt:lpstr>
      <vt:lpstr>A125552985C_Latest</vt:lpstr>
      <vt:lpstr>A125552992A</vt:lpstr>
      <vt:lpstr>A125552992A_Data</vt:lpstr>
      <vt:lpstr>A125552992A_Latest</vt:lpstr>
      <vt:lpstr>A125552993C</vt:lpstr>
      <vt:lpstr>A125552993C_Data</vt:lpstr>
      <vt:lpstr>A125552993C_Latest</vt:lpstr>
      <vt:lpstr>A125553000T</vt:lpstr>
      <vt:lpstr>A125553000T_Data</vt:lpstr>
      <vt:lpstr>A125553000T_Latest</vt:lpstr>
      <vt:lpstr>A125553001V</vt:lpstr>
      <vt:lpstr>A125553001V_Data</vt:lpstr>
      <vt:lpstr>A125553001V_Latest</vt:lpstr>
      <vt:lpstr>A125553008K</vt:lpstr>
      <vt:lpstr>A125553008K_Data</vt:lpstr>
      <vt:lpstr>A125553008K_Latest</vt:lpstr>
      <vt:lpstr>A125553009L</vt:lpstr>
      <vt:lpstr>A125553009L_Data</vt:lpstr>
      <vt:lpstr>A125553009L_Latest</vt:lpstr>
      <vt:lpstr>A125553016K</vt:lpstr>
      <vt:lpstr>A125553016K_Data</vt:lpstr>
      <vt:lpstr>A125553016K_Latest</vt:lpstr>
      <vt:lpstr>A125553017L</vt:lpstr>
      <vt:lpstr>A125553017L_Data</vt:lpstr>
      <vt:lpstr>A125553017L_Latest</vt:lpstr>
      <vt:lpstr>A125553024K</vt:lpstr>
      <vt:lpstr>A125553024K_Data</vt:lpstr>
      <vt:lpstr>A125553024K_Latest</vt:lpstr>
      <vt:lpstr>A125553025L</vt:lpstr>
      <vt:lpstr>A125553025L_Data</vt:lpstr>
      <vt:lpstr>A125553025L_Latest</vt:lpstr>
      <vt:lpstr>A125553032K</vt:lpstr>
      <vt:lpstr>A125553032K_Data</vt:lpstr>
      <vt:lpstr>A125553032K_Latest</vt:lpstr>
      <vt:lpstr>A125553033L</vt:lpstr>
      <vt:lpstr>A125553033L_Data</vt:lpstr>
      <vt:lpstr>A125553033L_Latest</vt:lpstr>
      <vt:lpstr>A125553040K</vt:lpstr>
      <vt:lpstr>A125553040K_Data</vt:lpstr>
      <vt:lpstr>A125553040K_Latest</vt:lpstr>
      <vt:lpstr>A125553041L</vt:lpstr>
      <vt:lpstr>A125553041L_Data</vt:lpstr>
      <vt:lpstr>A125553041L_Latest</vt:lpstr>
      <vt:lpstr>A125553048C</vt:lpstr>
      <vt:lpstr>A125553048C_Data</vt:lpstr>
      <vt:lpstr>A125553048C_Latest</vt:lpstr>
      <vt:lpstr>A125553049F</vt:lpstr>
      <vt:lpstr>A125553049F_Data</vt:lpstr>
      <vt:lpstr>A125553049F_Latest</vt:lpstr>
      <vt:lpstr>A125553056C</vt:lpstr>
      <vt:lpstr>A125553056C_Data</vt:lpstr>
      <vt:lpstr>A125553056C_Latest</vt:lpstr>
      <vt:lpstr>A125553057F</vt:lpstr>
      <vt:lpstr>A125553057F_Data</vt:lpstr>
      <vt:lpstr>A125553057F_Latest</vt:lpstr>
      <vt:lpstr>A125553064C</vt:lpstr>
      <vt:lpstr>A125553064C_Data</vt:lpstr>
      <vt:lpstr>A125553064C_Latest</vt:lpstr>
      <vt:lpstr>A125553065F</vt:lpstr>
      <vt:lpstr>A125553065F_Data</vt:lpstr>
      <vt:lpstr>A125553065F_Latest</vt:lpstr>
      <vt:lpstr>A125553072C</vt:lpstr>
      <vt:lpstr>A125553072C_Data</vt:lpstr>
      <vt:lpstr>A125553072C_Latest</vt:lpstr>
      <vt:lpstr>A125553073F</vt:lpstr>
      <vt:lpstr>A125553073F_Data</vt:lpstr>
      <vt:lpstr>A125553073F_Latest</vt:lpstr>
      <vt:lpstr>A125553080C</vt:lpstr>
      <vt:lpstr>A125553080C_Data</vt:lpstr>
      <vt:lpstr>A125553080C_Latest</vt:lpstr>
      <vt:lpstr>A125553081F</vt:lpstr>
      <vt:lpstr>A125553081F_Data</vt:lpstr>
      <vt:lpstr>A125553081F_Latest</vt:lpstr>
      <vt:lpstr>A125553088W</vt:lpstr>
      <vt:lpstr>A125553088W_Data</vt:lpstr>
      <vt:lpstr>A125553088W_Latest</vt:lpstr>
      <vt:lpstr>A125553089X</vt:lpstr>
      <vt:lpstr>A125553089X_Data</vt:lpstr>
      <vt:lpstr>A125553089X_Latest</vt:lpstr>
      <vt:lpstr>A125553096W</vt:lpstr>
      <vt:lpstr>A125553096W_Data</vt:lpstr>
      <vt:lpstr>A125553096W_Latest</vt:lpstr>
      <vt:lpstr>A125553097X</vt:lpstr>
      <vt:lpstr>A125553097X_Data</vt:lpstr>
      <vt:lpstr>A125553097X_Latest</vt:lpstr>
      <vt:lpstr>A125553104K</vt:lpstr>
      <vt:lpstr>A125553104K_Data</vt:lpstr>
      <vt:lpstr>A125553104K_Latest</vt:lpstr>
      <vt:lpstr>A125553105L</vt:lpstr>
      <vt:lpstr>A125553105L_Data</vt:lpstr>
      <vt:lpstr>A125553105L_Latest</vt:lpstr>
      <vt:lpstr>A125553112K</vt:lpstr>
      <vt:lpstr>A125553112K_Data</vt:lpstr>
      <vt:lpstr>A125553112K_Latest</vt:lpstr>
      <vt:lpstr>A125553113L</vt:lpstr>
      <vt:lpstr>A125553113L_Data</vt:lpstr>
      <vt:lpstr>A125553113L_Latest</vt:lpstr>
      <vt:lpstr>A125553120K</vt:lpstr>
      <vt:lpstr>A125553120K_Data</vt:lpstr>
      <vt:lpstr>A125553120K_Latest</vt:lpstr>
      <vt:lpstr>A125553121L</vt:lpstr>
      <vt:lpstr>A125553121L_Data</vt:lpstr>
      <vt:lpstr>A125553121L_Latest</vt:lpstr>
      <vt:lpstr>A125553128C</vt:lpstr>
      <vt:lpstr>A125553128C_Data</vt:lpstr>
      <vt:lpstr>A125553128C_Latest</vt:lpstr>
      <vt:lpstr>A125553129F</vt:lpstr>
      <vt:lpstr>A125553129F_Data</vt:lpstr>
      <vt:lpstr>A125553129F_Latest</vt:lpstr>
      <vt:lpstr>A125553136C</vt:lpstr>
      <vt:lpstr>A125553136C_Data</vt:lpstr>
      <vt:lpstr>A125553136C_Latest</vt:lpstr>
      <vt:lpstr>A125553137F</vt:lpstr>
      <vt:lpstr>A125553137F_Data</vt:lpstr>
      <vt:lpstr>A125553137F_Latest</vt:lpstr>
      <vt:lpstr>A125553144C</vt:lpstr>
      <vt:lpstr>A125553144C_Data</vt:lpstr>
      <vt:lpstr>A125553144C_Latest</vt:lpstr>
      <vt:lpstr>A125553145F</vt:lpstr>
      <vt:lpstr>A125553145F_Data</vt:lpstr>
      <vt:lpstr>A125553145F_Latest</vt:lpstr>
      <vt:lpstr>A125553152C</vt:lpstr>
      <vt:lpstr>A125553152C_Data</vt:lpstr>
      <vt:lpstr>A125553152C_Latest</vt:lpstr>
      <vt:lpstr>A125553153F</vt:lpstr>
      <vt:lpstr>A125553153F_Data</vt:lpstr>
      <vt:lpstr>A125553153F_Latest</vt:lpstr>
      <vt:lpstr>A125553160C</vt:lpstr>
      <vt:lpstr>A125553160C_Data</vt:lpstr>
      <vt:lpstr>A125553160C_Latest</vt:lpstr>
      <vt:lpstr>A125553161F</vt:lpstr>
      <vt:lpstr>A125553161F_Data</vt:lpstr>
      <vt:lpstr>A125553161F_Latest</vt:lpstr>
      <vt:lpstr>A125553168W</vt:lpstr>
      <vt:lpstr>A125553168W_Data</vt:lpstr>
      <vt:lpstr>A125553168W_Latest</vt:lpstr>
      <vt:lpstr>A125553169X</vt:lpstr>
      <vt:lpstr>A125553169X_Data</vt:lpstr>
      <vt:lpstr>A125553169X_Latest</vt:lpstr>
      <vt:lpstr>A125553176W</vt:lpstr>
      <vt:lpstr>A125553176W_Data</vt:lpstr>
      <vt:lpstr>A125553176W_Latest</vt:lpstr>
      <vt:lpstr>A125553177X</vt:lpstr>
      <vt:lpstr>A125553177X_Data</vt:lpstr>
      <vt:lpstr>A125553177X_Latest</vt:lpstr>
      <vt:lpstr>A125553184W</vt:lpstr>
      <vt:lpstr>A125553184W_Data</vt:lpstr>
      <vt:lpstr>A125553184W_Latest</vt:lpstr>
      <vt:lpstr>A125553185X</vt:lpstr>
      <vt:lpstr>A125553185X_Data</vt:lpstr>
      <vt:lpstr>A125553185X_Latest</vt:lpstr>
      <vt:lpstr>A125553192W</vt:lpstr>
      <vt:lpstr>A125553192W_Data</vt:lpstr>
      <vt:lpstr>A125553192W_Latest</vt:lpstr>
      <vt:lpstr>A125553193X</vt:lpstr>
      <vt:lpstr>A125553193X_Data</vt:lpstr>
      <vt:lpstr>A125553193X_Latest</vt:lpstr>
      <vt:lpstr>A125553200K</vt:lpstr>
      <vt:lpstr>A125553200K_Data</vt:lpstr>
      <vt:lpstr>A125553200K_Latest</vt:lpstr>
      <vt:lpstr>A125553201L</vt:lpstr>
      <vt:lpstr>A125553201L_Data</vt:lpstr>
      <vt:lpstr>A125553201L_Latest</vt:lpstr>
      <vt:lpstr>A125553208C</vt:lpstr>
      <vt:lpstr>A125553208C_Data</vt:lpstr>
      <vt:lpstr>A125553208C_Latest</vt:lpstr>
      <vt:lpstr>A125553209F</vt:lpstr>
      <vt:lpstr>A125553209F_Data</vt:lpstr>
      <vt:lpstr>A125553209F_Latest</vt:lpstr>
      <vt:lpstr>A125553216C</vt:lpstr>
      <vt:lpstr>A125553216C_Data</vt:lpstr>
      <vt:lpstr>A125553216C_Latest</vt:lpstr>
      <vt:lpstr>A125553217F</vt:lpstr>
      <vt:lpstr>A125553217F_Data</vt:lpstr>
      <vt:lpstr>A125553217F_Latest</vt:lpstr>
      <vt:lpstr>A125553224C</vt:lpstr>
      <vt:lpstr>A125553224C_Data</vt:lpstr>
      <vt:lpstr>A125553224C_Latest</vt:lpstr>
      <vt:lpstr>A125553225F</vt:lpstr>
      <vt:lpstr>A125553225F_Data</vt:lpstr>
      <vt:lpstr>A125553225F_Latest</vt:lpstr>
      <vt:lpstr>A125553232C</vt:lpstr>
      <vt:lpstr>A125553232C_Data</vt:lpstr>
      <vt:lpstr>A125553232C_Latest</vt:lpstr>
      <vt:lpstr>A125553233F</vt:lpstr>
      <vt:lpstr>A125553233F_Data</vt:lpstr>
      <vt:lpstr>A125553233F_Latest</vt:lpstr>
      <vt:lpstr>A125553240C</vt:lpstr>
      <vt:lpstr>A125553240C_Data</vt:lpstr>
      <vt:lpstr>A125553240C_Latest</vt:lpstr>
      <vt:lpstr>A125553241F</vt:lpstr>
      <vt:lpstr>A125553241F_Data</vt:lpstr>
      <vt:lpstr>A125553241F_Latest</vt:lpstr>
      <vt:lpstr>A125553248W</vt:lpstr>
      <vt:lpstr>A125553248W_Data</vt:lpstr>
      <vt:lpstr>A125553248W_Latest</vt:lpstr>
      <vt:lpstr>A125553249X</vt:lpstr>
      <vt:lpstr>A125553249X_Data</vt:lpstr>
      <vt:lpstr>A125553249X_Latest</vt:lpstr>
      <vt:lpstr>A125553256W</vt:lpstr>
      <vt:lpstr>A125553256W_Data</vt:lpstr>
      <vt:lpstr>A125553256W_Latest</vt:lpstr>
      <vt:lpstr>A125553257X</vt:lpstr>
      <vt:lpstr>A125553257X_Data</vt:lpstr>
      <vt:lpstr>A125553257X_Latest</vt:lpstr>
      <vt:lpstr>A125553264W</vt:lpstr>
      <vt:lpstr>A125553264W_Data</vt:lpstr>
      <vt:lpstr>A125553264W_Latest</vt:lpstr>
      <vt:lpstr>A125553265X</vt:lpstr>
      <vt:lpstr>A125553265X_Data</vt:lpstr>
      <vt:lpstr>A125553265X_Latest</vt:lpstr>
      <vt:lpstr>A125553272W</vt:lpstr>
      <vt:lpstr>A125553272W_Data</vt:lpstr>
      <vt:lpstr>A125553272W_Latest</vt:lpstr>
      <vt:lpstr>A125553273X</vt:lpstr>
      <vt:lpstr>A125553273X_Data</vt:lpstr>
      <vt:lpstr>A125553273X_Latest</vt:lpstr>
      <vt:lpstr>A125553280W</vt:lpstr>
      <vt:lpstr>A125553280W_Data</vt:lpstr>
      <vt:lpstr>A125553280W_Latest</vt:lpstr>
      <vt:lpstr>A125553281X</vt:lpstr>
      <vt:lpstr>A125553281X_Data</vt:lpstr>
      <vt:lpstr>A125553281X_Latest</vt:lpstr>
      <vt:lpstr>A125553288R</vt:lpstr>
      <vt:lpstr>A125553288R_Data</vt:lpstr>
      <vt:lpstr>A125553288R_Latest</vt:lpstr>
      <vt:lpstr>A125553289T</vt:lpstr>
      <vt:lpstr>A125553289T_Data</vt:lpstr>
      <vt:lpstr>A125553289T_Latest</vt:lpstr>
      <vt:lpstr>A125553296R</vt:lpstr>
      <vt:lpstr>A125553296R_Data</vt:lpstr>
      <vt:lpstr>A125553296R_Latest</vt:lpstr>
      <vt:lpstr>A125553297T</vt:lpstr>
      <vt:lpstr>A125553297T_Data</vt:lpstr>
      <vt:lpstr>A125553297T_Latest</vt:lpstr>
      <vt:lpstr>A125553304C</vt:lpstr>
      <vt:lpstr>A125553304C_Data</vt:lpstr>
      <vt:lpstr>A125553304C_Latest</vt:lpstr>
      <vt:lpstr>A125553305F</vt:lpstr>
      <vt:lpstr>A125553305F_Data</vt:lpstr>
      <vt:lpstr>A125553305F_Latest</vt:lpstr>
      <vt:lpstr>A125553312C</vt:lpstr>
      <vt:lpstr>A125553312C_Data</vt:lpstr>
      <vt:lpstr>A125553312C_Latest</vt:lpstr>
      <vt:lpstr>A125553313F</vt:lpstr>
      <vt:lpstr>A125553313F_Data</vt:lpstr>
      <vt:lpstr>A125553313F_Latest</vt:lpstr>
      <vt:lpstr>A125553320C</vt:lpstr>
      <vt:lpstr>A125553320C_Data</vt:lpstr>
      <vt:lpstr>A125553320C_Latest</vt:lpstr>
      <vt:lpstr>A125553321F</vt:lpstr>
      <vt:lpstr>A125553321F_Data</vt:lpstr>
      <vt:lpstr>A125553321F_Latest</vt:lpstr>
      <vt:lpstr>A125553328W</vt:lpstr>
      <vt:lpstr>A125553328W_Data</vt:lpstr>
      <vt:lpstr>A125553328W_Latest</vt:lpstr>
      <vt:lpstr>A125553329X</vt:lpstr>
      <vt:lpstr>A125553329X_Data</vt:lpstr>
      <vt:lpstr>A125553329X_Latest</vt:lpstr>
      <vt:lpstr>A125553336W</vt:lpstr>
      <vt:lpstr>A125553336W_Data</vt:lpstr>
      <vt:lpstr>A125553336W_Latest</vt:lpstr>
      <vt:lpstr>A125553337X</vt:lpstr>
      <vt:lpstr>A125553337X_Data</vt:lpstr>
      <vt:lpstr>A125553337X_Latest</vt:lpstr>
      <vt:lpstr>A125553344W</vt:lpstr>
      <vt:lpstr>A125553344W_Data</vt:lpstr>
      <vt:lpstr>A125553344W_Latest</vt:lpstr>
      <vt:lpstr>A125553345X</vt:lpstr>
      <vt:lpstr>A125553345X_Data</vt:lpstr>
      <vt:lpstr>A125553345X_Latest</vt:lpstr>
      <vt:lpstr>A125553352W</vt:lpstr>
      <vt:lpstr>A125553352W_Data</vt:lpstr>
      <vt:lpstr>A125553352W_Latest</vt:lpstr>
      <vt:lpstr>A125553353X</vt:lpstr>
      <vt:lpstr>A125553353X_Data</vt:lpstr>
      <vt:lpstr>A125553353X_Latest</vt:lpstr>
      <vt:lpstr>A125553360W</vt:lpstr>
      <vt:lpstr>A125553360W_Data</vt:lpstr>
      <vt:lpstr>A125553360W_Latest</vt:lpstr>
      <vt:lpstr>A125553361X</vt:lpstr>
      <vt:lpstr>A125553361X_Data</vt:lpstr>
      <vt:lpstr>A125553361X_Latest</vt:lpstr>
      <vt:lpstr>A125553368R</vt:lpstr>
      <vt:lpstr>A125553368R_Data</vt:lpstr>
      <vt:lpstr>A125553368R_Latest</vt:lpstr>
      <vt:lpstr>A125553369T</vt:lpstr>
      <vt:lpstr>A125553369T_Data</vt:lpstr>
      <vt:lpstr>A125553369T_Latest</vt:lpstr>
      <vt:lpstr>A125553376R</vt:lpstr>
      <vt:lpstr>A125553376R_Data</vt:lpstr>
      <vt:lpstr>A125553376R_Latest</vt:lpstr>
      <vt:lpstr>A125553377T</vt:lpstr>
      <vt:lpstr>A125553377T_Data</vt:lpstr>
      <vt:lpstr>A125553377T_Latest</vt:lpstr>
      <vt:lpstr>A125553384R</vt:lpstr>
      <vt:lpstr>A125553384R_Data</vt:lpstr>
      <vt:lpstr>A125553384R_Latest</vt:lpstr>
      <vt:lpstr>A125553385T</vt:lpstr>
      <vt:lpstr>A125553385T_Data</vt:lpstr>
      <vt:lpstr>A125553385T_Latest</vt:lpstr>
      <vt:lpstr>A125553392R</vt:lpstr>
      <vt:lpstr>A125553392R_Data</vt:lpstr>
      <vt:lpstr>A125553392R_Latest</vt:lpstr>
      <vt:lpstr>A125553393T</vt:lpstr>
      <vt:lpstr>A125553393T_Data</vt:lpstr>
      <vt:lpstr>A125553393T_Latest</vt:lpstr>
      <vt:lpstr>A125553400C</vt:lpstr>
      <vt:lpstr>A125553400C_Data</vt:lpstr>
      <vt:lpstr>A125553400C_Latest</vt:lpstr>
      <vt:lpstr>A125553401F</vt:lpstr>
      <vt:lpstr>A125553401F_Data</vt:lpstr>
      <vt:lpstr>A125553401F_Latest</vt:lpstr>
      <vt:lpstr>A125553408W</vt:lpstr>
      <vt:lpstr>A125553408W_Data</vt:lpstr>
      <vt:lpstr>A125553408W_Latest</vt:lpstr>
      <vt:lpstr>A125553409X</vt:lpstr>
      <vt:lpstr>A125553409X_Data</vt:lpstr>
      <vt:lpstr>A125553409X_Latest</vt:lpstr>
      <vt:lpstr>A125553416W</vt:lpstr>
      <vt:lpstr>A125553416W_Data</vt:lpstr>
      <vt:lpstr>A125553416W_Latest</vt:lpstr>
      <vt:lpstr>A125553417X</vt:lpstr>
      <vt:lpstr>A125553417X_Data</vt:lpstr>
      <vt:lpstr>A125553417X_Latest</vt:lpstr>
      <vt:lpstr>A125553424W</vt:lpstr>
      <vt:lpstr>A125553424W_Data</vt:lpstr>
      <vt:lpstr>A125553424W_Latest</vt:lpstr>
      <vt:lpstr>A125553425X</vt:lpstr>
      <vt:lpstr>A125553425X_Data</vt:lpstr>
      <vt:lpstr>A125553425X_Latest</vt:lpstr>
      <vt:lpstr>A125553432W</vt:lpstr>
      <vt:lpstr>A125553432W_Data</vt:lpstr>
      <vt:lpstr>A125553432W_Latest</vt:lpstr>
      <vt:lpstr>A125553433X</vt:lpstr>
      <vt:lpstr>A125553433X_Data</vt:lpstr>
      <vt:lpstr>A125553433X_Latest</vt:lpstr>
      <vt:lpstr>A125553440W</vt:lpstr>
      <vt:lpstr>A125553440W_Data</vt:lpstr>
      <vt:lpstr>A125553440W_Latest</vt:lpstr>
      <vt:lpstr>A125553441X</vt:lpstr>
      <vt:lpstr>A125553441X_Data</vt:lpstr>
      <vt:lpstr>A125553441X_Latest</vt:lpstr>
      <vt:lpstr>A125553448R</vt:lpstr>
      <vt:lpstr>A125553448R_Data</vt:lpstr>
      <vt:lpstr>A125553448R_Latest</vt:lpstr>
      <vt:lpstr>A125553449T</vt:lpstr>
      <vt:lpstr>A125553449T_Data</vt:lpstr>
      <vt:lpstr>A125553449T_Latest</vt:lpstr>
      <vt:lpstr>A125553456R</vt:lpstr>
      <vt:lpstr>A125553456R_Data</vt:lpstr>
      <vt:lpstr>A125553456R_Latest</vt:lpstr>
      <vt:lpstr>A125553457T</vt:lpstr>
      <vt:lpstr>A125553457T_Data</vt:lpstr>
      <vt:lpstr>A125553457T_Latest</vt:lpstr>
      <vt:lpstr>A125553464R</vt:lpstr>
      <vt:lpstr>A125553464R_Data</vt:lpstr>
      <vt:lpstr>A125553464R_Latest</vt:lpstr>
      <vt:lpstr>A125553465T</vt:lpstr>
      <vt:lpstr>A125553465T_Data</vt:lpstr>
      <vt:lpstr>A125553465T_Latest</vt:lpstr>
      <vt:lpstr>A125553472R</vt:lpstr>
      <vt:lpstr>A125553472R_Data</vt:lpstr>
      <vt:lpstr>A125553472R_Latest</vt:lpstr>
      <vt:lpstr>A125553473T</vt:lpstr>
      <vt:lpstr>A125553473T_Data</vt:lpstr>
      <vt:lpstr>A125553473T_Latest</vt:lpstr>
      <vt:lpstr>A125553480R</vt:lpstr>
      <vt:lpstr>A125553480R_Data</vt:lpstr>
      <vt:lpstr>A125553480R_Latest</vt:lpstr>
      <vt:lpstr>A125553481T</vt:lpstr>
      <vt:lpstr>A125553481T_Data</vt:lpstr>
      <vt:lpstr>A125553481T_Latest</vt:lpstr>
      <vt:lpstr>A125553488J</vt:lpstr>
      <vt:lpstr>A125553488J_Data</vt:lpstr>
      <vt:lpstr>A125553488J_Latest</vt:lpstr>
      <vt:lpstr>A125553489K</vt:lpstr>
      <vt:lpstr>A125553489K_Data</vt:lpstr>
      <vt:lpstr>A125553489K_Latest</vt:lpstr>
      <vt:lpstr>A125553496J</vt:lpstr>
      <vt:lpstr>A125553496J_Data</vt:lpstr>
      <vt:lpstr>A125553496J_Latest</vt:lpstr>
      <vt:lpstr>A125553497K</vt:lpstr>
      <vt:lpstr>A125553497K_Data</vt:lpstr>
      <vt:lpstr>A125553497K_Latest</vt:lpstr>
      <vt:lpstr>A125553504W</vt:lpstr>
      <vt:lpstr>A125553504W_Data</vt:lpstr>
      <vt:lpstr>A125553504W_Latest</vt:lpstr>
      <vt:lpstr>A125553505X</vt:lpstr>
      <vt:lpstr>A125553505X_Data</vt:lpstr>
      <vt:lpstr>A125553505X_Latest</vt:lpstr>
      <vt:lpstr>A125553512W</vt:lpstr>
      <vt:lpstr>A125553512W_Data</vt:lpstr>
      <vt:lpstr>A125553512W_Latest</vt:lpstr>
      <vt:lpstr>A125553513X</vt:lpstr>
      <vt:lpstr>A125553513X_Data</vt:lpstr>
      <vt:lpstr>A125553513X_Latest</vt:lpstr>
      <vt:lpstr>A125553520W</vt:lpstr>
      <vt:lpstr>A125553520W_Data</vt:lpstr>
      <vt:lpstr>A125553520W_Latest</vt:lpstr>
      <vt:lpstr>A125553521X</vt:lpstr>
      <vt:lpstr>A125553521X_Data</vt:lpstr>
      <vt:lpstr>A125553521X_Latest</vt:lpstr>
      <vt:lpstr>A125553528R</vt:lpstr>
      <vt:lpstr>A125553528R_Data</vt:lpstr>
      <vt:lpstr>A125553528R_Latest</vt:lpstr>
      <vt:lpstr>A125553529T</vt:lpstr>
      <vt:lpstr>A125553529T_Data</vt:lpstr>
      <vt:lpstr>A125553529T_Latest</vt:lpstr>
      <vt:lpstr>A125553536R</vt:lpstr>
      <vt:lpstr>A125553536R_Data</vt:lpstr>
      <vt:lpstr>A125553536R_Latest</vt:lpstr>
      <vt:lpstr>A125553537T</vt:lpstr>
      <vt:lpstr>A125553537T_Data</vt:lpstr>
      <vt:lpstr>A125553537T_Latest</vt:lpstr>
      <vt:lpstr>A125553544R</vt:lpstr>
      <vt:lpstr>A125553544R_Data</vt:lpstr>
      <vt:lpstr>A125553544R_Latest</vt:lpstr>
      <vt:lpstr>A125553545T</vt:lpstr>
      <vt:lpstr>A125553545T_Data</vt:lpstr>
      <vt:lpstr>A125553545T_Latest</vt:lpstr>
      <vt:lpstr>A125553552R</vt:lpstr>
      <vt:lpstr>A125553552R_Data</vt:lpstr>
      <vt:lpstr>A125553552R_Latest</vt:lpstr>
      <vt:lpstr>A125553553T</vt:lpstr>
      <vt:lpstr>A125553553T_Data</vt:lpstr>
      <vt:lpstr>A125553553T_Latest</vt:lpstr>
      <vt:lpstr>A125553560R</vt:lpstr>
      <vt:lpstr>A125553560R_Data</vt:lpstr>
      <vt:lpstr>A125553560R_Latest</vt:lpstr>
      <vt:lpstr>A125553561T</vt:lpstr>
      <vt:lpstr>A125553561T_Data</vt:lpstr>
      <vt:lpstr>A125553561T_Latest</vt:lpstr>
      <vt:lpstr>A125553568J</vt:lpstr>
      <vt:lpstr>A125553568J_Data</vt:lpstr>
      <vt:lpstr>A125553568J_Latest</vt:lpstr>
      <vt:lpstr>A125553569K</vt:lpstr>
      <vt:lpstr>A125553569K_Data</vt:lpstr>
      <vt:lpstr>A125553569K_Latest</vt:lpstr>
      <vt:lpstr>A125553576J</vt:lpstr>
      <vt:lpstr>A125553576J_Data</vt:lpstr>
      <vt:lpstr>A125553576J_Latest</vt:lpstr>
      <vt:lpstr>A125553577K</vt:lpstr>
      <vt:lpstr>A125553577K_Data</vt:lpstr>
      <vt:lpstr>A125553577K_Latest</vt:lpstr>
      <vt:lpstr>A125553584J</vt:lpstr>
      <vt:lpstr>A125553584J_Data</vt:lpstr>
      <vt:lpstr>A125553584J_Latest</vt:lpstr>
      <vt:lpstr>A125553585K</vt:lpstr>
      <vt:lpstr>A125553585K_Data</vt:lpstr>
      <vt:lpstr>A125553585K_Latest</vt:lpstr>
      <vt:lpstr>A125553592J</vt:lpstr>
      <vt:lpstr>A125553592J_Data</vt:lpstr>
      <vt:lpstr>A125553592J_Latest</vt:lpstr>
      <vt:lpstr>A125553593K</vt:lpstr>
      <vt:lpstr>A125553593K_Data</vt:lpstr>
      <vt:lpstr>A125553593K_Latest</vt:lpstr>
      <vt:lpstr>A125553600W</vt:lpstr>
      <vt:lpstr>A125553600W_Data</vt:lpstr>
      <vt:lpstr>A125553600W_Latest</vt:lpstr>
      <vt:lpstr>A125553601X</vt:lpstr>
      <vt:lpstr>A125553601X_Data</vt:lpstr>
      <vt:lpstr>A125553601X_Latest</vt:lpstr>
      <vt:lpstr>A125553608R</vt:lpstr>
      <vt:lpstr>A125553608R_Data</vt:lpstr>
      <vt:lpstr>A125553608R_Latest</vt:lpstr>
      <vt:lpstr>A125553609T</vt:lpstr>
      <vt:lpstr>A125553609T_Data</vt:lpstr>
      <vt:lpstr>A125553609T_Latest</vt:lpstr>
      <vt:lpstr>A125553616R</vt:lpstr>
      <vt:lpstr>A125553616R_Data</vt:lpstr>
      <vt:lpstr>A125553616R_Latest</vt:lpstr>
      <vt:lpstr>A125553617T</vt:lpstr>
      <vt:lpstr>A125553617T_Data</vt:lpstr>
      <vt:lpstr>A125553617T_Latest</vt:lpstr>
      <vt:lpstr>A125553624R</vt:lpstr>
      <vt:lpstr>A125553624R_Data</vt:lpstr>
      <vt:lpstr>A125553624R_Latest</vt:lpstr>
      <vt:lpstr>A125553625T</vt:lpstr>
      <vt:lpstr>A125553625T_Data</vt:lpstr>
      <vt:lpstr>A125553625T_Latest</vt:lpstr>
      <vt:lpstr>A125553632R</vt:lpstr>
      <vt:lpstr>A125553632R_Data</vt:lpstr>
      <vt:lpstr>A125553632R_Latest</vt:lpstr>
      <vt:lpstr>A125553633T</vt:lpstr>
      <vt:lpstr>A125553633T_Data</vt:lpstr>
      <vt:lpstr>A125553633T_Latest</vt:lpstr>
      <vt:lpstr>A125553640R</vt:lpstr>
      <vt:lpstr>A125553640R_Data</vt:lpstr>
      <vt:lpstr>A125553640R_Latest</vt:lpstr>
      <vt:lpstr>A125553641T</vt:lpstr>
      <vt:lpstr>A125553641T_Data</vt:lpstr>
      <vt:lpstr>A125553641T_Latest</vt:lpstr>
      <vt:lpstr>A125553648J</vt:lpstr>
      <vt:lpstr>A125553648J_Data</vt:lpstr>
      <vt:lpstr>A125553648J_Latest</vt:lpstr>
      <vt:lpstr>A125553649K</vt:lpstr>
      <vt:lpstr>A125553649K_Data</vt:lpstr>
      <vt:lpstr>A125553649K_Latest</vt:lpstr>
      <vt:lpstr>A125553656J</vt:lpstr>
      <vt:lpstr>A125553656J_Data</vt:lpstr>
      <vt:lpstr>A125553656J_Latest</vt:lpstr>
      <vt:lpstr>A125553657K</vt:lpstr>
      <vt:lpstr>A125553657K_Data</vt:lpstr>
      <vt:lpstr>A125553657K_Latest</vt:lpstr>
      <vt:lpstr>A125553664J</vt:lpstr>
      <vt:lpstr>A125553664J_Data</vt:lpstr>
      <vt:lpstr>A125553664J_Latest</vt:lpstr>
      <vt:lpstr>A125553665K</vt:lpstr>
      <vt:lpstr>A125553665K_Data</vt:lpstr>
      <vt:lpstr>A125553665K_Latest</vt:lpstr>
      <vt:lpstr>A125553672J</vt:lpstr>
      <vt:lpstr>A125553672J_Data</vt:lpstr>
      <vt:lpstr>A125553672J_Latest</vt:lpstr>
      <vt:lpstr>A125553673K</vt:lpstr>
      <vt:lpstr>A125553673K_Data</vt:lpstr>
      <vt:lpstr>A125553673K_Latest</vt:lpstr>
      <vt:lpstr>A125553680J</vt:lpstr>
      <vt:lpstr>A125553680J_Data</vt:lpstr>
      <vt:lpstr>A125553680J_Latest</vt:lpstr>
      <vt:lpstr>A125553681K</vt:lpstr>
      <vt:lpstr>A125553681K_Data</vt:lpstr>
      <vt:lpstr>A125553681K_Latest</vt:lpstr>
      <vt:lpstr>A125553688A</vt:lpstr>
      <vt:lpstr>A125553688A_Data</vt:lpstr>
      <vt:lpstr>A125553688A_Latest</vt:lpstr>
      <vt:lpstr>A125553689C</vt:lpstr>
      <vt:lpstr>A125553689C_Data</vt:lpstr>
      <vt:lpstr>A125553689C_Latest</vt:lpstr>
      <vt:lpstr>A125553696A</vt:lpstr>
      <vt:lpstr>A125553696A_Data</vt:lpstr>
      <vt:lpstr>A125553696A_Latest</vt:lpstr>
      <vt:lpstr>A125553697C</vt:lpstr>
      <vt:lpstr>A125553697C_Data</vt:lpstr>
      <vt:lpstr>A125553697C_Latest</vt:lpstr>
      <vt:lpstr>A125553704R</vt:lpstr>
      <vt:lpstr>A125553704R_Data</vt:lpstr>
      <vt:lpstr>A125553704R_Latest</vt:lpstr>
      <vt:lpstr>A125553705T</vt:lpstr>
      <vt:lpstr>A125553705T_Data</vt:lpstr>
      <vt:lpstr>A125553705T_Latest</vt:lpstr>
      <vt:lpstr>A125553712R</vt:lpstr>
      <vt:lpstr>A125553712R_Data</vt:lpstr>
      <vt:lpstr>A125553712R_Latest</vt:lpstr>
      <vt:lpstr>A125553713T</vt:lpstr>
      <vt:lpstr>A125553713T_Data</vt:lpstr>
      <vt:lpstr>A125553713T_Latest</vt:lpstr>
      <vt:lpstr>A125553720R</vt:lpstr>
      <vt:lpstr>A125553720R_Data</vt:lpstr>
      <vt:lpstr>A125553720R_Latest</vt:lpstr>
      <vt:lpstr>A125553721T</vt:lpstr>
      <vt:lpstr>A125553721T_Data</vt:lpstr>
      <vt:lpstr>A125553721T_Latest</vt:lpstr>
      <vt:lpstr>A125553728J</vt:lpstr>
      <vt:lpstr>A125553728J_Data</vt:lpstr>
      <vt:lpstr>A125553728J_Latest</vt:lpstr>
      <vt:lpstr>A125553729K</vt:lpstr>
      <vt:lpstr>A125553729K_Data</vt:lpstr>
      <vt:lpstr>A125553729K_Latest</vt:lpstr>
      <vt:lpstr>A125553736J</vt:lpstr>
      <vt:lpstr>A125553736J_Data</vt:lpstr>
      <vt:lpstr>A125553736J_Latest</vt:lpstr>
      <vt:lpstr>A125553737K</vt:lpstr>
      <vt:lpstr>A125553737K_Data</vt:lpstr>
      <vt:lpstr>A125553737K_Latest</vt:lpstr>
      <vt:lpstr>A125553744J</vt:lpstr>
      <vt:lpstr>A125553744J_Data</vt:lpstr>
      <vt:lpstr>A125553744J_Latest</vt:lpstr>
      <vt:lpstr>A125553745K</vt:lpstr>
      <vt:lpstr>A125553745K_Data</vt:lpstr>
      <vt:lpstr>A125553745K_Latest</vt:lpstr>
      <vt:lpstr>A125553752J</vt:lpstr>
      <vt:lpstr>A125553752J_Data</vt:lpstr>
      <vt:lpstr>A125553752J_Latest</vt:lpstr>
      <vt:lpstr>A125553753K</vt:lpstr>
      <vt:lpstr>A125553753K_Data</vt:lpstr>
      <vt:lpstr>A125553753K_Latest</vt:lpstr>
      <vt:lpstr>A125553760J</vt:lpstr>
      <vt:lpstr>A125553760J_Data</vt:lpstr>
      <vt:lpstr>A125553760J_Latest</vt:lpstr>
      <vt:lpstr>A125553761K</vt:lpstr>
      <vt:lpstr>A125553761K_Data</vt:lpstr>
      <vt:lpstr>A125553761K_Latest</vt:lpstr>
      <vt:lpstr>A125553768A</vt:lpstr>
      <vt:lpstr>A125553768A_Data</vt:lpstr>
      <vt:lpstr>A125553768A_Latest</vt:lpstr>
      <vt:lpstr>A125553769C</vt:lpstr>
      <vt:lpstr>A125553769C_Data</vt:lpstr>
      <vt:lpstr>A125553769C_Latest</vt:lpstr>
      <vt:lpstr>A125553776A</vt:lpstr>
      <vt:lpstr>A125553776A_Data</vt:lpstr>
      <vt:lpstr>A125553776A_Latest</vt:lpstr>
      <vt:lpstr>A125553777C</vt:lpstr>
      <vt:lpstr>A125553777C_Data</vt:lpstr>
      <vt:lpstr>A125553777C_Latest</vt:lpstr>
      <vt:lpstr>A125553784A</vt:lpstr>
      <vt:lpstr>A125553784A_Data</vt:lpstr>
      <vt:lpstr>A125553784A_Latest</vt:lpstr>
      <vt:lpstr>A125553785C</vt:lpstr>
      <vt:lpstr>A125553785C_Data</vt:lpstr>
      <vt:lpstr>A125553785C_Latest</vt:lpstr>
      <vt:lpstr>A125553792A</vt:lpstr>
      <vt:lpstr>A125553792A_Data</vt:lpstr>
      <vt:lpstr>A125553792A_Latest</vt:lpstr>
      <vt:lpstr>A125553793C</vt:lpstr>
      <vt:lpstr>A125553793C_Data</vt:lpstr>
      <vt:lpstr>A125553793C_Latest</vt:lpstr>
      <vt:lpstr>A125553800R</vt:lpstr>
      <vt:lpstr>A125553800R_Data</vt:lpstr>
      <vt:lpstr>A125553800R_Latest</vt:lpstr>
      <vt:lpstr>A125553801T</vt:lpstr>
      <vt:lpstr>A125553801T_Data</vt:lpstr>
      <vt:lpstr>A125553801T_Latest</vt:lpstr>
      <vt:lpstr>A125553808J</vt:lpstr>
      <vt:lpstr>A125553808J_Data</vt:lpstr>
      <vt:lpstr>A125553808J_Latest</vt:lpstr>
      <vt:lpstr>A125553809K</vt:lpstr>
      <vt:lpstr>A125553809K_Data</vt:lpstr>
      <vt:lpstr>A125553809K_Latest</vt:lpstr>
      <vt:lpstr>A125553816J</vt:lpstr>
      <vt:lpstr>A125553816J_Data</vt:lpstr>
      <vt:lpstr>A125553816J_Latest</vt:lpstr>
      <vt:lpstr>A125553817K</vt:lpstr>
      <vt:lpstr>A125553817K_Data</vt:lpstr>
      <vt:lpstr>A125553817K_Latest</vt:lpstr>
      <vt:lpstr>A125553824J</vt:lpstr>
      <vt:lpstr>A125553824J_Data</vt:lpstr>
      <vt:lpstr>A125553824J_Latest</vt:lpstr>
      <vt:lpstr>A125553825K</vt:lpstr>
      <vt:lpstr>A125553825K_Data</vt:lpstr>
      <vt:lpstr>A125553825K_Latest</vt:lpstr>
      <vt:lpstr>A125553832J</vt:lpstr>
      <vt:lpstr>A125553832J_Data</vt:lpstr>
      <vt:lpstr>A125553832J_Latest</vt:lpstr>
      <vt:lpstr>A125553833K</vt:lpstr>
      <vt:lpstr>A125553833K_Data</vt:lpstr>
      <vt:lpstr>A125553833K_Latest</vt:lpstr>
      <vt:lpstr>A125553840J</vt:lpstr>
      <vt:lpstr>A125553840J_Data</vt:lpstr>
      <vt:lpstr>A125553840J_Latest</vt:lpstr>
      <vt:lpstr>A125553841K</vt:lpstr>
      <vt:lpstr>A125553841K_Data</vt:lpstr>
      <vt:lpstr>A125553841K_Latest</vt:lpstr>
      <vt:lpstr>A125553848A</vt:lpstr>
      <vt:lpstr>A125553848A_Data</vt:lpstr>
      <vt:lpstr>A125553848A_Latest</vt:lpstr>
      <vt:lpstr>A125553849C</vt:lpstr>
      <vt:lpstr>A125553849C_Data</vt:lpstr>
      <vt:lpstr>A125553849C_Latest</vt:lpstr>
      <vt:lpstr>A125553856A</vt:lpstr>
      <vt:lpstr>A125553856A_Data</vt:lpstr>
      <vt:lpstr>A125553856A_Latest</vt:lpstr>
      <vt:lpstr>A125553857C</vt:lpstr>
      <vt:lpstr>A125553857C_Data</vt:lpstr>
      <vt:lpstr>A125553857C_Latest</vt:lpstr>
      <vt:lpstr>A125553864A</vt:lpstr>
      <vt:lpstr>A125553864A_Data</vt:lpstr>
      <vt:lpstr>A125553864A_Latest</vt:lpstr>
      <vt:lpstr>A125553865C</vt:lpstr>
      <vt:lpstr>A125553865C_Data</vt:lpstr>
      <vt:lpstr>A125553865C_Latest</vt:lpstr>
      <vt:lpstr>A125553872A</vt:lpstr>
      <vt:lpstr>A125553872A_Data</vt:lpstr>
      <vt:lpstr>A125553872A_Latest</vt:lpstr>
      <vt:lpstr>A125553873C</vt:lpstr>
      <vt:lpstr>A125553873C_Data</vt:lpstr>
      <vt:lpstr>A125553873C_Latest</vt:lpstr>
      <vt:lpstr>A125553880A</vt:lpstr>
      <vt:lpstr>A125553880A_Data</vt:lpstr>
      <vt:lpstr>A125553880A_Latest</vt:lpstr>
      <vt:lpstr>A125553881C</vt:lpstr>
      <vt:lpstr>A125553881C_Data</vt:lpstr>
      <vt:lpstr>A125553881C_Latest</vt:lpstr>
      <vt:lpstr>A125553888V</vt:lpstr>
      <vt:lpstr>A125553888V_Data</vt:lpstr>
      <vt:lpstr>A125553888V_Latest</vt:lpstr>
      <vt:lpstr>A125553889W</vt:lpstr>
      <vt:lpstr>A125553889W_Data</vt:lpstr>
      <vt:lpstr>A125553889W_Latest</vt:lpstr>
      <vt:lpstr>A125553896V</vt:lpstr>
      <vt:lpstr>A125553896V_Data</vt:lpstr>
      <vt:lpstr>A125553896V_Latest</vt:lpstr>
      <vt:lpstr>A125553897W</vt:lpstr>
      <vt:lpstr>A125553897W_Data</vt:lpstr>
      <vt:lpstr>A125553897W_Latest</vt:lpstr>
      <vt:lpstr>A125553904J</vt:lpstr>
      <vt:lpstr>A125553904J_Data</vt:lpstr>
      <vt:lpstr>A125553904J_Latest</vt:lpstr>
      <vt:lpstr>A125553905K</vt:lpstr>
      <vt:lpstr>A125553905K_Data</vt:lpstr>
      <vt:lpstr>A125553905K_Latest</vt:lpstr>
      <vt:lpstr>A125553912J</vt:lpstr>
      <vt:lpstr>A125553912J_Data</vt:lpstr>
      <vt:lpstr>A125553912J_Latest</vt:lpstr>
      <vt:lpstr>A125553913K</vt:lpstr>
      <vt:lpstr>A125553913K_Data</vt:lpstr>
      <vt:lpstr>A125553913K_Latest</vt:lpstr>
      <vt:lpstr>A125553920J</vt:lpstr>
      <vt:lpstr>A125553920J_Data</vt:lpstr>
      <vt:lpstr>A125553920J_Latest</vt:lpstr>
      <vt:lpstr>A125553921K</vt:lpstr>
      <vt:lpstr>A125553921K_Data</vt:lpstr>
      <vt:lpstr>A125553921K_Latest</vt:lpstr>
      <vt:lpstr>A125553928A</vt:lpstr>
      <vt:lpstr>A125553928A_Data</vt:lpstr>
      <vt:lpstr>A125553928A_Latest</vt:lpstr>
      <vt:lpstr>A125553929C</vt:lpstr>
      <vt:lpstr>A125553929C_Data</vt:lpstr>
      <vt:lpstr>A125553929C_Latest</vt:lpstr>
      <vt:lpstr>A125553936A</vt:lpstr>
      <vt:lpstr>A125553936A_Data</vt:lpstr>
      <vt:lpstr>A125553936A_Latest</vt:lpstr>
      <vt:lpstr>A125553937C</vt:lpstr>
      <vt:lpstr>A125553937C_Data</vt:lpstr>
      <vt:lpstr>A125553937C_Latest</vt:lpstr>
      <vt:lpstr>A125553944A</vt:lpstr>
      <vt:lpstr>A125553944A_Data</vt:lpstr>
      <vt:lpstr>A125553944A_Latest</vt:lpstr>
      <vt:lpstr>A125553945C</vt:lpstr>
      <vt:lpstr>A125553945C_Data</vt:lpstr>
      <vt:lpstr>A125553945C_Latest</vt:lpstr>
      <vt:lpstr>A125553952A</vt:lpstr>
      <vt:lpstr>A125553952A_Data</vt:lpstr>
      <vt:lpstr>A125553952A_Latest</vt:lpstr>
      <vt:lpstr>A125553953C</vt:lpstr>
      <vt:lpstr>A125553953C_Data</vt:lpstr>
      <vt:lpstr>A125553953C_Latest</vt:lpstr>
      <vt:lpstr>A125553960A</vt:lpstr>
      <vt:lpstr>A125553960A_Data</vt:lpstr>
      <vt:lpstr>A125553960A_Latest</vt:lpstr>
      <vt:lpstr>A125553961C</vt:lpstr>
      <vt:lpstr>A125553961C_Data</vt:lpstr>
      <vt:lpstr>A125553961C_Latest</vt:lpstr>
      <vt:lpstr>A125553968V</vt:lpstr>
      <vt:lpstr>A125553968V_Data</vt:lpstr>
      <vt:lpstr>A125553968V_Latest</vt:lpstr>
      <vt:lpstr>A125553969W</vt:lpstr>
      <vt:lpstr>A125553969W_Data</vt:lpstr>
      <vt:lpstr>A125553969W_Latest</vt:lpstr>
      <vt:lpstr>A125553976V</vt:lpstr>
      <vt:lpstr>A125553976V_Data</vt:lpstr>
      <vt:lpstr>A125553976V_Latest</vt:lpstr>
      <vt:lpstr>A125553977W</vt:lpstr>
      <vt:lpstr>A125553977W_Data</vt:lpstr>
      <vt:lpstr>A125553977W_Latest</vt:lpstr>
      <vt:lpstr>A125553984V</vt:lpstr>
      <vt:lpstr>A125553984V_Data</vt:lpstr>
      <vt:lpstr>A125553984V_Latest</vt:lpstr>
      <vt:lpstr>A125553985W</vt:lpstr>
      <vt:lpstr>A125553985W_Data</vt:lpstr>
      <vt:lpstr>A125553985W_Latest</vt:lpstr>
      <vt:lpstr>A125553992V</vt:lpstr>
      <vt:lpstr>A125553992V_Data</vt:lpstr>
      <vt:lpstr>A125553992V_Latest</vt:lpstr>
      <vt:lpstr>A125553993W</vt:lpstr>
      <vt:lpstr>A125553993W_Data</vt:lpstr>
      <vt:lpstr>A125553993W_Latest</vt:lpstr>
      <vt:lpstr>A125554000K</vt:lpstr>
      <vt:lpstr>A125554000K_Data</vt:lpstr>
      <vt:lpstr>A125554000K_Latest</vt:lpstr>
      <vt:lpstr>A125554001L</vt:lpstr>
      <vt:lpstr>A125554001L_Data</vt:lpstr>
      <vt:lpstr>A125554001L_Latest</vt:lpstr>
      <vt:lpstr>A125554008C</vt:lpstr>
      <vt:lpstr>A125554008C_Data</vt:lpstr>
      <vt:lpstr>A125554008C_Latest</vt:lpstr>
      <vt:lpstr>A125554009F</vt:lpstr>
      <vt:lpstr>A125554009F_Data</vt:lpstr>
      <vt:lpstr>A125554009F_Latest</vt:lpstr>
      <vt:lpstr>A125554016C</vt:lpstr>
      <vt:lpstr>A125554016C_Data</vt:lpstr>
      <vt:lpstr>A125554016C_Latest</vt:lpstr>
      <vt:lpstr>A125554017F</vt:lpstr>
      <vt:lpstr>A125554017F_Data</vt:lpstr>
      <vt:lpstr>A125554017F_Latest</vt:lpstr>
      <vt:lpstr>A125554024C</vt:lpstr>
      <vt:lpstr>A125554024C_Data</vt:lpstr>
      <vt:lpstr>A125554024C_Latest</vt:lpstr>
      <vt:lpstr>A125554025F</vt:lpstr>
      <vt:lpstr>A125554025F_Data</vt:lpstr>
      <vt:lpstr>A125554025F_Latest</vt:lpstr>
      <vt:lpstr>A125554032C</vt:lpstr>
      <vt:lpstr>A125554032C_Data</vt:lpstr>
      <vt:lpstr>A125554032C_Latest</vt:lpstr>
      <vt:lpstr>A125554033F</vt:lpstr>
      <vt:lpstr>A125554033F_Data</vt:lpstr>
      <vt:lpstr>A125554033F_Latest</vt:lpstr>
      <vt:lpstr>A125554040C</vt:lpstr>
      <vt:lpstr>A125554040C_Data</vt:lpstr>
      <vt:lpstr>A125554040C_Latest</vt:lpstr>
      <vt:lpstr>A125554041F</vt:lpstr>
      <vt:lpstr>A125554041F_Data</vt:lpstr>
      <vt:lpstr>A125554041F_Latest</vt:lpstr>
      <vt:lpstr>A125554048W</vt:lpstr>
      <vt:lpstr>A125554048W_Data</vt:lpstr>
      <vt:lpstr>A125554048W_Latest</vt:lpstr>
      <vt:lpstr>A125554049X</vt:lpstr>
      <vt:lpstr>A125554049X_Data</vt:lpstr>
      <vt:lpstr>A125554049X_Latest</vt:lpstr>
      <vt:lpstr>A125554056W</vt:lpstr>
      <vt:lpstr>A125554056W_Data</vt:lpstr>
      <vt:lpstr>A125554056W_Latest</vt:lpstr>
      <vt:lpstr>A125554057X</vt:lpstr>
      <vt:lpstr>A125554057X_Data</vt:lpstr>
      <vt:lpstr>A125554057X_Latest</vt:lpstr>
      <vt:lpstr>A125554064W</vt:lpstr>
      <vt:lpstr>A125554064W_Data</vt:lpstr>
      <vt:lpstr>A125554064W_Latest</vt:lpstr>
      <vt:lpstr>A125554065X</vt:lpstr>
      <vt:lpstr>A125554065X_Data</vt:lpstr>
      <vt:lpstr>A125554065X_Latest</vt:lpstr>
      <vt:lpstr>A125554072W</vt:lpstr>
      <vt:lpstr>A125554072W_Data</vt:lpstr>
      <vt:lpstr>A125554072W_Latest</vt:lpstr>
      <vt:lpstr>A125554073X</vt:lpstr>
      <vt:lpstr>A125554073X_Data</vt:lpstr>
      <vt:lpstr>A125554073X_Latest</vt:lpstr>
      <vt:lpstr>A125554080W</vt:lpstr>
      <vt:lpstr>A125554080W_Data</vt:lpstr>
      <vt:lpstr>A125554080W_Latest</vt:lpstr>
      <vt:lpstr>A125554081X</vt:lpstr>
      <vt:lpstr>A125554081X_Data</vt:lpstr>
      <vt:lpstr>A125554081X_Latest</vt:lpstr>
      <vt:lpstr>A125554088R</vt:lpstr>
      <vt:lpstr>A125554088R_Data</vt:lpstr>
      <vt:lpstr>A125554088R_Latest</vt:lpstr>
      <vt:lpstr>A125554089T</vt:lpstr>
      <vt:lpstr>A125554089T_Data</vt:lpstr>
      <vt:lpstr>A125554089T_Latest</vt:lpstr>
      <vt:lpstr>A125554096R</vt:lpstr>
      <vt:lpstr>A125554096R_Data</vt:lpstr>
      <vt:lpstr>A125554096R_Latest</vt:lpstr>
      <vt:lpstr>A125554104C</vt:lpstr>
      <vt:lpstr>A125554104C_Data</vt:lpstr>
      <vt:lpstr>A125554104C_Latest</vt:lpstr>
      <vt:lpstr>A125554112C</vt:lpstr>
      <vt:lpstr>A125554112C_Data</vt:lpstr>
      <vt:lpstr>A125554112C_Latest</vt:lpstr>
      <vt:lpstr>A125554120C</vt:lpstr>
      <vt:lpstr>A125554120C_Data</vt:lpstr>
      <vt:lpstr>A125554120C_Latest</vt:lpstr>
      <vt:lpstr>A125554128W</vt:lpstr>
      <vt:lpstr>A125554128W_Data</vt:lpstr>
      <vt:lpstr>A125554128W_Latest</vt:lpstr>
      <vt:lpstr>A125554136W</vt:lpstr>
      <vt:lpstr>A125554136W_Data</vt:lpstr>
      <vt:lpstr>A125554136W_Latest</vt:lpstr>
      <vt:lpstr>A125554144W</vt:lpstr>
      <vt:lpstr>A125554144W_Data</vt:lpstr>
      <vt:lpstr>A125554144W_Latest</vt:lpstr>
      <vt:lpstr>A125554152W</vt:lpstr>
      <vt:lpstr>A125554152W_Data</vt:lpstr>
      <vt:lpstr>A125554152W_Latest</vt:lpstr>
      <vt:lpstr>A125554160W</vt:lpstr>
      <vt:lpstr>A125554160W_Data</vt:lpstr>
      <vt:lpstr>A125554160W_Latest</vt:lpstr>
      <vt:lpstr>A125554168R</vt:lpstr>
      <vt:lpstr>A125554168R_Data</vt:lpstr>
      <vt:lpstr>A125554168R_Latest</vt:lpstr>
      <vt:lpstr>A125554176R</vt:lpstr>
      <vt:lpstr>A125554176R_Data</vt:lpstr>
      <vt:lpstr>A125554176R_Latest</vt:lpstr>
      <vt:lpstr>A125554184R</vt:lpstr>
      <vt:lpstr>A125554184R_Data</vt:lpstr>
      <vt:lpstr>A125554184R_Latest</vt:lpstr>
      <vt:lpstr>A125554192R</vt:lpstr>
      <vt:lpstr>A125554192R_Data</vt:lpstr>
      <vt:lpstr>A125554192R_Latest</vt:lpstr>
      <vt:lpstr>A125554200C</vt:lpstr>
      <vt:lpstr>A125554200C_Data</vt:lpstr>
      <vt:lpstr>A125554200C_Latest</vt:lpstr>
      <vt:lpstr>A125554208W</vt:lpstr>
      <vt:lpstr>A125554208W_Data</vt:lpstr>
      <vt:lpstr>A125554208W_Latest</vt:lpstr>
      <vt:lpstr>A125554216W</vt:lpstr>
      <vt:lpstr>A125554216W_Data</vt:lpstr>
      <vt:lpstr>A125554216W_Latest</vt:lpstr>
      <vt:lpstr>A125554224W</vt:lpstr>
      <vt:lpstr>A125554224W_Data</vt:lpstr>
      <vt:lpstr>A125554224W_Latest</vt:lpstr>
      <vt:lpstr>A125554232W</vt:lpstr>
      <vt:lpstr>A125554232W_Data</vt:lpstr>
      <vt:lpstr>A125554232W_Latest</vt:lpstr>
      <vt:lpstr>A125554240W</vt:lpstr>
      <vt:lpstr>A125554240W_Data</vt:lpstr>
      <vt:lpstr>A125554240W_Latest</vt:lpstr>
      <vt:lpstr>A125554248R</vt:lpstr>
      <vt:lpstr>A125554248R_Data</vt:lpstr>
      <vt:lpstr>A125554248R_Latest</vt:lpstr>
      <vt:lpstr>A125554256R</vt:lpstr>
      <vt:lpstr>A125554256R_Data</vt:lpstr>
      <vt:lpstr>A125554256R_Latest</vt:lpstr>
      <vt:lpstr>A125554264R</vt:lpstr>
      <vt:lpstr>A125554264R_Data</vt:lpstr>
      <vt:lpstr>A125554264R_Latest</vt:lpstr>
      <vt:lpstr>A125554272R</vt:lpstr>
      <vt:lpstr>A125554272R_Data</vt:lpstr>
      <vt:lpstr>A125554272R_Latest</vt:lpstr>
      <vt:lpstr>A125554280R</vt:lpstr>
      <vt:lpstr>A125554280R_Data</vt:lpstr>
      <vt:lpstr>A125554280R_Latest</vt:lpstr>
      <vt:lpstr>A125554288J</vt:lpstr>
      <vt:lpstr>A125554288J_Data</vt:lpstr>
      <vt:lpstr>A125554288J_Latest</vt:lpstr>
      <vt:lpstr>A125554296J</vt:lpstr>
      <vt:lpstr>A125554296J_Data</vt:lpstr>
      <vt:lpstr>A125554296J_Latest</vt:lpstr>
      <vt:lpstr>A125554304W</vt:lpstr>
      <vt:lpstr>A125554304W_Data</vt:lpstr>
      <vt:lpstr>A125554304W_Latest</vt:lpstr>
      <vt:lpstr>A125554312W</vt:lpstr>
      <vt:lpstr>A125554312W_Data</vt:lpstr>
      <vt:lpstr>A125554312W_Latest</vt:lpstr>
      <vt:lpstr>A125554320W</vt:lpstr>
      <vt:lpstr>A125554320W_Data</vt:lpstr>
      <vt:lpstr>A125554320W_Latest</vt:lpstr>
      <vt:lpstr>A125554328R</vt:lpstr>
      <vt:lpstr>A125554328R_Data</vt:lpstr>
      <vt:lpstr>A125554328R_Latest</vt:lpstr>
      <vt:lpstr>A125554336R</vt:lpstr>
      <vt:lpstr>A125554336R_Data</vt:lpstr>
      <vt:lpstr>A125554336R_Latest</vt:lpstr>
      <vt:lpstr>A125554344R</vt:lpstr>
      <vt:lpstr>A125554344R_Data</vt:lpstr>
      <vt:lpstr>A125554344R_Latest</vt:lpstr>
      <vt:lpstr>A125554352R</vt:lpstr>
      <vt:lpstr>A125554352R_Data</vt:lpstr>
      <vt:lpstr>A125554352R_Latest</vt:lpstr>
      <vt:lpstr>A125554360R</vt:lpstr>
      <vt:lpstr>A125554360R_Data</vt:lpstr>
      <vt:lpstr>A125554360R_Latest</vt:lpstr>
      <vt:lpstr>A125554368J</vt:lpstr>
      <vt:lpstr>A125554368J_Data</vt:lpstr>
      <vt:lpstr>A125554368J_Latest</vt:lpstr>
      <vt:lpstr>A125554376J</vt:lpstr>
      <vt:lpstr>A125554376J_Data</vt:lpstr>
      <vt:lpstr>A125554376J_Latest</vt:lpstr>
      <vt:lpstr>A125554384J</vt:lpstr>
      <vt:lpstr>A125554384J_Data</vt:lpstr>
      <vt:lpstr>A125554384J_Latest</vt:lpstr>
      <vt:lpstr>A125554392J</vt:lpstr>
      <vt:lpstr>A125554392J_Data</vt:lpstr>
      <vt:lpstr>A125554392J_Latest</vt:lpstr>
      <vt:lpstr>A125554400W</vt:lpstr>
      <vt:lpstr>A125554400W_Data</vt:lpstr>
      <vt:lpstr>A125554400W_Latest</vt:lpstr>
      <vt:lpstr>A125554408R</vt:lpstr>
      <vt:lpstr>A125554408R_Data</vt:lpstr>
      <vt:lpstr>A125554408R_Latest</vt:lpstr>
      <vt:lpstr>A125554416R</vt:lpstr>
      <vt:lpstr>A125554416R_Data</vt:lpstr>
      <vt:lpstr>A125554416R_Latest</vt:lpstr>
      <vt:lpstr>A125554424R</vt:lpstr>
      <vt:lpstr>A125554424R_Data</vt:lpstr>
      <vt:lpstr>A125554424R_Latest</vt:lpstr>
      <vt:lpstr>A125554432R</vt:lpstr>
      <vt:lpstr>A125554432R_Data</vt:lpstr>
      <vt:lpstr>A125554432R_Latest</vt:lpstr>
      <vt:lpstr>A125554440R</vt:lpstr>
      <vt:lpstr>A125554440R_Data</vt:lpstr>
      <vt:lpstr>A125554440R_Latest</vt:lpstr>
      <vt:lpstr>A125554448J</vt:lpstr>
      <vt:lpstr>A125554448J_Data</vt:lpstr>
      <vt:lpstr>A125554448J_Latest</vt:lpstr>
      <vt:lpstr>A125554456J</vt:lpstr>
      <vt:lpstr>A125554456J_Data</vt:lpstr>
      <vt:lpstr>A125554456J_Latest</vt:lpstr>
      <vt:lpstr>A125554464J</vt:lpstr>
      <vt:lpstr>A125554464J_Data</vt:lpstr>
      <vt:lpstr>A125554464J_Latest</vt:lpstr>
      <vt:lpstr>A125554472J</vt:lpstr>
      <vt:lpstr>A125554472J_Data</vt:lpstr>
      <vt:lpstr>A125554472J_Latest</vt:lpstr>
      <vt:lpstr>A125554480J</vt:lpstr>
      <vt:lpstr>A125554480J_Data</vt:lpstr>
      <vt:lpstr>A125554480J_Latest</vt:lpstr>
      <vt:lpstr>A125554488A</vt:lpstr>
      <vt:lpstr>A125554488A_Data</vt:lpstr>
      <vt:lpstr>A125554488A_Latest</vt:lpstr>
      <vt:lpstr>A125554496A</vt:lpstr>
      <vt:lpstr>A125554496A_Data</vt:lpstr>
      <vt:lpstr>A125554496A_Latest</vt:lpstr>
      <vt:lpstr>A125554504R</vt:lpstr>
      <vt:lpstr>A125554504R_Data</vt:lpstr>
      <vt:lpstr>A125554504R_Latest</vt:lpstr>
      <vt:lpstr>A125554512R</vt:lpstr>
      <vt:lpstr>A125554512R_Data</vt:lpstr>
      <vt:lpstr>A125554512R_Latest</vt:lpstr>
      <vt:lpstr>A125554520R</vt:lpstr>
      <vt:lpstr>A125554520R_Data</vt:lpstr>
      <vt:lpstr>A125554520R_Latest</vt:lpstr>
      <vt:lpstr>A125554528J</vt:lpstr>
      <vt:lpstr>A125554528J_Data</vt:lpstr>
      <vt:lpstr>A125554528J_Latest</vt:lpstr>
      <vt:lpstr>A125554536J</vt:lpstr>
      <vt:lpstr>A125554536J_Data</vt:lpstr>
      <vt:lpstr>A125554536J_Latest</vt:lpstr>
      <vt:lpstr>A125554544J</vt:lpstr>
      <vt:lpstr>A125554544J_Data</vt:lpstr>
      <vt:lpstr>A125554544J_Latest</vt:lpstr>
      <vt:lpstr>A125554552J</vt:lpstr>
      <vt:lpstr>A125554552J_Data</vt:lpstr>
      <vt:lpstr>A125554552J_Latest</vt:lpstr>
      <vt:lpstr>A125554560J</vt:lpstr>
      <vt:lpstr>A125554560J_Data</vt:lpstr>
      <vt:lpstr>A125554560J_Latest</vt:lpstr>
      <vt:lpstr>A125554568A</vt:lpstr>
      <vt:lpstr>A125554568A_Data</vt:lpstr>
      <vt:lpstr>A125554568A_Latest</vt:lpstr>
      <vt:lpstr>A125554576A</vt:lpstr>
      <vt:lpstr>A125554576A_Data</vt:lpstr>
      <vt:lpstr>A125554576A_Latest</vt:lpstr>
      <vt:lpstr>A125554584A</vt:lpstr>
      <vt:lpstr>A125554584A_Data</vt:lpstr>
      <vt:lpstr>A125554584A_Latest</vt:lpstr>
      <vt:lpstr>A125554592A</vt:lpstr>
      <vt:lpstr>A125554592A_Data</vt:lpstr>
      <vt:lpstr>A125554592A_Latest</vt:lpstr>
      <vt:lpstr>A125554600R</vt:lpstr>
      <vt:lpstr>A125554600R_Data</vt:lpstr>
      <vt:lpstr>A125554600R_Latest</vt:lpstr>
      <vt:lpstr>A125554608J</vt:lpstr>
      <vt:lpstr>A125554608J_Data</vt:lpstr>
      <vt:lpstr>A125554608J_Latest</vt:lpstr>
      <vt:lpstr>A125554616J</vt:lpstr>
      <vt:lpstr>A125554616J_Data</vt:lpstr>
      <vt:lpstr>A125554616J_Latest</vt:lpstr>
      <vt:lpstr>A125554624J</vt:lpstr>
      <vt:lpstr>A125554624J_Data</vt:lpstr>
      <vt:lpstr>A125554624J_Latest</vt:lpstr>
      <vt:lpstr>A125554632J</vt:lpstr>
      <vt:lpstr>A125554632J_Data</vt:lpstr>
      <vt:lpstr>A125554632J_Latest</vt:lpstr>
      <vt:lpstr>A125554640J</vt:lpstr>
      <vt:lpstr>A125554640J_Data</vt:lpstr>
      <vt:lpstr>A125554640J_Latest</vt:lpstr>
      <vt:lpstr>A125554648A</vt:lpstr>
      <vt:lpstr>A125554648A_Data</vt:lpstr>
      <vt:lpstr>A125554648A_Latest</vt:lpstr>
      <vt:lpstr>A125554656A</vt:lpstr>
      <vt:lpstr>A125554656A_Data</vt:lpstr>
      <vt:lpstr>A125554656A_Latest</vt:lpstr>
      <vt:lpstr>A125554664A</vt:lpstr>
      <vt:lpstr>A125554664A_Data</vt:lpstr>
      <vt:lpstr>A125554664A_Latest</vt:lpstr>
      <vt:lpstr>A125554672A</vt:lpstr>
      <vt:lpstr>A125554672A_Data</vt:lpstr>
      <vt:lpstr>A125554672A_Latest</vt:lpstr>
      <vt:lpstr>A125554680A</vt:lpstr>
      <vt:lpstr>A125554680A_Data</vt:lpstr>
      <vt:lpstr>A125554680A_Latest</vt:lpstr>
      <vt:lpstr>A125554688V</vt:lpstr>
      <vt:lpstr>A125554688V_Data</vt:lpstr>
      <vt:lpstr>A125554688V_Latest</vt:lpstr>
      <vt:lpstr>A125554696V</vt:lpstr>
      <vt:lpstr>A125554696V_Data</vt:lpstr>
      <vt:lpstr>A125554696V_Latest</vt:lpstr>
      <vt:lpstr>A125554704J</vt:lpstr>
      <vt:lpstr>A125554704J_Data</vt:lpstr>
      <vt:lpstr>A125554704J_Latest</vt:lpstr>
      <vt:lpstr>A125554712J</vt:lpstr>
      <vt:lpstr>A125554712J_Data</vt:lpstr>
      <vt:lpstr>A125554712J_Latest</vt:lpstr>
      <vt:lpstr>A125554720J</vt:lpstr>
      <vt:lpstr>A125554720J_Data</vt:lpstr>
      <vt:lpstr>A125554720J_Latest</vt:lpstr>
      <vt:lpstr>A125554728A</vt:lpstr>
      <vt:lpstr>A125554728A_Data</vt:lpstr>
      <vt:lpstr>A125554728A_Latest</vt:lpstr>
      <vt:lpstr>A125554736A</vt:lpstr>
      <vt:lpstr>A125554736A_Data</vt:lpstr>
      <vt:lpstr>A125554736A_Latest</vt:lpstr>
      <vt:lpstr>A125554744A</vt:lpstr>
      <vt:lpstr>A125554744A_Data</vt:lpstr>
      <vt:lpstr>A125554744A_Latest</vt:lpstr>
      <vt:lpstr>A125554752A</vt:lpstr>
      <vt:lpstr>A125554752A_Data</vt:lpstr>
      <vt:lpstr>A125554752A_Latest</vt:lpstr>
      <vt:lpstr>A125554760A</vt:lpstr>
      <vt:lpstr>A125554760A_Data</vt:lpstr>
      <vt:lpstr>A125554760A_Latest</vt:lpstr>
      <vt:lpstr>A125554768V</vt:lpstr>
      <vt:lpstr>A125554768V_Data</vt:lpstr>
      <vt:lpstr>A125554768V_Latest</vt:lpstr>
      <vt:lpstr>A125554776V</vt:lpstr>
      <vt:lpstr>A125554776V_Data</vt:lpstr>
      <vt:lpstr>A125554776V_Latest</vt:lpstr>
      <vt:lpstr>A125554784V</vt:lpstr>
      <vt:lpstr>A125554784V_Data</vt:lpstr>
      <vt:lpstr>A125554784V_Latest</vt:lpstr>
      <vt:lpstr>A125554792V</vt:lpstr>
      <vt:lpstr>A125554792V_Data</vt:lpstr>
      <vt:lpstr>A125554792V_Latest</vt:lpstr>
      <vt:lpstr>A125554800J</vt:lpstr>
      <vt:lpstr>A125554800J_Data</vt:lpstr>
      <vt:lpstr>A125554800J_Latest</vt:lpstr>
      <vt:lpstr>A125554808A</vt:lpstr>
      <vt:lpstr>A125554808A_Data</vt:lpstr>
      <vt:lpstr>A125554808A_Latest</vt:lpstr>
      <vt:lpstr>A125554816A</vt:lpstr>
      <vt:lpstr>A125554816A_Data</vt:lpstr>
      <vt:lpstr>A125554816A_Latest</vt:lpstr>
      <vt:lpstr>A125554824A</vt:lpstr>
      <vt:lpstr>A125554824A_Data</vt:lpstr>
      <vt:lpstr>A125554824A_Latest</vt:lpstr>
      <vt:lpstr>A125554832A</vt:lpstr>
      <vt:lpstr>A125554832A_Data</vt:lpstr>
      <vt:lpstr>A125554832A_Latest</vt:lpstr>
      <vt:lpstr>A125554840A</vt:lpstr>
      <vt:lpstr>A125554840A_Data</vt:lpstr>
      <vt:lpstr>A125554840A_Latest</vt:lpstr>
      <vt:lpstr>A125554848V</vt:lpstr>
      <vt:lpstr>A125554848V_Data</vt:lpstr>
      <vt:lpstr>A125554848V_Latest</vt:lpstr>
      <vt:lpstr>A125554856V</vt:lpstr>
      <vt:lpstr>A125554856V_Data</vt:lpstr>
      <vt:lpstr>A125554856V_Latest</vt:lpstr>
      <vt:lpstr>A125554864V</vt:lpstr>
      <vt:lpstr>A125554864V_Data</vt:lpstr>
      <vt:lpstr>A125554864V_Latest</vt:lpstr>
      <vt:lpstr>A125554872V</vt:lpstr>
      <vt:lpstr>A125554872V_Data</vt:lpstr>
      <vt:lpstr>A125554872V_Latest</vt:lpstr>
      <vt:lpstr>A125554880V</vt:lpstr>
      <vt:lpstr>A125554880V_Data</vt:lpstr>
      <vt:lpstr>A125554880V_Latest</vt:lpstr>
      <vt:lpstr>A125554888L</vt:lpstr>
      <vt:lpstr>A125554888L_Data</vt:lpstr>
      <vt:lpstr>A125554888L_Latest</vt:lpstr>
      <vt:lpstr>A125554896L</vt:lpstr>
      <vt:lpstr>A125554896L_Data</vt:lpstr>
      <vt:lpstr>A125554896L_Latest</vt:lpstr>
      <vt:lpstr>A125554904A</vt:lpstr>
      <vt:lpstr>A125554904A_Data</vt:lpstr>
      <vt:lpstr>A125554904A_Latest</vt:lpstr>
      <vt:lpstr>A125554912A</vt:lpstr>
      <vt:lpstr>A125554912A_Data</vt:lpstr>
      <vt:lpstr>A125554912A_Latest</vt:lpstr>
      <vt:lpstr>A125554920A</vt:lpstr>
      <vt:lpstr>A125554920A_Data</vt:lpstr>
      <vt:lpstr>A125554920A_Latest</vt:lpstr>
      <vt:lpstr>A125554928V</vt:lpstr>
      <vt:lpstr>A125554928V_Data</vt:lpstr>
      <vt:lpstr>A125554928V_Latest</vt:lpstr>
      <vt:lpstr>A125554936V</vt:lpstr>
      <vt:lpstr>A125554936V_Data</vt:lpstr>
      <vt:lpstr>A125554936V_Latest</vt:lpstr>
      <vt:lpstr>A125554944V</vt:lpstr>
      <vt:lpstr>A125554944V_Data</vt:lpstr>
      <vt:lpstr>A125554944V_Latest</vt:lpstr>
      <vt:lpstr>A125554952V</vt:lpstr>
      <vt:lpstr>A125554952V_Data</vt:lpstr>
      <vt:lpstr>A125554952V_Latest</vt:lpstr>
      <vt:lpstr>A125554960V</vt:lpstr>
      <vt:lpstr>A125554960V_Data</vt:lpstr>
      <vt:lpstr>A125554960V_Latest</vt:lpstr>
      <vt:lpstr>A125554968L</vt:lpstr>
      <vt:lpstr>A125554968L_Data</vt:lpstr>
      <vt:lpstr>A125554968L_Latest</vt:lpstr>
      <vt:lpstr>A125554976L</vt:lpstr>
      <vt:lpstr>A125554976L_Data</vt:lpstr>
      <vt:lpstr>A125554976L_Latest</vt:lpstr>
      <vt:lpstr>A125554984L</vt:lpstr>
      <vt:lpstr>A125554984L_Data</vt:lpstr>
      <vt:lpstr>A125554984L_Latest</vt:lpstr>
      <vt:lpstr>A125554992L</vt:lpstr>
      <vt:lpstr>A125554992L_Data</vt:lpstr>
      <vt:lpstr>A125554992L_Latest</vt:lpstr>
      <vt:lpstr>A125555000C</vt:lpstr>
      <vt:lpstr>A125555000C_Data</vt:lpstr>
      <vt:lpstr>A125555000C_Latest</vt:lpstr>
      <vt:lpstr>A125555008W</vt:lpstr>
      <vt:lpstr>A125555008W_Data</vt:lpstr>
      <vt:lpstr>A125555008W_Latest</vt:lpstr>
      <vt:lpstr>A125555016W</vt:lpstr>
      <vt:lpstr>A125555016W_Data</vt:lpstr>
      <vt:lpstr>A125555016W_Latest</vt:lpstr>
      <vt:lpstr>A125555024W</vt:lpstr>
      <vt:lpstr>A125555024W_Data</vt:lpstr>
      <vt:lpstr>A125555024W_Latest</vt:lpstr>
      <vt:lpstr>A125555032W</vt:lpstr>
      <vt:lpstr>A125555032W_Data</vt:lpstr>
      <vt:lpstr>A125555032W_Latest</vt:lpstr>
      <vt:lpstr>A125555040W</vt:lpstr>
      <vt:lpstr>A125555040W_Data</vt:lpstr>
      <vt:lpstr>A125555040W_Latest</vt:lpstr>
      <vt:lpstr>A125555048R</vt:lpstr>
      <vt:lpstr>A125555048R_Data</vt:lpstr>
      <vt:lpstr>A125555048R_Latest</vt:lpstr>
      <vt:lpstr>A125555056R</vt:lpstr>
      <vt:lpstr>A125555056R_Data</vt:lpstr>
      <vt:lpstr>A125555056R_Latest</vt:lpstr>
      <vt:lpstr>A125555064R</vt:lpstr>
      <vt:lpstr>A125555064R_Data</vt:lpstr>
      <vt:lpstr>A125555064R_Latest</vt:lpstr>
      <vt:lpstr>A125555072R</vt:lpstr>
      <vt:lpstr>A125555072R_Data</vt:lpstr>
      <vt:lpstr>A125555072R_Latest</vt:lpstr>
      <vt:lpstr>A125555080R</vt:lpstr>
      <vt:lpstr>A125555080R_Data</vt:lpstr>
      <vt:lpstr>A125555080R_Latest</vt:lpstr>
      <vt:lpstr>A125555088J</vt:lpstr>
      <vt:lpstr>A125555088J_Data</vt:lpstr>
      <vt:lpstr>A125555088J_Latest</vt:lpstr>
      <vt:lpstr>A125555096J</vt:lpstr>
      <vt:lpstr>A125555096J_Data</vt:lpstr>
      <vt:lpstr>A125555096J_Latest</vt:lpstr>
      <vt:lpstr>A125555104W</vt:lpstr>
      <vt:lpstr>A125555104W_Data</vt:lpstr>
      <vt:lpstr>A125555104W_Latest</vt:lpstr>
      <vt:lpstr>A125555112W</vt:lpstr>
      <vt:lpstr>A125555112W_Data</vt:lpstr>
      <vt:lpstr>A125555112W_Latest</vt:lpstr>
      <vt:lpstr>A125555120W</vt:lpstr>
      <vt:lpstr>A125555120W_Data</vt:lpstr>
      <vt:lpstr>A125555120W_Latest</vt:lpstr>
      <vt:lpstr>A125555128R</vt:lpstr>
      <vt:lpstr>A125555128R_Data</vt:lpstr>
      <vt:lpstr>A125555128R_Latest</vt:lpstr>
      <vt:lpstr>A125555136R</vt:lpstr>
      <vt:lpstr>A125555136R_Data</vt:lpstr>
      <vt:lpstr>A125555136R_Latest</vt:lpstr>
      <vt:lpstr>A125555144R</vt:lpstr>
      <vt:lpstr>A125555144R_Data</vt:lpstr>
      <vt:lpstr>A125555144R_Latest</vt:lpstr>
      <vt:lpstr>A125555152R</vt:lpstr>
      <vt:lpstr>A125555152R_Data</vt:lpstr>
      <vt:lpstr>A125555152R_Latest</vt:lpstr>
      <vt:lpstr>A125555160R</vt:lpstr>
      <vt:lpstr>A125555160R_Data</vt:lpstr>
      <vt:lpstr>A125555160R_Latest</vt:lpstr>
      <vt:lpstr>A125555168J</vt:lpstr>
      <vt:lpstr>A125555168J_Data</vt:lpstr>
      <vt:lpstr>A125555168J_Latest</vt:lpstr>
      <vt:lpstr>A125555176J</vt:lpstr>
      <vt:lpstr>A125555176J_Data</vt:lpstr>
      <vt:lpstr>A125555176J_Latest</vt:lpstr>
      <vt:lpstr>A125555184J</vt:lpstr>
      <vt:lpstr>A125555184J_Data</vt:lpstr>
      <vt:lpstr>A125555184J_Latest</vt:lpstr>
      <vt:lpstr>A125555192J</vt:lpstr>
      <vt:lpstr>A125555192J_Data</vt:lpstr>
      <vt:lpstr>A125555192J_Latest</vt:lpstr>
      <vt:lpstr>A125555200W</vt:lpstr>
      <vt:lpstr>A125555200W_Data</vt:lpstr>
      <vt:lpstr>A125555200W_Latest</vt:lpstr>
      <vt:lpstr>A125555208R</vt:lpstr>
      <vt:lpstr>A125555208R_Data</vt:lpstr>
      <vt:lpstr>A125555208R_Latest</vt:lpstr>
      <vt:lpstr>A125555216R</vt:lpstr>
      <vt:lpstr>A125555216R_Data</vt:lpstr>
      <vt:lpstr>A125555216R_Latest</vt:lpstr>
      <vt:lpstr>A125555224R</vt:lpstr>
      <vt:lpstr>A125555224R_Data</vt:lpstr>
      <vt:lpstr>A125555224R_Latest</vt:lpstr>
      <vt:lpstr>A125555232R</vt:lpstr>
      <vt:lpstr>A125555232R_Data</vt:lpstr>
      <vt:lpstr>A125555232R_Latest</vt:lpstr>
      <vt:lpstr>A125555240R</vt:lpstr>
      <vt:lpstr>A125555240R_Data</vt:lpstr>
      <vt:lpstr>A125555240R_Latest</vt:lpstr>
      <vt:lpstr>A125555248J</vt:lpstr>
      <vt:lpstr>A125555248J_Data</vt:lpstr>
      <vt:lpstr>A125555248J_Latest</vt:lpstr>
      <vt:lpstr>A125555256J</vt:lpstr>
      <vt:lpstr>A125555256J_Data</vt:lpstr>
      <vt:lpstr>A125555256J_Latest</vt:lpstr>
      <vt:lpstr>A125555264J</vt:lpstr>
      <vt:lpstr>A125555264J_Data</vt:lpstr>
      <vt:lpstr>A125555264J_Latest</vt:lpstr>
      <vt:lpstr>A125555272J</vt:lpstr>
      <vt:lpstr>A125555272J_Data</vt:lpstr>
      <vt:lpstr>A125555272J_Latest</vt:lpstr>
      <vt:lpstr>A125555280J</vt:lpstr>
      <vt:lpstr>A125555280J_Data</vt:lpstr>
      <vt:lpstr>A125555280J_Latest</vt:lpstr>
      <vt:lpstr>A125555288A</vt:lpstr>
      <vt:lpstr>A125555288A_Data</vt:lpstr>
      <vt:lpstr>A125555288A_Latest</vt:lpstr>
      <vt:lpstr>A125555296A</vt:lpstr>
      <vt:lpstr>A125555296A_Data</vt:lpstr>
      <vt:lpstr>A125555296A_Latest</vt:lpstr>
      <vt:lpstr>A125555304R</vt:lpstr>
      <vt:lpstr>A125555304R_Data</vt:lpstr>
      <vt:lpstr>A125555304R_Latest</vt:lpstr>
      <vt:lpstr>A125555312R</vt:lpstr>
      <vt:lpstr>A125555312R_Data</vt:lpstr>
      <vt:lpstr>A125555312R_Latest</vt:lpstr>
      <vt:lpstr>A125555320R</vt:lpstr>
      <vt:lpstr>A125555320R_Data</vt:lpstr>
      <vt:lpstr>A125555320R_Latest</vt:lpstr>
      <vt:lpstr>A125555328J</vt:lpstr>
      <vt:lpstr>A125555328J_Data</vt:lpstr>
      <vt:lpstr>A125555328J_Latest</vt:lpstr>
      <vt:lpstr>A125555336J</vt:lpstr>
      <vt:lpstr>A125555336J_Data</vt:lpstr>
      <vt:lpstr>A125555336J_Latest</vt:lpstr>
      <vt:lpstr>A125555344J</vt:lpstr>
      <vt:lpstr>A125555344J_Data</vt:lpstr>
      <vt:lpstr>A125555344J_Latest</vt:lpstr>
      <vt:lpstr>A125555352J</vt:lpstr>
      <vt:lpstr>A125555352J_Data</vt:lpstr>
      <vt:lpstr>A125555352J_Latest</vt:lpstr>
      <vt:lpstr>A125555360J</vt:lpstr>
      <vt:lpstr>A125555360J_Data</vt:lpstr>
      <vt:lpstr>A125555360J_Latest</vt:lpstr>
      <vt:lpstr>A125555368A</vt:lpstr>
      <vt:lpstr>A125555368A_Data</vt:lpstr>
      <vt:lpstr>A125555368A_Latest</vt:lpstr>
      <vt:lpstr>A125555376A</vt:lpstr>
      <vt:lpstr>A125555376A_Data</vt:lpstr>
      <vt:lpstr>A125555376A_Latest</vt:lpstr>
      <vt:lpstr>A125555384A</vt:lpstr>
      <vt:lpstr>A125555384A_Data</vt:lpstr>
      <vt:lpstr>A125555384A_Latest</vt:lpstr>
      <vt:lpstr>A125555392A</vt:lpstr>
      <vt:lpstr>A125555392A_Data</vt:lpstr>
      <vt:lpstr>A125555392A_Latest</vt:lpstr>
      <vt:lpstr>A125555400R</vt:lpstr>
      <vt:lpstr>A125555400R_Data</vt:lpstr>
      <vt:lpstr>A125555400R_Latest</vt:lpstr>
      <vt:lpstr>A125555408J</vt:lpstr>
      <vt:lpstr>A125555408J_Data</vt:lpstr>
      <vt:lpstr>A125555408J_Latest</vt:lpstr>
      <vt:lpstr>A125555416J</vt:lpstr>
      <vt:lpstr>A125555416J_Data</vt:lpstr>
      <vt:lpstr>A125555416J_Latest</vt:lpstr>
      <vt:lpstr>A125555424J</vt:lpstr>
      <vt:lpstr>A125555424J_Data</vt:lpstr>
      <vt:lpstr>A125555424J_Latest</vt:lpstr>
      <vt:lpstr>A125555432J</vt:lpstr>
      <vt:lpstr>A125555432J_Data</vt:lpstr>
      <vt:lpstr>A125555432J_Latest</vt:lpstr>
      <vt:lpstr>A125555440J</vt:lpstr>
      <vt:lpstr>A125555440J_Data</vt:lpstr>
      <vt:lpstr>A125555440J_Latest</vt:lpstr>
      <vt:lpstr>A125555448A</vt:lpstr>
      <vt:lpstr>A125555448A_Data</vt:lpstr>
      <vt:lpstr>A125555448A_Latest</vt:lpstr>
      <vt:lpstr>A125555456A</vt:lpstr>
      <vt:lpstr>A125555456A_Data</vt:lpstr>
      <vt:lpstr>A125555456A_Latest</vt:lpstr>
      <vt:lpstr>A125555464A</vt:lpstr>
      <vt:lpstr>A125555464A_Data</vt:lpstr>
      <vt:lpstr>A125555464A_Latest</vt:lpstr>
      <vt:lpstr>A125555472A</vt:lpstr>
      <vt:lpstr>A125555472A_Data</vt:lpstr>
      <vt:lpstr>A125555472A_Latest</vt:lpstr>
      <vt:lpstr>A125555480A</vt:lpstr>
      <vt:lpstr>A125555480A_Data</vt:lpstr>
      <vt:lpstr>A125555480A_Latest</vt:lpstr>
      <vt:lpstr>A125555488V</vt:lpstr>
      <vt:lpstr>A125555488V_Data</vt:lpstr>
      <vt:lpstr>A125555488V_Latest</vt:lpstr>
      <vt:lpstr>A125555496V</vt:lpstr>
      <vt:lpstr>A125555496V_Data</vt:lpstr>
      <vt:lpstr>A125555496V_Latest</vt:lpstr>
      <vt:lpstr>A125555504J</vt:lpstr>
      <vt:lpstr>A125555504J_Data</vt:lpstr>
      <vt:lpstr>A125555504J_Latest</vt:lpstr>
      <vt:lpstr>A125555512J</vt:lpstr>
      <vt:lpstr>A125555512J_Data</vt:lpstr>
      <vt:lpstr>A125555512J_Latest</vt:lpstr>
      <vt:lpstr>A125555520J</vt:lpstr>
      <vt:lpstr>A125555520J_Data</vt:lpstr>
      <vt:lpstr>A125555520J_Latest</vt:lpstr>
      <vt:lpstr>A125555528A</vt:lpstr>
      <vt:lpstr>A125555528A_Data</vt:lpstr>
      <vt:lpstr>A125555528A_Latest</vt:lpstr>
      <vt:lpstr>A125555536A</vt:lpstr>
      <vt:lpstr>A125555536A_Data</vt:lpstr>
      <vt:lpstr>A125555536A_Latest</vt:lpstr>
      <vt:lpstr>A125555544A</vt:lpstr>
      <vt:lpstr>A125555544A_Data</vt:lpstr>
      <vt:lpstr>A125555544A_Latest</vt:lpstr>
      <vt:lpstr>A125555552A</vt:lpstr>
      <vt:lpstr>A125555552A_Data</vt:lpstr>
      <vt:lpstr>A125555552A_Latest</vt:lpstr>
      <vt:lpstr>A125555560A</vt:lpstr>
      <vt:lpstr>A125555560A_Data</vt:lpstr>
      <vt:lpstr>A125555560A_Latest</vt:lpstr>
      <vt:lpstr>A125555568V</vt:lpstr>
      <vt:lpstr>A125555568V_Data</vt:lpstr>
      <vt:lpstr>A125555568V_Latest</vt:lpstr>
      <vt:lpstr>A125555576V</vt:lpstr>
      <vt:lpstr>A125555576V_Data</vt:lpstr>
      <vt:lpstr>A125555576V_Latest</vt:lpstr>
      <vt:lpstr>A125555584V</vt:lpstr>
      <vt:lpstr>A125555584V_Data</vt:lpstr>
      <vt:lpstr>A125555584V_Latest</vt:lpstr>
      <vt:lpstr>A125555592V</vt:lpstr>
      <vt:lpstr>A125555592V_Data</vt:lpstr>
      <vt:lpstr>A125555592V_Latest</vt:lpstr>
      <vt:lpstr>A125555600J</vt:lpstr>
      <vt:lpstr>A125555600J_Data</vt:lpstr>
      <vt:lpstr>A125555600J_Latest</vt:lpstr>
      <vt:lpstr>A125555608A</vt:lpstr>
      <vt:lpstr>A125555608A_Data</vt:lpstr>
      <vt:lpstr>A125555608A_Latest</vt:lpstr>
      <vt:lpstr>A125555616A</vt:lpstr>
      <vt:lpstr>A125555616A_Data</vt:lpstr>
      <vt:lpstr>A125555616A_Latest</vt:lpstr>
      <vt:lpstr>A125555624A</vt:lpstr>
      <vt:lpstr>A125555624A_Data</vt:lpstr>
      <vt:lpstr>A125555624A_Latest</vt:lpstr>
      <vt:lpstr>A125555632A</vt:lpstr>
      <vt:lpstr>A125555632A_Data</vt:lpstr>
      <vt:lpstr>A125555632A_Latest</vt:lpstr>
      <vt:lpstr>A125555640A</vt:lpstr>
      <vt:lpstr>A125555640A_Data</vt:lpstr>
      <vt:lpstr>A125555640A_Latest</vt:lpstr>
      <vt:lpstr>A125555648V</vt:lpstr>
      <vt:lpstr>A125555648V_Data</vt:lpstr>
      <vt:lpstr>A125555648V_Latest</vt:lpstr>
      <vt:lpstr>A125555656V</vt:lpstr>
      <vt:lpstr>A125555656V_Data</vt:lpstr>
      <vt:lpstr>A125555656V_Latest</vt:lpstr>
      <vt:lpstr>A125555664V</vt:lpstr>
      <vt:lpstr>A125555664V_Data</vt:lpstr>
      <vt:lpstr>A125555664V_Latest</vt:lpstr>
      <vt:lpstr>A125555672V</vt:lpstr>
      <vt:lpstr>A125555672V_Data</vt:lpstr>
      <vt:lpstr>A125555672V_Latest</vt:lpstr>
      <vt:lpstr>A125555680V</vt:lpstr>
      <vt:lpstr>A125555680V_Data</vt:lpstr>
      <vt:lpstr>A125555680V_Latest</vt:lpstr>
      <vt:lpstr>A125555688L</vt:lpstr>
      <vt:lpstr>A125555688L_Data</vt:lpstr>
      <vt:lpstr>A125555688L_Latest</vt:lpstr>
      <vt:lpstr>A125555696L</vt:lpstr>
      <vt:lpstr>A125555696L_Data</vt:lpstr>
      <vt:lpstr>A125555696L_Latest</vt:lpstr>
      <vt:lpstr>A125555704A</vt:lpstr>
      <vt:lpstr>A125555704A_Data</vt:lpstr>
      <vt:lpstr>A125555704A_Latest</vt:lpstr>
      <vt:lpstr>A125555712A</vt:lpstr>
      <vt:lpstr>A125555712A_Data</vt:lpstr>
      <vt:lpstr>A125555712A_Latest</vt:lpstr>
      <vt:lpstr>A125555720A</vt:lpstr>
      <vt:lpstr>A125555720A_Data</vt:lpstr>
      <vt:lpstr>A125555720A_Latest</vt:lpstr>
      <vt:lpstr>A125555728V</vt:lpstr>
      <vt:lpstr>A125555728V_Data</vt:lpstr>
      <vt:lpstr>A125555728V_Latest</vt:lpstr>
      <vt:lpstr>A125555736V</vt:lpstr>
      <vt:lpstr>A125555736V_Data</vt:lpstr>
      <vt:lpstr>A125555736V_Latest</vt:lpstr>
      <vt:lpstr>A125555744V</vt:lpstr>
      <vt:lpstr>A125555744V_Data</vt:lpstr>
      <vt:lpstr>A125555744V_Latest</vt:lpstr>
      <vt:lpstr>A125555752V</vt:lpstr>
      <vt:lpstr>A125555752V_Data</vt:lpstr>
      <vt:lpstr>A125555752V_Latest</vt:lpstr>
      <vt:lpstr>A125555760V</vt:lpstr>
      <vt:lpstr>A125555760V_Data</vt:lpstr>
      <vt:lpstr>A125555760V_Latest</vt:lpstr>
      <vt:lpstr>A125555768L</vt:lpstr>
      <vt:lpstr>A125555768L_Data</vt:lpstr>
      <vt:lpstr>A125555768L_Latest</vt:lpstr>
      <vt:lpstr>A125555776L</vt:lpstr>
      <vt:lpstr>A125555776L_Data</vt:lpstr>
      <vt:lpstr>A125555776L_Latest</vt:lpstr>
      <vt:lpstr>A125555784L</vt:lpstr>
      <vt:lpstr>A125555784L_Data</vt:lpstr>
      <vt:lpstr>A125555784L_Latest</vt:lpstr>
      <vt:lpstr>A125555792L</vt:lpstr>
      <vt:lpstr>A125555792L_Data</vt:lpstr>
      <vt:lpstr>A125555792L_Latest</vt:lpstr>
      <vt:lpstr>A125555800A</vt:lpstr>
      <vt:lpstr>A125555800A_Data</vt:lpstr>
      <vt:lpstr>A125555800A_Latest</vt:lpstr>
      <vt:lpstr>A125555808V</vt:lpstr>
      <vt:lpstr>A125555808V_Data</vt:lpstr>
      <vt:lpstr>A125555808V_Latest</vt:lpstr>
      <vt:lpstr>A125555816V</vt:lpstr>
      <vt:lpstr>A125555816V_Data</vt:lpstr>
      <vt:lpstr>A125555816V_Latest</vt:lpstr>
      <vt:lpstr>A125555824V</vt:lpstr>
      <vt:lpstr>A125555824V_Data</vt:lpstr>
      <vt:lpstr>A125555824V_Latest</vt:lpstr>
      <vt:lpstr>A125555832V</vt:lpstr>
      <vt:lpstr>A125555832V_Data</vt:lpstr>
      <vt:lpstr>A125555832V_Latest</vt:lpstr>
      <vt:lpstr>A125555840V</vt:lpstr>
      <vt:lpstr>A125555840V_Data</vt:lpstr>
      <vt:lpstr>A125555840V_Latest</vt:lpstr>
      <vt:lpstr>A125555848L</vt:lpstr>
      <vt:lpstr>A125555848L_Data</vt:lpstr>
      <vt:lpstr>A125555848L_Latest</vt:lpstr>
      <vt:lpstr>A125555856L</vt:lpstr>
      <vt:lpstr>A125555856L_Data</vt:lpstr>
      <vt:lpstr>A125555856L_Latest</vt:lpstr>
      <vt:lpstr>A125555864L</vt:lpstr>
      <vt:lpstr>A125555864L_Data</vt:lpstr>
      <vt:lpstr>A125555864L_Latest</vt:lpstr>
      <vt:lpstr>A125555872L</vt:lpstr>
      <vt:lpstr>A125555872L_Data</vt:lpstr>
      <vt:lpstr>A125555872L_Latest</vt:lpstr>
      <vt:lpstr>A125555880L</vt:lpstr>
      <vt:lpstr>A125555880L_Data</vt:lpstr>
      <vt:lpstr>A125555880L_Latest</vt:lpstr>
      <vt:lpstr>A125555888F</vt:lpstr>
      <vt:lpstr>A125555888F_Data</vt:lpstr>
      <vt:lpstr>A125555888F_Latest</vt:lpstr>
      <vt:lpstr>A125555896F</vt:lpstr>
      <vt:lpstr>A125555896F_Data</vt:lpstr>
      <vt:lpstr>A125555896F_Latest</vt:lpstr>
      <vt:lpstr>A125555904V</vt:lpstr>
      <vt:lpstr>A125555904V_Data</vt:lpstr>
      <vt:lpstr>A125555904V_Latest</vt:lpstr>
      <vt:lpstr>A125555912V</vt:lpstr>
      <vt:lpstr>A125555912V_Data</vt:lpstr>
      <vt:lpstr>A125555912V_Latest</vt:lpstr>
      <vt:lpstr>A125555920V</vt:lpstr>
      <vt:lpstr>A125555920V_Data</vt:lpstr>
      <vt:lpstr>A125555920V_Latest</vt:lpstr>
      <vt:lpstr>A125555928L</vt:lpstr>
      <vt:lpstr>A125555928L_Data</vt:lpstr>
      <vt:lpstr>A125555928L_Latest</vt:lpstr>
      <vt:lpstr>A125555936L</vt:lpstr>
      <vt:lpstr>A125555936L_Data</vt:lpstr>
      <vt:lpstr>A125555936L_Latest</vt:lpstr>
      <vt:lpstr>A125555944L</vt:lpstr>
      <vt:lpstr>A125555944L_Data</vt:lpstr>
      <vt:lpstr>A125555944L_Latest</vt:lpstr>
      <vt:lpstr>A125555952L</vt:lpstr>
      <vt:lpstr>A125555952L_Data</vt:lpstr>
      <vt:lpstr>A125555952L_Latest</vt:lpstr>
      <vt:lpstr>A125555960L</vt:lpstr>
      <vt:lpstr>A125555960L_Data</vt:lpstr>
      <vt:lpstr>A125555960L_Latest</vt:lpstr>
      <vt:lpstr>A125555968F</vt:lpstr>
      <vt:lpstr>A125555968F_Data</vt:lpstr>
      <vt:lpstr>A125555968F_Latest</vt:lpstr>
      <vt:lpstr>A125555976F</vt:lpstr>
      <vt:lpstr>A125555976F_Data</vt:lpstr>
      <vt:lpstr>A125555976F_Latest</vt:lpstr>
      <vt:lpstr>A125555984F</vt:lpstr>
      <vt:lpstr>A125555984F_Data</vt:lpstr>
      <vt:lpstr>A125555984F_Latest</vt:lpstr>
      <vt:lpstr>A125555992F</vt:lpstr>
      <vt:lpstr>A125555992F_Data</vt:lpstr>
      <vt:lpstr>A125555992F_Latest</vt:lpstr>
      <vt:lpstr>A125556000W</vt:lpstr>
      <vt:lpstr>A125556000W_Data</vt:lpstr>
      <vt:lpstr>A125556000W_Latest</vt:lpstr>
      <vt:lpstr>A125556008R</vt:lpstr>
      <vt:lpstr>A125556008R_Data</vt:lpstr>
      <vt:lpstr>A125556008R_Latest</vt:lpstr>
      <vt:lpstr>A125556016R</vt:lpstr>
      <vt:lpstr>A125556016R_Data</vt:lpstr>
      <vt:lpstr>A125556016R_Latest</vt:lpstr>
      <vt:lpstr>A125556024R</vt:lpstr>
      <vt:lpstr>A125556024R_Data</vt:lpstr>
      <vt:lpstr>A125556024R_Latest</vt:lpstr>
      <vt:lpstr>A125556032R</vt:lpstr>
      <vt:lpstr>A125556032R_Data</vt:lpstr>
      <vt:lpstr>A125556032R_Latest</vt:lpstr>
      <vt:lpstr>A125556040R</vt:lpstr>
      <vt:lpstr>A125556040R_Data</vt:lpstr>
      <vt:lpstr>A125556040R_Latest</vt:lpstr>
      <vt:lpstr>A125556048J</vt:lpstr>
      <vt:lpstr>A125556048J_Data</vt:lpstr>
      <vt:lpstr>A125556048J_Latest</vt:lpstr>
      <vt:lpstr>A125556056J</vt:lpstr>
      <vt:lpstr>A125556056J_Data</vt:lpstr>
      <vt:lpstr>A125556056J_Latest</vt:lpstr>
      <vt:lpstr>A125556064J</vt:lpstr>
      <vt:lpstr>A125556064J_Data</vt:lpstr>
      <vt:lpstr>A125556064J_Latest</vt:lpstr>
      <vt:lpstr>A125556072J</vt:lpstr>
      <vt:lpstr>A125556072J_Data</vt:lpstr>
      <vt:lpstr>A125556072J_Latest</vt:lpstr>
      <vt:lpstr>A125556080J</vt:lpstr>
      <vt:lpstr>A125556080J_Data</vt:lpstr>
      <vt:lpstr>A125556080J_Latest</vt:lpstr>
      <vt:lpstr>A125556088A</vt:lpstr>
      <vt:lpstr>A125556088A_Data</vt:lpstr>
      <vt:lpstr>A125556088A_Latest</vt:lpstr>
      <vt:lpstr>A125556096A</vt:lpstr>
      <vt:lpstr>A125556096A_Data</vt:lpstr>
      <vt:lpstr>A125556096A_Latest</vt:lpstr>
      <vt:lpstr>A125556104R</vt:lpstr>
      <vt:lpstr>A125556104R_Data</vt:lpstr>
      <vt:lpstr>A125556104R_Latest</vt:lpstr>
      <vt:lpstr>A125556112R</vt:lpstr>
      <vt:lpstr>A125556112R_Data</vt:lpstr>
      <vt:lpstr>A125556112R_Latest</vt:lpstr>
      <vt:lpstr>A125556120R</vt:lpstr>
      <vt:lpstr>A125556120R_Data</vt:lpstr>
      <vt:lpstr>A125556120R_Latest</vt:lpstr>
      <vt:lpstr>A125556128J</vt:lpstr>
      <vt:lpstr>A125556128J_Data</vt:lpstr>
      <vt:lpstr>A125556128J_Latest</vt:lpstr>
      <vt:lpstr>A125556136J</vt:lpstr>
      <vt:lpstr>A125556136J_Data</vt:lpstr>
      <vt:lpstr>A125556136J_Latest</vt:lpstr>
      <vt:lpstr>A125556144J</vt:lpstr>
      <vt:lpstr>A125556144J_Data</vt:lpstr>
      <vt:lpstr>A125556144J_Latest</vt:lpstr>
      <vt:lpstr>A125556152J</vt:lpstr>
      <vt:lpstr>A125556152J_Data</vt:lpstr>
      <vt:lpstr>A125556152J_Latest</vt:lpstr>
      <vt:lpstr>A125556160J</vt:lpstr>
      <vt:lpstr>A125556160J_Data</vt:lpstr>
      <vt:lpstr>A125556160J_Latest</vt:lpstr>
      <vt:lpstr>A125556168A</vt:lpstr>
      <vt:lpstr>A125556168A_Data</vt:lpstr>
      <vt:lpstr>A125556168A_Latest</vt:lpstr>
      <vt:lpstr>A125556176A</vt:lpstr>
      <vt:lpstr>A125556176A_Data</vt:lpstr>
      <vt:lpstr>A125556176A_Latest</vt:lpstr>
      <vt:lpstr>A125556184A</vt:lpstr>
      <vt:lpstr>A125556184A_Data</vt:lpstr>
      <vt:lpstr>A125556184A_Latest</vt:lpstr>
      <vt:lpstr>A125556192A</vt:lpstr>
      <vt:lpstr>A125556192A_Data</vt:lpstr>
      <vt:lpstr>A125556192A_Latest</vt:lpstr>
      <vt:lpstr>A125556200R</vt:lpstr>
      <vt:lpstr>A125556200R_Data</vt:lpstr>
      <vt:lpstr>A125556200R_Latest</vt:lpstr>
      <vt:lpstr>A125556208J</vt:lpstr>
      <vt:lpstr>A125556208J_Data</vt:lpstr>
      <vt:lpstr>A125556208J_Latest</vt:lpstr>
      <vt:lpstr>A125556216J</vt:lpstr>
      <vt:lpstr>A125556216J_Data</vt:lpstr>
      <vt:lpstr>A125556216J_Latest</vt:lpstr>
      <vt:lpstr>A125556224J</vt:lpstr>
      <vt:lpstr>A125556224J_Data</vt:lpstr>
      <vt:lpstr>A125556224J_Latest</vt:lpstr>
      <vt:lpstr>A125556232J</vt:lpstr>
      <vt:lpstr>A125556232J_Data</vt:lpstr>
      <vt:lpstr>A125556232J_Latest</vt:lpstr>
      <vt:lpstr>A125556240J</vt:lpstr>
      <vt:lpstr>A125556240J_Data</vt:lpstr>
      <vt:lpstr>A125556240J_Latest</vt:lpstr>
      <vt:lpstr>A125556248A</vt:lpstr>
      <vt:lpstr>A125556248A_Data</vt:lpstr>
      <vt:lpstr>A125556248A_Latest</vt:lpstr>
      <vt:lpstr>A125556256A</vt:lpstr>
      <vt:lpstr>A125556256A_Data</vt:lpstr>
      <vt:lpstr>A125556256A_Latest</vt:lpstr>
      <vt:lpstr>A125556264A</vt:lpstr>
      <vt:lpstr>A125556264A_Data</vt:lpstr>
      <vt:lpstr>A125556264A_Latest</vt:lpstr>
      <vt:lpstr>A125556272A</vt:lpstr>
      <vt:lpstr>A125556272A_Data</vt:lpstr>
      <vt:lpstr>A125556272A_Latest</vt:lpstr>
      <vt:lpstr>A125556280A</vt:lpstr>
      <vt:lpstr>A125556280A_Data</vt:lpstr>
      <vt:lpstr>A125556280A_Latest</vt:lpstr>
      <vt:lpstr>A125556288V</vt:lpstr>
      <vt:lpstr>A125556288V_Data</vt:lpstr>
      <vt:lpstr>A125556288V_Latest</vt:lpstr>
      <vt:lpstr>A125556296V</vt:lpstr>
      <vt:lpstr>A125556296V_Data</vt:lpstr>
      <vt:lpstr>A125556296V_Latest</vt:lpstr>
      <vt:lpstr>A125556304J</vt:lpstr>
      <vt:lpstr>A125556304J_Data</vt:lpstr>
      <vt:lpstr>A125556304J_Latest</vt:lpstr>
      <vt:lpstr>A125556312J</vt:lpstr>
      <vt:lpstr>A125556312J_Data</vt:lpstr>
      <vt:lpstr>A125556312J_Latest</vt:lpstr>
      <vt:lpstr>A125556320J</vt:lpstr>
      <vt:lpstr>A125556320J_Data</vt:lpstr>
      <vt:lpstr>A125556320J_Latest</vt:lpstr>
      <vt:lpstr>A125556328A</vt:lpstr>
      <vt:lpstr>A125556328A_Data</vt:lpstr>
      <vt:lpstr>A125556328A_Latest</vt:lpstr>
      <vt:lpstr>A125556336A</vt:lpstr>
      <vt:lpstr>A125556336A_Data</vt:lpstr>
      <vt:lpstr>A125556336A_Latest</vt:lpstr>
      <vt:lpstr>A125556344A</vt:lpstr>
      <vt:lpstr>A125556344A_Data</vt:lpstr>
      <vt:lpstr>A125556344A_Latest</vt:lpstr>
      <vt:lpstr>A125556352A</vt:lpstr>
      <vt:lpstr>A125556352A_Data</vt:lpstr>
      <vt:lpstr>A125556352A_Latest</vt:lpstr>
      <vt:lpstr>A125556360A</vt:lpstr>
      <vt:lpstr>A125556360A_Data</vt:lpstr>
      <vt:lpstr>A125556360A_Latest</vt:lpstr>
      <vt:lpstr>A125556368V</vt:lpstr>
      <vt:lpstr>A125556368V_Data</vt:lpstr>
      <vt:lpstr>A125556368V_Latest</vt:lpstr>
      <vt:lpstr>A125556376V</vt:lpstr>
      <vt:lpstr>A125556376V_Data</vt:lpstr>
      <vt:lpstr>A125556376V_Latest</vt:lpstr>
      <vt:lpstr>A125556384V</vt:lpstr>
      <vt:lpstr>A125556384V_Data</vt:lpstr>
      <vt:lpstr>A125556384V_Latest</vt:lpstr>
      <vt:lpstr>A125556392V</vt:lpstr>
      <vt:lpstr>A125556392V_Data</vt:lpstr>
      <vt:lpstr>A125556392V_Latest</vt:lpstr>
      <vt:lpstr>A125556400J</vt:lpstr>
      <vt:lpstr>A125556400J_Data</vt:lpstr>
      <vt:lpstr>A125556400J_Latest</vt:lpstr>
      <vt:lpstr>A125556408A</vt:lpstr>
      <vt:lpstr>A125556408A_Data</vt:lpstr>
      <vt:lpstr>A125556408A_Latest</vt:lpstr>
      <vt:lpstr>A125556416A</vt:lpstr>
      <vt:lpstr>A125556416A_Data</vt:lpstr>
      <vt:lpstr>A125556416A_Latest</vt:lpstr>
      <vt:lpstr>A125556424A</vt:lpstr>
      <vt:lpstr>A125556424A_Data</vt:lpstr>
      <vt:lpstr>A125556424A_Latest</vt:lpstr>
      <vt:lpstr>A125556432A</vt:lpstr>
      <vt:lpstr>A125556432A_Data</vt:lpstr>
      <vt:lpstr>A125556432A_Latest</vt:lpstr>
      <vt:lpstr>A125556440A</vt:lpstr>
      <vt:lpstr>A125556440A_Data</vt:lpstr>
      <vt:lpstr>A125556440A_Latest</vt:lpstr>
      <vt:lpstr>A125556448V</vt:lpstr>
      <vt:lpstr>A125556448V_Data</vt:lpstr>
      <vt:lpstr>A125556448V_Latest</vt:lpstr>
      <vt:lpstr>A125556456V</vt:lpstr>
      <vt:lpstr>A125556456V_Data</vt:lpstr>
      <vt:lpstr>A125556456V_Latest</vt:lpstr>
      <vt:lpstr>A125556464V</vt:lpstr>
      <vt:lpstr>A125556464V_Data</vt:lpstr>
      <vt:lpstr>A125556464V_Latest</vt:lpstr>
      <vt:lpstr>A125556472V</vt:lpstr>
      <vt:lpstr>A125556472V_Data</vt:lpstr>
      <vt:lpstr>A125556472V_Latest</vt:lpstr>
      <vt:lpstr>A125556480V</vt:lpstr>
      <vt:lpstr>A125556480V_Data</vt:lpstr>
      <vt:lpstr>A125556480V_Latest</vt:lpstr>
      <vt:lpstr>A125556488L</vt:lpstr>
      <vt:lpstr>A125556488L_Data</vt:lpstr>
      <vt:lpstr>A125556488L_Latest</vt:lpstr>
      <vt:lpstr>A125556496L</vt:lpstr>
      <vt:lpstr>A125556496L_Data</vt:lpstr>
      <vt:lpstr>A125556496L_Latest</vt:lpstr>
      <vt:lpstr>A125556504A</vt:lpstr>
      <vt:lpstr>A125556504A_Data</vt:lpstr>
      <vt:lpstr>A125556504A_Latest</vt:lpstr>
      <vt:lpstr>A125556512A</vt:lpstr>
      <vt:lpstr>A125556512A_Data</vt:lpstr>
      <vt:lpstr>A125556512A_Latest</vt:lpstr>
      <vt:lpstr>A125556520A</vt:lpstr>
      <vt:lpstr>A125556520A_Data</vt:lpstr>
      <vt:lpstr>A125556520A_Latest</vt:lpstr>
      <vt:lpstr>A125556528V</vt:lpstr>
      <vt:lpstr>A125556528V_Data</vt:lpstr>
      <vt:lpstr>A125556528V_Latest</vt:lpstr>
      <vt:lpstr>A125556536V</vt:lpstr>
      <vt:lpstr>A125556536V_Data</vt:lpstr>
      <vt:lpstr>A125556536V_Latest</vt:lpstr>
      <vt:lpstr>A125556544V</vt:lpstr>
      <vt:lpstr>A125556544V_Data</vt:lpstr>
      <vt:lpstr>A125556544V_Latest</vt:lpstr>
      <vt:lpstr>A125556552V</vt:lpstr>
      <vt:lpstr>A125556552V_Data</vt:lpstr>
      <vt:lpstr>A125556552V_Latest</vt:lpstr>
      <vt:lpstr>A125556560V</vt:lpstr>
      <vt:lpstr>A125556560V_Data</vt:lpstr>
      <vt:lpstr>A125556560V_Latest</vt:lpstr>
      <vt:lpstr>A125556568L</vt:lpstr>
      <vt:lpstr>A125556568L_Data</vt:lpstr>
      <vt:lpstr>A125556568L_Latest</vt:lpstr>
      <vt:lpstr>A125556576L</vt:lpstr>
      <vt:lpstr>A125556576L_Data</vt:lpstr>
      <vt:lpstr>A125556576L_Latest</vt:lpstr>
      <vt:lpstr>A125556584L</vt:lpstr>
      <vt:lpstr>A125556584L_Data</vt:lpstr>
      <vt:lpstr>A125556584L_Latest</vt:lpstr>
      <vt:lpstr>A125556592L</vt:lpstr>
      <vt:lpstr>A125556592L_Data</vt:lpstr>
      <vt:lpstr>A125556592L_Latest</vt:lpstr>
      <vt:lpstr>A125556600A</vt:lpstr>
      <vt:lpstr>A125556600A_Data</vt:lpstr>
      <vt:lpstr>A125556600A_Latest</vt:lpstr>
      <vt:lpstr>A125556608V</vt:lpstr>
      <vt:lpstr>A125556608V_Data</vt:lpstr>
      <vt:lpstr>A125556608V_Latest</vt:lpstr>
      <vt:lpstr>A125556616V</vt:lpstr>
      <vt:lpstr>A125556616V_Data</vt:lpstr>
      <vt:lpstr>A125556616V_Latest</vt:lpstr>
      <vt:lpstr>A125556624V</vt:lpstr>
      <vt:lpstr>A125556624V_Data</vt:lpstr>
      <vt:lpstr>A125556624V_Latest</vt:lpstr>
      <vt:lpstr>A125556632V</vt:lpstr>
      <vt:lpstr>A125556632V_Data</vt:lpstr>
      <vt:lpstr>A125556632V_Latest</vt:lpstr>
      <vt:lpstr>A125556640V</vt:lpstr>
      <vt:lpstr>A125556640V_Data</vt:lpstr>
      <vt:lpstr>A125556640V_Latest</vt:lpstr>
      <vt:lpstr>A125556648L</vt:lpstr>
      <vt:lpstr>A125556648L_Data</vt:lpstr>
      <vt:lpstr>A125556648L_Latest</vt:lpstr>
      <vt:lpstr>A125556656L</vt:lpstr>
      <vt:lpstr>A125556656L_Data</vt:lpstr>
      <vt:lpstr>A125556656L_Latest</vt:lpstr>
      <vt:lpstr>A125556664L</vt:lpstr>
      <vt:lpstr>A125556664L_Data</vt:lpstr>
      <vt:lpstr>A125556664L_Latest</vt:lpstr>
      <vt:lpstr>A125556672L</vt:lpstr>
      <vt:lpstr>A125556672L_Data</vt:lpstr>
      <vt:lpstr>A125556672L_Latest</vt:lpstr>
      <vt:lpstr>A125556680L</vt:lpstr>
      <vt:lpstr>A125556680L_Data</vt:lpstr>
      <vt:lpstr>A125556680L_Latest</vt:lpstr>
      <vt:lpstr>A125556688F</vt:lpstr>
      <vt:lpstr>A125556688F_Data</vt:lpstr>
      <vt:lpstr>A125556688F_Latest</vt:lpstr>
      <vt:lpstr>A125556696F</vt:lpstr>
      <vt:lpstr>A125556696F_Data</vt:lpstr>
      <vt:lpstr>A125556696F_Latest</vt:lpstr>
      <vt:lpstr>A125556704V</vt:lpstr>
      <vt:lpstr>A125556704V_Data</vt:lpstr>
      <vt:lpstr>A125556704V_Latest</vt:lpstr>
      <vt:lpstr>A125556712V</vt:lpstr>
      <vt:lpstr>A125556712V_Data</vt:lpstr>
      <vt:lpstr>A125556712V_Latest</vt:lpstr>
      <vt:lpstr>A125556720V</vt:lpstr>
      <vt:lpstr>A125556720V_Data</vt:lpstr>
      <vt:lpstr>A125556720V_Latest</vt:lpstr>
      <vt:lpstr>A125556728L</vt:lpstr>
      <vt:lpstr>A125556728L_Data</vt:lpstr>
      <vt:lpstr>A125556728L_Latest</vt:lpstr>
      <vt:lpstr>A125556736L</vt:lpstr>
      <vt:lpstr>A125556736L_Data</vt:lpstr>
      <vt:lpstr>A125556736L_Latest</vt:lpstr>
      <vt:lpstr>A125556744L</vt:lpstr>
      <vt:lpstr>A125556744L_Data</vt:lpstr>
      <vt:lpstr>A125556744L_Latest</vt:lpstr>
      <vt:lpstr>A125556752L</vt:lpstr>
      <vt:lpstr>A125556752L_Data</vt:lpstr>
      <vt:lpstr>A125556752L_Latest</vt:lpstr>
      <vt:lpstr>A125556760L</vt:lpstr>
      <vt:lpstr>A125556760L_Data</vt:lpstr>
      <vt:lpstr>A125556760L_Latest</vt:lpstr>
      <vt:lpstr>A125556768F</vt:lpstr>
      <vt:lpstr>A125556768F_Data</vt:lpstr>
      <vt:lpstr>A125556768F_Latest</vt:lpstr>
      <vt:lpstr>A125556776F</vt:lpstr>
      <vt:lpstr>A125556776F_Data</vt:lpstr>
      <vt:lpstr>A125556776F_Latest</vt:lpstr>
      <vt:lpstr>A125556784F</vt:lpstr>
      <vt:lpstr>A125556784F_Data</vt:lpstr>
      <vt:lpstr>A125556784F_Latest</vt:lpstr>
      <vt:lpstr>A125556792F</vt:lpstr>
      <vt:lpstr>A125556792F_Data</vt:lpstr>
      <vt:lpstr>A125556792F_Latest</vt:lpstr>
      <vt:lpstr>A125556800V</vt:lpstr>
      <vt:lpstr>A125556800V_Data</vt:lpstr>
      <vt:lpstr>A125556800V_Latest</vt:lpstr>
      <vt:lpstr>A125556808L</vt:lpstr>
      <vt:lpstr>A125556808L_Data</vt:lpstr>
      <vt:lpstr>A125556808L_Latest</vt:lpstr>
      <vt:lpstr>A125556816L</vt:lpstr>
      <vt:lpstr>A125556816L_Data</vt:lpstr>
      <vt:lpstr>A125556816L_Latest</vt:lpstr>
      <vt:lpstr>A125556824L</vt:lpstr>
      <vt:lpstr>A125556824L_Data</vt:lpstr>
      <vt:lpstr>A125556824L_Latest</vt:lpstr>
      <vt:lpstr>A125556832L</vt:lpstr>
      <vt:lpstr>A125556832L_Data</vt:lpstr>
      <vt:lpstr>A125556832L_Latest</vt:lpstr>
      <vt:lpstr>A125556840L</vt:lpstr>
      <vt:lpstr>A125556840L_Data</vt:lpstr>
      <vt:lpstr>A125556840L_Latest</vt:lpstr>
      <vt:lpstr>A125556848F</vt:lpstr>
      <vt:lpstr>A125556848F_Data</vt:lpstr>
      <vt:lpstr>A125556848F_Latest</vt:lpstr>
      <vt:lpstr>A125556856F</vt:lpstr>
      <vt:lpstr>A125556856F_Data</vt:lpstr>
      <vt:lpstr>A125556856F_Latest</vt:lpstr>
      <vt:lpstr>A125556864F</vt:lpstr>
      <vt:lpstr>A125556864F_Data</vt:lpstr>
      <vt:lpstr>A125556864F_Latest</vt:lpstr>
      <vt:lpstr>A125556872F</vt:lpstr>
      <vt:lpstr>A125556872F_Data</vt:lpstr>
      <vt:lpstr>A125556872F_Latest</vt:lpstr>
      <vt:lpstr>A125556880F</vt:lpstr>
      <vt:lpstr>A125556880F_Data</vt:lpstr>
      <vt:lpstr>A125556880F_Latest</vt:lpstr>
      <vt:lpstr>A125556888X</vt:lpstr>
      <vt:lpstr>A125556888X_Data</vt:lpstr>
      <vt:lpstr>A125556888X_Latest</vt:lpstr>
      <vt:lpstr>A125556896X</vt:lpstr>
      <vt:lpstr>A125556896X_Data</vt:lpstr>
      <vt:lpstr>A125556896X_Latest</vt:lpstr>
      <vt:lpstr>A125556904L</vt:lpstr>
      <vt:lpstr>A125556904L_Data</vt:lpstr>
      <vt:lpstr>A125556904L_Latest</vt:lpstr>
      <vt:lpstr>A125556912L</vt:lpstr>
      <vt:lpstr>A125556912L_Data</vt:lpstr>
      <vt:lpstr>A125556912L_Latest</vt:lpstr>
      <vt:lpstr>A125556920L</vt:lpstr>
      <vt:lpstr>A125556920L_Data</vt:lpstr>
      <vt:lpstr>A125556920L_Latest</vt:lpstr>
      <vt:lpstr>A125556928F</vt:lpstr>
      <vt:lpstr>A125556928F_Data</vt:lpstr>
      <vt:lpstr>A125556928F_Latest</vt:lpstr>
      <vt:lpstr>A125556936F</vt:lpstr>
      <vt:lpstr>A125556936F_Data</vt:lpstr>
      <vt:lpstr>A125556936F_Latest</vt:lpstr>
      <vt:lpstr>A125556944F</vt:lpstr>
      <vt:lpstr>A125556944F_Data</vt:lpstr>
      <vt:lpstr>A125556944F_Latest</vt:lpstr>
      <vt:lpstr>A125556952F</vt:lpstr>
      <vt:lpstr>A125556952F_Data</vt:lpstr>
      <vt:lpstr>A125556952F_Latest</vt:lpstr>
      <vt:lpstr>A125556960F</vt:lpstr>
      <vt:lpstr>A125556960F_Data</vt:lpstr>
      <vt:lpstr>A125556960F_Latest</vt:lpstr>
      <vt:lpstr>A125556968X</vt:lpstr>
      <vt:lpstr>A125556968X_Data</vt:lpstr>
      <vt:lpstr>A125556968X_Latest</vt:lpstr>
      <vt:lpstr>A125556976X</vt:lpstr>
      <vt:lpstr>A125556976X_Data</vt:lpstr>
      <vt:lpstr>A125556976X_Latest</vt:lpstr>
      <vt:lpstr>A125556984X</vt:lpstr>
      <vt:lpstr>A125556984X_Data</vt:lpstr>
      <vt:lpstr>A125556984X_Latest</vt:lpstr>
      <vt:lpstr>A125556992X</vt:lpstr>
      <vt:lpstr>A125556992X_Data</vt:lpstr>
      <vt:lpstr>A125556992X_Latest</vt:lpstr>
      <vt:lpstr>A125557000R</vt:lpstr>
      <vt:lpstr>A125557000R_Data</vt:lpstr>
      <vt:lpstr>A125557000R_Latest</vt:lpstr>
      <vt:lpstr>A125557008J</vt:lpstr>
      <vt:lpstr>A125557008J_Data</vt:lpstr>
      <vt:lpstr>A125557008J_Latest</vt:lpstr>
      <vt:lpstr>A125557016J</vt:lpstr>
      <vt:lpstr>A125557016J_Data</vt:lpstr>
      <vt:lpstr>A125557016J_Latest</vt:lpstr>
      <vt:lpstr>A125557024J</vt:lpstr>
      <vt:lpstr>A125557024J_Data</vt:lpstr>
      <vt:lpstr>A125557024J_Latest</vt:lpstr>
      <vt:lpstr>A125557032J</vt:lpstr>
      <vt:lpstr>A125557032J_Data</vt:lpstr>
      <vt:lpstr>A125557032J_Latest</vt:lpstr>
      <vt:lpstr>A125557040J</vt:lpstr>
      <vt:lpstr>A125557040J_Data</vt:lpstr>
      <vt:lpstr>A125557040J_Latest</vt:lpstr>
      <vt:lpstr>A125557048A</vt:lpstr>
      <vt:lpstr>A125557048A_Data</vt:lpstr>
      <vt:lpstr>A125557048A_Latest</vt:lpstr>
      <vt:lpstr>A125557056A</vt:lpstr>
      <vt:lpstr>A125557056A_Data</vt:lpstr>
      <vt:lpstr>A125557056A_Latest</vt:lpstr>
      <vt:lpstr>A125557064A</vt:lpstr>
      <vt:lpstr>A125557064A_Data</vt:lpstr>
      <vt:lpstr>A125557064A_Latest</vt:lpstr>
      <vt:lpstr>A125557072A</vt:lpstr>
      <vt:lpstr>A125557072A_Data</vt:lpstr>
      <vt:lpstr>A125557072A_Latest</vt:lpstr>
      <vt:lpstr>A125557080A</vt:lpstr>
      <vt:lpstr>A125557080A_Data</vt:lpstr>
      <vt:lpstr>A125557080A_Latest</vt:lpstr>
      <vt:lpstr>A125557088V</vt:lpstr>
      <vt:lpstr>A125557088V_Data</vt:lpstr>
      <vt:lpstr>A125557088V_Latest</vt:lpstr>
      <vt:lpstr>A125557096V</vt:lpstr>
      <vt:lpstr>A125557096V_Data</vt:lpstr>
      <vt:lpstr>A125557096V_Latest</vt:lpstr>
      <vt:lpstr>A125557104J</vt:lpstr>
      <vt:lpstr>A125557104J_Data</vt:lpstr>
      <vt:lpstr>A125557104J_Latest</vt:lpstr>
      <vt:lpstr>A125557112J</vt:lpstr>
      <vt:lpstr>A125557112J_Data</vt:lpstr>
      <vt:lpstr>A125557112J_Latest</vt:lpstr>
      <vt:lpstr>A125557120J</vt:lpstr>
      <vt:lpstr>A125557120J_Data</vt:lpstr>
      <vt:lpstr>A125557120J_Latest</vt:lpstr>
      <vt:lpstr>A125557128A</vt:lpstr>
      <vt:lpstr>A125557128A_Data</vt:lpstr>
      <vt:lpstr>A125557128A_Latest</vt:lpstr>
      <vt:lpstr>A125557136A</vt:lpstr>
      <vt:lpstr>A125557136A_Data</vt:lpstr>
      <vt:lpstr>A125557136A_Latest</vt:lpstr>
      <vt:lpstr>A125557144A</vt:lpstr>
      <vt:lpstr>A125557144A_Data</vt:lpstr>
      <vt:lpstr>A125557144A_Latest</vt:lpstr>
      <vt:lpstr>A125557152A</vt:lpstr>
      <vt:lpstr>A125557152A_Data</vt:lpstr>
      <vt:lpstr>A125557152A_Latest</vt:lpstr>
      <vt:lpstr>A125557160A</vt:lpstr>
      <vt:lpstr>A125557160A_Data</vt:lpstr>
      <vt:lpstr>A125557160A_Latest</vt:lpstr>
      <vt:lpstr>A125557168V</vt:lpstr>
      <vt:lpstr>A125557168V_Data</vt:lpstr>
      <vt:lpstr>A125557168V_Latest</vt:lpstr>
      <vt:lpstr>A125557176V</vt:lpstr>
      <vt:lpstr>A125557176V_Data</vt:lpstr>
      <vt:lpstr>A125557176V_Latest</vt:lpstr>
      <vt:lpstr>A125557184V</vt:lpstr>
      <vt:lpstr>A125557184V_Data</vt:lpstr>
      <vt:lpstr>A125557184V_Latest</vt:lpstr>
      <vt:lpstr>A125557192V</vt:lpstr>
      <vt:lpstr>A125557192V_Data</vt:lpstr>
      <vt:lpstr>A125557192V_Latest</vt:lpstr>
      <vt:lpstr>A125557200J</vt:lpstr>
      <vt:lpstr>A125557200J_Data</vt:lpstr>
      <vt:lpstr>A125557200J_Latest</vt:lpstr>
      <vt:lpstr>A125557208A</vt:lpstr>
      <vt:lpstr>A125557208A_Data</vt:lpstr>
      <vt:lpstr>A125557208A_Latest</vt:lpstr>
      <vt:lpstr>A125557216A</vt:lpstr>
      <vt:lpstr>A125557216A_Data</vt:lpstr>
      <vt:lpstr>A125557216A_Latest</vt:lpstr>
      <vt:lpstr>A125557224A</vt:lpstr>
      <vt:lpstr>A125557224A_Data</vt:lpstr>
      <vt:lpstr>A125557224A_Latest</vt:lpstr>
      <vt:lpstr>A125557232A</vt:lpstr>
      <vt:lpstr>A125557232A_Data</vt:lpstr>
      <vt:lpstr>A125557232A_Latest</vt:lpstr>
      <vt:lpstr>A125557240A</vt:lpstr>
      <vt:lpstr>A125557240A_Data</vt:lpstr>
      <vt:lpstr>A125557240A_Latest</vt:lpstr>
      <vt:lpstr>A125557248V</vt:lpstr>
      <vt:lpstr>A125557248V_Data</vt:lpstr>
      <vt:lpstr>A125557248V_Latest</vt:lpstr>
      <vt:lpstr>A125557256V</vt:lpstr>
      <vt:lpstr>A125557256V_Data</vt:lpstr>
      <vt:lpstr>A125557256V_Latest</vt:lpstr>
      <vt:lpstr>A125557264V</vt:lpstr>
      <vt:lpstr>A125557264V_Data</vt:lpstr>
      <vt:lpstr>A125557264V_Latest</vt:lpstr>
      <vt:lpstr>A125557272V</vt:lpstr>
      <vt:lpstr>A125557272V_Data</vt:lpstr>
      <vt:lpstr>A125557272V_Latest</vt:lpstr>
      <vt:lpstr>A125557280V</vt:lpstr>
      <vt:lpstr>A125557280V_Data</vt:lpstr>
      <vt:lpstr>A125557280V_Latest</vt:lpstr>
      <vt:lpstr>A125557288L</vt:lpstr>
      <vt:lpstr>A125557288L_Data</vt:lpstr>
      <vt:lpstr>A125557288L_Latest</vt:lpstr>
      <vt:lpstr>A125557296L</vt:lpstr>
      <vt:lpstr>A125557296L_Data</vt:lpstr>
      <vt:lpstr>A125557296L_Latest</vt:lpstr>
      <vt:lpstr>A125557304A</vt:lpstr>
      <vt:lpstr>A125557304A_Data</vt:lpstr>
      <vt:lpstr>A125557304A_Latest</vt:lpstr>
      <vt:lpstr>A125557312A</vt:lpstr>
      <vt:lpstr>A125557312A_Data</vt:lpstr>
      <vt:lpstr>A125557312A_Latest</vt:lpstr>
      <vt:lpstr>A125557320A</vt:lpstr>
      <vt:lpstr>A125557320A_Data</vt:lpstr>
      <vt:lpstr>A125557320A_Latest</vt:lpstr>
      <vt:lpstr>A125557328V</vt:lpstr>
      <vt:lpstr>A125557328V_Data</vt:lpstr>
      <vt:lpstr>A125557328V_Latest</vt:lpstr>
      <vt:lpstr>A125557336V</vt:lpstr>
      <vt:lpstr>A125557336V_Data</vt:lpstr>
      <vt:lpstr>A125557336V_Latest</vt:lpstr>
      <vt:lpstr>A125557344V</vt:lpstr>
      <vt:lpstr>A125557344V_Data</vt:lpstr>
      <vt:lpstr>A125557344V_Latest</vt:lpstr>
      <vt:lpstr>A125557352V</vt:lpstr>
      <vt:lpstr>A125557352V_Data</vt:lpstr>
      <vt:lpstr>A125557352V_Latest</vt:lpstr>
      <vt:lpstr>A125557360V</vt:lpstr>
      <vt:lpstr>A125557360V_Data</vt:lpstr>
      <vt:lpstr>A125557360V_Latest</vt:lpstr>
      <vt:lpstr>A125557368L</vt:lpstr>
      <vt:lpstr>A125557368L_Data</vt:lpstr>
      <vt:lpstr>A125557368L_Latest</vt:lpstr>
      <vt:lpstr>A125557376L</vt:lpstr>
      <vt:lpstr>A125557376L_Data</vt:lpstr>
      <vt:lpstr>A125557376L_Latest</vt:lpstr>
      <vt:lpstr>A125557384L</vt:lpstr>
      <vt:lpstr>A125557384L_Data</vt:lpstr>
      <vt:lpstr>A125557384L_Latest</vt:lpstr>
      <vt:lpstr>A125557392L</vt:lpstr>
      <vt:lpstr>A125557392L_Data</vt:lpstr>
      <vt:lpstr>A125557392L_Latest</vt:lpstr>
      <vt:lpstr>A125557400A</vt:lpstr>
      <vt:lpstr>A125557400A_Data</vt:lpstr>
      <vt:lpstr>A125557400A_Latest</vt:lpstr>
      <vt:lpstr>A125557408V</vt:lpstr>
      <vt:lpstr>A125557408V_Data</vt:lpstr>
      <vt:lpstr>A125557408V_Latest</vt:lpstr>
      <vt:lpstr>A125557416V</vt:lpstr>
      <vt:lpstr>A125557416V_Data</vt:lpstr>
      <vt:lpstr>A125557416V_Latest</vt:lpstr>
      <vt:lpstr>A125557424V</vt:lpstr>
      <vt:lpstr>A125557424V_Data</vt:lpstr>
      <vt:lpstr>A125557424V_Latest</vt:lpstr>
      <vt:lpstr>A125557432V</vt:lpstr>
      <vt:lpstr>A125557432V_Data</vt:lpstr>
      <vt:lpstr>A125557432V_Latest</vt:lpstr>
      <vt:lpstr>A125557440V</vt:lpstr>
      <vt:lpstr>A125557440V_Data</vt:lpstr>
      <vt:lpstr>A125557440V_Latest</vt:lpstr>
      <vt:lpstr>A125557448L</vt:lpstr>
      <vt:lpstr>A125557448L_Data</vt:lpstr>
      <vt:lpstr>A125557448L_Latest</vt:lpstr>
      <vt:lpstr>A125557456L</vt:lpstr>
      <vt:lpstr>A125557456L_Data</vt:lpstr>
      <vt:lpstr>A125557456L_Latest</vt:lpstr>
      <vt:lpstr>A125557464L</vt:lpstr>
      <vt:lpstr>A125557464L_Data</vt:lpstr>
      <vt:lpstr>A125557464L_Latest</vt:lpstr>
      <vt:lpstr>A125557472L</vt:lpstr>
      <vt:lpstr>A125557472L_Data</vt:lpstr>
      <vt:lpstr>A125557472L_Latest</vt:lpstr>
      <vt:lpstr>A125557480L</vt:lpstr>
      <vt:lpstr>A125557480L_Data</vt:lpstr>
      <vt:lpstr>A125557480L_Latest</vt:lpstr>
      <vt:lpstr>A125557488F</vt:lpstr>
      <vt:lpstr>A125557488F_Data</vt:lpstr>
      <vt:lpstr>A125557488F_Latest</vt:lpstr>
      <vt:lpstr>A125557496F</vt:lpstr>
      <vt:lpstr>A125557496F_Data</vt:lpstr>
      <vt:lpstr>A125557496F_Latest</vt:lpstr>
      <vt:lpstr>A125557504V</vt:lpstr>
      <vt:lpstr>A125557504V_Data</vt:lpstr>
      <vt:lpstr>A125557504V_Latest</vt:lpstr>
      <vt:lpstr>A125557512V</vt:lpstr>
      <vt:lpstr>A125557512V_Data</vt:lpstr>
      <vt:lpstr>A125557512V_Latest</vt:lpstr>
      <vt:lpstr>A125557520V</vt:lpstr>
      <vt:lpstr>A125557520V_Data</vt:lpstr>
      <vt:lpstr>A125557520V_Latest</vt:lpstr>
      <vt:lpstr>A125557528L</vt:lpstr>
      <vt:lpstr>A125557528L_Data</vt:lpstr>
      <vt:lpstr>A125557528L_Latest</vt:lpstr>
      <vt:lpstr>A125557536L</vt:lpstr>
      <vt:lpstr>A125557536L_Data</vt:lpstr>
      <vt:lpstr>A125557536L_Latest</vt:lpstr>
      <vt:lpstr>A125557544L</vt:lpstr>
      <vt:lpstr>A125557544L_Data</vt:lpstr>
      <vt:lpstr>A125557544L_Latest</vt:lpstr>
      <vt:lpstr>A125557552L</vt:lpstr>
      <vt:lpstr>A125557552L_Data</vt:lpstr>
      <vt:lpstr>A125557552L_Latest</vt:lpstr>
      <vt:lpstr>A125557560L</vt:lpstr>
      <vt:lpstr>A125557560L_Data</vt:lpstr>
      <vt:lpstr>A125557560L_Latest</vt:lpstr>
      <vt:lpstr>A125557568F</vt:lpstr>
      <vt:lpstr>A125557568F_Data</vt:lpstr>
      <vt:lpstr>A125557568F_Latest</vt:lpstr>
      <vt:lpstr>A125557576F</vt:lpstr>
      <vt:lpstr>A125557576F_Data</vt:lpstr>
      <vt:lpstr>A125557576F_Latest</vt:lpstr>
      <vt:lpstr>A125557584F</vt:lpstr>
      <vt:lpstr>A125557584F_Data</vt:lpstr>
      <vt:lpstr>A125557584F_Latest</vt:lpstr>
      <vt:lpstr>A125557592F</vt:lpstr>
      <vt:lpstr>A125557592F_Data</vt:lpstr>
      <vt:lpstr>A125557592F_Latest</vt:lpstr>
      <vt:lpstr>A125557600V</vt:lpstr>
      <vt:lpstr>A125557600V_Data</vt:lpstr>
      <vt:lpstr>A125557600V_Latest</vt:lpstr>
      <vt:lpstr>A125557608L</vt:lpstr>
      <vt:lpstr>A125557608L_Data</vt:lpstr>
      <vt:lpstr>A125557608L_Latest</vt:lpstr>
      <vt:lpstr>A125557616L</vt:lpstr>
      <vt:lpstr>A125557616L_Data</vt:lpstr>
      <vt:lpstr>A125557616L_Latest</vt:lpstr>
      <vt:lpstr>A125557624L</vt:lpstr>
      <vt:lpstr>A125557624L_Data</vt:lpstr>
      <vt:lpstr>A125557624L_Latest</vt:lpstr>
      <vt:lpstr>A125557632L</vt:lpstr>
      <vt:lpstr>A125557632L_Data</vt:lpstr>
      <vt:lpstr>A125557632L_Latest</vt:lpstr>
      <vt:lpstr>A125557640L</vt:lpstr>
      <vt:lpstr>A125557640L_Data</vt:lpstr>
      <vt:lpstr>A125557640L_Latest</vt:lpstr>
      <vt:lpstr>A125557648F</vt:lpstr>
      <vt:lpstr>A125557648F_Data</vt:lpstr>
      <vt:lpstr>A125557648F_Latest</vt:lpstr>
      <vt:lpstr>A125557656F</vt:lpstr>
      <vt:lpstr>A125557656F_Data</vt:lpstr>
      <vt:lpstr>A125557656F_Latest</vt:lpstr>
      <vt:lpstr>A125557664F</vt:lpstr>
      <vt:lpstr>A125557664F_Data</vt:lpstr>
      <vt:lpstr>A125557664F_Latest</vt:lpstr>
      <vt:lpstr>A125557672F</vt:lpstr>
      <vt:lpstr>A125557672F_Data</vt:lpstr>
      <vt:lpstr>A125557672F_Latest</vt:lpstr>
      <vt:lpstr>A125557680F</vt:lpstr>
      <vt:lpstr>A125557680F_Data</vt:lpstr>
      <vt:lpstr>A125557680F_Latest</vt:lpstr>
      <vt:lpstr>A125557688X</vt:lpstr>
      <vt:lpstr>A125557688X_Data</vt:lpstr>
      <vt:lpstr>A125557688X_Latest</vt:lpstr>
      <vt:lpstr>A125557696X</vt:lpstr>
      <vt:lpstr>A125557696X_Data</vt:lpstr>
      <vt:lpstr>A125557696X_Latest</vt:lpstr>
      <vt:lpstr>A125557704L</vt:lpstr>
      <vt:lpstr>A125557704L_Data</vt:lpstr>
      <vt:lpstr>A125557704L_Latest</vt:lpstr>
      <vt:lpstr>A125557712L</vt:lpstr>
      <vt:lpstr>A125557712L_Data</vt:lpstr>
      <vt:lpstr>A125557712L_Latest</vt:lpstr>
      <vt:lpstr>A125557720L</vt:lpstr>
      <vt:lpstr>A125557720L_Data</vt:lpstr>
      <vt:lpstr>A125557720L_Latest</vt:lpstr>
      <vt:lpstr>A125557728F</vt:lpstr>
      <vt:lpstr>A125557728F_Data</vt:lpstr>
      <vt:lpstr>A125557728F_Latest</vt:lpstr>
      <vt:lpstr>A125557736F</vt:lpstr>
      <vt:lpstr>A125557736F_Data</vt:lpstr>
      <vt:lpstr>A125557736F_Latest</vt:lpstr>
      <vt:lpstr>A125557744F</vt:lpstr>
      <vt:lpstr>A125557744F_Data</vt:lpstr>
      <vt:lpstr>A125557744F_Latest</vt:lpstr>
      <vt:lpstr>A125557752F</vt:lpstr>
      <vt:lpstr>A125557752F_Data</vt:lpstr>
      <vt:lpstr>A125557752F_Latest</vt:lpstr>
      <vt:lpstr>A125557760F</vt:lpstr>
      <vt:lpstr>A125557760F_Data</vt:lpstr>
      <vt:lpstr>A125557760F_Latest</vt:lpstr>
      <vt:lpstr>A125557768X</vt:lpstr>
      <vt:lpstr>A125557768X_Data</vt:lpstr>
      <vt:lpstr>A125557768X_Latest</vt:lpstr>
      <vt:lpstr>A125557776X</vt:lpstr>
      <vt:lpstr>A125557776X_Data</vt:lpstr>
      <vt:lpstr>A125557776X_Latest</vt:lpstr>
      <vt:lpstr>A125557784X</vt:lpstr>
      <vt:lpstr>A125557784X_Data</vt:lpstr>
      <vt:lpstr>A125557784X_Latest</vt:lpstr>
      <vt:lpstr>A125557792X</vt:lpstr>
      <vt:lpstr>A125557792X_Data</vt:lpstr>
      <vt:lpstr>A125557792X_Latest</vt:lpstr>
      <vt:lpstr>A125557800L</vt:lpstr>
      <vt:lpstr>A125557800L_Data</vt:lpstr>
      <vt:lpstr>A125557800L_Latest</vt:lpstr>
      <vt:lpstr>A125557808F</vt:lpstr>
      <vt:lpstr>A125557808F_Data</vt:lpstr>
      <vt:lpstr>A125557808F_Latest</vt:lpstr>
      <vt:lpstr>A125557816F</vt:lpstr>
      <vt:lpstr>A125557816F_Data</vt:lpstr>
      <vt:lpstr>A125557816F_Latest</vt:lpstr>
      <vt:lpstr>A125557824F</vt:lpstr>
      <vt:lpstr>A125557824F_Data</vt:lpstr>
      <vt:lpstr>A125557824F_Latest</vt:lpstr>
      <vt:lpstr>A125557832F</vt:lpstr>
      <vt:lpstr>A125557832F_Data</vt:lpstr>
      <vt:lpstr>A125557832F_Latest</vt:lpstr>
      <vt:lpstr>A125557840F</vt:lpstr>
      <vt:lpstr>A125557840F_Data</vt:lpstr>
      <vt:lpstr>A125557840F_Latest</vt:lpstr>
      <vt:lpstr>A125557848X</vt:lpstr>
      <vt:lpstr>A125557848X_Data</vt:lpstr>
      <vt:lpstr>A125557848X_Latest</vt:lpstr>
      <vt:lpstr>A125557856X</vt:lpstr>
      <vt:lpstr>A125557856X_Data</vt:lpstr>
      <vt:lpstr>A125557856X_Latest</vt:lpstr>
      <vt:lpstr>A125557864X</vt:lpstr>
      <vt:lpstr>A125557864X_Data</vt:lpstr>
      <vt:lpstr>A125557864X_Latest</vt:lpstr>
      <vt:lpstr>A125557872X</vt:lpstr>
      <vt:lpstr>A125557872X_Data</vt:lpstr>
      <vt:lpstr>A125557872X_Latest</vt:lpstr>
      <vt:lpstr>A125557880X</vt:lpstr>
      <vt:lpstr>A125557880X_Data</vt:lpstr>
      <vt:lpstr>A125557880X_Latest</vt:lpstr>
      <vt:lpstr>A125557888T</vt:lpstr>
      <vt:lpstr>A125557888T_Data</vt:lpstr>
      <vt:lpstr>A125557888T_Latest</vt:lpstr>
      <vt:lpstr>A125557896T</vt:lpstr>
      <vt:lpstr>A125557896T_Data</vt:lpstr>
      <vt:lpstr>A125557896T_Latest</vt:lpstr>
      <vt:lpstr>A125557904F</vt:lpstr>
      <vt:lpstr>A125557904F_Data</vt:lpstr>
      <vt:lpstr>A125557904F_Latest</vt:lpstr>
      <vt:lpstr>A125557912F</vt:lpstr>
      <vt:lpstr>A125557912F_Data</vt:lpstr>
      <vt:lpstr>A125557912F_Latest</vt:lpstr>
      <vt:lpstr>A125557920F</vt:lpstr>
      <vt:lpstr>A125557920F_Data</vt:lpstr>
      <vt:lpstr>A125557920F_Latest</vt:lpstr>
      <vt:lpstr>A125557928X</vt:lpstr>
      <vt:lpstr>A125557928X_Data</vt:lpstr>
      <vt:lpstr>A125557928X_Latest</vt:lpstr>
      <vt:lpstr>A125557936X</vt:lpstr>
      <vt:lpstr>A125557936X_Data</vt:lpstr>
      <vt:lpstr>A125557936X_Latest</vt:lpstr>
      <vt:lpstr>A125557944X</vt:lpstr>
      <vt:lpstr>A125557944X_Data</vt:lpstr>
      <vt:lpstr>A125557944X_Latest</vt:lpstr>
      <vt:lpstr>A125557952X</vt:lpstr>
      <vt:lpstr>A125557952X_Data</vt:lpstr>
      <vt:lpstr>A125557952X_Latest</vt:lpstr>
      <vt:lpstr>A125557960X</vt:lpstr>
      <vt:lpstr>A125557960X_Data</vt:lpstr>
      <vt:lpstr>A125557960X_Latest</vt:lpstr>
      <vt:lpstr>A125557968T</vt:lpstr>
      <vt:lpstr>A125557968T_Data</vt:lpstr>
      <vt:lpstr>A125557968T_Latest</vt:lpstr>
      <vt:lpstr>A125557976T</vt:lpstr>
      <vt:lpstr>A125557976T_Data</vt:lpstr>
      <vt:lpstr>A125557976T_Latest</vt:lpstr>
      <vt:lpstr>A125557984T</vt:lpstr>
      <vt:lpstr>A125557984T_Data</vt:lpstr>
      <vt:lpstr>A125557984T_Latest</vt:lpstr>
      <vt:lpstr>A125557992T</vt:lpstr>
      <vt:lpstr>A125557992T_Data</vt:lpstr>
      <vt:lpstr>A125557992T_Latest</vt:lpstr>
      <vt:lpstr>A125558000J</vt:lpstr>
      <vt:lpstr>A125558000J_Data</vt:lpstr>
      <vt:lpstr>A125558000J_Latest</vt:lpstr>
      <vt:lpstr>A125558008A</vt:lpstr>
      <vt:lpstr>A125558008A_Data</vt:lpstr>
      <vt:lpstr>A125558008A_Latest</vt:lpstr>
      <vt:lpstr>A125558016A</vt:lpstr>
      <vt:lpstr>A125558016A_Data</vt:lpstr>
      <vt:lpstr>A125558016A_Latest</vt:lpstr>
      <vt:lpstr>A125558024A</vt:lpstr>
      <vt:lpstr>A125558024A_Data</vt:lpstr>
      <vt:lpstr>A125558024A_Latest</vt:lpstr>
      <vt:lpstr>A125558032A</vt:lpstr>
      <vt:lpstr>A125558032A_Data</vt:lpstr>
      <vt:lpstr>A125558032A_Latest</vt:lpstr>
      <vt:lpstr>A125558040A</vt:lpstr>
      <vt:lpstr>A125558040A_Data</vt:lpstr>
      <vt:lpstr>A125558040A_Latest</vt:lpstr>
      <vt:lpstr>A125558048V</vt:lpstr>
      <vt:lpstr>A125558048V_Data</vt:lpstr>
      <vt:lpstr>A125558048V_Latest</vt:lpstr>
      <vt:lpstr>A125558056V</vt:lpstr>
      <vt:lpstr>A125558056V_Data</vt:lpstr>
      <vt:lpstr>A125558056V_Latest</vt:lpstr>
      <vt:lpstr>A125558064V</vt:lpstr>
      <vt:lpstr>A125558064V_Data</vt:lpstr>
      <vt:lpstr>A125558064V_Latest</vt:lpstr>
      <vt:lpstr>A125558072V</vt:lpstr>
      <vt:lpstr>A125558072V_Data</vt:lpstr>
      <vt:lpstr>A125558072V_Latest</vt:lpstr>
      <vt:lpstr>A125558080V</vt:lpstr>
      <vt:lpstr>A125558080V_Data</vt:lpstr>
      <vt:lpstr>A125558080V_Latest</vt:lpstr>
      <vt:lpstr>A125558088L</vt:lpstr>
      <vt:lpstr>A125558088L_Data</vt:lpstr>
      <vt:lpstr>A125558088L_Latest</vt:lpstr>
      <vt:lpstr>A125558096L</vt:lpstr>
      <vt:lpstr>A125558096L_Data</vt:lpstr>
      <vt:lpstr>A125558096L_Latest</vt:lpstr>
      <vt:lpstr>A125558104A</vt:lpstr>
      <vt:lpstr>A125558104A_Data</vt:lpstr>
      <vt:lpstr>A125558104A_Latest</vt:lpstr>
      <vt:lpstr>A125558112A</vt:lpstr>
      <vt:lpstr>A125558112A_Data</vt:lpstr>
      <vt:lpstr>A125558112A_Latest</vt:lpstr>
      <vt:lpstr>A125558120A</vt:lpstr>
      <vt:lpstr>A125558120A_Data</vt:lpstr>
      <vt:lpstr>A125558120A_Latest</vt:lpstr>
      <vt:lpstr>A125558128V</vt:lpstr>
      <vt:lpstr>A125558128V_Data</vt:lpstr>
      <vt:lpstr>A125558128V_Latest</vt:lpstr>
      <vt:lpstr>A125558136V</vt:lpstr>
      <vt:lpstr>A125558136V_Data</vt:lpstr>
      <vt:lpstr>A125558136V_Latest</vt:lpstr>
      <vt:lpstr>A125558144V</vt:lpstr>
      <vt:lpstr>A125558144V_Data</vt:lpstr>
      <vt:lpstr>A125558144V_Latest</vt:lpstr>
      <vt:lpstr>A125558152V</vt:lpstr>
      <vt:lpstr>A125558152V_Data</vt:lpstr>
      <vt:lpstr>A125558152V_Latest</vt:lpstr>
      <vt:lpstr>A125558160V</vt:lpstr>
      <vt:lpstr>A125558160V_Data</vt:lpstr>
      <vt:lpstr>A125558160V_Latest</vt:lpstr>
      <vt:lpstr>A125558168L</vt:lpstr>
      <vt:lpstr>A125558168L_Data</vt:lpstr>
      <vt:lpstr>A125558168L_Latest</vt:lpstr>
      <vt:lpstr>A125558176L</vt:lpstr>
      <vt:lpstr>A125558176L_Data</vt:lpstr>
      <vt:lpstr>A125558176L_Latest</vt:lpstr>
      <vt:lpstr>A125558184L</vt:lpstr>
      <vt:lpstr>A125558184L_Data</vt:lpstr>
      <vt:lpstr>A125558184L_Latest</vt:lpstr>
      <vt:lpstr>A125558192L</vt:lpstr>
      <vt:lpstr>A125558192L_Data</vt:lpstr>
      <vt:lpstr>A125558192L_Latest</vt:lpstr>
      <vt:lpstr>A125558200A</vt:lpstr>
      <vt:lpstr>A125558200A_Data</vt:lpstr>
      <vt:lpstr>A125558200A_Latest</vt:lpstr>
      <vt:lpstr>A125558208V</vt:lpstr>
      <vt:lpstr>A125558208V_Data</vt:lpstr>
      <vt:lpstr>A125558208V_Latest</vt:lpstr>
      <vt:lpstr>A125558216V</vt:lpstr>
      <vt:lpstr>A125558216V_Data</vt:lpstr>
      <vt:lpstr>A125558216V_Latest</vt:lpstr>
      <vt:lpstr>A125558224V</vt:lpstr>
      <vt:lpstr>A125558224V_Data</vt:lpstr>
      <vt:lpstr>A125558224V_Latest</vt:lpstr>
      <vt:lpstr>A125558232V</vt:lpstr>
      <vt:lpstr>A125558232V_Data</vt:lpstr>
      <vt:lpstr>A125558232V_Latest</vt:lpstr>
      <vt:lpstr>A125558240V</vt:lpstr>
      <vt:lpstr>A125558240V_Data</vt:lpstr>
      <vt:lpstr>A125558240V_Latest</vt:lpstr>
      <vt:lpstr>A125558248L</vt:lpstr>
      <vt:lpstr>A125558248L_Data</vt:lpstr>
      <vt:lpstr>A125558248L_Latest</vt:lpstr>
      <vt:lpstr>A125558256L</vt:lpstr>
      <vt:lpstr>A125558256L_Data</vt:lpstr>
      <vt:lpstr>A125558256L_Latest</vt:lpstr>
      <vt:lpstr>A125558264L</vt:lpstr>
      <vt:lpstr>A125558264L_Data</vt:lpstr>
      <vt:lpstr>A125558264L_Latest</vt:lpstr>
      <vt:lpstr>A125558272L</vt:lpstr>
      <vt:lpstr>A125558272L_Data</vt:lpstr>
      <vt:lpstr>A125558272L_Latest</vt:lpstr>
      <vt:lpstr>A125558280L</vt:lpstr>
      <vt:lpstr>A125558280L_Data</vt:lpstr>
      <vt:lpstr>A125558280L_Latest</vt:lpstr>
      <vt:lpstr>A125558288F</vt:lpstr>
      <vt:lpstr>A125558288F_Data</vt:lpstr>
      <vt:lpstr>A125558288F_Latest</vt:lpstr>
      <vt:lpstr>A125558296F</vt:lpstr>
      <vt:lpstr>A125558296F_Data</vt:lpstr>
      <vt:lpstr>A125558296F_Latest</vt:lpstr>
      <vt:lpstr>A125558304V</vt:lpstr>
      <vt:lpstr>A125558304V_Data</vt:lpstr>
      <vt:lpstr>A125558304V_Latest</vt:lpstr>
      <vt:lpstr>A125558312V</vt:lpstr>
      <vt:lpstr>A125558312V_Data</vt:lpstr>
      <vt:lpstr>A125558312V_Latest</vt:lpstr>
      <vt:lpstr>A125558320V</vt:lpstr>
      <vt:lpstr>A125558320V_Data</vt:lpstr>
      <vt:lpstr>A125558320V_Latest</vt:lpstr>
      <vt:lpstr>A125558328L</vt:lpstr>
      <vt:lpstr>A125558328L_Data</vt:lpstr>
      <vt:lpstr>A125558328L_Latest</vt:lpstr>
      <vt:lpstr>A125558336L</vt:lpstr>
      <vt:lpstr>A125558336L_Data</vt:lpstr>
      <vt:lpstr>A125558336L_Latest</vt:lpstr>
      <vt:lpstr>A125558344L</vt:lpstr>
      <vt:lpstr>A125558344L_Data</vt:lpstr>
      <vt:lpstr>A125558344L_Latest</vt:lpstr>
      <vt:lpstr>A125558352L</vt:lpstr>
      <vt:lpstr>A125558352L_Data</vt:lpstr>
      <vt:lpstr>A125558352L_Latest</vt:lpstr>
      <vt:lpstr>A125558360L</vt:lpstr>
      <vt:lpstr>A125558360L_Data</vt:lpstr>
      <vt:lpstr>A125558360L_Latest</vt:lpstr>
      <vt:lpstr>A125558368F</vt:lpstr>
      <vt:lpstr>A125558368F_Data</vt:lpstr>
      <vt:lpstr>A125558368F_Latest</vt:lpstr>
      <vt:lpstr>A125558376F</vt:lpstr>
      <vt:lpstr>A125558376F_Data</vt:lpstr>
      <vt:lpstr>A125558376F_Latest</vt:lpstr>
      <vt:lpstr>A125558384F</vt:lpstr>
      <vt:lpstr>A125558384F_Data</vt:lpstr>
      <vt:lpstr>A125558384F_Latest</vt:lpstr>
      <vt:lpstr>A125558392F</vt:lpstr>
      <vt:lpstr>A125558392F_Data</vt:lpstr>
      <vt:lpstr>A125558392F_Latest</vt:lpstr>
      <vt:lpstr>A125558400V</vt:lpstr>
      <vt:lpstr>A125558400V_Data</vt:lpstr>
      <vt:lpstr>A125558400V_Latest</vt:lpstr>
      <vt:lpstr>A125558408L</vt:lpstr>
      <vt:lpstr>A125558408L_Data</vt:lpstr>
      <vt:lpstr>A125558408L_Latest</vt:lpstr>
      <vt:lpstr>A125558416L</vt:lpstr>
      <vt:lpstr>A125558416L_Data</vt:lpstr>
      <vt:lpstr>A125558416L_Latest</vt:lpstr>
      <vt:lpstr>A125558424L</vt:lpstr>
      <vt:lpstr>A125558424L_Data</vt:lpstr>
      <vt:lpstr>A125558424L_Latest</vt:lpstr>
      <vt:lpstr>A125558432L</vt:lpstr>
      <vt:lpstr>A125558432L_Data</vt:lpstr>
      <vt:lpstr>A125558432L_Latest</vt:lpstr>
      <vt:lpstr>A125558440L</vt:lpstr>
      <vt:lpstr>A125558440L_Data</vt:lpstr>
      <vt:lpstr>A125558440L_Latest</vt:lpstr>
      <vt:lpstr>A125558448F</vt:lpstr>
      <vt:lpstr>A125558448F_Data</vt:lpstr>
      <vt:lpstr>A125558448F_Latest</vt:lpstr>
      <vt:lpstr>A125558456F</vt:lpstr>
      <vt:lpstr>A125558456F_Data</vt:lpstr>
      <vt:lpstr>A125558456F_Latest</vt:lpstr>
      <vt:lpstr>A125558464F</vt:lpstr>
      <vt:lpstr>A125558464F_Data</vt:lpstr>
      <vt:lpstr>A125558464F_Latest</vt:lpstr>
      <vt:lpstr>A125558472F</vt:lpstr>
      <vt:lpstr>A125558472F_Data</vt:lpstr>
      <vt:lpstr>A125558472F_Latest</vt:lpstr>
      <vt:lpstr>A125558480F</vt:lpstr>
      <vt:lpstr>A125558480F_Data</vt:lpstr>
      <vt:lpstr>A125558480F_Latest</vt:lpstr>
      <vt:lpstr>A125558488X</vt:lpstr>
      <vt:lpstr>A125558488X_Data</vt:lpstr>
      <vt:lpstr>A125558488X_Latest</vt:lpstr>
      <vt:lpstr>A125558496X</vt:lpstr>
      <vt:lpstr>A125558496X_Data</vt:lpstr>
      <vt:lpstr>A125558496X_Latest</vt:lpstr>
      <vt:lpstr>A125558504L</vt:lpstr>
      <vt:lpstr>A125558504L_Data</vt:lpstr>
      <vt:lpstr>A125558504L_Latest</vt:lpstr>
      <vt:lpstr>A125558512L</vt:lpstr>
      <vt:lpstr>A125558512L_Data</vt:lpstr>
      <vt:lpstr>A125558512L_Latest</vt:lpstr>
      <vt:lpstr>A125558520L</vt:lpstr>
      <vt:lpstr>A125558520L_Data</vt:lpstr>
      <vt:lpstr>A125558520L_Latest</vt:lpstr>
      <vt:lpstr>A125558528F</vt:lpstr>
      <vt:lpstr>A125558528F_Data</vt:lpstr>
      <vt:lpstr>A125558528F_Latest</vt:lpstr>
      <vt:lpstr>A125558536F</vt:lpstr>
      <vt:lpstr>A125558536F_Data</vt:lpstr>
      <vt:lpstr>A125558536F_Latest</vt:lpstr>
      <vt:lpstr>A125558544F</vt:lpstr>
      <vt:lpstr>A125558544F_Data</vt:lpstr>
      <vt:lpstr>A125558544F_Latest</vt:lpstr>
      <vt:lpstr>A125558552F</vt:lpstr>
      <vt:lpstr>A125558552F_Data</vt:lpstr>
      <vt:lpstr>A125558552F_Latest</vt:lpstr>
      <vt:lpstr>A125558560F</vt:lpstr>
      <vt:lpstr>A125558560F_Data</vt:lpstr>
      <vt:lpstr>A125558560F_Latest</vt:lpstr>
      <vt:lpstr>A125558568X</vt:lpstr>
      <vt:lpstr>A125558568X_Data</vt:lpstr>
      <vt:lpstr>A125558568X_Latest</vt:lpstr>
      <vt:lpstr>A125558576X</vt:lpstr>
      <vt:lpstr>A125558576X_Data</vt:lpstr>
      <vt:lpstr>A125558576X_Latest</vt:lpstr>
      <vt:lpstr>A125558584X</vt:lpstr>
      <vt:lpstr>A125558584X_Data</vt:lpstr>
      <vt:lpstr>A125558584X_Latest</vt:lpstr>
      <vt:lpstr>A125558592X</vt:lpstr>
      <vt:lpstr>A125558592X_Data</vt:lpstr>
      <vt:lpstr>A125558592X_Latest</vt:lpstr>
      <vt:lpstr>A125558600L</vt:lpstr>
      <vt:lpstr>A125558600L_Data</vt:lpstr>
      <vt:lpstr>A125558600L_Latest</vt:lpstr>
      <vt:lpstr>A125558608F</vt:lpstr>
      <vt:lpstr>A125558608F_Data</vt:lpstr>
      <vt:lpstr>A125558608F_Latest</vt:lpstr>
      <vt:lpstr>A125558616F</vt:lpstr>
      <vt:lpstr>A125558616F_Data</vt:lpstr>
      <vt:lpstr>A125558616F_Latest</vt:lpstr>
      <vt:lpstr>A125558624F</vt:lpstr>
      <vt:lpstr>A125558624F_Data</vt:lpstr>
      <vt:lpstr>A125558624F_Latest</vt:lpstr>
      <vt:lpstr>A125558632F</vt:lpstr>
      <vt:lpstr>A125558632F_Data</vt:lpstr>
      <vt:lpstr>A125558632F_Latest</vt:lpstr>
      <vt:lpstr>A125558640F</vt:lpstr>
      <vt:lpstr>A125558640F_Data</vt:lpstr>
      <vt:lpstr>A125558640F_Latest</vt:lpstr>
      <vt:lpstr>A125558648X</vt:lpstr>
      <vt:lpstr>A125558648X_Data</vt:lpstr>
      <vt:lpstr>A125558648X_Latest</vt:lpstr>
      <vt:lpstr>A125558656X</vt:lpstr>
      <vt:lpstr>A125558656X_Data</vt:lpstr>
      <vt:lpstr>A125558656X_Latest</vt:lpstr>
      <vt:lpstr>A125558664X</vt:lpstr>
      <vt:lpstr>A125558664X_Data</vt:lpstr>
      <vt:lpstr>A125558664X_Latest</vt:lpstr>
      <vt:lpstr>A125558672X</vt:lpstr>
      <vt:lpstr>A125558672X_Data</vt:lpstr>
      <vt:lpstr>A125558672X_Latest</vt:lpstr>
      <vt:lpstr>A125558680X</vt:lpstr>
      <vt:lpstr>A125558680X_Data</vt:lpstr>
      <vt:lpstr>A125558680X_Latest</vt:lpstr>
      <vt:lpstr>A125558688T</vt:lpstr>
      <vt:lpstr>A125558688T_Data</vt:lpstr>
      <vt:lpstr>A125558688T_Latest</vt:lpstr>
      <vt:lpstr>A125558696T</vt:lpstr>
      <vt:lpstr>A125558696T_Data</vt:lpstr>
      <vt:lpstr>A125558696T_Latest</vt:lpstr>
      <vt:lpstr>A125558704F</vt:lpstr>
      <vt:lpstr>A125558704F_Data</vt:lpstr>
      <vt:lpstr>A125558704F_Latest</vt:lpstr>
      <vt:lpstr>A125558712F</vt:lpstr>
      <vt:lpstr>A125558712F_Data</vt:lpstr>
      <vt:lpstr>A125558712F_Latest</vt:lpstr>
      <vt:lpstr>A125558720F</vt:lpstr>
      <vt:lpstr>A125558720F_Data</vt:lpstr>
      <vt:lpstr>A125558720F_Latest</vt:lpstr>
      <vt:lpstr>A125558728X</vt:lpstr>
      <vt:lpstr>A125558728X_Data</vt:lpstr>
      <vt:lpstr>A125558728X_Latest</vt:lpstr>
      <vt:lpstr>A125558736X</vt:lpstr>
      <vt:lpstr>A125558736X_Data</vt:lpstr>
      <vt:lpstr>A125558736X_Latest</vt:lpstr>
      <vt:lpstr>A125558744X</vt:lpstr>
      <vt:lpstr>A125558744X_Data</vt:lpstr>
      <vt:lpstr>A125558744X_Latest</vt:lpstr>
      <vt:lpstr>A125558752X</vt:lpstr>
      <vt:lpstr>A125558752X_Data</vt:lpstr>
      <vt:lpstr>A125558752X_Latest</vt:lpstr>
      <vt:lpstr>A125558760X</vt:lpstr>
      <vt:lpstr>A125558760X_Data</vt:lpstr>
      <vt:lpstr>A125558760X_Latest</vt:lpstr>
      <vt:lpstr>A125558768T</vt:lpstr>
      <vt:lpstr>A125558768T_Data</vt:lpstr>
      <vt:lpstr>A125558768T_Latest</vt:lpstr>
      <vt:lpstr>A125558776T</vt:lpstr>
      <vt:lpstr>A125558776T_Data</vt:lpstr>
      <vt:lpstr>A125558776T_Latest</vt:lpstr>
      <vt:lpstr>A125558784T</vt:lpstr>
      <vt:lpstr>A125558784T_Data</vt:lpstr>
      <vt:lpstr>A125558784T_Latest</vt:lpstr>
      <vt:lpstr>A125558792T</vt:lpstr>
      <vt:lpstr>A125558792T_Data</vt:lpstr>
      <vt:lpstr>A125558792T_Latest</vt:lpstr>
      <vt:lpstr>A125558800F</vt:lpstr>
      <vt:lpstr>A125558800F_Data</vt:lpstr>
      <vt:lpstr>A125558800F_Latest</vt:lpstr>
      <vt:lpstr>A125558808X</vt:lpstr>
      <vt:lpstr>A125558808X_Data</vt:lpstr>
      <vt:lpstr>A125558808X_Latest</vt:lpstr>
      <vt:lpstr>A125558816X</vt:lpstr>
      <vt:lpstr>A125558816X_Data</vt:lpstr>
      <vt:lpstr>A125558816X_Latest</vt:lpstr>
      <vt:lpstr>A125558824X</vt:lpstr>
      <vt:lpstr>A125558824X_Data</vt:lpstr>
      <vt:lpstr>A125558824X_Latest</vt:lpstr>
      <vt:lpstr>A125558832X</vt:lpstr>
      <vt:lpstr>A125558832X_Data</vt:lpstr>
      <vt:lpstr>A125558832X_Latest</vt:lpstr>
      <vt:lpstr>A125558840X</vt:lpstr>
      <vt:lpstr>A125558840X_Data</vt:lpstr>
      <vt:lpstr>A125558840X_Latest</vt:lpstr>
      <vt:lpstr>A125558848T</vt:lpstr>
      <vt:lpstr>A125558848T_Data</vt:lpstr>
      <vt:lpstr>A125558848T_Latest</vt:lpstr>
      <vt:lpstr>A125558856T</vt:lpstr>
      <vt:lpstr>A125558856T_Data</vt:lpstr>
      <vt:lpstr>A125558856T_Latest</vt:lpstr>
      <vt:lpstr>A125558864T</vt:lpstr>
      <vt:lpstr>A125558864T_Data</vt:lpstr>
      <vt:lpstr>A125558864T_Latest</vt:lpstr>
      <vt:lpstr>A125558872T</vt:lpstr>
      <vt:lpstr>A125558872T_Data</vt:lpstr>
      <vt:lpstr>A125558872T_Latest</vt:lpstr>
      <vt:lpstr>A125558880T</vt:lpstr>
      <vt:lpstr>A125558880T_Data</vt:lpstr>
      <vt:lpstr>A125558880T_Latest</vt:lpstr>
      <vt:lpstr>A125558888K</vt:lpstr>
      <vt:lpstr>A125558888K_Data</vt:lpstr>
      <vt:lpstr>A125558888K_Latest</vt:lpstr>
      <vt:lpstr>A125558896K</vt:lpstr>
      <vt:lpstr>A125558896K_Data</vt:lpstr>
      <vt:lpstr>A125558896K_Latest</vt:lpstr>
      <vt:lpstr>A125558904X</vt:lpstr>
      <vt:lpstr>A125558904X_Data</vt:lpstr>
      <vt:lpstr>A125558904X_Latest</vt:lpstr>
      <vt:lpstr>A125558912X</vt:lpstr>
      <vt:lpstr>A125558912X_Data</vt:lpstr>
      <vt:lpstr>A125558912X_Latest</vt:lpstr>
      <vt:lpstr>A125558920X</vt:lpstr>
      <vt:lpstr>A125558920X_Data</vt:lpstr>
      <vt:lpstr>A125558920X_Latest</vt:lpstr>
      <vt:lpstr>A125558928T</vt:lpstr>
      <vt:lpstr>A125558928T_Data</vt:lpstr>
      <vt:lpstr>A125558928T_Latest</vt:lpstr>
      <vt:lpstr>A125558936T</vt:lpstr>
      <vt:lpstr>A125558936T_Data</vt:lpstr>
      <vt:lpstr>A125558936T_Latest</vt:lpstr>
      <vt:lpstr>A125558944T</vt:lpstr>
      <vt:lpstr>A125558944T_Data</vt:lpstr>
      <vt:lpstr>A125558944T_Latest</vt:lpstr>
      <vt:lpstr>A125558952T</vt:lpstr>
      <vt:lpstr>A125558952T_Data</vt:lpstr>
      <vt:lpstr>A125558952T_Latest</vt:lpstr>
      <vt:lpstr>A125558960T</vt:lpstr>
      <vt:lpstr>A125558960T_Data</vt:lpstr>
      <vt:lpstr>A125558960T_Latest</vt:lpstr>
      <vt:lpstr>A125558968K</vt:lpstr>
      <vt:lpstr>A125558968K_Data</vt:lpstr>
      <vt:lpstr>A125558968K_Latest</vt:lpstr>
      <vt:lpstr>A125558976K</vt:lpstr>
      <vt:lpstr>A125558976K_Data</vt:lpstr>
      <vt:lpstr>A125558976K_Latest</vt:lpstr>
      <vt:lpstr>A125558984K</vt:lpstr>
      <vt:lpstr>A125558984K_Data</vt:lpstr>
      <vt:lpstr>A125558984K_Latest</vt:lpstr>
      <vt:lpstr>A125558992K</vt:lpstr>
      <vt:lpstr>A125558992K_Data</vt:lpstr>
      <vt:lpstr>A125558992K_Latest</vt:lpstr>
      <vt:lpstr>A125559000A</vt:lpstr>
      <vt:lpstr>A125559000A_Data</vt:lpstr>
      <vt:lpstr>A125559000A_Latest</vt:lpstr>
      <vt:lpstr>A125559008V</vt:lpstr>
      <vt:lpstr>A125559008V_Data</vt:lpstr>
      <vt:lpstr>A125559008V_Latest</vt:lpstr>
      <vt:lpstr>A125559016V</vt:lpstr>
      <vt:lpstr>A125559016V_Data</vt:lpstr>
      <vt:lpstr>A125559016V_Latest</vt:lpstr>
      <vt:lpstr>A125559024V</vt:lpstr>
      <vt:lpstr>A125559024V_Data</vt:lpstr>
      <vt:lpstr>A125559024V_Latest</vt:lpstr>
      <vt:lpstr>A125559032V</vt:lpstr>
      <vt:lpstr>A125559032V_Data</vt:lpstr>
      <vt:lpstr>A125559032V_Latest</vt:lpstr>
      <vt:lpstr>A125559040V</vt:lpstr>
      <vt:lpstr>A125559040V_Data</vt:lpstr>
      <vt:lpstr>A125559040V_Latest</vt:lpstr>
      <vt:lpstr>A125559048L</vt:lpstr>
      <vt:lpstr>A125559048L_Data</vt:lpstr>
      <vt:lpstr>A125559048L_Latest</vt:lpstr>
      <vt:lpstr>A125559056L</vt:lpstr>
      <vt:lpstr>A125559056L_Data</vt:lpstr>
      <vt:lpstr>A125559056L_Latest</vt:lpstr>
      <vt:lpstr>A125559064L</vt:lpstr>
      <vt:lpstr>A125559064L_Data</vt:lpstr>
      <vt:lpstr>A125559064L_Latest</vt:lpstr>
      <vt:lpstr>A125559072L</vt:lpstr>
      <vt:lpstr>A125559072L_Data</vt:lpstr>
      <vt:lpstr>A125559072L_Latest</vt:lpstr>
      <vt:lpstr>A125559080L</vt:lpstr>
      <vt:lpstr>A125559080L_Data</vt:lpstr>
      <vt:lpstr>A125559080L_Latest</vt:lpstr>
      <vt:lpstr>A125559088F</vt:lpstr>
      <vt:lpstr>A125559088F_Data</vt:lpstr>
      <vt:lpstr>A125559088F_Latest</vt:lpstr>
      <vt:lpstr>A125559096F</vt:lpstr>
      <vt:lpstr>A125559096F_Data</vt:lpstr>
      <vt:lpstr>A125559096F_Latest</vt:lpstr>
      <vt:lpstr>A125559104V</vt:lpstr>
      <vt:lpstr>A125559104V_Data</vt:lpstr>
      <vt:lpstr>A125559104V_Latest</vt:lpstr>
      <vt:lpstr>A125559112V</vt:lpstr>
      <vt:lpstr>A125559112V_Data</vt:lpstr>
      <vt:lpstr>A125559112V_Latest</vt:lpstr>
      <vt:lpstr>A125559120V</vt:lpstr>
      <vt:lpstr>A125559120V_Data</vt:lpstr>
      <vt:lpstr>A125559120V_Latest</vt:lpstr>
      <vt:lpstr>A125559128L</vt:lpstr>
      <vt:lpstr>A125559128L_Data</vt:lpstr>
      <vt:lpstr>A125559128L_Latest</vt:lpstr>
      <vt:lpstr>A125559136L</vt:lpstr>
      <vt:lpstr>A125559136L_Data</vt:lpstr>
      <vt:lpstr>A125559136L_Latest</vt:lpstr>
      <vt:lpstr>A125559144L</vt:lpstr>
      <vt:lpstr>A125559144L_Data</vt:lpstr>
      <vt:lpstr>A125559144L_Latest</vt:lpstr>
      <vt:lpstr>A125559152L</vt:lpstr>
      <vt:lpstr>A125559152L_Data</vt:lpstr>
      <vt:lpstr>A125559152L_Latest</vt:lpstr>
      <vt:lpstr>A125559160L</vt:lpstr>
      <vt:lpstr>A125559160L_Data</vt:lpstr>
      <vt:lpstr>A125559160L_Latest</vt:lpstr>
      <vt:lpstr>A125559168F</vt:lpstr>
      <vt:lpstr>A125559168F_Data</vt:lpstr>
      <vt:lpstr>A125559168F_Latest</vt:lpstr>
      <vt:lpstr>A125559176F</vt:lpstr>
      <vt:lpstr>A125559176F_Data</vt:lpstr>
      <vt:lpstr>A125559176F_Latest</vt:lpstr>
      <vt:lpstr>A125559184F</vt:lpstr>
      <vt:lpstr>A125559184F_Data</vt:lpstr>
      <vt:lpstr>A125559184F_Latest</vt:lpstr>
      <vt:lpstr>A125559192F</vt:lpstr>
      <vt:lpstr>A125559192F_Data</vt:lpstr>
      <vt:lpstr>A125559192F_Latest</vt:lpstr>
      <vt:lpstr>A125559200V</vt:lpstr>
      <vt:lpstr>A125559200V_Data</vt:lpstr>
      <vt:lpstr>A125559200V_Latest</vt:lpstr>
      <vt:lpstr>A125559208L</vt:lpstr>
      <vt:lpstr>A125559208L_Data</vt:lpstr>
      <vt:lpstr>A125559208L_Latest</vt:lpstr>
      <vt:lpstr>A125559216L</vt:lpstr>
      <vt:lpstr>A125559216L_Data</vt:lpstr>
      <vt:lpstr>A125559216L_Latest</vt:lpstr>
      <vt:lpstr>A125559224L</vt:lpstr>
      <vt:lpstr>A125559224L_Data</vt:lpstr>
      <vt:lpstr>A125559224L_Latest</vt:lpstr>
      <vt:lpstr>A125559232L</vt:lpstr>
      <vt:lpstr>A125559232L_Data</vt:lpstr>
      <vt:lpstr>A125559232L_Latest</vt:lpstr>
      <vt:lpstr>A125559240L</vt:lpstr>
      <vt:lpstr>A125559240L_Data</vt:lpstr>
      <vt:lpstr>A125559240L_Latest</vt:lpstr>
      <vt:lpstr>A125559248F</vt:lpstr>
      <vt:lpstr>A125559248F_Data</vt:lpstr>
      <vt:lpstr>A125559248F_Latest</vt:lpstr>
      <vt:lpstr>A125559256F</vt:lpstr>
      <vt:lpstr>A125559256F_Data</vt:lpstr>
      <vt:lpstr>A125559256F_Latest</vt:lpstr>
      <vt:lpstr>A125559264F</vt:lpstr>
      <vt:lpstr>A125559264F_Data</vt:lpstr>
      <vt:lpstr>A125559264F_Latest</vt:lpstr>
      <vt:lpstr>A125559272F</vt:lpstr>
      <vt:lpstr>A125559272F_Data</vt:lpstr>
      <vt:lpstr>A125559272F_Latest</vt:lpstr>
      <vt:lpstr>A125559280F</vt:lpstr>
      <vt:lpstr>A125559280F_Data</vt:lpstr>
      <vt:lpstr>A125559280F_Latest</vt:lpstr>
      <vt:lpstr>A125559288X</vt:lpstr>
      <vt:lpstr>A125559288X_Data</vt:lpstr>
      <vt:lpstr>A125559288X_Latest</vt:lpstr>
      <vt:lpstr>A125559296X</vt:lpstr>
      <vt:lpstr>A125559296X_Data</vt:lpstr>
      <vt:lpstr>A125559296X_Latest</vt:lpstr>
      <vt:lpstr>A125559304L</vt:lpstr>
      <vt:lpstr>A125559304L_Data</vt:lpstr>
      <vt:lpstr>A125559304L_Latest</vt:lpstr>
      <vt:lpstr>A125559312L</vt:lpstr>
      <vt:lpstr>A125559312L_Data</vt:lpstr>
      <vt:lpstr>A125559312L_Latest</vt:lpstr>
      <vt:lpstr>A125559320L</vt:lpstr>
      <vt:lpstr>A125559320L_Data</vt:lpstr>
      <vt:lpstr>A125559320L_Latest</vt:lpstr>
      <vt:lpstr>A125559328F</vt:lpstr>
      <vt:lpstr>A125559328F_Data</vt:lpstr>
      <vt:lpstr>A125559328F_Latest</vt:lpstr>
      <vt:lpstr>A125559336F</vt:lpstr>
      <vt:lpstr>A125559336F_Data</vt:lpstr>
      <vt:lpstr>A125559336F_Latest</vt:lpstr>
      <vt:lpstr>A125559344F</vt:lpstr>
      <vt:lpstr>A125559344F_Data</vt:lpstr>
      <vt:lpstr>A125559344F_Latest</vt:lpstr>
      <vt:lpstr>A125559352F</vt:lpstr>
      <vt:lpstr>A125559352F_Data</vt:lpstr>
      <vt:lpstr>A125559352F_Latest</vt:lpstr>
      <vt:lpstr>A125559360F</vt:lpstr>
      <vt:lpstr>A125559360F_Data</vt:lpstr>
      <vt:lpstr>A125559360F_Latest</vt:lpstr>
      <vt:lpstr>A125559368X</vt:lpstr>
      <vt:lpstr>A125559368X_Data</vt:lpstr>
      <vt:lpstr>A125559368X_Latest</vt:lpstr>
      <vt:lpstr>A125559376X</vt:lpstr>
      <vt:lpstr>A125559376X_Data</vt:lpstr>
      <vt:lpstr>A125559376X_Latest</vt:lpstr>
      <vt:lpstr>A125559384X</vt:lpstr>
      <vt:lpstr>A125559384X_Data</vt:lpstr>
      <vt:lpstr>A125559384X_Latest</vt:lpstr>
      <vt:lpstr>A125559392X</vt:lpstr>
      <vt:lpstr>A125559392X_Data</vt:lpstr>
      <vt:lpstr>A125559392X_Latest</vt:lpstr>
      <vt:lpstr>A125559400L</vt:lpstr>
      <vt:lpstr>A125559400L_Data</vt:lpstr>
      <vt:lpstr>A125559400L_Latest</vt:lpstr>
      <vt:lpstr>A125559408F</vt:lpstr>
      <vt:lpstr>A125559408F_Data</vt:lpstr>
      <vt:lpstr>A125559408F_Latest</vt:lpstr>
      <vt:lpstr>A125559416F</vt:lpstr>
      <vt:lpstr>A125559416F_Data</vt:lpstr>
      <vt:lpstr>A125559416F_Latest</vt:lpstr>
      <vt:lpstr>A125559424F</vt:lpstr>
      <vt:lpstr>A125559424F_Data</vt:lpstr>
      <vt:lpstr>A125559424F_Latest</vt:lpstr>
      <vt:lpstr>A125559432F</vt:lpstr>
      <vt:lpstr>A125559432F_Data</vt:lpstr>
      <vt:lpstr>A125559432F_Latest</vt:lpstr>
      <vt:lpstr>A125559440F</vt:lpstr>
      <vt:lpstr>A125559440F_Data</vt:lpstr>
      <vt:lpstr>A125559440F_Latest</vt:lpstr>
      <vt:lpstr>A125559448X</vt:lpstr>
      <vt:lpstr>A125559448X_Data</vt:lpstr>
      <vt:lpstr>A125559448X_Latest</vt:lpstr>
      <vt:lpstr>A125559456X</vt:lpstr>
      <vt:lpstr>A125559456X_Data</vt:lpstr>
      <vt:lpstr>A125559456X_Latest</vt:lpstr>
      <vt:lpstr>A125559464X</vt:lpstr>
      <vt:lpstr>A125559464X_Data</vt:lpstr>
      <vt:lpstr>A125559464X_Latest</vt:lpstr>
      <vt:lpstr>A125559472X</vt:lpstr>
      <vt:lpstr>A125559472X_Data</vt:lpstr>
      <vt:lpstr>A125559472X_Latest</vt:lpstr>
      <vt:lpstr>A125559480X</vt:lpstr>
      <vt:lpstr>A125559480X_Data</vt:lpstr>
      <vt:lpstr>A125559480X_Latest</vt:lpstr>
      <vt:lpstr>A125559488T</vt:lpstr>
      <vt:lpstr>A125559488T_Data</vt:lpstr>
      <vt:lpstr>A125559488T_Latest</vt:lpstr>
      <vt:lpstr>A125559496T</vt:lpstr>
      <vt:lpstr>A125559496T_Data</vt:lpstr>
      <vt:lpstr>A125559496T_Latest</vt:lpstr>
      <vt:lpstr>A125559504F</vt:lpstr>
      <vt:lpstr>A125559504F_Data</vt:lpstr>
      <vt:lpstr>A125559504F_Latest</vt:lpstr>
      <vt:lpstr>A125559512F</vt:lpstr>
      <vt:lpstr>A125559512F_Data</vt:lpstr>
      <vt:lpstr>A125559512F_Latest</vt:lpstr>
      <vt:lpstr>A125559520F</vt:lpstr>
      <vt:lpstr>A125559520F_Data</vt:lpstr>
      <vt:lpstr>A125559520F_Latest</vt:lpstr>
      <vt:lpstr>A125559528X</vt:lpstr>
      <vt:lpstr>A125559528X_Data</vt:lpstr>
      <vt:lpstr>A125559528X_Latest</vt:lpstr>
      <vt:lpstr>A125559536X</vt:lpstr>
      <vt:lpstr>A125559536X_Data</vt:lpstr>
      <vt:lpstr>A125559536X_Latest</vt:lpstr>
      <vt:lpstr>A125559544X</vt:lpstr>
      <vt:lpstr>A125559544X_Data</vt:lpstr>
      <vt:lpstr>A125559544X_Latest</vt:lpstr>
      <vt:lpstr>A125559552X</vt:lpstr>
      <vt:lpstr>A125559552X_Data</vt:lpstr>
      <vt:lpstr>A125559552X_Latest</vt:lpstr>
      <vt:lpstr>A125559560X</vt:lpstr>
      <vt:lpstr>A125559560X_Data</vt:lpstr>
      <vt:lpstr>A125559560X_Latest</vt:lpstr>
      <vt:lpstr>A125559568T</vt:lpstr>
      <vt:lpstr>A125559568T_Data</vt:lpstr>
      <vt:lpstr>A125559568T_Latest</vt:lpstr>
      <vt:lpstr>A125559576T</vt:lpstr>
      <vt:lpstr>A125559576T_Data</vt:lpstr>
      <vt:lpstr>A125559576T_Latest</vt:lpstr>
      <vt:lpstr>A125559584T</vt:lpstr>
      <vt:lpstr>A125559584T_Data</vt:lpstr>
      <vt:lpstr>A125559584T_Latest</vt:lpstr>
      <vt:lpstr>A125559592T</vt:lpstr>
      <vt:lpstr>A125559592T_Data</vt:lpstr>
      <vt:lpstr>A125559592T_Latest</vt:lpstr>
      <vt:lpstr>A125559600F</vt:lpstr>
      <vt:lpstr>A125559600F_Data</vt:lpstr>
      <vt:lpstr>A125559600F_Latest</vt:lpstr>
      <vt:lpstr>A125559608X</vt:lpstr>
      <vt:lpstr>A125559608X_Data</vt:lpstr>
      <vt:lpstr>A125559608X_Latest</vt:lpstr>
      <vt:lpstr>A125559616X</vt:lpstr>
      <vt:lpstr>A125559616X_Data</vt:lpstr>
      <vt:lpstr>A125559616X_Latest</vt:lpstr>
      <vt:lpstr>A125559624X</vt:lpstr>
      <vt:lpstr>A125559624X_Data</vt:lpstr>
      <vt:lpstr>A125559624X_Latest</vt:lpstr>
      <vt:lpstr>A125559632X</vt:lpstr>
      <vt:lpstr>A125559632X_Data</vt:lpstr>
      <vt:lpstr>A125559632X_Latest</vt:lpstr>
      <vt:lpstr>A125559640X</vt:lpstr>
      <vt:lpstr>A125559640X_Data</vt:lpstr>
      <vt:lpstr>A125559640X_Latest</vt:lpstr>
      <vt:lpstr>A125559648T</vt:lpstr>
      <vt:lpstr>A125559648T_Data</vt:lpstr>
      <vt:lpstr>A125559648T_Latest</vt:lpstr>
      <vt:lpstr>A125559656T</vt:lpstr>
      <vt:lpstr>A125559656T_Data</vt:lpstr>
      <vt:lpstr>A125559656T_Latest</vt:lpstr>
      <vt:lpstr>A125559664T</vt:lpstr>
      <vt:lpstr>A125559664T_Data</vt:lpstr>
      <vt:lpstr>A125559664T_Latest</vt:lpstr>
      <vt:lpstr>A125559672T</vt:lpstr>
      <vt:lpstr>A125559672T_Data</vt:lpstr>
      <vt:lpstr>A125559672T_Latest</vt:lpstr>
      <vt:lpstr>A125559680T</vt:lpstr>
      <vt:lpstr>A125559680T_Data</vt:lpstr>
      <vt:lpstr>A125559680T_Latest</vt:lpstr>
      <vt:lpstr>A125559688K</vt:lpstr>
      <vt:lpstr>A125559688K_Data</vt:lpstr>
      <vt:lpstr>A125559688K_Latest</vt:lpstr>
      <vt:lpstr>A125559696K</vt:lpstr>
      <vt:lpstr>A125559696K_Data</vt:lpstr>
      <vt:lpstr>A125559696K_Latest</vt:lpstr>
      <vt:lpstr>A125559704X</vt:lpstr>
      <vt:lpstr>A125559704X_Data</vt:lpstr>
      <vt:lpstr>A125559704X_Latest</vt:lpstr>
      <vt:lpstr>A125559712X</vt:lpstr>
      <vt:lpstr>A125559712X_Data</vt:lpstr>
      <vt:lpstr>A125559712X_Latest</vt:lpstr>
      <vt:lpstr>A125559720X</vt:lpstr>
      <vt:lpstr>A125559720X_Data</vt:lpstr>
      <vt:lpstr>A125559720X_Latest</vt:lpstr>
      <vt:lpstr>A125559728T</vt:lpstr>
      <vt:lpstr>A125559728T_Data</vt:lpstr>
      <vt:lpstr>A125559728T_Latest</vt:lpstr>
      <vt:lpstr>A125559736T</vt:lpstr>
      <vt:lpstr>A125559736T_Data</vt:lpstr>
      <vt:lpstr>A125559736T_Latest</vt:lpstr>
      <vt:lpstr>A125559744T</vt:lpstr>
      <vt:lpstr>A125559744T_Data</vt:lpstr>
      <vt:lpstr>A125559744T_Latest</vt:lpstr>
      <vt:lpstr>A125559752T</vt:lpstr>
      <vt:lpstr>A125559752T_Data</vt:lpstr>
      <vt:lpstr>A125559752T_Latest</vt:lpstr>
      <vt:lpstr>A125559760T</vt:lpstr>
      <vt:lpstr>A125559760T_Data</vt:lpstr>
      <vt:lpstr>A125559760T_Latest</vt:lpstr>
      <vt:lpstr>A125559768K</vt:lpstr>
      <vt:lpstr>A125559768K_Data</vt:lpstr>
      <vt:lpstr>A125559768K_Latest</vt:lpstr>
      <vt:lpstr>A125559776K</vt:lpstr>
      <vt:lpstr>A125559776K_Data</vt:lpstr>
      <vt:lpstr>A125559776K_Latest</vt:lpstr>
      <vt:lpstr>A125559784K</vt:lpstr>
      <vt:lpstr>A125559784K_Data</vt:lpstr>
      <vt:lpstr>A125559784K_Latest</vt:lpstr>
      <vt:lpstr>A125559792K</vt:lpstr>
      <vt:lpstr>A125559792K_Data</vt:lpstr>
      <vt:lpstr>A125559792K_Latest</vt:lpstr>
      <vt:lpstr>A125559800X</vt:lpstr>
      <vt:lpstr>A125559800X_Data</vt:lpstr>
      <vt:lpstr>A125559800X_Latest</vt:lpstr>
      <vt:lpstr>A125559808T</vt:lpstr>
      <vt:lpstr>A125559808T_Data</vt:lpstr>
      <vt:lpstr>A125559808T_Latest</vt:lpstr>
      <vt:lpstr>A125559816T</vt:lpstr>
      <vt:lpstr>A125559816T_Data</vt:lpstr>
      <vt:lpstr>A125559816T_Latest</vt:lpstr>
      <vt:lpstr>A125559824T</vt:lpstr>
      <vt:lpstr>A125559824T_Data</vt:lpstr>
      <vt:lpstr>A125559824T_Latest</vt:lpstr>
      <vt:lpstr>A125559832T</vt:lpstr>
      <vt:lpstr>A125559832T_Data</vt:lpstr>
      <vt:lpstr>A125559832T_Latest</vt:lpstr>
      <vt:lpstr>A125559840T</vt:lpstr>
      <vt:lpstr>A125559840T_Data</vt:lpstr>
      <vt:lpstr>A125559840T_Latest</vt:lpstr>
      <vt:lpstr>A125559848K</vt:lpstr>
      <vt:lpstr>A125559848K_Data</vt:lpstr>
      <vt:lpstr>A125559848K_Latest</vt:lpstr>
      <vt:lpstr>A125559856K</vt:lpstr>
      <vt:lpstr>A125559856K_Data</vt:lpstr>
      <vt:lpstr>A125559856K_Latest</vt:lpstr>
      <vt:lpstr>A125559864K</vt:lpstr>
      <vt:lpstr>A125559864K_Data</vt:lpstr>
      <vt:lpstr>A125559864K_Latest</vt:lpstr>
      <vt:lpstr>A125559872K</vt:lpstr>
      <vt:lpstr>A125559872K_Data</vt:lpstr>
      <vt:lpstr>A125559872K_Latest</vt:lpstr>
      <vt:lpstr>A125559880K</vt:lpstr>
      <vt:lpstr>A125559880K_Data</vt:lpstr>
      <vt:lpstr>A125559880K_Latest</vt:lpstr>
      <vt:lpstr>A125559888C</vt:lpstr>
      <vt:lpstr>A125559888C_Data</vt:lpstr>
      <vt:lpstr>A125559888C_Latest</vt:lpstr>
      <vt:lpstr>A125559896C</vt:lpstr>
      <vt:lpstr>A125559896C_Data</vt:lpstr>
      <vt:lpstr>A125559896C_Latest</vt:lpstr>
      <vt:lpstr>A125559904T</vt:lpstr>
      <vt:lpstr>A125559904T_Data</vt:lpstr>
      <vt:lpstr>A125559904T_Latest</vt:lpstr>
      <vt:lpstr>A125559912T</vt:lpstr>
      <vt:lpstr>A125559912T_Data</vt:lpstr>
      <vt:lpstr>A125559912T_Latest</vt:lpstr>
      <vt:lpstr>A125559920T</vt:lpstr>
      <vt:lpstr>A125559920T_Data</vt:lpstr>
      <vt:lpstr>A125559920T_Latest</vt:lpstr>
      <vt:lpstr>A125559928K</vt:lpstr>
      <vt:lpstr>A125559928K_Data</vt:lpstr>
      <vt:lpstr>A125559928K_Latest</vt:lpstr>
      <vt:lpstr>A125559936K</vt:lpstr>
      <vt:lpstr>A125559936K_Data</vt:lpstr>
      <vt:lpstr>A125559936K_Latest</vt:lpstr>
      <vt:lpstr>A125559944K</vt:lpstr>
      <vt:lpstr>A125559944K_Data</vt:lpstr>
      <vt:lpstr>A125559944K_Latest</vt:lpstr>
      <vt:lpstr>A125559952K</vt:lpstr>
      <vt:lpstr>A125559952K_Data</vt:lpstr>
      <vt:lpstr>A125559952K_Latest</vt:lpstr>
      <vt:lpstr>A125559960K</vt:lpstr>
      <vt:lpstr>A125559960K_Data</vt:lpstr>
      <vt:lpstr>A125559960K_Latest</vt:lpstr>
      <vt:lpstr>A125559968C</vt:lpstr>
      <vt:lpstr>A125559968C_Data</vt:lpstr>
      <vt:lpstr>A125559968C_Latest</vt:lpstr>
      <vt:lpstr>A125559976C</vt:lpstr>
      <vt:lpstr>A125559976C_Data</vt:lpstr>
      <vt:lpstr>A125559976C_Latest</vt:lpstr>
      <vt:lpstr>A125559984C</vt:lpstr>
      <vt:lpstr>A125559984C_Data</vt:lpstr>
      <vt:lpstr>A125559984C_Latest</vt:lpstr>
      <vt:lpstr>A125559992C</vt:lpstr>
      <vt:lpstr>A125559992C_Data</vt:lpstr>
      <vt:lpstr>A125559992C_Latest</vt:lpstr>
      <vt:lpstr>A125560000X</vt:lpstr>
      <vt:lpstr>A125560000X_Data</vt:lpstr>
      <vt:lpstr>A125560000X_Latest</vt:lpstr>
      <vt:lpstr>A125560008T</vt:lpstr>
      <vt:lpstr>A125560008T_Data</vt:lpstr>
      <vt:lpstr>A125560008T_Latest</vt:lpstr>
      <vt:lpstr>A125560016T</vt:lpstr>
      <vt:lpstr>A125560016T_Data</vt:lpstr>
      <vt:lpstr>A125560016T_Latest</vt:lpstr>
      <vt:lpstr>A125560024T</vt:lpstr>
      <vt:lpstr>A125560024T_Data</vt:lpstr>
      <vt:lpstr>A125560024T_Latest</vt:lpstr>
      <vt:lpstr>A125560032T</vt:lpstr>
      <vt:lpstr>A125560032T_Data</vt:lpstr>
      <vt:lpstr>A125560032T_Latest</vt:lpstr>
      <vt:lpstr>A125560040T</vt:lpstr>
      <vt:lpstr>A125560040T_Data</vt:lpstr>
      <vt:lpstr>A125560040T_Latest</vt:lpstr>
      <vt:lpstr>A125560048K</vt:lpstr>
      <vt:lpstr>A125560048K_Data</vt:lpstr>
      <vt:lpstr>A125560048K_Latest</vt:lpstr>
      <vt:lpstr>A125560056K</vt:lpstr>
      <vt:lpstr>A125560056K_Data</vt:lpstr>
      <vt:lpstr>A125560056K_Latest</vt:lpstr>
      <vt:lpstr>A125560064K</vt:lpstr>
      <vt:lpstr>A125560064K_Data</vt:lpstr>
      <vt:lpstr>A125560064K_Latest</vt:lpstr>
      <vt:lpstr>A125560072K</vt:lpstr>
      <vt:lpstr>A125560072K_Data</vt:lpstr>
      <vt:lpstr>A125560072K_Latest</vt:lpstr>
      <vt:lpstr>A125560080K</vt:lpstr>
      <vt:lpstr>A125560080K_Data</vt:lpstr>
      <vt:lpstr>A125560080K_Latest</vt:lpstr>
      <vt:lpstr>A125560088C</vt:lpstr>
      <vt:lpstr>A125560088C_Data</vt:lpstr>
      <vt:lpstr>A125560088C_Latest</vt:lpstr>
      <vt:lpstr>A125560096C</vt:lpstr>
      <vt:lpstr>A125560096C_Data</vt:lpstr>
      <vt:lpstr>A125560096C_Latest</vt:lpstr>
      <vt:lpstr>A125560104T</vt:lpstr>
      <vt:lpstr>A125560104T_Data</vt:lpstr>
      <vt:lpstr>A125560104T_Latest</vt:lpstr>
      <vt:lpstr>A125560112T</vt:lpstr>
      <vt:lpstr>A125560112T_Data</vt:lpstr>
      <vt:lpstr>A125560112T_Latest</vt:lpstr>
      <vt:lpstr>A125560120T</vt:lpstr>
      <vt:lpstr>A125560120T_Data</vt:lpstr>
      <vt:lpstr>A125560120T_Latest</vt:lpstr>
      <vt:lpstr>A125560128K</vt:lpstr>
      <vt:lpstr>A125560128K_Data</vt:lpstr>
      <vt:lpstr>A125560128K_Latest</vt:lpstr>
      <vt:lpstr>A125560136K</vt:lpstr>
      <vt:lpstr>A125560136K_Data</vt:lpstr>
      <vt:lpstr>A125560136K_Latest</vt:lpstr>
      <vt:lpstr>A125560144K</vt:lpstr>
      <vt:lpstr>A125560144K_Data</vt:lpstr>
      <vt:lpstr>A125560144K_Latest</vt:lpstr>
      <vt:lpstr>A125560152K</vt:lpstr>
      <vt:lpstr>A125560152K_Data</vt:lpstr>
      <vt:lpstr>A125560152K_Latest</vt:lpstr>
      <vt:lpstr>A125560160K</vt:lpstr>
      <vt:lpstr>A125560160K_Data</vt:lpstr>
      <vt:lpstr>A125560160K_Latest</vt:lpstr>
      <vt:lpstr>A125560168C</vt:lpstr>
      <vt:lpstr>A125560168C_Data</vt:lpstr>
      <vt:lpstr>A125560168C_Latest</vt:lpstr>
      <vt:lpstr>A125560176C</vt:lpstr>
      <vt:lpstr>A125560176C_Data</vt:lpstr>
      <vt:lpstr>A125560176C_Latest</vt:lpstr>
      <vt:lpstr>A125560184C</vt:lpstr>
      <vt:lpstr>A125560184C_Data</vt:lpstr>
      <vt:lpstr>A125560184C_Latest</vt:lpstr>
      <vt:lpstr>A125560192C</vt:lpstr>
      <vt:lpstr>A125560192C_Data</vt:lpstr>
      <vt:lpstr>A125560192C_Latest</vt:lpstr>
      <vt:lpstr>A125560200T</vt:lpstr>
      <vt:lpstr>A125560200T_Data</vt:lpstr>
      <vt:lpstr>A125560200T_Latest</vt:lpstr>
      <vt:lpstr>A125560208K</vt:lpstr>
      <vt:lpstr>A125560208K_Data</vt:lpstr>
      <vt:lpstr>A125560208K_Latest</vt:lpstr>
      <vt:lpstr>A125560216K</vt:lpstr>
      <vt:lpstr>A125560216K_Data</vt:lpstr>
      <vt:lpstr>A125560216K_Latest</vt:lpstr>
      <vt:lpstr>A125560224K</vt:lpstr>
      <vt:lpstr>A125560224K_Data</vt:lpstr>
      <vt:lpstr>A125560224K_Latest</vt:lpstr>
      <vt:lpstr>A125560232K</vt:lpstr>
      <vt:lpstr>A125560232K_Data</vt:lpstr>
      <vt:lpstr>A125560232K_Latest</vt:lpstr>
      <vt:lpstr>A125560240K</vt:lpstr>
      <vt:lpstr>A125560240K_Data</vt:lpstr>
      <vt:lpstr>A125560240K_Latest</vt:lpstr>
      <vt:lpstr>A125560248C</vt:lpstr>
      <vt:lpstr>A125560248C_Data</vt:lpstr>
      <vt:lpstr>A125560248C_Latest</vt:lpstr>
      <vt:lpstr>A125560256C</vt:lpstr>
      <vt:lpstr>A125560256C_Data</vt:lpstr>
      <vt:lpstr>A125560256C_Latest</vt:lpstr>
      <vt:lpstr>A125560264C</vt:lpstr>
      <vt:lpstr>A125560264C_Data</vt:lpstr>
      <vt:lpstr>A125560264C_Latest</vt:lpstr>
      <vt:lpstr>A125560272C</vt:lpstr>
      <vt:lpstr>A125560272C_Data</vt:lpstr>
      <vt:lpstr>A125560272C_Latest</vt:lpstr>
      <vt:lpstr>A125560280C</vt:lpstr>
      <vt:lpstr>A125560280C_Data</vt:lpstr>
      <vt:lpstr>A125560280C_Latest</vt:lpstr>
      <vt:lpstr>A125560288W</vt:lpstr>
      <vt:lpstr>A125560288W_Data</vt:lpstr>
      <vt:lpstr>A125560288W_Latest</vt:lpstr>
      <vt:lpstr>A125560296W</vt:lpstr>
      <vt:lpstr>A125560296W_Data</vt:lpstr>
      <vt:lpstr>A125560296W_Latest</vt:lpstr>
      <vt:lpstr>A125560304K</vt:lpstr>
      <vt:lpstr>A125560304K_Data</vt:lpstr>
      <vt:lpstr>A125560304K_Latest</vt:lpstr>
      <vt:lpstr>A125560312K</vt:lpstr>
      <vt:lpstr>A125560312K_Data</vt:lpstr>
      <vt:lpstr>A125560312K_Latest</vt:lpstr>
      <vt:lpstr>A125560320K</vt:lpstr>
      <vt:lpstr>A125560320K_Data</vt:lpstr>
      <vt:lpstr>A125560320K_Latest</vt:lpstr>
      <vt:lpstr>A125560328C</vt:lpstr>
      <vt:lpstr>A125560328C_Data</vt:lpstr>
      <vt:lpstr>A125560328C_Latest</vt:lpstr>
      <vt:lpstr>A125560336C</vt:lpstr>
      <vt:lpstr>A125560336C_Data</vt:lpstr>
      <vt:lpstr>A125560336C_Latest</vt:lpstr>
      <vt:lpstr>A125560344C</vt:lpstr>
      <vt:lpstr>A125560344C_Data</vt:lpstr>
      <vt:lpstr>A125560344C_Latest</vt:lpstr>
      <vt:lpstr>A125560352C</vt:lpstr>
      <vt:lpstr>A125560352C_Data</vt:lpstr>
      <vt:lpstr>A125560352C_Latest</vt:lpstr>
      <vt:lpstr>A125560360C</vt:lpstr>
      <vt:lpstr>A125560360C_Data</vt:lpstr>
      <vt:lpstr>A125560360C_Latest</vt:lpstr>
      <vt:lpstr>A125560368W</vt:lpstr>
      <vt:lpstr>A125560368W_Data</vt:lpstr>
      <vt:lpstr>A125560368W_Latest</vt:lpstr>
      <vt:lpstr>A125560376W</vt:lpstr>
      <vt:lpstr>A125560376W_Data</vt:lpstr>
      <vt:lpstr>A125560376W_Latest</vt:lpstr>
      <vt:lpstr>A125560384W</vt:lpstr>
      <vt:lpstr>A125560384W_Data</vt:lpstr>
      <vt:lpstr>A125560384W_Latest</vt:lpstr>
      <vt:lpstr>A125560392W</vt:lpstr>
      <vt:lpstr>A125560392W_Data</vt:lpstr>
      <vt:lpstr>A125560392W_Latest</vt:lpstr>
      <vt:lpstr>A125560400K</vt:lpstr>
      <vt:lpstr>A125560400K_Data</vt:lpstr>
      <vt:lpstr>A125560400K_Latest</vt:lpstr>
      <vt:lpstr>A125560408C</vt:lpstr>
      <vt:lpstr>A125560408C_Data</vt:lpstr>
      <vt:lpstr>A125560408C_Latest</vt:lpstr>
      <vt:lpstr>A125560416C</vt:lpstr>
      <vt:lpstr>A125560416C_Data</vt:lpstr>
      <vt:lpstr>A125560416C_Latest</vt:lpstr>
      <vt:lpstr>A125560424C</vt:lpstr>
      <vt:lpstr>A125560424C_Data</vt:lpstr>
      <vt:lpstr>A125560424C_Latest</vt:lpstr>
      <vt:lpstr>A125560432C</vt:lpstr>
      <vt:lpstr>A125560432C_Data</vt:lpstr>
      <vt:lpstr>A125560432C_Latest</vt:lpstr>
      <vt:lpstr>A125560440C</vt:lpstr>
      <vt:lpstr>A125560440C_Data</vt:lpstr>
      <vt:lpstr>A125560440C_Latest</vt:lpstr>
      <vt:lpstr>A125560448W</vt:lpstr>
      <vt:lpstr>A125560448W_Data</vt:lpstr>
      <vt:lpstr>A125560448W_Latest</vt:lpstr>
      <vt:lpstr>A125560456W</vt:lpstr>
      <vt:lpstr>A125560456W_Data</vt:lpstr>
      <vt:lpstr>A125560456W_Latest</vt:lpstr>
      <vt:lpstr>A125560464W</vt:lpstr>
      <vt:lpstr>A125560464W_Data</vt:lpstr>
      <vt:lpstr>A125560464W_Latest</vt:lpstr>
      <vt:lpstr>A125560472W</vt:lpstr>
      <vt:lpstr>A125560472W_Data</vt:lpstr>
      <vt:lpstr>A125560472W_Latest</vt:lpstr>
      <vt:lpstr>A125560480W</vt:lpstr>
      <vt:lpstr>A125560480W_Data</vt:lpstr>
      <vt:lpstr>A125560480W_Latest</vt:lpstr>
      <vt:lpstr>A125560488R</vt:lpstr>
      <vt:lpstr>A125560488R_Data</vt:lpstr>
      <vt:lpstr>A125560488R_Latest</vt:lpstr>
      <vt:lpstr>A125560496R</vt:lpstr>
      <vt:lpstr>A125560496R_Data</vt:lpstr>
      <vt:lpstr>A125560496R_Latest</vt:lpstr>
      <vt:lpstr>A125560504C</vt:lpstr>
      <vt:lpstr>A125560504C_Data</vt:lpstr>
      <vt:lpstr>A125560504C_Latest</vt:lpstr>
      <vt:lpstr>A125560512C</vt:lpstr>
      <vt:lpstr>A125560512C_Data</vt:lpstr>
      <vt:lpstr>A125560512C_Latest</vt:lpstr>
      <vt:lpstr>A125560520C</vt:lpstr>
      <vt:lpstr>A125560520C_Data</vt:lpstr>
      <vt:lpstr>A125560520C_Latest</vt:lpstr>
      <vt:lpstr>A125560528W</vt:lpstr>
      <vt:lpstr>A125560528W_Data</vt:lpstr>
      <vt:lpstr>A125560528W_Latest</vt:lpstr>
      <vt:lpstr>A125560536W</vt:lpstr>
      <vt:lpstr>A125560536W_Data</vt:lpstr>
      <vt:lpstr>A125560536W_Latest</vt:lpstr>
      <vt:lpstr>A125560544W</vt:lpstr>
      <vt:lpstr>A125560544W_Data</vt:lpstr>
      <vt:lpstr>A125560544W_Latest</vt:lpstr>
      <vt:lpstr>A125560552W</vt:lpstr>
      <vt:lpstr>A125560552W_Data</vt:lpstr>
      <vt:lpstr>A125560552W_Latest</vt:lpstr>
      <vt:lpstr>A125560560W</vt:lpstr>
      <vt:lpstr>A125560560W_Data</vt:lpstr>
      <vt:lpstr>A125560560W_Latest</vt:lpstr>
      <vt:lpstr>A125560568R</vt:lpstr>
      <vt:lpstr>A125560568R_Data</vt:lpstr>
      <vt:lpstr>A125560568R_Latest</vt:lpstr>
      <vt:lpstr>A125560576R</vt:lpstr>
      <vt:lpstr>A125560576R_Data</vt:lpstr>
      <vt:lpstr>A125560576R_Latest</vt:lpstr>
      <vt:lpstr>A125560584R</vt:lpstr>
      <vt:lpstr>A125560584R_Data</vt:lpstr>
      <vt:lpstr>A125560584R_Latest</vt:lpstr>
      <vt:lpstr>A125560592R</vt:lpstr>
      <vt:lpstr>A125560592R_Data</vt:lpstr>
      <vt:lpstr>A125560592R_Latest</vt:lpstr>
      <vt:lpstr>A125560600C</vt:lpstr>
      <vt:lpstr>A125560600C_Data</vt:lpstr>
      <vt:lpstr>A125560600C_Latest</vt:lpstr>
      <vt:lpstr>A125560608W</vt:lpstr>
      <vt:lpstr>A125560608W_Data</vt:lpstr>
      <vt:lpstr>A125560608W_Latest</vt:lpstr>
      <vt:lpstr>A125560616W</vt:lpstr>
      <vt:lpstr>A125560616W_Data</vt:lpstr>
      <vt:lpstr>A125560616W_Latest</vt:lpstr>
      <vt:lpstr>A125560624W</vt:lpstr>
      <vt:lpstr>A125560624W_Data</vt:lpstr>
      <vt:lpstr>A125560624W_Latest</vt:lpstr>
      <vt:lpstr>A125560632W</vt:lpstr>
      <vt:lpstr>A125560632W_Data</vt:lpstr>
      <vt:lpstr>A125560632W_Latest</vt:lpstr>
      <vt:lpstr>A125560640W</vt:lpstr>
      <vt:lpstr>A125560640W_Data</vt:lpstr>
      <vt:lpstr>A125560640W_Latest</vt:lpstr>
      <vt:lpstr>A125560648R</vt:lpstr>
      <vt:lpstr>A125560648R_Data</vt:lpstr>
      <vt:lpstr>A125560648R_Latest</vt:lpstr>
      <vt:lpstr>A125560656R</vt:lpstr>
      <vt:lpstr>A125560656R_Data</vt:lpstr>
      <vt:lpstr>A125560656R_Latest</vt:lpstr>
      <vt:lpstr>A125560664R</vt:lpstr>
      <vt:lpstr>A125560664R_Data</vt:lpstr>
      <vt:lpstr>A125560664R_Latest</vt:lpstr>
      <vt:lpstr>A125560672R</vt:lpstr>
      <vt:lpstr>A125560672R_Data</vt:lpstr>
      <vt:lpstr>A125560672R_Latest</vt:lpstr>
      <vt:lpstr>A125560680R</vt:lpstr>
      <vt:lpstr>A125560680R_Data</vt:lpstr>
      <vt:lpstr>A125560680R_Latest</vt:lpstr>
      <vt:lpstr>A125560688J</vt:lpstr>
      <vt:lpstr>A125560688J_Data</vt:lpstr>
      <vt:lpstr>A125560688J_Latest</vt:lpstr>
      <vt:lpstr>A125560696J</vt:lpstr>
      <vt:lpstr>A125560696J_Data</vt:lpstr>
      <vt:lpstr>A125560696J_Latest</vt:lpstr>
      <vt:lpstr>A125560704W</vt:lpstr>
      <vt:lpstr>A125560704W_Data</vt:lpstr>
      <vt:lpstr>A125560704W_Latest</vt:lpstr>
      <vt:lpstr>A125560712W</vt:lpstr>
      <vt:lpstr>A125560712W_Data</vt:lpstr>
      <vt:lpstr>A125560712W_Latest</vt:lpstr>
      <vt:lpstr>A125560720W</vt:lpstr>
      <vt:lpstr>A125560720W_Data</vt:lpstr>
      <vt:lpstr>A125560720W_Latest</vt:lpstr>
      <vt:lpstr>A125560728R</vt:lpstr>
      <vt:lpstr>A125560728R_Data</vt:lpstr>
      <vt:lpstr>A125560728R_Latest</vt:lpstr>
      <vt:lpstr>A125560736R</vt:lpstr>
      <vt:lpstr>A125560736R_Data</vt:lpstr>
      <vt:lpstr>A125560736R_Latest</vt:lpstr>
      <vt:lpstr>A125560744R</vt:lpstr>
      <vt:lpstr>A125560744R_Data</vt:lpstr>
      <vt:lpstr>A125560744R_Latest</vt:lpstr>
      <vt:lpstr>A125560752R</vt:lpstr>
      <vt:lpstr>A125560752R_Data</vt:lpstr>
      <vt:lpstr>A125560752R_Latest</vt:lpstr>
      <vt:lpstr>A125560760R</vt:lpstr>
      <vt:lpstr>A125560760R_Data</vt:lpstr>
      <vt:lpstr>A125560760R_Latest</vt:lpstr>
      <vt:lpstr>A125560768J</vt:lpstr>
      <vt:lpstr>A125560768J_Data</vt:lpstr>
      <vt:lpstr>A125560768J_Latest</vt:lpstr>
      <vt:lpstr>A125560776J</vt:lpstr>
      <vt:lpstr>A125560776J_Data</vt:lpstr>
      <vt:lpstr>A125560776J_Latest</vt:lpstr>
      <vt:lpstr>A125560784J</vt:lpstr>
      <vt:lpstr>A125560784J_Data</vt:lpstr>
      <vt:lpstr>A125560784J_Latest</vt:lpstr>
      <vt:lpstr>A125560792J</vt:lpstr>
      <vt:lpstr>A125560792J_Data</vt:lpstr>
      <vt:lpstr>A125560792J_Latest</vt:lpstr>
      <vt:lpstr>A125560800W</vt:lpstr>
      <vt:lpstr>A125560800W_Data</vt:lpstr>
      <vt:lpstr>A125560800W_Latest</vt:lpstr>
      <vt:lpstr>A125560808R</vt:lpstr>
      <vt:lpstr>A125560808R_Data</vt:lpstr>
      <vt:lpstr>A125560808R_Latest</vt:lpstr>
      <vt:lpstr>A125560816R</vt:lpstr>
      <vt:lpstr>A125560816R_Data</vt:lpstr>
      <vt:lpstr>A125560816R_Latest</vt:lpstr>
      <vt:lpstr>A125560824R</vt:lpstr>
      <vt:lpstr>A125560824R_Data</vt:lpstr>
      <vt:lpstr>A125560824R_Latest</vt:lpstr>
      <vt:lpstr>A125560832R</vt:lpstr>
      <vt:lpstr>A125560832R_Data</vt:lpstr>
      <vt:lpstr>A125560832R_Latest</vt:lpstr>
      <vt:lpstr>A125560840R</vt:lpstr>
      <vt:lpstr>A125560840R_Data</vt:lpstr>
      <vt:lpstr>A125560840R_Latest</vt:lpstr>
      <vt:lpstr>A125560848J</vt:lpstr>
      <vt:lpstr>A125560848J_Data</vt:lpstr>
      <vt:lpstr>A125560848J_Latest</vt:lpstr>
      <vt:lpstr>A125560856J</vt:lpstr>
      <vt:lpstr>A125560856J_Data</vt:lpstr>
      <vt:lpstr>A125560856J_Latest</vt:lpstr>
      <vt:lpstr>A125560864J</vt:lpstr>
      <vt:lpstr>A125560864J_Data</vt:lpstr>
      <vt:lpstr>A125560864J_Latest</vt:lpstr>
      <vt:lpstr>A125560872J</vt:lpstr>
      <vt:lpstr>A125560872J_Data</vt:lpstr>
      <vt:lpstr>A125560872J_Latest</vt:lpstr>
      <vt:lpstr>A125560880J</vt:lpstr>
      <vt:lpstr>A125560880J_Data</vt:lpstr>
      <vt:lpstr>A125560880J_Latest</vt:lpstr>
      <vt:lpstr>A125560888A</vt:lpstr>
      <vt:lpstr>A125560888A_Data</vt:lpstr>
      <vt:lpstr>A125560888A_Latest</vt:lpstr>
      <vt:lpstr>A125560896A</vt:lpstr>
      <vt:lpstr>A125560896A_Data</vt:lpstr>
      <vt:lpstr>A125560896A_Latest</vt:lpstr>
      <vt:lpstr>A125560904R</vt:lpstr>
      <vt:lpstr>A125560904R_Data</vt:lpstr>
      <vt:lpstr>A125560904R_Latest</vt:lpstr>
      <vt:lpstr>A125560912R</vt:lpstr>
      <vt:lpstr>A125560912R_Data</vt:lpstr>
      <vt:lpstr>A125560912R_Latest</vt:lpstr>
      <vt:lpstr>A125560920R</vt:lpstr>
      <vt:lpstr>A125560920R_Data</vt:lpstr>
      <vt:lpstr>A125560920R_Latest</vt:lpstr>
      <vt:lpstr>A125560928J</vt:lpstr>
      <vt:lpstr>A125560928J_Data</vt:lpstr>
      <vt:lpstr>A125560928J_Latest</vt:lpstr>
      <vt:lpstr>A125560936J</vt:lpstr>
      <vt:lpstr>A125560936J_Data</vt:lpstr>
      <vt:lpstr>A125560936J_Latest</vt:lpstr>
      <vt:lpstr>A125560944J</vt:lpstr>
      <vt:lpstr>A125560944J_Data</vt:lpstr>
      <vt:lpstr>A125560944J_Latest</vt:lpstr>
      <vt:lpstr>A125560952J</vt:lpstr>
      <vt:lpstr>A125560952J_Data</vt:lpstr>
      <vt:lpstr>A125560952J_Latest</vt:lpstr>
      <vt:lpstr>A125560960J</vt:lpstr>
      <vt:lpstr>A125560960J_Data</vt:lpstr>
      <vt:lpstr>A125560960J_Latest</vt:lpstr>
      <vt:lpstr>A125560968A</vt:lpstr>
      <vt:lpstr>A125560968A_Data</vt:lpstr>
      <vt:lpstr>A125560968A_Latest</vt:lpstr>
      <vt:lpstr>A125560976A</vt:lpstr>
      <vt:lpstr>A125560976A_Data</vt:lpstr>
      <vt:lpstr>A125560976A_Latest</vt:lpstr>
      <vt:lpstr>A125560984A</vt:lpstr>
      <vt:lpstr>A125560984A_Data</vt:lpstr>
      <vt:lpstr>A125560984A_Latest</vt:lpstr>
      <vt:lpstr>A125560992A</vt:lpstr>
      <vt:lpstr>A125560992A_Data</vt:lpstr>
      <vt:lpstr>A125560992A_Latest</vt:lpstr>
      <vt:lpstr>A125561000T</vt:lpstr>
      <vt:lpstr>A125561000T_Data</vt:lpstr>
      <vt:lpstr>A125561000T_Latest</vt:lpstr>
      <vt:lpstr>A125561008K</vt:lpstr>
      <vt:lpstr>A125561008K_Data</vt:lpstr>
      <vt:lpstr>A125561008K_Latest</vt:lpstr>
      <vt:lpstr>A125561016K</vt:lpstr>
      <vt:lpstr>A125561016K_Data</vt:lpstr>
      <vt:lpstr>A125561016K_Latest</vt:lpstr>
      <vt:lpstr>A125561024K</vt:lpstr>
      <vt:lpstr>A125561024K_Data</vt:lpstr>
      <vt:lpstr>A125561024K_Latest</vt:lpstr>
      <vt:lpstr>A125561032K</vt:lpstr>
      <vt:lpstr>A125561032K_Data</vt:lpstr>
      <vt:lpstr>A125561032K_Latest</vt:lpstr>
      <vt:lpstr>A125561040K</vt:lpstr>
      <vt:lpstr>A125561040K_Data</vt:lpstr>
      <vt:lpstr>A125561040K_Latest</vt:lpstr>
      <vt:lpstr>A125561048C</vt:lpstr>
      <vt:lpstr>A125561048C_Data</vt:lpstr>
      <vt:lpstr>A125561048C_Latest</vt:lpstr>
      <vt:lpstr>A125561056C</vt:lpstr>
      <vt:lpstr>A125561056C_Data</vt:lpstr>
      <vt:lpstr>A125561056C_Latest</vt:lpstr>
      <vt:lpstr>A125561064C</vt:lpstr>
      <vt:lpstr>A125561064C_Data</vt:lpstr>
      <vt:lpstr>A125561064C_Latest</vt:lpstr>
      <vt:lpstr>A125561072C</vt:lpstr>
      <vt:lpstr>A125561072C_Data</vt:lpstr>
      <vt:lpstr>A125561072C_Latest</vt:lpstr>
      <vt:lpstr>A125561080C</vt:lpstr>
      <vt:lpstr>A125561080C_Data</vt:lpstr>
      <vt:lpstr>A125561080C_Latest</vt:lpstr>
      <vt:lpstr>A125561088W</vt:lpstr>
      <vt:lpstr>A125561088W_Data</vt:lpstr>
      <vt:lpstr>A125561088W_Latest</vt:lpstr>
      <vt:lpstr>A125561096W</vt:lpstr>
      <vt:lpstr>A125561096W_Data</vt:lpstr>
      <vt:lpstr>A125561096W_Latest</vt:lpstr>
      <vt:lpstr>A125561104K</vt:lpstr>
      <vt:lpstr>A125561104K_Data</vt:lpstr>
      <vt:lpstr>A125561104K_Latest</vt:lpstr>
      <vt:lpstr>A125561112K</vt:lpstr>
      <vt:lpstr>A125561112K_Data</vt:lpstr>
      <vt:lpstr>A125561112K_Latest</vt:lpstr>
      <vt:lpstr>A125561120K</vt:lpstr>
      <vt:lpstr>A125561120K_Data</vt:lpstr>
      <vt:lpstr>A125561120K_Latest</vt:lpstr>
      <vt:lpstr>A125561128C</vt:lpstr>
      <vt:lpstr>A125561128C_Data</vt:lpstr>
      <vt:lpstr>A125561128C_Latest</vt:lpstr>
      <vt:lpstr>A125561136C</vt:lpstr>
      <vt:lpstr>A125561136C_Data</vt:lpstr>
      <vt:lpstr>A125561136C_Latest</vt:lpstr>
      <vt:lpstr>A125561144C</vt:lpstr>
      <vt:lpstr>A125561144C_Data</vt:lpstr>
      <vt:lpstr>A125561144C_Latest</vt:lpstr>
      <vt:lpstr>A125561152C</vt:lpstr>
      <vt:lpstr>A125561152C_Data</vt:lpstr>
      <vt:lpstr>A125561152C_Latest</vt:lpstr>
      <vt:lpstr>A125561160C</vt:lpstr>
      <vt:lpstr>A125561160C_Data</vt:lpstr>
      <vt:lpstr>A125561160C_Latest</vt:lpstr>
      <vt:lpstr>A125561168W</vt:lpstr>
      <vt:lpstr>A125561168W_Data</vt:lpstr>
      <vt:lpstr>A125561168W_Latest</vt:lpstr>
      <vt:lpstr>A125561176W</vt:lpstr>
      <vt:lpstr>A125561176W_Data</vt:lpstr>
      <vt:lpstr>A125561176W_Latest</vt:lpstr>
      <vt:lpstr>A125561184W</vt:lpstr>
      <vt:lpstr>A125561184W_Data</vt:lpstr>
      <vt:lpstr>A125561184W_Latest</vt:lpstr>
      <vt:lpstr>A125561192W</vt:lpstr>
      <vt:lpstr>A125561192W_Data</vt:lpstr>
      <vt:lpstr>A125561192W_Latest</vt:lpstr>
      <vt:lpstr>A125561200K</vt:lpstr>
      <vt:lpstr>A125561200K_Data</vt:lpstr>
      <vt:lpstr>A125561200K_Latest</vt:lpstr>
      <vt:lpstr>A125561208C</vt:lpstr>
      <vt:lpstr>A125561208C_Data</vt:lpstr>
      <vt:lpstr>A125561208C_Latest</vt:lpstr>
      <vt:lpstr>A125561216C</vt:lpstr>
      <vt:lpstr>A125561216C_Data</vt:lpstr>
      <vt:lpstr>A125561216C_Latest</vt:lpstr>
      <vt:lpstr>A125561224C</vt:lpstr>
      <vt:lpstr>A125561224C_Data</vt:lpstr>
      <vt:lpstr>A125561224C_Latest</vt:lpstr>
      <vt:lpstr>A125561232C</vt:lpstr>
      <vt:lpstr>A125561232C_Data</vt:lpstr>
      <vt:lpstr>A125561232C_Latest</vt:lpstr>
      <vt:lpstr>A125561240C</vt:lpstr>
      <vt:lpstr>A125561240C_Data</vt:lpstr>
      <vt:lpstr>A125561240C_Latest</vt:lpstr>
      <vt:lpstr>A125561248W</vt:lpstr>
      <vt:lpstr>A125561248W_Data</vt:lpstr>
      <vt:lpstr>A125561248W_Latest</vt:lpstr>
      <vt:lpstr>A125561256W</vt:lpstr>
      <vt:lpstr>A125561256W_Data</vt:lpstr>
      <vt:lpstr>A125561256W_Latest</vt:lpstr>
      <vt:lpstr>A125561264W</vt:lpstr>
      <vt:lpstr>A125561264W_Data</vt:lpstr>
      <vt:lpstr>A125561264W_Latest</vt:lpstr>
      <vt:lpstr>A125561272W</vt:lpstr>
      <vt:lpstr>A125561272W_Data</vt:lpstr>
      <vt:lpstr>A125561272W_Latest</vt:lpstr>
      <vt:lpstr>A125561280W</vt:lpstr>
      <vt:lpstr>A125561280W_Data</vt:lpstr>
      <vt:lpstr>A125561280W_Latest</vt:lpstr>
      <vt:lpstr>A125561288R</vt:lpstr>
      <vt:lpstr>A125561288R_Data</vt:lpstr>
      <vt:lpstr>A125561288R_Latest</vt:lpstr>
      <vt:lpstr>A125561296R</vt:lpstr>
      <vt:lpstr>A125561296R_Data</vt:lpstr>
      <vt:lpstr>A125561296R_Latest</vt:lpstr>
      <vt:lpstr>A125561304C</vt:lpstr>
      <vt:lpstr>A125561304C_Data</vt:lpstr>
      <vt:lpstr>A125561304C_Latest</vt:lpstr>
      <vt:lpstr>A125561312C</vt:lpstr>
      <vt:lpstr>A125561312C_Data</vt:lpstr>
      <vt:lpstr>A125561312C_Latest</vt:lpstr>
      <vt:lpstr>A125561320C</vt:lpstr>
      <vt:lpstr>A125561320C_Data</vt:lpstr>
      <vt:lpstr>A125561320C_Latest</vt:lpstr>
      <vt:lpstr>A125561328W</vt:lpstr>
      <vt:lpstr>A125561328W_Data</vt:lpstr>
      <vt:lpstr>A125561328W_Latest</vt:lpstr>
      <vt:lpstr>A125561336W</vt:lpstr>
      <vt:lpstr>A125561336W_Data</vt:lpstr>
      <vt:lpstr>A125561336W_Latest</vt:lpstr>
      <vt:lpstr>A125561344W</vt:lpstr>
      <vt:lpstr>A125561344W_Data</vt:lpstr>
      <vt:lpstr>A125561344W_Latest</vt:lpstr>
      <vt:lpstr>A125561352W</vt:lpstr>
      <vt:lpstr>A125561352W_Data</vt:lpstr>
      <vt:lpstr>A125561352W_Latest</vt:lpstr>
      <vt:lpstr>A125561360W</vt:lpstr>
      <vt:lpstr>A125561360W_Data</vt:lpstr>
      <vt:lpstr>A125561360W_Latest</vt:lpstr>
      <vt:lpstr>A125561368R</vt:lpstr>
      <vt:lpstr>A125561368R_Data</vt:lpstr>
      <vt:lpstr>A125561368R_Latest</vt:lpstr>
      <vt:lpstr>A125561376R</vt:lpstr>
      <vt:lpstr>A125561376R_Data</vt:lpstr>
      <vt:lpstr>A125561376R_Latest</vt:lpstr>
      <vt:lpstr>A125561384R</vt:lpstr>
      <vt:lpstr>A125561384R_Data</vt:lpstr>
      <vt:lpstr>A125561384R_Latest</vt:lpstr>
      <vt:lpstr>A125561392R</vt:lpstr>
      <vt:lpstr>A125561392R_Data</vt:lpstr>
      <vt:lpstr>A125561392R_Latest</vt:lpstr>
      <vt:lpstr>A125561400C</vt:lpstr>
      <vt:lpstr>A125561400C_Data</vt:lpstr>
      <vt:lpstr>A125561400C_Latest</vt:lpstr>
      <vt:lpstr>A125561408W</vt:lpstr>
      <vt:lpstr>A125561408W_Data</vt:lpstr>
      <vt:lpstr>A125561408W_Latest</vt:lpstr>
      <vt:lpstr>A125561416W</vt:lpstr>
      <vt:lpstr>A125561416W_Data</vt:lpstr>
      <vt:lpstr>A125561416W_Latest</vt:lpstr>
      <vt:lpstr>A125561424W</vt:lpstr>
      <vt:lpstr>A125561424W_Data</vt:lpstr>
      <vt:lpstr>A125561424W_Latest</vt:lpstr>
      <vt:lpstr>A125561432W</vt:lpstr>
      <vt:lpstr>A125561432W_Data</vt:lpstr>
      <vt:lpstr>A125561432W_Latest</vt:lpstr>
      <vt:lpstr>A125561440W</vt:lpstr>
      <vt:lpstr>A125561440W_Data</vt:lpstr>
      <vt:lpstr>A125561440W_Latest</vt:lpstr>
      <vt:lpstr>A125561448R</vt:lpstr>
      <vt:lpstr>A125561448R_Data</vt:lpstr>
      <vt:lpstr>A125561448R_Latest</vt:lpstr>
      <vt:lpstr>A125561456R</vt:lpstr>
      <vt:lpstr>A125561456R_Data</vt:lpstr>
      <vt:lpstr>A125561456R_Latest</vt:lpstr>
      <vt:lpstr>A125561464R</vt:lpstr>
      <vt:lpstr>A125561464R_Data</vt:lpstr>
      <vt:lpstr>A125561464R_Latest</vt:lpstr>
      <vt:lpstr>A125561472R</vt:lpstr>
      <vt:lpstr>A125561472R_Data</vt:lpstr>
      <vt:lpstr>A125561472R_Latest</vt:lpstr>
      <vt:lpstr>A125561480R</vt:lpstr>
      <vt:lpstr>A125561480R_Data</vt:lpstr>
      <vt:lpstr>A125561480R_Latest</vt:lpstr>
      <vt:lpstr>A125561488J</vt:lpstr>
      <vt:lpstr>A125561488J_Data</vt:lpstr>
      <vt:lpstr>A125561488J_Latest</vt:lpstr>
      <vt:lpstr>A125561496J</vt:lpstr>
      <vt:lpstr>A125561496J_Data</vt:lpstr>
      <vt:lpstr>A125561496J_Latest</vt:lpstr>
      <vt:lpstr>A125561504W</vt:lpstr>
      <vt:lpstr>A125561504W_Data</vt:lpstr>
      <vt:lpstr>A125561504W_Latest</vt:lpstr>
      <vt:lpstr>A125561512W</vt:lpstr>
      <vt:lpstr>A125561512W_Data</vt:lpstr>
      <vt:lpstr>A125561512W_Latest</vt:lpstr>
      <vt:lpstr>A125561520W</vt:lpstr>
      <vt:lpstr>A125561520W_Data</vt:lpstr>
      <vt:lpstr>A125561520W_Latest</vt:lpstr>
      <vt:lpstr>A125561528R</vt:lpstr>
      <vt:lpstr>A125561528R_Data</vt:lpstr>
      <vt:lpstr>A125561528R_Latest</vt:lpstr>
      <vt:lpstr>A125561536R</vt:lpstr>
      <vt:lpstr>A125561536R_Data</vt:lpstr>
      <vt:lpstr>A125561536R_Latest</vt:lpstr>
      <vt:lpstr>A125561544R</vt:lpstr>
      <vt:lpstr>A125561544R_Data</vt:lpstr>
      <vt:lpstr>A125561544R_Latest</vt:lpstr>
      <vt:lpstr>A125561552R</vt:lpstr>
      <vt:lpstr>A125561552R_Data</vt:lpstr>
      <vt:lpstr>A125561552R_Latest</vt:lpstr>
      <vt:lpstr>A125561560R</vt:lpstr>
      <vt:lpstr>A125561560R_Data</vt:lpstr>
      <vt:lpstr>A125561560R_Latest</vt:lpstr>
      <vt:lpstr>A125561568J</vt:lpstr>
      <vt:lpstr>A125561568J_Data</vt:lpstr>
      <vt:lpstr>A125561568J_Latest</vt:lpstr>
      <vt:lpstr>A125561576J</vt:lpstr>
      <vt:lpstr>A125561576J_Data</vt:lpstr>
      <vt:lpstr>A125561576J_Latest</vt:lpstr>
      <vt:lpstr>A125561584J</vt:lpstr>
      <vt:lpstr>A125561584J_Data</vt:lpstr>
      <vt:lpstr>A125561584J_Latest</vt:lpstr>
      <vt:lpstr>A125561592J</vt:lpstr>
      <vt:lpstr>A125561592J_Data</vt:lpstr>
      <vt:lpstr>A125561592J_Latest</vt:lpstr>
      <vt:lpstr>A125561600W</vt:lpstr>
      <vt:lpstr>A125561600W_Data</vt:lpstr>
      <vt:lpstr>A125561600W_Latest</vt:lpstr>
      <vt:lpstr>A125561608R</vt:lpstr>
      <vt:lpstr>A125561608R_Data</vt:lpstr>
      <vt:lpstr>A125561608R_Latest</vt:lpstr>
      <vt:lpstr>A125561616R</vt:lpstr>
      <vt:lpstr>A125561616R_Data</vt:lpstr>
      <vt:lpstr>A125561616R_Latest</vt:lpstr>
      <vt:lpstr>A125561624R</vt:lpstr>
      <vt:lpstr>A125561624R_Data</vt:lpstr>
      <vt:lpstr>A125561624R_Latest</vt:lpstr>
      <vt:lpstr>A125561632R</vt:lpstr>
      <vt:lpstr>A125561632R_Data</vt:lpstr>
      <vt:lpstr>A125561632R_Latest</vt:lpstr>
      <vt:lpstr>A125561640R</vt:lpstr>
      <vt:lpstr>A125561640R_Data</vt:lpstr>
      <vt:lpstr>A125561640R_Latest</vt:lpstr>
      <vt:lpstr>A125561648J</vt:lpstr>
      <vt:lpstr>A125561648J_Data</vt:lpstr>
      <vt:lpstr>A125561648J_Latest</vt:lpstr>
      <vt:lpstr>A125561656J</vt:lpstr>
      <vt:lpstr>A125561656J_Data</vt:lpstr>
      <vt:lpstr>A125561656J_Latest</vt:lpstr>
      <vt:lpstr>A125561664J</vt:lpstr>
      <vt:lpstr>A125561664J_Data</vt:lpstr>
      <vt:lpstr>A125561664J_Latest</vt:lpstr>
      <vt:lpstr>A125561672J</vt:lpstr>
      <vt:lpstr>A125561672J_Data</vt:lpstr>
      <vt:lpstr>A125561672J_Latest</vt:lpstr>
      <vt:lpstr>A125561680J</vt:lpstr>
      <vt:lpstr>A125561680J_Data</vt:lpstr>
      <vt:lpstr>A125561680J_Latest</vt:lpstr>
      <vt:lpstr>A125561688A</vt:lpstr>
      <vt:lpstr>A125561688A_Data</vt:lpstr>
      <vt:lpstr>A125561688A_Latest</vt:lpstr>
      <vt:lpstr>A125561696A</vt:lpstr>
      <vt:lpstr>A125561696A_Data</vt:lpstr>
      <vt:lpstr>A125561696A_Latest</vt:lpstr>
      <vt:lpstr>A125561704R</vt:lpstr>
      <vt:lpstr>A125561704R_Data</vt:lpstr>
      <vt:lpstr>A125561704R_Latest</vt:lpstr>
      <vt:lpstr>A125561712R</vt:lpstr>
      <vt:lpstr>A125561712R_Data</vt:lpstr>
      <vt:lpstr>A125561712R_Latest</vt:lpstr>
      <vt:lpstr>A125561720R</vt:lpstr>
      <vt:lpstr>A125561720R_Data</vt:lpstr>
      <vt:lpstr>A125561720R_Latest</vt:lpstr>
      <vt:lpstr>A125561728J</vt:lpstr>
      <vt:lpstr>A125561728J_Data</vt:lpstr>
      <vt:lpstr>A125561728J_Latest</vt:lpstr>
      <vt:lpstr>A125561736J</vt:lpstr>
      <vt:lpstr>A125561736J_Data</vt:lpstr>
      <vt:lpstr>A125561736J_Latest</vt:lpstr>
      <vt:lpstr>A125561744J</vt:lpstr>
      <vt:lpstr>A125561744J_Data</vt:lpstr>
      <vt:lpstr>A125561744J_Latest</vt:lpstr>
      <vt:lpstr>A125561752J</vt:lpstr>
      <vt:lpstr>A125561752J_Data</vt:lpstr>
      <vt:lpstr>A125561752J_Latest</vt:lpstr>
      <vt:lpstr>A125561760J</vt:lpstr>
      <vt:lpstr>A125561760J_Data</vt:lpstr>
      <vt:lpstr>A125561760J_Latest</vt:lpstr>
      <vt:lpstr>A125561768A</vt:lpstr>
      <vt:lpstr>A125561768A_Data</vt:lpstr>
      <vt:lpstr>A125561768A_Latest</vt:lpstr>
      <vt:lpstr>A125561776A</vt:lpstr>
      <vt:lpstr>A125561776A_Data</vt:lpstr>
      <vt:lpstr>A125561776A_Latest</vt:lpstr>
      <vt:lpstr>A125561784A</vt:lpstr>
      <vt:lpstr>A125561784A_Data</vt:lpstr>
      <vt:lpstr>A125561784A_Latest</vt:lpstr>
      <vt:lpstr>A125561792A</vt:lpstr>
      <vt:lpstr>A125561792A_Data</vt:lpstr>
      <vt:lpstr>A125561792A_Latest</vt:lpstr>
      <vt:lpstr>A125561800R</vt:lpstr>
      <vt:lpstr>A125561800R_Data</vt:lpstr>
      <vt:lpstr>A125561800R_Latest</vt:lpstr>
      <vt:lpstr>A125561808J</vt:lpstr>
      <vt:lpstr>A125561808J_Data</vt:lpstr>
      <vt:lpstr>A125561808J_Latest</vt:lpstr>
      <vt:lpstr>A125561816J</vt:lpstr>
      <vt:lpstr>A125561816J_Data</vt:lpstr>
      <vt:lpstr>A125561816J_Latest</vt:lpstr>
      <vt:lpstr>A125561824J</vt:lpstr>
      <vt:lpstr>A125561824J_Data</vt:lpstr>
      <vt:lpstr>A125561824J_Latest</vt:lpstr>
      <vt:lpstr>A125561832J</vt:lpstr>
      <vt:lpstr>A125561832J_Data</vt:lpstr>
      <vt:lpstr>A125561832J_Latest</vt:lpstr>
      <vt:lpstr>A125561840J</vt:lpstr>
      <vt:lpstr>A125561840J_Data</vt:lpstr>
      <vt:lpstr>A125561840J_Latest</vt:lpstr>
      <vt:lpstr>A125561848A</vt:lpstr>
      <vt:lpstr>A125561848A_Data</vt:lpstr>
      <vt:lpstr>A125561848A_Latest</vt:lpstr>
      <vt:lpstr>A125561856A</vt:lpstr>
      <vt:lpstr>A125561856A_Data</vt:lpstr>
      <vt:lpstr>A125561856A_Latest</vt:lpstr>
      <vt:lpstr>A125561864A</vt:lpstr>
      <vt:lpstr>A125561864A_Data</vt:lpstr>
      <vt:lpstr>A125561864A_Latest</vt:lpstr>
      <vt:lpstr>A125561872A</vt:lpstr>
      <vt:lpstr>A125561872A_Data</vt:lpstr>
      <vt:lpstr>A125561872A_Latest</vt:lpstr>
      <vt:lpstr>A125561880A</vt:lpstr>
      <vt:lpstr>A125561880A_Data</vt:lpstr>
      <vt:lpstr>A125561880A_Latest</vt:lpstr>
      <vt:lpstr>A125561888V</vt:lpstr>
      <vt:lpstr>A125561888V_Data</vt:lpstr>
      <vt:lpstr>A125561888V_Latest</vt:lpstr>
      <vt:lpstr>A125561896V</vt:lpstr>
      <vt:lpstr>A125561896V_Data</vt:lpstr>
      <vt:lpstr>A125561896V_Latest</vt:lpstr>
      <vt:lpstr>A125561904J</vt:lpstr>
      <vt:lpstr>A125561904J_Data</vt:lpstr>
      <vt:lpstr>A125561904J_Latest</vt:lpstr>
      <vt:lpstr>A125561912J</vt:lpstr>
      <vt:lpstr>A125561912J_Data</vt:lpstr>
      <vt:lpstr>A125561912J_Latest</vt:lpstr>
      <vt:lpstr>A125561920J</vt:lpstr>
      <vt:lpstr>A125561920J_Data</vt:lpstr>
      <vt:lpstr>A125561920J_Latest</vt:lpstr>
      <vt:lpstr>A125561928A</vt:lpstr>
      <vt:lpstr>A125561928A_Data</vt:lpstr>
      <vt:lpstr>A125561928A_Latest</vt:lpstr>
      <vt:lpstr>A125561936A</vt:lpstr>
      <vt:lpstr>A125561936A_Data</vt:lpstr>
      <vt:lpstr>A125561936A_Latest</vt:lpstr>
      <vt:lpstr>A125561944A</vt:lpstr>
      <vt:lpstr>A125561944A_Data</vt:lpstr>
      <vt:lpstr>A125561944A_Latest</vt:lpstr>
      <vt:lpstr>A125561952A</vt:lpstr>
      <vt:lpstr>A125561952A_Data</vt:lpstr>
      <vt:lpstr>A125561952A_Latest</vt:lpstr>
      <vt:lpstr>A125561960A</vt:lpstr>
      <vt:lpstr>A125561960A_Data</vt:lpstr>
      <vt:lpstr>A125561960A_Latest</vt:lpstr>
      <vt:lpstr>A125561968V</vt:lpstr>
      <vt:lpstr>A125561968V_Data</vt:lpstr>
      <vt:lpstr>A125561968V_Latest</vt:lpstr>
      <vt:lpstr>A125561976V</vt:lpstr>
      <vt:lpstr>A125561976V_Data</vt:lpstr>
      <vt:lpstr>A125561976V_Latest</vt:lpstr>
      <vt:lpstr>A125561984V</vt:lpstr>
      <vt:lpstr>A125561984V_Data</vt:lpstr>
      <vt:lpstr>A125561984V_Latest</vt:lpstr>
      <vt:lpstr>A125561992V</vt:lpstr>
      <vt:lpstr>A125561992V_Data</vt:lpstr>
      <vt:lpstr>A125561992V_Latest</vt:lpstr>
      <vt:lpstr>A125562000K</vt:lpstr>
      <vt:lpstr>A125562000K_Data</vt:lpstr>
      <vt:lpstr>A125562000K_Latest</vt:lpstr>
      <vt:lpstr>A125562008C</vt:lpstr>
      <vt:lpstr>A125562008C_Data</vt:lpstr>
      <vt:lpstr>A125562008C_Latest</vt:lpstr>
      <vt:lpstr>A125562016C</vt:lpstr>
      <vt:lpstr>A125562016C_Data</vt:lpstr>
      <vt:lpstr>A125562016C_Latest</vt:lpstr>
      <vt:lpstr>A125562024C</vt:lpstr>
      <vt:lpstr>A125562024C_Data</vt:lpstr>
      <vt:lpstr>A125562024C_Latest</vt:lpstr>
      <vt:lpstr>A125562032C</vt:lpstr>
      <vt:lpstr>A125562032C_Data</vt:lpstr>
      <vt:lpstr>A125562032C_Latest</vt:lpstr>
      <vt:lpstr>A125562040C</vt:lpstr>
      <vt:lpstr>A125562040C_Data</vt:lpstr>
      <vt:lpstr>A125562040C_Latest</vt:lpstr>
      <vt:lpstr>A125562048W</vt:lpstr>
      <vt:lpstr>A125562048W_Data</vt:lpstr>
      <vt:lpstr>A125562048W_Latest</vt:lpstr>
      <vt:lpstr>A125562056W</vt:lpstr>
      <vt:lpstr>A125562056W_Data</vt:lpstr>
      <vt:lpstr>A125562056W_Latest</vt:lpstr>
      <vt:lpstr>A125562064W</vt:lpstr>
      <vt:lpstr>A125562064W_Data</vt:lpstr>
      <vt:lpstr>A125562064W_Latest</vt:lpstr>
      <vt:lpstr>A125562072W</vt:lpstr>
      <vt:lpstr>A125562072W_Data</vt:lpstr>
      <vt:lpstr>A125562072W_Latest</vt:lpstr>
      <vt:lpstr>A125562080W</vt:lpstr>
      <vt:lpstr>A125562080W_Data</vt:lpstr>
      <vt:lpstr>A125562080W_Latest</vt:lpstr>
      <vt:lpstr>A125562088R</vt:lpstr>
      <vt:lpstr>A125562088R_Data</vt:lpstr>
      <vt:lpstr>A125562088R_Latest</vt:lpstr>
      <vt:lpstr>A125562096R</vt:lpstr>
      <vt:lpstr>A125562096R_Data</vt:lpstr>
      <vt:lpstr>A125562096R_Latest</vt:lpstr>
      <vt:lpstr>A125562104C</vt:lpstr>
      <vt:lpstr>A125562104C_Data</vt:lpstr>
      <vt:lpstr>A125562104C_Latest</vt:lpstr>
      <vt:lpstr>A125562112C</vt:lpstr>
      <vt:lpstr>A125562112C_Data</vt:lpstr>
      <vt:lpstr>A125562112C_Latest</vt:lpstr>
      <vt:lpstr>A125562120C</vt:lpstr>
      <vt:lpstr>A125562120C_Data</vt:lpstr>
      <vt:lpstr>A125562120C_Latest</vt:lpstr>
      <vt:lpstr>A125562128W</vt:lpstr>
      <vt:lpstr>A125562128W_Data</vt:lpstr>
      <vt:lpstr>A125562128W_Latest</vt:lpstr>
      <vt:lpstr>A125562136W</vt:lpstr>
      <vt:lpstr>A125562136W_Data</vt:lpstr>
      <vt:lpstr>A125562136W_Latest</vt:lpstr>
      <vt:lpstr>A125562144W</vt:lpstr>
      <vt:lpstr>A125562144W_Data</vt:lpstr>
      <vt:lpstr>A125562144W_Latest</vt:lpstr>
      <vt:lpstr>A125562152W</vt:lpstr>
      <vt:lpstr>A125562152W_Data</vt:lpstr>
      <vt:lpstr>A125562152W_Latest</vt:lpstr>
      <vt:lpstr>A125562160W</vt:lpstr>
      <vt:lpstr>A125562160W_Data</vt:lpstr>
      <vt:lpstr>A125562160W_Latest</vt:lpstr>
      <vt:lpstr>A125562168R</vt:lpstr>
      <vt:lpstr>A125562168R_Data</vt:lpstr>
      <vt:lpstr>A125562168R_Latest</vt:lpstr>
      <vt:lpstr>A125562176R</vt:lpstr>
      <vt:lpstr>A125562176R_Data</vt:lpstr>
      <vt:lpstr>A125562176R_Latest</vt:lpstr>
      <vt:lpstr>A125562184R</vt:lpstr>
      <vt:lpstr>A125562184R_Data</vt:lpstr>
      <vt:lpstr>A125562184R_Latest</vt:lpstr>
      <vt:lpstr>A125562192R</vt:lpstr>
      <vt:lpstr>A125562192R_Data</vt:lpstr>
      <vt:lpstr>A125562192R_Latest</vt:lpstr>
      <vt:lpstr>A125562200C</vt:lpstr>
      <vt:lpstr>A125562200C_Data</vt:lpstr>
      <vt:lpstr>A125562200C_Latest</vt:lpstr>
      <vt:lpstr>A125562208W</vt:lpstr>
      <vt:lpstr>A125562208W_Data</vt:lpstr>
      <vt:lpstr>A125562208W_Latest</vt:lpstr>
      <vt:lpstr>A125562216W</vt:lpstr>
      <vt:lpstr>A125562216W_Data</vt:lpstr>
      <vt:lpstr>A125562216W_Latest</vt:lpstr>
      <vt:lpstr>A125562224W</vt:lpstr>
      <vt:lpstr>A125562224W_Data</vt:lpstr>
      <vt:lpstr>A125562224W_Latest</vt:lpstr>
      <vt:lpstr>A125562232W</vt:lpstr>
      <vt:lpstr>A125562232W_Data</vt:lpstr>
      <vt:lpstr>A125562232W_Latest</vt:lpstr>
      <vt:lpstr>A125562240W</vt:lpstr>
      <vt:lpstr>A125562240W_Data</vt:lpstr>
      <vt:lpstr>A125562240W_Latest</vt:lpstr>
      <vt:lpstr>A125562248R</vt:lpstr>
      <vt:lpstr>A125562248R_Data</vt:lpstr>
      <vt:lpstr>A125562248R_Latest</vt:lpstr>
      <vt:lpstr>A125562256R</vt:lpstr>
      <vt:lpstr>A125562256R_Data</vt:lpstr>
      <vt:lpstr>A125562256R_Latest</vt:lpstr>
      <vt:lpstr>A125562264R</vt:lpstr>
      <vt:lpstr>A125562264R_Data</vt:lpstr>
      <vt:lpstr>A125562264R_Latest</vt:lpstr>
      <vt:lpstr>A125562272R</vt:lpstr>
      <vt:lpstr>A125562272R_Data</vt:lpstr>
      <vt:lpstr>A125562272R_Latest</vt:lpstr>
      <vt:lpstr>A125562280R</vt:lpstr>
      <vt:lpstr>A125562280R_Data</vt:lpstr>
      <vt:lpstr>A125562280R_Latest</vt:lpstr>
      <vt:lpstr>A125562288J</vt:lpstr>
      <vt:lpstr>A125562288J_Data</vt:lpstr>
      <vt:lpstr>A125562288J_Latest</vt:lpstr>
      <vt:lpstr>A125562296J</vt:lpstr>
      <vt:lpstr>A125562296J_Data</vt:lpstr>
      <vt:lpstr>A125562296J_Latest</vt:lpstr>
      <vt:lpstr>A125562304W</vt:lpstr>
      <vt:lpstr>A125562304W_Data</vt:lpstr>
      <vt:lpstr>A125562304W_Latest</vt:lpstr>
      <vt:lpstr>A125562312W</vt:lpstr>
      <vt:lpstr>A125562312W_Data</vt:lpstr>
      <vt:lpstr>A125562312W_Latest</vt:lpstr>
      <vt:lpstr>A125562320W</vt:lpstr>
      <vt:lpstr>A125562320W_Data</vt:lpstr>
      <vt:lpstr>A125562320W_Latest</vt:lpstr>
      <vt:lpstr>A125562328R</vt:lpstr>
      <vt:lpstr>A125562328R_Data</vt:lpstr>
      <vt:lpstr>A125562328R_Latest</vt:lpstr>
      <vt:lpstr>A125562336R</vt:lpstr>
      <vt:lpstr>A125562336R_Data</vt:lpstr>
      <vt:lpstr>A125562336R_Latest</vt:lpstr>
      <vt:lpstr>A125562344R</vt:lpstr>
      <vt:lpstr>A125562344R_Data</vt:lpstr>
      <vt:lpstr>A125562344R_Latest</vt:lpstr>
      <vt:lpstr>A125562352R</vt:lpstr>
      <vt:lpstr>A125562352R_Data</vt:lpstr>
      <vt:lpstr>A125562352R_Latest</vt:lpstr>
      <vt:lpstr>A125562360R</vt:lpstr>
      <vt:lpstr>A125562360R_Data</vt:lpstr>
      <vt:lpstr>A125562360R_Latest</vt:lpstr>
      <vt:lpstr>A125562368J</vt:lpstr>
      <vt:lpstr>A125562368J_Data</vt:lpstr>
      <vt:lpstr>A125562368J_Latest</vt:lpstr>
      <vt:lpstr>A125562376J</vt:lpstr>
      <vt:lpstr>A125562376J_Data</vt:lpstr>
      <vt:lpstr>A125562376J_Latest</vt:lpstr>
      <vt:lpstr>A125562384J</vt:lpstr>
      <vt:lpstr>A125562384J_Data</vt:lpstr>
      <vt:lpstr>A125562384J_Latest</vt:lpstr>
      <vt:lpstr>A125562392J</vt:lpstr>
      <vt:lpstr>A125562392J_Data</vt:lpstr>
      <vt:lpstr>A125562392J_Latest</vt:lpstr>
      <vt:lpstr>A125562400W</vt:lpstr>
      <vt:lpstr>A125562400W_Data</vt:lpstr>
      <vt:lpstr>A125562400W_Latest</vt:lpstr>
      <vt:lpstr>A125562408R</vt:lpstr>
      <vt:lpstr>A125562408R_Data</vt:lpstr>
      <vt:lpstr>A125562408R_Latest</vt:lpstr>
      <vt:lpstr>A125562416R</vt:lpstr>
      <vt:lpstr>A125562416R_Data</vt:lpstr>
      <vt:lpstr>A125562416R_Latest</vt:lpstr>
      <vt:lpstr>A125562424R</vt:lpstr>
      <vt:lpstr>A125562424R_Data</vt:lpstr>
      <vt:lpstr>A125562424R_Latest</vt:lpstr>
      <vt:lpstr>A125562432R</vt:lpstr>
      <vt:lpstr>A125562432R_Data</vt:lpstr>
      <vt:lpstr>A125562432R_Latest</vt:lpstr>
      <vt:lpstr>A125562440R</vt:lpstr>
      <vt:lpstr>A125562440R_Data</vt:lpstr>
      <vt:lpstr>A125562440R_Latest</vt:lpstr>
      <vt:lpstr>A125562448J</vt:lpstr>
      <vt:lpstr>A125562448J_Data</vt:lpstr>
      <vt:lpstr>A125562448J_Latest</vt:lpstr>
      <vt:lpstr>A125562456J</vt:lpstr>
      <vt:lpstr>A125562456J_Data</vt:lpstr>
      <vt:lpstr>A125562456J_Latest</vt:lpstr>
      <vt:lpstr>A125562464J</vt:lpstr>
      <vt:lpstr>A125562464J_Data</vt:lpstr>
      <vt:lpstr>A125562464J_Latest</vt:lpstr>
      <vt:lpstr>A125562472J</vt:lpstr>
      <vt:lpstr>A125562472J_Data</vt:lpstr>
      <vt:lpstr>A125562472J_Latest</vt:lpstr>
      <vt:lpstr>A125562480J</vt:lpstr>
      <vt:lpstr>A125562480J_Data</vt:lpstr>
      <vt:lpstr>A125562480J_Latest</vt:lpstr>
      <vt:lpstr>A125562488A</vt:lpstr>
      <vt:lpstr>A125562488A_Data</vt:lpstr>
      <vt:lpstr>A125562488A_Latest</vt:lpstr>
      <vt:lpstr>A125562496A</vt:lpstr>
      <vt:lpstr>A125562496A_Data</vt:lpstr>
      <vt:lpstr>A125562496A_Latest</vt:lpstr>
      <vt:lpstr>A125562504R</vt:lpstr>
      <vt:lpstr>A125562504R_Data</vt:lpstr>
      <vt:lpstr>A125562504R_Latest</vt:lpstr>
      <vt:lpstr>A125562512R</vt:lpstr>
      <vt:lpstr>A125562512R_Data</vt:lpstr>
      <vt:lpstr>A125562512R_Latest</vt:lpstr>
      <vt:lpstr>A125562520R</vt:lpstr>
      <vt:lpstr>A125562520R_Data</vt:lpstr>
      <vt:lpstr>A125562520R_Latest</vt:lpstr>
      <vt:lpstr>A125562528J</vt:lpstr>
      <vt:lpstr>A125562528J_Data</vt:lpstr>
      <vt:lpstr>A125562528J_Latest</vt:lpstr>
      <vt:lpstr>A125562536J</vt:lpstr>
      <vt:lpstr>A125562536J_Data</vt:lpstr>
      <vt:lpstr>A125562536J_Latest</vt:lpstr>
      <vt:lpstr>A125562544J</vt:lpstr>
      <vt:lpstr>A125562544J_Data</vt:lpstr>
      <vt:lpstr>A125562544J_Latest</vt:lpstr>
      <vt:lpstr>A125562552J</vt:lpstr>
      <vt:lpstr>A125562552J_Data</vt:lpstr>
      <vt:lpstr>A125562552J_Latest</vt:lpstr>
      <vt:lpstr>A125562560J</vt:lpstr>
      <vt:lpstr>A125562560J_Data</vt:lpstr>
      <vt:lpstr>A125562560J_Latest</vt:lpstr>
      <vt:lpstr>A125562568A</vt:lpstr>
      <vt:lpstr>A125562568A_Data</vt:lpstr>
      <vt:lpstr>A125562568A_Latest</vt:lpstr>
      <vt:lpstr>A125562576A</vt:lpstr>
      <vt:lpstr>A125562576A_Data</vt:lpstr>
      <vt:lpstr>A125562576A_Latest</vt:lpstr>
      <vt:lpstr>A125562584A</vt:lpstr>
      <vt:lpstr>A125562584A_Data</vt:lpstr>
      <vt:lpstr>A125562584A_Latest</vt:lpstr>
      <vt:lpstr>A125562592A</vt:lpstr>
      <vt:lpstr>A125562592A_Data</vt:lpstr>
      <vt:lpstr>A125562592A_Latest</vt:lpstr>
      <vt:lpstr>A125562600R</vt:lpstr>
      <vt:lpstr>A125562600R_Data</vt:lpstr>
      <vt:lpstr>A125562600R_Latest</vt:lpstr>
      <vt:lpstr>A125562608J</vt:lpstr>
      <vt:lpstr>A125562608J_Data</vt:lpstr>
      <vt:lpstr>A125562608J_Latest</vt:lpstr>
      <vt:lpstr>A125562616J</vt:lpstr>
      <vt:lpstr>A125562616J_Data</vt:lpstr>
      <vt:lpstr>A125562616J_Latest</vt:lpstr>
      <vt:lpstr>A125562624J</vt:lpstr>
      <vt:lpstr>A125562624J_Data</vt:lpstr>
      <vt:lpstr>A125562624J_Latest</vt:lpstr>
      <vt:lpstr>A125562632J</vt:lpstr>
      <vt:lpstr>A125562632J_Data</vt:lpstr>
      <vt:lpstr>A125562632J_Latest</vt:lpstr>
      <vt:lpstr>A125562640J</vt:lpstr>
      <vt:lpstr>A125562640J_Data</vt:lpstr>
      <vt:lpstr>A125562640J_Latest</vt:lpstr>
      <vt:lpstr>A125562648A</vt:lpstr>
      <vt:lpstr>A125562648A_Data</vt:lpstr>
      <vt:lpstr>A125562648A_Latest</vt:lpstr>
      <vt:lpstr>A125562656A</vt:lpstr>
      <vt:lpstr>A125562656A_Data</vt:lpstr>
      <vt:lpstr>A125562656A_Latest</vt:lpstr>
      <vt:lpstr>A125562664A</vt:lpstr>
      <vt:lpstr>A125562664A_Data</vt:lpstr>
      <vt:lpstr>A125562664A_Latest</vt:lpstr>
      <vt:lpstr>A125562672A</vt:lpstr>
      <vt:lpstr>A125562672A_Data</vt:lpstr>
      <vt:lpstr>A125562672A_Latest</vt:lpstr>
      <vt:lpstr>A125562680A</vt:lpstr>
      <vt:lpstr>A125562680A_Data</vt:lpstr>
      <vt:lpstr>A125562680A_Latest</vt:lpstr>
      <vt:lpstr>A125562688V</vt:lpstr>
      <vt:lpstr>A125562688V_Data</vt:lpstr>
      <vt:lpstr>A125562688V_Latest</vt:lpstr>
      <vt:lpstr>A125562696V</vt:lpstr>
      <vt:lpstr>A125562696V_Data</vt:lpstr>
      <vt:lpstr>A125562696V_Latest</vt:lpstr>
      <vt:lpstr>A125562704J</vt:lpstr>
      <vt:lpstr>A125562704J_Data</vt:lpstr>
      <vt:lpstr>A125562704J_Latest</vt:lpstr>
      <vt:lpstr>A125562712J</vt:lpstr>
      <vt:lpstr>A125562712J_Data</vt:lpstr>
      <vt:lpstr>A125562712J_Latest</vt:lpstr>
      <vt:lpstr>A125562720J</vt:lpstr>
      <vt:lpstr>A125562720J_Data</vt:lpstr>
      <vt:lpstr>A125562720J_Latest</vt:lpstr>
      <vt:lpstr>A125562728A</vt:lpstr>
      <vt:lpstr>A125562728A_Data</vt:lpstr>
      <vt:lpstr>A125562728A_Latest</vt:lpstr>
      <vt:lpstr>A125562736A</vt:lpstr>
      <vt:lpstr>A125562736A_Data</vt:lpstr>
      <vt:lpstr>A125562736A_Latest</vt:lpstr>
      <vt:lpstr>A125562744A</vt:lpstr>
      <vt:lpstr>A125562744A_Data</vt:lpstr>
      <vt:lpstr>A125562744A_Latest</vt:lpstr>
      <vt:lpstr>A125562752A</vt:lpstr>
      <vt:lpstr>A125562752A_Data</vt:lpstr>
      <vt:lpstr>A125562752A_Latest</vt:lpstr>
      <vt:lpstr>A125562760A</vt:lpstr>
      <vt:lpstr>A125562760A_Data</vt:lpstr>
      <vt:lpstr>A125562760A_Latest</vt:lpstr>
      <vt:lpstr>A125562768V</vt:lpstr>
      <vt:lpstr>A125562768V_Data</vt:lpstr>
      <vt:lpstr>A125562768V_Latest</vt:lpstr>
      <vt:lpstr>A125562776V</vt:lpstr>
      <vt:lpstr>A125562776V_Data</vt:lpstr>
      <vt:lpstr>A125562776V_Latest</vt:lpstr>
      <vt:lpstr>A125562784V</vt:lpstr>
      <vt:lpstr>A125562784V_Data</vt:lpstr>
      <vt:lpstr>A125562784V_Latest</vt:lpstr>
      <vt:lpstr>A125562792V</vt:lpstr>
      <vt:lpstr>A125562792V_Data</vt:lpstr>
      <vt:lpstr>A125562792V_Latest</vt:lpstr>
      <vt:lpstr>A125562800J</vt:lpstr>
      <vt:lpstr>A125562800J_Data</vt:lpstr>
      <vt:lpstr>A125562800J_Latest</vt:lpstr>
      <vt:lpstr>A125562808A</vt:lpstr>
      <vt:lpstr>A125562808A_Data</vt:lpstr>
      <vt:lpstr>A125562808A_Latest</vt:lpstr>
      <vt:lpstr>A125562816A</vt:lpstr>
      <vt:lpstr>A125562816A_Data</vt:lpstr>
      <vt:lpstr>A125562816A_Latest</vt:lpstr>
      <vt:lpstr>A125562824A</vt:lpstr>
      <vt:lpstr>A125562824A_Data</vt:lpstr>
      <vt:lpstr>A125562824A_Latest</vt:lpstr>
      <vt:lpstr>A125562832A</vt:lpstr>
      <vt:lpstr>A125562832A_Data</vt:lpstr>
      <vt:lpstr>A125562832A_Latest</vt:lpstr>
      <vt:lpstr>A125562840A</vt:lpstr>
      <vt:lpstr>A125562840A_Data</vt:lpstr>
      <vt:lpstr>A125562840A_Latest</vt:lpstr>
      <vt:lpstr>A125562848V</vt:lpstr>
      <vt:lpstr>A125562848V_Data</vt:lpstr>
      <vt:lpstr>A125562848V_Latest</vt:lpstr>
      <vt:lpstr>A125562856V</vt:lpstr>
      <vt:lpstr>A125562856V_Data</vt:lpstr>
      <vt:lpstr>A125562856V_Latest</vt:lpstr>
      <vt:lpstr>A125562864V</vt:lpstr>
      <vt:lpstr>A125562864V_Data</vt:lpstr>
      <vt:lpstr>A125562864V_Latest</vt:lpstr>
      <vt:lpstr>A125562872V</vt:lpstr>
      <vt:lpstr>A125562872V_Data</vt:lpstr>
      <vt:lpstr>A125562872V_Latest</vt:lpstr>
      <vt:lpstr>A125562880V</vt:lpstr>
      <vt:lpstr>A125562880V_Data</vt:lpstr>
      <vt:lpstr>A125562880V_Latest</vt:lpstr>
      <vt:lpstr>A125562888L</vt:lpstr>
      <vt:lpstr>A125562888L_Data</vt:lpstr>
      <vt:lpstr>A125562888L_Latest</vt:lpstr>
      <vt:lpstr>A125562896L</vt:lpstr>
      <vt:lpstr>A125562896L_Data</vt:lpstr>
      <vt:lpstr>A125562896L_Latest</vt:lpstr>
      <vt:lpstr>A125562904A</vt:lpstr>
      <vt:lpstr>A125562904A_Data</vt:lpstr>
      <vt:lpstr>A125562904A_Latest</vt:lpstr>
      <vt:lpstr>A125562912A</vt:lpstr>
      <vt:lpstr>A125562912A_Data</vt:lpstr>
      <vt:lpstr>A125562912A_Latest</vt:lpstr>
      <vt:lpstr>A125562920A</vt:lpstr>
      <vt:lpstr>A125562920A_Data</vt:lpstr>
      <vt:lpstr>A125562920A_Latest</vt:lpstr>
      <vt:lpstr>A125562928V</vt:lpstr>
      <vt:lpstr>A125562928V_Data</vt:lpstr>
      <vt:lpstr>A125562928V_Latest</vt:lpstr>
      <vt:lpstr>A125562936V</vt:lpstr>
      <vt:lpstr>A125562936V_Data</vt:lpstr>
      <vt:lpstr>A125562936V_Latest</vt:lpstr>
      <vt:lpstr>A125562944V</vt:lpstr>
      <vt:lpstr>A125562944V_Data</vt:lpstr>
      <vt:lpstr>A125562944V_Latest</vt:lpstr>
      <vt:lpstr>A125562952V</vt:lpstr>
      <vt:lpstr>A125562952V_Data</vt:lpstr>
      <vt:lpstr>A125562952V_Latest</vt:lpstr>
      <vt:lpstr>A125562960V</vt:lpstr>
      <vt:lpstr>A125562960V_Data</vt:lpstr>
      <vt:lpstr>A125562960V_Latest</vt:lpstr>
      <vt:lpstr>A125562968L</vt:lpstr>
      <vt:lpstr>A125562968L_Data</vt:lpstr>
      <vt:lpstr>A125562968L_Latest</vt:lpstr>
      <vt:lpstr>A125562976L</vt:lpstr>
      <vt:lpstr>A125562976L_Data</vt:lpstr>
      <vt:lpstr>A125562976L_Latest</vt:lpstr>
      <vt:lpstr>A125562984L</vt:lpstr>
      <vt:lpstr>A125562984L_Data</vt:lpstr>
      <vt:lpstr>A125562984L_Latest</vt:lpstr>
      <vt:lpstr>A125562992L</vt:lpstr>
      <vt:lpstr>A125562992L_Data</vt:lpstr>
      <vt:lpstr>A125562992L_Latest</vt:lpstr>
      <vt:lpstr>A125563000C</vt:lpstr>
      <vt:lpstr>A125563000C_Data</vt:lpstr>
      <vt:lpstr>A125563000C_Latest</vt:lpstr>
      <vt:lpstr>A125563008W</vt:lpstr>
      <vt:lpstr>A125563008W_Data</vt:lpstr>
      <vt:lpstr>A125563008W_Latest</vt:lpstr>
      <vt:lpstr>A125563016W</vt:lpstr>
      <vt:lpstr>A125563016W_Data</vt:lpstr>
      <vt:lpstr>A125563016W_Latest</vt:lpstr>
      <vt:lpstr>A125563024W</vt:lpstr>
      <vt:lpstr>A125563024W_Data</vt:lpstr>
      <vt:lpstr>A125563024W_Latest</vt:lpstr>
      <vt:lpstr>A125563032W</vt:lpstr>
      <vt:lpstr>A125563032W_Data</vt:lpstr>
      <vt:lpstr>A125563032W_Latest</vt:lpstr>
      <vt:lpstr>A125563040W</vt:lpstr>
      <vt:lpstr>A125563040W_Data</vt:lpstr>
      <vt:lpstr>A125563040W_Latest</vt:lpstr>
      <vt:lpstr>A125563048R</vt:lpstr>
      <vt:lpstr>A125563048R_Data</vt:lpstr>
      <vt:lpstr>A125563048R_Latest</vt:lpstr>
      <vt:lpstr>A125563056R</vt:lpstr>
      <vt:lpstr>A125563056R_Data</vt:lpstr>
      <vt:lpstr>A125563056R_Latest</vt:lpstr>
      <vt:lpstr>A125563064R</vt:lpstr>
      <vt:lpstr>A125563064R_Data</vt:lpstr>
      <vt:lpstr>A125563064R_Latest</vt:lpstr>
      <vt:lpstr>A125563072R</vt:lpstr>
      <vt:lpstr>A125563072R_Data</vt:lpstr>
      <vt:lpstr>A125563072R_Latest</vt:lpstr>
      <vt:lpstr>A125563080R</vt:lpstr>
      <vt:lpstr>A125563080R_Data</vt:lpstr>
      <vt:lpstr>A125563080R_Latest</vt:lpstr>
      <vt:lpstr>A125563088J</vt:lpstr>
      <vt:lpstr>A125563088J_Data</vt:lpstr>
      <vt:lpstr>A125563088J_Latest</vt:lpstr>
      <vt:lpstr>A125563096J</vt:lpstr>
      <vt:lpstr>A125563096J_Data</vt:lpstr>
      <vt:lpstr>A125563096J_Latest</vt:lpstr>
      <vt:lpstr>A125563104W</vt:lpstr>
      <vt:lpstr>A125563104W_Data</vt:lpstr>
      <vt:lpstr>A125563104W_Latest</vt:lpstr>
      <vt:lpstr>A125563112W</vt:lpstr>
      <vt:lpstr>A125563112W_Data</vt:lpstr>
      <vt:lpstr>A125563112W_Latest</vt:lpstr>
      <vt:lpstr>A125563120W</vt:lpstr>
      <vt:lpstr>A125563120W_Data</vt:lpstr>
      <vt:lpstr>A125563120W_Latest</vt:lpstr>
      <vt:lpstr>A125563128R</vt:lpstr>
      <vt:lpstr>A125563128R_Data</vt:lpstr>
      <vt:lpstr>A125563128R_Latest</vt:lpstr>
      <vt:lpstr>A125563136R</vt:lpstr>
      <vt:lpstr>A125563136R_Data</vt:lpstr>
      <vt:lpstr>A125563136R_Latest</vt:lpstr>
      <vt:lpstr>A125563144R</vt:lpstr>
      <vt:lpstr>A125563144R_Data</vt:lpstr>
      <vt:lpstr>A125563144R_Latest</vt:lpstr>
      <vt:lpstr>A125563152R</vt:lpstr>
      <vt:lpstr>A125563152R_Data</vt:lpstr>
      <vt:lpstr>A125563152R_Latest</vt:lpstr>
      <vt:lpstr>A125563160R</vt:lpstr>
      <vt:lpstr>A125563160R_Data</vt:lpstr>
      <vt:lpstr>A125563160R_Latest</vt:lpstr>
      <vt:lpstr>A125563168J</vt:lpstr>
      <vt:lpstr>A125563168J_Data</vt:lpstr>
      <vt:lpstr>A125563168J_Latest</vt:lpstr>
      <vt:lpstr>A125563176J</vt:lpstr>
      <vt:lpstr>A125563176J_Data</vt:lpstr>
      <vt:lpstr>A125563176J_Latest</vt:lpstr>
      <vt:lpstr>A125563184J</vt:lpstr>
      <vt:lpstr>A125563184J_Data</vt:lpstr>
      <vt:lpstr>A125563184J_Latest</vt:lpstr>
      <vt:lpstr>A125563192J</vt:lpstr>
      <vt:lpstr>A125563192J_Data</vt:lpstr>
      <vt:lpstr>A125563192J_Latest</vt:lpstr>
      <vt:lpstr>A125563200W</vt:lpstr>
      <vt:lpstr>A125563200W_Data</vt:lpstr>
      <vt:lpstr>A125563200W_Latest</vt:lpstr>
      <vt:lpstr>A125563208R</vt:lpstr>
      <vt:lpstr>A125563208R_Data</vt:lpstr>
      <vt:lpstr>A125563208R_Latest</vt:lpstr>
      <vt:lpstr>A125563216R</vt:lpstr>
      <vt:lpstr>A125563216R_Data</vt:lpstr>
      <vt:lpstr>A125563216R_Latest</vt:lpstr>
      <vt:lpstr>A125563224R</vt:lpstr>
      <vt:lpstr>A125563224R_Data</vt:lpstr>
      <vt:lpstr>A125563224R_Latest</vt:lpstr>
      <vt:lpstr>A125563232R</vt:lpstr>
      <vt:lpstr>A125563232R_Data</vt:lpstr>
      <vt:lpstr>A125563232R_Latest</vt:lpstr>
      <vt:lpstr>A125563240R</vt:lpstr>
      <vt:lpstr>A125563240R_Data</vt:lpstr>
      <vt:lpstr>A125563240R_Latest</vt:lpstr>
      <vt:lpstr>A125563248J</vt:lpstr>
      <vt:lpstr>A125563248J_Data</vt:lpstr>
      <vt:lpstr>A125563248J_Latest</vt:lpstr>
      <vt:lpstr>A125563256J</vt:lpstr>
      <vt:lpstr>A125563256J_Data</vt:lpstr>
      <vt:lpstr>A125563256J_Latest</vt:lpstr>
      <vt:lpstr>A125563264J</vt:lpstr>
      <vt:lpstr>A125563264J_Data</vt:lpstr>
      <vt:lpstr>A125563264J_Latest</vt:lpstr>
      <vt:lpstr>A125563272J</vt:lpstr>
      <vt:lpstr>A125563272J_Data</vt:lpstr>
      <vt:lpstr>A125563272J_Latest</vt:lpstr>
      <vt:lpstr>A125563280J</vt:lpstr>
      <vt:lpstr>A125563280J_Data</vt:lpstr>
      <vt:lpstr>A125563280J_Latest</vt:lpstr>
      <vt:lpstr>A125563288A</vt:lpstr>
      <vt:lpstr>A125563288A_Data</vt:lpstr>
      <vt:lpstr>A125563288A_Latest</vt:lpstr>
      <vt:lpstr>A125563296A</vt:lpstr>
      <vt:lpstr>A125563296A_Data</vt:lpstr>
      <vt:lpstr>A125563296A_Latest</vt:lpstr>
      <vt:lpstr>A125563304R</vt:lpstr>
      <vt:lpstr>A125563304R_Data</vt:lpstr>
      <vt:lpstr>A125563304R_Latest</vt:lpstr>
      <vt:lpstr>A125563312R</vt:lpstr>
      <vt:lpstr>A125563312R_Data</vt:lpstr>
      <vt:lpstr>A125563312R_Latest</vt:lpstr>
      <vt:lpstr>A125563320R</vt:lpstr>
      <vt:lpstr>A125563320R_Data</vt:lpstr>
      <vt:lpstr>A125563320R_Latest</vt:lpstr>
      <vt:lpstr>A125563328J</vt:lpstr>
      <vt:lpstr>A125563328J_Data</vt:lpstr>
      <vt:lpstr>A125563328J_Latest</vt:lpstr>
      <vt:lpstr>A125563336J</vt:lpstr>
      <vt:lpstr>A125563336J_Data</vt:lpstr>
      <vt:lpstr>A125563336J_Latest</vt:lpstr>
      <vt:lpstr>A125563344J</vt:lpstr>
      <vt:lpstr>A125563344J_Data</vt:lpstr>
      <vt:lpstr>A125563344J_Latest</vt:lpstr>
      <vt:lpstr>A125563352J</vt:lpstr>
      <vt:lpstr>A125563352J_Data</vt:lpstr>
      <vt:lpstr>A125563352J_Latest</vt:lpstr>
      <vt:lpstr>A125563360J</vt:lpstr>
      <vt:lpstr>A125563360J_Data</vt:lpstr>
      <vt:lpstr>A125563360J_Latest</vt:lpstr>
      <vt:lpstr>A125563368A</vt:lpstr>
      <vt:lpstr>A125563368A_Data</vt:lpstr>
      <vt:lpstr>A125563368A_Latest</vt:lpstr>
      <vt:lpstr>A125563376A</vt:lpstr>
      <vt:lpstr>A125563376A_Data</vt:lpstr>
      <vt:lpstr>A125563376A_Latest</vt:lpstr>
      <vt:lpstr>A125563384A</vt:lpstr>
      <vt:lpstr>A125563384A_Data</vt:lpstr>
      <vt:lpstr>A125563384A_Latest</vt:lpstr>
      <vt:lpstr>A125563392A</vt:lpstr>
      <vt:lpstr>A125563392A_Data</vt:lpstr>
      <vt:lpstr>A125563392A_Latest</vt:lpstr>
      <vt:lpstr>A125563400R</vt:lpstr>
      <vt:lpstr>A125563400R_Data</vt:lpstr>
      <vt:lpstr>A125563400R_Latest</vt:lpstr>
      <vt:lpstr>A125563408J</vt:lpstr>
      <vt:lpstr>A125563408J_Data</vt:lpstr>
      <vt:lpstr>A125563408J_Latest</vt:lpstr>
      <vt:lpstr>A125563416J</vt:lpstr>
      <vt:lpstr>A125563416J_Data</vt:lpstr>
      <vt:lpstr>A125563416J_Latest</vt:lpstr>
      <vt:lpstr>A125563424J</vt:lpstr>
      <vt:lpstr>A125563424J_Data</vt:lpstr>
      <vt:lpstr>A125563424J_Latest</vt:lpstr>
      <vt:lpstr>A125563432J</vt:lpstr>
      <vt:lpstr>A125563432J_Data</vt:lpstr>
      <vt:lpstr>A125563432J_Latest</vt:lpstr>
      <vt:lpstr>A125563440J</vt:lpstr>
      <vt:lpstr>A125563440J_Data</vt:lpstr>
      <vt:lpstr>A125563440J_Latest</vt:lpstr>
      <vt:lpstr>A125563448A</vt:lpstr>
      <vt:lpstr>A125563448A_Data</vt:lpstr>
      <vt:lpstr>A125563448A_Latest</vt:lpstr>
      <vt:lpstr>A125563456A</vt:lpstr>
      <vt:lpstr>A125563456A_Data</vt:lpstr>
      <vt:lpstr>A125563456A_Latest</vt:lpstr>
      <vt:lpstr>A125563464A</vt:lpstr>
      <vt:lpstr>A125563464A_Data</vt:lpstr>
      <vt:lpstr>A125563464A_Latest</vt:lpstr>
      <vt:lpstr>A125563472A</vt:lpstr>
      <vt:lpstr>A125563472A_Data</vt:lpstr>
      <vt:lpstr>A125563472A_Latest</vt:lpstr>
      <vt:lpstr>A125563480A</vt:lpstr>
      <vt:lpstr>A125563480A_Data</vt:lpstr>
      <vt:lpstr>A125563480A_Latest</vt:lpstr>
      <vt:lpstr>A125563488V</vt:lpstr>
      <vt:lpstr>A125563488V_Data</vt:lpstr>
      <vt:lpstr>A125563488V_Latest</vt:lpstr>
      <vt:lpstr>A125563496V</vt:lpstr>
      <vt:lpstr>A125563496V_Data</vt:lpstr>
      <vt:lpstr>A125563496V_Latest</vt:lpstr>
      <vt:lpstr>A125563504J</vt:lpstr>
      <vt:lpstr>A125563504J_Data</vt:lpstr>
      <vt:lpstr>A125563504J_Latest</vt:lpstr>
      <vt:lpstr>A125563512J</vt:lpstr>
      <vt:lpstr>A125563512J_Data</vt:lpstr>
      <vt:lpstr>A125563512J_Latest</vt:lpstr>
      <vt:lpstr>A125563520J</vt:lpstr>
      <vt:lpstr>A125563520J_Data</vt:lpstr>
      <vt:lpstr>A125563520J_Latest</vt:lpstr>
      <vt:lpstr>A125563528A</vt:lpstr>
      <vt:lpstr>A125563528A_Data</vt:lpstr>
      <vt:lpstr>A125563528A_Latest</vt:lpstr>
      <vt:lpstr>A125563536A</vt:lpstr>
      <vt:lpstr>A125563536A_Data</vt:lpstr>
      <vt:lpstr>A125563536A_Latest</vt:lpstr>
      <vt:lpstr>A125563544A</vt:lpstr>
      <vt:lpstr>A125563544A_Data</vt:lpstr>
      <vt:lpstr>A125563544A_Latest</vt:lpstr>
      <vt:lpstr>A125563552A</vt:lpstr>
      <vt:lpstr>A125563552A_Data</vt:lpstr>
      <vt:lpstr>A125563552A_Latest</vt:lpstr>
      <vt:lpstr>A125563560A</vt:lpstr>
      <vt:lpstr>A125563560A_Data</vt:lpstr>
      <vt:lpstr>A125563560A_Latest</vt:lpstr>
      <vt:lpstr>A125563568V</vt:lpstr>
      <vt:lpstr>A125563568V_Data</vt:lpstr>
      <vt:lpstr>A125563568V_Latest</vt:lpstr>
      <vt:lpstr>A125563576V</vt:lpstr>
      <vt:lpstr>A125563576V_Data</vt:lpstr>
      <vt:lpstr>A125563576V_Latest</vt:lpstr>
      <vt:lpstr>A125563584V</vt:lpstr>
      <vt:lpstr>A125563584V_Data</vt:lpstr>
      <vt:lpstr>A125563584V_Latest</vt:lpstr>
      <vt:lpstr>A125563592V</vt:lpstr>
      <vt:lpstr>A125563592V_Data</vt:lpstr>
      <vt:lpstr>A125563592V_Latest</vt:lpstr>
      <vt:lpstr>A125563600J</vt:lpstr>
      <vt:lpstr>A125563600J_Data</vt:lpstr>
      <vt:lpstr>A125563600J_Latest</vt:lpstr>
      <vt:lpstr>A125563608A</vt:lpstr>
      <vt:lpstr>A125563608A_Data</vt:lpstr>
      <vt:lpstr>A125563608A_Latest</vt:lpstr>
      <vt:lpstr>A125563616A</vt:lpstr>
      <vt:lpstr>A125563616A_Data</vt:lpstr>
      <vt:lpstr>A125563616A_Latest</vt:lpstr>
      <vt:lpstr>A125563624A</vt:lpstr>
      <vt:lpstr>A125563624A_Data</vt:lpstr>
      <vt:lpstr>A125563624A_Latest</vt:lpstr>
      <vt:lpstr>A125563632A</vt:lpstr>
      <vt:lpstr>A125563632A_Data</vt:lpstr>
      <vt:lpstr>A125563632A_Latest</vt:lpstr>
      <vt:lpstr>A125563640A</vt:lpstr>
      <vt:lpstr>A125563640A_Data</vt:lpstr>
      <vt:lpstr>A125563640A_Latest</vt:lpstr>
      <vt:lpstr>A125563648V</vt:lpstr>
      <vt:lpstr>A125563648V_Data</vt:lpstr>
      <vt:lpstr>A125563648V_Latest</vt:lpstr>
      <vt:lpstr>A125563656V</vt:lpstr>
      <vt:lpstr>A125563656V_Data</vt:lpstr>
      <vt:lpstr>A125563656V_Latest</vt:lpstr>
      <vt:lpstr>A125563664V</vt:lpstr>
      <vt:lpstr>A125563664V_Data</vt:lpstr>
      <vt:lpstr>A125563664V_Latest</vt:lpstr>
      <vt:lpstr>A125563672V</vt:lpstr>
      <vt:lpstr>A125563672V_Data</vt:lpstr>
      <vt:lpstr>A125563672V_Latest</vt:lpstr>
      <vt:lpstr>A125563680V</vt:lpstr>
      <vt:lpstr>A125563680V_Data</vt:lpstr>
      <vt:lpstr>A125563680V_Latest</vt:lpstr>
      <vt:lpstr>A125563688L</vt:lpstr>
      <vt:lpstr>A125563688L_Data</vt:lpstr>
      <vt:lpstr>A125563688L_Latest</vt:lpstr>
      <vt:lpstr>A125563696L</vt:lpstr>
      <vt:lpstr>A125563696L_Data</vt:lpstr>
      <vt:lpstr>A125563696L_Latest</vt:lpstr>
      <vt:lpstr>A125563704A</vt:lpstr>
      <vt:lpstr>A125563704A_Data</vt:lpstr>
      <vt:lpstr>A125563704A_Latest</vt:lpstr>
      <vt:lpstr>A125563712A</vt:lpstr>
      <vt:lpstr>A125563712A_Data</vt:lpstr>
      <vt:lpstr>A125563712A_Latest</vt:lpstr>
      <vt:lpstr>A125563720A</vt:lpstr>
      <vt:lpstr>A125563720A_Data</vt:lpstr>
      <vt:lpstr>A125563720A_Latest</vt:lpstr>
      <vt:lpstr>A125563728V</vt:lpstr>
      <vt:lpstr>A125563728V_Data</vt:lpstr>
      <vt:lpstr>A125563728V_Latest</vt:lpstr>
      <vt:lpstr>A125563736V</vt:lpstr>
      <vt:lpstr>A125563736V_Data</vt:lpstr>
      <vt:lpstr>A125563736V_Latest</vt:lpstr>
      <vt:lpstr>A125563744V</vt:lpstr>
      <vt:lpstr>A125563744V_Data</vt:lpstr>
      <vt:lpstr>A125563744V_Latest</vt:lpstr>
      <vt:lpstr>A125563752V</vt:lpstr>
      <vt:lpstr>A125563752V_Data</vt:lpstr>
      <vt:lpstr>A125563752V_Latest</vt:lpstr>
      <vt:lpstr>A125563760V</vt:lpstr>
      <vt:lpstr>A125563760V_Data</vt:lpstr>
      <vt:lpstr>A125563760V_Latest</vt:lpstr>
      <vt:lpstr>A125563768L</vt:lpstr>
      <vt:lpstr>A125563768L_Data</vt:lpstr>
      <vt:lpstr>A125563768L_Latest</vt:lpstr>
      <vt:lpstr>A125563776L</vt:lpstr>
      <vt:lpstr>A125563776L_Data</vt:lpstr>
      <vt:lpstr>A125563776L_Latest</vt:lpstr>
      <vt:lpstr>A125563784L</vt:lpstr>
      <vt:lpstr>A125563784L_Data</vt:lpstr>
      <vt:lpstr>A125563784L_Latest</vt:lpstr>
      <vt:lpstr>A125563792L</vt:lpstr>
      <vt:lpstr>A125563792L_Data</vt:lpstr>
      <vt:lpstr>A125563792L_Latest</vt:lpstr>
      <vt:lpstr>A125563800A</vt:lpstr>
      <vt:lpstr>A125563800A_Data</vt:lpstr>
      <vt:lpstr>A125563800A_Latest</vt:lpstr>
      <vt:lpstr>A125563808V</vt:lpstr>
      <vt:lpstr>A125563808V_Data</vt:lpstr>
      <vt:lpstr>A125563808V_Latest</vt:lpstr>
      <vt:lpstr>A125563816V</vt:lpstr>
      <vt:lpstr>A125563816V_Data</vt:lpstr>
      <vt:lpstr>A125563816V_Latest</vt:lpstr>
      <vt:lpstr>A125563824V</vt:lpstr>
      <vt:lpstr>A125563824V_Data</vt:lpstr>
      <vt:lpstr>A125563824V_Latest</vt:lpstr>
      <vt:lpstr>A125563832V</vt:lpstr>
      <vt:lpstr>A125563832V_Data</vt:lpstr>
      <vt:lpstr>A125563832V_Latest</vt:lpstr>
      <vt:lpstr>A125563840V</vt:lpstr>
      <vt:lpstr>A125563840V_Data</vt:lpstr>
      <vt:lpstr>A125563840V_Latest</vt:lpstr>
      <vt:lpstr>A125563848L</vt:lpstr>
      <vt:lpstr>A125563848L_Data</vt:lpstr>
      <vt:lpstr>A125563848L_Latest</vt:lpstr>
      <vt:lpstr>A125563856L</vt:lpstr>
      <vt:lpstr>A125563856L_Data</vt:lpstr>
      <vt:lpstr>A125563856L_Latest</vt:lpstr>
      <vt:lpstr>A125563864L</vt:lpstr>
      <vt:lpstr>A125563864L_Data</vt:lpstr>
      <vt:lpstr>A125563864L_Latest</vt:lpstr>
      <vt:lpstr>A125563872L</vt:lpstr>
      <vt:lpstr>A125563872L_Data</vt:lpstr>
      <vt:lpstr>A125563872L_Latest</vt:lpstr>
      <vt:lpstr>A125563880L</vt:lpstr>
      <vt:lpstr>A125563880L_Data</vt:lpstr>
      <vt:lpstr>A125563880L_Latest</vt:lpstr>
      <vt:lpstr>A125563888F</vt:lpstr>
      <vt:lpstr>A125563888F_Data</vt:lpstr>
      <vt:lpstr>A125563888F_Latest</vt:lpstr>
      <vt:lpstr>A125563896F</vt:lpstr>
      <vt:lpstr>A125563896F_Data</vt:lpstr>
      <vt:lpstr>A125563896F_Latest</vt:lpstr>
      <vt:lpstr>A125563904V</vt:lpstr>
      <vt:lpstr>A125563904V_Data</vt:lpstr>
      <vt:lpstr>A125563904V_Latest</vt:lpstr>
      <vt:lpstr>A125563912V</vt:lpstr>
      <vt:lpstr>A125563912V_Data</vt:lpstr>
      <vt:lpstr>A125563912V_Latest</vt:lpstr>
      <vt:lpstr>A125563920V</vt:lpstr>
      <vt:lpstr>A125563920V_Data</vt:lpstr>
      <vt:lpstr>A125563920V_Latest</vt:lpstr>
      <vt:lpstr>A125563928L</vt:lpstr>
      <vt:lpstr>A125563928L_Data</vt:lpstr>
      <vt:lpstr>A125563928L_Latest</vt:lpstr>
      <vt:lpstr>A125563936L</vt:lpstr>
      <vt:lpstr>A125563936L_Data</vt:lpstr>
      <vt:lpstr>A125563936L_Latest</vt:lpstr>
      <vt:lpstr>A125563944L</vt:lpstr>
      <vt:lpstr>A125563944L_Data</vt:lpstr>
      <vt:lpstr>A125563944L_Latest</vt:lpstr>
      <vt:lpstr>A125563952L</vt:lpstr>
      <vt:lpstr>A125563952L_Data</vt:lpstr>
      <vt:lpstr>A125563952L_Latest</vt:lpstr>
      <vt:lpstr>A125563960L</vt:lpstr>
      <vt:lpstr>A125563960L_Data</vt:lpstr>
      <vt:lpstr>A125563960L_Latest</vt:lpstr>
      <vt:lpstr>A125563968F</vt:lpstr>
      <vt:lpstr>A125563968F_Data</vt:lpstr>
      <vt:lpstr>A125563968F_Latest</vt:lpstr>
      <vt:lpstr>A125563976F</vt:lpstr>
      <vt:lpstr>A125563976F_Data</vt:lpstr>
      <vt:lpstr>A125563976F_Latest</vt:lpstr>
      <vt:lpstr>A125563984F</vt:lpstr>
      <vt:lpstr>A125563984F_Data</vt:lpstr>
      <vt:lpstr>A125563984F_Latest</vt:lpstr>
      <vt:lpstr>A125563992F</vt:lpstr>
      <vt:lpstr>A125563992F_Data</vt:lpstr>
      <vt:lpstr>A125563992F_Latest</vt:lpstr>
      <vt:lpstr>A125564000W</vt:lpstr>
      <vt:lpstr>A125564000W_Data</vt:lpstr>
      <vt:lpstr>A125564000W_Latest</vt:lpstr>
      <vt:lpstr>A125564008R</vt:lpstr>
      <vt:lpstr>A125564008R_Data</vt:lpstr>
      <vt:lpstr>A125564008R_Latest</vt:lpstr>
      <vt:lpstr>A125564016R</vt:lpstr>
      <vt:lpstr>A125564016R_Data</vt:lpstr>
      <vt:lpstr>A125564016R_Latest</vt:lpstr>
      <vt:lpstr>A125564024R</vt:lpstr>
      <vt:lpstr>A125564024R_Data</vt:lpstr>
      <vt:lpstr>A125564024R_Latest</vt:lpstr>
      <vt:lpstr>A125564032R</vt:lpstr>
      <vt:lpstr>A125564032R_Data</vt:lpstr>
      <vt:lpstr>A125564032R_Latest</vt:lpstr>
      <vt:lpstr>A125564040R</vt:lpstr>
      <vt:lpstr>A125564040R_Data</vt:lpstr>
      <vt:lpstr>A125564040R_Latest</vt:lpstr>
      <vt:lpstr>A125564048J</vt:lpstr>
      <vt:lpstr>A125564048J_Data</vt:lpstr>
      <vt:lpstr>A125564048J_Latest</vt:lpstr>
      <vt:lpstr>A125564056J</vt:lpstr>
      <vt:lpstr>A125564056J_Data</vt:lpstr>
      <vt:lpstr>A125564056J_Latest</vt:lpstr>
      <vt:lpstr>A125564064J</vt:lpstr>
      <vt:lpstr>A125564064J_Data</vt:lpstr>
      <vt:lpstr>A125564064J_Latest</vt:lpstr>
      <vt:lpstr>A125564072J</vt:lpstr>
      <vt:lpstr>A125564072J_Data</vt:lpstr>
      <vt:lpstr>A125564072J_Latest</vt:lpstr>
      <vt:lpstr>A125564080J</vt:lpstr>
      <vt:lpstr>A125564080J_Data</vt:lpstr>
      <vt:lpstr>A125564080J_Latest</vt:lpstr>
      <vt:lpstr>A125564088A</vt:lpstr>
      <vt:lpstr>A125564088A_Data</vt:lpstr>
      <vt:lpstr>A125564088A_Latest</vt:lpstr>
      <vt:lpstr>A125564096A</vt:lpstr>
      <vt:lpstr>A125564096A_Data</vt:lpstr>
      <vt:lpstr>A125564096A_Latest</vt:lpstr>
      <vt:lpstr>A125564104R</vt:lpstr>
      <vt:lpstr>A125564104R_Data</vt:lpstr>
      <vt:lpstr>A125564104R_Latest</vt:lpstr>
      <vt:lpstr>A125564112R</vt:lpstr>
      <vt:lpstr>A125564112R_Data</vt:lpstr>
      <vt:lpstr>A125564112R_Latest</vt:lpstr>
      <vt:lpstr>A125564120R</vt:lpstr>
      <vt:lpstr>A125564120R_Data</vt:lpstr>
      <vt:lpstr>A125564120R_Latest</vt:lpstr>
      <vt:lpstr>A125564128J</vt:lpstr>
      <vt:lpstr>A125564128J_Data</vt:lpstr>
      <vt:lpstr>A125564128J_Latest</vt:lpstr>
      <vt:lpstr>A125564136J</vt:lpstr>
      <vt:lpstr>A125564136J_Data</vt:lpstr>
      <vt:lpstr>A125564136J_Latest</vt:lpstr>
      <vt:lpstr>A125564144J</vt:lpstr>
      <vt:lpstr>A125564144J_Data</vt:lpstr>
      <vt:lpstr>A125564144J_Latest</vt:lpstr>
      <vt:lpstr>A125564152J</vt:lpstr>
      <vt:lpstr>A125564152J_Data</vt:lpstr>
      <vt:lpstr>A125564152J_Latest</vt:lpstr>
      <vt:lpstr>A125564160J</vt:lpstr>
      <vt:lpstr>A125564160J_Data</vt:lpstr>
      <vt:lpstr>A125564160J_Latest</vt:lpstr>
      <vt:lpstr>A125564168A</vt:lpstr>
      <vt:lpstr>A125564168A_Data</vt:lpstr>
      <vt:lpstr>A125564168A_Latest</vt:lpstr>
      <vt:lpstr>A125564176A</vt:lpstr>
      <vt:lpstr>A125564176A_Data</vt:lpstr>
      <vt:lpstr>A125564176A_Latest</vt:lpstr>
      <vt:lpstr>A125564184A</vt:lpstr>
      <vt:lpstr>A125564184A_Data</vt:lpstr>
      <vt:lpstr>A125564184A_Latest</vt:lpstr>
      <vt:lpstr>A125564192A</vt:lpstr>
      <vt:lpstr>A125564192A_Data</vt:lpstr>
      <vt:lpstr>A125564192A_Latest</vt:lpstr>
      <vt:lpstr>A125564200R</vt:lpstr>
      <vt:lpstr>A125564200R_Data</vt:lpstr>
      <vt:lpstr>A125564200R_Latest</vt:lpstr>
      <vt:lpstr>A125564208J</vt:lpstr>
      <vt:lpstr>A125564208J_Data</vt:lpstr>
      <vt:lpstr>A125564208J_Latest</vt:lpstr>
      <vt:lpstr>A125564216J</vt:lpstr>
      <vt:lpstr>A125564216J_Data</vt:lpstr>
      <vt:lpstr>A125564216J_Latest</vt:lpstr>
      <vt:lpstr>A125564224J</vt:lpstr>
      <vt:lpstr>A125564224J_Data</vt:lpstr>
      <vt:lpstr>A125564224J_Latest</vt:lpstr>
      <vt:lpstr>A125564232J</vt:lpstr>
      <vt:lpstr>A125564232J_Data</vt:lpstr>
      <vt:lpstr>A125564232J_Latest</vt:lpstr>
      <vt:lpstr>A125564240J</vt:lpstr>
      <vt:lpstr>A125564240J_Data</vt:lpstr>
      <vt:lpstr>A125564240J_Latest</vt:lpstr>
      <vt:lpstr>A125564248A</vt:lpstr>
      <vt:lpstr>A125564248A_Data</vt:lpstr>
      <vt:lpstr>A125564248A_Latest</vt:lpstr>
      <vt:lpstr>A125564256A</vt:lpstr>
      <vt:lpstr>A125564256A_Data</vt:lpstr>
      <vt:lpstr>A125564256A_Latest</vt:lpstr>
      <vt:lpstr>A125564264A</vt:lpstr>
      <vt:lpstr>A125564264A_Data</vt:lpstr>
      <vt:lpstr>A125564264A_Latest</vt:lpstr>
      <vt:lpstr>A125564272A</vt:lpstr>
      <vt:lpstr>A125564272A_Data</vt:lpstr>
      <vt:lpstr>A125564272A_Latest</vt:lpstr>
      <vt:lpstr>A125564280A</vt:lpstr>
      <vt:lpstr>A125564280A_Data</vt:lpstr>
      <vt:lpstr>A125564280A_Latest</vt:lpstr>
      <vt:lpstr>A125564288V</vt:lpstr>
      <vt:lpstr>A125564288V_Data</vt:lpstr>
      <vt:lpstr>A125564288V_Latest</vt:lpstr>
      <vt:lpstr>A125564296V</vt:lpstr>
      <vt:lpstr>A125564296V_Data</vt:lpstr>
      <vt:lpstr>A125564296V_Latest</vt:lpstr>
      <vt:lpstr>A125564304J</vt:lpstr>
      <vt:lpstr>A125564304J_Data</vt:lpstr>
      <vt:lpstr>A125564304J_Latest</vt:lpstr>
      <vt:lpstr>A125564312J</vt:lpstr>
      <vt:lpstr>A125564312J_Data</vt:lpstr>
      <vt:lpstr>A125564312J_Latest</vt:lpstr>
      <vt:lpstr>A125564320J</vt:lpstr>
      <vt:lpstr>A125564320J_Data</vt:lpstr>
      <vt:lpstr>A125564320J_Latest</vt:lpstr>
      <vt:lpstr>A125564328A</vt:lpstr>
      <vt:lpstr>A125564328A_Data</vt:lpstr>
      <vt:lpstr>A125564328A_Latest</vt:lpstr>
      <vt:lpstr>A125564336A</vt:lpstr>
      <vt:lpstr>A125564336A_Data</vt:lpstr>
      <vt:lpstr>A125564336A_Latest</vt:lpstr>
      <vt:lpstr>A125564344A</vt:lpstr>
      <vt:lpstr>A125564344A_Data</vt:lpstr>
      <vt:lpstr>A125564344A_Latest</vt:lpstr>
      <vt:lpstr>A125564352A</vt:lpstr>
      <vt:lpstr>A125564352A_Data</vt:lpstr>
      <vt:lpstr>A125564352A_Latest</vt:lpstr>
      <vt:lpstr>A125564360A</vt:lpstr>
      <vt:lpstr>A125564360A_Data</vt:lpstr>
      <vt:lpstr>A125564360A_Latest</vt:lpstr>
      <vt:lpstr>A125564368V</vt:lpstr>
      <vt:lpstr>A125564368V_Data</vt:lpstr>
      <vt:lpstr>A125564368V_Latest</vt:lpstr>
      <vt:lpstr>A125564376V</vt:lpstr>
      <vt:lpstr>A125564376V_Data</vt:lpstr>
      <vt:lpstr>A125564376V_Latest</vt:lpstr>
      <vt:lpstr>A125564384V</vt:lpstr>
      <vt:lpstr>A125564384V_Data</vt:lpstr>
      <vt:lpstr>A125564384V_Latest</vt:lpstr>
      <vt:lpstr>A125564392V</vt:lpstr>
      <vt:lpstr>A125564392V_Data</vt:lpstr>
      <vt:lpstr>A125564392V_Latest</vt:lpstr>
      <vt:lpstr>A125564400J</vt:lpstr>
      <vt:lpstr>A125564400J_Data</vt:lpstr>
      <vt:lpstr>A125564400J_Latest</vt:lpstr>
      <vt:lpstr>A125564408A</vt:lpstr>
      <vt:lpstr>A125564408A_Data</vt:lpstr>
      <vt:lpstr>A125564408A_Latest</vt:lpstr>
      <vt:lpstr>A125564416A</vt:lpstr>
      <vt:lpstr>A125564416A_Data</vt:lpstr>
      <vt:lpstr>A125564416A_Latest</vt:lpstr>
      <vt:lpstr>A125564424A</vt:lpstr>
      <vt:lpstr>A125564424A_Data</vt:lpstr>
      <vt:lpstr>A125564424A_Latest</vt:lpstr>
      <vt:lpstr>A125564432A</vt:lpstr>
      <vt:lpstr>A125564432A_Data</vt:lpstr>
      <vt:lpstr>A125564432A_Latest</vt:lpstr>
      <vt:lpstr>A125564440A</vt:lpstr>
      <vt:lpstr>A125564440A_Data</vt:lpstr>
      <vt:lpstr>A125564440A_Latest</vt:lpstr>
      <vt:lpstr>A125564448V</vt:lpstr>
      <vt:lpstr>A125564448V_Data</vt:lpstr>
      <vt:lpstr>A125564448V_Latest</vt:lpstr>
      <vt:lpstr>A125564456V</vt:lpstr>
      <vt:lpstr>A125564456V_Data</vt:lpstr>
      <vt:lpstr>A125564456V_Latest</vt:lpstr>
      <vt:lpstr>A125564464V</vt:lpstr>
      <vt:lpstr>A125564464V_Data</vt:lpstr>
      <vt:lpstr>A125564464V_Latest</vt:lpstr>
      <vt:lpstr>A125564472V</vt:lpstr>
      <vt:lpstr>A125564472V_Data</vt:lpstr>
      <vt:lpstr>A125564472V_Latest</vt:lpstr>
      <vt:lpstr>A125564480V</vt:lpstr>
      <vt:lpstr>A125564480V_Data</vt:lpstr>
      <vt:lpstr>A125564480V_Latest</vt:lpstr>
      <vt:lpstr>A125564488L</vt:lpstr>
      <vt:lpstr>A125564488L_Data</vt:lpstr>
      <vt:lpstr>A125564488L_Latest</vt:lpstr>
      <vt:lpstr>A125564496L</vt:lpstr>
      <vt:lpstr>A125564496L_Data</vt:lpstr>
      <vt:lpstr>A125564496L_Latest</vt:lpstr>
      <vt:lpstr>A125564504A</vt:lpstr>
      <vt:lpstr>A125564504A_Data</vt:lpstr>
      <vt:lpstr>A125564504A_Latest</vt:lpstr>
      <vt:lpstr>A125564512A</vt:lpstr>
      <vt:lpstr>A125564512A_Data</vt:lpstr>
      <vt:lpstr>A125564512A_Latest</vt:lpstr>
      <vt:lpstr>A125564520A</vt:lpstr>
      <vt:lpstr>A125564520A_Data</vt:lpstr>
      <vt:lpstr>A125564520A_Latest</vt:lpstr>
      <vt:lpstr>A125564528V</vt:lpstr>
      <vt:lpstr>A125564528V_Data</vt:lpstr>
      <vt:lpstr>A125564528V_Latest</vt:lpstr>
      <vt:lpstr>A125564536V</vt:lpstr>
      <vt:lpstr>A125564536V_Data</vt:lpstr>
      <vt:lpstr>A125564536V_Latest</vt:lpstr>
      <vt:lpstr>A125564544V</vt:lpstr>
      <vt:lpstr>A125564544V_Data</vt:lpstr>
      <vt:lpstr>A125564544V_Latest</vt:lpstr>
      <vt:lpstr>A125564552V</vt:lpstr>
      <vt:lpstr>A125564552V_Data</vt:lpstr>
      <vt:lpstr>A125564552V_Latest</vt:lpstr>
      <vt:lpstr>A125564560V</vt:lpstr>
      <vt:lpstr>A125564560V_Data</vt:lpstr>
      <vt:lpstr>A125564560V_Latest</vt:lpstr>
      <vt:lpstr>A125564568L</vt:lpstr>
      <vt:lpstr>A125564568L_Data</vt:lpstr>
      <vt:lpstr>A125564568L_Latest</vt:lpstr>
      <vt:lpstr>A125564576L</vt:lpstr>
      <vt:lpstr>A125564576L_Data</vt:lpstr>
      <vt:lpstr>A125564576L_Latest</vt:lpstr>
      <vt:lpstr>A125564584L</vt:lpstr>
      <vt:lpstr>A125564584L_Data</vt:lpstr>
      <vt:lpstr>A125564584L_Latest</vt:lpstr>
      <vt:lpstr>A125564592L</vt:lpstr>
      <vt:lpstr>A125564592L_Data</vt:lpstr>
      <vt:lpstr>A125564592L_Latest</vt:lpstr>
      <vt:lpstr>A125564600A</vt:lpstr>
      <vt:lpstr>A125564600A_Data</vt:lpstr>
      <vt:lpstr>A125564600A_Latest</vt:lpstr>
      <vt:lpstr>A125564608V</vt:lpstr>
      <vt:lpstr>A125564608V_Data</vt:lpstr>
      <vt:lpstr>A125564608V_Latest</vt:lpstr>
      <vt:lpstr>A125564616V</vt:lpstr>
      <vt:lpstr>A125564616V_Data</vt:lpstr>
      <vt:lpstr>A125564616V_Latest</vt:lpstr>
      <vt:lpstr>A125564624V</vt:lpstr>
      <vt:lpstr>A125564624V_Data</vt:lpstr>
      <vt:lpstr>A125564624V_Latest</vt:lpstr>
      <vt:lpstr>A125564632V</vt:lpstr>
      <vt:lpstr>A125564632V_Data</vt:lpstr>
      <vt:lpstr>A125564632V_Latest</vt:lpstr>
      <vt:lpstr>A125564640V</vt:lpstr>
      <vt:lpstr>A125564640V_Data</vt:lpstr>
      <vt:lpstr>A125564640V_Latest</vt:lpstr>
      <vt:lpstr>A125564648L</vt:lpstr>
      <vt:lpstr>A125564648L_Data</vt:lpstr>
      <vt:lpstr>A125564648L_Latest</vt:lpstr>
      <vt:lpstr>A125564656L</vt:lpstr>
      <vt:lpstr>A125564656L_Data</vt:lpstr>
      <vt:lpstr>A125564656L_Latest</vt:lpstr>
      <vt:lpstr>A125564664L</vt:lpstr>
      <vt:lpstr>A125564664L_Data</vt:lpstr>
      <vt:lpstr>A125564664L_Latest</vt:lpstr>
      <vt:lpstr>A125564672L</vt:lpstr>
      <vt:lpstr>A125564672L_Data</vt:lpstr>
      <vt:lpstr>A125564672L_Latest</vt:lpstr>
      <vt:lpstr>A125564680L</vt:lpstr>
      <vt:lpstr>A125564680L_Data</vt:lpstr>
      <vt:lpstr>A125564680L_Latest</vt:lpstr>
      <vt:lpstr>A125564688F</vt:lpstr>
      <vt:lpstr>A125564688F_Data</vt:lpstr>
      <vt:lpstr>A125564688F_Latest</vt:lpstr>
      <vt:lpstr>A125564696F</vt:lpstr>
      <vt:lpstr>A125564696F_Data</vt:lpstr>
      <vt:lpstr>A125564696F_Latest</vt:lpstr>
      <vt:lpstr>A125564704V</vt:lpstr>
      <vt:lpstr>A125564704V_Data</vt:lpstr>
      <vt:lpstr>A125564704V_Latest</vt:lpstr>
      <vt:lpstr>A125564712V</vt:lpstr>
      <vt:lpstr>A125564712V_Data</vt:lpstr>
      <vt:lpstr>A125564712V_Latest</vt:lpstr>
      <vt:lpstr>A125564720V</vt:lpstr>
      <vt:lpstr>A125564720V_Data</vt:lpstr>
      <vt:lpstr>A125564720V_Latest</vt:lpstr>
      <vt:lpstr>A125564728L</vt:lpstr>
      <vt:lpstr>A125564728L_Data</vt:lpstr>
      <vt:lpstr>A125564728L_Latest</vt:lpstr>
      <vt:lpstr>A125564736L</vt:lpstr>
      <vt:lpstr>A125564736L_Data</vt:lpstr>
      <vt:lpstr>A125564736L_Latest</vt:lpstr>
      <vt:lpstr>A125564744L</vt:lpstr>
      <vt:lpstr>A125564744L_Data</vt:lpstr>
      <vt:lpstr>A125564744L_Latest</vt:lpstr>
      <vt:lpstr>A125564752L</vt:lpstr>
      <vt:lpstr>A125564752L_Data</vt:lpstr>
      <vt:lpstr>A125564752L_Latest</vt:lpstr>
      <vt:lpstr>A125564760L</vt:lpstr>
      <vt:lpstr>A125564760L_Data</vt:lpstr>
      <vt:lpstr>A125564760L_Latest</vt:lpstr>
      <vt:lpstr>A125564768F</vt:lpstr>
      <vt:lpstr>A125564768F_Data</vt:lpstr>
      <vt:lpstr>A125564768F_Latest</vt:lpstr>
      <vt:lpstr>A125564776F</vt:lpstr>
      <vt:lpstr>A125564776F_Data</vt:lpstr>
      <vt:lpstr>A125564776F_Latest</vt:lpstr>
      <vt:lpstr>A125564784F</vt:lpstr>
      <vt:lpstr>A125564784F_Data</vt:lpstr>
      <vt:lpstr>A125564784F_Latest</vt:lpstr>
      <vt:lpstr>A125564792F</vt:lpstr>
      <vt:lpstr>A125564792F_Data</vt:lpstr>
      <vt:lpstr>A125564792F_Latest</vt:lpstr>
      <vt:lpstr>A125564800V</vt:lpstr>
      <vt:lpstr>A125564800V_Data</vt:lpstr>
      <vt:lpstr>A125564800V_Latest</vt:lpstr>
      <vt:lpstr>A125564808L</vt:lpstr>
      <vt:lpstr>A125564808L_Data</vt:lpstr>
      <vt:lpstr>A125564808L_Latest</vt:lpstr>
      <vt:lpstr>A125564816L</vt:lpstr>
      <vt:lpstr>A125564816L_Data</vt:lpstr>
      <vt:lpstr>A125564816L_Latest</vt:lpstr>
      <vt:lpstr>A125564824L</vt:lpstr>
      <vt:lpstr>A125564824L_Data</vt:lpstr>
      <vt:lpstr>A125564824L_Latest</vt:lpstr>
      <vt:lpstr>A125564832L</vt:lpstr>
      <vt:lpstr>A125564832L_Data</vt:lpstr>
      <vt:lpstr>A125564832L_Latest</vt:lpstr>
      <vt:lpstr>A125564840L</vt:lpstr>
      <vt:lpstr>A125564840L_Data</vt:lpstr>
      <vt:lpstr>A125564840L_Latest</vt:lpstr>
      <vt:lpstr>A125564848F</vt:lpstr>
      <vt:lpstr>A125564848F_Data</vt:lpstr>
      <vt:lpstr>A125564848F_Latest</vt:lpstr>
      <vt:lpstr>A125564856F</vt:lpstr>
      <vt:lpstr>A125564856F_Data</vt:lpstr>
      <vt:lpstr>A125564856F_Latest</vt:lpstr>
      <vt:lpstr>A125564864F</vt:lpstr>
      <vt:lpstr>A125564864F_Data</vt:lpstr>
      <vt:lpstr>A125564864F_Latest</vt:lpstr>
      <vt:lpstr>A125564872F</vt:lpstr>
      <vt:lpstr>A125564872F_Data</vt:lpstr>
      <vt:lpstr>A125564872F_Latest</vt:lpstr>
      <vt:lpstr>A125564880F</vt:lpstr>
      <vt:lpstr>A125564880F_Data</vt:lpstr>
      <vt:lpstr>A125564880F_Latest</vt:lpstr>
      <vt:lpstr>A125564888X</vt:lpstr>
      <vt:lpstr>A125564888X_Data</vt:lpstr>
      <vt:lpstr>A125564888X_Latest</vt:lpstr>
      <vt:lpstr>A125564896X</vt:lpstr>
      <vt:lpstr>A125564896X_Data</vt:lpstr>
      <vt:lpstr>A125564896X_Latest</vt:lpstr>
      <vt:lpstr>A125564904L</vt:lpstr>
      <vt:lpstr>A125564904L_Data</vt:lpstr>
      <vt:lpstr>A125564904L_Latest</vt:lpstr>
      <vt:lpstr>A125564912L</vt:lpstr>
      <vt:lpstr>A125564912L_Data</vt:lpstr>
      <vt:lpstr>A125564912L_Latest</vt:lpstr>
      <vt:lpstr>A125564920L</vt:lpstr>
      <vt:lpstr>A125564920L_Data</vt:lpstr>
      <vt:lpstr>A125564920L_Latest</vt:lpstr>
      <vt:lpstr>A125564928F</vt:lpstr>
      <vt:lpstr>A125564928F_Data</vt:lpstr>
      <vt:lpstr>A125564928F_Latest</vt:lpstr>
      <vt:lpstr>A125564936F</vt:lpstr>
      <vt:lpstr>A125564936F_Data</vt:lpstr>
      <vt:lpstr>A125564936F_Latest</vt:lpstr>
      <vt:lpstr>A125564944F</vt:lpstr>
      <vt:lpstr>A125564944F_Data</vt:lpstr>
      <vt:lpstr>A125564944F_Latest</vt:lpstr>
      <vt:lpstr>A125564952F</vt:lpstr>
      <vt:lpstr>A125564952F_Data</vt:lpstr>
      <vt:lpstr>A125564952F_Latest</vt:lpstr>
      <vt:lpstr>A125564960F</vt:lpstr>
      <vt:lpstr>A125564960F_Data</vt:lpstr>
      <vt:lpstr>A125564960F_Latest</vt:lpstr>
      <vt:lpstr>A125564968X</vt:lpstr>
      <vt:lpstr>A125564968X_Data</vt:lpstr>
      <vt:lpstr>A125564968X_Latest</vt:lpstr>
      <vt:lpstr>A125564976X</vt:lpstr>
      <vt:lpstr>A125564976X_Data</vt:lpstr>
      <vt:lpstr>A125564976X_Latest</vt:lpstr>
      <vt:lpstr>A125564984X</vt:lpstr>
      <vt:lpstr>A125564984X_Data</vt:lpstr>
      <vt:lpstr>A125564984X_Latest</vt:lpstr>
      <vt:lpstr>A125564992X</vt:lpstr>
      <vt:lpstr>A125564992X_Data</vt:lpstr>
      <vt:lpstr>A125564992X_Latest</vt:lpstr>
      <vt:lpstr>A125565000R</vt:lpstr>
      <vt:lpstr>A125565000R_Data</vt:lpstr>
      <vt:lpstr>A125565000R_Latest</vt:lpstr>
      <vt:lpstr>A125565008J</vt:lpstr>
      <vt:lpstr>A125565008J_Data</vt:lpstr>
      <vt:lpstr>A125565008J_Latest</vt:lpstr>
      <vt:lpstr>A125565016J</vt:lpstr>
      <vt:lpstr>A125565016J_Data</vt:lpstr>
      <vt:lpstr>A125565016J_Latest</vt:lpstr>
      <vt:lpstr>A125565024J</vt:lpstr>
      <vt:lpstr>A125565024J_Data</vt:lpstr>
      <vt:lpstr>A125565024J_Latest</vt:lpstr>
      <vt:lpstr>A125565032J</vt:lpstr>
      <vt:lpstr>A125565032J_Data</vt:lpstr>
      <vt:lpstr>A125565032J_Latest</vt:lpstr>
      <vt:lpstr>A125565040J</vt:lpstr>
      <vt:lpstr>A125565040J_Data</vt:lpstr>
      <vt:lpstr>A125565040J_Latest</vt:lpstr>
      <vt:lpstr>A125565048A</vt:lpstr>
      <vt:lpstr>A125565048A_Data</vt:lpstr>
      <vt:lpstr>A125565048A_Latest</vt:lpstr>
      <vt:lpstr>A125565056A</vt:lpstr>
      <vt:lpstr>A125565056A_Data</vt:lpstr>
      <vt:lpstr>A125565056A_Latest</vt:lpstr>
      <vt:lpstr>A125565064A</vt:lpstr>
      <vt:lpstr>A125565064A_Data</vt:lpstr>
      <vt:lpstr>A125565064A_Latest</vt:lpstr>
      <vt:lpstr>A125565072A</vt:lpstr>
      <vt:lpstr>A125565072A_Data</vt:lpstr>
      <vt:lpstr>A125565072A_Latest</vt:lpstr>
      <vt:lpstr>A125565080A</vt:lpstr>
      <vt:lpstr>A125565080A_Data</vt:lpstr>
      <vt:lpstr>A125565080A_Latest</vt:lpstr>
      <vt:lpstr>A125565088V</vt:lpstr>
      <vt:lpstr>A125565088V_Data</vt:lpstr>
      <vt:lpstr>A125565088V_Latest</vt:lpstr>
      <vt:lpstr>A125565096V</vt:lpstr>
      <vt:lpstr>A125565096V_Data</vt:lpstr>
      <vt:lpstr>A125565096V_Latest</vt:lpstr>
      <vt:lpstr>A125565104J</vt:lpstr>
      <vt:lpstr>A125565104J_Data</vt:lpstr>
      <vt:lpstr>A125565104J_Latest</vt:lpstr>
      <vt:lpstr>A125565112J</vt:lpstr>
      <vt:lpstr>A125565112J_Data</vt:lpstr>
      <vt:lpstr>A125565112J_Latest</vt:lpstr>
      <vt:lpstr>A125565120J</vt:lpstr>
      <vt:lpstr>A125565120J_Data</vt:lpstr>
      <vt:lpstr>A125565120J_Latest</vt:lpstr>
      <vt:lpstr>A125565128A</vt:lpstr>
      <vt:lpstr>A125565128A_Data</vt:lpstr>
      <vt:lpstr>A125565128A_Latest</vt:lpstr>
      <vt:lpstr>A125565136A</vt:lpstr>
      <vt:lpstr>A125565136A_Data</vt:lpstr>
      <vt:lpstr>A125565136A_Latest</vt:lpstr>
      <vt:lpstr>A125565144A</vt:lpstr>
      <vt:lpstr>A125565144A_Data</vt:lpstr>
      <vt:lpstr>A125565144A_Latest</vt:lpstr>
      <vt:lpstr>A125565152A</vt:lpstr>
      <vt:lpstr>A125565152A_Data</vt:lpstr>
      <vt:lpstr>A125565152A_Latest</vt:lpstr>
      <vt:lpstr>A125565160A</vt:lpstr>
      <vt:lpstr>A125565160A_Data</vt:lpstr>
      <vt:lpstr>A125565160A_Latest</vt:lpstr>
      <vt:lpstr>A125565168V</vt:lpstr>
      <vt:lpstr>A125565168V_Data</vt:lpstr>
      <vt:lpstr>A125565168V_Latest</vt:lpstr>
      <vt:lpstr>A125565176V</vt:lpstr>
      <vt:lpstr>A125565176V_Data</vt:lpstr>
      <vt:lpstr>A125565176V_Latest</vt:lpstr>
      <vt:lpstr>A125565184V</vt:lpstr>
      <vt:lpstr>A125565184V_Data</vt:lpstr>
      <vt:lpstr>A125565184V_Latest</vt:lpstr>
      <vt:lpstr>A125565192V</vt:lpstr>
      <vt:lpstr>A125565192V_Data</vt:lpstr>
      <vt:lpstr>A125565192V_Latest</vt:lpstr>
      <vt:lpstr>A125565200J</vt:lpstr>
      <vt:lpstr>A125565200J_Data</vt:lpstr>
      <vt:lpstr>A125565200J_Latest</vt:lpstr>
      <vt:lpstr>A125565208A</vt:lpstr>
      <vt:lpstr>A125565208A_Data</vt:lpstr>
      <vt:lpstr>A125565208A_Latest</vt:lpstr>
      <vt:lpstr>A125565216A</vt:lpstr>
      <vt:lpstr>A125565216A_Data</vt:lpstr>
      <vt:lpstr>A125565216A_Latest</vt:lpstr>
      <vt:lpstr>A125565224A</vt:lpstr>
      <vt:lpstr>A125565224A_Data</vt:lpstr>
      <vt:lpstr>A125565224A_Latest</vt:lpstr>
      <vt:lpstr>A125565232A</vt:lpstr>
      <vt:lpstr>A125565232A_Data</vt:lpstr>
      <vt:lpstr>A125565232A_Latest</vt:lpstr>
      <vt:lpstr>A125565240A</vt:lpstr>
      <vt:lpstr>A125565240A_Data</vt:lpstr>
      <vt:lpstr>A125565240A_Latest</vt:lpstr>
      <vt:lpstr>A125565248V</vt:lpstr>
      <vt:lpstr>A125565248V_Data</vt:lpstr>
      <vt:lpstr>A125565248V_Latest</vt:lpstr>
      <vt:lpstr>A125565256V</vt:lpstr>
      <vt:lpstr>A125565256V_Data</vt:lpstr>
      <vt:lpstr>A125565256V_Latest</vt:lpstr>
      <vt:lpstr>A125565264V</vt:lpstr>
      <vt:lpstr>A125565264V_Data</vt:lpstr>
      <vt:lpstr>A125565264V_Latest</vt:lpstr>
      <vt:lpstr>A125565272V</vt:lpstr>
      <vt:lpstr>A125565272V_Data</vt:lpstr>
      <vt:lpstr>A125565272V_Latest</vt:lpstr>
      <vt:lpstr>A125565280V</vt:lpstr>
      <vt:lpstr>A125565280V_Data</vt:lpstr>
      <vt:lpstr>A125565280V_Latest</vt:lpstr>
      <vt:lpstr>A125565288L</vt:lpstr>
      <vt:lpstr>A125565288L_Data</vt:lpstr>
      <vt:lpstr>A125565288L_Latest</vt:lpstr>
      <vt:lpstr>A125565296L</vt:lpstr>
      <vt:lpstr>A125565296L_Data</vt:lpstr>
      <vt:lpstr>A125565296L_Latest</vt:lpstr>
      <vt:lpstr>A125565304A</vt:lpstr>
      <vt:lpstr>A125565304A_Data</vt:lpstr>
      <vt:lpstr>A125565304A_Latest</vt:lpstr>
      <vt:lpstr>A125565312A</vt:lpstr>
      <vt:lpstr>A125565312A_Data</vt:lpstr>
      <vt:lpstr>A125565312A_Latest</vt:lpstr>
      <vt:lpstr>A125565320A</vt:lpstr>
      <vt:lpstr>A125565320A_Data</vt:lpstr>
      <vt:lpstr>A125565320A_Latest</vt:lpstr>
      <vt:lpstr>A125565328V</vt:lpstr>
      <vt:lpstr>A125565328V_Data</vt:lpstr>
      <vt:lpstr>A125565328V_Latest</vt:lpstr>
      <vt:lpstr>A125565329W</vt:lpstr>
      <vt:lpstr>A125565329W_Data</vt:lpstr>
      <vt:lpstr>A125565329W_Latest</vt:lpstr>
      <vt:lpstr>A125565336V</vt:lpstr>
      <vt:lpstr>A125565336V_Data</vt:lpstr>
      <vt:lpstr>A125565336V_Latest</vt:lpstr>
      <vt:lpstr>A125565337W</vt:lpstr>
      <vt:lpstr>A125565337W_Data</vt:lpstr>
      <vt:lpstr>A125565337W_Latest</vt:lpstr>
      <vt:lpstr>A125565344V</vt:lpstr>
      <vt:lpstr>A125565344V_Data</vt:lpstr>
      <vt:lpstr>A125565344V_Latest</vt:lpstr>
      <vt:lpstr>A125565345W</vt:lpstr>
      <vt:lpstr>A125565345W_Data</vt:lpstr>
      <vt:lpstr>A125565345W_Latest</vt:lpstr>
      <vt:lpstr>A125565352V</vt:lpstr>
      <vt:lpstr>A125565352V_Data</vt:lpstr>
      <vt:lpstr>A125565352V_Latest</vt:lpstr>
      <vt:lpstr>A125565353W</vt:lpstr>
      <vt:lpstr>A125565353W_Data</vt:lpstr>
      <vt:lpstr>A125565353W_Latest</vt:lpstr>
      <vt:lpstr>A125565360V</vt:lpstr>
      <vt:lpstr>A125565360V_Data</vt:lpstr>
      <vt:lpstr>A125565360V_Latest</vt:lpstr>
      <vt:lpstr>A125565361W</vt:lpstr>
      <vt:lpstr>A125565361W_Data</vt:lpstr>
      <vt:lpstr>A125565361W_Latest</vt:lpstr>
      <vt:lpstr>A125565368L</vt:lpstr>
      <vt:lpstr>A125565368L_Data</vt:lpstr>
      <vt:lpstr>A125565368L_Latest</vt:lpstr>
      <vt:lpstr>A125565369R</vt:lpstr>
      <vt:lpstr>A125565369R_Data</vt:lpstr>
      <vt:lpstr>A125565369R_Latest</vt:lpstr>
      <vt:lpstr>A125565376L</vt:lpstr>
      <vt:lpstr>A125565376L_Data</vt:lpstr>
      <vt:lpstr>A125565376L_Latest</vt:lpstr>
      <vt:lpstr>A125565377R</vt:lpstr>
      <vt:lpstr>A125565377R_Data</vt:lpstr>
      <vt:lpstr>A125565377R_Latest</vt:lpstr>
      <vt:lpstr>A125565384L</vt:lpstr>
      <vt:lpstr>A125565384L_Data</vt:lpstr>
      <vt:lpstr>A125565384L_Latest</vt:lpstr>
      <vt:lpstr>A125565385R</vt:lpstr>
      <vt:lpstr>A125565385R_Data</vt:lpstr>
      <vt:lpstr>A125565385R_Latest</vt:lpstr>
      <vt:lpstr>A125565392L</vt:lpstr>
      <vt:lpstr>A125565392L_Data</vt:lpstr>
      <vt:lpstr>A125565392L_Latest</vt:lpstr>
      <vt:lpstr>A125565393R</vt:lpstr>
      <vt:lpstr>A125565393R_Data</vt:lpstr>
      <vt:lpstr>A125565393R_Latest</vt:lpstr>
      <vt:lpstr>A125565400A</vt:lpstr>
      <vt:lpstr>A125565400A_Data</vt:lpstr>
      <vt:lpstr>A125565400A_Latest</vt:lpstr>
      <vt:lpstr>A125565401C</vt:lpstr>
      <vt:lpstr>A125565401C_Data</vt:lpstr>
      <vt:lpstr>A125565401C_Latest</vt:lpstr>
      <vt:lpstr>A125565408V</vt:lpstr>
      <vt:lpstr>A125565408V_Data</vt:lpstr>
      <vt:lpstr>A125565408V_Latest</vt:lpstr>
      <vt:lpstr>A125565409W</vt:lpstr>
      <vt:lpstr>A125565409W_Data</vt:lpstr>
      <vt:lpstr>A125565409W_Latest</vt:lpstr>
      <vt:lpstr>A125565416V</vt:lpstr>
      <vt:lpstr>A125565416V_Data</vt:lpstr>
      <vt:lpstr>A125565416V_Latest</vt:lpstr>
      <vt:lpstr>A125565417W</vt:lpstr>
      <vt:lpstr>A125565417W_Data</vt:lpstr>
      <vt:lpstr>A125565417W_Latest</vt:lpstr>
      <vt:lpstr>A125565424V</vt:lpstr>
      <vt:lpstr>A125565424V_Data</vt:lpstr>
      <vt:lpstr>A125565424V_Latest</vt:lpstr>
      <vt:lpstr>A125565425W</vt:lpstr>
      <vt:lpstr>A125565425W_Data</vt:lpstr>
      <vt:lpstr>A125565425W_Latest</vt:lpstr>
      <vt:lpstr>A125565432V</vt:lpstr>
      <vt:lpstr>A125565432V_Data</vt:lpstr>
      <vt:lpstr>A125565432V_Latest</vt:lpstr>
      <vt:lpstr>A125565433W</vt:lpstr>
      <vt:lpstr>A125565433W_Data</vt:lpstr>
      <vt:lpstr>A125565433W_Latest</vt:lpstr>
      <vt:lpstr>A125565440V</vt:lpstr>
      <vt:lpstr>A125565440V_Data</vt:lpstr>
      <vt:lpstr>A125565440V_Latest</vt:lpstr>
      <vt:lpstr>A125565441W</vt:lpstr>
      <vt:lpstr>A125565441W_Data</vt:lpstr>
      <vt:lpstr>A125565441W_Latest</vt:lpstr>
      <vt:lpstr>A125565448L</vt:lpstr>
      <vt:lpstr>A125565448L_Data</vt:lpstr>
      <vt:lpstr>A125565448L_Latest</vt:lpstr>
      <vt:lpstr>A125565449R</vt:lpstr>
      <vt:lpstr>A125565449R_Data</vt:lpstr>
      <vt:lpstr>A125565449R_Latest</vt:lpstr>
      <vt:lpstr>A125565456L</vt:lpstr>
      <vt:lpstr>A125565456L_Data</vt:lpstr>
      <vt:lpstr>A125565456L_Latest</vt:lpstr>
      <vt:lpstr>A125565457R</vt:lpstr>
      <vt:lpstr>A125565457R_Data</vt:lpstr>
      <vt:lpstr>A125565457R_Latest</vt:lpstr>
      <vt:lpstr>A125565464L</vt:lpstr>
      <vt:lpstr>A125565464L_Data</vt:lpstr>
      <vt:lpstr>A125565464L_Latest</vt:lpstr>
      <vt:lpstr>A125565465R</vt:lpstr>
      <vt:lpstr>A125565465R_Data</vt:lpstr>
      <vt:lpstr>A125565465R_Latest</vt:lpstr>
      <vt:lpstr>A125565472L</vt:lpstr>
      <vt:lpstr>A125565472L_Data</vt:lpstr>
      <vt:lpstr>A125565472L_Latest</vt:lpstr>
      <vt:lpstr>A125565473R</vt:lpstr>
      <vt:lpstr>A125565473R_Data</vt:lpstr>
      <vt:lpstr>A125565473R_Latest</vt:lpstr>
      <vt:lpstr>A125565480L</vt:lpstr>
      <vt:lpstr>A125565480L_Data</vt:lpstr>
      <vt:lpstr>A125565480L_Latest</vt:lpstr>
      <vt:lpstr>A125565481R</vt:lpstr>
      <vt:lpstr>A125565481R_Data</vt:lpstr>
      <vt:lpstr>A125565481R_Latest</vt:lpstr>
      <vt:lpstr>A125565488F</vt:lpstr>
      <vt:lpstr>A125565488F_Data</vt:lpstr>
      <vt:lpstr>A125565488F_Latest</vt:lpstr>
      <vt:lpstr>A125565489J</vt:lpstr>
      <vt:lpstr>A125565489J_Data</vt:lpstr>
      <vt:lpstr>A125565489J_Latest</vt:lpstr>
      <vt:lpstr>A125565496F</vt:lpstr>
      <vt:lpstr>A125565496F_Data</vt:lpstr>
      <vt:lpstr>A125565496F_Latest</vt:lpstr>
      <vt:lpstr>A125565497J</vt:lpstr>
      <vt:lpstr>A125565497J_Data</vt:lpstr>
      <vt:lpstr>A125565497J_Latest</vt:lpstr>
      <vt:lpstr>A125565504V</vt:lpstr>
      <vt:lpstr>A125565504V_Data</vt:lpstr>
      <vt:lpstr>A125565504V_Latest</vt:lpstr>
      <vt:lpstr>A125565505W</vt:lpstr>
      <vt:lpstr>A125565505W_Data</vt:lpstr>
      <vt:lpstr>A125565505W_Latest</vt:lpstr>
      <vt:lpstr>A125565512V</vt:lpstr>
      <vt:lpstr>A125565512V_Data</vt:lpstr>
      <vt:lpstr>A125565512V_Latest</vt:lpstr>
      <vt:lpstr>A125565513W</vt:lpstr>
      <vt:lpstr>A125565513W_Data</vt:lpstr>
      <vt:lpstr>A125565513W_Latest</vt:lpstr>
      <vt:lpstr>A125565520V</vt:lpstr>
      <vt:lpstr>A125565520V_Data</vt:lpstr>
      <vt:lpstr>A125565520V_Latest</vt:lpstr>
      <vt:lpstr>A125565521W</vt:lpstr>
      <vt:lpstr>A125565521W_Data</vt:lpstr>
      <vt:lpstr>A125565521W_Latest</vt:lpstr>
      <vt:lpstr>A125565528L</vt:lpstr>
      <vt:lpstr>A125565528L_Data</vt:lpstr>
      <vt:lpstr>A125565528L_Latest</vt:lpstr>
      <vt:lpstr>A125565529R</vt:lpstr>
      <vt:lpstr>A125565529R_Data</vt:lpstr>
      <vt:lpstr>A125565529R_Latest</vt:lpstr>
      <vt:lpstr>A125565536L</vt:lpstr>
      <vt:lpstr>A125565536L_Data</vt:lpstr>
      <vt:lpstr>A125565536L_Latest</vt:lpstr>
      <vt:lpstr>A125565537R</vt:lpstr>
      <vt:lpstr>A125565537R_Data</vt:lpstr>
      <vt:lpstr>A125565537R_Latest</vt:lpstr>
      <vt:lpstr>A125565544L</vt:lpstr>
      <vt:lpstr>A125565544L_Data</vt:lpstr>
      <vt:lpstr>A125565544L_Latest</vt:lpstr>
      <vt:lpstr>A125565545R</vt:lpstr>
      <vt:lpstr>A125565545R_Data</vt:lpstr>
      <vt:lpstr>A125565545R_Latest</vt:lpstr>
      <vt:lpstr>A125565552L</vt:lpstr>
      <vt:lpstr>A125565552L_Data</vt:lpstr>
      <vt:lpstr>A125565552L_Latest</vt:lpstr>
      <vt:lpstr>A125565553R</vt:lpstr>
      <vt:lpstr>A125565553R_Data</vt:lpstr>
      <vt:lpstr>A125565553R_Latest</vt:lpstr>
      <vt:lpstr>A125565560L</vt:lpstr>
      <vt:lpstr>A125565560L_Data</vt:lpstr>
      <vt:lpstr>A125565560L_Latest</vt:lpstr>
      <vt:lpstr>A125565561R</vt:lpstr>
      <vt:lpstr>A125565561R_Data</vt:lpstr>
      <vt:lpstr>A125565561R_Latest</vt:lpstr>
      <vt:lpstr>A125565568F</vt:lpstr>
      <vt:lpstr>A125565568F_Data</vt:lpstr>
      <vt:lpstr>A125565568F_Latest</vt:lpstr>
      <vt:lpstr>A125565569J</vt:lpstr>
      <vt:lpstr>A125565569J_Data</vt:lpstr>
      <vt:lpstr>A125565569J_Latest</vt:lpstr>
      <vt:lpstr>A125565576F</vt:lpstr>
      <vt:lpstr>A125565576F_Data</vt:lpstr>
      <vt:lpstr>A125565576F_Latest</vt:lpstr>
      <vt:lpstr>A125565577J</vt:lpstr>
      <vt:lpstr>A125565577J_Data</vt:lpstr>
      <vt:lpstr>A125565577J_Latest</vt:lpstr>
      <vt:lpstr>A125565584F</vt:lpstr>
      <vt:lpstr>A125565584F_Data</vt:lpstr>
      <vt:lpstr>A125565584F_Latest</vt:lpstr>
      <vt:lpstr>A125565585J</vt:lpstr>
      <vt:lpstr>A125565585J_Data</vt:lpstr>
      <vt:lpstr>A125565585J_Latest</vt:lpstr>
      <vt:lpstr>A125565592F</vt:lpstr>
      <vt:lpstr>A125565592F_Data</vt:lpstr>
      <vt:lpstr>A125565592F_Latest</vt:lpstr>
      <vt:lpstr>A125565593J</vt:lpstr>
      <vt:lpstr>A125565593J_Data</vt:lpstr>
      <vt:lpstr>A125565593J_Latest</vt:lpstr>
      <vt:lpstr>A125565600V</vt:lpstr>
      <vt:lpstr>A125565600V_Data</vt:lpstr>
      <vt:lpstr>A125565600V_Latest</vt:lpstr>
      <vt:lpstr>A125565601W</vt:lpstr>
      <vt:lpstr>A125565601W_Data</vt:lpstr>
      <vt:lpstr>A125565601W_Latest</vt:lpstr>
      <vt:lpstr>A125565608L</vt:lpstr>
      <vt:lpstr>A125565608L_Data</vt:lpstr>
      <vt:lpstr>A125565608L_Latest</vt:lpstr>
      <vt:lpstr>A125565609R</vt:lpstr>
      <vt:lpstr>A125565609R_Data</vt:lpstr>
      <vt:lpstr>A125565609R_Latest</vt:lpstr>
      <vt:lpstr>A125565616L</vt:lpstr>
      <vt:lpstr>A125565616L_Data</vt:lpstr>
      <vt:lpstr>A125565616L_Latest</vt:lpstr>
      <vt:lpstr>A125565617R</vt:lpstr>
      <vt:lpstr>A125565617R_Data</vt:lpstr>
      <vt:lpstr>A125565617R_Latest</vt:lpstr>
      <vt:lpstr>A125565624L</vt:lpstr>
      <vt:lpstr>A125565624L_Data</vt:lpstr>
      <vt:lpstr>A125565624L_Latest</vt:lpstr>
      <vt:lpstr>A125565625R</vt:lpstr>
      <vt:lpstr>A125565625R_Data</vt:lpstr>
      <vt:lpstr>A125565625R_Latest</vt:lpstr>
      <vt:lpstr>A125565632L</vt:lpstr>
      <vt:lpstr>A125565632L_Data</vt:lpstr>
      <vt:lpstr>A125565632L_Latest</vt:lpstr>
      <vt:lpstr>A125565633R</vt:lpstr>
      <vt:lpstr>A125565633R_Data</vt:lpstr>
      <vt:lpstr>A125565633R_Latest</vt:lpstr>
      <vt:lpstr>A125565640L</vt:lpstr>
      <vt:lpstr>A125565640L_Data</vt:lpstr>
      <vt:lpstr>A125565640L_Latest</vt:lpstr>
      <vt:lpstr>A125565641R</vt:lpstr>
      <vt:lpstr>A125565641R_Data</vt:lpstr>
      <vt:lpstr>A125565641R_Latest</vt:lpstr>
      <vt:lpstr>A125565648F</vt:lpstr>
      <vt:lpstr>A125565648F_Data</vt:lpstr>
      <vt:lpstr>A125565648F_Latest</vt:lpstr>
      <vt:lpstr>A125565649J</vt:lpstr>
      <vt:lpstr>A125565649J_Data</vt:lpstr>
      <vt:lpstr>A125565649J_Latest</vt:lpstr>
      <vt:lpstr>A125565656F</vt:lpstr>
      <vt:lpstr>A125565656F_Data</vt:lpstr>
      <vt:lpstr>A125565656F_Latest</vt:lpstr>
      <vt:lpstr>A125565657J</vt:lpstr>
      <vt:lpstr>A125565657J_Data</vt:lpstr>
      <vt:lpstr>A125565657J_Latest</vt:lpstr>
      <vt:lpstr>A125565664F</vt:lpstr>
      <vt:lpstr>A125565664F_Data</vt:lpstr>
      <vt:lpstr>A125565664F_Latest</vt:lpstr>
      <vt:lpstr>A125565665J</vt:lpstr>
      <vt:lpstr>A125565665J_Data</vt:lpstr>
      <vt:lpstr>A125565665J_Latest</vt:lpstr>
      <vt:lpstr>A125565672F</vt:lpstr>
      <vt:lpstr>A125565672F_Data</vt:lpstr>
      <vt:lpstr>A125565672F_Latest</vt:lpstr>
      <vt:lpstr>A125565673J</vt:lpstr>
      <vt:lpstr>A125565673J_Data</vt:lpstr>
      <vt:lpstr>A125565673J_Latest</vt:lpstr>
      <vt:lpstr>A125565680F</vt:lpstr>
      <vt:lpstr>A125565680F_Data</vt:lpstr>
      <vt:lpstr>A125565680F_Latest</vt:lpstr>
      <vt:lpstr>A125565681J</vt:lpstr>
      <vt:lpstr>A125565681J_Data</vt:lpstr>
      <vt:lpstr>A125565681J_Latest</vt:lpstr>
      <vt:lpstr>A125565688X</vt:lpstr>
      <vt:lpstr>A125565688X_Data</vt:lpstr>
      <vt:lpstr>A125565688X_Latest</vt:lpstr>
      <vt:lpstr>A125565689A</vt:lpstr>
      <vt:lpstr>A125565689A_Data</vt:lpstr>
      <vt:lpstr>A125565689A_Latest</vt:lpstr>
      <vt:lpstr>A125565696X</vt:lpstr>
      <vt:lpstr>A125565696X_Data</vt:lpstr>
      <vt:lpstr>A125565696X_Latest</vt:lpstr>
      <vt:lpstr>A125565697A</vt:lpstr>
      <vt:lpstr>A125565697A_Data</vt:lpstr>
      <vt:lpstr>A125565697A_Latest</vt:lpstr>
      <vt:lpstr>A125565704L</vt:lpstr>
      <vt:lpstr>A125565704L_Data</vt:lpstr>
      <vt:lpstr>A125565704L_Latest</vt:lpstr>
      <vt:lpstr>A125565705R</vt:lpstr>
      <vt:lpstr>A125565705R_Data</vt:lpstr>
      <vt:lpstr>A125565705R_Latest</vt:lpstr>
      <vt:lpstr>A125565712L</vt:lpstr>
      <vt:lpstr>A125565712L_Data</vt:lpstr>
      <vt:lpstr>A125565712L_Latest</vt:lpstr>
      <vt:lpstr>A125565713R</vt:lpstr>
      <vt:lpstr>A125565713R_Data</vt:lpstr>
      <vt:lpstr>A125565713R_Latest</vt:lpstr>
      <vt:lpstr>A125565720L</vt:lpstr>
      <vt:lpstr>A125565720L_Data</vt:lpstr>
      <vt:lpstr>A125565720L_Latest</vt:lpstr>
      <vt:lpstr>A125565721R</vt:lpstr>
      <vt:lpstr>A125565721R_Data</vt:lpstr>
      <vt:lpstr>A125565721R_Latest</vt:lpstr>
      <vt:lpstr>A125565728F</vt:lpstr>
      <vt:lpstr>A125565728F_Data</vt:lpstr>
      <vt:lpstr>A125565728F_Latest</vt:lpstr>
      <vt:lpstr>A125565729J</vt:lpstr>
      <vt:lpstr>A125565729J_Data</vt:lpstr>
      <vt:lpstr>A125565729J_Latest</vt:lpstr>
      <vt:lpstr>A125565736F</vt:lpstr>
      <vt:lpstr>A125565736F_Data</vt:lpstr>
      <vt:lpstr>A125565736F_Latest</vt:lpstr>
      <vt:lpstr>A125565737J</vt:lpstr>
      <vt:lpstr>A125565737J_Data</vt:lpstr>
      <vt:lpstr>A125565737J_Latest</vt:lpstr>
      <vt:lpstr>A125565744F</vt:lpstr>
      <vt:lpstr>A125565744F_Data</vt:lpstr>
      <vt:lpstr>A125565744F_Latest</vt:lpstr>
      <vt:lpstr>A125565745J</vt:lpstr>
      <vt:lpstr>A125565745J_Data</vt:lpstr>
      <vt:lpstr>A125565745J_Latest</vt:lpstr>
      <vt:lpstr>A125565752F</vt:lpstr>
      <vt:lpstr>A125565752F_Data</vt:lpstr>
      <vt:lpstr>A125565752F_Latest</vt:lpstr>
      <vt:lpstr>A125565753J</vt:lpstr>
      <vt:lpstr>A125565753J_Data</vt:lpstr>
      <vt:lpstr>A125565753J_Latest</vt:lpstr>
      <vt:lpstr>A125565760F</vt:lpstr>
      <vt:lpstr>A125565760F_Data</vt:lpstr>
      <vt:lpstr>A125565760F_Latest</vt:lpstr>
      <vt:lpstr>A125565761J</vt:lpstr>
      <vt:lpstr>A125565761J_Data</vt:lpstr>
      <vt:lpstr>A125565761J_Latest</vt:lpstr>
      <vt:lpstr>A125565768X</vt:lpstr>
      <vt:lpstr>A125565768X_Data</vt:lpstr>
      <vt:lpstr>A125565768X_Latest</vt:lpstr>
      <vt:lpstr>A125565769A</vt:lpstr>
      <vt:lpstr>A125565769A_Data</vt:lpstr>
      <vt:lpstr>A125565769A_Latest</vt:lpstr>
      <vt:lpstr>A125565776X</vt:lpstr>
      <vt:lpstr>A125565776X_Data</vt:lpstr>
      <vt:lpstr>A125565776X_Latest</vt:lpstr>
      <vt:lpstr>A125565777A</vt:lpstr>
      <vt:lpstr>A125565777A_Data</vt:lpstr>
      <vt:lpstr>A125565777A_Latest</vt:lpstr>
      <vt:lpstr>A125565784X</vt:lpstr>
      <vt:lpstr>A125565784X_Data</vt:lpstr>
      <vt:lpstr>A125565784X_Latest</vt:lpstr>
      <vt:lpstr>A125565785A</vt:lpstr>
      <vt:lpstr>A125565785A_Data</vt:lpstr>
      <vt:lpstr>A125565785A_Latest</vt:lpstr>
      <vt:lpstr>A125565792X</vt:lpstr>
      <vt:lpstr>A125565792X_Data</vt:lpstr>
      <vt:lpstr>A125565792X_Latest</vt:lpstr>
      <vt:lpstr>A125565793A</vt:lpstr>
      <vt:lpstr>A125565793A_Data</vt:lpstr>
      <vt:lpstr>A125565793A_Latest</vt:lpstr>
      <vt:lpstr>A125565800L</vt:lpstr>
      <vt:lpstr>A125565800L_Data</vt:lpstr>
      <vt:lpstr>A125565800L_Latest</vt:lpstr>
      <vt:lpstr>A125565801R</vt:lpstr>
      <vt:lpstr>A125565801R_Data</vt:lpstr>
      <vt:lpstr>A125565801R_Latest</vt:lpstr>
      <vt:lpstr>A125565808F</vt:lpstr>
      <vt:lpstr>A125565808F_Data</vt:lpstr>
      <vt:lpstr>A125565808F_Latest</vt:lpstr>
      <vt:lpstr>A125565809J</vt:lpstr>
      <vt:lpstr>A125565809J_Data</vt:lpstr>
      <vt:lpstr>A125565809J_Latest</vt:lpstr>
      <vt:lpstr>A125565816F</vt:lpstr>
      <vt:lpstr>A125565816F_Data</vt:lpstr>
      <vt:lpstr>A125565816F_Latest</vt:lpstr>
      <vt:lpstr>A125565817J</vt:lpstr>
      <vt:lpstr>A125565817J_Data</vt:lpstr>
      <vt:lpstr>A125565817J_Latest</vt:lpstr>
      <vt:lpstr>A125565824F</vt:lpstr>
      <vt:lpstr>A125565824F_Data</vt:lpstr>
      <vt:lpstr>A125565824F_Latest</vt:lpstr>
      <vt:lpstr>A125565825J</vt:lpstr>
      <vt:lpstr>A125565825J_Data</vt:lpstr>
      <vt:lpstr>A125565825J_Latest</vt:lpstr>
      <vt:lpstr>A125565832F</vt:lpstr>
      <vt:lpstr>A125565832F_Data</vt:lpstr>
      <vt:lpstr>A125565832F_Latest</vt:lpstr>
      <vt:lpstr>A125565833J</vt:lpstr>
      <vt:lpstr>A125565833J_Data</vt:lpstr>
      <vt:lpstr>A125565833J_Latest</vt:lpstr>
      <vt:lpstr>A125565840F</vt:lpstr>
      <vt:lpstr>A125565840F_Data</vt:lpstr>
      <vt:lpstr>A125565840F_Latest</vt:lpstr>
      <vt:lpstr>A125565841J</vt:lpstr>
      <vt:lpstr>A125565841J_Data</vt:lpstr>
      <vt:lpstr>A125565841J_Latest</vt:lpstr>
      <vt:lpstr>A125565848X</vt:lpstr>
      <vt:lpstr>A125565848X_Data</vt:lpstr>
      <vt:lpstr>A125565848X_Latest</vt:lpstr>
      <vt:lpstr>A125565849A</vt:lpstr>
      <vt:lpstr>A125565849A_Data</vt:lpstr>
      <vt:lpstr>A125565849A_Latest</vt:lpstr>
      <vt:lpstr>A125565856X</vt:lpstr>
      <vt:lpstr>A125565856X_Data</vt:lpstr>
      <vt:lpstr>A125565856X_Latest</vt:lpstr>
      <vt:lpstr>A125565857A</vt:lpstr>
      <vt:lpstr>A125565857A_Data</vt:lpstr>
      <vt:lpstr>A125565857A_Latest</vt:lpstr>
      <vt:lpstr>A125565864X</vt:lpstr>
      <vt:lpstr>A125565864X_Data</vt:lpstr>
      <vt:lpstr>A125565864X_Latest</vt:lpstr>
      <vt:lpstr>A125565865A</vt:lpstr>
      <vt:lpstr>A125565865A_Data</vt:lpstr>
      <vt:lpstr>A125565865A_Latest</vt:lpstr>
      <vt:lpstr>A125565872X</vt:lpstr>
      <vt:lpstr>A125565872X_Data</vt:lpstr>
      <vt:lpstr>A125565872X_Latest</vt:lpstr>
      <vt:lpstr>A125565873A</vt:lpstr>
      <vt:lpstr>A125565873A_Data</vt:lpstr>
      <vt:lpstr>A125565873A_Latest</vt:lpstr>
      <vt:lpstr>A125565880X</vt:lpstr>
      <vt:lpstr>A125565880X_Data</vt:lpstr>
      <vt:lpstr>A125565880X_Latest</vt:lpstr>
      <vt:lpstr>A125565881A</vt:lpstr>
      <vt:lpstr>A125565881A_Data</vt:lpstr>
      <vt:lpstr>A125565881A_Latest</vt:lpstr>
      <vt:lpstr>A125565888T</vt:lpstr>
      <vt:lpstr>A125565888T_Data</vt:lpstr>
      <vt:lpstr>A125565888T_Latest</vt:lpstr>
      <vt:lpstr>A125565889V</vt:lpstr>
      <vt:lpstr>A125565889V_Data</vt:lpstr>
      <vt:lpstr>A125565889V_Latest</vt:lpstr>
      <vt:lpstr>A125565896T</vt:lpstr>
      <vt:lpstr>A125565896T_Data</vt:lpstr>
      <vt:lpstr>A125565896T_Latest</vt:lpstr>
      <vt:lpstr>A125565897V</vt:lpstr>
      <vt:lpstr>A125565897V_Data</vt:lpstr>
      <vt:lpstr>A125565897V_Latest</vt:lpstr>
      <vt:lpstr>A125565904F</vt:lpstr>
      <vt:lpstr>A125565904F_Data</vt:lpstr>
      <vt:lpstr>A125565904F_Latest</vt:lpstr>
      <vt:lpstr>A125565905J</vt:lpstr>
      <vt:lpstr>A125565905J_Data</vt:lpstr>
      <vt:lpstr>A125565905J_Latest</vt:lpstr>
      <vt:lpstr>A125565912F</vt:lpstr>
      <vt:lpstr>A125565912F_Data</vt:lpstr>
      <vt:lpstr>A125565912F_Latest</vt:lpstr>
      <vt:lpstr>A125565913J</vt:lpstr>
      <vt:lpstr>A125565913J_Data</vt:lpstr>
      <vt:lpstr>A125565913J_Latest</vt:lpstr>
      <vt:lpstr>A125565920F</vt:lpstr>
      <vt:lpstr>A125565920F_Data</vt:lpstr>
      <vt:lpstr>A125565920F_Latest</vt:lpstr>
      <vt:lpstr>A125565921J</vt:lpstr>
      <vt:lpstr>A125565921J_Data</vt:lpstr>
      <vt:lpstr>A125565921J_Latest</vt:lpstr>
      <vt:lpstr>A125565928X</vt:lpstr>
      <vt:lpstr>A125565928X_Data</vt:lpstr>
      <vt:lpstr>A125565928X_Latest</vt:lpstr>
      <vt:lpstr>A125565929A</vt:lpstr>
      <vt:lpstr>A125565929A_Data</vt:lpstr>
      <vt:lpstr>A125565929A_Latest</vt:lpstr>
      <vt:lpstr>A125565936X</vt:lpstr>
      <vt:lpstr>A125565936X_Data</vt:lpstr>
      <vt:lpstr>A125565936X_Latest</vt:lpstr>
      <vt:lpstr>A125565937A</vt:lpstr>
      <vt:lpstr>A125565937A_Data</vt:lpstr>
      <vt:lpstr>A125565937A_Latest</vt:lpstr>
      <vt:lpstr>A125565944X</vt:lpstr>
      <vt:lpstr>A125565944X_Data</vt:lpstr>
      <vt:lpstr>A125565944X_Latest</vt:lpstr>
      <vt:lpstr>A125565945A</vt:lpstr>
      <vt:lpstr>A125565945A_Data</vt:lpstr>
      <vt:lpstr>A125565945A_Latest</vt:lpstr>
      <vt:lpstr>A125565952X</vt:lpstr>
      <vt:lpstr>A125565952X_Data</vt:lpstr>
      <vt:lpstr>A125565952X_Latest</vt:lpstr>
      <vt:lpstr>A125565953A</vt:lpstr>
      <vt:lpstr>A125565953A_Data</vt:lpstr>
      <vt:lpstr>A125565953A_Latest</vt:lpstr>
      <vt:lpstr>A125565960X</vt:lpstr>
      <vt:lpstr>A125565960X_Data</vt:lpstr>
      <vt:lpstr>A125565960X_Latest</vt:lpstr>
      <vt:lpstr>A125565961A</vt:lpstr>
      <vt:lpstr>A125565961A_Data</vt:lpstr>
      <vt:lpstr>A125565961A_Latest</vt:lpstr>
      <vt:lpstr>A125565968T</vt:lpstr>
      <vt:lpstr>A125565968T_Data</vt:lpstr>
      <vt:lpstr>A125565968T_Latest</vt:lpstr>
      <vt:lpstr>A125565969V</vt:lpstr>
      <vt:lpstr>A125565969V_Data</vt:lpstr>
      <vt:lpstr>A125565969V_Latest</vt:lpstr>
      <vt:lpstr>A125565976T</vt:lpstr>
      <vt:lpstr>A125565976T_Data</vt:lpstr>
      <vt:lpstr>A125565976T_Latest</vt:lpstr>
      <vt:lpstr>A125565977V</vt:lpstr>
      <vt:lpstr>A125565977V_Data</vt:lpstr>
      <vt:lpstr>A125565977V_Latest</vt:lpstr>
      <vt:lpstr>A125565984T</vt:lpstr>
      <vt:lpstr>A125565984T_Data</vt:lpstr>
      <vt:lpstr>A125565984T_Latest</vt:lpstr>
      <vt:lpstr>A125565985V</vt:lpstr>
      <vt:lpstr>A125565985V_Data</vt:lpstr>
      <vt:lpstr>A125565985V_Latest</vt:lpstr>
      <vt:lpstr>A125565992T</vt:lpstr>
      <vt:lpstr>A125565992T_Data</vt:lpstr>
      <vt:lpstr>A125565992T_Latest</vt:lpstr>
      <vt:lpstr>A125565993V</vt:lpstr>
      <vt:lpstr>A125565993V_Data</vt:lpstr>
      <vt:lpstr>A125565993V_Latest</vt:lpstr>
      <vt:lpstr>A125566000J</vt:lpstr>
      <vt:lpstr>A125566000J_Data</vt:lpstr>
      <vt:lpstr>A125566000J_Latest</vt:lpstr>
      <vt:lpstr>A125566001K</vt:lpstr>
      <vt:lpstr>A125566001K_Data</vt:lpstr>
      <vt:lpstr>A125566001K_Latest</vt:lpstr>
      <vt:lpstr>A125566008A</vt:lpstr>
      <vt:lpstr>A125566008A_Data</vt:lpstr>
      <vt:lpstr>A125566008A_Latest</vt:lpstr>
      <vt:lpstr>A125566009C</vt:lpstr>
      <vt:lpstr>A125566009C_Data</vt:lpstr>
      <vt:lpstr>A125566009C_Latest</vt:lpstr>
      <vt:lpstr>A125566016A</vt:lpstr>
      <vt:lpstr>A125566016A_Data</vt:lpstr>
      <vt:lpstr>A125566016A_Latest</vt:lpstr>
      <vt:lpstr>A125566017C</vt:lpstr>
      <vt:lpstr>A125566017C_Data</vt:lpstr>
      <vt:lpstr>A125566017C_Latest</vt:lpstr>
      <vt:lpstr>A125566024A</vt:lpstr>
      <vt:lpstr>A125566024A_Data</vt:lpstr>
      <vt:lpstr>A125566024A_Latest</vt:lpstr>
      <vt:lpstr>A125566025C</vt:lpstr>
      <vt:lpstr>A125566025C_Data</vt:lpstr>
      <vt:lpstr>A125566025C_Latest</vt:lpstr>
      <vt:lpstr>A125566032A</vt:lpstr>
      <vt:lpstr>A125566032A_Data</vt:lpstr>
      <vt:lpstr>A125566032A_Latest</vt:lpstr>
      <vt:lpstr>A125566033C</vt:lpstr>
      <vt:lpstr>A125566033C_Data</vt:lpstr>
      <vt:lpstr>A125566033C_Latest</vt:lpstr>
      <vt:lpstr>A125566040A</vt:lpstr>
      <vt:lpstr>A125566040A_Data</vt:lpstr>
      <vt:lpstr>A125566040A_Latest</vt:lpstr>
      <vt:lpstr>A125566041C</vt:lpstr>
      <vt:lpstr>A125566041C_Data</vt:lpstr>
      <vt:lpstr>A125566041C_Latest</vt:lpstr>
      <vt:lpstr>A125566048V</vt:lpstr>
      <vt:lpstr>A125566048V_Data</vt:lpstr>
      <vt:lpstr>A125566048V_Latest</vt:lpstr>
      <vt:lpstr>A125566049W</vt:lpstr>
      <vt:lpstr>A125566049W_Data</vt:lpstr>
      <vt:lpstr>A125566049W_Latest</vt:lpstr>
      <vt:lpstr>A125566056V</vt:lpstr>
      <vt:lpstr>A125566056V_Data</vt:lpstr>
      <vt:lpstr>A125566056V_Latest</vt:lpstr>
      <vt:lpstr>A125566057W</vt:lpstr>
      <vt:lpstr>A125566057W_Data</vt:lpstr>
      <vt:lpstr>A125566057W_Latest</vt:lpstr>
      <vt:lpstr>A125566064V</vt:lpstr>
      <vt:lpstr>A125566064V_Data</vt:lpstr>
      <vt:lpstr>A125566064V_Latest</vt:lpstr>
      <vt:lpstr>A125566065W</vt:lpstr>
      <vt:lpstr>A125566065W_Data</vt:lpstr>
      <vt:lpstr>A125566065W_Latest</vt:lpstr>
      <vt:lpstr>A125566072V</vt:lpstr>
      <vt:lpstr>A125566072V_Data</vt:lpstr>
      <vt:lpstr>A125566072V_Latest</vt:lpstr>
      <vt:lpstr>A125566073W</vt:lpstr>
      <vt:lpstr>A125566073W_Data</vt:lpstr>
      <vt:lpstr>A125566073W_Latest</vt:lpstr>
      <vt:lpstr>A125566080V</vt:lpstr>
      <vt:lpstr>A125566080V_Data</vt:lpstr>
      <vt:lpstr>A125566080V_Latest</vt:lpstr>
      <vt:lpstr>A125566081W</vt:lpstr>
      <vt:lpstr>A125566081W_Data</vt:lpstr>
      <vt:lpstr>A125566081W_Latest</vt:lpstr>
      <vt:lpstr>A125566088L</vt:lpstr>
      <vt:lpstr>A125566088L_Data</vt:lpstr>
      <vt:lpstr>A125566088L_Latest</vt:lpstr>
      <vt:lpstr>A125566089R</vt:lpstr>
      <vt:lpstr>A125566089R_Data</vt:lpstr>
      <vt:lpstr>A125566089R_Latest</vt:lpstr>
      <vt:lpstr>A125566096L</vt:lpstr>
      <vt:lpstr>A125566096L_Data</vt:lpstr>
      <vt:lpstr>A125566096L_Latest</vt:lpstr>
      <vt:lpstr>A125566097R</vt:lpstr>
      <vt:lpstr>A125566097R_Data</vt:lpstr>
      <vt:lpstr>A125566097R_Latest</vt:lpstr>
      <vt:lpstr>A125566104A</vt:lpstr>
      <vt:lpstr>A125566104A_Data</vt:lpstr>
      <vt:lpstr>A125566104A_Latest</vt:lpstr>
      <vt:lpstr>A125566105C</vt:lpstr>
      <vt:lpstr>A125566105C_Data</vt:lpstr>
      <vt:lpstr>A125566105C_Latest</vt:lpstr>
      <vt:lpstr>A125566112A</vt:lpstr>
      <vt:lpstr>A125566112A_Data</vt:lpstr>
      <vt:lpstr>A125566112A_Latest</vt:lpstr>
      <vt:lpstr>A125566113C</vt:lpstr>
      <vt:lpstr>A125566113C_Data</vt:lpstr>
      <vt:lpstr>A125566113C_Latest</vt:lpstr>
      <vt:lpstr>A125566120A</vt:lpstr>
      <vt:lpstr>A125566120A_Data</vt:lpstr>
      <vt:lpstr>A125566120A_Latest</vt:lpstr>
      <vt:lpstr>A125566121C</vt:lpstr>
      <vt:lpstr>A125566121C_Data</vt:lpstr>
      <vt:lpstr>A125566121C_Latest</vt:lpstr>
      <vt:lpstr>A125566128V</vt:lpstr>
      <vt:lpstr>A125566128V_Data</vt:lpstr>
      <vt:lpstr>A125566128V_Latest</vt:lpstr>
      <vt:lpstr>A125566129W</vt:lpstr>
      <vt:lpstr>A125566129W_Data</vt:lpstr>
      <vt:lpstr>A125566129W_Latest</vt:lpstr>
      <vt:lpstr>A125566136V</vt:lpstr>
      <vt:lpstr>A125566136V_Data</vt:lpstr>
      <vt:lpstr>A125566136V_Latest</vt:lpstr>
      <vt:lpstr>A125566137W</vt:lpstr>
      <vt:lpstr>A125566137W_Data</vt:lpstr>
      <vt:lpstr>A125566137W_Latest</vt:lpstr>
      <vt:lpstr>A125566144V</vt:lpstr>
      <vt:lpstr>A125566144V_Data</vt:lpstr>
      <vt:lpstr>A125566144V_Latest</vt:lpstr>
      <vt:lpstr>A125566145W</vt:lpstr>
      <vt:lpstr>A125566145W_Data</vt:lpstr>
      <vt:lpstr>A125566145W_Latest</vt:lpstr>
      <vt:lpstr>A125566152V</vt:lpstr>
      <vt:lpstr>A125566152V_Data</vt:lpstr>
      <vt:lpstr>A125566152V_Latest</vt:lpstr>
      <vt:lpstr>A125566153W</vt:lpstr>
      <vt:lpstr>A125566153W_Data</vt:lpstr>
      <vt:lpstr>A125566153W_Latest</vt:lpstr>
      <vt:lpstr>A125566160V</vt:lpstr>
      <vt:lpstr>A125566160V_Data</vt:lpstr>
      <vt:lpstr>A125566160V_Latest</vt:lpstr>
      <vt:lpstr>A125566161W</vt:lpstr>
      <vt:lpstr>A125566161W_Data</vt:lpstr>
      <vt:lpstr>A125566161W_Latest</vt:lpstr>
      <vt:lpstr>A125566168L</vt:lpstr>
      <vt:lpstr>A125566168L_Data</vt:lpstr>
      <vt:lpstr>A125566168L_Latest</vt:lpstr>
      <vt:lpstr>A125566169R</vt:lpstr>
      <vt:lpstr>A125566169R_Data</vt:lpstr>
      <vt:lpstr>A125566169R_Latest</vt:lpstr>
      <vt:lpstr>A125566176L</vt:lpstr>
      <vt:lpstr>A125566176L_Data</vt:lpstr>
      <vt:lpstr>A125566176L_Latest</vt:lpstr>
      <vt:lpstr>A125566177R</vt:lpstr>
      <vt:lpstr>A125566177R_Data</vt:lpstr>
      <vt:lpstr>A125566177R_Latest</vt:lpstr>
      <vt:lpstr>A125566184L</vt:lpstr>
      <vt:lpstr>A125566184L_Data</vt:lpstr>
      <vt:lpstr>A125566184L_Latest</vt:lpstr>
      <vt:lpstr>A125566185R</vt:lpstr>
      <vt:lpstr>A125566185R_Data</vt:lpstr>
      <vt:lpstr>A125566185R_Latest</vt:lpstr>
      <vt:lpstr>A125566192L</vt:lpstr>
      <vt:lpstr>A125566192L_Data</vt:lpstr>
      <vt:lpstr>A125566192L_Latest</vt:lpstr>
      <vt:lpstr>A125566193R</vt:lpstr>
      <vt:lpstr>A125566193R_Data</vt:lpstr>
      <vt:lpstr>A125566193R_Latest</vt:lpstr>
      <vt:lpstr>A125566200A</vt:lpstr>
      <vt:lpstr>A125566200A_Data</vt:lpstr>
      <vt:lpstr>A125566200A_Latest</vt:lpstr>
      <vt:lpstr>A125566201C</vt:lpstr>
      <vt:lpstr>A125566201C_Data</vt:lpstr>
      <vt:lpstr>A125566201C_Latest</vt:lpstr>
      <vt:lpstr>A125566208V</vt:lpstr>
      <vt:lpstr>A125566208V_Data</vt:lpstr>
      <vt:lpstr>A125566208V_Latest</vt:lpstr>
      <vt:lpstr>A125566209W</vt:lpstr>
      <vt:lpstr>A125566209W_Data</vt:lpstr>
      <vt:lpstr>A125566209W_Latest</vt:lpstr>
      <vt:lpstr>A125566216V</vt:lpstr>
      <vt:lpstr>A125566216V_Data</vt:lpstr>
      <vt:lpstr>A125566216V_Latest</vt:lpstr>
      <vt:lpstr>A125566217W</vt:lpstr>
      <vt:lpstr>A125566217W_Data</vt:lpstr>
      <vt:lpstr>A125566217W_Latest</vt:lpstr>
      <vt:lpstr>A125566224V</vt:lpstr>
      <vt:lpstr>A125566224V_Data</vt:lpstr>
      <vt:lpstr>A125566224V_Latest</vt:lpstr>
      <vt:lpstr>A125566225W</vt:lpstr>
      <vt:lpstr>A125566225W_Data</vt:lpstr>
      <vt:lpstr>A125566225W_Latest</vt:lpstr>
      <vt:lpstr>A125566232V</vt:lpstr>
      <vt:lpstr>A125566232V_Data</vt:lpstr>
      <vt:lpstr>A125566232V_Latest</vt:lpstr>
      <vt:lpstr>A125566233W</vt:lpstr>
      <vt:lpstr>A125566233W_Data</vt:lpstr>
      <vt:lpstr>A125566233W_Latest</vt:lpstr>
      <vt:lpstr>A125566240V</vt:lpstr>
      <vt:lpstr>A125566240V_Data</vt:lpstr>
      <vt:lpstr>A125566240V_Latest</vt:lpstr>
      <vt:lpstr>A125566241W</vt:lpstr>
      <vt:lpstr>A125566241W_Data</vt:lpstr>
      <vt:lpstr>A125566241W_Latest</vt:lpstr>
      <vt:lpstr>A125566248L</vt:lpstr>
      <vt:lpstr>A125566248L_Data</vt:lpstr>
      <vt:lpstr>A125566248L_Latest</vt:lpstr>
      <vt:lpstr>A125566249R</vt:lpstr>
      <vt:lpstr>A125566249R_Data</vt:lpstr>
      <vt:lpstr>A125566249R_Latest</vt:lpstr>
      <vt:lpstr>A125566256L</vt:lpstr>
      <vt:lpstr>A125566256L_Data</vt:lpstr>
      <vt:lpstr>A125566256L_Latest</vt:lpstr>
      <vt:lpstr>A125566257R</vt:lpstr>
      <vt:lpstr>A125566257R_Data</vt:lpstr>
      <vt:lpstr>A125566257R_Latest</vt:lpstr>
      <vt:lpstr>A125566264L</vt:lpstr>
      <vt:lpstr>A125566264L_Data</vt:lpstr>
      <vt:lpstr>A125566264L_Latest</vt:lpstr>
      <vt:lpstr>A125566265R</vt:lpstr>
      <vt:lpstr>A125566265R_Data</vt:lpstr>
      <vt:lpstr>A125566265R_Latest</vt:lpstr>
      <vt:lpstr>A125566272L</vt:lpstr>
      <vt:lpstr>A125566272L_Data</vt:lpstr>
      <vt:lpstr>A125566272L_Latest</vt:lpstr>
      <vt:lpstr>A125566273R</vt:lpstr>
      <vt:lpstr>A125566273R_Data</vt:lpstr>
      <vt:lpstr>A125566273R_Latest</vt:lpstr>
      <vt:lpstr>A125566280L</vt:lpstr>
      <vt:lpstr>A125566280L_Data</vt:lpstr>
      <vt:lpstr>A125566280L_Latest</vt:lpstr>
      <vt:lpstr>A125566281R</vt:lpstr>
      <vt:lpstr>A125566281R_Data</vt:lpstr>
      <vt:lpstr>A125566281R_Latest</vt:lpstr>
      <vt:lpstr>A125566288F</vt:lpstr>
      <vt:lpstr>A125566288F_Data</vt:lpstr>
      <vt:lpstr>A125566288F_Latest</vt:lpstr>
      <vt:lpstr>A125566289J</vt:lpstr>
      <vt:lpstr>A125566289J_Data</vt:lpstr>
      <vt:lpstr>A125566289J_Latest</vt:lpstr>
      <vt:lpstr>A125566296F</vt:lpstr>
      <vt:lpstr>A125566296F_Data</vt:lpstr>
      <vt:lpstr>A125566296F_Latest</vt:lpstr>
      <vt:lpstr>A125566297J</vt:lpstr>
      <vt:lpstr>A125566297J_Data</vt:lpstr>
      <vt:lpstr>A125566297J_Latest</vt:lpstr>
      <vt:lpstr>A125566304V</vt:lpstr>
      <vt:lpstr>A125566304V_Data</vt:lpstr>
      <vt:lpstr>A125566304V_Latest</vt:lpstr>
      <vt:lpstr>A125566305W</vt:lpstr>
      <vt:lpstr>A125566305W_Data</vt:lpstr>
      <vt:lpstr>A125566305W_Latest</vt:lpstr>
      <vt:lpstr>A125566312V</vt:lpstr>
      <vt:lpstr>A125566312V_Data</vt:lpstr>
      <vt:lpstr>A125566312V_Latest</vt:lpstr>
      <vt:lpstr>A125566313W</vt:lpstr>
      <vt:lpstr>A125566313W_Data</vt:lpstr>
      <vt:lpstr>A125566313W_Latest</vt:lpstr>
      <vt:lpstr>A125566320V</vt:lpstr>
      <vt:lpstr>A125566320V_Data</vt:lpstr>
      <vt:lpstr>A125566320V_Latest</vt:lpstr>
      <vt:lpstr>A125566321W</vt:lpstr>
      <vt:lpstr>A125566321W_Data</vt:lpstr>
      <vt:lpstr>A125566321W_Latest</vt:lpstr>
      <vt:lpstr>A125566328L</vt:lpstr>
      <vt:lpstr>A125566328L_Data</vt:lpstr>
      <vt:lpstr>A125566328L_Latest</vt:lpstr>
      <vt:lpstr>A125566329R</vt:lpstr>
      <vt:lpstr>A125566329R_Data</vt:lpstr>
      <vt:lpstr>A125566329R_Latest</vt:lpstr>
      <vt:lpstr>A125566336L</vt:lpstr>
      <vt:lpstr>A125566336L_Data</vt:lpstr>
      <vt:lpstr>A125566336L_Latest</vt:lpstr>
      <vt:lpstr>A125566337R</vt:lpstr>
      <vt:lpstr>A125566337R_Data</vt:lpstr>
      <vt:lpstr>A125566337R_Latest</vt:lpstr>
      <vt:lpstr>A125566344L</vt:lpstr>
      <vt:lpstr>A125566344L_Data</vt:lpstr>
      <vt:lpstr>A125566344L_Latest</vt:lpstr>
      <vt:lpstr>A125566345R</vt:lpstr>
      <vt:lpstr>A125566345R_Data</vt:lpstr>
      <vt:lpstr>A125566345R_Latest</vt:lpstr>
      <vt:lpstr>A125566352L</vt:lpstr>
      <vt:lpstr>A125566352L_Data</vt:lpstr>
      <vt:lpstr>A125566352L_Latest</vt:lpstr>
      <vt:lpstr>A125566353R</vt:lpstr>
      <vt:lpstr>A125566353R_Data</vt:lpstr>
      <vt:lpstr>A125566353R_Latest</vt:lpstr>
      <vt:lpstr>A125566360L</vt:lpstr>
      <vt:lpstr>A125566360L_Data</vt:lpstr>
      <vt:lpstr>A125566360L_Latest</vt:lpstr>
      <vt:lpstr>A125566361R</vt:lpstr>
      <vt:lpstr>A125566361R_Data</vt:lpstr>
      <vt:lpstr>A125566361R_Latest</vt:lpstr>
      <vt:lpstr>A125566368F</vt:lpstr>
      <vt:lpstr>A125566368F_Data</vt:lpstr>
      <vt:lpstr>A125566368F_Latest</vt:lpstr>
      <vt:lpstr>A125566369J</vt:lpstr>
      <vt:lpstr>A125566369J_Data</vt:lpstr>
      <vt:lpstr>A125566369J_Latest</vt:lpstr>
      <vt:lpstr>A125566376F</vt:lpstr>
      <vt:lpstr>A125566376F_Data</vt:lpstr>
      <vt:lpstr>A125566376F_Latest</vt:lpstr>
      <vt:lpstr>A125566377J</vt:lpstr>
      <vt:lpstr>A125566377J_Data</vt:lpstr>
      <vt:lpstr>A125566377J_Latest</vt:lpstr>
      <vt:lpstr>A125566384F</vt:lpstr>
      <vt:lpstr>A125566384F_Data</vt:lpstr>
      <vt:lpstr>A125566384F_Latest</vt:lpstr>
      <vt:lpstr>A125566385J</vt:lpstr>
      <vt:lpstr>A125566385J_Data</vt:lpstr>
      <vt:lpstr>A125566385J_Latest</vt:lpstr>
      <vt:lpstr>A125566392F</vt:lpstr>
      <vt:lpstr>A125566392F_Data</vt:lpstr>
      <vt:lpstr>A125566392F_Latest</vt:lpstr>
      <vt:lpstr>A125566393J</vt:lpstr>
      <vt:lpstr>A125566393J_Data</vt:lpstr>
      <vt:lpstr>A125566393J_Latest</vt:lpstr>
      <vt:lpstr>A125566400V</vt:lpstr>
      <vt:lpstr>A125566400V_Data</vt:lpstr>
      <vt:lpstr>A125566400V_Latest</vt:lpstr>
      <vt:lpstr>A125566401W</vt:lpstr>
      <vt:lpstr>A125566401W_Data</vt:lpstr>
      <vt:lpstr>A125566401W_Latest</vt:lpstr>
      <vt:lpstr>A125566408L</vt:lpstr>
      <vt:lpstr>A125566408L_Data</vt:lpstr>
      <vt:lpstr>A125566408L_Latest</vt:lpstr>
      <vt:lpstr>A125566409R</vt:lpstr>
      <vt:lpstr>A125566409R_Data</vt:lpstr>
      <vt:lpstr>A125566409R_Latest</vt:lpstr>
      <vt:lpstr>A125566416L</vt:lpstr>
      <vt:lpstr>A125566416L_Data</vt:lpstr>
      <vt:lpstr>A125566416L_Latest</vt:lpstr>
      <vt:lpstr>A125566417R</vt:lpstr>
      <vt:lpstr>A125566417R_Data</vt:lpstr>
      <vt:lpstr>A125566417R_Latest</vt:lpstr>
      <vt:lpstr>A125566424L</vt:lpstr>
      <vt:lpstr>A125566424L_Data</vt:lpstr>
      <vt:lpstr>A125566424L_Latest</vt:lpstr>
      <vt:lpstr>A125566425R</vt:lpstr>
      <vt:lpstr>A125566425R_Data</vt:lpstr>
      <vt:lpstr>A125566425R_Latest</vt:lpstr>
      <vt:lpstr>A125566432L</vt:lpstr>
      <vt:lpstr>A125566432L_Data</vt:lpstr>
      <vt:lpstr>A125566432L_Latest</vt:lpstr>
      <vt:lpstr>A125566433R</vt:lpstr>
      <vt:lpstr>A125566433R_Data</vt:lpstr>
      <vt:lpstr>A125566433R_Latest</vt:lpstr>
      <vt:lpstr>A125566440L</vt:lpstr>
      <vt:lpstr>A125566440L_Data</vt:lpstr>
      <vt:lpstr>A125566440L_Latest</vt:lpstr>
      <vt:lpstr>A125566441R</vt:lpstr>
      <vt:lpstr>A125566441R_Data</vt:lpstr>
      <vt:lpstr>A125566441R_Latest</vt:lpstr>
      <vt:lpstr>A125566448F</vt:lpstr>
      <vt:lpstr>A125566448F_Data</vt:lpstr>
      <vt:lpstr>A125566448F_Latest</vt:lpstr>
      <vt:lpstr>A125566449J</vt:lpstr>
      <vt:lpstr>A125566449J_Data</vt:lpstr>
      <vt:lpstr>A125566449J_Latest</vt:lpstr>
      <vt:lpstr>A125566456F</vt:lpstr>
      <vt:lpstr>A125566456F_Data</vt:lpstr>
      <vt:lpstr>A125566456F_Latest</vt:lpstr>
      <vt:lpstr>A125566457J</vt:lpstr>
      <vt:lpstr>A125566457J_Data</vt:lpstr>
      <vt:lpstr>A125566457J_Latest</vt:lpstr>
      <vt:lpstr>A125566464F</vt:lpstr>
      <vt:lpstr>A125566464F_Data</vt:lpstr>
      <vt:lpstr>A125566464F_Latest</vt:lpstr>
      <vt:lpstr>A125566465J</vt:lpstr>
      <vt:lpstr>A125566465J_Data</vt:lpstr>
      <vt:lpstr>A125566465J_Latest</vt:lpstr>
      <vt:lpstr>A125566472F</vt:lpstr>
      <vt:lpstr>A125566472F_Data</vt:lpstr>
      <vt:lpstr>A125566472F_Latest</vt:lpstr>
      <vt:lpstr>A125566473J</vt:lpstr>
      <vt:lpstr>A125566473J_Data</vt:lpstr>
      <vt:lpstr>A125566473J_Latest</vt:lpstr>
      <vt:lpstr>A125566480F</vt:lpstr>
      <vt:lpstr>A125566480F_Data</vt:lpstr>
      <vt:lpstr>A125566480F_Latest</vt:lpstr>
      <vt:lpstr>A125566481J</vt:lpstr>
      <vt:lpstr>A125566481J_Data</vt:lpstr>
      <vt:lpstr>A125566481J_Latest</vt:lpstr>
      <vt:lpstr>A125566488X</vt:lpstr>
      <vt:lpstr>A125566488X_Data</vt:lpstr>
      <vt:lpstr>A125566488X_Latest</vt:lpstr>
      <vt:lpstr>A125566489A</vt:lpstr>
      <vt:lpstr>A125566489A_Data</vt:lpstr>
      <vt:lpstr>A125566489A_Latest</vt:lpstr>
      <vt:lpstr>A125566496X</vt:lpstr>
      <vt:lpstr>A125566496X_Data</vt:lpstr>
      <vt:lpstr>A125566496X_Latest</vt:lpstr>
      <vt:lpstr>A125566497A</vt:lpstr>
      <vt:lpstr>A125566497A_Data</vt:lpstr>
      <vt:lpstr>A125566497A_Latest</vt:lpstr>
      <vt:lpstr>A125566504L</vt:lpstr>
      <vt:lpstr>A125566504L_Data</vt:lpstr>
      <vt:lpstr>A125566504L_Latest</vt:lpstr>
      <vt:lpstr>A125566505R</vt:lpstr>
      <vt:lpstr>A125566505R_Data</vt:lpstr>
      <vt:lpstr>A125566505R_Latest</vt:lpstr>
      <vt:lpstr>A125566512L</vt:lpstr>
      <vt:lpstr>A125566512L_Data</vt:lpstr>
      <vt:lpstr>A125566512L_Latest</vt:lpstr>
      <vt:lpstr>A125566513R</vt:lpstr>
      <vt:lpstr>A125566513R_Data</vt:lpstr>
      <vt:lpstr>A125566513R_Latest</vt:lpstr>
      <vt:lpstr>A125566520L</vt:lpstr>
      <vt:lpstr>A125566520L_Data</vt:lpstr>
      <vt:lpstr>A125566520L_Latest</vt:lpstr>
      <vt:lpstr>A125566521R</vt:lpstr>
      <vt:lpstr>A125566521R_Data</vt:lpstr>
      <vt:lpstr>A125566521R_Latest</vt:lpstr>
      <vt:lpstr>A125566528F</vt:lpstr>
      <vt:lpstr>A125566528F_Data</vt:lpstr>
      <vt:lpstr>A125566528F_Latest</vt:lpstr>
      <vt:lpstr>A125566529J</vt:lpstr>
      <vt:lpstr>A125566529J_Data</vt:lpstr>
      <vt:lpstr>A125566529J_Latest</vt:lpstr>
      <vt:lpstr>A125566536F</vt:lpstr>
      <vt:lpstr>A125566536F_Data</vt:lpstr>
      <vt:lpstr>A125566536F_Latest</vt:lpstr>
      <vt:lpstr>A125566537J</vt:lpstr>
      <vt:lpstr>A125566537J_Data</vt:lpstr>
      <vt:lpstr>A125566537J_Latest</vt:lpstr>
      <vt:lpstr>A125566544F</vt:lpstr>
      <vt:lpstr>A125566544F_Data</vt:lpstr>
      <vt:lpstr>A125566544F_Latest</vt:lpstr>
      <vt:lpstr>A125566545J</vt:lpstr>
      <vt:lpstr>A125566545J_Data</vt:lpstr>
      <vt:lpstr>A125566545J_Latest</vt:lpstr>
      <vt:lpstr>A125566552F</vt:lpstr>
      <vt:lpstr>A125566552F_Data</vt:lpstr>
      <vt:lpstr>A125566552F_Latest</vt:lpstr>
      <vt:lpstr>A125566553J</vt:lpstr>
      <vt:lpstr>A125566553J_Data</vt:lpstr>
      <vt:lpstr>A125566553J_Latest</vt:lpstr>
      <vt:lpstr>A125566560F</vt:lpstr>
      <vt:lpstr>A125566560F_Data</vt:lpstr>
      <vt:lpstr>A125566560F_Latest</vt:lpstr>
      <vt:lpstr>A125566561J</vt:lpstr>
      <vt:lpstr>A125566561J_Data</vt:lpstr>
      <vt:lpstr>A125566561J_Latest</vt:lpstr>
      <vt:lpstr>A125566568X</vt:lpstr>
      <vt:lpstr>A125566568X_Data</vt:lpstr>
      <vt:lpstr>A125566568X_Latest</vt:lpstr>
      <vt:lpstr>A125566569A</vt:lpstr>
      <vt:lpstr>A125566569A_Data</vt:lpstr>
      <vt:lpstr>A125566569A_Latest</vt:lpstr>
      <vt:lpstr>A125566576X</vt:lpstr>
      <vt:lpstr>A125566576X_Data</vt:lpstr>
      <vt:lpstr>A125566576X_Latest</vt:lpstr>
      <vt:lpstr>A125566577A</vt:lpstr>
      <vt:lpstr>A125566577A_Data</vt:lpstr>
      <vt:lpstr>A125566577A_Latest</vt:lpstr>
      <vt:lpstr>A125566584X</vt:lpstr>
      <vt:lpstr>A125566584X_Data</vt:lpstr>
      <vt:lpstr>A125566584X_Latest</vt:lpstr>
      <vt:lpstr>A125566585A</vt:lpstr>
      <vt:lpstr>A125566585A_Data</vt:lpstr>
      <vt:lpstr>A125566585A_Latest</vt:lpstr>
      <vt:lpstr>A125566592X</vt:lpstr>
      <vt:lpstr>A125566592X_Data</vt:lpstr>
      <vt:lpstr>A125566592X_Latest</vt:lpstr>
      <vt:lpstr>A125566593A</vt:lpstr>
      <vt:lpstr>A125566593A_Data</vt:lpstr>
      <vt:lpstr>A125566593A_Latest</vt:lpstr>
      <vt:lpstr>A125566600L</vt:lpstr>
      <vt:lpstr>A125566600L_Data</vt:lpstr>
      <vt:lpstr>A125566600L_Latest</vt:lpstr>
      <vt:lpstr>A125566601R</vt:lpstr>
      <vt:lpstr>A125566601R_Data</vt:lpstr>
      <vt:lpstr>A125566601R_Latest</vt:lpstr>
      <vt:lpstr>A125566608F</vt:lpstr>
      <vt:lpstr>A125566608F_Data</vt:lpstr>
      <vt:lpstr>A125566608F_Latest</vt:lpstr>
      <vt:lpstr>A125566609J</vt:lpstr>
      <vt:lpstr>A125566609J_Data</vt:lpstr>
      <vt:lpstr>A125566609J_Latest</vt:lpstr>
      <vt:lpstr>A125566616F</vt:lpstr>
      <vt:lpstr>A125566616F_Data</vt:lpstr>
      <vt:lpstr>A125566616F_Latest</vt:lpstr>
      <vt:lpstr>A125566617J</vt:lpstr>
      <vt:lpstr>A125566617J_Data</vt:lpstr>
      <vt:lpstr>A125566617J_Latest</vt:lpstr>
      <vt:lpstr>A125566624F</vt:lpstr>
      <vt:lpstr>A125566624F_Data</vt:lpstr>
      <vt:lpstr>A125566624F_Latest</vt:lpstr>
      <vt:lpstr>A125566625J</vt:lpstr>
      <vt:lpstr>A125566625J_Data</vt:lpstr>
      <vt:lpstr>A125566625J_Latest</vt:lpstr>
      <vt:lpstr>A125566632F</vt:lpstr>
      <vt:lpstr>A125566632F_Data</vt:lpstr>
      <vt:lpstr>A125566632F_Latest</vt:lpstr>
      <vt:lpstr>A125566633J</vt:lpstr>
      <vt:lpstr>A125566633J_Data</vt:lpstr>
      <vt:lpstr>A125566633J_Latest</vt:lpstr>
      <vt:lpstr>A125566640F</vt:lpstr>
      <vt:lpstr>A125566640F_Data</vt:lpstr>
      <vt:lpstr>A125566640F_Latest</vt:lpstr>
      <vt:lpstr>A125566641J</vt:lpstr>
      <vt:lpstr>A125566641J_Data</vt:lpstr>
      <vt:lpstr>A125566641J_Latest</vt:lpstr>
      <vt:lpstr>A125566648X</vt:lpstr>
      <vt:lpstr>A125566648X_Data</vt:lpstr>
      <vt:lpstr>A125566648X_Latest</vt:lpstr>
      <vt:lpstr>A125566649A</vt:lpstr>
      <vt:lpstr>A125566649A_Data</vt:lpstr>
      <vt:lpstr>A125566649A_Latest</vt:lpstr>
      <vt:lpstr>A125566656X</vt:lpstr>
      <vt:lpstr>A125566656X_Data</vt:lpstr>
      <vt:lpstr>A125566656X_Latest</vt:lpstr>
      <vt:lpstr>A125566657A</vt:lpstr>
      <vt:lpstr>A125566657A_Data</vt:lpstr>
      <vt:lpstr>A125566657A_Latest</vt:lpstr>
      <vt:lpstr>A125566664X</vt:lpstr>
      <vt:lpstr>A125566664X_Data</vt:lpstr>
      <vt:lpstr>A125566664X_Latest</vt:lpstr>
      <vt:lpstr>A125566665A</vt:lpstr>
      <vt:lpstr>A125566665A_Data</vt:lpstr>
      <vt:lpstr>A125566665A_Latest</vt:lpstr>
      <vt:lpstr>A125566672X</vt:lpstr>
      <vt:lpstr>A125566672X_Data</vt:lpstr>
      <vt:lpstr>A125566672X_Latest</vt:lpstr>
      <vt:lpstr>A125566673A</vt:lpstr>
      <vt:lpstr>A125566673A_Data</vt:lpstr>
      <vt:lpstr>A125566673A_Latest</vt:lpstr>
      <vt:lpstr>A125566680X</vt:lpstr>
      <vt:lpstr>A125566680X_Data</vt:lpstr>
      <vt:lpstr>A125566680X_Latest</vt:lpstr>
      <vt:lpstr>A125566681A</vt:lpstr>
      <vt:lpstr>A125566681A_Data</vt:lpstr>
      <vt:lpstr>A125566681A_Latest</vt:lpstr>
      <vt:lpstr>A125566688T</vt:lpstr>
      <vt:lpstr>A125566688T_Data</vt:lpstr>
      <vt:lpstr>A125566688T_Latest</vt:lpstr>
      <vt:lpstr>A125566689V</vt:lpstr>
      <vt:lpstr>A125566689V_Data</vt:lpstr>
      <vt:lpstr>A125566689V_Latest</vt:lpstr>
      <vt:lpstr>A125566696T</vt:lpstr>
      <vt:lpstr>A125566696T_Data</vt:lpstr>
      <vt:lpstr>A125566696T_Latest</vt:lpstr>
      <vt:lpstr>A125566697V</vt:lpstr>
      <vt:lpstr>A125566697V_Data</vt:lpstr>
      <vt:lpstr>A125566697V_Latest</vt:lpstr>
      <vt:lpstr>A125566704F</vt:lpstr>
      <vt:lpstr>A125566704F_Data</vt:lpstr>
      <vt:lpstr>A125566704F_Latest</vt:lpstr>
      <vt:lpstr>A125566705J</vt:lpstr>
      <vt:lpstr>A125566705J_Data</vt:lpstr>
      <vt:lpstr>A125566705J_Latest</vt:lpstr>
      <vt:lpstr>A125566712F</vt:lpstr>
      <vt:lpstr>A125566712F_Data</vt:lpstr>
      <vt:lpstr>A125566712F_Latest</vt:lpstr>
      <vt:lpstr>A125566713J</vt:lpstr>
      <vt:lpstr>A125566713J_Data</vt:lpstr>
      <vt:lpstr>A125566713J_Latest</vt:lpstr>
      <vt:lpstr>A125566720F</vt:lpstr>
      <vt:lpstr>A125566720F_Data</vt:lpstr>
      <vt:lpstr>A125566720F_Latest</vt:lpstr>
      <vt:lpstr>A125566721J</vt:lpstr>
      <vt:lpstr>A125566721J_Data</vt:lpstr>
      <vt:lpstr>A125566721J_Latest</vt:lpstr>
      <vt:lpstr>A125566728X</vt:lpstr>
      <vt:lpstr>A125566728X_Data</vt:lpstr>
      <vt:lpstr>A125566728X_Latest</vt:lpstr>
      <vt:lpstr>A125566729A</vt:lpstr>
      <vt:lpstr>A125566729A_Data</vt:lpstr>
      <vt:lpstr>A125566729A_Latest</vt:lpstr>
      <vt:lpstr>A125566736X</vt:lpstr>
      <vt:lpstr>A125566736X_Data</vt:lpstr>
      <vt:lpstr>A125566736X_Latest</vt:lpstr>
      <vt:lpstr>A125566737A</vt:lpstr>
      <vt:lpstr>A125566737A_Data</vt:lpstr>
      <vt:lpstr>A125566737A_Latest</vt:lpstr>
      <vt:lpstr>A125566744X</vt:lpstr>
      <vt:lpstr>A125566744X_Data</vt:lpstr>
      <vt:lpstr>A125566744X_Latest</vt:lpstr>
      <vt:lpstr>A125566745A</vt:lpstr>
      <vt:lpstr>A125566745A_Data</vt:lpstr>
      <vt:lpstr>A125566745A_Latest</vt:lpstr>
      <vt:lpstr>A125566752X</vt:lpstr>
      <vt:lpstr>A125566752X_Data</vt:lpstr>
      <vt:lpstr>A125566752X_Latest</vt:lpstr>
      <vt:lpstr>A125566753A</vt:lpstr>
      <vt:lpstr>A125566753A_Data</vt:lpstr>
      <vt:lpstr>A125566753A_Latest</vt:lpstr>
      <vt:lpstr>A125566760X</vt:lpstr>
      <vt:lpstr>A125566760X_Data</vt:lpstr>
      <vt:lpstr>A125566760X_Latest</vt:lpstr>
      <vt:lpstr>A125566761A</vt:lpstr>
      <vt:lpstr>A125566761A_Data</vt:lpstr>
      <vt:lpstr>A125566761A_Latest</vt:lpstr>
      <vt:lpstr>A125566768T</vt:lpstr>
      <vt:lpstr>A125566768T_Data</vt:lpstr>
      <vt:lpstr>A125566768T_Latest</vt:lpstr>
      <vt:lpstr>A125566769V</vt:lpstr>
      <vt:lpstr>A125566769V_Data</vt:lpstr>
      <vt:lpstr>A125566769V_Latest</vt:lpstr>
      <vt:lpstr>A125566776T</vt:lpstr>
      <vt:lpstr>A125566776T_Data</vt:lpstr>
      <vt:lpstr>A125566776T_Latest</vt:lpstr>
      <vt:lpstr>A125566777V</vt:lpstr>
      <vt:lpstr>A125566777V_Data</vt:lpstr>
      <vt:lpstr>A125566777V_Latest</vt:lpstr>
      <vt:lpstr>A125566784T</vt:lpstr>
      <vt:lpstr>A125566784T_Data</vt:lpstr>
      <vt:lpstr>A125566784T_Latest</vt:lpstr>
      <vt:lpstr>A125566785V</vt:lpstr>
      <vt:lpstr>A125566785V_Data</vt:lpstr>
      <vt:lpstr>A125566785V_Latest</vt:lpstr>
      <vt:lpstr>A125566792T</vt:lpstr>
      <vt:lpstr>A125566792T_Data</vt:lpstr>
      <vt:lpstr>A125566792T_Latest</vt:lpstr>
      <vt:lpstr>A125566793V</vt:lpstr>
      <vt:lpstr>A125566793V_Data</vt:lpstr>
      <vt:lpstr>A125566793V_Latest</vt:lpstr>
      <vt:lpstr>A125566800F</vt:lpstr>
      <vt:lpstr>A125566800F_Data</vt:lpstr>
      <vt:lpstr>A125566800F_Latest</vt:lpstr>
      <vt:lpstr>A125566801J</vt:lpstr>
      <vt:lpstr>A125566801J_Data</vt:lpstr>
      <vt:lpstr>A125566801J_Latest</vt:lpstr>
      <vt:lpstr>A125566808X</vt:lpstr>
      <vt:lpstr>A125566808X_Data</vt:lpstr>
      <vt:lpstr>A125566808X_Latest</vt:lpstr>
      <vt:lpstr>A125566809A</vt:lpstr>
      <vt:lpstr>A125566809A_Data</vt:lpstr>
      <vt:lpstr>A125566809A_Latest</vt:lpstr>
      <vt:lpstr>A125566816X</vt:lpstr>
      <vt:lpstr>A125566816X_Data</vt:lpstr>
      <vt:lpstr>A125566816X_Latest</vt:lpstr>
      <vt:lpstr>A125566817A</vt:lpstr>
      <vt:lpstr>A125566817A_Data</vt:lpstr>
      <vt:lpstr>A125566817A_Latest</vt:lpstr>
      <vt:lpstr>A125566824X</vt:lpstr>
      <vt:lpstr>A125566824X_Data</vt:lpstr>
      <vt:lpstr>A125566824X_Latest</vt:lpstr>
      <vt:lpstr>A125566825A</vt:lpstr>
      <vt:lpstr>A125566825A_Data</vt:lpstr>
      <vt:lpstr>A125566825A_Latest</vt:lpstr>
      <vt:lpstr>A125566832X</vt:lpstr>
      <vt:lpstr>A125566832X_Data</vt:lpstr>
      <vt:lpstr>A125566832X_Latest</vt:lpstr>
      <vt:lpstr>A125566833A</vt:lpstr>
      <vt:lpstr>A125566833A_Data</vt:lpstr>
      <vt:lpstr>A125566833A_Latest</vt:lpstr>
      <vt:lpstr>A125566840X</vt:lpstr>
      <vt:lpstr>A125566840X_Data</vt:lpstr>
      <vt:lpstr>A125566840X_Latest</vt:lpstr>
      <vt:lpstr>A125566841A</vt:lpstr>
      <vt:lpstr>A125566841A_Data</vt:lpstr>
      <vt:lpstr>A125566841A_Latest</vt:lpstr>
      <vt:lpstr>A125566848T</vt:lpstr>
      <vt:lpstr>A125566848T_Data</vt:lpstr>
      <vt:lpstr>A125566848T_Latest</vt:lpstr>
      <vt:lpstr>A125566849V</vt:lpstr>
      <vt:lpstr>A125566849V_Data</vt:lpstr>
      <vt:lpstr>A125566849V_Latest</vt:lpstr>
      <vt:lpstr>A125566856T</vt:lpstr>
      <vt:lpstr>A125566856T_Data</vt:lpstr>
      <vt:lpstr>A125566856T_Latest</vt:lpstr>
      <vt:lpstr>A125566857V</vt:lpstr>
      <vt:lpstr>A125566857V_Data</vt:lpstr>
      <vt:lpstr>A125566857V_Latest</vt:lpstr>
      <vt:lpstr>A125566864T</vt:lpstr>
      <vt:lpstr>A125566864T_Data</vt:lpstr>
      <vt:lpstr>A125566864T_Latest</vt:lpstr>
      <vt:lpstr>A125566865V</vt:lpstr>
      <vt:lpstr>A125566865V_Data</vt:lpstr>
      <vt:lpstr>A125566865V_Latest</vt:lpstr>
      <vt:lpstr>A125566872T</vt:lpstr>
      <vt:lpstr>A125566872T_Data</vt:lpstr>
      <vt:lpstr>A125566872T_Latest</vt:lpstr>
      <vt:lpstr>A125566873V</vt:lpstr>
      <vt:lpstr>A125566873V_Data</vt:lpstr>
      <vt:lpstr>A125566873V_Latest</vt:lpstr>
      <vt:lpstr>A125566880T</vt:lpstr>
      <vt:lpstr>A125566880T_Data</vt:lpstr>
      <vt:lpstr>A125566880T_Latest</vt:lpstr>
      <vt:lpstr>A125566881V</vt:lpstr>
      <vt:lpstr>A125566881V_Data</vt:lpstr>
      <vt:lpstr>A125566881V_Latest</vt:lpstr>
      <vt:lpstr>A125566888K</vt:lpstr>
      <vt:lpstr>A125566888K_Data</vt:lpstr>
      <vt:lpstr>A125566888K_Latest</vt:lpstr>
      <vt:lpstr>A125566889L</vt:lpstr>
      <vt:lpstr>A125566889L_Data</vt:lpstr>
      <vt:lpstr>A125566889L_Latest</vt:lpstr>
      <vt:lpstr>A125566896K</vt:lpstr>
      <vt:lpstr>A125566896K_Data</vt:lpstr>
      <vt:lpstr>A125566896K_Latest</vt:lpstr>
      <vt:lpstr>A125566897L</vt:lpstr>
      <vt:lpstr>A125566897L_Data</vt:lpstr>
      <vt:lpstr>A125566897L_Latest</vt:lpstr>
      <vt:lpstr>A125566904X</vt:lpstr>
      <vt:lpstr>A125566904X_Data</vt:lpstr>
      <vt:lpstr>A125566904X_Latest</vt:lpstr>
      <vt:lpstr>A125566905A</vt:lpstr>
      <vt:lpstr>A125566905A_Data</vt:lpstr>
      <vt:lpstr>A125566905A_Latest</vt:lpstr>
      <vt:lpstr>A125566912X</vt:lpstr>
      <vt:lpstr>A125566912X_Data</vt:lpstr>
      <vt:lpstr>A125566912X_Latest</vt:lpstr>
      <vt:lpstr>A125566913A</vt:lpstr>
      <vt:lpstr>A125566913A_Data</vt:lpstr>
      <vt:lpstr>A125566913A_Latest</vt:lpstr>
      <vt:lpstr>A125566920X</vt:lpstr>
      <vt:lpstr>A125566920X_Data</vt:lpstr>
      <vt:lpstr>A125566920X_Latest</vt:lpstr>
      <vt:lpstr>A125566921A</vt:lpstr>
      <vt:lpstr>A125566921A_Data</vt:lpstr>
      <vt:lpstr>A125566921A_Latest</vt:lpstr>
      <vt:lpstr>A125566928T</vt:lpstr>
      <vt:lpstr>A125566928T_Data</vt:lpstr>
      <vt:lpstr>A125566928T_Latest</vt:lpstr>
      <vt:lpstr>A125566929V</vt:lpstr>
      <vt:lpstr>A125566929V_Data</vt:lpstr>
      <vt:lpstr>A125566929V_Latest</vt:lpstr>
      <vt:lpstr>A125566936T</vt:lpstr>
      <vt:lpstr>A125566936T_Data</vt:lpstr>
      <vt:lpstr>A125566936T_Latest</vt:lpstr>
      <vt:lpstr>A125566937V</vt:lpstr>
      <vt:lpstr>A125566937V_Data</vt:lpstr>
      <vt:lpstr>A125566937V_Latest</vt:lpstr>
      <vt:lpstr>A125566944T</vt:lpstr>
      <vt:lpstr>A125566944T_Data</vt:lpstr>
      <vt:lpstr>A125566944T_Latest</vt:lpstr>
      <vt:lpstr>A125566945V</vt:lpstr>
      <vt:lpstr>A125566945V_Data</vt:lpstr>
      <vt:lpstr>A125566945V_Latest</vt:lpstr>
      <vt:lpstr>A125566952T</vt:lpstr>
      <vt:lpstr>A125566952T_Data</vt:lpstr>
      <vt:lpstr>A125566952T_Latest</vt:lpstr>
      <vt:lpstr>A125566953V</vt:lpstr>
      <vt:lpstr>A125566953V_Data</vt:lpstr>
      <vt:lpstr>A125566953V_Latest</vt:lpstr>
      <vt:lpstr>A125566960T</vt:lpstr>
      <vt:lpstr>A125566960T_Data</vt:lpstr>
      <vt:lpstr>A125566960T_Latest</vt:lpstr>
      <vt:lpstr>A125566961V</vt:lpstr>
      <vt:lpstr>A125566961V_Data</vt:lpstr>
      <vt:lpstr>A125566961V_Latest</vt:lpstr>
      <vt:lpstr>A125566968K</vt:lpstr>
      <vt:lpstr>A125566968K_Data</vt:lpstr>
      <vt:lpstr>A125566968K_Latest</vt:lpstr>
      <vt:lpstr>A125566969L</vt:lpstr>
      <vt:lpstr>A125566969L_Data</vt:lpstr>
      <vt:lpstr>A125566969L_Latest</vt:lpstr>
      <vt:lpstr>A125566976K</vt:lpstr>
      <vt:lpstr>A125566976K_Data</vt:lpstr>
      <vt:lpstr>A125566976K_Latest</vt:lpstr>
      <vt:lpstr>A125566977L</vt:lpstr>
      <vt:lpstr>A125566977L_Data</vt:lpstr>
      <vt:lpstr>A125566977L_Latest</vt:lpstr>
      <vt:lpstr>A125566984K</vt:lpstr>
      <vt:lpstr>A125566984K_Data</vt:lpstr>
      <vt:lpstr>A125566984K_Latest</vt:lpstr>
      <vt:lpstr>A125566985L</vt:lpstr>
      <vt:lpstr>A125566985L_Data</vt:lpstr>
      <vt:lpstr>A125566985L_Latest</vt:lpstr>
      <vt:lpstr>A125566992K</vt:lpstr>
      <vt:lpstr>A125566992K_Data</vt:lpstr>
      <vt:lpstr>A125566992K_Latest</vt:lpstr>
      <vt:lpstr>A125566993L</vt:lpstr>
      <vt:lpstr>A125566993L_Data</vt:lpstr>
      <vt:lpstr>A125566993L_Latest</vt:lpstr>
      <vt:lpstr>A125567000A</vt:lpstr>
      <vt:lpstr>A125567000A_Data</vt:lpstr>
      <vt:lpstr>A125567000A_Latest</vt:lpstr>
      <vt:lpstr>A125567001C</vt:lpstr>
      <vt:lpstr>A125567001C_Data</vt:lpstr>
      <vt:lpstr>A125567001C_Latest</vt:lpstr>
      <vt:lpstr>A125567008V</vt:lpstr>
      <vt:lpstr>A125567008V_Data</vt:lpstr>
      <vt:lpstr>A125567008V_Latest</vt:lpstr>
      <vt:lpstr>A125567009W</vt:lpstr>
      <vt:lpstr>A125567009W_Data</vt:lpstr>
      <vt:lpstr>A125567009W_Latest</vt:lpstr>
      <vt:lpstr>A125567016V</vt:lpstr>
      <vt:lpstr>A125567016V_Data</vt:lpstr>
      <vt:lpstr>A125567016V_Latest</vt:lpstr>
      <vt:lpstr>A125567017W</vt:lpstr>
      <vt:lpstr>A125567017W_Data</vt:lpstr>
      <vt:lpstr>A125567017W_Latest</vt:lpstr>
      <vt:lpstr>A125567024V</vt:lpstr>
      <vt:lpstr>A125567024V_Data</vt:lpstr>
      <vt:lpstr>A125567024V_Latest</vt:lpstr>
      <vt:lpstr>A125567025W</vt:lpstr>
      <vt:lpstr>A125567025W_Data</vt:lpstr>
      <vt:lpstr>A125567025W_Latest</vt:lpstr>
      <vt:lpstr>A125567032V</vt:lpstr>
      <vt:lpstr>A125567032V_Data</vt:lpstr>
      <vt:lpstr>A125567032V_Latest</vt:lpstr>
      <vt:lpstr>A125567033W</vt:lpstr>
      <vt:lpstr>A125567033W_Data</vt:lpstr>
      <vt:lpstr>A125567033W_Latest</vt:lpstr>
      <vt:lpstr>A125567040V</vt:lpstr>
      <vt:lpstr>A125567040V_Data</vt:lpstr>
      <vt:lpstr>A125567040V_Latest</vt:lpstr>
      <vt:lpstr>A125567041W</vt:lpstr>
      <vt:lpstr>A125567041W_Data</vt:lpstr>
      <vt:lpstr>A125567041W_Latest</vt:lpstr>
      <vt:lpstr>A125567048L</vt:lpstr>
      <vt:lpstr>A125567048L_Data</vt:lpstr>
      <vt:lpstr>A125567048L_Latest</vt:lpstr>
      <vt:lpstr>A125567049R</vt:lpstr>
      <vt:lpstr>A125567049R_Data</vt:lpstr>
      <vt:lpstr>A125567049R_Latest</vt:lpstr>
      <vt:lpstr>A125567056L</vt:lpstr>
      <vt:lpstr>A125567056L_Data</vt:lpstr>
      <vt:lpstr>A125567056L_Latest</vt:lpstr>
      <vt:lpstr>A125567057R</vt:lpstr>
      <vt:lpstr>A125567057R_Data</vt:lpstr>
      <vt:lpstr>A125567057R_Latest</vt:lpstr>
      <vt:lpstr>A125567064L</vt:lpstr>
      <vt:lpstr>A125567064L_Data</vt:lpstr>
      <vt:lpstr>A125567064L_Latest</vt:lpstr>
      <vt:lpstr>A125567065R</vt:lpstr>
      <vt:lpstr>A125567065R_Data</vt:lpstr>
      <vt:lpstr>A125567065R_Latest</vt:lpstr>
      <vt:lpstr>A125567072L</vt:lpstr>
      <vt:lpstr>A125567072L_Data</vt:lpstr>
      <vt:lpstr>A125567072L_Latest</vt:lpstr>
      <vt:lpstr>A125567073R</vt:lpstr>
      <vt:lpstr>A125567073R_Data</vt:lpstr>
      <vt:lpstr>A125567073R_Latest</vt:lpstr>
      <vt:lpstr>A125567080L</vt:lpstr>
      <vt:lpstr>A125567080L_Data</vt:lpstr>
      <vt:lpstr>A125567080L_Latest</vt:lpstr>
      <vt:lpstr>A125567081R</vt:lpstr>
      <vt:lpstr>A125567081R_Data</vt:lpstr>
      <vt:lpstr>A125567081R_Latest</vt:lpstr>
      <vt:lpstr>A125567088F</vt:lpstr>
      <vt:lpstr>A125567088F_Data</vt:lpstr>
      <vt:lpstr>A125567088F_Latest</vt:lpstr>
      <vt:lpstr>A125567089J</vt:lpstr>
      <vt:lpstr>A125567089J_Data</vt:lpstr>
      <vt:lpstr>A125567089J_Latest</vt:lpstr>
      <vt:lpstr>A125567096F</vt:lpstr>
      <vt:lpstr>A125567096F_Data</vt:lpstr>
      <vt:lpstr>A125567096F_Latest</vt:lpstr>
      <vt:lpstr>A125567097J</vt:lpstr>
      <vt:lpstr>A125567097J_Data</vt:lpstr>
      <vt:lpstr>A125567097J_Latest</vt:lpstr>
      <vt:lpstr>A125567104V</vt:lpstr>
      <vt:lpstr>A125567104V_Data</vt:lpstr>
      <vt:lpstr>A125567104V_Latest</vt:lpstr>
      <vt:lpstr>A125567105W</vt:lpstr>
      <vt:lpstr>A125567105W_Data</vt:lpstr>
      <vt:lpstr>A125567105W_Latest</vt:lpstr>
      <vt:lpstr>A125567112V</vt:lpstr>
      <vt:lpstr>A125567112V_Data</vt:lpstr>
      <vt:lpstr>A125567112V_Latest</vt:lpstr>
      <vt:lpstr>A125567113W</vt:lpstr>
      <vt:lpstr>A125567113W_Data</vt:lpstr>
      <vt:lpstr>A125567113W_Latest</vt:lpstr>
      <vt:lpstr>A125567120V</vt:lpstr>
      <vt:lpstr>A125567120V_Data</vt:lpstr>
      <vt:lpstr>A125567120V_Latest</vt:lpstr>
      <vt:lpstr>A125567121W</vt:lpstr>
      <vt:lpstr>A125567121W_Data</vt:lpstr>
      <vt:lpstr>A125567121W_Latest</vt:lpstr>
      <vt:lpstr>A125567128L</vt:lpstr>
      <vt:lpstr>A125567128L_Data</vt:lpstr>
      <vt:lpstr>A125567128L_Latest</vt:lpstr>
      <vt:lpstr>A125567129R</vt:lpstr>
      <vt:lpstr>A125567129R_Data</vt:lpstr>
      <vt:lpstr>A125567129R_Latest</vt:lpstr>
      <vt:lpstr>A125567136L</vt:lpstr>
      <vt:lpstr>A125567136L_Data</vt:lpstr>
      <vt:lpstr>A125567136L_Latest</vt:lpstr>
      <vt:lpstr>A125567137R</vt:lpstr>
      <vt:lpstr>A125567137R_Data</vt:lpstr>
      <vt:lpstr>A125567137R_Latest</vt:lpstr>
      <vt:lpstr>A125567144L</vt:lpstr>
      <vt:lpstr>A125567144L_Data</vt:lpstr>
      <vt:lpstr>A125567144L_Latest</vt:lpstr>
      <vt:lpstr>A125567145R</vt:lpstr>
      <vt:lpstr>A125567145R_Data</vt:lpstr>
      <vt:lpstr>A125567145R_Latest</vt:lpstr>
      <vt:lpstr>A125567152L</vt:lpstr>
      <vt:lpstr>A125567152L_Data</vt:lpstr>
      <vt:lpstr>A125567152L_Latest</vt:lpstr>
      <vt:lpstr>A125567153R</vt:lpstr>
      <vt:lpstr>A125567153R_Data</vt:lpstr>
      <vt:lpstr>A125567153R_Latest</vt:lpstr>
      <vt:lpstr>A125567160L</vt:lpstr>
      <vt:lpstr>A125567160L_Data</vt:lpstr>
      <vt:lpstr>A125567160L_Latest</vt:lpstr>
      <vt:lpstr>A125567161R</vt:lpstr>
      <vt:lpstr>A125567161R_Data</vt:lpstr>
      <vt:lpstr>A125567161R_Latest</vt:lpstr>
      <vt:lpstr>A125567168F</vt:lpstr>
      <vt:lpstr>A125567168F_Data</vt:lpstr>
      <vt:lpstr>A125567168F_Latest</vt:lpstr>
      <vt:lpstr>A125567169J</vt:lpstr>
      <vt:lpstr>A125567169J_Data</vt:lpstr>
      <vt:lpstr>A125567169J_Latest</vt:lpstr>
      <vt:lpstr>A125567176F</vt:lpstr>
      <vt:lpstr>A125567176F_Data</vt:lpstr>
      <vt:lpstr>A125567176F_Latest</vt:lpstr>
      <vt:lpstr>A125567177J</vt:lpstr>
      <vt:lpstr>A125567177J_Data</vt:lpstr>
      <vt:lpstr>A125567177J_Latest</vt:lpstr>
      <vt:lpstr>A125567184F</vt:lpstr>
      <vt:lpstr>A125567184F_Data</vt:lpstr>
      <vt:lpstr>A125567184F_Latest</vt:lpstr>
      <vt:lpstr>A125567185J</vt:lpstr>
      <vt:lpstr>A125567185J_Data</vt:lpstr>
      <vt:lpstr>A125567185J_Latest</vt:lpstr>
      <vt:lpstr>A125567192F</vt:lpstr>
      <vt:lpstr>A125567192F_Data</vt:lpstr>
      <vt:lpstr>A125567192F_Latest</vt:lpstr>
      <vt:lpstr>A125567193J</vt:lpstr>
      <vt:lpstr>A125567193J_Data</vt:lpstr>
      <vt:lpstr>A125567193J_Latest</vt:lpstr>
      <vt:lpstr>A125567200V</vt:lpstr>
      <vt:lpstr>A125567200V_Data</vt:lpstr>
      <vt:lpstr>A125567200V_Latest</vt:lpstr>
      <vt:lpstr>A125567201W</vt:lpstr>
      <vt:lpstr>A125567201W_Data</vt:lpstr>
      <vt:lpstr>A125567201W_Latest</vt:lpstr>
      <vt:lpstr>A125567208L</vt:lpstr>
      <vt:lpstr>A125567208L_Data</vt:lpstr>
      <vt:lpstr>A125567208L_Latest</vt:lpstr>
      <vt:lpstr>A125567209R</vt:lpstr>
      <vt:lpstr>A125567209R_Data</vt:lpstr>
      <vt:lpstr>A125567209R_Latest</vt:lpstr>
      <vt:lpstr>A125567216L</vt:lpstr>
      <vt:lpstr>A125567216L_Data</vt:lpstr>
      <vt:lpstr>A125567216L_Latest</vt:lpstr>
      <vt:lpstr>A125567217R</vt:lpstr>
      <vt:lpstr>A125567217R_Data</vt:lpstr>
      <vt:lpstr>A125567217R_Latest</vt:lpstr>
      <vt:lpstr>A125567224L</vt:lpstr>
      <vt:lpstr>A125567224L_Data</vt:lpstr>
      <vt:lpstr>A125567224L_Latest</vt:lpstr>
      <vt:lpstr>A125567225R</vt:lpstr>
      <vt:lpstr>A125567225R_Data</vt:lpstr>
      <vt:lpstr>A125567225R_Latest</vt:lpstr>
      <vt:lpstr>A125567232L</vt:lpstr>
      <vt:lpstr>A125567232L_Data</vt:lpstr>
      <vt:lpstr>A125567232L_Latest</vt:lpstr>
      <vt:lpstr>A125567233R</vt:lpstr>
      <vt:lpstr>A125567233R_Data</vt:lpstr>
      <vt:lpstr>A125567233R_Latest</vt:lpstr>
      <vt:lpstr>A125567240L</vt:lpstr>
      <vt:lpstr>A125567240L_Data</vt:lpstr>
      <vt:lpstr>A125567240L_Latest</vt:lpstr>
      <vt:lpstr>A125567241R</vt:lpstr>
      <vt:lpstr>A125567241R_Data</vt:lpstr>
      <vt:lpstr>A125567241R_Latest</vt:lpstr>
      <vt:lpstr>A125567248F</vt:lpstr>
      <vt:lpstr>A125567248F_Data</vt:lpstr>
      <vt:lpstr>A125567248F_Latest</vt:lpstr>
      <vt:lpstr>A125567249J</vt:lpstr>
      <vt:lpstr>A125567249J_Data</vt:lpstr>
      <vt:lpstr>A125567249J_Latest</vt:lpstr>
      <vt:lpstr>A125567256F</vt:lpstr>
      <vt:lpstr>A125567256F_Data</vt:lpstr>
      <vt:lpstr>A125567256F_Latest</vt:lpstr>
      <vt:lpstr>A125567257J</vt:lpstr>
      <vt:lpstr>A125567257J_Data</vt:lpstr>
      <vt:lpstr>A125567257J_Latest</vt:lpstr>
      <vt:lpstr>A125567264F</vt:lpstr>
      <vt:lpstr>A125567264F_Data</vt:lpstr>
      <vt:lpstr>A125567264F_Latest</vt:lpstr>
      <vt:lpstr>A125567265J</vt:lpstr>
      <vt:lpstr>A125567265J_Data</vt:lpstr>
      <vt:lpstr>A125567265J_Latest</vt:lpstr>
      <vt:lpstr>A125567272F</vt:lpstr>
      <vt:lpstr>A125567272F_Data</vt:lpstr>
      <vt:lpstr>A125567272F_Latest</vt:lpstr>
      <vt:lpstr>A125567273J</vt:lpstr>
      <vt:lpstr>A125567273J_Data</vt:lpstr>
      <vt:lpstr>A125567273J_Latest</vt:lpstr>
      <vt:lpstr>A125567280F</vt:lpstr>
      <vt:lpstr>A125567280F_Data</vt:lpstr>
      <vt:lpstr>A125567280F_Latest</vt:lpstr>
      <vt:lpstr>A125567281J</vt:lpstr>
      <vt:lpstr>A125567281J_Data</vt:lpstr>
      <vt:lpstr>A125567281J_Latest</vt:lpstr>
      <vt:lpstr>A125567288X</vt:lpstr>
      <vt:lpstr>A125567288X_Data</vt:lpstr>
      <vt:lpstr>A125567288X_Latest</vt:lpstr>
      <vt:lpstr>A125567289A</vt:lpstr>
      <vt:lpstr>A125567289A_Data</vt:lpstr>
      <vt:lpstr>A125567289A_Latest</vt:lpstr>
      <vt:lpstr>A125567296X</vt:lpstr>
      <vt:lpstr>A125567296X_Data</vt:lpstr>
      <vt:lpstr>A125567296X_Latest</vt:lpstr>
      <vt:lpstr>A125567297A</vt:lpstr>
      <vt:lpstr>A125567297A_Data</vt:lpstr>
      <vt:lpstr>A125567297A_Latest</vt:lpstr>
      <vt:lpstr>A125567304L</vt:lpstr>
      <vt:lpstr>A125567304L_Data</vt:lpstr>
      <vt:lpstr>A125567304L_Latest</vt:lpstr>
      <vt:lpstr>A125567305R</vt:lpstr>
      <vt:lpstr>A125567305R_Data</vt:lpstr>
      <vt:lpstr>A125567305R_Latest</vt:lpstr>
      <vt:lpstr>A125567312L</vt:lpstr>
      <vt:lpstr>A125567312L_Data</vt:lpstr>
      <vt:lpstr>A125567312L_Latest</vt:lpstr>
      <vt:lpstr>A125567313R</vt:lpstr>
      <vt:lpstr>A125567313R_Data</vt:lpstr>
      <vt:lpstr>A125567313R_Latest</vt:lpstr>
      <vt:lpstr>A125567320L</vt:lpstr>
      <vt:lpstr>A125567320L_Data</vt:lpstr>
      <vt:lpstr>A125567320L_Latest</vt:lpstr>
      <vt:lpstr>A125567321R</vt:lpstr>
      <vt:lpstr>A125567321R_Data</vt:lpstr>
      <vt:lpstr>A125567321R_Latest</vt:lpstr>
      <vt:lpstr>A125567328F</vt:lpstr>
      <vt:lpstr>A125567328F_Data</vt:lpstr>
      <vt:lpstr>A125567328F_Latest</vt:lpstr>
      <vt:lpstr>A125567329J</vt:lpstr>
      <vt:lpstr>A125567329J_Data</vt:lpstr>
      <vt:lpstr>A125567329J_Latest</vt:lpstr>
      <vt:lpstr>A125567336F</vt:lpstr>
      <vt:lpstr>A125567336F_Data</vt:lpstr>
      <vt:lpstr>A125567336F_Latest</vt:lpstr>
      <vt:lpstr>A125567337J</vt:lpstr>
      <vt:lpstr>A125567337J_Data</vt:lpstr>
      <vt:lpstr>A125567337J_Latest</vt:lpstr>
      <vt:lpstr>A125567344F</vt:lpstr>
      <vt:lpstr>A125567344F_Data</vt:lpstr>
      <vt:lpstr>A125567344F_Latest</vt:lpstr>
      <vt:lpstr>A125567345J</vt:lpstr>
      <vt:lpstr>A125567345J_Data</vt:lpstr>
      <vt:lpstr>A125567345J_Latest</vt:lpstr>
      <vt:lpstr>A125567352F</vt:lpstr>
      <vt:lpstr>A125567352F_Data</vt:lpstr>
      <vt:lpstr>A125567352F_Latest</vt:lpstr>
      <vt:lpstr>A125567353J</vt:lpstr>
      <vt:lpstr>A125567353J_Data</vt:lpstr>
      <vt:lpstr>A125567353J_Latest</vt:lpstr>
      <vt:lpstr>A125567360F</vt:lpstr>
      <vt:lpstr>A125567360F_Data</vt:lpstr>
      <vt:lpstr>A125567360F_Latest</vt:lpstr>
      <vt:lpstr>A125567361J</vt:lpstr>
      <vt:lpstr>A125567361J_Data</vt:lpstr>
      <vt:lpstr>A125567361J_Latest</vt:lpstr>
      <vt:lpstr>A125567368X</vt:lpstr>
      <vt:lpstr>A125567368X_Data</vt:lpstr>
      <vt:lpstr>A125567368X_Latest</vt:lpstr>
      <vt:lpstr>A125567369A</vt:lpstr>
      <vt:lpstr>A125567369A_Data</vt:lpstr>
      <vt:lpstr>A125567369A_Latest</vt:lpstr>
      <vt:lpstr>A125567376X</vt:lpstr>
      <vt:lpstr>A125567376X_Data</vt:lpstr>
      <vt:lpstr>A125567376X_Latest</vt:lpstr>
      <vt:lpstr>A125567377A</vt:lpstr>
      <vt:lpstr>A125567377A_Data</vt:lpstr>
      <vt:lpstr>A125567377A_Latest</vt:lpstr>
      <vt:lpstr>A125567384X</vt:lpstr>
      <vt:lpstr>A125567384X_Data</vt:lpstr>
      <vt:lpstr>A125567384X_Latest</vt:lpstr>
      <vt:lpstr>A125567385A</vt:lpstr>
      <vt:lpstr>A125567385A_Data</vt:lpstr>
      <vt:lpstr>A125567385A_Latest</vt:lpstr>
      <vt:lpstr>A125567392X</vt:lpstr>
      <vt:lpstr>A125567392X_Data</vt:lpstr>
      <vt:lpstr>A125567392X_Latest</vt:lpstr>
      <vt:lpstr>A125567393A</vt:lpstr>
      <vt:lpstr>A125567393A_Data</vt:lpstr>
      <vt:lpstr>A125567393A_Latest</vt:lpstr>
      <vt:lpstr>A125567400L</vt:lpstr>
      <vt:lpstr>A125567400L_Data</vt:lpstr>
      <vt:lpstr>A125567400L_Latest</vt:lpstr>
      <vt:lpstr>A125567401R</vt:lpstr>
      <vt:lpstr>A125567401R_Data</vt:lpstr>
      <vt:lpstr>A125567401R_Latest</vt:lpstr>
      <vt:lpstr>A125567408F</vt:lpstr>
      <vt:lpstr>A125567408F_Data</vt:lpstr>
      <vt:lpstr>A125567408F_Latest</vt:lpstr>
      <vt:lpstr>A125567409J</vt:lpstr>
      <vt:lpstr>A125567409J_Data</vt:lpstr>
      <vt:lpstr>A125567409J_Latest</vt:lpstr>
      <vt:lpstr>A125567416F</vt:lpstr>
      <vt:lpstr>A125567416F_Data</vt:lpstr>
      <vt:lpstr>A125567416F_Latest</vt:lpstr>
      <vt:lpstr>A125567417J</vt:lpstr>
      <vt:lpstr>A125567417J_Data</vt:lpstr>
      <vt:lpstr>A125567417J_Latest</vt:lpstr>
      <vt:lpstr>A125567424F</vt:lpstr>
      <vt:lpstr>A125567424F_Data</vt:lpstr>
      <vt:lpstr>A125567424F_Latest</vt:lpstr>
      <vt:lpstr>A125567425J</vt:lpstr>
      <vt:lpstr>A125567425J_Data</vt:lpstr>
      <vt:lpstr>A125567425J_Latest</vt:lpstr>
      <vt:lpstr>A125567432F</vt:lpstr>
      <vt:lpstr>A125567432F_Data</vt:lpstr>
      <vt:lpstr>A125567432F_Latest</vt:lpstr>
      <vt:lpstr>A125567433J</vt:lpstr>
      <vt:lpstr>A125567433J_Data</vt:lpstr>
      <vt:lpstr>A125567433J_Latest</vt:lpstr>
      <vt:lpstr>A125567440F</vt:lpstr>
      <vt:lpstr>A125567440F_Data</vt:lpstr>
      <vt:lpstr>A125567440F_Latest</vt:lpstr>
      <vt:lpstr>A125567441J</vt:lpstr>
      <vt:lpstr>A125567441J_Data</vt:lpstr>
      <vt:lpstr>A125567441J_Latest</vt:lpstr>
      <vt:lpstr>A125567448X</vt:lpstr>
      <vt:lpstr>A125567448X_Data</vt:lpstr>
      <vt:lpstr>A125567448X_Latest</vt:lpstr>
      <vt:lpstr>A125567449A</vt:lpstr>
      <vt:lpstr>A125567449A_Data</vt:lpstr>
      <vt:lpstr>A125567449A_Latest</vt:lpstr>
      <vt:lpstr>A125567456X</vt:lpstr>
      <vt:lpstr>A125567456X_Data</vt:lpstr>
      <vt:lpstr>A125567456X_Latest</vt:lpstr>
      <vt:lpstr>A125567457A</vt:lpstr>
      <vt:lpstr>A125567457A_Data</vt:lpstr>
      <vt:lpstr>A125567457A_Latest</vt:lpstr>
      <vt:lpstr>A125567464X</vt:lpstr>
      <vt:lpstr>A125567464X_Data</vt:lpstr>
      <vt:lpstr>A125567464X_Latest</vt:lpstr>
      <vt:lpstr>A125567465A</vt:lpstr>
      <vt:lpstr>A125567465A_Data</vt:lpstr>
      <vt:lpstr>A125567465A_Latest</vt:lpstr>
      <vt:lpstr>A125567472X</vt:lpstr>
      <vt:lpstr>A125567472X_Data</vt:lpstr>
      <vt:lpstr>A125567472X_Latest</vt:lpstr>
      <vt:lpstr>A125567473A</vt:lpstr>
      <vt:lpstr>A125567473A_Data</vt:lpstr>
      <vt:lpstr>A125567473A_Latest</vt:lpstr>
      <vt:lpstr>A125567480X</vt:lpstr>
      <vt:lpstr>A125567480X_Data</vt:lpstr>
      <vt:lpstr>A125567480X_Latest</vt:lpstr>
      <vt:lpstr>A125567481A</vt:lpstr>
      <vt:lpstr>A125567481A_Data</vt:lpstr>
      <vt:lpstr>A125567481A_Latest</vt:lpstr>
      <vt:lpstr>A125567488T</vt:lpstr>
      <vt:lpstr>A125567488T_Data</vt:lpstr>
      <vt:lpstr>A125567488T_Latest</vt:lpstr>
      <vt:lpstr>A125567489V</vt:lpstr>
      <vt:lpstr>A125567489V_Data</vt:lpstr>
      <vt:lpstr>A125567489V_Latest</vt:lpstr>
      <vt:lpstr>A125567496T</vt:lpstr>
      <vt:lpstr>A125567496T_Data</vt:lpstr>
      <vt:lpstr>A125567496T_Latest</vt:lpstr>
      <vt:lpstr>A125567497V</vt:lpstr>
      <vt:lpstr>A125567497V_Data</vt:lpstr>
      <vt:lpstr>A125567497V_Latest</vt:lpstr>
      <vt:lpstr>A125567504F</vt:lpstr>
      <vt:lpstr>A125567504F_Data</vt:lpstr>
      <vt:lpstr>A125567504F_Latest</vt:lpstr>
      <vt:lpstr>A125567505J</vt:lpstr>
      <vt:lpstr>A125567505J_Data</vt:lpstr>
      <vt:lpstr>A125567505J_Latest</vt:lpstr>
      <vt:lpstr>A125567512F</vt:lpstr>
      <vt:lpstr>A125567512F_Data</vt:lpstr>
      <vt:lpstr>A125567512F_Latest</vt:lpstr>
      <vt:lpstr>A125567513J</vt:lpstr>
      <vt:lpstr>A125567513J_Data</vt:lpstr>
      <vt:lpstr>A125567513J_Latest</vt:lpstr>
      <vt:lpstr>A125567520F</vt:lpstr>
      <vt:lpstr>A125567520F_Data</vt:lpstr>
      <vt:lpstr>A125567520F_Latest</vt:lpstr>
      <vt:lpstr>A125567521J</vt:lpstr>
      <vt:lpstr>A125567521J_Data</vt:lpstr>
      <vt:lpstr>A125567521J_Latest</vt:lpstr>
      <vt:lpstr>A125567528X</vt:lpstr>
      <vt:lpstr>A125567528X_Data</vt:lpstr>
      <vt:lpstr>A125567528X_Latest</vt:lpstr>
      <vt:lpstr>A125567529A</vt:lpstr>
      <vt:lpstr>A125567529A_Data</vt:lpstr>
      <vt:lpstr>A125567529A_Latest</vt:lpstr>
      <vt:lpstr>A125567536X</vt:lpstr>
      <vt:lpstr>A125567536X_Data</vt:lpstr>
      <vt:lpstr>A125567536X_Latest</vt:lpstr>
      <vt:lpstr>A125567537A</vt:lpstr>
      <vt:lpstr>A125567537A_Data</vt:lpstr>
      <vt:lpstr>A125567537A_Latest</vt:lpstr>
      <vt:lpstr>A125567544X</vt:lpstr>
      <vt:lpstr>A125567544X_Data</vt:lpstr>
      <vt:lpstr>A125567544X_Latest</vt:lpstr>
      <vt:lpstr>A125567545A</vt:lpstr>
      <vt:lpstr>A125567545A_Data</vt:lpstr>
      <vt:lpstr>A125567545A_Latest</vt:lpstr>
      <vt:lpstr>A125567552X</vt:lpstr>
      <vt:lpstr>A125567552X_Data</vt:lpstr>
      <vt:lpstr>A125567552X_Latest</vt:lpstr>
      <vt:lpstr>A125567553A</vt:lpstr>
      <vt:lpstr>A125567553A_Data</vt:lpstr>
      <vt:lpstr>A125567553A_Latest</vt:lpstr>
      <vt:lpstr>A125567560X</vt:lpstr>
      <vt:lpstr>A125567560X_Data</vt:lpstr>
      <vt:lpstr>A125567560X_Latest</vt:lpstr>
      <vt:lpstr>A125567561A</vt:lpstr>
      <vt:lpstr>A125567561A_Data</vt:lpstr>
      <vt:lpstr>A125567561A_Latest</vt:lpstr>
      <vt:lpstr>A125567568T</vt:lpstr>
      <vt:lpstr>A125567568T_Data</vt:lpstr>
      <vt:lpstr>A125567568T_Latest</vt:lpstr>
      <vt:lpstr>A125567569V</vt:lpstr>
      <vt:lpstr>A125567569V_Data</vt:lpstr>
      <vt:lpstr>A125567569V_Latest</vt:lpstr>
      <vt:lpstr>A125567576T</vt:lpstr>
      <vt:lpstr>A125567576T_Data</vt:lpstr>
      <vt:lpstr>A125567576T_Latest</vt:lpstr>
      <vt:lpstr>A125567577V</vt:lpstr>
      <vt:lpstr>A125567577V_Data</vt:lpstr>
      <vt:lpstr>A125567577V_Latest</vt:lpstr>
      <vt:lpstr>A125567584T</vt:lpstr>
      <vt:lpstr>A125567584T_Data</vt:lpstr>
      <vt:lpstr>A125567584T_Latest</vt:lpstr>
      <vt:lpstr>A125567585V</vt:lpstr>
      <vt:lpstr>A125567585V_Data</vt:lpstr>
      <vt:lpstr>A125567585V_Latest</vt:lpstr>
      <vt:lpstr>A125567592T</vt:lpstr>
      <vt:lpstr>A125567592T_Data</vt:lpstr>
      <vt:lpstr>A125567592T_Latest</vt:lpstr>
      <vt:lpstr>A125567593V</vt:lpstr>
      <vt:lpstr>A125567593V_Data</vt:lpstr>
      <vt:lpstr>A125567593V_Latest</vt:lpstr>
      <vt:lpstr>A125567600F</vt:lpstr>
      <vt:lpstr>A125567600F_Data</vt:lpstr>
      <vt:lpstr>A125567600F_Latest</vt:lpstr>
      <vt:lpstr>A125567601J</vt:lpstr>
      <vt:lpstr>A125567601J_Data</vt:lpstr>
      <vt:lpstr>A125567601J_Latest</vt:lpstr>
      <vt:lpstr>A125567608X</vt:lpstr>
      <vt:lpstr>A125567608X_Data</vt:lpstr>
      <vt:lpstr>A125567608X_Latest</vt:lpstr>
      <vt:lpstr>A125567609A</vt:lpstr>
      <vt:lpstr>A125567609A_Data</vt:lpstr>
      <vt:lpstr>A125567609A_Latest</vt:lpstr>
      <vt:lpstr>A125567616X</vt:lpstr>
      <vt:lpstr>A125567616X_Data</vt:lpstr>
      <vt:lpstr>A125567616X_Latest</vt:lpstr>
      <vt:lpstr>A125567617A</vt:lpstr>
      <vt:lpstr>A125567617A_Data</vt:lpstr>
      <vt:lpstr>A125567617A_Latest</vt:lpstr>
      <vt:lpstr>A125567624X</vt:lpstr>
      <vt:lpstr>A125567624X_Data</vt:lpstr>
      <vt:lpstr>A125567624X_Latest</vt:lpstr>
      <vt:lpstr>A125567625A</vt:lpstr>
      <vt:lpstr>A125567625A_Data</vt:lpstr>
      <vt:lpstr>A125567625A_Latest</vt:lpstr>
      <vt:lpstr>A125567632X</vt:lpstr>
      <vt:lpstr>A125567632X_Data</vt:lpstr>
      <vt:lpstr>A125567632X_Latest</vt:lpstr>
      <vt:lpstr>A125567633A</vt:lpstr>
      <vt:lpstr>A125567633A_Data</vt:lpstr>
      <vt:lpstr>A125567633A_Latest</vt:lpstr>
      <vt:lpstr>A125567640X</vt:lpstr>
      <vt:lpstr>A125567640X_Data</vt:lpstr>
      <vt:lpstr>A125567640X_Latest</vt:lpstr>
      <vt:lpstr>A125567641A</vt:lpstr>
      <vt:lpstr>A125567641A_Data</vt:lpstr>
      <vt:lpstr>A125567641A_Latest</vt:lpstr>
      <vt:lpstr>A125567648T</vt:lpstr>
      <vt:lpstr>A125567648T_Data</vt:lpstr>
      <vt:lpstr>A125567648T_Latest</vt:lpstr>
      <vt:lpstr>A125567649V</vt:lpstr>
      <vt:lpstr>A125567649V_Data</vt:lpstr>
      <vt:lpstr>A125567649V_Latest</vt:lpstr>
      <vt:lpstr>A125567656T</vt:lpstr>
      <vt:lpstr>A125567656T_Data</vt:lpstr>
      <vt:lpstr>A125567656T_Latest</vt:lpstr>
      <vt:lpstr>A125567657V</vt:lpstr>
      <vt:lpstr>A125567657V_Data</vt:lpstr>
      <vt:lpstr>A125567657V_Latest</vt:lpstr>
      <vt:lpstr>A125567664T</vt:lpstr>
      <vt:lpstr>A125567664T_Data</vt:lpstr>
      <vt:lpstr>A125567664T_Latest</vt:lpstr>
      <vt:lpstr>A125567665V</vt:lpstr>
      <vt:lpstr>A125567665V_Data</vt:lpstr>
      <vt:lpstr>A125567665V_Latest</vt:lpstr>
      <vt:lpstr>A125567672T</vt:lpstr>
      <vt:lpstr>A125567672T_Data</vt:lpstr>
      <vt:lpstr>A125567672T_Latest</vt:lpstr>
      <vt:lpstr>A125567673V</vt:lpstr>
      <vt:lpstr>A125567673V_Data</vt:lpstr>
      <vt:lpstr>A125567673V_Latest</vt:lpstr>
      <vt:lpstr>A125567680T</vt:lpstr>
      <vt:lpstr>A125567680T_Data</vt:lpstr>
      <vt:lpstr>A125567680T_Latest</vt:lpstr>
      <vt:lpstr>A125567681V</vt:lpstr>
      <vt:lpstr>A125567681V_Data</vt:lpstr>
      <vt:lpstr>A125567681V_Latest</vt:lpstr>
      <vt:lpstr>A125567688K</vt:lpstr>
      <vt:lpstr>A125567688K_Data</vt:lpstr>
      <vt:lpstr>A125567688K_Latest</vt:lpstr>
      <vt:lpstr>A125567689L</vt:lpstr>
      <vt:lpstr>A125567689L_Data</vt:lpstr>
      <vt:lpstr>A125567689L_Latest</vt:lpstr>
      <vt:lpstr>A125567696K</vt:lpstr>
      <vt:lpstr>A125567696K_Data</vt:lpstr>
      <vt:lpstr>A125567696K_Latest</vt:lpstr>
      <vt:lpstr>A125567697L</vt:lpstr>
      <vt:lpstr>A125567697L_Data</vt:lpstr>
      <vt:lpstr>A125567697L_Latest</vt:lpstr>
      <vt:lpstr>A125567704X</vt:lpstr>
      <vt:lpstr>A125567704X_Data</vt:lpstr>
      <vt:lpstr>A125567704X_Latest</vt:lpstr>
      <vt:lpstr>A125567705A</vt:lpstr>
      <vt:lpstr>A125567705A_Data</vt:lpstr>
      <vt:lpstr>A125567705A_Latest</vt:lpstr>
      <vt:lpstr>A125567712X</vt:lpstr>
      <vt:lpstr>A125567712X_Data</vt:lpstr>
      <vt:lpstr>A125567712X_Latest</vt:lpstr>
      <vt:lpstr>A125567713A</vt:lpstr>
      <vt:lpstr>A125567713A_Data</vt:lpstr>
      <vt:lpstr>A125567713A_Latest</vt:lpstr>
      <vt:lpstr>A125567720X</vt:lpstr>
      <vt:lpstr>A125567720X_Data</vt:lpstr>
      <vt:lpstr>A125567720X_Latest</vt:lpstr>
      <vt:lpstr>A125567721A</vt:lpstr>
      <vt:lpstr>A125567721A_Data</vt:lpstr>
      <vt:lpstr>A125567721A_Latest</vt:lpstr>
      <vt:lpstr>A125567728T</vt:lpstr>
      <vt:lpstr>A125567728T_Data</vt:lpstr>
      <vt:lpstr>A125567728T_Latest</vt:lpstr>
      <vt:lpstr>A125567729V</vt:lpstr>
      <vt:lpstr>A125567729V_Data</vt:lpstr>
      <vt:lpstr>A125567729V_Latest</vt:lpstr>
      <vt:lpstr>A125567736T</vt:lpstr>
      <vt:lpstr>A125567736T_Data</vt:lpstr>
      <vt:lpstr>A125567736T_Latest</vt:lpstr>
      <vt:lpstr>A125567737V</vt:lpstr>
      <vt:lpstr>A125567737V_Data</vt:lpstr>
      <vt:lpstr>A125567737V_Latest</vt:lpstr>
      <vt:lpstr>A125567744T</vt:lpstr>
      <vt:lpstr>A125567744T_Data</vt:lpstr>
      <vt:lpstr>A125567744T_Latest</vt:lpstr>
      <vt:lpstr>A125567745V</vt:lpstr>
      <vt:lpstr>A125567745V_Data</vt:lpstr>
      <vt:lpstr>A125567745V_Latest</vt:lpstr>
      <vt:lpstr>A125567752T</vt:lpstr>
      <vt:lpstr>A125567752T_Data</vt:lpstr>
      <vt:lpstr>A125567752T_Latest</vt:lpstr>
      <vt:lpstr>A125567753V</vt:lpstr>
      <vt:lpstr>A125567753V_Data</vt:lpstr>
      <vt:lpstr>A125567753V_Latest</vt:lpstr>
      <vt:lpstr>A125567760T</vt:lpstr>
      <vt:lpstr>A125567760T_Data</vt:lpstr>
      <vt:lpstr>A125567760T_Latest</vt:lpstr>
      <vt:lpstr>A125567761V</vt:lpstr>
      <vt:lpstr>A125567761V_Data</vt:lpstr>
      <vt:lpstr>A125567761V_Latest</vt:lpstr>
      <vt:lpstr>A125567768K</vt:lpstr>
      <vt:lpstr>A125567768K_Data</vt:lpstr>
      <vt:lpstr>A125567768K_Latest</vt:lpstr>
      <vt:lpstr>A125567769L</vt:lpstr>
      <vt:lpstr>A125567769L_Data</vt:lpstr>
      <vt:lpstr>A125567769L_Latest</vt:lpstr>
      <vt:lpstr>A125567776K</vt:lpstr>
      <vt:lpstr>A125567776K_Data</vt:lpstr>
      <vt:lpstr>A125567776K_Latest</vt:lpstr>
      <vt:lpstr>A125567777L</vt:lpstr>
      <vt:lpstr>A125567777L_Data</vt:lpstr>
      <vt:lpstr>A125567777L_Latest</vt:lpstr>
      <vt:lpstr>A125567784K</vt:lpstr>
      <vt:lpstr>A125567784K_Data</vt:lpstr>
      <vt:lpstr>A125567784K_Latest</vt:lpstr>
      <vt:lpstr>A125567785L</vt:lpstr>
      <vt:lpstr>A125567785L_Data</vt:lpstr>
      <vt:lpstr>A125567785L_Latest</vt:lpstr>
      <vt:lpstr>A125567792K</vt:lpstr>
      <vt:lpstr>A125567792K_Data</vt:lpstr>
      <vt:lpstr>A125567792K_Latest</vt:lpstr>
      <vt:lpstr>A125567793L</vt:lpstr>
      <vt:lpstr>A125567793L_Data</vt:lpstr>
      <vt:lpstr>A125567793L_Latest</vt:lpstr>
      <vt:lpstr>A125567800X</vt:lpstr>
      <vt:lpstr>A125567800X_Data</vt:lpstr>
      <vt:lpstr>A125567800X_Latest</vt:lpstr>
      <vt:lpstr>A125567801A</vt:lpstr>
      <vt:lpstr>A125567801A_Data</vt:lpstr>
      <vt:lpstr>A125567801A_Latest</vt:lpstr>
      <vt:lpstr>A125567808T</vt:lpstr>
      <vt:lpstr>A125567808T_Data</vt:lpstr>
      <vt:lpstr>A125567808T_Latest</vt:lpstr>
      <vt:lpstr>A125567809V</vt:lpstr>
      <vt:lpstr>A125567809V_Data</vt:lpstr>
      <vt:lpstr>A125567809V_Latest</vt:lpstr>
      <vt:lpstr>A125567816T</vt:lpstr>
      <vt:lpstr>A125567816T_Data</vt:lpstr>
      <vt:lpstr>A125567816T_Latest</vt:lpstr>
      <vt:lpstr>A125567817V</vt:lpstr>
      <vt:lpstr>A125567817V_Data</vt:lpstr>
      <vt:lpstr>A125567817V_Latest</vt:lpstr>
      <vt:lpstr>A125567824T</vt:lpstr>
      <vt:lpstr>A125567824T_Data</vt:lpstr>
      <vt:lpstr>A125567824T_Latest</vt:lpstr>
      <vt:lpstr>A125567825V</vt:lpstr>
      <vt:lpstr>A125567825V_Data</vt:lpstr>
      <vt:lpstr>A125567825V_Latest</vt:lpstr>
      <vt:lpstr>A125567832T</vt:lpstr>
      <vt:lpstr>A125567832T_Data</vt:lpstr>
      <vt:lpstr>A125567832T_Latest</vt:lpstr>
      <vt:lpstr>A125567833V</vt:lpstr>
      <vt:lpstr>A125567833V_Data</vt:lpstr>
      <vt:lpstr>A125567833V_Latest</vt:lpstr>
      <vt:lpstr>A125567840T</vt:lpstr>
      <vt:lpstr>A125567840T_Data</vt:lpstr>
      <vt:lpstr>A125567840T_Latest</vt:lpstr>
      <vt:lpstr>A125567841V</vt:lpstr>
      <vt:lpstr>A125567841V_Data</vt:lpstr>
      <vt:lpstr>A125567841V_Latest</vt:lpstr>
      <vt:lpstr>A125567848K</vt:lpstr>
      <vt:lpstr>A125567848K_Data</vt:lpstr>
      <vt:lpstr>A125567848K_Latest</vt:lpstr>
      <vt:lpstr>A125567849L</vt:lpstr>
      <vt:lpstr>A125567849L_Data</vt:lpstr>
      <vt:lpstr>A125567849L_Latest</vt:lpstr>
      <vt:lpstr>A125567856K</vt:lpstr>
      <vt:lpstr>A125567856K_Data</vt:lpstr>
      <vt:lpstr>A125567856K_Latest</vt:lpstr>
      <vt:lpstr>A125567857L</vt:lpstr>
      <vt:lpstr>A125567857L_Data</vt:lpstr>
      <vt:lpstr>A125567857L_Latest</vt:lpstr>
      <vt:lpstr>A125567864K</vt:lpstr>
      <vt:lpstr>A125567864K_Data</vt:lpstr>
      <vt:lpstr>A125567864K_Latest</vt:lpstr>
      <vt:lpstr>A125567865L</vt:lpstr>
      <vt:lpstr>A125567865L_Data</vt:lpstr>
      <vt:lpstr>A125567865L_Latest</vt:lpstr>
      <vt:lpstr>A125567872K</vt:lpstr>
      <vt:lpstr>A125567872K_Data</vt:lpstr>
      <vt:lpstr>A125567872K_Latest</vt:lpstr>
      <vt:lpstr>A125567873L</vt:lpstr>
      <vt:lpstr>A125567873L_Data</vt:lpstr>
      <vt:lpstr>A125567873L_Latest</vt:lpstr>
      <vt:lpstr>A125567880K</vt:lpstr>
      <vt:lpstr>A125567880K_Data</vt:lpstr>
      <vt:lpstr>A125567880K_Latest</vt:lpstr>
      <vt:lpstr>A125567881L</vt:lpstr>
      <vt:lpstr>A125567881L_Data</vt:lpstr>
      <vt:lpstr>A125567881L_Latest</vt:lpstr>
      <vt:lpstr>A125567888C</vt:lpstr>
      <vt:lpstr>A125567888C_Data</vt:lpstr>
      <vt:lpstr>A125567888C_Latest</vt:lpstr>
      <vt:lpstr>A125567889F</vt:lpstr>
      <vt:lpstr>A125567889F_Data</vt:lpstr>
      <vt:lpstr>A125567889F_Latest</vt:lpstr>
      <vt:lpstr>A125567896C</vt:lpstr>
      <vt:lpstr>A125567896C_Data</vt:lpstr>
      <vt:lpstr>A125567896C_Latest</vt:lpstr>
      <vt:lpstr>A125567897F</vt:lpstr>
      <vt:lpstr>A125567897F_Data</vt:lpstr>
      <vt:lpstr>A125567897F_Latest</vt:lpstr>
      <vt:lpstr>A125567904T</vt:lpstr>
      <vt:lpstr>A125567904T_Data</vt:lpstr>
      <vt:lpstr>A125567904T_Latest</vt:lpstr>
      <vt:lpstr>A125567905V</vt:lpstr>
      <vt:lpstr>A125567905V_Data</vt:lpstr>
      <vt:lpstr>A125567905V_Latest</vt:lpstr>
      <vt:lpstr>A125567912T</vt:lpstr>
      <vt:lpstr>A125567912T_Data</vt:lpstr>
      <vt:lpstr>A125567912T_Latest</vt:lpstr>
      <vt:lpstr>A125567913V</vt:lpstr>
      <vt:lpstr>A125567913V_Data</vt:lpstr>
      <vt:lpstr>A125567913V_Latest</vt:lpstr>
      <vt:lpstr>A125567920T</vt:lpstr>
      <vt:lpstr>A125567920T_Data</vt:lpstr>
      <vt:lpstr>A125567920T_Latest</vt:lpstr>
      <vt:lpstr>A125567921V</vt:lpstr>
      <vt:lpstr>A125567921V_Data</vt:lpstr>
      <vt:lpstr>A125567921V_Latest</vt:lpstr>
      <vt:lpstr>A125567928K</vt:lpstr>
      <vt:lpstr>A125567928K_Data</vt:lpstr>
      <vt:lpstr>A125567928K_Latest</vt:lpstr>
      <vt:lpstr>A125567929L</vt:lpstr>
      <vt:lpstr>A125567929L_Data</vt:lpstr>
      <vt:lpstr>A125567929L_Latest</vt:lpstr>
      <vt:lpstr>A125567936K</vt:lpstr>
      <vt:lpstr>A125567936K_Data</vt:lpstr>
      <vt:lpstr>A125567936K_Latest</vt:lpstr>
      <vt:lpstr>A125567937L</vt:lpstr>
      <vt:lpstr>A125567937L_Data</vt:lpstr>
      <vt:lpstr>A125567937L_Latest</vt:lpstr>
      <vt:lpstr>A125567944K</vt:lpstr>
      <vt:lpstr>A125567944K_Data</vt:lpstr>
      <vt:lpstr>A125567944K_Latest</vt:lpstr>
      <vt:lpstr>A125567945L</vt:lpstr>
      <vt:lpstr>A125567945L_Data</vt:lpstr>
      <vt:lpstr>A125567945L_Latest</vt:lpstr>
      <vt:lpstr>A125567952K</vt:lpstr>
      <vt:lpstr>A125567952K_Data</vt:lpstr>
      <vt:lpstr>A125567952K_Latest</vt:lpstr>
      <vt:lpstr>A125567953L</vt:lpstr>
      <vt:lpstr>A125567953L_Data</vt:lpstr>
      <vt:lpstr>A125567953L_Latest</vt:lpstr>
      <vt:lpstr>A125567960K</vt:lpstr>
      <vt:lpstr>A125567960K_Data</vt:lpstr>
      <vt:lpstr>A125567960K_Latest</vt:lpstr>
      <vt:lpstr>A125567961L</vt:lpstr>
      <vt:lpstr>A125567961L_Data</vt:lpstr>
      <vt:lpstr>A125567961L_Latest</vt:lpstr>
      <vt:lpstr>A125567968C</vt:lpstr>
      <vt:lpstr>A125567968C_Data</vt:lpstr>
      <vt:lpstr>A125567968C_Latest</vt:lpstr>
      <vt:lpstr>A125567969F</vt:lpstr>
      <vt:lpstr>A125567969F_Data</vt:lpstr>
      <vt:lpstr>A125567969F_Latest</vt:lpstr>
      <vt:lpstr>A125567976C</vt:lpstr>
      <vt:lpstr>A125567976C_Data</vt:lpstr>
      <vt:lpstr>A125567976C_Latest</vt:lpstr>
      <vt:lpstr>A125567977F</vt:lpstr>
      <vt:lpstr>A125567977F_Data</vt:lpstr>
      <vt:lpstr>A125567977F_Latest</vt:lpstr>
      <vt:lpstr>A125567984C</vt:lpstr>
      <vt:lpstr>A125567984C_Data</vt:lpstr>
      <vt:lpstr>A125567984C_Latest</vt:lpstr>
      <vt:lpstr>A125567985F</vt:lpstr>
      <vt:lpstr>A125567985F_Data</vt:lpstr>
      <vt:lpstr>A125567985F_Latest</vt:lpstr>
      <vt:lpstr>A125567992C</vt:lpstr>
      <vt:lpstr>A125567992C_Data</vt:lpstr>
      <vt:lpstr>A125567992C_Latest</vt:lpstr>
      <vt:lpstr>A125567993F</vt:lpstr>
      <vt:lpstr>A125567993F_Data</vt:lpstr>
      <vt:lpstr>A125567993F_Latest</vt:lpstr>
      <vt:lpstr>A125568000V</vt:lpstr>
      <vt:lpstr>A125568000V_Data</vt:lpstr>
      <vt:lpstr>A125568000V_Latest</vt:lpstr>
      <vt:lpstr>A125568001W</vt:lpstr>
      <vt:lpstr>A125568001W_Data</vt:lpstr>
      <vt:lpstr>A125568001W_Latest</vt:lpstr>
      <vt:lpstr>A125568008L</vt:lpstr>
      <vt:lpstr>A125568008L_Data</vt:lpstr>
      <vt:lpstr>A125568008L_Latest</vt:lpstr>
      <vt:lpstr>A125568009R</vt:lpstr>
      <vt:lpstr>A125568009R_Data</vt:lpstr>
      <vt:lpstr>A125568009R_Latest</vt:lpstr>
      <vt:lpstr>A125568016L</vt:lpstr>
      <vt:lpstr>A125568016L_Data</vt:lpstr>
      <vt:lpstr>A125568016L_Latest</vt:lpstr>
      <vt:lpstr>A125568017R</vt:lpstr>
      <vt:lpstr>A125568017R_Data</vt:lpstr>
      <vt:lpstr>A125568017R_Latest</vt:lpstr>
      <vt:lpstr>A125568024L</vt:lpstr>
      <vt:lpstr>A125568024L_Data</vt:lpstr>
      <vt:lpstr>A125568024L_Latest</vt:lpstr>
      <vt:lpstr>A125568025R</vt:lpstr>
      <vt:lpstr>A125568025R_Data</vt:lpstr>
      <vt:lpstr>A125568025R_Latest</vt:lpstr>
      <vt:lpstr>A125568032L</vt:lpstr>
      <vt:lpstr>A125568032L_Data</vt:lpstr>
      <vt:lpstr>A125568032L_Latest</vt:lpstr>
      <vt:lpstr>A125568033R</vt:lpstr>
      <vt:lpstr>A125568033R_Data</vt:lpstr>
      <vt:lpstr>A125568033R_Latest</vt:lpstr>
      <vt:lpstr>A125568040L</vt:lpstr>
      <vt:lpstr>A125568040L_Data</vt:lpstr>
      <vt:lpstr>A125568040L_Latest</vt:lpstr>
      <vt:lpstr>A125568041R</vt:lpstr>
      <vt:lpstr>A125568041R_Data</vt:lpstr>
      <vt:lpstr>A125568041R_Latest</vt:lpstr>
      <vt:lpstr>A125568048F</vt:lpstr>
      <vt:lpstr>A125568048F_Data</vt:lpstr>
      <vt:lpstr>A125568048F_Latest</vt:lpstr>
      <vt:lpstr>A125568049J</vt:lpstr>
      <vt:lpstr>A125568049J_Data</vt:lpstr>
      <vt:lpstr>A125568049J_Latest</vt:lpstr>
      <vt:lpstr>A125568056F</vt:lpstr>
      <vt:lpstr>A125568056F_Data</vt:lpstr>
      <vt:lpstr>A125568056F_Latest</vt:lpstr>
      <vt:lpstr>A125568057J</vt:lpstr>
      <vt:lpstr>A125568057J_Data</vt:lpstr>
      <vt:lpstr>A125568057J_Latest</vt:lpstr>
      <vt:lpstr>A125568064F</vt:lpstr>
      <vt:lpstr>A125568064F_Data</vt:lpstr>
      <vt:lpstr>A125568064F_Latest</vt:lpstr>
      <vt:lpstr>A125568065J</vt:lpstr>
      <vt:lpstr>A125568065J_Data</vt:lpstr>
      <vt:lpstr>A125568065J_Latest</vt:lpstr>
      <vt:lpstr>A125568072F</vt:lpstr>
      <vt:lpstr>A125568072F_Data</vt:lpstr>
      <vt:lpstr>A125568072F_Latest</vt:lpstr>
      <vt:lpstr>A125568073J</vt:lpstr>
      <vt:lpstr>A125568073J_Data</vt:lpstr>
      <vt:lpstr>A125568073J_Latest</vt:lpstr>
      <vt:lpstr>A125568080F</vt:lpstr>
      <vt:lpstr>A125568080F_Data</vt:lpstr>
      <vt:lpstr>A125568080F_Latest</vt:lpstr>
      <vt:lpstr>A125568081J</vt:lpstr>
      <vt:lpstr>A125568081J_Data</vt:lpstr>
      <vt:lpstr>A125568081J_Latest</vt:lpstr>
      <vt:lpstr>A125568088X</vt:lpstr>
      <vt:lpstr>A125568088X_Data</vt:lpstr>
      <vt:lpstr>A125568088X_Latest</vt:lpstr>
      <vt:lpstr>A125568089A</vt:lpstr>
      <vt:lpstr>A125568089A_Data</vt:lpstr>
      <vt:lpstr>A125568089A_Latest</vt:lpstr>
      <vt:lpstr>A125568096X</vt:lpstr>
      <vt:lpstr>A125568096X_Data</vt:lpstr>
      <vt:lpstr>A125568096X_Latest</vt:lpstr>
      <vt:lpstr>A125568097A</vt:lpstr>
      <vt:lpstr>A125568097A_Data</vt:lpstr>
      <vt:lpstr>A125568097A_Latest</vt:lpstr>
      <vt:lpstr>A125568104L</vt:lpstr>
      <vt:lpstr>A125568104L_Data</vt:lpstr>
      <vt:lpstr>A125568104L_Latest</vt:lpstr>
      <vt:lpstr>A125568105R</vt:lpstr>
      <vt:lpstr>A125568105R_Data</vt:lpstr>
      <vt:lpstr>A125568105R_Latest</vt:lpstr>
      <vt:lpstr>A125568112L</vt:lpstr>
      <vt:lpstr>A125568112L_Data</vt:lpstr>
      <vt:lpstr>A125568112L_Latest</vt:lpstr>
      <vt:lpstr>A125568113R</vt:lpstr>
      <vt:lpstr>A125568113R_Data</vt:lpstr>
      <vt:lpstr>A125568113R_Latest</vt:lpstr>
      <vt:lpstr>A125568120L</vt:lpstr>
      <vt:lpstr>A125568120L_Data</vt:lpstr>
      <vt:lpstr>A125568120L_Latest</vt:lpstr>
      <vt:lpstr>A125568121R</vt:lpstr>
      <vt:lpstr>A125568121R_Data</vt:lpstr>
      <vt:lpstr>A125568121R_Latest</vt:lpstr>
      <vt:lpstr>A125568128F</vt:lpstr>
      <vt:lpstr>A125568128F_Data</vt:lpstr>
      <vt:lpstr>A125568128F_Latest</vt:lpstr>
      <vt:lpstr>A125568129J</vt:lpstr>
      <vt:lpstr>A125568129J_Data</vt:lpstr>
      <vt:lpstr>A125568129J_Latest</vt:lpstr>
      <vt:lpstr>A125568136F</vt:lpstr>
      <vt:lpstr>A125568136F_Data</vt:lpstr>
      <vt:lpstr>A125568136F_Latest</vt:lpstr>
      <vt:lpstr>A125568144F</vt:lpstr>
      <vt:lpstr>A125568144F_Data</vt:lpstr>
      <vt:lpstr>A125568144F_Latest</vt:lpstr>
      <vt:lpstr>A125568152F</vt:lpstr>
      <vt:lpstr>A125568152F_Data</vt:lpstr>
      <vt:lpstr>A125568152F_Latest</vt:lpstr>
      <vt:lpstr>A125568160F</vt:lpstr>
      <vt:lpstr>A125568160F_Data</vt:lpstr>
      <vt:lpstr>A125568160F_Latest</vt:lpstr>
      <vt:lpstr>A125568168X</vt:lpstr>
      <vt:lpstr>A125568168X_Data</vt:lpstr>
      <vt:lpstr>A125568168X_Latest</vt:lpstr>
      <vt:lpstr>A125568176X</vt:lpstr>
      <vt:lpstr>A125568176X_Data</vt:lpstr>
      <vt:lpstr>A125568176X_Latest</vt:lpstr>
      <vt:lpstr>A125568184X</vt:lpstr>
      <vt:lpstr>A125568184X_Data</vt:lpstr>
      <vt:lpstr>A125568184X_Latest</vt:lpstr>
      <vt:lpstr>A125568192X</vt:lpstr>
      <vt:lpstr>A125568192X_Data</vt:lpstr>
      <vt:lpstr>A125568192X_Latest</vt:lpstr>
      <vt:lpstr>A125568200L</vt:lpstr>
      <vt:lpstr>A125568200L_Data</vt:lpstr>
      <vt:lpstr>A125568200L_Latest</vt:lpstr>
      <vt:lpstr>A125568208F</vt:lpstr>
      <vt:lpstr>A125568208F_Data</vt:lpstr>
      <vt:lpstr>A125568208F_Latest</vt:lpstr>
      <vt:lpstr>A125568216F</vt:lpstr>
      <vt:lpstr>A125568216F_Data</vt:lpstr>
      <vt:lpstr>A125568216F_Latest</vt:lpstr>
      <vt:lpstr>A125568224F</vt:lpstr>
      <vt:lpstr>A125568224F_Data</vt:lpstr>
      <vt:lpstr>A125568224F_Latest</vt:lpstr>
      <vt:lpstr>A125568232F</vt:lpstr>
      <vt:lpstr>A125568232F_Data</vt:lpstr>
      <vt:lpstr>A125568232F_Latest</vt:lpstr>
      <vt:lpstr>A125568240F</vt:lpstr>
      <vt:lpstr>A125568240F_Data</vt:lpstr>
      <vt:lpstr>A125568240F_Latest</vt:lpstr>
      <vt:lpstr>A125568248X</vt:lpstr>
      <vt:lpstr>A125568248X_Data</vt:lpstr>
      <vt:lpstr>A125568248X_Latest</vt:lpstr>
      <vt:lpstr>A125568256X</vt:lpstr>
      <vt:lpstr>A125568256X_Data</vt:lpstr>
      <vt:lpstr>A125568256X_Latest</vt:lpstr>
      <vt:lpstr>A125568264X</vt:lpstr>
      <vt:lpstr>A125568264X_Data</vt:lpstr>
      <vt:lpstr>A125568264X_Latest</vt:lpstr>
      <vt:lpstr>A125568272X</vt:lpstr>
      <vt:lpstr>A125568272X_Data</vt:lpstr>
      <vt:lpstr>A125568272X_Latest</vt:lpstr>
      <vt:lpstr>A125568280X</vt:lpstr>
      <vt:lpstr>A125568280X_Data</vt:lpstr>
      <vt:lpstr>A125568280X_Latest</vt:lpstr>
      <vt:lpstr>A125568288T</vt:lpstr>
      <vt:lpstr>A125568288T_Data</vt:lpstr>
      <vt:lpstr>A125568288T_Latest</vt:lpstr>
      <vt:lpstr>A125568296T</vt:lpstr>
      <vt:lpstr>A125568296T_Data</vt:lpstr>
      <vt:lpstr>A125568296T_Latest</vt:lpstr>
      <vt:lpstr>A125568304F</vt:lpstr>
      <vt:lpstr>A125568304F_Data</vt:lpstr>
      <vt:lpstr>A125568304F_Latest</vt:lpstr>
      <vt:lpstr>A125568312F</vt:lpstr>
      <vt:lpstr>A125568312F_Data</vt:lpstr>
      <vt:lpstr>A125568312F_Latest</vt:lpstr>
      <vt:lpstr>A125568320F</vt:lpstr>
      <vt:lpstr>A125568320F_Data</vt:lpstr>
      <vt:lpstr>A125568320F_Latest</vt:lpstr>
      <vt:lpstr>A125568328X</vt:lpstr>
      <vt:lpstr>A125568328X_Data</vt:lpstr>
      <vt:lpstr>A125568328X_Latest</vt:lpstr>
      <vt:lpstr>A125568336X</vt:lpstr>
      <vt:lpstr>A125568336X_Data</vt:lpstr>
      <vt:lpstr>A125568336X_Latest</vt:lpstr>
      <vt:lpstr>A125568344X</vt:lpstr>
      <vt:lpstr>A125568344X_Data</vt:lpstr>
      <vt:lpstr>A125568344X_Latest</vt:lpstr>
      <vt:lpstr>A125568352X</vt:lpstr>
      <vt:lpstr>A125568352X_Data</vt:lpstr>
      <vt:lpstr>A125568352X_Latest</vt:lpstr>
      <vt:lpstr>A125568360X</vt:lpstr>
      <vt:lpstr>A125568360X_Data</vt:lpstr>
      <vt:lpstr>A125568360X_Latest</vt:lpstr>
      <vt:lpstr>A125568368T</vt:lpstr>
      <vt:lpstr>A125568368T_Data</vt:lpstr>
      <vt:lpstr>A125568368T_Latest</vt:lpstr>
      <vt:lpstr>A125568376T</vt:lpstr>
      <vt:lpstr>A125568376T_Data</vt:lpstr>
      <vt:lpstr>A125568376T_Latest</vt:lpstr>
      <vt:lpstr>A125568384T</vt:lpstr>
      <vt:lpstr>A125568384T_Data</vt:lpstr>
      <vt:lpstr>A125568384T_Latest</vt:lpstr>
      <vt:lpstr>A125568392T</vt:lpstr>
      <vt:lpstr>A125568392T_Data</vt:lpstr>
      <vt:lpstr>A125568392T_Latest</vt:lpstr>
      <vt:lpstr>A125568400F</vt:lpstr>
      <vt:lpstr>A125568400F_Data</vt:lpstr>
      <vt:lpstr>A125568400F_Latest</vt:lpstr>
      <vt:lpstr>A125568408X</vt:lpstr>
      <vt:lpstr>A125568408X_Data</vt:lpstr>
      <vt:lpstr>A125568408X_Latest</vt:lpstr>
      <vt:lpstr>A125568416X</vt:lpstr>
      <vt:lpstr>A125568416X_Data</vt:lpstr>
      <vt:lpstr>A125568416X_Latest</vt:lpstr>
      <vt:lpstr>A125568424X</vt:lpstr>
      <vt:lpstr>A125568424X_Data</vt:lpstr>
      <vt:lpstr>A125568424X_Latest</vt:lpstr>
      <vt:lpstr>A125568432X</vt:lpstr>
      <vt:lpstr>A125568432X_Data</vt:lpstr>
      <vt:lpstr>A125568432X_Latest</vt:lpstr>
      <vt:lpstr>A125568440X</vt:lpstr>
      <vt:lpstr>A125568440X_Data</vt:lpstr>
      <vt:lpstr>A125568440X_Latest</vt:lpstr>
      <vt:lpstr>A125568448T</vt:lpstr>
      <vt:lpstr>A125568448T_Data</vt:lpstr>
      <vt:lpstr>A125568448T_Latest</vt:lpstr>
      <vt:lpstr>A125568456T</vt:lpstr>
      <vt:lpstr>A125568456T_Data</vt:lpstr>
      <vt:lpstr>A125568456T_Latest</vt:lpstr>
      <vt:lpstr>A125568464T</vt:lpstr>
      <vt:lpstr>A125568464T_Data</vt:lpstr>
      <vt:lpstr>A125568464T_Latest</vt:lpstr>
      <vt:lpstr>A125568472T</vt:lpstr>
      <vt:lpstr>A125568472T_Data</vt:lpstr>
      <vt:lpstr>A125568472T_Latest</vt:lpstr>
      <vt:lpstr>A125568480T</vt:lpstr>
      <vt:lpstr>A125568480T_Data</vt:lpstr>
      <vt:lpstr>A125568480T_Latest</vt:lpstr>
      <vt:lpstr>A125568488K</vt:lpstr>
      <vt:lpstr>A125568488K_Data</vt:lpstr>
      <vt:lpstr>A125568488K_Latest</vt:lpstr>
      <vt:lpstr>A125568496K</vt:lpstr>
      <vt:lpstr>A125568496K_Data</vt:lpstr>
      <vt:lpstr>A125568496K_Latest</vt:lpstr>
      <vt:lpstr>A125568504X</vt:lpstr>
      <vt:lpstr>A125568504X_Data</vt:lpstr>
      <vt:lpstr>A125568504X_Latest</vt:lpstr>
      <vt:lpstr>A125568512X</vt:lpstr>
      <vt:lpstr>A125568512X_Data</vt:lpstr>
      <vt:lpstr>A125568512X_Latest</vt:lpstr>
      <vt:lpstr>A125568520X</vt:lpstr>
      <vt:lpstr>A125568520X_Data</vt:lpstr>
      <vt:lpstr>A125568520X_Latest</vt:lpstr>
      <vt:lpstr>A125568528T</vt:lpstr>
      <vt:lpstr>A125568528T_Data</vt:lpstr>
      <vt:lpstr>A125568528T_Latest</vt:lpstr>
      <vt:lpstr>A125568536T</vt:lpstr>
      <vt:lpstr>A125568536T_Data</vt:lpstr>
      <vt:lpstr>A125568536T_Latest</vt:lpstr>
      <vt:lpstr>A125568544T</vt:lpstr>
      <vt:lpstr>A125568544T_Data</vt:lpstr>
      <vt:lpstr>A125568544T_Latest</vt:lpstr>
      <vt:lpstr>A125568552T</vt:lpstr>
      <vt:lpstr>A125568552T_Data</vt:lpstr>
      <vt:lpstr>A125568552T_Latest</vt:lpstr>
      <vt:lpstr>A125568560T</vt:lpstr>
      <vt:lpstr>A125568560T_Data</vt:lpstr>
      <vt:lpstr>A125568560T_Latest</vt:lpstr>
      <vt:lpstr>A125568568K</vt:lpstr>
      <vt:lpstr>A125568568K_Data</vt:lpstr>
      <vt:lpstr>A125568568K_Latest</vt:lpstr>
      <vt:lpstr>A125568576K</vt:lpstr>
      <vt:lpstr>A125568576K_Data</vt:lpstr>
      <vt:lpstr>A125568576K_Latest</vt:lpstr>
      <vt:lpstr>A125568584K</vt:lpstr>
      <vt:lpstr>A125568584K_Data</vt:lpstr>
      <vt:lpstr>A125568584K_Latest</vt:lpstr>
      <vt:lpstr>A125568592K</vt:lpstr>
      <vt:lpstr>A125568592K_Data</vt:lpstr>
      <vt:lpstr>A125568592K_Latest</vt:lpstr>
      <vt:lpstr>A125568600X</vt:lpstr>
      <vt:lpstr>A125568600X_Data</vt:lpstr>
      <vt:lpstr>A125568600X_Latest</vt:lpstr>
      <vt:lpstr>A125568608T</vt:lpstr>
      <vt:lpstr>A125568608T_Data</vt:lpstr>
      <vt:lpstr>A125568608T_Latest</vt:lpstr>
      <vt:lpstr>A125568616T</vt:lpstr>
      <vt:lpstr>A125568616T_Data</vt:lpstr>
      <vt:lpstr>A125568616T_Latest</vt:lpstr>
      <vt:lpstr>A125568624T</vt:lpstr>
      <vt:lpstr>A125568624T_Data</vt:lpstr>
      <vt:lpstr>A125568624T_Latest</vt:lpstr>
      <vt:lpstr>A125568632T</vt:lpstr>
      <vt:lpstr>A125568632T_Data</vt:lpstr>
      <vt:lpstr>A125568632T_Latest</vt:lpstr>
      <vt:lpstr>A125568640T</vt:lpstr>
      <vt:lpstr>A125568640T_Data</vt:lpstr>
      <vt:lpstr>A125568640T_Latest</vt:lpstr>
      <vt:lpstr>A125568648K</vt:lpstr>
      <vt:lpstr>A125568648K_Data</vt:lpstr>
      <vt:lpstr>A125568648K_Latest</vt:lpstr>
      <vt:lpstr>A125568656K</vt:lpstr>
      <vt:lpstr>A125568656K_Data</vt:lpstr>
      <vt:lpstr>A125568656K_Latest</vt:lpstr>
      <vt:lpstr>A125568664K</vt:lpstr>
      <vt:lpstr>A125568664K_Data</vt:lpstr>
      <vt:lpstr>A125568664K_Latest</vt:lpstr>
      <vt:lpstr>A125568672K</vt:lpstr>
      <vt:lpstr>A125568672K_Data</vt:lpstr>
      <vt:lpstr>A125568672K_Latest</vt:lpstr>
      <vt:lpstr>A125568680K</vt:lpstr>
      <vt:lpstr>A125568680K_Data</vt:lpstr>
      <vt:lpstr>A125568680K_Latest</vt:lpstr>
      <vt:lpstr>A125568688C</vt:lpstr>
      <vt:lpstr>A125568688C_Data</vt:lpstr>
      <vt:lpstr>A125568688C_Latest</vt:lpstr>
      <vt:lpstr>A125568696C</vt:lpstr>
      <vt:lpstr>A125568696C_Data</vt:lpstr>
      <vt:lpstr>A125568696C_Latest</vt:lpstr>
      <vt:lpstr>A125568704T</vt:lpstr>
      <vt:lpstr>A125568704T_Data</vt:lpstr>
      <vt:lpstr>A125568704T_Latest</vt:lpstr>
      <vt:lpstr>A125568712T</vt:lpstr>
      <vt:lpstr>A125568712T_Data</vt:lpstr>
      <vt:lpstr>A125568712T_Latest</vt:lpstr>
      <vt:lpstr>A125568720T</vt:lpstr>
      <vt:lpstr>A125568720T_Data</vt:lpstr>
      <vt:lpstr>A125568720T_Latest</vt:lpstr>
      <vt:lpstr>A125568728K</vt:lpstr>
      <vt:lpstr>A125568728K_Data</vt:lpstr>
      <vt:lpstr>A125568728K_Latest</vt:lpstr>
      <vt:lpstr>A125568736K</vt:lpstr>
      <vt:lpstr>A125568736K_Data</vt:lpstr>
      <vt:lpstr>A125568736K_Latest</vt:lpstr>
      <vt:lpstr>A125568744K</vt:lpstr>
      <vt:lpstr>A125568744K_Data</vt:lpstr>
      <vt:lpstr>A125568744K_Latest</vt:lpstr>
      <vt:lpstr>A125568752K</vt:lpstr>
      <vt:lpstr>A125568752K_Data</vt:lpstr>
      <vt:lpstr>A125568752K_Latest</vt:lpstr>
      <vt:lpstr>A125568760K</vt:lpstr>
      <vt:lpstr>A125568760K_Data</vt:lpstr>
      <vt:lpstr>A125568760K_Latest</vt:lpstr>
      <vt:lpstr>A125568768C</vt:lpstr>
      <vt:lpstr>A125568768C_Data</vt:lpstr>
      <vt:lpstr>A125568768C_Latest</vt:lpstr>
      <vt:lpstr>A125568776C</vt:lpstr>
      <vt:lpstr>A125568776C_Data</vt:lpstr>
      <vt:lpstr>A125568776C_Latest</vt:lpstr>
      <vt:lpstr>A125568784C</vt:lpstr>
      <vt:lpstr>A125568784C_Data</vt:lpstr>
      <vt:lpstr>A125568784C_Latest</vt:lpstr>
      <vt:lpstr>A125568792C</vt:lpstr>
      <vt:lpstr>A125568792C_Data</vt:lpstr>
      <vt:lpstr>A125568792C_Latest</vt:lpstr>
      <vt:lpstr>A125568800T</vt:lpstr>
      <vt:lpstr>A125568800T_Data</vt:lpstr>
      <vt:lpstr>A125568800T_Latest</vt:lpstr>
      <vt:lpstr>A125568808K</vt:lpstr>
      <vt:lpstr>A125568808K_Data</vt:lpstr>
      <vt:lpstr>A125568808K_Latest</vt:lpstr>
      <vt:lpstr>A125568816K</vt:lpstr>
      <vt:lpstr>A125568816K_Data</vt:lpstr>
      <vt:lpstr>A125568816K_Latest</vt:lpstr>
      <vt:lpstr>A125568824K</vt:lpstr>
      <vt:lpstr>A125568824K_Data</vt:lpstr>
      <vt:lpstr>A125568824K_Latest</vt:lpstr>
      <vt:lpstr>A125568832K</vt:lpstr>
      <vt:lpstr>A125568832K_Data</vt:lpstr>
      <vt:lpstr>A125568832K_Latest</vt:lpstr>
      <vt:lpstr>A125568840K</vt:lpstr>
      <vt:lpstr>A125568840K_Data</vt:lpstr>
      <vt:lpstr>A125568840K_Latest</vt:lpstr>
      <vt:lpstr>A125568848C</vt:lpstr>
      <vt:lpstr>A125568848C_Data</vt:lpstr>
      <vt:lpstr>A125568848C_Latest</vt:lpstr>
      <vt:lpstr>A125568856C</vt:lpstr>
      <vt:lpstr>A125568856C_Data</vt:lpstr>
      <vt:lpstr>A125568856C_Latest</vt:lpstr>
      <vt:lpstr>A125568864C</vt:lpstr>
      <vt:lpstr>A125568864C_Data</vt:lpstr>
      <vt:lpstr>A125568864C_Latest</vt:lpstr>
      <vt:lpstr>A125568872C</vt:lpstr>
      <vt:lpstr>A125568872C_Data</vt:lpstr>
      <vt:lpstr>A125568872C_Latest</vt:lpstr>
      <vt:lpstr>A125568880C</vt:lpstr>
      <vt:lpstr>A125568880C_Data</vt:lpstr>
      <vt:lpstr>A125568880C_Latest</vt:lpstr>
      <vt:lpstr>A125568888W</vt:lpstr>
      <vt:lpstr>A125568888W_Data</vt:lpstr>
      <vt:lpstr>A125568888W_Latest</vt:lpstr>
      <vt:lpstr>A125568896W</vt:lpstr>
      <vt:lpstr>A125568896W_Data</vt:lpstr>
      <vt:lpstr>A125568896W_Latest</vt:lpstr>
      <vt:lpstr>A125568904K</vt:lpstr>
      <vt:lpstr>A125568904K_Data</vt:lpstr>
      <vt:lpstr>A125568904K_Latest</vt:lpstr>
      <vt:lpstr>A125568912K</vt:lpstr>
      <vt:lpstr>A125568912K_Data</vt:lpstr>
      <vt:lpstr>A125568912K_Latest</vt:lpstr>
      <vt:lpstr>A125568920K</vt:lpstr>
      <vt:lpstr>A125568920K_Data</vt:lpstr>
      <vt:lpstr>A125568920K_Latest</vt:lpstr>
      <vt:lpstr>A125568928C</vt:lpstr>
      <vt:lpstr>A125568928C_Data</vt:lpstr>
      <vt:lpstr>A125568928C_Latest</vt:lpstr>
      <vt:lpstr>A125568936C</vt:lpstr>
      <vt:lpstr>A125568936C_Data</vt:lpstr>
      <vt:lpstr>A125568936C_Latest</vt:lpstr>
      <vt:lpstr>A125568944C</vt:lpstr>
      <vt:lpstr>A125568944C_Data</vt:lpstr>
      <vt:lpstr>A125568944C_Latest</vt:lpstr>
      <vt:lpstr>A125568952C</vt:lpstr>
      <vt:lpstr>A125568952C_Data</vt:lpstr>
      <vt:lpstr>A125568952C_Latest</vt:lpstr>
      <vt:lpstr>A125568960C</vt:lpstr>
      <vt:lpstr>A125568960C_Data</vt:lpstr>
      <vt:lpstr>A125568960C_Latest</vt:lpstr>
      <vt:lpstr>A125568968W</vt:lpstr>
      <vt:lpstr>A125568968W_Data</vt:lpstr>
      <vt:lpstr>A125568968W_Latest</vt:lpstr>
      <vt:lpstr>A125568976W</vt:lpstr>
      <vt:lpstr>A125568976W_Data</vt:lpstr>
      <vt:lpstr>A125568976W_Latest</vt:lpstr>
      <vt:lpstr>A125568984W</vt:lpstr>
      <vt:lpstr>A125568984W_Data</vt:lpstr>
      <vt:lpstr>A125568984W_Latest</vt:lpstr>
      <vt:lpstr>A125568992W</vt:lpstr>
      <vt:lpstr>A125568992W_Data</vt:lpstr>
      <vt:lpstr>A125568992W_Latest</vt:lpstr>
      <vt:lpstr>A125569000L</vt:lpstr>
      <vt:lpstr>A125569000L_Data</vt:lpstr>
      <vt:lpstr>A125569000L_Latest</vt:lpstr>
      <vt:lpstr>A125569008F</vt:lpstr>
      <vt:lpstr>A125569008F_Data</vt:lpstr>
      <vt:lpstr>A125569008F_Latest</vt:lpstr>
      <vt:lpstr>A125569016F</vt:lpstr>
      <vt:lpstr>A125569016F_Data</vt:lpstr>
      <vt:lpstr>A125569016F_Latest</vt:lpstr>
      <vt:lpstr>A125569024F</vt:lpstr>
      <vt:lpstr>A125569024F_Data</vt:lpstr>
      <vt:lpstr>A125569024F_Latest</vt:lpstr>
      <vt:lpstr>A125569032F</vt:lpstr>
      <vt:lpstr>A125569032F_Data</vt:lpstr>
      <vt:lpstr>A125569032F_Latest</vt:lpstr>
      <vt:lpstr>A125569040F</vt:lpstr>
      <vt:lpstr>A125569040F_Data</vt:lpstr>
      <vt:lpstr>A125569040F_Latest</vt:lpstr>
      <vt:lpstr>A125569048X</vt:lpstr>
      <vt:lpstr>A125569048X_Data</vt:lpstr>
      <vt:lpstr>A125569048X_Latest</vt:lpstr>
      <vt:lpstr>A125569056X</vt:lpstr>
      <vt:lpstr>A125569056X_Data</vt:lpstr>
      <vt:lpstr>A125569056X_Latest</vt:lpstr>
      <vt:lpstr>A125569064X</vt:lpstr>
      <vt:lpstr>A125569064X_Data</vt:lpstr>
      <vt:lpstr>A125569064X_Latest</vt:lpstr>
      <vt:lpstr>A125569072X</vt:lpstr>
      <vt:lpstr>A125569072X_Data</vt:lpstr>
      <vt:lpstr>A125569072X_Latest</vt:lpstr>
      <vt:lpstr>A125569080X</vt:lpstr>
      <vt:lpstr>A125569080X_Data</vt:lpstr>
      <vt:lpstr>A125569080X_Latest</vt:lpstr>
      <vt:lpstr>A125569088T</vt:lpstr>
      <vt:lpstr>A125569088T_Data</vt:lpstr>
      <vt:lpstr>A125569088T_Latest</vt:lpstr>
      <vt:lpstr>A125569096T</vt:lpstr>
      <vt:lpstr>A125569096T_Data</vt:lpstr>
      <vt:lpstr>A125569096T_Latest</vt:lpstr>
      <vt:lpstr>A125569104F</vt:lpstr>
      <vt:lpstr>A125569104F_Data</vt:lpstr>
      <vt:lpstr>A125569104F_Latest</vt:lpstr>
      <vt:lpstr>A125569112F</vt:lpstr>
      <vt:lpstr>A125569112F_Data</vt:lpstr>
      <vt:lpstr>A125569112F_Latest</vt:lpstr>
      <vt:lpstr>A125569120F</vt:lpstr>
      <vt:lpstr>A125569120F_Data</vt:lpstr>
      <vt:lpstr>A125569120F_Latest</vt:lpstr>
      <vt:lpstr>A125569128X</vt:lpstr>
      <vt:lpstr>A125569128X_Data</vt:lpstr>
      <vt:lpstr>A125569128X_Latest</vt:lpstr>
      <vt:lpstr>A125569136X</vt:lpstr>
      <vt:lpstr>A125569136X_Data</vt:lpstr>
      <vt:lpstr>A125569136X_Latest</vt:lpstr>
      <vt:lpstr>A125569144X</vt:lpstr>
      <vt:lpstr>A125569144X_Data</vt:lpstr>
      <vt:lpstr>A125569144X_Latest</vt:lpstr>
      <vt:lpstr>A125569152X</vt:lpstr>
      <vt:lpstr>A125569152X_Data</vt:lpstr>
      <vt:lpstr>A125569152X_Latest</vt:lpstr>
      <vt:lpstr>A125569160X</vt:lpstr>
      <vt:lpstr>A125569160X_Data</vt:lpstr>
      <vt:lpstr>A125569160X_Latest</vt:lpstr>
      <vt:lpstr>A125569168T</vt:lpstr>
      <vt:lpstr>A125569168T_Data</vt:lpstr>
      <vt:lpstr>A125569168T_Latest</vt:lpstr>
      <vt:lpstr>A125569176T</vt:lpstr>
      <vt:lpstr>A125569176T_Data</vt:lpstr>
      <vt:lpstr>A125569176T_Latest</vt:lpstr>
      <vt:lpstr>A125569184T</vt:lpstr>
      <vt:lpstr>A125569184T_Data</vt:lpstr>
      <vt:lpstr>A125569184T_Latest</vt:lpstr>
      <vt:lpstr>A125569192T</vt:lpstr>
      <vt:lpstr>A125569192T_Data</vt:lpstr>
      <vt:lpstr>A125569192T_Latest</vt:lpstr>
      <vt:lpstr>A125569200F</vt:lpstr>
      <vt:lpstr>A125569200F_Data</vt:lpstr>
      <vt:lpstr>A125569200F_Latest</vt:lpstr>
      <vt:lpstr>A125569208X</vt:lpstr>
      <vt:lpstr>A125569208X_Data</vt:lpstr>
      <vt:lpstr>A125569208X_Latest</vt:lpstr>
      <vt:lpstr>A125569216X</vt:lpstr>
      <vt:lpstr>A125569216X_Data</vt:lpstr>
      <vt:lpstr>A125569216X_Latest</vt:lpstr>
      <vt:lpstr>A125569224X</vt:lpstr>
      <vt:lpstr>A125569224X_Data</vt:lpstr>
      <vt:lpstr>A125569224X_Latest</vt:lpstr>
      <vt:lpstr>A125569232X</vt:lpstr>
      <vt:lpstr>A125569232X_Data</vt:lpstr>
      <vt:lpstr>A125569232X_Latest</vt:lpstr>
      <vt:lpstr>A125569240X</vt:lpstr>
      <vt:lpstr>A125569240X_Data</vt:lpstr>
      <vt:lpstr>A125569240X_Latest</vt:lpstr>
      <vt:lpstr>A125569248T</vt:lpstr>
      <vt:lpstr>A125569248T_Data</vt:lpstr>
      <vt:lpstr>A125569248T_Latest</vt:lpstr>
      <vt:lpstr>A125569256T</vt:lpstr>
      <vt:lpstr>A125569256T_Data</vt:lpstr>
      <vt:lpstr>A125569256T_Latest</vt:lpstr>
      <vt:lpstr>A125569264T</vt:lpstr>
      <vt:lpstr>A125569264T_Data</vt:lpstr>
      <vt:lpstr>A125569264T_Latest</vt:lpstr>
      <vt:lpstr>A125569272T</vt:lpstr>
      <vt:lpstr>A125569272T_Data</vt:lpstr>
      <vt:lpstr>A125569272T_Latest</vt:lpstr>
      <vt:lpstr>A125569280T</vt:lpstr>
      <vt:lpstr>A125569280T_Data</vt:lpstr>
      <vt:lpstr>A125569280T_Latest</vt:lpstr>
      <vt:lpstr>A125569288K</vt:lpstr>
      <vt:lpstr>A125569288K_Data</vt:lpstr>
      <vt:lpstr>A125569288K_Latest</vt:lpstr>
      <vt:lpstr>A125569296K</vt:lpstr>
      <vt:lpstr>A125569296K_Data</vt:lpstr>
      <vt:lpstr>A125569296K_Latest</vt:lpstr>
      <vt:lpstr>A125569304X</vt:lpstr>
      <vt:lpstr>A125569304X_Data</vt:lpstr>
      <vt:lpstr>A125569304X_Latest</vt:lpstr>
      <vt:lpstr>A125569312X</vt:lpstr>
      <vt:lpstr>A125569312X_Data</vt:lpstr>
      <vt:lpstr>A125569312X_Latest</vt:lpstr>
      <vt:lpstr>A125569320X</vt:lpstr>
      <vt:lpstr>A125569320X_Data</vt:lpstr>
      <vt:lpstr>A125569320X_Latest</vt:lpstr>
      <vt:lpstr>A125569328T</vt:lpstr>
      <vt:lpstr>A125569328T_Data</vt:lpstr>
      <vt:lpstr>A125569328T_Latest</vt:lpstr>
      <vt:lpstr>A125569336T</vt:lpstr>
      <vt:lpstr>A125569336T_Data</vt:lpstr>
      <vt:lpstr>A125569336T_Latest</vt:lpstr>
      <vt:lpstr>A125569344T</vt:lpstr>
      <vt:lpstr>A125569344T_Data</vt:lpstr>
      <vt:lpstr>A125569344T_Latest</vt:lpstr>
      <vt:lpstr>A125569352T</vt:lpstr>
      <vt:lpstr>A125569352T_Data</vt:lpstr>
      <vt:lpstr>A125569352T_Latest</vt:lpstr>
      <vt:lpstr>A125569360T</vt:lpstr>
      <vt:lpstr>A125569360T_Data</vt:lpstr>
      <vt:lpstr>A125569360T_Latest</vt:lpstr>
      <vt:lpstr>A125569368K</vt:lpstr>
      <vt:lpstr>A125569368K_Data</vt:lpstr>
      <vt:lpstr>A125569368K_Latest</vt:lpstr>
      <vt:lpstr>A125569376K</vt:lpstr>
      <vt:lpstr>A125569376K_Data</vt:lpstr>
      <vt:lpstr>A125569376K_Latest</vt:lpstr>
      <vt:lpstr>A125569384K</vt:lpstr>
      <vt:lpstr>A125569384K_Data</vt:lpstr>
      <vt:lpstr>A125569384K_Latest</vt:lpstr>
      <vt:lpstr>A125569392K</vt:lpstr>
      <vt:lpstr>A125569392K_Data</vt:lpstr>
      <vt:lpstr>A125569392K_Latest</vt:lpstr>
      <vt:lpstr>A125569400X</vt:lpstr>
      <vt:lpstr>A125569400X_Data</vt:lpstr>
      <vt:lpstr>A125569400X_Latest</vt:lpstr>
      <vt:lpstr>A125569408T</vt:lpstr>
      <vt:lpstr>A125569408T_Data</vt:lpstr>
      <vt:lpstr>A125569408T_Latest</vt:lpstr>
      <vt:lpstr>A125569416T</vt:lpstr>
      <vt:lpstr>A125569416T_Data</vt:lpstr>
      <vt:lpstr>A125569416T_Latest</vt:lpstr>
      <vt:lpstr>A125569424T</vt:lpstr>
      <vt:lpstr>A125569424T_Data</vt:lpstr>
      <vt:lpstr>A125569424T_Latest</vt:lpstr>
      <vt:lpstr>A125569432T</vt:lpstr>
      <vt:lpstr>A125569432T_Data</vt:lpstr>
      <vt:lpstr>A125569432T_Latest</vt:lpstr>
      <vt:lpstr>A125569440T</vt:lpstr>
      <vt:lpstr>A125569440T_Data</vt:lpstr>
      <vt:lpstr>A125569440T_Latest</vt:lpstr>
      <vt:lpstr>A125569448K</vt:lpstr>
      <vt:lpstr>A125569448K_Data</vt:lpstr>
      <vt:lpstr>A125569448K_Latest</vt:lpstr>
      <vt:lpstr>A125569456K</vt:lpstr>
      <vt:lpstr>A125569456K_Data</vt:lpstr>
      <vt:lpstr>A125569456K_Latest</vt:lpstr>
      <vt:lpstr>A125569464K</vt:lpstr>
      <vt:lpstr>A125569464K_Data</vt:lpstr>
      <vt:lpstr>A125569464K_Latest</vt:lpstr>
      <vt:lpstr>A125569472K</vt:lpstr>
      <vt:lpstr>A125569472K_Data</vt:lpstr>
      <vt:lpstr>A125569472K_Latest</vt:lpstr>
      <vt:lpstr>A125569480K</vt:lpstr>
      <vt:lpstr>A125569480K_Data</vt:lpstr>
      <vt:lpstr>A125569480K_Latest</vt:lpstr>
      <vt:lpstr>A125569488C</vt:lpstr>
      <vt:lpstr>A125569488C_Data</vt:lpstr>
      <vt:lpstr>A125569488C_Latest</vt:lpstr>
      <vt:lpstr>A125569496C</vt:lpstr>
      <vt:lpstr>A125569496C_Data</vt:lpstr>
      <vt:lpstr>A125569496C_Latest</vt:lpstr>
      <vt:lpstr>A125569504T</vt:lpstr>
      <vt:lpstr>A125569504T_Data</vt:lpstr>
      <vt:lpstr>A125569504T_Latest</vt:lpstr>
      <vt:lpstr>A125569512T</vt:lpstr>
      <vt:lpstr>A125569512T_Data</vt:lpstr>
      <vt:lpstr>A125569512T_Latest</vt:lpstr>
      <vt:lpstr>A125569520T</vt:lpstr>
      <vt:lpstr>A125569520T_Data</vt:lpstr>
      <vt:lpstr>A125569520T_Latest</vt:lpstr>
      <vt:lpstr>A125569528K</vt:lpstr>
      <vt:lpstr>A125569528K_Data</vt:lpstr>
      <vt:lpstr>A125569528K_Latest</vt:lpstr>
      <vt:lpstr>A125569536K</vt:lpstr>
      <vt:lpstr>A125569536K_Data</vt:lpstr>
      <vt:lpstr>A125569536K_Latest</vt:lpstr>
      <vt:lpstr>A125569544K</vt:lpstr>
      <vt:lpstr>A125569544K_Data</vt:lpstr>
      <vt:lpstr>A125569544K_Latest</vt:lpstr>
      <vt:lpstr>A125569552K</vt:lpstr>
      <vt:lpstr>A125569552K_Data</vt:lpstr>
      <vt:lpstr>A125569552K_Latest</vt:lpstr>
      <vt:lpstr>A125569560K</vt:lpstr>
      <vt:lpstr>A125569560K_Data</vt:lpstr>
      <vt:lpstr>A125569560K_Latest</vt:lpstr>
      <vt:lpstr>A125569568C</vt:lpstr>
      <vt:lpstr>A125569568C_Data</vt:lpstr>
      <vt:lpstr>A125569568C_Latest</vt:lpstr>
      <vt:lpstr>A125569576C</vt:lpstr>
      <vt:lpstr>A125569576C_Data</vt:lpstr>
      <vt:lpstr>A125569576C_Latest</vt:lpstr>
      <vt:lpstr>A125569584C</vt:lpstr>
      <vt:lpstr>A125569584C_Data</vt:lpstr>
      <vt:lpstr>A125569584C_Latest</vt:lpstr>
      <vt:lpstr>A125569592C</vt:lpstr>
      <vt:lpstr>A125569592C_Data</vt:lpstr>
      <vt:lpstr>A125569592C_Latest</vt:lpstr>
      <vt:lpstr>A125569600T</vt:lpstr>
      <vt:lpstr>A125569600T_Data</vt:lpstr>
      <vt:lpstr>A125569600T_Latest</vt:lpstr>
      <vt:lpstr>A125569608K</vt:lpstr>
      <vt:lpstr>A125569608K_Data</vt:lpstr>
      <vt:lpstr>A125569608K_Latest</vt:lpstr>
      <vt:lpstr>A125569616K</vt:lpstr>
      <vt:lpstr>A125569616K_Data</vt:lpstr>
      <vt:lpstr>A125569616K_Latest</vt:lpstr>
      <vt:lpstr>A125569624K</vt:lpstr>
      <vt:lpstr>A125569624K_Data</vt:lpstr>
      <vt:lpstr>A125569624K_Latest</vt:lpstr>
      <vt:lpstr>A125569632K</vt:lpstr>
      <vt:lpstr>A125569632K_Data</vt:lpstr>
      <vt:lpstr>A125569632K_Latest</vt:lpstr>
      <vt:lpstr>A125569640K</vt:lpstr>
      <vt:lpstr>A125569640K_Data</vt:lpstr>
      <vt:lpstr>A125569640K_Latest</vt:lpstr>
      <vt:lpstr>A125569648C</vt:lpstr>
      <vt:lpstr>A125569648C_Data</vt:lpstr>
      <vt:lpstr>A125569648C_Latest</vt:lpstr>
      <vt:lpstr>A125569656C</vt:lpstr>
      <vt:lpstr>A125569656C_Data</vt:lpstr>
      <vt:lpstr>A125569656C_Latest</vt:lpstr>
      <vt:lpstr>A125569664C</vt:lpstr>
      <vt:lpstr>A125569664C_Data</vt:lpstr>
      <vt:lpstr>A125569664C_Latest</vt:lpstr>
      <vt:lpstr>A125569672C</vt:lpstr>
      <vt:lpstr>A125569672C_Data</vt:lpstr>
      <vt:lpstr>A125569672C_Latest</vt:lpstr>
      <vt:lpstr>A125569680C</vt:lpstr>
      <vt:lpstr>A125569680C_Data</vt:lpstr>
      <vt:lpstr>A125569680C_Latest</vt:lpstr>
      <vt:lpstr>A125569688W</vt:lpstr>
      <vt:lpstr>A125569688W_Data</vt:lpstr>
      <vt:lpstr>A125569688W_Latest</vt:lpstr>
      <vt:lpstr>A125569696W</vt:lpstr>
      <vt:lpstr>A125569696W_Data</vt:lpstr>
      <vt:lpstr>A125569696W_Latest</vt:lpstr>
      <vt:lpstr>A125569704K</vt:lpstr>
      <vt:lpstr>A125569704K_Data</vt:lpstr>
      <vt:lpstr>A125569704K_Latest</vt:lpstr>
      <vt:lpstr>A125569712K</vt:lpstr>
      <vt:lpstr>A125569712K_Data</vt:lpstr>
      <vt:lpstr>A125569712K_Latest</vt:lpstr>
      <vt:lpstr>A125569720K</vt:lpstr>
      <vt:lpstr>A125569720K_Data</vt:lpstr>
      <vt:lpstr>A125569720K_Latest</vt:lpstr>
      <vt:lpstr>A125569728C</vt:lpstr>
      <vt:lpstr>A125569728C_Data</vt:lpstr>
      <vt:lpstr>A125569728C_Latest</vt:lpstr>
      <vt:lpstr>A125569736C</vt:lpstr>
      <vt:lpstr>A125569736C_Data</vt:lpstr>
      <vt:lpstr>A125569736C_Latest</vt:lpstr>
      <vt:lpstr>A125569744C</vt:lpstr>
      <vt:lpstr>A125569744C_Data</vt:lpstr>
      <vt:lpstr>A125569744C_Latest</vt:lpstr>
      <vt:lpstr>A125569752C</vt:lpstr>
      <vt:lpstr>A125569752C_Data</vt:lpstr>
      <vt:lpstr>A125569752C_Latest</vt:lpstr>
      <vt:lpstr>A125569760C</vt:lpstr>
      <vt:lpstr>A125569760C_Data</vt:lpstr>
      <vt:lpstr>A125569760C_Latest</vt:lpstr>
      <vt:lpstr>A125569768W</vt:lpstr>
      <vt:lpstr>A125569768W_Data</vt:lpstr>
      <vt:lpstr>A125569768W_Latest</vt:lpstr>
      <vt:lpstr>A125569776W</vt:lpstr>
      <vt:lpstr>A125569776W_Data</vt:lpstr>
      <vt:lpstr>A125569776W_Latest</vt:lpstr>
      <vt:lpstr>A125569784W</vt:lpstr>
      <vt:lpstr>A125569784W_Data</vt:lpstr>
      <vt:lpstr>A125569784W_Latest</vt:lpstr>
      <vt:lpstr>A125569792W</vt:lpstr>
      <vt:lpstr>A125569792W_Data</vt:lpstr>
      <vt:lpstr>A125569792W_Latest</vt:lpstr>
      <vt:lpstr>A125569800K</vt:lpstr>
      <vt:lpstr>A125569800K_Data</vt:lpstr>
      <vt:lpstr>A125569800K_Latest</vt:lpstr>
      <vt:lpstr>A125569808C</vt:lpstr>
      <vt:lpstr>A125569808C_Data</vt:lpstr>
      <vt:lpstr>A125569808C_Latest</vt:lpstr>
      <vt:lpstr>A125569816C</vt:lpstr>
      <vt:lpstr>A125569816C_Data</vt:lpstr>
      <vt:lpstr>A125569816C_Latest</vt:lpstr>
      <vt:lpstr>A125569824C</vt:lpstr>
      <vt:lpstr>A125569824C_Data</vt:lpstr>
      <vt:lpstr>A125569824C_Latest</vt:lpstr>
      <vt:lpstr>A125569832C</vt:lpstr>
      <vt:lpstr>A125569832C_Data</vt:lpstr>
      <vt:lpstr>A125569832C_Latest</vt:lpstr>
      <vt:lpstr>A125569840C</vt:lpstr>
      <vt:lpstr>A125569840C_Data</vt:lpstr>
      <vt:lpstr>A125569840C_Latest</vt:lpstr>
      <vt:lpstr>A125569848W</vt:lpstr>
      <vt:lpstr>A125569848W_Data</vt:lpstr>
      <vt:lpstr>A125569848W_Latest</vt:lpstr>
      <vt:lpstr>A125569856W</vt:lpstr>
      <vt:lpstr>A125569856W_Data</vt:lpstr>
      <vt:lpstr>A125569856W_Latest</vt:lpstr>
      <vt:lpstr>A125569864W</vt:lpstr>
      <vt:lpstr>A125569864W_Data</vt:lpstr>
      <vt:lpstr>A125569864W_Latest</vt:lpstr>
      <vt:lpstr>A125569872W</vt:lpstr>
      <vt:lpstr>A125569872W_Data</vt:lpstr>
      <vt:lpstr>A125569872W_Latest</vt:lpstr>
      <vt:lpstr>A125569880W</vt:lpstr>
      <vt:lpstr>A125569880W_Data</vt:lpstr>
      <vt:lpstr>A125569880W_Latest</vt:lpstr>
      <vt:lpstr>A125569888R</vt:lpstr>
      <vt:lpstr>A125569888R_Data</vt:lpstr>
      <vt:lpstr>A125569888R_Latest</vt:lpstr>
      <vt:lpstr>A125569896R</vt:lpstr>
      <vt:lpstr>A125569896R_Data</vt:lpstr>
      <vt:lpstr>A125569896R_Latest</vt:lpstr>
      <vt:lpstr>A125569904C</vt:lpstr>
      <vt:lpstr>A125569904C_Data</vt:lpstr>
      <vt:lpstr>A125569904C_Latest</vt:lpstr>
      <vt:lpstr>A125569912C</vt:lpstr>
      <vt:lpstr>A125569912C_Data</vt:lpstr>
      <vt:lpstr>A125569912C_Latest</vt:lpstr>
      <vt:lpstr>A125569920C</vt:lpstr>
      <vt:lpstr>A125569920C_Data</vt:lpstr>
      <vt:lpstr>A125569920C_Latest</vt:lpstr>
      <vt:lpstr>A125569928W</vt:lpstr>
      <vt:lpstr>A125569928W_Data</vt:lpstr>
      <vt:lpstr>A125569928W_Latest</vt:lpstr>
      <vt:lpstr>A125569936W</vt:lpstr>
      <vt:lpstr>A125569936W_Data</vt:lpstr>
      <vt:lpstr>A125569936W_Latest</vt:lpstr>
      <vt:lpstr>A125569944W</vt:lpstr>
      <vt:lpstr>A125569944W_Data</vt:lpstr>
      <vt:lpstr>A125569944W_Latest</vt:lpstr>
      <vt:lpstr>A125569952W</vt:lpstr>
      <vt:lpstr>A125569952W_Data</vt:lpstr>
      <vt:lpstr>A125569952W_Latest</vt:lpstr>
      <vt:lpstr>A125569960W</vt:lpstr>
      <vt:lpstr>A125569960W_Data</vt:lpstr>
      <vt:lpstr>A125569960W_Latest</vt:lpstr>
      <vt:lpstr>A125569968R</vt:lpstr>
      <vt:lpstr>A125569968R_Data</vt:lpstr>
      <vt:lpstr>A125569968R_Latest</vt:lpstr>
      <vt:lpstr>A125569976R</vt:lpstr>
      <vt:lpstr>A125569976R_Data</vt:lpstr>
      <vt:lpstr>A125569976R_Latest</vt:lpstr>
      <vt:lpstr>A125569984R</vt:lpstr>
      <vt:lpstr>A125569984R_Data</vt:lpstr>
      <vt:lpstr>A125569984R_Latest</vt:lpstr>
      <vt:lpstr>A125569992R</vt:lpstr>
      <vt:lpstr>A125569992R_Data</vt:lpstr>
      <vt:lpstr>A125569992R_Latest</vt:lpstr>
      <vt:lpstr>A125570000K</vt:lpstr>
      <vt:lpstr>A125570000K_Data</vt:lpstr>
      <vt:lpstr>A125570000K_Latest</vt:lpstr>
      <vt:lpstr>A125570008C</vt:lpstr>
      <vt:lpstr>A125570008C_Data</vt:lpstr>
      <vt:lpstr>A125570008C_Latest</vt:lpstr>
      <vt:lpstr>A125570016C</vt:lpstr>
      <vt:lpstr>A125570016C_Data</vt:lpstr>
      <vt:lpstr>A125570016C_Latest</vt:lpstr>
      <vt:lpstr>A125570024C</vt:lpstr>
      <vt:lpstr>A125570024C_Data</vt:lpstr>
      <vt:lpstr>A125570024C_Latest</vt:lpstr>
      <vt:lpstr>A125570032C</vt:lpstr>
      <vt:lpstr>A125570032C_Data</vt:lpstr>
      <vt:lpstr>A125570032C_Latest</vt:lpstr>
      <vt:lpstr>A125570040C</vt:lpstr>
      <vt:lpstr>A125570040C_Data</vt:lpstr>
      <vt:lpstr>A125570040C_Latest</vt:lpstr>
      <vt:lpstr>A125570048W</vt:lpstr>
      <vt:lpstr>A125570048W_Data</vt:lpstr>
      <vt:lpstr>A125570048W_Latest</vt:lpstr>
      <vt:lpstr>A125570056W</vt:lpstr>
      <vt:lpstr>A125570056W_Data</vt:lpstr>
      <vt:lpstr>A125570056W_Latest</vt:lpstr>
      <vt:lpstr>A125570064W</vt:lpstr>
      <vt:lpstr>A125570064W_Data</vt:lpstr>
      <vt:lpstr>A125570064W_Latest</vt:lpstr>
      <vt:lpstr>A125570072W</vt:lpstr>
      <vt:lpstr>A125570072W_Data</vt:lpstr>
      <vt:lpstr>A125570072W_Latest</vt:lpstr>
      <vt:lpstr>A125570080W</vt:lpstr>
      <vt:lpstr>A125570080W_Data</vt:lpstr>
      <vt:lpstr>A125570080W_Latest</vt:lpstr>
      <vt:lpstr>A125570088R</vt:lpstr>
      <vt:lpstr>A125570088R_Data</vt:lpstr>
      <vt:lpstr>A125570088R_Latest</vt:lpstr>
      <vt:lpstr>A125570096R</vt:lpstr>
      <vt:lpstr>A125570096R_Data</vt:lpstr>
      <vt:lpstr>A125570096R_Latest</vt:lpstr>
      <vt:lpstr>A125570104C</vt:lpstr>
      <vt:lpstr>A125570104C_Data</vt:lpstr>
      <vt:lpstr>A125570104C_Latest</vt:lpstr>
      <vt:lpstr>A125570112C</vt:lpstr>
      <vt:lpstr>A125570112C_Data</vt:lpstr>
      <vt:lpstr>A125570112C_Latest</vt:lpstr>
      <vt:lpstr>A125570120C</vt:lpstr>
      <vt:lpstr>A125570120C_Data</vt:lpstr>
      <vt:lpstr>A125570120C_Latest</vt:lpstr>
      <vt:lpstr>A125570128W</vt:lpstr>
      <vt:lpstr>A125570128W_Data</vt:lpstr>
      <vt:lpstr>A125570128W_Latest</vt:lpstr>
      <vt:lpstr>A125570136W</vt:lpstr>
      <vt:lpstr>A125570136W_Data</vt:lpstr>
      <vt:lpstr>A125570136W_Latest</vt:lpstr>
      <vt:lpstr>A125570144W</vt:lpstr>
      <vt:lpstr>A125570144W_Data</vt:lpstr>
      <vt:lpstr>A125570144W_Latest</vt:lpstr>
      <vt:lpstr>A125570152W</vt:lpstr>
      <vt:lpstr>A125570152W_Data</vt:lpstr>
      <vt:lpstr>A125570152W_Latest</vt:lpstr>
      <vt:lpstr>A125570160W</vt:lpstr>
      <vt:lpstr>A125570160W_Data</vt:lpstr>
      <vt:lpstr>A125570160W_Latest</vt:lpstr>
      <vt:lpstr>A125570168R</vt:lpstr>
      <vt:lpstr>A125570168R_Data</vt:lpstr>
      <vt:lpstr>A125570168R_Latest</vt:lpstr>
      <vt:lpstr>A125570176R</vt:lpstr>
      <vt:lpstr>A125570176R_Data</vt:lpstr>
      <vt:lpstr>A125570176R_Latest</vt:lpstr>
      <vt:lpstr>A125570184R</vt:lpstr>
      <vt:lpstr>A125570184R_Data</vt:lpstr>
      <vt:lpstr>A125570184R_Latest</vt:lpstr>
      <vt:lpstr>A125570192R</vt:lpstr>
      <vt:lpstr>A125570192R_Data</vt:lpstr>
      <vt:lpstr>A125570192R_Latest</vt:lpstr>
      <vt:lpstr>A125570200C</vt:lpstr>
      <vt:lpstr>A125570200C_Data</vt:lpstr>
      <vt:lpstr>A125570200C_Latest</vt:lpstr>
      <vt:lpstr>A125570208W</vt:lpstr>
      <vt:lpstr>A125570208W_Data</vt:lpstr>
      <vt:lpstr>A125570208W_Latest</vt:lpstr>
      <vt:lpstr>A125570216W</vt:lpstr>
      <vt:lpstr>A125570216W_Data</vt:lpstr>
      <vt:lpstr>A125570216W_Latest</vt:lpstr>
      <vt:lpstr>A125570224W</vt:lpstr>
      <vt:lpstr>A125570224W_Data</vt:lpstr>
      <vt:lpstr>A125570224W_Latest</vt:lpstr>
      <vt:lpstr>A125570232W</vt:lpstr>
      <vt:lpstr>A125570232W_Data</vt:lpstr>
      <vt:lpstr>A125570232W_Latest</vt:lpstr>
      <vt:lpstr>A125570240W</vt:lpstr>
      <vt:lpstr>A125570240W_Data</vt:lpstr>
      <vt:lpstr>A125570240W_Latest</vt:lpstr>
      <vt:lpstr>A125570248R</vt:lpstr>
      <vt:lpstr>A125570248R_Data</vt:lpstr>
      <vt:lpstr>A125570248R_Latest</vt:lpstr>
      <vt:lpstr>A125570256R</vt:lpstr>
      <vt:lpstr>A125570256R_Data</vt:lpstr>
      <vt:lpstr>A125570256R_Latest</vt:lpstr>
      <vt:lpstr>A125570264R</vt:lpstr>
      <vt:lpstr>A125570264R_Data</vt:lpstr>
      <vt:lpstr>A125570264R_Latest</vt:lpstr>
      <vt:lpstr>A125570272R</vt:lpstr>
      <vt:lpstr>A125570272R_Data</vt:lpstr>
      <vt:lpstr>A125570272R_Latest</vt:lpstr>
      <vt:lpstr>A125570280R</vt:lpstr>
      <vt:lpstr>A125570280R_Data</vt:lpstr>
      <vt:lpstr>A125570280R_Latest</vt:lpstr>
      <vt:lpstr>A125570288J</vt:lpstr>
      <vt:lpstr>A125570288J_Data</vt:lpstr>
      <vt:lpstr>A125570288J_Latest</vt:lpstr>
      <vt:lpstr>A125570296J</vt:lpstr>
      <vt:lpstr>A125570296J_Data</vt:lpstr>
      <vt:lpstr>A125570296J_Latest</vt:lpstr>
      <vt:lpstr>A125570304W</vt:lpstr>
      <vt:lpstr>A125570304W_Data</vt:lpstr>
      <vt:lpstr>A125570304W_Latest</vt:lpstr>
      <vt:lpstr>A125570312W</vt:lpstr>
      <vt:lpstr>A125570312W_Data</vt:lpstr>
      <vt:lpstr>A125570312W_Latest</vt:lpstr>
      <vt:lpstr>A125570320W</vt:lpstr>
      <vt:lpstr>A125570320W_Data</vt:lpstr>
      <vt:lpstr>A125570320W_Latest</vt:lpstr>
      <vt:lpstr>A125570328R</vt:lpstr>
      <vt:lpstr>A125570328R_Data</vt:lpstr>
      <vt:lpstr>A125570328R_Latest</vt:lpstr>
      <vt:lpstr>A125570336R</vt:lpstr>
      <vt:lpstr>A125570336R_Data</vt:lpstr>
      <vt:lpstr>A125570336R_Latest</vt:lpstr>
      <vt:lpstr>A125570344R</vt:lpstr>
      <vt:lpstr>A125570344R_Data</vt:lpstr>
      <vt:lpstr>A125570344R_Latest</vt:lpstr>
      <vt:lpstr>A125570352R</vt:lpstr>
      <vt:lpstr>A125570352R_Data</vt:lpstr>
      <vt:lpstr>A125570352R_Latest</vt:lpstr>
      <vt:lpstr>A125570360R</vt:lpstr>
      <vt:lpstr>A125570360R_Data</vt:lpstr>
      <vt:lpstr>A125570360R_Latest</vt:lpstr>
      <vt:lpstr>A125570368J</vt:lpstr>
      <vt:lpstr>A125570368J_Data</vt:lpstr>
      <vt:lpstr>A125570368J_Latest</vt:lpstr>
      <vt:lpstr>A125570376J</vt:lpstr>
      <vt:lpstr>A125570376J_Data</vt:lpstr>
      <vt:lpstr>A125570376J_Latest</vt:lpstr>
      <vt:lpstr>A125570384J</vt:lpstr>
      <vt:lpstr>A125570384J_Data</vt:lpstr>
      <vt:lpstr>A125570384J_Latest</vt:lpstr>
      <vt:lpstr>A125570392J</vt:lpstr>
      <vt:lpstr>A125570392J_Data</vt:lpstr>
      <vt:lpstr>A125570392J_Latest</vt:lpstr>
      <vt:lpstr>A125570400W</vt:lpstr>
      <vt:lpstr>A125570400W_Data</vt:lpstr>
      <vt:lpstr>A125570400W_Latest</vt:lpstr>
      <vt:lpstr>A125570408R</vt:lpstr>
      <vt:lpstr>A125570408R_Data</vt:lpstr>
      <vt:lpstr>A125570408R_Latest</vt:lpstr>
      <vt:lpstr>A125570416R</vt:lpstr>
      <vt:lpstr>A125570416R_Data</vt:lpstr>
      <vt:lpstr>A125570416R_Latest</vt:lpstr>
      <vt:lpstr>A125570424R</vt:lpstr>
      <vt:lpstr>A125570424R_Data</vt:lpstr>
      <vt:lpstr>A125570424R_Latest</vt:lpstr>
      <vt:lpstr>A125570432R</vt:lpstr>
      <vt:lpstr>A125570432R_Data</vt:lpstr>
      <vt:lpstr>A125570432R_Latest</vt:lpstr>
      <vt:lpstr>A125570440R</vt:lpstr>
      <vt:lpstr>A125570440R_Data</vt:lpstr>
      <vt:lpstr>A125570440R_Latest</vt:lpstr>
      <vt:lpstr>A125570448J</vt:lpstr>
      <vt:lpstr>A125570448J_Data</vt:lpstr>
      <vt:lpstr>A125570448J_Latest</vt:lpstr>
      <vt:lpstr>A125570456J</vt:lpstr>
      <vt:lpstr>A125570456J_Data</vt:lpstr>
      <vt:lpstr>A125570456J_Latest</vt:lpstr>
      <vt:lpstr>A125570464J</vt:lpstr>
      <vt:lpstr>A125570464J_Data</vt:lpstr>
      <vt:lpstr>A125570464J_Latest</vt:lpstr>
      <vt:lpstr>A125570472J</vt:lpstr>
      <vt:lpstr>A125570472J_Data</vt:lpstr>
      <vt:lpstr>A125570472J_Latest</vt:lpstr>
      <vt:lpstr>A125570480J</vt:lpstr>
      <vt:lpstr>A125570480J_Data</vt:lpstr>
      <vt:lpstr>A125570480J_Latest</vt:lpstr>
      <vt:lpstr>A125570488A</vt:lpstr>
      <vt:lpstr>A125570488A_Data</vt:lpstr>
      <vt:lpstr>A125570488A_Latest</vt:lpstr>
      <vt:lpstr>A125570496A</vt:lpstr>
      <vt:lpstr>A125570496A_Data</vt:lpstr>
      <vt:lpstr>A125570496A_Latest</vt:lpstr>
      <vt:lpstr>A125570504R</vt:lpstr>
      <vt:lpstr>A125570504R_Data</vt:lpstr>
      <vt:lpstr>A125570504R_Latest</vt:lpstr>
      <vt:lpstr>A125570512R</vt:lpstr>
      <vt:lpstr>A125570512R_Data</vt:lpstr>
      <vt:lpstr>A125570512R_Latest</vt:lpstr>
      <vt:lpstr>A125570520R</vt:lpstr>
      <vt:lpstr>A125570520R_Data</vt:lpstr>
      <vt:lpstr>A125570520R_Latest</vt:lpstr>
      <vt:lpstr>A125570528J</vt:lpstr>
      <vt:lpstr>A125570528J_Data</vt:lpstr>
      <vt:lpstr>A125570528J_Latest</vt:lpstr>
      <vt:lpstr>A125570536J</vt:lpstr>
      <vt:lpstr>A125570536J_Data</vt:lpstr>
      <vt:lpstr>A125570536J_Latest</vt:lpstr>
      <vt:lpstr>A125570544J</vt:lpstr>
      <vt:lpstr>A125570544J_Data</vt:lpstr>
      <vt:lpstr>A125570544J_Latest</vt:lpstr>
      <vt:lpstr>A125570552J</vt:lpstr>
      <vt:lpstr>A125570552J_Data</vt:lpstr>
      <vt:lpstr>A125570552J_Latest</vt:lpstr>
      <vt:lpstr>A125570560J</vt:lpstr>
      <vt:lpstr>A125570560J_Data</vt:lpstr>
      <vt:lpstr>A125570560J_Latest</vt:lpstr>
      <vt:lpstr>A125570568A</vt:lpstr>
      <vt:lpstr>A125570568A_Data</vt:lpstr>
      <vt:lpstr>A125570568A_Latest</vt:lpstr>
      <vt:lpstr>A125570576A</vt:lpstr>
      <vt:lpstr>A125570576A_Data</vt:lpstr>
      <vt:lpstr>A125570576A_Latest</vt:lpstr>
      <vt:lpstr>A125570584A</vt:lpstr>
      <vt:lpstr>A125570584A_Data</vt:lpstr>
      <vt:lpstr>A125570584A_Latest</vt:lpstr>
      <vt:lpstr>A125570592A</vt:lpstr>
      <vt:lpstr>A125570592A_Data</vt:lpstr>
      <vt:lpstr>A125570592A_Latest</vt:lpstr>
      <vt:lpstr>A125570600R</vt:lpstr>
      <vt:lpstr>A125570600R_Data</vt:lpstr>
      <vt:lpstr>A125570600R_Latest</vt:lpstr>
      <vt:lpstr>A125570608J</vt:lpstr>
      <vt:lpstr>A125570608J_Data</vt:lpstr>
      <vt:lpstr>A125570608J_Latest</vt:lpstr>
      <vt:lpstr>A125570616J</vt:lpstr>
      <vt:lpstr>A125570616J_Data</vt:lpstr>
      <vt:lpstr>A125570616J_Latest</vt:lpstr>
      <vt:lpstr>A125570624J</vt:lpstr>
      <vt:lpstr>A125570624J_Data</vt:lpstr>
      <vt:lpstr>A125570624J_Latest</vt:lpstr>
      <vt:lpstr>A125570632J</vt:lpstr>
      <vt:lpstr>A125570632J_Data</vt:lpstr>
      <vt:lpstr>A125570632J_Latest</vt:lpstr>
      <vt:lpstr>A125570640J</vt:lpstr>
      <vt:lpstr>A125570640J_Data</vt:lpstr>
      <vt:lpstr>A125570640J_Latest</vt:lpstr>
      <vt:lpstr>A125570648A</vt:lpstr>
      <vt:lpstr>A125570648A_Data</vt:lpstr>
      <vt:lpstr>A125570648A_Latest</vt:lpstr>
      <vt:lpstr>A125570656A</vt:lpstr>
      <vt:lpstr>A125570656A_Data</vt:lpstr>
      <vt:lpstr>A125570656A_Latest</vt:lpstr>
      <vt:lpstr>A125570664A</vt:lpstr>
      <vt:lpstr>A125570664A_Data</vt:lpstr>
      <vt:lpstr>A125570664A_Latest</vt:lpstr>
      <vt:lpstr>A125570672A</vt:lpstr>
      <vt:lpstr>A125570672A_Data</vt:lpstr>
      <vt:lpstr>A125570672A_Latest</vt:lpstr>
      <vt:lpstr>A125570680A</vt:lpstr>
      <vt:lpstr>A125570680A_Data</vt:lpstr>
      <vt:lpstr>A125570680A_Latest</vt:lpstr>
      <vt:lpstr>A125570688V</vt:lpstr>
      <vt:lpstr>A125570688V_Data</vt:lpstr>
      <vt:lpstr>A125570688V_Latest</vt:lpstr>
      <vt:lpstr>A125570696V</vt:lpstr>
      <vt:lpstr>A125570696V_Data</vt:lpstr>
      <vt:lpstr>A125570696V_Latest</vt:lpstr>
      <vt:lpstr>A125570704J</vt:lpstr>
      <vt:lpstr>A125570704J_Data</vt:lpstr>
      <vt:lpstr>A125570704J_Latest</vt:lpstr>
      <vt:lpstr>A125570712J</vt:lpstr>
      <vt:lpstr>A125570712J_Data</vt:lpstr>
      <vt:lpstr>A125570712J_Latest</vt:lpstr>
      <vt:lpstr>A125570720J</vt:lpstr>
      <vt:lpstr>A125570720J_Data</vt:lpstr>
      <vt:lpstr>A125570720J_Latest</vt:lpstr>
      <vt:lpstr>A125570728A</vt:lpstr>
      <vt:lpstr>A125570728A_Data</vt:lpstr>
      <vt:lpstr>A125570728A_Latest</vt:lpstr>
      <vt:lpstr>A125570736A</vt:lpstr>
      <vt:lpstr>A125570736A_Data</vt:lpstr>
      <vt:lpstr>A125570736A_Latest</vt:lpstr>
      <vt:lpstr>A125570744A</vt:lpstr>
      <vt:lpstr>A125570744A_Data</vt:lpstr>
      <vt:lpstr>A125570744A_Latest</vt:lpstr>
      <vt:lpstr>A125570752A</vt:lpstr>
      <vt:lpstr>A125570752A_Data</vt:lpstr>
      <vt:lpstr>A125570752A_Latest</vt:lpstr>
      <vt:lpstr>A125570760A</vt:lpstr>
      <vt:lpstr>A125570760A_Data</vt:lpstr>
      <vt:lpstr>A125570760A_Latest</vt:lpstr>
      <vt:lpstr>A125570768V</vt:lpstr>
      <vt:lpstr>A125570768V_Data</vt:lpstr>
      <vt:lpstr>A125570768V_Latest</vt:lpstr>
      <vt:lpstr>A125570776V</vt:lpstr>
      <vt:lpstr>A125570776V_Data</vt:lpstr>
      <vt:lpstr>A125570776V_Latest</vt:lpstr>
      <vt:lpstr>A125570784V</vt:lpstr>
      <vt:lpstr>A125570784V_Data</vt:lpstr>
      <vt:lpstr>A125570784V_Latest</vt:lpstr>
      <vt:lpstr>A125570792V</vt:lpstr>
      <vt:lpstr>A125570792V_Data</vt:lpstr>
      <vt:lpstr>A125570792V_Latest</vt:lpstr>
      <vt:lpstr>A125570800J</vt:lpstr>
      <vt:lpstr>A125570800J_Data</vt:lpstr>
      <vt:lpstr>A125570800J_Latest</vt:lpstr>
      <vt:lpstr>A125570808A</vt:lpstr>
      <vt:lpstr>A125570808A_Data</vt:lpstr>
      <vt:lpstr>A125570808A_Latest</vt:lpstr>
      <vt:lpstr>A125570816A</vt:lpstr>
      <vt:lpstr>A125570816A_Data</vt:lpstr>
      <vt:lpstr>A125570816A_Latest</vt:lpstr>
      <vt:lpstr>A125570824A</vt:lpstr>
      <vt:lpstr>A125570824A_Data</vt:lpstr>
      <vt:lpstr>A125570824A_Latest</vt:lpstr>
      <vt:lpstr>A125570832A</vt:lpstr>
      <vt:lpstr>A125570832A_Data</vt:lpstr>
      <vt:lpstr>A125570832A_Latest</vt:lpstr>
      <vt:lpstr>A125570840A</vt:lpstr>
      <vt:lpstr>A125570840A_Data</vt:lpstr>
      <vt:lpstr>A125570840A_Latest</vt:lpstr>
      <vt:lpstr>A125570848V</vt:lpstr>
      <vt:lpstr>A125570848V_Data</vt:lpstr>
      <vt:lpstr>A125570848V_Latest</vt:lpstr>
      <vt:lpstr>A125570856V</vt:lpstr>
      <vt:lpstr>A125570856V_Data</vt:lpstr>
      <vt:lpstr>A125570856V_Latest</vt:lpstr>
      <vt:lpstr>A125570864V</vt:lpstr>
      <vt:lpstr>A125570864V_Data</vt:lpstr>
      <vt:lpstr>A125570864V_Latest</vt:lpstr>
      <vt:lpstr>A125570872V</vt:lpstr>
      <vt:lpstr>A125570872V_Data</vt:lpstr>
      <vt:lpstr>A125570872V_Latest</vt:lpstr>
      <vt:lpstr>A125570880V</vt:lpstr>
      <vt:lpstr>A125570880V_Data</vt:lpstr>
      <vt:lpstr>A125570880V_Latest</vt:lpstr>
      <vt:lpstr>A125570888L</vt:lpstr>
      <vt:lpstr>A125570888L_Data</vt:lpstr>
      <vt:lpstr>A125570888L_Latest</vt:lpstr>
      <vt:lpstr>A125570896L</vt:lpstr>
      <vt:lpstr>A125570896L_Data</vt:lpstr>
      <vt:lpstr>A125570896L_Latest</vt:lpstr>
      <vt:lpstr>A125570904A</vt:lpstr>
      <vt:lpstr>A125570904A_Data</vt:lpstr>
      <vt:lpstr>A125570904A_Latest</vt:lpstr>
      <vt:lpstr>A125570912A</vt:lpstr>
      <vt:lpstr>A125570912A_Data</vt:lpstr>
      <vt:lpstr>A125570912A_Latest</vt:lpstr>
      <vt:lpstr>A125570920A</vt:lpstr>
      <vt:lpstr>A125570920A_Data</vt:lpstr>
      <vt:lpstr>A125570920A_Latest</vt:lpstr>
      <vt:lpstr>A125570928V</vt:lpstr>
      <vt:lpstr>A125570928V_Data</vt:lpstr>
      <vt:lpstr>A125570928V_Latest</vt:lpstr>
      <vt:lpstr>A125570936V</vt:lpstr>
      <vt:lpstr>A125570936V_Data</vt:lpstr>
      <vt:lpstr>A125570936V_Latest</vt:lpstr>
      <vt:lpstr>A125570944V</vt:lpstr>
      <vt:lpstr>A125570944V_Data</vt:lpstr>
      <vt:lpstr>A125570944V_Latest</vt:lpstr>
      <vt:lpstr>A125570952V</vt:lpstr>
      <vt:lpstr>A125570952V_Data</vt:lpstr>
      <vt:lpstr>A125570952V_Latest</vt:lpstr>
      <vt:lpstr>A125570960V</vt:lpstr>
      <vt:lpstr>A125570960V_Data</vt:lpstr>
      <vt:lpstr>A125570960V_Latest</vt:lpstr>
      <vt:lpstr>A125570968L</vt:lpstr>
      <vt:lpstr>A125570968L_Data</vt:lpstr>
      <vt:lpstr>A125570968L_Latest</vt:lpstr>
      <vt:lpstr>A125570976L</vt:lpstr>
      <vt:lpstr>A125570976L_Data</vt:lpstr>
      <vt:lpstr>A125570976L_Latest</vt:lpstr>
      <vt:lpstr>A125570984L</vt:lpstr>
      <vt:lpstr>A125570984L_Data</vt:lpstr>
      <vt:lpstr>A125570984L_Latest</vt:lpstr>
      <vt:lpstr>A125570992L</vt:lpstr>
      <vt:lpstr>A125570992L_Data</vt:lpstr>
      <vt:lpstr>A125570992L_Latest</vt:lpstr>
      <vt:lpstr>A125571000C</vt:lpstr>
      <vt:lpstr>A125571000C_Data</vt:lpstr>
      <vt:lpstr>A125571000C_Latest</vt:lpstr>
      <vt:lpstr>A125571008W</vt:lpstr>
      <vt:lpstr>A125571008W_Data</vt:lpstr>
      <vt:lpstr>A125571008W_Latest</vt:lpstr>
      <vt:lpstr>A125571016W</vt:lpstr>
      <vt:lpstr>A125571016W_Data</vt:lpstr>
      <vt:lpstr>A125571016W_Latest</vt:lpstr>
      <vt:lpstr>A125571024W</vt:lpstr>
      <vt:lpstr>A125571024W_Data</vt:lpstr>
      <vt:lpstr>A125571024W_Latest</vt:lpstr>
      <vt:lpstr>A125571032W</vt:lpstr>
      <vt:lpstr>A125571032W_Data</vt:lpstr>
      <vt:lpstr>A125571032W_Latest</vt:lpstr>
      <vt:lpstr>A125571040W</vt:lpstr>
      <vt:lpstr>A125571040W_Data</vt:lpstr>
      <vt:lpstr>A125571040W_Latest</vt:lpstr>
      <vt:lpstr>A125571048R</vt:lpstr>
      <vt:lpstr>A125571048R_Data</vt:lpstr>
      <vt:lpstr>A125571048R_Latest</vt:lpstr>
      <vt:lpstr>A125571056R</vt:lpstr>
      <vt:lpstr>A125571056R_Data</vt:lpstr>
      <vt:lpstr>A125571056R_Latest</vt:lpstr>
      <vt:lpstr>A125571064R</vt:lpstr>
      <vt:lpstr>A125571064R_Data</vt:lpstr>
      <vt:lpstr>A125571064R_Latest</vt:lpstr>
      <vt:lpstr>A125571072R</vt:lpstr>
      <vt:lpstr>A125571072R_Data</vt:lpstr>
      <vt:lpstr>A125571072R_Latest</vt:lpstr>
      <vt:lpstr>A125571080R</vt:lpstr>
      <vt:lpstr>A125571080R_Data</vt:lpstr>
      <vt:lpstr>A125571080R_Latest</vt:lpstr>
      <vt:lpstr>A125571088J</vt:lpstr>
      <vt:lpstr>A125571088J_Data</vt:lpstr>
      <vt:lpstr>A125571088J_Latest</vt:lpstr>
      <vt:lpstr>A125571096J</vt:lpstr>
      <vt:lpstr>A125571096J_Data</vt:lpstr>
      <vt:lpstr>A125571096J_Latest</vt:lpstr>
      <vt:lpstr>A125571104W</vt:lpstr>
      <vt:lpstr>A125571104W_Data</vt:lpstr>
      <vt:lpstr>A125571104W_Latest</vt:lpstr>
      <vt:lpstr>A125571112W</vt:lpstr>
      <vt:lpstr>A125571112W_Data</vt:lpstr>
      <vt:lpstr>A125571112W_Latest</vt:lpstr>
      <vt:lpstr>A125571120W</vt:lpstr>
      <vt:lpstr>A125571120W_Data</vt:lpstr>
      <vt:lpstr>A125571120W_Latest</vt:lpstr>
      <vt:lpstr>A125571128R</vt:lpstr>
      <vt:lpstr>A125571128R_Data</vt:lpstr>
      <vt:lpstr>A125571128R_Latest</vt:lpstr>
      <vt:lpstr>A125571136R</vt:lpstr>
      <vt:lpstr>A125571136R_Data</vt:lpstr>
      <vt:lpstr>A125571136R_Latest</vt:lpstr>
      <vt:lpstr>A125571144R</vt:lpstr>
      <vt:lpstr>A125571144R_Data</vt:lpstr>
      <vt:lpstr>A125571144R_Latest</vt:lpstr>
      <vt:lpstr>A125571152R</vt:lpstr>
      <vt:lpstr>A125571152R_Data</vt:lpstr>
      <vt:lpstr>A125571152R_Latest</vt:lpstr>
      <vt:lpstr>A125571160R</vt:lpstr>
      <vt:lpstr>A125571160R_Data</vt:lpstr>
      <vt:lpstr>A125571160R_Latest</vt:lpstr>
      <vt:lpstr>A125571168J</vt:lpstr>
      <vt:lpstr>A125571168J_Data</vt:lpstr>
      <vt:lpstr>A125571168J_Latest</vt:lpstr>
      <vt:lpstr>A125571176J</vt:lpstr>
      <vt:lpstr>A125571176J_Data</vt:lpstr>
      <vt:lpstr>A125571176J_Latest</vt:lpstr>
      <vt:lpstr>A125571184J</vt:lpstr>
      <vt:lpstr>A125571184J_Data</vt:lpstr>
      <vt:lpstr>A125571184J_Latest</vt:lpstr>
      <vt:lpstr>A125571192J</vt:lpstr>
      <vt:lpstr>A125571192J_Data</vt:lpstr>
      <vt:lpstr>A125571192J_Latest</vt:lpstr>
      <vt:lpstr>A125571200W</vt:lpstr>
      <vt:lpstr>A125571200W_Data</vt:lpstr>
      <vt:lpstr>A125571200W_Latest</vt:lpstr>
      <vt:lpstr>A125571208R</vt:lpstr>
      <vt:lpstr>A125571208R_Data</vt:lpstr>
      <vt:lpstr>A125571208R_Latest</vt:lpstr>
      <vt:lpstr>A125571216R</vt:lpstr>
      <vt:lpstr>A125571216R_Data</vt:lpstr>
      <vt:lpstr>A125571216R_Latest</vt:lpstr>
      <vt:lpstr>A125571224R</vt:lpstr>
      <vt:lpstr>A125571224R_Data</vt:lpstr>
      <vt:lpstr>A125571224R_Latest</vt:lpstr>
      <vt:lpstr>A125571232R</vt:lpstr>
      <vt:lpstr>A125571232R_Data</vt:lpstr>
      <vt:lpstr>A125571232R_Latest</vt:lpstr>
      <vt:lpstr>A125571240R</vt:lpstr>
      <vt:lpstr>A125571240R_Data</vt:lpstr>
      <vt:lpstr>A125571240R_Latest</vt:lpstr>
      <vt:lpstr>A125571248J</vt:lpstr>
      <vt:lpstr>A125571248J_Data</vt:lpstr>
      <vt:lpstr>A125571248J_Latest</vt:lpstr>
      <vt:lpstr>A125571256J</vt:lpstr>
      <vt:lpstr>A125571256J_Data</vt:lpstr>
      <vt:lpstr>A125571256J_Latest</vt:lpstr>
      <vt:lpstr>A125571264J</vt:lpstr>
      <vt:lpstr>A125571264J_Data</vt:lpstr>
      <vt:lpstr>A125571264J_Latest</vt:lpstr>
      <vt:lpstr>A125571272J</vt:lpstr>
      <vt:lpstr>A125571272J_Data</vt:lpstr>
      <vt:lpstr>A125571272J_Latest</vt:lpstr>
      <vt:lpstr>A125571280J</vt:lpstr>
      <vt:lpstr>A125571280J_Data</vt:lpstr>
      <vt:lpstr>A125571280J_Latest</vt:lpstr>
      <vt:lpstr>A125571288A</vt:lpstr>
      <vt:lpstr>A125571288A_Data</vt:lpstr>
      <vt:lpstr>A125571288A_Latest</vt:lpstr>
      <vt:lpstr>A125571296A</vt:lpstr>
      <vt:lpstr>A125571296A_Data</vt:lpstr>
      <vt:lpstr>A125571296A_Latest</vt:lpstr>
      <vt:lpstr>A125571304R</vt:lpstr>
      <vt:lpstr>A125571304R_Data</vt:lpstr>
      <vt:lpstr>A125571304R_Latest</vt:lpstr>
      <vt:lpstr>A125571312R</vt:lpstr>
      <vt:lpstr>A125571312R_Data</vt:lpstr>
      <vt:lpstr>A125571312R_Latest</vt:lpstr>
      <vt:lpstr>A125571320R</vt:lpstr>
      <vt:lpstr>A125571320R_Data</vt:lpstr>
      <vt:lpstr>A125571320R_Latest</vt:lpstr>
      <vt:lpstr>A125571328J</vt:lpstr>
      <vt:lpstr>A125571328J_Data</vt:lpstr>
      <vt:lpstr>A125571328J_Latest</vt:lpstr>
      <vt:lpstr>A125571336J</vt:lpstr>
      <vt:lpstr>A125571336J_Data</vt:lpstr>
      <vt:lpstr>A125571336J_Latest</vt:lpstr>
      <vt:lpstr>A125571344J</vt:lpstr>
      <vt:lpstr>A125571344J_Data</vt:lpstr>
      <vt:lpstr>A125571344J_Latest</vt:lpstr>
      <vt:lpstr>A125571352J</vt:lpstr>
      <vt:lpstr>A125571352J_Data</vt:lpstr>
      <vt:lpstr>A125571352J_Latest</vt:lpstr>
      <vt:lpstr>A125571360J</vt:lpstr>
      <vt:lpstr>A125571360J_Data</vt:lpstr>
      <vt:lpstr>A125571360J_Latest</vt:lpstr>
      <vt:lpstr>A125571368A</vt:lpstr>
      <vt:lpstr>A125571368A_Data</vt:lpstr>
      <vt:lpstr>A125571368A_Latest</vt:lpstr>
      <vt:lpstr>A125571376A</vt:lpstr>
      <vt:lpstr>A125571376A_Data</vt:lpstr>
      <vt:lpstr>A125571376A_Latest</vt:lpstr>
      <vt:lpstr>A125571384A</vt:lpstr>
      <vt:lpstr>A125571384A_Data</vt:lpstr>
      <vt:lpstr>A125571384A_Latest</vt:lpstr>
      <vt:lpstr>A125571392A</vt:lpstr>
      <vt:lpstr>A125571392A_Data</vt:lpstr>
      <vt:lpstr>A125571392A_Latest</vt:lpstr>
      <vt:lpstr>A125571400R</vt:lpstr>
      <vt:lpstr>A125571400R_Data</vt:lpstr>
      <vt:lpstr>A125571400R_Latest</vt:lpstr>
      <vt:lpstr>A125571408J</vt:lpstr>
      <vt:lpstr>A125571408J_Data</vt:lpstr>
      <vt:lpstr>A125571408J_Latest</vt:lpstr>
      <vt:lpstr>A125571416J</vt:lpstr>
      <vt:lpstr>A125571416J_Data</vt:lpstr>
      <vt:lpstr>A125571416J_Latest</vt:lpstr>
      <vt:lpstr>A125571424J</vt:lpstr>
      <vt:lpstr>A125571424J_Data</vt:lpstr>
      <vt:lpstr>A125571424J_Latest</vt:lpstr>
      <vt:lpstr>A125571432J</vt:lpstr>
      <vt:lpstr>A125571432J_Data</vt:lpstr>
      <vt:lpstr>A125571432J_Latest</vt:lpstr>
      <vt:lpstr>A125571440J</vt:lpstr>
      <vt:lpstr>A125571440J_Data</vt:lpstr>
      <vt:lpstr>A125571440J_Latest</vt:lpstr>
      <vt:lpstr>A125571448A</vt:lpstr>
      <vt:lpstr>A125571448A_Data</vt:lpstr>
      <vt:lpstr>A125571448A_Latest</vt:lpstr>
      <vt:lpstr>A125571456A</vt:lpstr>
      <vt:lpstr>A125571456A_Data</vt:lpstr>
      <vt:lpstr>A125571456A_Latest</vt:lpstr>
      <vt:lpstr>A125571464A</vt:lpstr>
      <vt:lpstr>A125571464A_Data</vt:lpstr>
      <vt:lpstr>A125571464A_Latest</vt:lpstr>
      <vt:lpstr>A125571472A</vt:lpstr>
      <vt:lpstr>A125571472A_Data</vt:lpstr>
      <vt:lpstr>A125571472A_Latest</vt:lpstr>
      <vt:lpstr>A125571480A</vt:lpstr>
      <vt:lpstr>A125571480A_Data</vt:lpstr>
      <vt:lpstr>A125571480A_Latest</vt:lpstr>
      <vt:lpstr>A125571488V</vt:lpstr>
      <vt:lpstr>A125571488V_Data</vt:lpstr>
      <vt:lpstr>A125571488V_Latest</vt:lpstr>
      <vt:lpstr>A125571496V</vt:lpstr>
      <vt:lpstr>A125571496V_Data</vt:lpstr>
      <vt:lpstr>A125571496V_Latest</vt:lpstr>
      <vt:lpstr>A125571504J</vt:lpstr>
      <vt:lpstr>A125571504J_Data</vt:lpstr>
      <vt:lpstr>A125571504J_Latest</vt:lpstr>
      <vt:lpstr>A125571512J</vt:lpstr>
      <vt:lpstr>A125571512J_Data</vt:lpstr>
      <vt:lpstr>A125571512J_Latest</vt:lpstr>
      <vt:lpstr>A125571520J</vt:lpstr>
      <vt:lpstr>A125571520J_Data</vt:lpstr>
      <vt:lpstr>A125571520J_Latest</vt:lpstr>
      <vt:lpstr>A125571528A</vt:lpstr>
      <vt:lpstr>A125571528A_Data</vt:lpstr>
      <vt:lpstr>A125571528A_Latest</vt:lpstr>
      <vt:lpstr>A125571536A</vt:lpstr>
      <vt:lpstr>A125571536A_Data</vt:lpstr>
      <vt:lpstr>A125571536A_Latest</vt:lpstr>
      <vt:lpstr>A125571544A</vt:lpstr>
      <vt:lpstr>A125571544A_Data</vt:lpstr>
      <vt:lpstr>A125571544A_Latest</vt:lpstr>
      <vt:lpstr>A125571552A</vt:lpstr>
      <vt:lpstr>A125571552A_Data</vt:lpstr>
      <vt:lpstr>A125571552A_Latest</vt:lpstr>
      <vt:lpstr>A125571560A</vt:lpstr>
      <vt:lpstr>A125571560A_Data</vt:lpstr>
      <vt:lpstr>A125571560A_Latest</vt:lpstr>
      <vt:lpstr>A125571568V</vt:lpstr>
      <vt:lpstr>A125571568V_Data</vt:lpstr>
      <vt:lpstr>A125571568V_Latest</vt:lpstr>
      <vt:lpstr>A125571576V</vt:lpstr>
      <vt:lpstr>A125571576V_Data</vt:lpstr>
      <vt:lpstr>A125571576V_Latest</vt:lpstr>
      <vt:lpstr>A125571584V</vt:lpstr>
      <vt:lpstr>A125571584V_Data</vt:lpstr>
      <vt:lpstr>A125571584V_Latest</vt:lpstr>
      <vt:lpstr>A125571592V</vt:lpstr>
      <vt:lpstr>A125571592V_Data</vt:lpstr>
      <vt:lpstr>A125571592V_Latest</vt:lpstr>
      <vt:lpstr>A125571600J</vt:lpstr>
      <vt:lpstr>A125571600J_Data</vt:lpstr>
      <vt:lpstr>A125571600J_Latest</vt:lpstr>
      <vt:lpstr>A125571608A</vt:lpstr>
      <vt:lpstr>A125571608A_Data</vt:lpstr>
      <vt:lpstr>A125571608A_Latest</vt:lpstr>
      <vt:lpstr>A125571616A</vt:lpstr>
      <vt:lpstr>A125571616A_Data</vt:lpstr>
      <vt:lpstr>A125571616A_Latest</vt:lpstr>
      <vt:lpstr>A125571624A</vt:lpstr>
      <vt:lpstr>A125571624A_Data</vt:lpstr>
      <vt:lpstr>A125571624A_Latest</vt:lpstr>
      <vt:lpstr>A125571632A</vt:lpstr>
      <vt:lpstr>A125571632A_Data</vt:lpstr>
      <vt:lpstr>A125571632A_Latest</vt:lpstr>
      <vt:lpstr>A125571640A</vt:lpstr>
      <vt:lpstr>A125571640A_Data</vt:lpstr>
      <vt:lpstr>A125571640A_Latest</vt:lpstr>
      <vt:lpstr>A125571648V</vt:lpstr>
      <vt:lpstr>A125571648V_Data</vt:lpstr>
      <vt:lpstr>A125571648V_Latest</vt:lpstr>
      <vt:lpstr>A125571656V</vt:lpstr>
      <vt:lpstr>A125571656V_Data</vt:lpstr>
      <vt:lpstr>A125571656V_Latest</vt:lpstr>
      <vt:lpstr>A125571664V</vt:lpstr>
      <vt:lpstr>A125571664V_Data</vt:lpstr>
      <vt:lpstr>A125571664V_Latest</vt:lpstr>
      <vt:lpstr>A125571672V</vt:lpstr>
      <vt:lpstr>A125571672V_Data</vt:lpstr>
      <vt:lpstr>A125571672V_Latest</vt:lpstr>
      <vt:lpstr>A125571680V</vt:lpstr>
      <vt:lpstr>A125571680V_Data</vt:lpstr>
      <vt:lpstr>A125571680V_Latest</vt:lpstr>
      <vt:lpstr>A125571688L</vt:lpstr>
      <vt:lpstr>A125571688L_Data</vt:lpstr>
      <vt:lpstr>A125571688L_Latest</vt:lpstr>
      <vt:lpstr>A125571696L</vt:lpstr>
      <vt:lpstr>A125571696L_Data</vt:lpstr>
      <vt:lpstr>A125571696L_Latest</vt:lpstr>
      <vt:lpstr>A125571704A</vt:lpstr>
      <vt:lpstr>A125571704A_Data</vt:lpstr>
      <vt:lpstr>A125571704A_Latest</vt:lpstr>
      <vt:lpstr>A125571712A</vt:lpstr>
      <vt:lpstr>A125571712A_Data</vt:lpstr>
      <vt:lpstr>A125571712A_Latest</vt:lpstr>
      <vt:lpstr>A125571720A</vt:lpstr>
      <vt:lpstr>A125571720A_Data</vt:lpstr>
      <vt:lpstr>A125571720A_Latest</vt:lpstr>
      <vt:lpstr>A125571728V</vt:lpstr>
      <vt:lpstr>A125571728V_Data</vt:lpstr>
      <vt:lpstr>A125571728V_Latest</vt:lpstr>
      <vt:lpstr>A125571736V</vt:lpstr>
      <vt:lpstr>A125571736V_Data</vt:lpstr>
      <vt:lpstr>A125571736V_Latest</vt:lpstr>
      <vt:lpstr>A125571744V</vt:lpstr>
      <vt:lpstr>A125571744V_Data</vt:lpstr>
      <vt:lpstr>A125571744V_Latest</vt:lpstr>
      <vt:lpstr>A125571752V</vt:lpstr>
      <vt:lpstr>A125571752V_Data</vt:lpstr>
      <vt:lpstr>A125571752V_Latest</vt:lpstr>
      <vt:lpstr>A125571760V</vt:lpstr>
      <vt:lpstr>A125571760V_Data</vt:lpstr>
      <vt:lpstr>A125571760V_Latest</vt:lpstr>
      <vt:lpstr>A125571768L</vt:lpstr>
      <vt:lpstr>A125571768L_Data</vt:lpstr>
      <vt:lpstr>A125571768L_Latest</vt:lpstr>
      <vt:lpstr>A125571776L</vt:lpstr>
      <vt:lpstr>A125571776L_Data</vt:lpstr>
      <vt:lpstr>A125571776L_Latest</vt:lpstr>
      <vt:lpstr>A125571784L</vt:lpstr>
      <vt:lpstr>A125571784L_Data</vt:lpstr>
      <vt:lpstr>A125571784L_Latest</vt:lpstr>
      <vt:lpstr>A125571792L</vt:lpstr>
      <vt:lpstr>A125571792L_Data</vt:lpstr>
      <vt:lpstr>A125571792L_Latest</vt:lpstr>
      <vt:lpstr>A125571800A</vt:lpstr>
      <vt:lpstr>A125571800A_Data</vt:lpstr>
      <vt:lpstr>A125571800A_Latest</vt:lpstr>
      <vt:lpstr>A125571808V</vt:lpstr>
      <vt:lpstr>A125571808V_Data</vt:lpstr>
      <vt:lpstr>A125571808V_Latest</vt:lpstr>
      <vt:lpstr>A125571816V</vt:lpstr>
      <vt:lpstr>A125571816V_Data</vt:lpstr>
      <vt:lpstr>A125571816V_Latest</vt:lpstr>
      <vt:lpstr>A125571824V</vt:lpstr>
      <vt:lpstr>A125571824V_Data</vt:lpstr>
      <vt:lpstr>A125571824V_Latest</vt:lpstr>
      <vt:lpstr>A125571832V</vt:lpstr>
      <vt:lpstr>A125571832V_Data</vt:lpstr>
      <vt:lpstr>A125571832V_Latest</vt:lpstr>
      <vt:lpstr>A125571840V</vt:lpstr>
      <vt:lpstr>A125571840V_Data</vt:lpstr>
      <vt:lpstr>A125571840V_Latest</vt:lpstr>
      <vt:lpstr>A125571848L</vt:lpstr>
      <vt:lpstr>A125571848L_Data</vt:lpstr>
      <vt:lpstr>A125571848L_Latest</vt:lpstr>
      <vt:lpstr>A125571856L</vt:lpstr>
      <vt:lpstr>A125571856L_Data</vt:lpstr>
      <vt:lpstr>A125571856L_Latest</vt:lpstr>
      <vt:lpstr>A125571864L</vt:lpstr>
      <vt:lpstr>A125571864L_Data</vt:lpstr>
      <vt:lpstr>A125571864L_Latest</vt:lpstr>
      <vt:lpstr>A125571872L</vt:lpstr>
      <vt:lpstr>A125571872L_Data</vt:lpstr>
      <vt:lpstr>A125571872L_Latest</vt:lpstr>
      <vt:lpstr>A125571880L</vt:lpstr>
      <vt:lpstr>A125571880L_Data</vt:lpstr>
      <vt:lpstr>A125571880L_Latest</vt:lpstr>
      <vt:lpstr>A125571888F</vt:lpstr>
      <vt:lpstr>A125571888F_Data</vt:lpstr>
      <vt:lpstr>A125571888F_Latest</vt:lpstr>
      <vt:lpstr>A125571896F</vt:lpstr>
      <vt:lpstr>A125571896F_Data</vt:lpstr>
      <vt:lpstr>A125571896F_Latest</vt:lpstr>
      <vt:lpstr>A125571904V</vt:lpstr>
      <vt:lpstr>A125571904V_Data</vt:lpstr>
      <vt:lpstr>A125571904V_Latest</vt:lpstr>
      <vt:lpstr>A125571912V</vt:lpstr>
      <vt:lpstr>A125571912V_Data</vt:lpstr>
      <vt:lpstr>A125571912V_Latest</vt:lpstr>
      <vt:lpstr>A125571920V</vt:lpstr>
      <vt:lpstr>A125571920V_Data</vt:lpstr>
      <vt:lpstr>A125571920V_Latest</vt:lpstr>
      <vt:lpstr>A125571928L</vt:lpstr>
      <vt:lpstr>A125571928L_Data</vt:lpstr>
      <vt:lpstr>A125571928L_Latest</vt:lpstr>
      <vt:lpstr>A125571936L</vt:lpstr>
      <vt:lpstr>A125571936L_Data</vt:lpstr>
      <vt:lpstr>A125571936L_Latest</vt:lpstr>
      <vt:lpstr>A125571944L</vt:lpstr>
      <vt:lpstr>A125571944L_Data</vt:lpstr>
      <vt:lpstr>A125571944L_Latest</vt:lpstr>
      <vt:lpstr>A125571952L</vt:lpstr>
      <vt:lpstr>A125571952L_Data</vt:lpstr>
      <vt:lpstr>A125571952L_Latest</vt:lpstr>
      <vt:lpstr>A125571960L</vt:lpstr>
      <vt:lpstr>A125571960L_Data</vt:lpstr>
      <vt:lpstr>A125571960L_Latest</vt:lpstr>
      <vt:lpstr>A125571968F</vt:lpstr>
      <vt:lpstr>A125571968F_Data</vt:lpstr>
      <vt:lpstr>A125571968F_Latest</vt:lpstr>
      <vt:lpstr>A125571976F</vt:lpstr>
      <vt:lpstr>A125571976F_Data</vt:lpstr>
      <vt:lpstr>A125571976F_Latest</vt:lpstr>
      <vt:lpstr>A125571984F</vt:lpstr>
      <vt:lpstr>A125571984F_Data</vt:lpstr>
      <vt:lpstr>A125571984F_Latest</vt:lpstr>
      <vt:lpstr>A125571992F</vt:lpstr>
      <vt:lpstr>A125571992F_Data</vt:lpstr>
      <vt:lpstr>A125571992F_Latest</vt:lpstr>
      <vt:lpstr>A125572000W</vt:lpstr>
      <vt:lpstr>A125572000W_Data</vt:lpstr>
      <vt:lpstr>A125572000W_Latest</vt:lpstr>
      <vt:lpstr>A125572008R</vt:lpstr>
      <vt:lpstr>A125572008R_Data</vt:lpstr>
      <vt:lpstr>A125572008R_Latest</vt:lpstr>
      <vt:lpstr>A125572016R</vt:lpstr>
      <vt:lpstr>A125572016R_Data</vt:lpstr>
      <vt:lpstr>A125572016R_Latest</vt:lpstr>
      <vt:lpstr>A125572024R</vt:lpstr>
      <vt:lpstr>A125572024R_Data</vt:lpstr>
      <vt:lpstr>A125572024R_Latest</vt:lpstr>
      <vt:lpstr>A125572032R</vt:lpstr>
      <vt:lpstr>A125572032R_Data</vt:lpstr>
      <vt:lpstr>A125572032R_Latest</vt:lpstr>
      <vt:lpstr>A125572040R</vt:lpstr>
      <vt:lpstr>A125572040R_Data</vt:lpstr>
      <vt:lpstr>A125572040R_Latest</vt:lpstr>
      <vt:lpstr>A125572048J</vt:lpstr>
      <vt:lpstr>A125572048J_Data</vt:lpstr>
      <vt:lpstr>A125572048J_Latest</vt:lpstr>
      <vt:lpstr>A125572056J</vt:lpstr>
      <vt:lpstr>A125572056J_Data</vt:lpstr>
      <vt:lpstr>A125572056J_Latest</vt:lpstr>
      <vt:lpstr>A125572064J</vt:lpstr>
      <vt:lpstr>A125572064J_Data</vt:lpstr>
      <vt:lpstr>A125572064J_Latest</vt:lpstr>
      <vt:lpstr>A125572072J</vt:lpstr>
      <vt:lpstr>A125572072J_Data</vt:lpstr>
      <vt:lpstr>A125572072J_Latest</vt:lpstr>
      <vt:lpstr>A125572080J</vt:lpstr>
      <vt:lpstr>A125572080J_Data</vt:lpstr>
      <vt:lpstr>A125572080J_Latest</vt:lpstr>
      <vt:lpstr>A125572088A</vt:lpstr>
      <vt:lpstr>A125572088A_Data</vt:lpstr>
      <vt:lpstr>A125572088A_Latest</vt:lpstr>
      <vt:lpstr>A125572096A</vt:lpstr>
      <vt:lpstr>A125572096A_Data</vt:lpstr>
      <vt:lpstr>A125572096A_Latest</vt:lpstr>
      <vt:lpstr>A125572104R</vt:lpstr>
      <vt:lpstr>A125572104R_Data</vt:lpstr>
      <vt:lpstr>A125572104R_Latest</vt:lpstr>
      <vt:lpstr>A125572112R</vt:lpstr>
      <vt:lpstr>A125572112R_Data</vt:lpstr>
      <vt:lpstr>A125572112R_Latest</vt:lpstr>
      <vt:lpstr>A125572120R</vt:lpstr>
      <vt:lpstr>A125572120R_Data</vt:lpstr>
      <vt:lpstr>A125572120R_Latest</vt:lpstr>
      <vt:lpstr>A125572128J</vt:lpstr>
      <vt:lpstr>A125572128J_Data</vt:lpstr>
      <vt:lpstr>A125572128J_Latest</vt:lpstr>
      <vt:lpstr>A125572136J</vt:lpstr>
      <vt:lpstr>A125572136J_Data</vt:lpstr>
      <vt:lpstr>A125572136J_Latest</vt:lpstr>
      <vt:lpstr>A125572144J</vt:lpstr>
      <vt:lpstr>A125572144J_Data</vt:lpstr>
      <vt:lpstr>A125572144J_Latest</vt:lpstr>
      <vt:lpstr>A125572152J</vt:lpstr>
      <vt:lpstr>A125572152J_Data</vt:lpstr>
      <vt:lpstr>A125572152J_Latest</vt:lpstr>
      <vt:lpstr>A125572160J</vt:lpstr>
      <vt:lpstr>A125572160J_Data</vt:lpstr>
      <vt:lpstr>A125572160J_Latest</vt:lpstr>
      <vt:lpstr>A125572168A</vt:lpstr>
      <vt:lpstr>A125572168A_Data</vt:lpstr>
      <vt:lpstr>A125572168A_Latest</vt:lpstr>
      <vt:lpstr>A125572176A</vt:lpstr>
      <vt:lpstr>A125572176A_Data</vt:lpstr>
      <vt:lpstr>A125572176A_Latest</vt:lpstr>
      <vt:lpstr>A125572184A</vt:lpstr>
      <vt:lpstr>A125572184A_Data</vt:lpstr>
      <vt:lpstr>A125572184A_Latest</vt:lpstr>
      <vt:lpstr>A125572192A</vt:lpstr>
      <vt:lpstr>A125572192A_Data</vt:lpstr>
      <vt:lpstr>A125572192A_Latest</vt:lpstr>
      <vt:lpstr>A125572200R</vt:lpstr>
      <vt:lpstr>A125572200R_Data</vt:lpstr>
      <vt:lpstr>A125572200R_Latest</vt:lpstr>
      <vt:lpstr>A125572208J</vt:lpstr>
      <vt:lpstr>A125572208J_Data</vt:lpstr>
      <vt:lpstr>A125572208J_Latest</vt:lpstr>
      <vt:lpstr>A125572216J</vt:lpstr>
      <vt:lpstr>A125572216J_Data</vt:lpstr>
      <vt:lpstr>A125572216J_Latest</vt:lpstr>
      <vt:lpstr>A125572224J</vt:lpstr>
      <vt:lpstr>A125572224J_Data</vt:lpstr>
      <vt:lpstr>A125572224J_Latest</vt:lpstr>
      <vt:lpstr>A125572232J</vt:lpstr>
      <vt:lpstr>A125572232J_Data</vt:lpstr>
      <vt:lpstr>A125572232J_Latest</vt:lpstr>
      <vt:lpstr>A125572240J</vt:lpstr>
      <vt:lpstr>A125572240J_Data</vt:lpstr>
      <vt:lpstr>A125572240J_Latest</vt:lpstr>
      <vt:lpstr>A125572248A</vt:lpstr>
      <vt:lpstr>A125572248A_Data</vt:lpstr>
      <vt:lpstr>A125572248A_Latest</vt:lpstr>
      <vt:lpstr>A125572256A</vt:lpstr>
      <vt:lpstr>A125572256A_Data</vt:lpstr>
      <vt:lpstr>A125572256A_Latest</vt:lpstr>
      <vt:lpstr>A125572264A</vt:lpstr>
      <vt:lpstr>A125572264A_Data</vt:lpstr>
      <vt:lpstr>A125572264A_Latest</vt:lpstr>
      <vt:lpstr>A125572272A</vt:lpstr>
      <vt:lpstr>A125572272A_Data</vt:lpstr>
      <vt:lpstr>A125572272A_Latest</vt:lpstr>
      <vt:lpstr>A125572280A</vt:lpstr>
      <vt:lpstr>A125572280A_Data</vt:lpstr>
      <vt:lpstr>A125572280A_Latest</vt:lpstr>
      <vt:lpstr>A125572288V</vt:lpstr>
      <vt:lpstr>A125572288V_Data</vt:lpstr>
      <vt:lpstr>A125572288V_Latest</vt:lpstr>
      <vt:lpstr>A125572296V</vt:lpstr>
      <vt:lpstr>A125572296V_Data</vt:lpstr>
      <vt:lpstr>A125572296V_Latest</vt:lpstr>
      <vt:lpstr>A125572304J</vt:lpstr>
      <vt:lpstr>A125572304J_Data</vt:lpstr>
      <vt:lpstr>A125572304J_Latest</vt:lpstr>
      <vt:lpstr>A125572312J</vt:lpstr>
      <vt:lpstr>A125572312J_Data</vt:lpstr>
      <vt:lpstr>A125572312J_Latest</vt:lpstr>
      <vt:lpstr>A125572320J</vt:lpstr>
      <vt:lpstr>A125572320J_Data</vt:lpstr>
      <vt:lpstr>A125572320J_Latest</vt:lpstr>
      <vt:lpstr>A125572328A</vt:lpstr>
      <vt:lpstr>A125572328A_Data</vt:lpstr>
      <vt:lpstr>A125572328A_Latest</vt:lpstr>
      <vt:lpstr>A125572336A</vt:lpstr>
      <vt:lpstr>A125572336A_Data</vt:lpstr>
      <vt:lpstr>A125572336A_Latest</vt:lpstr>
      <vt:lpstr>A125572344A</vt:lpstr>
      <vt:lpstr>A125572344A_Data</vt:lpstr>
      <vt:lpstr>A125572344A_Latest</vt:lpstr>
      <vt:lpstr>A125572352A</vt:lpstr>
      <vt:lpstr>A125572352A_Data</vt:lpstr>
      <vt:lpstr>A125572352A_Latest</vt:lpstr>
      <vt:lpstr>A125572360A</vt:lpstr>
      <vt:lpstr>A125572360A_Data</vt:lpstr>
      <vt:lpstr>A125572360A_Latest</vt:lpstr>
      <vt:lpstr>A125572368V</vt:lpstr>
      <vt:lpstr>A125572368V_Data</vt:lpstr>
      <vt:lpstr>A125572368V_Latest</vt:lpstr>
      <vt:lpstr>A125572376V</vt:lpstr>
      <vt:lpstr>A125572376V_Data</vt:lpstr>
      <vt:lpstr>A125572376V_Latest</vt:lpstr>
      <vt:lpstr>A125572384V</vt:lpstr>
      <vt:lpstr>A125572384V_Data</vt:lpstr>
      <vt:lpstr>A125572384V_Latest</vt:lpstr>
      <vt:lpstr>A125572392V</vt:lpstr>
      <vt:lpstr>A125572392V_Data</vt:lpstr>
      <vt:lpstr>A125572392V_Latest</vt:lpstr>
      <vt:lpstr>A125572400J</vt:lpstr>
      <vt:lpstr>A125572400J_Data</vt:lpstr>
      <vt:lpstr>A125572400J_Latest</vt:lpstr>
      <vt:lpstr>A125572408A</vt:lpstr>
      <vt:lpstr>A125572408A_Data</vt:lpstr>
      <vt:lpstr>A125572408A_Latest</vt:lpstr>
      <vt:lpstr>A125572416A</vt:lpstr>
      <vt:lpstr>A125572416A_Data</vt:lpstr>
      <vt:lpstr>A125572416A_Latest</vt:lpstr>
      <vt:lpstr>A125572424A</vt:lpstr>
      <vt:lpstr>A125572424A_Data</vt:lpstr>
      <vt:lpstr>A125572424A_Latest</vt:lpstr>
      <vt:lpstr>A125572432A</vt:lpstr>
      <vt:lpstr>A125572432A_Data</vt:lpstr>
      <vt:lpstr>A125572432A_Latest</vt:lpstr>
      <vt:lpstr>A125572440A</vt:lpstr>
      <vt:lpstr>A125572440A_Data</vt:lpstr>
      <vt:lpstr>A125572440A_Latest</vt:lpstr>
      <vt:lpstr>A125572448V</vt:lpstr>
      <vt:lpstr>A125572448V_Data</vt:lpstr>
      <vt:lpstr>A125572448V_Latest</vt:lpstr>
      <vt:lpstr>A125572456V</vt:lpstr>
      <vt:lpstr>A125572456V_Data</vt:lpstr>
      <vt:lpstr>A125572456V_Latest</vt:lpstr>
      <vt:lpstr>A125572464V</vt:lpstr>
      <vt:lpstr>A125572464V_Data</vt:lpstr>
      <vt:lpstr>A125572464V_Latest</vt:lpstr>
      <vt:lpstr>A125572472V</vt:lpstr>
      <vt:lpstr>A125572472V_Data</vt:lpstr>
      <vt:lpstr>A125572472V_Latest</vt:lpstr>
      <vt:lpstr>A125572480V</vt:lpstr>
      <vt:lpstr>A125572480V_Data</vt:lpstr>
      <vt:lpstr>A125572480V_Latest</vt:lpstr>
      <vt:lpstr>A125572488L</vt:lpstr>
      <vt:lpstr>A125572488L_Data</vt:lpstr>
      <vt:lpstr>A125572488L_Latest</vt:lpstr>
      <vt:lpstr>A125572496L</vt:lpstr>
      <vt:lpstr>A125572496L_Data</vt:lpstr>
      <vt:lpstr>A125572496L_Latest</vt:lpstr>
      <vt:lpstr>A125572504A</vt:lpstr>
      <vt:lpstr>A125572504A_Data</vt:lpstr>
      <vt:lpstr>A125572504A_Latest</vt:lpstr>
      <vt:lpstr>A125572512A</vt:lpstr>
      <vt:lpstr>A125572512A_Data</vt:lpstr>
      <vt:lpstr>A125572512A_Latest</vt:lpstr>
      <vt:lpstr>A125572520A</vt:lpstr>
      <vt:lpstr>A125572520A_Data</vt:lpstr>
      <vt:lpstr>A125572520A_Latest</vt:lpstr>
      <vt:lpstr>A125572528V</vt:lpstr>
      <vt:lpstr>A125572528V_Data</vt:lpstr>
      <vt:lpstr>A125572528V_Latest</vt:lpstr>
      <vt:lpstr>A125572536V</vt:lpstr>
      <vt:lpstr>A125572536V_Data</vt:lpstr>
      <vt:lpstr>A125572536V_Latest</vt:lpstr>
      <vt:lpstr>A125572544V</vt:lpstr>
      <vt:lpstr>A125572544V_Data</vt:lpstr>
      <vt:lpstr>A125572544V_Latest</vt:lpstr>
      <vt:lpstr>A125572552V</vt:lpstr>
      <vt:lpstr>A125572552V_Data</vt:lpstr>
      <vt:lpstr>A125572552V_Latest</vt:lpstr>
      <vt:lpstr>A125572560V</vt:lpstr>
      <vt:lpstr>A125572560V_Data</vt:lpstr>
      <vt:lpstr>A125572560V_Latest</vt:lpstr>
      <vt:lpstr>A125572568L</vt:lpstr>
      <vt:lpstr>A125572568L_Data</vt:lpstr>
      <vt:lpstr>A125572568L_Latest</vt:lpstr>
      <vt:lpstr>A125572576L</vt:lpstr>
      <vt:lpstr>A125572576L_Data</vt:lpstr>
      <vt:lpstr>A125572576L_Latest</vt:lpstr>
      <vt:lpstr>A125572584L</vt:lpstr>
      <vt:lpstr>A125572584L_Data</vt:lpstr>
      <vt:lpstr>A125572584L_Latest</vt:lpstr>
      <vt:lpstr>A125572592L</vt:lpstr>
      <vt:lpstr>A125572592L_Data</vt:lpstr>
      <vt:lpstr>A125572592L_Latest</vt:lpstr>
      <vt:lpstr>A125572600A</vt:lpstr>
      <vt:lpstr>A125572600A_Data</vt:lpstr>
      <vt:lpstr>A125572600A_Latest</vt:lpstr>
      <vt:lpstr>A125572608V</vt:lpstr>
      <vt:lpstr>A125572608V_Data</vt:lpstr>
      <vt:lpstr>A125572608V_Latest</vt:lpstr>
      <vt:lpstr>A125572616V</vt:lpstr>
      <vt:lpstr>A125572616V_Data</vt:lpstr>
      <vt:lpstr>A125572616V_Latest</vt:lpstr>
      <vt:lpstr>A125572624V</vt:lpstr>
      <vt:lpstr>A125572624V_Data</vt:lpstr>
      <vt:lpstr>A125572624V_Latest</vt:lpstr>
      <vt:lpstr>A125572632V</vt:lpstr>
      <vt:lpstr>A125572632V_Data</vt:lpstr>
      <vt:lpstr>A125572632V_Latest</vt:lpstr>
      <vt:lpstr>A125572640V</vt:lpstr>
      <vt:lpstr>A125572640V_Data</vt:lpstr>
      <vt:lpstr>A125572640V_Latest</vt:lpstr>
      <vt:lpstr>A125572648L</vt:lpstr>
      <vt:lpstr>A125572648L_Data</vt:lpstr>
      <vt:lpstr>A125572648L_Latest</vt:lpstr>
      <vt:lpstr>A125572656L</vt:lpstr>
      <vt:lpstr>A125572656L_Data</vt:lpstr>
      <vt:lpstr>A125572656L_Latest</vt:lpstr>
      <vt:lpstr>A125572664L</vt:lpstr>
      <vt:lpstr>A125572664L_Data</vt:lpstr>
      <vt:lpstr>A125572664L_Latest</vt:lpstr>
      <vt:lpstr>A125572672L</vt:lpstr>
      <vt:lpstr>A125572672L_Data</vt:lpstr>
      <vt:lpstr>A125572672L_Latest</vt:lpstr>
      <vt:lpstr>A125572680L</vt:lpstr>
      <vt:lpstr>A125572680L_Data</vt:lpstr>
      <vt:lpstr>A125572680L_Latest</vt:lpstr>
      <vt:lpstr>A125572688F</vt:lpstr>
      <vt:lpstr>A125572688F_Data</vt:lpstr>
      <vt:lpstr>A125572688F_Latest</vt:lpstr>
      <vt:lpstr>A125572696F</vt:lpstr>
      <vt:lpstr>A125572696F_Data</vt:lpstr>
      <vt:lpstr>A125572696F_Latest</vt:lpstr>
      <vt:lpstr>A125572704V</vt:lpstr>
      <vt:lpstr>A125572704V_Data</vt:lpstr>
      <vt:lpstr>A125572704V_Latest</vt:lpstr>
      <vt:lpstr>A125572712V</vt:lpstr>
      <vt:lpstr>A125572712V_Data</vt:lpstr>
      <vt:lpstr>A125572712V_Latest</vt:lpstr>
      <vt:lpstr>A125572720V</vt:lpstr>
      <vt:lpstr>A125572720V_Data</vt:lpstr>
      <vt:lpstr>A125572720V_Latest</vt:lpstr>
      <vt:lpstr>A125572728L</vt:lpstr>
      <vt:lpstr>A125572728L_Data</vt:lpstr>
      <vt:lpstr>A125572728L_Latest</vt:lpstr>
      <vt:lpstr>A125572736L</vt:lpstr>
      <vt:lpstr>A125572736L_Data</vt:lpstr>
      <vt:lpstr>A125572736L_Latest</vt:lpstr>
      <vt:lpstr>A125572744L</vt:lpstr>
      <vt:lpstr>A125572744L_Data</vt:lpstr>
      <vt:lpstr>A125572744L_Latest</vt:lpstr>
      <vt:lpstr>A125572752L</vt:lpstr>
      <vt:lpstr>A125572752L_Data</vt:lpstr>
      <vt:lpstr>A125572752L_Latest</vt:lpstr>
      <vt:lpstr>A125572760L</vt:lpstr>
      <vt:lpstr>A125572760L_Data</vt:lpstr>
      <vt:lpstr>A125572760L_Latest</vt:lpstr>
      <vt:lpstr>A125572768F</vt:lpstr>
      <vt:lpstr>A125572768F_Data</vt:lpstr>
      <vt:lpstr>A125572768F_Latest</vt:lpstr>
      <vt:lpstr>A125572776F</vt:lpstr>
      <vt:lpstr>A125572776F_Data</vt:lpstr>
      <vt:lpstr>A125572776F_Latest</vt:lpstr>
      <vt:lpstr>A125572784F</vt:lpstr>
      <vt:lpstr>A125572784F_Data</vt:lpstr>
      <vt:lpstr>A125572784F_Latest</vt:lpstr>
      <vt:lpstr>A125572792F</vt:lpstr>
      <vt:lpstr>A125572792F_Data</vt:lpstr>
      <vt:lpstr>A125572792F_Latest</vt:lpstr>
      <vt:lpstr>A125572800V</vt:lpstr>
      <vt:lpstr>A125572800V_Data</vt:lpstr>
      <vt:lpstr>A125572800V_Latest</vt:lpstr>
      <vt:lpstr>A125572808L</vt:lpstr>
      <vt:lpstr>A125572808L_Data</vt:lpstr>
      <vt:lpstr>A125572808L_Latest</vt:lpstr>
      <vt:lpstr>A125572816L</vt:lpstr>
      <vt:lpstr>A125572816L_Data</vt:lpstr>
      <vt:lpstr>A125572816L_Latest</vt:lpstr>
      <vt:lpstr>A125572824L</vt:lpstr>
      <vt:lpstr>A125572824L_Data</vt:lpstr>
      <vt:lpstr>A125572824L_Latest</vt:lpstr>
      <vt:lpstr>A125572832L</vt:lpstr>
      <vt:lpstr>A125572832L_Data</vt:lpstr>
      <vt:lpstr>A125572832L_Latest</vt:lpstr>
      <vt:lpstr>A125572840L</vt:lpstr>
      <vt:lpstr>A125572840L_Data</vt:lpstr>
      <vt:lpstr>A125572840L_Latest</vt:lpstr>
      <vt:lpstr>A125572848F</vt:lpstr>
      <vt:lpstr>A125572848F_Data</vt:lpstr>
      <vt:lpstr>A125572848F_Latest</vt:lpstr>
      <vt:lpstr>A125572856F</vt:lpstr>
      <vt:lpstr>A125572856F_Data</vt:lpstr>
      <vt:lpstr>A125572856F_Latest</vt:lpstr>
      <vt:lpstr>A125572864F</vt:lpstr>
      <vt:lpstr>A125572864F_Data</vt:lpstr>
      <vt:lpstr>A125572864F_Latest</vt:lpstr>
      <vt:lpstr>A125572872F</vt:lpstr>
      <vt:lpstr>A125572872F_Data</vt:lpstr>
      <vt:lpstr>A125572872F_Latest</vt:lpstr>
      <vt:lpstr>A125572880F</vt:lpstr>
      <vt:lpstr>A125572880F_Data</vt:lpstr>
      <vt:lpstr>A125572880F_Latest</vt:lpstr>
      <vt:lpstr>A125572888X</vt:lpstr>
      <vt:lpstr>A125572888X_Data</vt:lpstr>
      <vt:lpstr>A125572888X_Latest</vt:lpstr>
      <vt:lpstr>A125572896X</vt:lpstr>
      <vt:lpstr>A125572896X_Data</vt:lpstr>
      <vt:lpstr>A125572896X_Latest</vt:lpstr>
      <vt:lpstr>A125572904L</vt:lpstr>
      <vt:lpstr>A125572904L_Data</vt:lpstr>
      <vt:lpstr>A125572904L_Latest</vt:lpstr>
      <vt:lpstr>A125572912L</vt:lpstr>
      <vt:lpstr>A125572912L_Data</vt:lpstr>
      <vt:lpstr>A125572912L_Latest</vt:lpstr>
      <vt:lpstr>A125572920L</vt:lpstr>
      <vt:lpstr>A125572920L_Data</vt:lpstr>
      <vt:lpstr>A125572920L_Latest</vt:lpstr>
      <vt:lpstr>A125572928F</vt:lpstr>
      <vt:lpstr>A125572928F_Data</vt:lpstr>
      <vt:lpstr>A125572928F_Latest</vt:lpstr>
      <vt:lpstr>A125572936F</vt:lpstr>
      <vt:lpstr>A125572936F_Data</vt:lpstr>
      <vt:lpstr>A125572936F_Latest</vt:lpstr>
      <vt:lpstr>A125572944F</vt:lpstr>
      <vt:lpstr>A125572944F_Data</vt:lpstr>
      <vt:lpstr>A125572944F_Latest</vt:lpstr>
      <vt:lpstr>A125572952F</vt:lpstr>
      <vt:lpstr>A125572952F_Data</vt:lpstr>
      <vt:lpstr>A125572952F_Latest</vt:lpstr>
      <vt:lpstr>A125572960F</vt:lpstr>
      <vt:lpstr>A125572960F_Data</vt:lpstr>
      <vt:lpstr>A125572960F_Latest</vt:lpstr>
      <vt:lpstr>A125572968X</vt:lpstr>
      <vt:lpstr>A125572968X_Data</vt:lpstr>
      <vt:lpstr>A125572968X_Latest</vt:lpstr>
      <vt:lpstr>A125572976X</vt:lpstr>
      <vt:lpstr>A125572976X_Data</vt:lpstr>
      <vt:lpstr>A125572976X_Latest</vt:lpstr>
      <vt:lpstr>A125572984X</vt:lpstr>
      <vt:lpstr>A125572984X_Data</vt:lpstr>
      <vt:lpstr>A125572984X_Latest</vt:lpstr>
      <vt:lpstr>A125572992X</vt:lpstr>
      <vt:lpstr>A125572992X_Data</vt:lpstr>
      <vt:lpstr>A125572992X_Latest</vt:lpstr>
      <vt:lpstr>A125573000R</vt:lpstr>
      <vt:lpstr>A125573000R_Data</vt:lpstr>
      <vt:lpstr>A125573000R_Latest</vt:lpstr>
      <vt:lpstr>A125573008J</vt:lpstr>
      <vt:lpstr>A125573008J_Data</vt:lpstr>
      <vt:lpstr>A125573008J_Latest</vt:lpstr>
      <vt:lpstr>A125573016J</vt:lpstr>
      <vt:lpstr>A125573016J_Data</vt:lpstr>
      <vt:lpstr>A125573016J_Latest</vt:lpstr>
      <vt:lpstr>A125573024J</vt:lpstr>
      <vt:lpstr>A125573024J_Data</vt:lpstr>
      <vt:lpstr>A125573024J_Latest</vt:lpstr>
      <vt:lpstr>A125573032J</vt:lpstr>
      <vt:lpstr>A125573032J_Data</vt:lpstr>
      <vt:lpstr>A125573032J_Latest</vt:lpstr>
      <vt:lpstr>A125573040J</vt:lpstr>
      <vt:lpstr>A125573040J_Data</vt:lpstr>
      <vt:lpstr>A125573040J_Latest</vt:lpstr>
      <vt:lpstr>A125573048A</vt:lpstr>
      <vt:lpstr>A125573048A_Data</vt:lpstr>
      <vt:lpstr>A125573048A_Latest</vt:lpstr>
      <vt:lpstr>A125573056A</vt:lpstr>
      <vt:lpstr>A125573056A_Data</vt:lpstr>
      <vt:lpstr>A125573056A_Latest</vt:lpstr>
      <vt:lpstr>A125573064A</vt:lpstr>
      <vt:lpstr>A125573064A_Data</vt:lpstr>
      <vt:lpstr>A125573064A_Latest</vt:lpstr>
      <vt:lpstr>A125573072A</vt:lpstr>
      <vt:lpstr>A125573072A_Data</vt:lpstr>
      <vt:lpstr>A125573072A_Latest</vt:lpstr>
      <vt:lpstr>A125573080A</vt:lpstr>
      <vt:lpstr>A125573080A_Data</vt:lpstr>
      <vt:lpstr>A125573080A_Latest</vt:lpstr>
      <vt:lpstr>A125573088V</vt:lpstr>
      <vt:lpstr>A125573088V_Data</vt:lpstr>
      <vt:lpstr>A125573088V_Latest</vt:lpstr>
      <vt:lpstr>A125573096V</vt:lpstr>
      <vt:lpstr>A125573096V_Data</vt:lpstr>
      <vt:lpstr>A125573096V_Latest</vt:lpstr>
      <vt:lpstr>A125573104J</vt:lpstr>
      <vt:lpstr>A125573104J_Data</vt:lpstr>
      <vt:lpstr>A125573104J_Latest</vt:lpstr>
      <vt:lpstr>A125573112J</vt:lpstr>
      <vt:lpstr>A125573112J_Data</vt:lpstr>
      <vt:lpstr>A125573112J_Latest</vt:lpstr>
      <vt:lpstr>A125573120J</vt:lpstr>
      <vt:lpstr>A125573120J_Data</vt:lpstr>
      <vt:lpstr>A125573120J_Latest</vt:lpstr>
      <vt:lpstr>A125573128A</vt:lpstr>
      <vt:lpstr>A125573128A_Data</vt:lpstr>
      <vt:lpstr>A125573128A_Latest</vt:lpstr>
      <vt:lpstr>A125573136A</vt:lpstr>
      <vt:lpstr>A125573136A_Data</vt:lpstr>
      <vt:lpstr>A125573136A_Latest</vt:lpstr>
      <vt:lpstr>A125573144A</vt:lpstr>
      <vt:lpstr>A125573144A_Data</vt:lpstr>
      <vt:lpstr>A125573144A_Latest</vt:lpstr>
      <vt:lpstr>A125573152A</vt:lpstr>
      <vt:lpstr>A125573152A_Data</vt:lpstr>
      <vt:lpstr>A125573152A_Latest</vt:lpstr>
      <vt:lpstr>A125573160A</vt:lpstr>
      <vt:lpstr>A125573160A_Data</vt:lpstr>
      <vt:lpstr>A125573160A_Latest</vt:lpstr>
      <vt:lpstr>A125573168V</vt:lpstr>
      <vt:lpstr>A125573168V_Data</vt:lpstr>
      <vt:lpstr>A125573168V_Latest</vt:lpstr>
      <vt:lpstr>A125573176V</vt:lpstr>
      <vt:lpstr>A125573176V_Data</vt:lpstr>
      <vt:lpstr>A125573176V_Latest</vt:lpstr>
      <vt:lpstr>A125573184V</vt:lpstr>
      <vt:lpstr>A125573184V_Data</vt:lpstr>
      <vt:lpstr>A125573184V_Latest</vt:lpstr>
      <vt:lpstr>A125573192V</vt:lpstr>
      <vt:lpstr>A125573192V_Data</vt:lpstr>
      <vt:lpstr>A125573192V_Latest</vt:lpstr>
      <vt:lpstr>A125573200J</vt:lpstr>
      <vt:lpstr>A125573200J_Data</vt:lpstr>
      <vt:lpstr>A125573200J_Latest</vt:lpstr>
      <vt:lpstr>A125573208A</vt:lpstr>
      <vt:lpstr>A125573208A_Data</vt:lpstr>
      <vt:lpstr>A125573208A_Latest</vt:lpstr>
      <vt:lpstr>A125573216A</vt:lpstr>
      <vt:lpstr>A125573216A_Data</vt:lpstr>
      <vt:lpstr>A125573216A_Latest</vt:lpstr>
      <vt:lpstr>A125573224A</vt:lpstr>
      <vt:lpstr>A125573224A_Data</vt:lpstr>
      <vt:lpstr>A125573224A_Latest</vt:lpstr>
      <vt:lpstr>A125573232A</vt:lpstr>
      <vt:lpstr>A125573232A_Data</vt:lpstr>
      <vt:lpstr>A125573232A_Latest</vt:lpstr>
      <vt:lpstr>A125573240A</vt:lpstr>
      <vt:lpstr>A125573240A_Data</vt:lpstr>
      <vt:lpstr>A125573240A_Latest</vt:lpstr>
      <vt:lpstr>A125573248V</vt:lpstr>
      <vt:lpstr>A125573248V_Data</vt:lpstr>
      <vt:lpstr>A125573248V_Latest</vt:lpstr>
      <vt:lpstr>A125573256V</vt:lpstr>
      <vt:lpstr>A125573256V_Data</vt:lpstr>
      <vt:lpstr>A125573256V_Latest</vt:lpstr>
      <vt:lpstr>A125573264V</vt:lpstr>
      <vt:lpstr>A125573264V_Data</vt:lpstr>
      <vt:lpstr>A125573264V_Latest</vt:lpstr>
      <vt:lpstr>A125573272V</vt:lpstr>
      <vt:lpstr>A125573272V_Data</vt:lpstr>
      <vt:lpstr>A125573272V_Latest</vt:lpstr>
      <vt:lpstr>A125573280V</vt:lpstr>
      <vt:lpstr>A125573280V_Data</vt:lpstr>
      <vt:lpstr>A125573280V_Latest</vt:lpstr>
      <vt:lpstr>A125573288L</vt:lpstr>
      <vt:lpstr>A125573288L_Data</vt:lpstr>
      <vt:lpstr>A125573288L_Latest</vt:lpstr>
      <vt:lpstr>A125573296L</vt:lpstr>
      <vt:lpstr>A125573296L_Data</vt:lpstr>
      <vt:lpstr>A125573296L_Latest</vt:lpstr>
      <vt:lpstr>A125573304A</vt:lpstr>
      <vt:lpstr>A125573304A_Data</vt:lpstr>
      <vt:lpstr>A125573304A_Latest</vt:lpstr>
      <vt:lpstr>A125573312A</vt:lpstr>
      <vt:lpstr>A125573312A_Data</vt:lpstr>
      <vt:lpstr>A125573312A_Latest</vt:lpstr>
      <vt:lpstr>A125573320A</vt:lpstr>
      <vt:lpstr>A125573320A_Data</vt:lpstr>
      <vt:lpstr>A125573320A_Latest</vt:lpstr>
      <vt:lpstr>A125573328V</vt:lpstr>
      <vt:lpstr>A125573328V_Data</vt:lpstr>
      <vt:lpstr>A125573328V_Latest</vt:lpstr>
      <vt:lpstr>A125573336V</vt:lpstr>
      <vt:lpstr>A125573336V_Data</vt:lpstr>
      <vt:lpstr>A125573336V_Latest</vt:lpstr>
      <vt:lpstr>A125573344V</vt:lpstr>
      <vt:lpstr>A125573344V_Data</vt:lpstr>
      <vt:lpstr>A125573344V_Latest</vt:lpstr>
      <vt:lpstr>A125573352V</vt:lpstr>
      <vt:lpstr>A125573352V_Data</vt:lpstr>
      <vt:lpstr>A125573352V_Latest</vt:lpstr>
      <vt:lpstr>A125573360V</vt:lpstr>
      <vt:lpstr>A125573360V_Data</vt:lpstr>
      <vt:lpstr>A125573360V_Latest</vt:lpstr>
      <vt:lpstr>A125573368L</vt:lpstr>
      <vt:lpstr>A125573368L_Data</vt:lpstr>
      <vt:lpstr>A125573368L_Latest</vt:lpstr>
      <vt:lpstr>A125573376L</vt:lpstr>
      <vt:lpstr>A125573376L_Data</vt:lpstr>
      <vt:lpstr>A125573376L_Latest</vt:lpstr>
      <vt:lpstr>A125573384L</vt:lpstr>
      <vt:lpstr>A125573384L_Data</vt:lpstr>
      <vt:lpstr>A125573384L_Latest</vt:lpstr>
      <vt:lpstr>A125573392L</vt:lpstr>
      <vt:lpstr>A125573392L_Data</vt:lpstr>
      <vt:lpstr>A125573392L_Latest</vt:lpstr>
      <vt:lpstr>A125573400A</vt:lpstr>
      <vt:lpstr>A125573400A_Data</vt:lpstr>
      <vt:lpstr>A125573400A_Latest</vt:lpstr>
      <vt:lpstr>A125573408V</vt:lpstr>
      <vt:lpstr>A125573408V_Data</vt:lpstr>
      <vt:lpstr>A125573408V_Latest</vt:lpstr>
      <vt:lpstr>A125573416V</vt:lpstr>
      <vt:lpstr>A125573416V_Data</vt:lpstr>
      <vt:lpstr>A125573416V_Latest</vt:lpstr>
      <vt:lpstr>A125573424V</vt:lpstr>
      <vt:lpstr>A125573424V_Data</vt:lpstr>
      <vt:lpstr>A125573424V_Latest</vt:lpstr>
      <vt:lpstr>A125573432V</vt:lpstr>
      <vt:lpstr>A125573432V_Data</vt:lpstr>
      <vt:lpstr>A125573432V_Latest</vt:lpstr>
      <vt:lpstr>A125573440V</vt:lpstr>
      <vt:lpstr>A125573440V_Data</vt:lpstr>
      <vt:lpstr>A125573440V_Latest</vt:lpstr>
      <vt:lpstr>A125573448L</vt:lpstr>
      <vt:lpstr>A125573448L_Data</vt:lpstr>
      <vt:lpstr>A125573448L_Latest</vt:lpstr>
      <vt:lpstr>A125573456L</vt:lpstr>
      <vt:lpstr>A125573456L_Data</vt:lpstr>
      <vt:lpstr>A125573456L_Latest</vt:lpstr>
      <vt:lpstr>A125573464L</vt:lpstr>
      <vt:lpstr>A125573464L_Data</vt:lpstr>
      <vt:lpstr>A125573464L_Latest</vt:lpstr>
      <vt:lpstr>A125573472L</vt:lpstr>
      <vt:lpstr>A125573472L_Data</vt:lpstr>
      <vt:lpstr>A125573472L_Latest</vt:lpstr>
      <vt:lpstr>A125573480L</vt:lpstr>
      <vt:lpstr>A125573480L_Data</vt:lpstr>
      <vt:lpstr>A125573480L_Latest</vt:lpstr>
      <vt:lpstr>A125573488F</vt:lpstr>
      <vt:lpstr>A125573488F_Data</vt:lpstr>
      <vt:lpstr>A125573488F_Latest</vt:lpstr>
      <vt:lpstr>A125573496F</vt:lpstr>
      <vt:lpstr>A125573496F_Data</vt:lpstr>
      <vt:lpstr>A125573496F_Latest</vt:lpstr>
      <vt:lpstr>A125573504V</vt:lpstr>
      <vt:lpstr>A125573504V_Data</vt:lpstr>
      <vt:lpstr>A125573504V_Latest</vt:lpstr>
      <vt:lpstr>A125573512V</vt:lpstr>
      <vt:lpstr>A125573512V_Data</vt:lpstr>
      <vt:lpstr>A125573512V_Latest</vt:lpstr>
      <vt:lpstr>A125573520V</vt:lpstr>
      <vt:lpstr>A125573520V_Data</vt:lpstr>
      <vt:lpstr>A125573520V_Latest</vt:lpstr>
      <vt:lpstr>A125573528L</vt:lpstr>
      <vt:lpstr>A125573528L_Data</vt:lpstr>
      <vt:lpstr>A125573528L_Latest</vt:lpstr>
      <vt:lpstr>A125573536L</vt:lpstr>
      <vt:lpstr>A125573536L_Data</vt:lpstr>
      <vt:lpstr>A125573536L_Latest</vt:lpstr>
      <vt:lpstr>A125573544L</vt:lpstr>
      <vt:lpstr>A125573544L_Data</vt:lpstr>
      <vt:lpstr>A125573544L_Latest</vt:lpstr>
      <vt:lpstr>A125573552L</vt:lpstr>
      <vt:lpstr>A125573552L_Data</vt:lpstr>
      <vt:lpstr>A125573552L_Latest</vt:lpstr>
      <vt:lpstr>A125573560L</vt:lpstr>
      <vt:lpstr>A125573560L_Data</vt:lpstr>
      <vt:lpstr>A125573560L_Latest</vt:lpstr>
      <vt:lpstr>A125573568F</vt:lpstr>
      <vt:lpstr>A125573568F_Data</vt:lpstr>
      <vt:lpstr>A125573568F_Latest</vt:lpstr>
      <vt:lpstr>A125573576F</vt:lpstr>
      <vt:lpstr>A125573576F_Data</vt:lpstr>
      <vt:lpstr>A125573576F_Latest</vt:lpstr>
      <vt:lpstr>A125573584F</vt:lpstr>
      <vt:lpstr>A125573584F_Data</vt:lpstr>
      <vt:lpstr>A125573584F_Latest</vt:lpstr>
      <vt:lpstr>A125573592F</vt:lpstr>
      <vt:lpstr>A125573592F_Data</vt:lpstr>
      <vt:lpstr>A125573592F_Latest</vt:lpstr>
      <vt:lpstr>A125573600V</vt:lpstr>
      <vt:lpstr>A125573600V_Data</vt:lpstr>
      <vt:lpstr>A125573600V_Latest</vt:lpstr>
      <vt:lpstr>A125573608L</vt:lpstr>
      <vt:lpstr>A125573608L_Data</vt:lpstr>
      <vt:lpstr>A125573608L_Latest</vt:lpstr>
      <vt:lpstr>A125573616L</vt:lpstr>
      <vt:lpstr>A125573616L_Data</vt:lpstr>
      <vt:lpstr>A125573616L_Latest</vt:lpstr>
      <vt:lpstr>A125573624L</vt:lpstr>
      <vt:lpstr>A125573624L_Data</vt:lpstr>
      <vt:lpstr>A125573624L_Latest</vt:lpstr>
      <vt:lpstr>A125573632L</vt:lpstr>
      <vt:lpstr>A125573632L_Data</vt:lpstr>
      <vt:lpstr>A125573632L_Latest</vt:lpstr>
      <vt:lpstr>A125573640L</vt:lpstr>
      <vt:lpstr>A125573640L_Data</vt:lpstr>
      <vt:lpstr>A125573640L_Latest</vt:lpstr>
      <vt:lpstr>A125573648F</vt:lpstr>
      <vt:lpstr>A125573648F_Data</vt:lpstr>
      <vt:lpstr>A125573648F_Latest</vt:lpstr>
      <vt:lpstr>A125573656F</vt:lpstr>
      <vt:lpstr>A125573656F_Data</vt:lpstr>
      <vt:lpstr>A125573656F_Latest</vt:lpstr>
      <vt:lpstr>A125573664F</vt:lpstr>
      <vt:lpstr>A125573664F_Data</vt:lpstr>
      <vt:lpstr>A125573664F_Latest</vt:lpstr>
      <vt:lpstr>A125573672F</vt:lpstr>
      <vt:lpstr>A125573672F_Data</vt:lpstr>
      <vt:lpstr>A125573672F_Latest</vt:lpstr>
      <vt:lpstr>A125573680F</vt:lpstr>
      <vt:lpstr>A125573680F_Data</vt:lpstr>
      <vt:lpstr>A125573680F_Latest</vt:lpstr>
      <vt:lpstr>A125573688X</vt:lpstr>
      <vt:lpstr>A125573688X_Data</vt:lpstr>
      <vt:lpstr>A125573688X_Latest</vt:lpstr>
      <vt:lpstr>A125573696X</vt:lpstr>
      <vt:lpstr>A125573696X_Data</vt:lpstr>
      <vt:lpstr>A125573696X_Latest</vt:lpstr>
      <vt:lpstr>A125573704L</vt:lpstr>
      <vt:lpstr>A125573704L_Data</vt:lpstr>
      <vt:lpstr>A125573704L_Latest</vt:lpstr>
      <vt:lpstr>A125573712L</vt:lpstr>
      <vt:lpstr>A125573712L_Data</vt:lpstr>
      <vt:lpstr>A125573712L_Latest</vt:lpstr>
      <vt:lpstr>A125573720L</vt:lpstr>
      <vt:lpstr>A125573720L_Data</vt:lpstr>
      <vt:lpstr>A125573720L_Latest</vt:lpstr>
      <vt:lpstr>A125573728F</vt:lpstr>
      <vt:lpstr>A125573728F_Data</vt:lpstr>
      <vt:lpstr>A125573728F_Latest</vt:lpstr>
      <vt:lpstr>A125573736F</vt:lpstr>
      <vt:lpstr>A125573736F_Data</vt:lpstr>
      <vt:lpstr>A125573736F_Latest</vt:lpstr>
      <vt:lpstr>A125573744F</vt:lpstr>
      <vt:lpstr>A125573744F_Data</vt:lpstr>
      <vt:lpstr>A125573744F_Latest</vt:lpstr>
      <vt:lpstr>A125573752F</vt:lpstr>
      <vt:lpstr>A125573752F_Data</vt:lpstr>
      <vt:lpstr>A125573752F_Latest</vt:lpstr>
      <vt:lpstr>A125573760F</vt:lpstr>
      <vt:lpstr>A125573760F_Data</vt:lpstr>
      <vt:lpstr>A125573760F_Latest</vt:lpstr>
      <vt:lpstr>A125573768X</vt:lpstr>
      <vt:lpstr>A125573768X_Data</vt:lpstr>
      <vt:lpstr>A125573768X_Latest</vt:lpstr>
      <vt:lpstr>A125573776X</vt:lpstr>
      <vt:lpstr>A125573776X_Data</vt:lpstr>
      <vt:lpstr>A125573776X_Latest</vt:lpstr>
      <vt:lpstr>A125573784X</vt:lpstr>
      <vt:lpstr>A125573784X_Data</vt:lpstr>
      <vt:lpstr>A125573784X_Latest</vt:lpstr>
      <vt:lpstr>A125573792X</vt:lpstr>
      <vt:lpstr>A125573792X_Data</vt:lpstr>
      <vt:lpstr>A125573792X_Latest</vt:lpstr>
      <vt:lpstr>A125573800L</vt:lpstr>
      <vt:lpstr>A125573800L_Data</vt:lpstr>
      <vt:lpstr>A125573800L_Latest</vt:lpstr>
      <vt:lpstr>A125573808F</vt:lpstr>
      <vt:lpstr>A125573808F_Data</vt:lpstr>
      <vt:lpstr>A125573808F_Latest</vt:lpstr>
      <vt:lpstr>A125573816F</vt:lpstr>
      <vt:lpstr>A125573816F_Data</vt:lpstr>
      <vt:lpstr>A125573816F_Latest</vt:lpstr>
      <vt:lpstr>A125573824F</vt:lpstr>
      <vt:lpstr>A125573824F_Data</vt:lpstr>
      <vt:lpstr>A125573824F_Latest</vt:lpstr>
      <vt:lpstr>A125573832F</vt:lpstr>
      <vt:lpstr>A125573832F_Data</vt:lpstr>
      <vt:lpstr>A125573832F_Latest</vt:lpstr>
      <vt:lpstr>A125573840F</vt:lpstr>
      <vt:lpstr>A125573840F_Data</vt:lpstr>
      <vt:lpstr>A125573840F_Latest</vt:lpstr>
      <vt:lpstr>A125573848X</vt:lpstr>
      <vt:lpstr>A125573848X_Data</vt:lpstr>
      <vt:lpstr>A125573848X_Latest</vt:lpstr>
      <vt:lpstr>A125573856X</vt:lpstr>
      <vt:lpstr>A125573856X_Data</vt:lpstr>
      <vt:lpstr>A125573856X_Latest</vt:lpstr>
      <vt:lpstr>A125573864X</vt:lpstr>
      <vt:lpstr>A125573864X_Data</vt:lpstr>
      <vt:lpstr>A125573864X_Latest</vt:lpstr>
      <vt:lpstr>A125573872X</vt:lpstr>
      <vt:lpstr>A125573872X_Data</vt:lpstr>
      <vt:lpstr>A125573872X_Latest</vt:lpstr>
      <vt:lpstr>A125573880X</vt:lpstr>
      <vt:lpstr>A125573880X_Data</vt:lpstr>
      <vt:lpstr>A125573880X_Latest</vt:lpstr>
      <vt:lpstr>A125573888T</vt:lpstr>
      <vt:lpstr>A125573888T_Data</vt:lpstr>
      <vt:lpstr>A125573888T_Latest</vt:lpstr>
      <vt:lpstr>A125573896T</vt:lpstr>
      <vt:lpstr>A125573896T_Data</vt:lpstr>
      <vt:lpstr>A125573896T_Latest</vt:lpstr>
      <vt:lpstr>A125573904F</vt:lpstr>
      <vt:lpstr>A125573904F_Data</vt:lpstr>
      <vt:lpstr>A125573904F_Latest</vt:lpstr>
      <vt:lpstr>A125573912F</vt:lpstr>
      <vt:lpstr>A125573912F_Data</vt:lpstr>
      <vt:lpstr>A125573912F_Latest</vt:lpstr>
      <vt:lpstr>A125573920F</vt:lpstr>
      <vt:lpstr>A125573920F_Data</vt:lpstr>
      <vt:lpstr>A125573920F_Latest</vt:lpstr>
      <vt:lpstr>A125573928X</vt:lpstr>
      <vt:lpstr>A125573928X_Data</vt:lpstr>
      <vt:lpstr>A125573928X_Latest</vt:lpstr>
      <vt:lpstr>A125573936X</vt:lpstr>
      <vt:lpstr>A125573936X_Data</vt:lpstr>
      <vt:lpstr>A125573936X_Latest</vt:lpstr>
      <vt:lpstr>A125573944X</vt:lpstr>
      <vt:lpstr>A125573944X_Data</vt:lpstr>
      <vt:lpstr>A125573944X_Latest</vt:lpstr>
      <vt:lpstr>A125573952X</vt:lpstr>
      <vt:lpstr>A125573952X_Data</vt:lpstr>
      <vt:lpstr>A125573952X_Latest</vt:lpstr>
      <vt:lpstr>A125573960X</vt:lpstr>
      <vt:lpstr>A125573960X_Data</vt:lpstr>
      <vt:lpstr>A125573960X_Latest</vt:lpstr>
      <vt:lpstr>A125573968T</vt:lpstr>
      <vt:lpstr>A125573968T_Data</vt:lpstr>
      <vt:lpstr>A125573968T_Latest</vt:lpstr>
      <vt:lpstr>A125573976T</vt:lpstr>
      <vt:lpstr>A125573976T_Data</vt:lpstr>
      <vt:lpstr>A125573976T_Latest</vt:lpstr>
      <vt:lpstr>A125573984T</vt:lpstr>
      <vt:lpstr>A125573984T_Data</vt:lpstr>
      <vt:lpstr>A125573984T_Latest</vt:lpstr>
      <vt:lpstr>A125573992T</vt:lpstr>
      <vt:lpstr>A125573992T_Data</vt:lpstr>
      <vt:lpstr>A125573992T_Latest</vt:lpstr>
      <vt:lpstr>A125574000J</vt:lpstr>
      <vt:lpstr>A125574000J_Data</vt:lpstr>
      <vt:lpstr>A125574000J_Latest</vt:lpstr>
      <vt:lpstr>A125574008A</vt:lpstr>
      <vt:lpstr>A125574008A_Data</vt:lpstr>
      <vt:lpstr>A125574008A_Latest</vt:lpstr>
      <vt:lpstr>A125574016A</vt:lpstr>
      <vt:lpstr>A125574016A_Data</vt:lpstr>
      <vt:lpstr>A125574016A_Latest</vt:lpstr>
      <vt:lpstr>A125574024A</vt:lpstr>
      <vt:lpstr>A125574024A_Data</vt:lpstr>
      <vt:lpstr>A125574024A_Latest</vt:lpstr>
      <vt:lpstr>A125574032A</vt:lpstr>
      <vt:lpstr>A125574032A_Data</vt:lpstr>
      <vt:lpstr>A125574032A_Latest</vt:lpstr>
      <vt:lpstr>A125574040A</vt:lpstr>
      <vt:lpstr>A125574040A_Data</vt:lpstr>
      <vt:lpstr>A125574040A_Latest</vt:lpstr>
      <vt:lpstr>A125574048V</vt:lpstr>
      <vt:lpstr>A125574048V_Data</vt:lpstr>
      <vt:lpstr>A125574048V_Latest</vt:lpstr>
      <vt:lpstr>A125574056V</vt:lpstr>
      <vt:lpstr>A125574056V_Data</vt:lpstr>
      <vt:lpstr>A125574056V_Latest</vt:lpstr>
      <vt:lpstr>A125574064V</vt:lpstr>
      <vt:lpstr>A125574064V_Data</vt:lpstr>
      <vt:lpstr>A125574064V_Latest</vt:lpstr>
      <vt:lpstr>A125574072V</vt:lpstr>
      <vt:lpstr>A125574072V_Data</vt:lpstr>
      <vt:lpstr>A125574072V_Latest</vt:lpstr>
      <vt:lpstr>A125574080V</vt:lpstr>
      <vt:lpstr>A125574080V_Data</vt:lpstr>
      <vt:lpstr>A125574080V_Latest</vt:lpstr>
      <vt:lpstr>A125574088L</vt:lpstr>
      <vt:lpstr>A125574088L_Data</vt:lpstr>
      <vt:lpstr>A125574088L_Latest</vt:lpstr>
      <vt:lpstr>A125574096L</vt:lpstr>
      <vt:lpstr>A125574096L_Data</vt:lpstr>
      <vt:lpstr>A125574096L_Latest</vt:lpstr>
      <vt:lpstr>A125574104A</vt:lpstr>
      <vt:lpstr>A125574104A_Data</vt:lpstr>
      <vt:lpstr>A125574104A_Latest</vt:lpstr>
      <vt:lpstr>A125574112A</vt:lpstr>
      <vt:lpstr>A125574112A_Data</vt:lpstr>
      <vt:lpstr>A125574112A_Latest</vt:lpstr>
      <vt:lpstr>A125574120A</vt:lpstr>
      <vt:lpstr>A125574120A_Data</vt:lpstr>
      <vt:lpstr>A125574120A_Latest</vt:lpstr>
      <vt:lpstr>A125574128V</vt:lpstr>
      <vt:lpstr>A125574128V_Data</vt:lpstr>
      <vt:lpstr>A125574128V_Latest</vt:lpstr>
      <vt:lpstr>A125574136V</vt:lpstr>
      <vt:lpstr>A125574136V_Data</vt:lpstr>
      <vt:lpstr>A125574136V_Latest</vt:lpstr>
      <vt:lpstr>A125574144V</vt:lpstr>
      <vt:lpstr>A125574144V_Data</vt:lpstr>
      <vt:lpstr>A125574144V_Latest</vt:lpstr>
      <vt:lpstr>A125574152V</vt:lpstr>
      <vt:lpstr>A125574152V_Data</vt:lpstr>
      <vt:lpstr>A125574152V_Latest</vt:lpstr>
      <vt:lpstr>A125574160V</vt:lpstr>
      <vt:lpstr>A125574160V_Data</vt:lpstr>
      <vt:lpstr>A125574160V_Latest</vt:lpstr>
      <vt:lpstr>A125574168L</vt:lpstr>
      <vt:lpstr>A125574168L_Data</vt:lpstr>
      <vt:lpstr>A125574168L_Latest</vt:lpstr>
      <vt:lpstr>A125574176L</vt:lpstr>
      <vt:lpstr>A125574176L_Data</vt:lpstr>
      <vt:lpstr>A125574176L_Latest</vt:lpstr>
      <vt:lpstr>A125574184L</vt:lpstr>
      <vt:lpstr>A125574184L_Data</vt:lpstr>
      <vt:lpstr>A125574184L_Latest</vt:lpstr>
      <vt:lpstr>A125574192L</vt:lpstr>
      <vt:lpstr>A125574192L_Data</vt:lpstr>
      <vt:lpstr>A125574192L_Latest</vt:lpstr>
      <vt:lpstr>A125574200A</vt:lpstr>
      <vt:lpstr>A125574200A_Data</vt:lpstr>
      <vt:lpstr>A125574200A_Latest</vt:lpstr>
      <vt:lpstr>A125574208V</vt:lpstr>
      <vt:lpstr>A125574208V_Data</vt:lpstr>
      <vt:lpstr>A125574208V_Latest</vt:lpstr>
      <vt:lpstr>A125574216V</vt:lpstr>
      <vt:lpstr>A125574216V_Data</vt:lpstr>
      <vt:lpstr>A125574216V_Latest</vt:lpstr>
      <vt:lpstr>A125574224V</vt:lpstr>
      <vt:lpstr>A125574224V_Data</vt:lpstr>
      <vt:lpstr>A125574224V_Latest</vt:lpstr>
      <vt:lpstr>A125574232V</vt:lpstr>
      <vt:lpstr>A125574232V_Data</vt:lpstr>
      <vt:lpstr>A125574232V_Latest</vt:lpstr>
      <vt:lpstr>A125574240V</vt:lpstr>
      <vt:lpstr>A125574240V_Data</vt:lpstr>
      <vt:lpstr>A125574240V_Latest</vt:lpstr>
      <vt:lpstr>A125574248L</vt:lpstr>
      <vt:lpstr>A125574248L_Data</vt:lpstr>
      <vt:lpstr>A125574248L_Latest</vt:lpstr>
      <vt:lpstr>A125574256L</vt:lpstr>
      <vt:lpstr>A125574256L_Data</vt:lpstr>
      <vt:lpstr>A125574256L_Latest</vt:lpstr>
      <vt:lpstr>A125574264L</vt:lpstr>
      <vt:lpstr>A125574264L_Data</vt:lpstr>
      <vt:lpstr>A125574264L_Latest</vt:lpstr>
      <vt:lpstr>A125574272L</vt:lpstr>
      <vt:lpstr>A125574272L_Data</vt:lpstr>
      <vt:lpstr>A125574272L_Latest</vt:lpstr>
      <vt:lpstr>A125574280L</vt:lpstr>
      <vt:lpstr>A125574280L_Data</vt:lpstr>
      <vt:lpstr>A125574280L_Latest</vt:lpstr>
      <vt:lpstr>A125574288F</vt:lpstr>
      <vt:lpstr>A125574288F_Data</vt:lpstr>
      <vt:lpstr>A125574288F_Latest</vt:lpstr>
      <vt:lpstr>A125574296F</vt:lpstr>
      <vt:lpstr>A125574296F_Data</vt:lpstr>
      <vt:lpstr>A125574296F_Latest</vt:lpstr>
      <vt:lpstr>A125574304V</vt:lpstr>
      <vt:lpstr>A125574304V_Data</vt:lpstr>
      <vt:lpstr>A125574304V_Latest</vt:lpstr>
      <vt:lpstr>A125574312V</vt:lpstr>
      <vt:lpstr>A125574312V_Data</vt:lpstr>
      <vt:lpstr>A125574312V_Latest</vt:lpstr>
      <vt:lpstr>A125574320V</vt:lpstr>
      <vt:lpstr>A125574320V_Data</vt:lpstr>
      <vt:lpstr>A125574320V_Latest</vt:lpstr>
      <vt:lpstr>A125574328L</vt:lpstr>
      <vt:lpstr>A125574328L_Data</vt:lpstr>
      <vt:lpstr>A125574328L_Latest</vt:lpstr>
      <vt:lpstr>A125574336L</vt:lpstr>
      <vt:lpstr>A125574336L_Data</vt:lpstr>
      <vt:lpstr>A125574336L_Latest</vt:lpstr>
      <vt:lpstr>A125574344L</vt:lpstr>
      <vt:lpstr>A125574344L_Data</vt:lpstr>
      <vt:lpstr>A125574344L_Latest</vt:lpstr>
      <vt:lpstr>A125574352L</vt:lpstr>
      <vt:lpstr>A125574352L_Data</vt:lpstr>
      <vt:lpstr>A125574352L_Latest</vt:lpstr>
      <vt:lpstr>A125574360L</vt:lpstr>
      <vt:lpstr>A125574360L_Data</vt:lpstr>
      <vt:lpstr>A125574360L_Latest</vt:lpstr>
      <vt:lpstr>A125574368F</vt:lpstr>
      <vt:lpstr>A125574368F_Data</vt:lpstr>
      <vt:lpstr>A125574368F_Latest</vt:lpstr>
      <vt:lpstr>A125574376F</vt:lpstr>
      <vt:lpstr>A125574376F_Data</vt:lpstr>
      <vt:lpstr>A125574376F_Latest</vt:lpstr>
      <vt:lpstr>A125574384F</vt:lpstr>
      <vt:lpstr>A125574384F_Data</vt:lpstr>
      <vt:lpstr>A125574384F_Latest</vt:lpstr>
      <vt:lpstr>A125574392F</vt:lpstr>
      <vt:lpstr>A125574392F_Data</vt:lpstr>
      <vt:lpstr>A125574392F_Latest</vt:lpstr>
      <vt:lpstr>A125574400V</vt:lpstr>
      <vt:lpstr>A125574400V_Data</vt:lpstr>
      <vt:lpstr>A125574400V_Latest</vt:lpstr>
      <vt:lpstr>A125574408L</vt:lpstr>
      <vt:lpstr>A125574408L_Data</vt:lpstr>
      <vt:lpstr>A125574408L_Latest</vt:lpstr>
      <vt:lpstr>A125574416L</vt:lpstr>
      <vt:lpstr>A125574416L_Data</vt:lpstr>
      <vt:lpstr>A125574416L_Latest</vt:lpstr>
      <vt:lpstr>A125574424L</vt:lpstr>
      <vt:lpstr>A125574424L_Data</vt:lpstr>
      <vt:lpstr>A125574424L_Latest</vt:lpstr>
      <vt:lpstr>A125574432L</vt:lpstr>
      <vt:lpstr>A125574432L_Data</vt:lpstr>
      <vt:lpstr>A125574432L_Latest</vt:lpstr>
      <vt:lpstr>A125574440L</vt:lpstr>
      <vt:lpstr>A125574440L_Data</vt:lpstr>
      <vt:lpstr>A125574440L_Latest</vt:lpstr>
      <vt:lpstr>A125574448F</vt:lpstr>
      <vt:lpstr>A125574448F_Data</vt:lpstr>
      <vt:lpstr>A125574448F_Latest</vt:lpstr>
      <vt:lpstr>A125574456F</vt:lpstr>
      <vt:lpstr>A125574456F_Data</vt:lpstr>
      <vt:lpstr>A125574456F_Latest</vt:lpstr>
      <vt:lpstr>A125574464F</vt:lpstr>
      <vt:lpstr>A125574464F_Data</vt:lpstr>
      <vt:lpstr>A125574464F_Latest</vt:lpstr>
      <vt:lpstr>A125574472F</vt:lpstr>
      <vt:lpstr>A125574472F_Data</vt:lpstr>
      <vt:lpstr>A125574472F_Latest</vt:lpstr>
      <vt:lpstr>A125574480F</vt:lpstr>
      <vt:lpstr>A125574480F_Data</vt:lpstr>
      <vt:lpstr>A125574480F_Latest</vt:lpstr>
      <vt:lpstr>A125574488X</vt:lpstr>
      <vt:lpstr>A125574488X_Data</vt:lpstr>
      <vt:lpstr>A125574488X_Latest</vt:lpstr>
      <vt:lpstr>A125574496X</vt:lpstr>
      <vt:lpstr>A125574496X_Data</vt:lpstr>
      <vt:lpstr>A125574496X_Latest</vt:lpstr>
      <vt:lpstr>A125574504L</vt:lpstr>
      <vt:lpstr>A125574504L_Data</vt:lpstr>
      <vt:lpstr>A125574504L_Latest</vt:lpstr>
      <vt:lpstr>A125574512L</vt:lpstr>
      <vt:lpstr>A125574512L_Data</vt:lpstr>
      <vt:lpstr>A125574512L_Latest</vt:lpstr>
      <vt:lpstr>A125574520L</vt:lpstr>
      <vt:lpstr>A125574520L_Data</vt:lpstr>
      <vt:lpstr>A125574520L_Latest</vt:lpstr>
      <vt:lpstr>A125574528F</vt:lpstr>
      <vt:lpstr>A125574528F_Data</vt:lpstr>
      <vt:lpstr>A125574528F_Latest</vt:lpstr>
      <vt:lpstr>A125574536F</vt:lpstr>
      <vt:lpstr>A125574536F_Data</vt:lpstr>
      <vt:lpstr>A125574536F_Latest</vt:lpstr>
      <vt:lpstr>A125574544F</vt:lpstr>
      <vt:lpstr>A125574544F_Data</vt:lpstr>
      <vt:lpstr>A125574544F_Latest</vt:lpstr>
      <vt:lpstr>A125574552F</vt:lpstr>
      <vt:lpstr>A125574552F_Data</vt:lpstr>
      <vt:lpstr>A125574552F_Latest</vt:lpstr>
      <vt:lpstr>A125574560F</vt:lpstr>
      <vt:lpstr>A125574560F_Data</vt:lpstr>
      <vt:lpstr>A125574560F_Latest</vt:lpstr>
      <vt:lpstr>A125574568X</vt:lpstr>
      <vt:lpstr>A125574568X_Data</vt:lpstr>
      <vt:lpstr>A125574568X_Latest</vt:lpstr>
      <vt:lpstr>A125574576X</vt:lpstr>
      <vt:lpstr>A125574576X_Data</vt:lpstr>
      <vt:lpstr>A125574576X_Latest</vt:lpstr>
      <vt:lpstr>A125574584X</vt:lpstr>
      <vt:lpstr>A125574584X_Data</vt:lpstr>
      <vt:lpstr>A125574584X_Latest</vt:lpstr>
      <vt:lpstr>A125574592X</vt:lpstr>
      <vt:lpstr>A125574592X_Data</vt:lpstr>
      <vt:lpstr>A125574592X_Latest</vt:lpstr>
      <vt:lpstr>A125574600L</vt:lpstr>
      <vt:lpstr>A125574600L_Data</vt:lpstr>
      <vt:lpstr>A125574600L_Latest</vt:lpstr>
      <vt:lpstr>A125574608F</vt:lpstr>
      <vt:lpstr>A125574608F_Data</vt:lpstr>
      <vt:lpstr>A125574608F_Latest</vt:lpstr>
      <vt:lpstr>A125574616F</vt:lpstr>
      <vt:lpstr>A125574616F_Data</vt:lpstr>
      <vt:lpstr>A125574616F_Latest</vt:lpstr>
      <vt:lpstr>A125574624F</vt:lpstr>
      <vt:lpstr>A125574624F_Data</vt:lpstr>
      <vt:lpstr>A125574624F_Latest</vt:lpstr>
      <vt:lpstr>A125574632F</vt:lpstr>
      <vt:lpstr>A125574632F_Data</vt:lpstr>
      <vt:lpstr>A125574632F_Latest</vt:lpstr>
      <vt:lpstr>A125574640F</vt:lpstr>
      <vt:lpstr>A125574640F_Data</vt:lpstr>
      <vt:lpstr>A125574640F_Latest</vt:lpstr>
      <vt:lpstr>A125574648X</vt:lpstr>
      <vt:lpstr>A125574648X_Data</vt:lpstr>
      <vt:lpstr>A125574648X_Latest</vt:lpstr>
      <vt:lpstr>A125574656X</vt:lpstr>
      <vt:lpstr>A125574656X_Data</vt:lpstr>
      <vt:lpstr>A125574656X_Latest</vt:lpstr>
      <vt:lpstr>A125574664X</vt:lpstr>
      <vt:lpstr>A125574664X_Data</vt:lpstr>
      <vt:lpstr>A125574664X_Latest</vt:lpstr>
      <vt:lpstr>A125574672X</vt:lpstr>
      <vt:lpstr>A125574672X_Data</vt:lpstr>
      <vt:lpstr>A125574672X_Latest</vt:lpstr>
      <vt:lpstr>A125574680X</vt:lpstr>
      <vt:lpstr>A125574680X_Data</vt:lpstr>
      <vt:lpstr>A125574680X_Latest</vt:lpstr>
      <vt:lpstr>A125574688T</vt:lpstr>
      <vt:lpstr>A125574688T_Data</vt:lpstr>
      <vt:lpstr>A125574688T_Latest</vt:lpstr>
      <vt:lpstr>A125574696T</vt:lpstr>
      <vt:lpstr>A125574696T_Data</vt:lpstr>
      <vt:lpstr>A125574696T_Latest</vt:lpstr>
      <vt:lpstr>A125574704F</vt:lpstr>
      <vt:lpstr>A125574704F_Data</vt:lpstr>
      <vt:lpstr>A125574704F_Latest</vt:lpstr>
      <vt:lpstr>A125574712F</vt:lpstr>
      <vt:lpstr>A125574712F_Data</vt:lpstr>
      <vt:lpstr>A125574712F_Latest</vt:lpstr>
      <vt:lpstr>A125574720F</vt:lpstr>
      <vt:lpstr>A125574720F_Data</vt:lpstr>
      <vt:lpstr>A125574720F_Latest</vt:lpstr>
      <vt:lpstr>A125574728X</vt:lpstr>
      <vt:lpstr>A125574728X_Data</vt:lpstr>
      <vt:lpstr>A125574728X_Latest</vt:lpstr>
      <vt:lpstr>A125574736X</vt:lpstr>
      <vt:lpstr>A125574736X_Data</vt:lpstr>
      <vt:lpstr>A125574736X_Latest</vt:lpstr>
      <vt:lpstr>A125574744X</vt:lpstr>
      <vt:lpstr>A125574744X_Data</vt:lpstr>
      <vt:lpstr>A125574744X_Latest</vt:lpstr>
      <vt:lpstr>A125574752X</vt:lpstr>
      <vt:lpstr>A125574752X_Data</vt:lpstr>
      <vt:lpstr>A125574752X_Latest</vt:lpstr>
      <vt:lpstr>A125574760X</vt:lpstr>
      <vt:lpstr>A125574760X_Data</vt:lpstr>
      <vt:lpstr>A125574760X_Latest</vt:lpstr>
      <vt:lpstr>A125574768T</vt:lpstr>
      <vt:lpstr>A125574768T_Data</vt:lpstr>
      <vt:lpstr>A125574768T_Latest</vt:lpstr>
      <vt:lpstr>A125574776T</vt:lpstr>
      <vt:lpstr>A125574776T_Data</vt:lpstr>
      <vt:lpstr>A125574776T_Latest</vt:lpstr>
      <vt:lpstr>A125574784T</vt:lpstr>
      <vt:lpstr>A125574784T_Data</vt:lpstr>
      <vt:lpstr>A125574784T_Latest</vt:lpstr>
      <vt:lpstr>A125574792T</vt:lpstr>
      <vt:lpstr>A125574792T_Data</vt:lpstr>
      <vt:lpstr>A125574792T_Latest</vt:lpstr>
      <vt:lpstr>A125574800F</vt:lpstr>
      <vt:lpstr>A125574800F_Data</vt:lpstr>
      <vt:lpstr>A125574800F_Latest</vt:lpstr>
      <vt:lpstr>A125574808X</vt:lpstr>
      <vt:lpstr>A125574808X_Data</vt:lpstr>
      <vt:lpstr>A125574808X_Latest</vt:lpstr>
      <vt:lpstr>A125574816X</vt:lpstr>
      <vt:lpstr>A125574816X_Data</vt:lpstr>
      <vt:lpstr>A125574816X_Latest</vt:lpstr>
      <vt:lpstr>A125574824X</vt:lpstr>
      <vt:lpstr>A125574824X_Data</vt:lpstr>
      <vt:lpstr>A125574824X_Latest</vt:lpstr>
      <vt:lpstr>A125574832X</vt:lpstr>
      <vt:lpstr>A125574832X_Data</vt:lpstr>
      <vt:lpstr>A125574832X_Latest</vt:lpstr>
      <vt:lpstr>A125574840X</vt:lpstr>
      <vt:lpstr>A125574840X_Data</vt:lpstr>
      <vt:lpstr>A125574840X_Latest</vt:lpstr>
      <vt:lpstr>A125574848T</vt:lpstr>
      <vt:lpstr>A125574848T_Data</vt:lpstr>
      <vt:lpstr>A125574848T_Latest</vt:lpstr>
      <vt:lpstr>A125574856T</vt:lpstr>
      <vt:lpstr>A125574856T_Data</vt:lpstr>
      <vt:lpstr>A125574856T_Latest</vt:lpstr>
      <vt:lpstr>A125574864T</vt:lpstr>
      <vt:lpstr>A125574864T_Data</vt:lpstr>
      <vt:lpstr>A125574864T_Latest</vt:lpstr>
      <vt:lpstr>A125574872T</vt:lpstr>
      <vt:lpstr>A125574872T_Data</vt:lpstr>
      <vt:lpstr>A125574872T_Latest</vt:lpstr>
      <vt:lpstr>A125574880T</vt:lpstr>
      <vt:lpstr>A125574880T_Data</vt:lpstr>
      <vt:lpstr>A125574880T_Latest</vt:lpstr>
      <vt:lpstr>A125574888K</vt:lpstr>
      <vt:lpstr>A125574888K_Data</vt:lpstr>
      <vt:lpstr>A125574888K_Latest</vt:lpstr>
      <vt:lpstr>A125574896K</vt:lpstr>
      <vt:lpstr>A125574896K_Data</vt:lpstr>
      <vt:lpstr>A125574896K_Latest</vt:lpstr>
      <vt:lpstr>A125574904X</vt:lpstr>
      <vt:lpstr>A125574904X_Data</vt:lpstr>
      <vt:lpstr>A125574904X_Latest</vt:lpstr>
      <vt:lpstr>A125574912X</vt:lpstr>
      <vt:lpstr>A125574912X_Data</vt:lpstr>
      <vt:lpstr>A125574912X_Latest</vt:lpstr>
      <vt:lpstr>A125574920X</vt:lpstr>
      <vt:lpstr>A125574920X_Data</vt:lpstr>
      <vt:lpstr>A125574920X_Latest</vt:lpstr>
      <vt:lpstr>A125574928T</vt:lpstr>
      <vt:lpstr>A125574928T_Data</vt:lpstr>
      <vt:lpstr>A125574928T_Latest</vt:lpstr>
      <vt:lpstr>A125574936T</vt:lpstr>
      <vt:lpstr>A125574936T_Data</vt:lpstr>
      <vt:lpstr>A125574936T_Latest</vt:lpstr>
      <vt:lpstr>A125574944T</vt:lpstr>
      <vt:lpstr>A125574944T_Data</vt:lpstr>
      <vt:lpstr>A125574944T_Latest</vt:lpstr>
      <vt:lpstr>A125574952T</vt:lpstr>
      <vt:lpstr>A125574952T_Data</vt:lpstr>
      <vt:lpstr>A125574952T_Latest</vt:lpstr>
      <vt:lpstr>A125574960T</vt:lpstr>
      <vt:lpstr>A125574960T_Data</vt:lpstr>
      <vt:lpstr>A125574960T_Latest</vt:lpstr>
      <vt:lpstr>A125574968K</vt:lpstr>
      <vt:lpstr>A125574968K_Data</vt:lpstr>
      <vt:lpstr>A125574968K_Latest</vt:lpstr>
      <vt:lpstr>A125574976K</vt:lpstr>
      <vt:lpstr>A125574976K_Data</vt:lpstr>
      <vt:lpstr>A125574976K_Latest</vt:lpstr>
      <vt:lpstr>A125574984K</vt:lpstr>
      <vt:lpstr>A125574984K_Data</vt:lpstr>
      <vt:lpstr>A125574984K_Latest</vt:lpstr>
      <vt:lpstr>A125574992K</vt:lpstr>
      <vt:lpstr>A125574992K_Data</vt:lpstr>
      <vt:lpstr>A125574992K_Latest</vt:lpstr>
      <vt:lpstr>A125575000A</vt:lpstr>
      <vt:lpstr>A125575000A_Data</vt:lpstr>
      <vt:lpstr>A125575000A_Latest</vt:lpstr>
      <vt:lpstr>A125575008V</vt:lpstr>
      <vt:lpstr>A125575008V_Data</vt:lpstr>
      <vt:lpstr>A125575008V_Latest</vt:lpstr>
      <vt:lpstr>A125575016V</vt:lpstr>
      <vt:lpstr>A125575016V_Data</vt:lpstr>
      <vt:lpstr>A125575016V_Latest</vt:lpstr>
      <vt:lpstr>A125575024V</vt:lpstr>
      <vt:lpstr>A125575024V_Data</vt:lpstr>
      <vt:lpstr>A125575024V_Latest</vt:lpstr>
      <vt:lpstr>A125575032V</vt:lpstr>
      <vt:lpstr>A125575032V_Data</vt:lpstr>
      <vt:lpstr>A125575032V_Latest</vt:lpstr>
      <vt:lpstr>A125575040V</vt:lpstr>
      <vt:lpstr>A125575040V_Data</vt:lpstr>
      <vt:lpstr>A125575040V_Latest</vt:lpstr>
      <vt:lpstr>A125575048L</vt:lpstr>
      <vt:lpstr>A125575048L_Data</vt:lpstr>
      <vt:lpstr>A125575048L_Latest</vt:lpstr>
      <vt:lpstr>A125575056L</vt:lpstr>
      <vt:lpstr>A125575056L_Data</vt:lpstr>
      <vt:lpstr>A125575056L_Latest</vt:lpstr>
      <vt:lpstr>A125575064L</vt:lpstr>
      <vt:lpstr>A125575064L_Data</vt:lpstr>
      <vt:lpstr>A125575064L_Latest</vt:lpstr>
      <vt:lpstr>A125575072L</vt:lpstr>
      <vt:lpstr>A125575072L_Data</vt:lpstr>
      <vt:lpstr>A125575072L_Latest</vt:lpstr>
      <vt:lpstr>A125575080L</vt:lpstr>
      <vt:lpstr>A125575080L_Data</vt:lpstr>
      <vt:lpstr>A125575080L_Latest</vt:lpstr>
      <vt:lpstr>A125575088F</vt:lpstr>
      <vt:lpstr>A125575088F_Data</vt:lpstr>
      <vt:lpstr>A125575088F_Latest</vt:lpstr>
      <vt:lpstr>A125575096F</vt:lpstr>
      <vt:lpstr>A125575096F_Data</vt:lpstr>
      <vt:lpstr>A125575096F_Latest</vt:lpstr>
      <vt:lpstr>A125575104V</vt:lpstr>
      <vt:lpstr>A125575104V_Data</vt:lpstr>
      <vt:lpstr>A125575104V_Latest</vt:lpstr>
      <vt:lpstr>A125575112V</vt:lpstr>
      <vt:lpstr>A125575112V_Data</vt:lpstr>
      <vt:lpstr>A125575112V_Latest</vt:lpstr>
      <vt:lpstr>A125575120V</vt:lpstr>
      <vt:lpstr>A125575120V_Data</vt:lpstr>
      <vt:lpstr>A125575120V_Latest</vt:lpstr>
      <vt:lpstr>A125575128L</vt:lpstr>
      <vt:lpstr>A125575128L_Data</vt:lpstr>
      <vt:lpstr>A125575128L_Latest</vt:lpstr>
      <vt:lpstr>A125575136L</vt:lpstr>
      <vt:lpstr>A125575136L_Data</vt:lpstr>
      <vt:lpstr>A125575136L_Latest</vt:lpstr>
      <vt:lpstr>A125575144L</vt:lpstr>
      <vt:lpstr>A125575144L_Data</vt:lpstr>
      <vt:lpstr>A125575144L_Latest</vt:lpstr>
      <vt:lpstr>A125575152L</vt:lpstr>
      <vt:lpstr>A125575152L_Data</vt:lpstr>
      <vt:lpstr>A125575152L_Latest</vt:lpstr>
      <vt:lpstr>A125575160L</vt:lpstr>
      <vt:lpstr>A125575160L_Data</vt:lpstr>
      <vt:lpstr>A125575160L_Latest</vt:lpstr>
      <vt:lpstr>A125575168F</vt:lpstr>
      <vt:lpstr>A125575168F_Data</vt:lpstr>
      <vt:lpstr>A125575168F_Latest</vt:lpstr>
      <vt:lpstr>A125575176F</vt:lpstr>
      <vt:lpstr>A125575176F_Data</vt:lpstr>
      <vt:lpstr>A125575176F_Latest</vt:lpstr>
      <vt:lpstr>A125575184F</vt:lpstr>
      <vt:lpstr>A125575184F_Data</vt:lpstr>
      <vt:lpstr>A125575184F_Latest</vt:lpstr>
      <vt:lpstr>A125575192F</vt:lpstr>
      <vt:lpstr>A125575192F_Data</vt:lpstr>
      <vt:lpstr>A125575192F_Latest</vt:lpstr>
      <vt:lpstr>A125575200V</vt:lpstr>
      <vt:lpstr>A125575200V_Data</vt:lpstr>
      <vt:lpstr>A125575200V_Latest</vt:lpstr>
      <vt:lpstr>A125575208L</vt:lpstr>
      <vt:lpstr>A125575208L_Data</vt:lpstr>
      <vt:lpstr>A125575208L_Latest</vt:lpstr>
      <vt:lpstr>A125575216L</vt:lpstr>
      <vt:lpstr>A125575216L_Data</vt:lpstr>
      <vt:lpstr>A125575216L_Latest</vt:lpstr>
      <vt:lpstr>A125575224L</vt:lpstr>
      <vt:lpstr>A125575224L_Data</vt:lpstr>
      <vt:lpstr>A125575224L_Latest</vt:lpstr>
      <vt:lpstr>A125575232L</vt:lpstr>
      <vt:lpstr>A125575232L_Data</vt:lpstr>
      <vt:lpstr>A125575232L_Latest</vt:lpstr>
      <vt:lpstr>A125575240L</vt:lpstr>
      <vt:lpstr>A125575240L_Data</vt:lpstr>
      <vt:lpstr>A125575240L_Latest</vt:lpstr>
      <vt:lpstr>A125575248F</vt:lpstr>
      <vt:lpstr>A125575248F_Data</vt:lpstr>
      <vt:lpstr>A125575248F_Latest</vt:lpstr>
      <vt:lpstr>A125575256F</vt:lpstr>
      <vt:lpstr>A125575256F_Data</vt:lpstr>
      <vt:lpstr>A125575256F_Latest</vt:lpstr>
      <vt:lpstr>A125575264F</vt:lpstr>
      <vt:lpstr>A125575264F_Data</vt:lpstr>
      <vt:lpstr>A125575264F_Latest</vt:lpstr>
      <vt:lpstr>A125575272F</vt:lpstr>
      <vt:lpstr>A125575272F_Data</vt:lpstr>
      <vt:lpstr>A125575272F_Latest</vt:lpstr>
      <vt:lpstr>A125575280F</vt:lpstr>
      <vt:lpstr>A125575280F_Data</vt:lpstr>
      <vt:lpstr>A125575280F_Latest</vt:lpstr>
      <vt:lpstr>A125575288X</vt:lpstr>
      <vt:lpstr>A125575288X_Data</vt:lpstr>
      <vt:lpstr>A125575288X_Latest</vt:lpstr>
      <vt:lpstr>A125575296X</vt:lpstr>
      <vt:lpstr>A125575296X_Data</vt:lpstr>
      <vt:lpstr>A125575296X_Latest</vt:lpstr>
      <vt:lpstr>A125575304L</vt:lpstr>
      <vt:lpstr>A125575304L_Data</vt:lpstr>
      <vt:lpstr>A125575304L_Latest</vt:lpstr>
      <vt:lpstr>A125575312L</vt:lpstr>
      <vt:lpstr>A125575312L_Data</vt:lpstr>
      <vt:lpstr>A125575312L_Latest</vt:lpstr>
      <vt:lpstr>A125575320L</vt:lpstr>
      <vt:lpstr>A125575320L_Data</vt:lpstr>
      <vt:lpstr>A125575320L_Latest</vt:lpstr>
      <vt:lpstr>A125575328F</vt:lpstr>
      <vt:lpstr>A125575328F_Data</vt:lpstr>
      <vt:lpstr>A125575328F_Latest</vt:lpstr>
      <vt:lpstr>A125575336F</vt:lpstr>
      <vt:lpstr>A125575336F_Data</vt:lpstr>
      <vt:lpstr>A125575336F_Latest</vt:lpstr>
      <vt:lpstr>A125575344F</vt:lpstr>
      <vt:lpstr>A125575344F_Data</vt:lpstr>
      <vt:lpstr>A125575344F_Latest</vt:lpstr>
      <vt:lpstr>A125575352F</vt:lpstr>
      <vt:lpstr>A125575352F_Data</vt:lpstr>
      <vt:lpstr>A125575352F_Latest</vt:lpstr>
      <vt:lpstr>A125575360F</vt:lpstr>
      <vt:lpstr>A125575360F_Data</vt:lpstr>
      <vt:lpstr>A125575360F_Latest</vt:lpstr>
      <vt:lpstr>A125575368X</vt:lpstr>
      <vt:lpstr>A125575368X_Data</vt:lpstr>
      <vt:lpstr>A125575368X_Latest</vt:lpstr>
      <vt:lpstr>A125575376X</vt:lpstr>
      <vt:lpstr>A125575376X_Data</vt:lpstr>
      <vt:lpstr>A125575376X_Latest</vt:lpstr>
      <vt:lpstr>A125575384X</vt:lpstr>
      <vt:lpstr>A125575384X_Data</vt:lpstr>
      <vt:lpstr>A125575384X_Latest</vt:lpstr>
      <vt:lpstr>A125575392X</vt:lpstr>
      <vt:lpstr>A125575392X_Data</vt:lpstr>
      <vt:lpstr>A125575392X_Latest</vt:lpstr>
      <vt:lpstr>A125575400L</vt:lpstr>
      <vt:lpstr>A125575400L_Data</vt:lpstr>
      <vt:lpstr>A125575400L_Latest</vt:lpstr>
      <vt:lpstr>A125575408F</vt:lpstr>
      <vt:lpstr>A125575408F_Data</vt:lpstr>
      <vt:lpstr>A125575408F_Latest</vt:lpstr>
      <vt:lpstr>A125575416F</vt:lpstr>
      <vt:lpstr>A125575416F_Data</vt:lpstr>
      <vt:lpstr>A125575416F_Latest</vt:lpstr>
      <vt:lpstr>A125575424F</vt:lpstr>
      <vt:lpstr>A125575424F_Data</vt:lpstr>
      <vt:lpstr>A125575424F_Latest</vt:lpstr>
      <vt:lpstr>A125575432F</vt:lpstr>
      <vt:lpstr>A125575432F_Data</vt:lpstr>
      <vt:lpstr>A125575432F_Latest</vt:lpstr>
      <vt:lpstr>A125575440F</vt:lpstr>
      <vt:lpstr>A125575440F_Data</vt:lpstr>
      <vt:lpstr>A125575440F_Latest</vt:lpstr>
      <vt:lpstr>A125575448X</vt:lpstr>
      <vt:lpstr>A125575448X_Data</vt:lpstr>
      <vt:lpstr>A125575448X_Latest</vt:lpstr>
      <vt:lpstr>A125575456X</vt:lpstr>
      <vt:lpstr>A125575456X_Data</vt:lpstr>
      <vt:lpstr>A125575456X_Latest</vt:lpstr>
      <vt:lpstr>A125575464X</vt:lpstr>
      <vt:lpstr>A125575464X_Data</vt:lpstr>
      <vt:lpstr>A125575464X_Latest</vt:lpstr>
      <vt:lpstr>A125575472X</vt:lpstr>
      <vt:lpstr>A125575472X_Data</vt:lpstr>
      <vt:lpstr>A125575472X_Latest</vt:lpstr>
      <vt:lpstr>A125575480X</vt:lpstr>
      <vt:lpstr>A125575480X_Data</vt:lpstr>
      <vt:lpstr>A125575480X_Latest</vt:lpstr>
      <vt:lpstr>A125575488T</vt:lpstr>
      <vt:lpstr>A125575488T_Data</vt:lpstr>
      <vt:lpstr>A125575488T_Latest</vt:lpstr>
      <vt:lpstr>A125575496T</vt:lpstr>
      <vt:lpstr>A125575496T_Data</vt:lpstr>
      <vt:lpstr>A125575496T_Latest</vt:lpstr>
      <vt:lpstr>A125575504F</vt:lpstr>
      <vt:lpstr>A125575504F_Data</vt:lpstr>
      <vt:lpstr>A125575504F_Latest</vt:lpstr>
      <vt:lpstr>A125575512F</vt:lpstr>
      <vt:lpstr>A125575512F_Data</vt:lpstr>
      <vt:lpstr>A125575512F_Latest</vt:lpstr>
      <vt:lpstr>A125575520F</vt:lpstr>
      <vt:lpstr>A125575520F_Data</vt:lpstr>
      <vt:lpstr>A125575520F_Latest</vt:lpstr>
      <vt:lpstr>A125575528X</vt:lpstr>
      <vt:lpstr>A125575528X_Data</vt:lpstr>
      <vt:lpstr>A125575528X_Latest</vt:lpstr>
      <vt:lpstr>A125575536X</vt:lpstr>
      <vt:lpstr>A125575536X_Data</vt:lpstr>
      <vt:lpstr>A125575536X_Latest</vt:lpstr>
      <vt:lpstr>A125575544X</vt:lpstr>
      <vt:lpstr>A125575544X_Data</vt:lpstr>
      <vt:lpstr>A125575544X_Latest</vt:lpstr>
      <vt:lpstr>A125575552X</vt:lpstr>
      <vt:lpstr>A125575552X_Data</vt:lpstr>
      <vt:lpstr>A125575552X_Latest</vt:lpstr>
      <vt:lpstr>A125575560X</vt:lpstr>
      <vt:lpstr>A125575560X_Data</vt:lpstr>
      <vt:lpstr>A125575560X_Latest</vt:lpstr>
      <vt:lpstr>A125575568T</vt:lpstr>
      <vt:lpstr>A125575568T_Data</vt:lpstr>
      <vt:lpstr>A125575568T_Latest</vt:lpstr>
      <vt:lpstr>A125575576T</vt:lpstr>
      <vt:lpstr>A125575576T_Data</vt:lpstr>
      <vt:lpstr>A125575576T_Latest</vt:lpstr>
      <vt:lpstr>A125575584T</vt:lpstr>
      <vt:lpstr>A125575584T_Data</vt:lpstr>
      <vt:lpstr>A125575584T_Latest</vt:lpstr>
      <vt:lpstr>A125575592T</vt:lpstr>
      <vt:lpstr>A125575592T_Data</vt:lpstr>
      <vt:lpstr>A125575592T_Latest</vt:lpstr>
      <vt:lpstr>A125575600F</vt:lpstr>
      <vt:lpstr>A125575600F_Data</vt:lpstr>
      <vt:lpstr>A125575600F_Latest</vt:lpstr>
      <vt:lpstr>A125575608X</vt:lpstr>
      <vt:lpstr>A125575608X_Data</vt:lpstr>
      <vt:lpstr>A125575608X_Latest</vt:lpstr>
      <vt:lpstr>A125575616X</vt:lpstr>
      <vt:lpstr>A125575616X_Data</vt:lpstr>
      <vt:lpstr>A125575616X_Latest</vt:lpstr>
      <vt:lpstr>A125575624X</vt:lpstr>
      <vt:lpstr>A125575624X_Data</vt:lpstr>
      <vt:lpstr>A125575624X_Latest</vt:lpstr>
      <vt:lpstr>A125575632X</vt:lpstr>
      <vt:lpstr>A125575632X_Data</vt:lpstr>
      <vt:lpstr>A125575632X_Latest</vt:lpstr>
      <vt:lpstr>A125575640X</vt:lpstr>
      <vt:lpstr>A125575640X_Data</vt:lpstr>
      <vt:lpstr>A125575640X_Latest</vt:lpstr>
      <vt:lpstr>A125575648T</vt:lpstr>
      <vt:lpstr>A125575648T_Data</vt:lpstr>
      <vt:lpstr>A125575648T_Latest</vt:lpstr>
      <vt:lpstr>A125575656T</vt:lpstr>
      <vt:lpstr>A125575656T_Data</vt:lpstr>
      <vt:lpstr>A125575656T_Latest</vt:lpstr>
      <vt:lpstr>A125575664T</vt:lpstr>
      <vt:lpstr>A125575664T_Data</vt:lpstr>
      <vt:lpstr>A125575664T_Latest</vt:lpstr>
      <vt:lpstr>A125575672T</vt:lpstr>
      <vt:lpstr>A125575672T_Data</vt:lpstr>
      <vt:lpstr>A125575672T_Latest</vt:lpstr>
      <vt:lpstr>A125575680T</vt:lpstr>
      <vt:lpstr>A125575680T_Data</vt:lpstr>
      <vt:lpstr>A125575680T_Latest</vt:lpstr>
      <vt:lpstr>A125575688K</vt:lpstr>
      <vt:lpstr>A125575688K_Data</vt:lpstr>
      <vt:lpstr>A125575688K_Latest</vt:lpstr>
      <vt:lpstr>A125575696K</vt:lpstr>
      <vt:lpstr>A125575696K_Data</vt:lpstr>
      <vt:lpstr>A125575696K_Latest</vt:lpstr>
      <vt:lpstr>A125575704X</vt:lpstr>
      <vt:lpstr>A125575704X_Data</vt:lpstr>
      <vt:lpstr>A125575704X_Latest</vt:lpstr>
      <vt:lpstr>A125575712X</vt:lpstr>
      <vt:lpstr>A125575712X_Data</vt:lpstr>
      <vt:lpstr>A125575712X_Latest</vt:lpstr>
      <vt:lpstr>A125575720X</vt:lpstr>
      <vt:lpstr>A125575720X_Data</vt:lpstr>
      <vt:lpstr>A125575720X_Latest</vt:lpstr>
      <vt:lpstr>A125575728T</vt:lpstr>
      <vt:lpstr>A125575728T_Data</vt:lpstr>
      <vt:lpstr>A125575728T_Latest</vt:lpstr>
      <vt:lpstr>A125575736T</vt:lpstr>
      <vt:lpstr>A125575736T_Data</vt:lpstr>
      <vt:lpstr>A125575736T_Latest</vt:lpstr>
      <vt:lpstr>A125575744T</vt:lpstr>
      <vt:lpstr>A125575744T_Data</vt:lpstr>
      <vt:lpstr>A125575744T_Latest</vt:lpstr>
      <vt:lpstr>A125575752T</vt:lpstr>
      <vt:lpstr>A125575752T_Data</vt:lpstr>
      <vt:lpstr>A125575752T_Latest</vt:lpstr>
      <vt:lpstr>A125575760T</vt:lpstr>
      <vt:lpstr>A125575760T_Data</vt:lpstr>
      <vt:lpstr>A125575760T_Latest</vt:lpstr>
      <vt:lpstr>A125575768K</vt:lpstr>
      <vt:lpstr>A125575768K_Data</vt:lpstr>
      <vt:lpstr>A125575768K_Latest</vt:lpstr>
      <vt:lpstr>A125575776K</vt:lpstr>
      <vt:lpstr>A125575776K_Data</vt:lpstr>
      <vt:lpstr>A125575776K_Latest</vt:lpstr>
      <vt:lpstr>A125575784K</vt:lpstr>
      <vt:lpstr>A125575784K_Data</vt:lpstr>
      <vt:lpstr>A125575784K_Latest</vt:lpstr>
      <vt:lpstr>A125575792K</vt:lpstr>
      <vt:lpstr>A125575792K_Data</vt:lpstr>
      <vt:lpstr>A125575792K_Latest</vt:lpstr>
      <vt:lpstr>A125575800X</vt:lpstr>
      <vt:lpstr>A125575800X_Data</vt:lpstr>
      <vt:lpstr>A125575800X_Latest</vt:lpstr>
      <vt:lpstr>A125575808T</vt:lpstr>
      <vt:lpstr>A125575808T_Data</vt:lpstr>
      <vt:lpstr>A125575808T_Latest</vt:lpstr>
      <vt:lpstr>A125575816T</vt:lpstr>
      <vt:lpstr>A125575816T_Data</vt:lpstr>
      <vt:lpstr>A125575816T_Latest</vt:lpstr>
      <vt:lpstr>A125575824T</vt:lpstr>
      <vt:lpstr>A125575824T_Data</vt:lpstr>
      <vt:lpstr>A125575824T_Latest</vt:lpstr>
      <vt:lpstr>A125575832T</vt:lpstr>
      <vt:lpstr>A125575832T_Data</vt:lpstr>
      <vt:lpstr>A125575832T_Latest</vt:lpstr>
      <vt:lpstr>A125575840T</vt:lpstr>
      <vt:lpstr>A125575840T_Data</vt:lpstr>
      <vt:lpstr>A125575840T_Latest</vt:lpstr>
      <vt:lpstr>A125575848K</vt:lpstr>
      <vt:lpstr>A125575848K_Data</vt:lpstr>
      <vt:lpstr>A125575848K_Latest</vt:lpstr>
      <vt:lpstr>A125575856K</vt:lpstr>
      <vt:lpstr>A125575856K_Data</vt:lpstr>
      <vt:lpstr>A125575856K_Latest</vt:lpstr>
      <vt:lpstr>A125575864K</vt:lpstr>
      <vt:lpstr>A125575864K_Data</vt:lpstr>
      <vt:lpstr>A125575864K_Latest</vt:lpstr>
      <vt:lpstr>A125575872K</vt:lpstr>
      <vt:lpstr>A125575872K_Data</vt:lpstr>
      <vt:lpstr>A125575872K_Latest</vt:lpstr>
      <vt:lpstr>A125575880K</vt:lpstr>
      <vt:lpstr>A125575880K_Data</vt:lpstr>
      <vt:lpstr>A125575880K_Latest</vt:lpstr>
      <vt:lpstr>A125575888C</vt:lpstr>
      <vt:lpstr>A125575888C_Data</vt:lpstr>
      <vt:lpstr>A125575888C_Latest</vt:lpstr>
      <vt:lpstr>A125575896C</vt:lpstr>
      <vt:lpstr>A125575896C_Data</vt:lpstr>
      <vt:lpstr>A125575896C_Latest</vt:lpstr>
      <vt:lpstr>A125575904T</vt:lpstr>
      <vt:lpstr>A125575904T_Data</vt:lpstr>
      <vt:lpstr>A125575904T_Latest</vt:lpstr>
      <vt:lpstr>A125575912T</vt:lpstr>
      <vt:lpstr>A125575912T_Data</vt:lpstr>
      <vt:lpstr>A125575912T_Latest</vt:lpstr>
      <vt:lpstr>A125575920T</vt:lpstr>
      <vt:lpstr>A125575920T_Data</vt:lpstr>
      <vt:lpstr>A125575920T_Latest</vt:lpstr>
      <vt:lpstr>A125575928K</vt:lpstr>
      <vt:lpstr>A125575928K_Data</vt:lpstr>
      <vt:lpstr>A125575928K_Latest</vt:lpstr>
      <vt:lpstr>A125575936K</vt:lpstr>
      <vt:lpstr>A125575936K_Data</vt:lpstr>
      <vt:lpstr>A125575936K_Latest</vt:lpstr>
      <vt:lpstr>A125575944K</vt:lpstr>
      <vt:lpstr>A125575944K_Data</vt:lpstr>
      <vt:lpstr>A125575944K_Latest</vt:lpstr>
      <vt:lpstr>A125575952K</vt:lpstr>
      <vt:lpstr>A125575952K_Data</vt:lpstr>
      <vt:lpstr>A125575952K_Latest</vt:lpstr>
      <vt:lpstr>A125575960K</vt:lpstr>
      <vt:lpstr>A125575960K_Data</vt:lpstr>
      <vt:lpstr>A125575960K_Latest</vt:lpstr>
      <vt:lpstr>A125575968C</vt:lpstr>
      <vt:lpstr>A125575968C_Data</vt:lpstr>
      <vt:lpstr>A125575968C_Latest</vt:lpstr>
      <vt:lpstr>A125575976C</vt:lpstr>
      <vt:lpstr>A125575976C_Data</vt:lpstr>
      <vt:lpstr>A125575976C_Latest</vt:lpstr>
      <vt:lpstr>A125575984C</vt:lpstr>
      <vt:lpstr>A125575984C_Data</vt:lpstr>
      <vt:lpstr>A125575984C_Latest</vt:lpstr>
      <vt:lpstr>A125575992C</vt:lpstr>
      <vt:lpstr>A125575992C_Data</vt:lpstr>
      <vt:lpstr>A125575992C_Latest</vt:lpstr>
      <vt:lpstr>A125576000V</vt:lpstr>
      <vt:lpstr>A125576000V_Data</vt:lpstr>
      <vt:lpstr>A125576000V_Latest</vt:lpstr>
      <vt:lpstr>A125576008L</vt:lpstr>
      <vt:lpstr>A125576008L_Data</vt:lpstr>
      <vt:lpstr>A125576008L_Latest</vt:lpstr>
      <vt:lpstr>A125576016L</vt:lpstr>
      <vt:lpstr>A125576016L_Data</vt:lpstr>
      <vt:lpstr>A125576016L_Latest</vt:lpstr>
      <vt:lpstr>A125576024L</vt:lpstr>
      <vt:lpstr>A125576024L_Data</vt:lpstr>
      <vt:lpstr>A125576024L_Latest</vt:lpstr>
      <vt:lpstr>A125576032L</vt:lpstr>
      <vt:lpstr>A125576032L_Data</vt:lpstr>
      <vt:lpstr>A125576032L_Latest</vt:lpstr>
      <vt:lpstr>A125576040L</vt:lpstr>
      <vt:lpstr>A125576040L_Data</vt:lpstr>
      <vt:lpstr>A125576040L_Latest</vt:lpstr>
      <vt:lpstr>A125576048F</vt:lpstr>
      <vt:lpstr>A125576048F_Data</vt:lpstr>
      <vt:lpstr>A125576048F_Latest</vt:lpstr>
      <vt:lpstr>A125576056F</vt:lpstr>
      <vt:lpstr>A125576056F_Data</vt:lpstr>
      <vt:lpstr>A125576056F_Latest</vt:lpstr>
      <vt:lpstr>A125576064F</vt:lpstr>
      <vt:lpstr>A125576064F_Data</vt:lpstr>
      <vt:lpstr>A125576064F_Latest</vt:lpstr>
      <vt:lpstr>A125576072F</vt:lpstr>
      <vt:lpstr>A125576072F_Data</vt:lpstr>
      <vt:lpstr>A125576072F_Latest</vt:lpstr>
      <vt:lpstr>A125576080F</vt:lpstr>
      <vt:lpstr>A125576080F_Data</vt:lpstr>
      <vt:lpstr>A125576080F_Latest</vt:lpstr>
      <vt:lpstr>A125576088X</vt:lpstr>
      <vt:lpstr>A125576088X_Data</vt:lpstr>
      <vt:lpstr>A125576088X_Latest</vt:lpstr>
      <vt:lpstr>A125576096X</vt:lpstr>
      <vt:lpstr>A125576096X_Data</vt:lpstr>
      <vt:lpstr>A125576096X_Latest</vt:lpstr>
      <vt:lpstr>A125576104L</vt:lpstr>
      <vt:lpstr>A125576104L_Data</vt:lpstr>
      <vt:lpstr>A125576104L_Latest</vt:lpstr>
      <vt:lpstr>A125576112L</vt:lpstr>
      <vt:lpstr>A125576112L_Data</vt:lpstr>
      <vt:lpstr>A125576112L_Latest</vt:lpstr>
      <vt:lpstr>A125576120L</vt:lpstr>
      <vt:lpstr>A125576120L_Data</vt:lpstr>
      <vt:lpstr>A125576120L_Latest</vt:lpstr>
      <vt:lpstr>A125576128F</vt:lpstr>
      <vt:lpstr>A125576128F_Data</vt:lpstr>
      <vt:lpstr>A125576128F_Latest</vt:lpstr>
      <vt:lpstr>A125576136F</vt:lpstr>
      <vt:lpstr>A125576136F_Data</vt:lpstr>
      <vt:lpstr>A125576136F_Latest</vt:lpstr>
      <vt:lpstr>A125576144F</vt:lpstr>
      <vt:lpstr>A125576144F_Data</vt:lpstr>
      <vt:lpstr>A125576144F_Latest</vt:lpstr>
      <vt:lpstr>A125576152F</vt:lpstr>
      <vt:lpstr>A125576152F_Data</vt:lpstr>
      <vt:lpstr>A125576152F_Latest</vt:lpstr>
      <vt:lpstr>A125576160F</vt:lpstr>
      <vt:lpstr>A125576160F_Data</vt:lpstr>
      <vt:lpstr>A125576160F_Latest</vt:lpstr>
      <vt:lpstr>A125576168X</vt:lpstr>
      <vt:lpstr>A125576168X_Data</vt:lpstr>
      <vt:lpstr>A125576168X_Latest</vt:lpstr>
      <vt:lpstr>A125576176X</vt:lpstr>
      <vt:lpstr>A125576176X_Data</vt:lpstr>
      <vt:lpstr>A125576176X_Latest</vt:lpstr>
      <vt:lpstr>A125576184X</vt:lpstr>
      <vt:lpstr>A125576184X_Data</vt:lpstr>
      <vt:lpstr>A125576184X_Latest</vt:lpstr>
      <vt:lpstr>A125576192X</vt:lpstr>
      <vt:lpstr>A125576192X_Data</vt:lpstr>
      <vt:lpstr>A125576192X_Latest</vt:lpstr>
      <vt:lpstr>A125576200L</vt:lpstr>
      <vt:lpstr>A125576200L_Data</vt:lpstr>
      <vt:lpstr>A125576200L_Latest</vt:lpstr>
      <vt:lpstr>A125576208F</vt:lpstr>
      <vt:lpstr>A125576208F_Data</vt:lpstr>
      <vt:lpstr>A125576208F_Latest</vt:lpstr>
      <vt:lpstr>A125576216F</vt:lpstr>
      <vt:lpstr>A125576216F_Data</vt:lpstr>
      <vt:lpstr>A125576216F_Latest</vt:lpstr>
      <vt:lpstr>A125576224F</vt:lpstr>
      <vt:lpstr>A125576224F_Data</vt:lpstr>
      <vt:lpstr>A125576224F_Latest</vt:lpstr>
      <vt:lpstr>A125576232F</vt:lpstr>
      <vt:lpstr>A125576232F_Data</vt:lpstr>
      <vt:lpstr>A125576232F_Latest</vt:lpstr>
      <vt:lpstr>A125576240F</vt:lpstr>
      <vt:lpstr>A125576240F_Data</vt:lpstr>
      <vt:lpstr>A125576240F_Latest</vt:lpstr>
      <vt:lpstr>A125576248X</vt:lpstr>
      <vt:lpstr>A125576248X_Data</vt:lpstr>
      <vt:lpstr>A125576248X_Latest</vt:lpstr>
      <vt:lpstr>A125576256X</vt:lpstr>
      <vt:lpstr>A125576256X_Data</vt:lpstr>
      <vt:lpstr>A125576256X_Latest</vt:lpstr>
      <vt:lpstr>A125576264X</vt:lpstr>
      <vt:lpstr>A125576264X_Data</vt:lpstr>
      <vt:lpstr>A125576264X_Latest</vt:lpstr>
      <vt:lpstr>A125576272X</vt:lpstr>
      <vt:lpstr>A125576272X_Data</vt:lpstr>
      <vt:lpstr>A125576272X_Latest</vt:lpstr>
      <vt:lpstr>A125576280X</vt:lpstr>
      <vt:lpstr>A125576280X_Data</vt:lpstr>
      <vt:lpstr>A125576280X_Latest</vt:lpstr>
      <vt:lpstr>A125576288T</vt:lpstr>
      <vt:lpstr>A125576288T_Data</vt:lpstr>
      <vt:lpstr>A125576288T_Latest</vt:lpstr>
      <vt:lpstr>A125576296T</vt:lpstr>
      <vt:lpstr>A125576296T_Data</vt:lpstr>
      <vt:lpstr>A125576296T_Latest</vt:lpstr>
      <vt:lpstr>A125576304F</vt:lpstr>
      <vt:lpstr>A125576304F_Data</vt:lpstr>
      <vt:lpstr>A125576304F_Latest</vt:lpstr>
      <vt:lpstr>A125576312F</vt:lpstr>
      <vt:lpstr>A125576312F_Data</vt:lpstr>
      <vt:lpstr>A125576312F_Latest</vt:lpstr>
      <vt:lpstr>A125576320F</vt:lpstr>
      <vt:lpstr>A125576320F_Data</vt:lpstr>
      <vt:lpstr>A125576320F_Latest</vt:lpstr>
      <vt:lpstr>A125576328X</vt:lpstr>
      <vt:lpstr>A125576328X_Data</vt:lpstr>
      <vt:lpstr>A125576328X_Latest</vt:lpstr>
      <vt:lpstr>A125576336X</vt:lpstr>
      <vt:lpstr>A125576336X_Data</vt:lpstr>
      <vt:lpstr>A125576336X_Latest</vt:lpstr>
      <vt:lpstr>A125576344X</vt:lpstr>
      <vt:lpstr>A125576344X_Data</vt:lpstr>
      <vt:lpstr>A125576344X_Latest</vt:lpstr>
      <vt:lpstr>A125576352X</vt:lpstr>
      <vt:lpstr>A125576352X_Data</vt:lpstr>
      <vt:lpstr>A125576352X_Latest</vt:lpstr>
      <vt:lpstr>A125576360X</vt:lpstr>
      <vt:lpstr>A125576360X_Data</vt:lpstr>
      <vt:lpstr>A125576360X_Latest</vt:lpstr>
      <vt:lpstr>A125576368T</vt:lpstr>
      <vt:lpstr>A125576368T_Data</vt:lpstr>
      <vt:lpstr>A125576368T_Latest</vt:lpstr>
      <vt:lpstr>A125576376T</vt:lpstr>
      <vt:lpstr>A125576376T_Data</vt:lpstr>
      <vt:lpstr>A125576376T_Latest</vt:lpstr>
      <vt:lpstr>A125576384T</vt:lpstr>
      <vt:lpstr>A125576384T_Data</vt:lpstr>
      <vt:lpstr>A125576384T_Latest</vt:lpstr>
      <vt:lpstr>A125576392T</vt:lpstr>
      <vt:lpstr>A125576392T_Data</vt:lpstr>
      <vt:lpstr>A125576392T_Latest</vt:lpstr>
      <vt:lpstr>A125576400F</vt:lpstr>
      <vt:lpstr>A125576400F_Data</vt:lpstr>
      <vt:lpstr>A125576400F_Latest</vt:lpstr>
      <vt:lpstr>A125576408X</vt:lpstr>
      <vt:lpstr>A125576408X_Data</vt:lpstr>
      <vt:lpstr>A125576408X_Latest</vt:lpstr>
      <vt:lpstr>A125576416X</vt:lpstr>
      <vt:lpstr>A125576416X_Data</vt:lpstr>
      <vt:lpstr>A125576416X_Latest</vt:lpstr>
      <vt:lpstr>A125576424X</vt:lpstr>
      <vt:lpstr>A125576424X_Data</vt:lpstr>
      <vt:lpstr>A125576424X_Latest</vt:lpstr>
      <vt:lpstr>A125576432X</vt:lpstr>
      <vt:lpstr>A125576432X_Data</vt:lpstr>
      <vt:lpstr>A125576432X_Latest</vt:lpstr>
      <vt:lpstr>A125576440X</vt:lpstr>
      <vt:lpstr>A125576440X_Data</vt:lpstr>
      <vt:lpstr>A125576440X_Latest</vt:lpstr>
      <vt:lpstr>A125576448T</vt:lpstr>
      <vt:lpstr>A125576448T_Data</vt:lpstr>
      <vt:lpstr>A125576448T_Latest</vt:lpstr>
      <vt:lpstr>A125576456T</vt:lpstr>
      <vt:lpstr>A125576456T_Data</vt:lpstr>
      <vt:lpstr>A125576456T_Latest</vt:lpstr>
      <vt:lpstr>A125576464T</vt:lpstr>
      <vt:lpstr>A125576464T_Data</vt:lpstr>
      <vt:lpstr>A125576464T_Latest</vt:lpstr>
      <vt:lpstr>A125576472T</vt:lpstr>
      <vt:lpstr>A125576472T_Data</vt:lpstr>
      <vt:lpstr>A125576472T_Latest</vt:lpstr>
      <vt:lpstr>A125576480T</vt:lpstr>
      <vt:lpstr>A125576480T_Data</vt:lpstr>
      <vt:lpstr>A125576480T_Latest</vt:lpstr>
      <vt:lpstr>A125576488K</vt:lpstr>
      <vt:lpstr>A125576488K_Data</vt:lpstr>
      <vt:lpstr>A125576488K_Latest</vt:lpstr>
      <vt:lpstr>A125576496K</vt:lpstr>
      <vt:lpstr>A125576496K_Data</vt:lpstr>
      <vt:lpstr>A125576496K_Latest</vt:lpstr>
      <vt:lpstr>A125576504X</vt:lpstr>
      <vt:lpstr>A125576504X_Data</vt:lpstr>
      <vt:lpstr>A125576504X_Latest</vt:lpstr>
      <vt:lpstr>A125576512X</vt:lpstr>
      <vt:lpstr>A125576512X_Data</vt:lpstr>
      <vt:lpstr>A125576512X_Latest</vt:lpstr>
      <vt:lpstr>A125576520X</vt:lpstr>
      <vt:lpstr>A125576520X_Data</vt:lpstr>
      <vt:lpstr>A125576520X_Latest</vt:lpstr>
      <vt:lpstr>A125576528T</vt:lpstr>
      <vt:lpstr>A125576528T_Data</vt:lpstr>
      <vt:lpstr>A125576528T_Latest</vt:lpstr>
      <vt:lpstr>A125576536T</vt:lpstr>
      <vt:lpstr>A125576536T_Data</vt:lpstr>
      <vt:lpstr>A125576536T_Latest</vt:lpstr>
      <vt:lpstr>A125576544T</vt:lpstr>
      <vt:lpstr>A125576544T_Data</vt:lpstr>
      <vt:lpstr>A125576544T_Latest</vt:lpstr>
      <vt:lpstr>A125576552T</vt:lpstr>
      <vt:lpstr>A125576552T_Data</vt:lpstr>
      <vt:lpstr>A125576552T_Latest</vt:lpstr>
      <vt:lpstr>A125576560T</vt:lpstr>
      <vt:lpstr>A125576560T_Data</vt:lpstr>
      <vt:lpstr>A125576560T_Latest</vt:lpstr>
      <vt:lpstr>A125576568K</vt:lpstr>
      <vt:lpstr>A125576568K_Data</vt:lpstr>
      <vt:lpstr>A125576568K_Latest</vt:lpstr>
      <vt:lpstr>A125576576K</vt:lpstr>
      <vt:lpstr>A125576576K_Data</vt:lpstr>
      <vt:lpstr>A125576576K_Latest</vt:lpstr>
      <vt:lpstr>A125576584K</vt:lpstr>
      <vt:lpstr>A125576584K_Data</vt:lpstr>
      <vt:lpstr>A125576584K_Latest</vt:lpstr>
      <vt:lpstr>A125576592K</vt:lpstr>
      <vt:lpstr>A125576592K_Data</vt:lpstr>
      <vt:lpstr>A125576592K_Latest</vt:lpstr>
      <vt:lpstr>A125576600X</vt:lpstr>
      <vt:lpstr>A125576600X_Data</vt:lpstr>
      <vt:lpstr>A125576600X_Latest</vt:lpstr>
      <vt:lpstr>A125576608T</vt:lpstr>
      <vt:lpstr>A125576608T_Data</vt:lpstr>
      <vt:lpstr>A125576608T_Latest</vt:lpstr>
      <vt:lpstr>A125576616T</vt:lpstr>
      <vt:lpstr>A125576616T_Data</vt:lpstr>
      <vt:lpstr>A125576616T_Latest</vt:lpstr>
      <vt:lpstr>A125576624T</vt:lpstr>
      <vt:lpstr>A125576624T_Data</vt:lpstr>
      <vt:lpstr>A125576624T_Latest</vt:lpstr>
      <vt:lpstr>A125576632T</vt:lpstr>
      <vt:lpstr>A125576632T_Data</vt:lpstr>
      <vt:lpstr>A125576632T_Latest</vt:lpstr>
      <vt:lpstr>A125576640T</vt:lpstr>
      <vt:lpstr>A125576640T_Data</vt:lpstr>
      <vt:lpstr>A125576640T_Latest</vt:lpstr>
      <vt:lpstr>A125576648K</vt:lpstr>
      <vt:lpstr>A125576648K_Data</vt:lpstr>
      <vt:lpstr>A125576648K_Latest</vt:lpstr>
      <vt:lpstr>A125576656K</vt:lpstr>
      <vt:lpstr>A125576656K_Data</vt:lpstr>
      <vt:lpstr>A125576656K_Latest</vt:lpstr>
      <vt:lpstr>A125576664K</vt:lpstr>
      <vt:lpstr>A125576664K_Data</vt:lpstr>
      <vt:lpstr>A125576664K_Latest</vt:lpstr>
      <vt:lpstr>A125576672K</vt:lpstr>
      <vt:lpstr>A125576672K_Data</vt:lpstr>
      <vt:lpstr>A125576672K_Latest</vt:lpstr>
      <vt:lpstr>A125576680K</vt:lpstr>
      <vt:lpstr>A125576680K_Data</vt:lpstr>
      <vt:lpstr>A125576680K_Latest</vt:lpstr>
      <vt:lpstr>A125576688C</vt:lpstr>
      <vt:lpstr>A125576688C_Data</vt:lpstr>
      <vt:lpstr>A125576688C_Latest</vt:lpstr>
      <vt:lpstr>A125576696C</vt:lpstr>
      <vt:lpstr>A125576696C_Data</vt:lpstr>
      <vt:lpstr>A125576696C_Latest</vt:lpstr>
      <vt:lpstr>A125576704T</vt:lpstr>
      <vt:lpstr>A125576704T_Data</vt:lpstr>
      <vt:lpstr>A125576704T_Latest</vt:lpstr>
      <vt:lpstr>A125576712T</vt:lpstr>
      <vt:lpstr>A125576712T_Data</vt:lpstr>
      <vt:lpstr>A125576712T_Latest</vt:lpstr>
      <vt:lpstr>A125576720T</vt:lpstr>
      <vt:lpstr>A125576720T_Data</vt:lpstr>
      <vt:lpstr>A125576720T_Latest</vt:lpstr>
      <vt:lpstr>A125576728K</vt:lpstr>
      <vt:lpstr>A125576728K_Data</vt:lpstr>
      <vt:lpstr>A125576728K_Latest</vt:lpstr>
      <vt:lpstr>A125576736K</vt:lpstr>
      <vt:lpstr>A125576736K_Data</vt:lpstr>
      <vt:lpstr>A125576736K_Latest</vt:lpstr>
      <vt:lpstr>A125576744K</vt:lpstr>
      <vt:lpstr>A125576744K_Data</vt:lpstr>
      <vt:lpstr>A125576744K_Latest</vt:lpstr>
      <vt:lpstr>A125576752K</vt:lpstr>
      <vt:lpstr>A125576752K_Data</vt:lpstr>
      <vt:lpstr>A125576752K_Latest</vt:lpstr>
      <vt:lpstr>A125576760K</vt:lpstr>
      <vt:lpstr>A125576760K_Data</vt:lpstr>
      <vt:lpstr>A125576760K_Latest</vt:lpstr>
      <vt:lpstr>A125576768C</vt:lpstr>
      <vt:lpstr>A125576768C_Data</vt:lpstr>
      <vt:lpstr>A125576768C_Latest</vt:lpstr>
      <vt:lpstr>A125576776C</vt:lpstr>
      <vt:lpstr>A125576776C_Data</vt:lpstr>
      <vt:lpstr>A125576776C_Latest</vt:lpstr>
      <vt:lpstr>A125576784C</vt:lpstr>
      <vt:lpstr>A125576784C_Data</vt:lpstr>
      <vt:lpstr>A125576784C_Latest</vt:lpstr>
      <vt:lpstr>A125576792C</vt:lpstr>
      <vt:lpstr>A125576792C_Data</vt:lpstr>
      <vt:lpstr>A125576792C_Latest</vt:lpstr>
      <vt:lpstr>A125576800T</vt:lpstr>
      <vt:lpstr>A125576800T_Data</vt:lpstr>
      <vt:lpstr>A125576800T_Latest</vt:lpstr>
      <vt:lpstr>A125576808K</vt:lpstr>
      <vt:lpstr>A125576808K_Data</vt:lpstr>
      <vt:lpstr>A125576808K_Latest</vt:lpstr>
      <vt:lpstr>A125576816K</vt:lpstr>
      <vt:lpstr>A125576816K_Data</vt:lpstr>
      <vt:lpstr>A125576816K_Latest</vt:lpstr>
      <vt:lpstr>A125576824K</vt:lpstr>
      <vt:lpstr>A125576824K_Data</vt:lpstr>
      <vt:lpstr>A125576824K_Latest</vt:lpstr>
      <vt:lpstr>A125576832K</vt:lpstr>
      <vt:lpstr>A125576832K_Data</vt:lpstr>
      <vt:lpstr>A125576832K_Latest</vt:lpstr>
      <vt:lpstr>A125576840K</vt:lpstr>
      <vt:lpstr>A125576840K_Data</vt:lpstr>
      <vt:lpstr>A125576840K_Latest</vt:lpstr>
      <vt:lpstr>A125576848C</vt:lpstr>
      <vt:lpstr>A125576848C_Data</vt:lpstr>
      <vt:lpstr>A125576848C_Latest</vt:lpstr>
      <vt:lpstr>A125576856C</vt:lpstr>
      <vt:lpstr>A125576856C_Data</vt:lpstr>
      <vt:lpstr>A125576856C_Latest</vt:lpstr>
      <vt:lpstr>A125576864C</vt:lpstr>
      <vt:lpstr>A125576864C_Data</vt:lpstr>
      <vt:lpstr>A125576864C_Latest</vt:lpstr>
      <vt:lpstr>A125576872C</vt:lpstr>
      <vt:lpstr>A125576872C_Data</vt:lpstr>
      <vt:lpstr>A125576872C_Latest</vt:lpstr>
      <vt:lpstr>A125576880C</vt:lpstr>
      <vt:lpstr>A125576880C_Data</vt:lpstr>
      <vt:lpstr>A125576880C_Latest</vt:lpstr>
      <vt:lpstr>A125576888W</vt:lpstr>
      <vt:lpstr>A125576888W_Data</vt:lpstr>
      <vt:lpstr>A125576888W_Latest</vt:lpstr>
      <vt:lpstr>A125576896W</vt:lpstr>
      <vt:lpstr>A125576896W_Data</vt:lpstr>
      <vt:lpstr>A125576896W_Latest</vt:lpstr>
      <vt:lpstr>A125576904K</vt:lpstr>
      <vt:lpstr>A125576904K_Data</vt:lpstr>
      <vt:lpstr>A125576904K_Latest</vt:lpstr>
      <vt:lpstr>A125576912K</vt:lpstr>
      <vt:lpstr>A125576912K_Data</vt:lpstr>
      <vt:lpstr>A125576912K_Latest</vt:lpstr>
      <vt:lpstr>A125576920K</vt:lpstr>
      <vt:lpstr>A125576920K_Data</vt:lpstr>
      <vt:lpstr>A125576920K_Latest</vt:lpstr>
      <vt:lpstr>A125576928C</vt:lpstr>
      <vt:lpstr>A125576928C_Data</vt:lpstr>
      <vt:lpstr>A125576928C_Latest</vt:lpstr>
      <vt:lpstr>A125576936C</vt:lpstr>
      <vt:lpstr>A125576936C_Data</vt:lpstr>
      <vt:lpstr>A125576936C_Latest</vt:lpstr>
      <vt:lpstr>A125576944C</vt:lpstr>
      <vt:lpstr>A125576944C_Data</vt:lpstr>
      <vt:lpstr>A125576944C_Latest</vt:lpstr>
      <vt:lpstr>A125576952C</vt:lpstr>
      <vt:lpstr>A125576952C_Data</vt:lpstr>
      <vt:lpstr>A125576952C_Latest</vt:lpstr>
      <vt:lpstr>A125576960C</vt:lpstr>
      <vt:lpstr>A125576960C_Data</vt:lpstr>
      <vt:lpstr>A125576960C_Latest</vt:lpstr>
      <vt:lpstr>A125576968W</vt:lpstr>
      <vt:lpstr>A125576968W_Data</vt:lpstr>
      <vt:lpstr>A125576968W_Latest</vt:lpstr>
      <vt:lpstr>A125576976W</vt:lpstr>
      <vt:lpstr>A125576976W_Data</vt:lpstr>
      <vt:lpstr>A125576976W_Latest</vt:lpstr>
      <vt:lpstr>A125576984W</vt:lpstr>
      <vt:lpstr>A125576984W_Data</vt:lpstr>
      <vt:lpstr>A125576984W_Latest</vt:lpstr>
      <vt:lpstr>A125576992W</vt:lpstr>
      <vt:lpstr>A125576992W_Data</vt:lpstr>
      <vt:lpstr>A125576992W_Latest</vt:lpstr>
      <vt:lpstr>A125577000L</vt:lpstr>
      <vt:lpstr>A125577000L_Data</vt:lpstr>
      <vt:lpstr>A125577000L_Latest</vt:lpstr>
      <vt:lpstr>A125577008F</vt:lpstr>
      <vt:lpstr>A125577008F_Data</vt:lpstr>
      <vt:lpstr>A125577008F_Latest</vt:lpstr>
      <vt:lpstr>A125577016F</vt:lpstr>
      <vt:lpstr>A125577016F_Data</vt:lpstr>
      <vt:lpstr>A125577016F_Latest</vt:lpstr>
      <vt:lpstr>A125577024F</vt:lpstr>
      <vt:lpstr>A125577024F_Data</vt:lpstr>
      <vt:lpstr>A125577024F_Latest</vt:lpstr>
      <vt:lpstr>A125577032F</vt:lpstr>
      <vt:lpstr>A125577032F_Data</vt:lpstr>
      <vt:lpstr>A125577032F_Latest</vt:lpstr>
      <vt:lpstr>A125577040F</vt:lpstr>
      <vt:lpstr>A125577040F_Data</vt:lpstr>
      <vt:lpstr>A125577040F_Latest</vt:lpstr>
      <vt:lpstr>A125577048X</vt:lpstr>
      <vt:lpstr>A125577048X_Data</vt:lpstr>
      <vt:lpstr>A125577048X_Latest</vt:lpstr>
      <vt:lpstr>A125577056X</vt:lpstr>
      <vt:lpstr>A125577056X_Data</vt:lpstr>
      <vt:lpstr>A125577056X_Latest</vt:lpstr>
      <vt:lpstr>A125577064X</vt:lpstr>
      <vt:lpstr>A125577064X_Data</vt:lpstr>
      <vt:lpstr>A125577064X_Latest</vt:lpstr>
      <vt:lpstr>A125577072X</vt:lpstr>
      <vt:lpstr>A125577072X_Data</vt:lpstr>
      <vt:lpstr>A125577072X_Latest</vt:lpstr>
      <vt:lpstr>A125577080X</vt:lpstr>
      <vt:lpstr>A125577080X_Data</vt:lpstr>
      <vt:lpstr>A125577080X_Latest</vt:lpstr>
      <vt:lpstr>A125577088T</vt:lpstr>
      <vt:lpstr>A125577088T_Data</vt:lpstr>
      <vt:lpstr>A125577088T_Latest</vt:lpstr>
      <vt:lpstr>A125577096T</vt:lpstr>
      <vt:lpstr>A125577096T_Data</vt:lpstr>
      <vt:lpstr>A125577096T_Latest</vt:lpstr>
      <vt:lpstr>A125577104F</vt:lpstr>
      <vt:lpstr>A125577104F_Data</vt:lpstr>
      <vt:lpstr>A125577104F_Latest</vt:lpstr>
      <vt:lpstr>A125577112F</vt:lpstr>
      <vt:lpstr>A125577112F_Data</vt:lpstr>
      <vt:lpstr>A125577112F_Latest</vt:lpstr>
      <vt:lpstr>A125577120F</vt:lpstr>
      <vt:lpstr>A125577120F_Data</vt:lpstr>
      <vt:lpstr>A125577120F_Latest</vt:lpstr>
      <vt:lpstr>A125577128X</vt:lpstr>
      <vt:lpstr>A125577128X_Data</vt:lpstr>
      <vt:lpstr>A125577128X_Latest</vt:lpstr>
      <vt:lpstr>A125577136X</vt:lpstr>
      <vt:lpstr>A125577136X_Data</vt:lpstr>
      <vt:lpstr>A125577136X_Latest</vt:lpstr>
      <vt:lpstr>A125577144X</vt:lpstr>
      <vt:lpstr>A125577144X_Data</vt:lpstr>
      <vt:lpstr>A125577144X_Latest</vt:lpstr>
      <vt:lpstr>A125577152X</vt:lpstr>
      <vt:lpstr>A125577152X_Data</vt:lpstr>
      <vt:lpstr>A125577152X_Latest</vt:lpstr>
      <vt:lpstr>A125577160X</vt:lpstr>
      <vt:lpstr>A125577160X_Data</vt:lpstr>
      <vt:lpstr>A125577160X_Latest</vt:lpstr>
      <vt:lpstr>A125577168T</vt:lpstr>
      <vt:lpstr>A125577168T_Data</vt:lpstr>
      <vt:lpstr>A125577168T_Latest</vt:lpstr>
      <vt:lpstr>A125577176T</vt:lpstr>
      <vt:lpstr>A125577176T_Data</vt:lpstr>
      <vt:lpstr>A125577176T_Latest</vt:lpstr>
      <vt:lpstr>A125577184T</vt:lpstr>
      <vt:lpstr>A125577184T_Data</vt:lpstr>
      <vt:lpstr>A125577184T_Latest</vt:lpstr>
      <vt:lpstr>A125577192T</vt:lpstr>
      <vt:lpstr>A125577192T_Data</vt:lpstr>
      <vt:lpstr>A125577192T_Latest</vt:lpstr>
      <vt:lpstr>A125577200F</vt:lpstr>
      <vt:lpstr>A125577200F_Data</vt:lpstr>
      <vt:lpstr>A125577200F_Latest</vt:lpstr>
      <vt:lpstr>A125577208X</vt:lpstr>
      <vt:lpstr>A125577208X_Data</vt:lpstr>
      <vt:lpstr>A125577208X_Latest</vt:lpstr>
      <vt:lpstr>A125577216X</vt:lpstr>
      <vt:lpstr>A125577216X_Data</vt:lpstr>
      <vt:lpstr>A125577216X_Latest</vt:lpstr>
      <vt:lpstr>A125577224X</vt:lpstr>
      <vt:lpstr>A125577224X_Data</vt:lpstr>
      <vt:lpstr>A125577224X_Latest</vt:lpstr>
      <vt:lpstr>A125577232X</vt:lpstr>
      <vt:lpstr>A125577232X_Data</vt:lpstr>
      <vt:lpstr>A125577232X_Latest</vt:lpstr>
      <vt:lpstr>A125577240X</vt:lpstr>
      <vt:lpstr>A125577240X_Data</vt:lpstr>
      <vt:lpstr>A125577240X_Latest</vt:lpstr>
      <vt:lpstr>A125577248T</vt:lpstr>
      <vt:lpstr>A125577248T_Data</vt:lpstr>
      <vt:lpstr>A125577248T_Latest</vt:lpstr>
      <vt:lpstr>A125577256T</vt:lpstr>
      <vt:lpstr>A125577256T_Data</vt:lpstr>
      <vt:lpstr>A125577256T_Latest</vt:lpstr>
      <vt:lpstr>A125577264T</vt:lpstr>
      <vt:lpstr>A125577264T_Data</vt:lpstr>
      <vt:lpstr>A125577264T_Latest</vt:lpstr>
      <vt:lpstr>A125577272T</vt:lpstr>
      <vt:lpstr>A125577272T_Data</vt:lpstr>
      <vt:lpstr>A125577272T_Latest</vt:lpstr>
      <vt:lpstr>A125577280T</vt:lpstr>
      <vt:lpstr>A125577280T_Data</vt:lpstr>
      <vt:lpstr>A125577280T_Latest</vt:lpstr>
      <vt:lpstr>A125577288K</vt:lpstr>
      <vt:lpstr>A125577288K_Data</vt:lpstr>
      <vt:lpstr>A125577288K_Latest</vt:lpstr>
      <vt:lpstr>A125577296K</vt:lpstr>
      <vt:lpstr>A125577296K_Data</vt:lpstr>
      <vt:lpstr>A125577296K_Latest</vt:lpstr>
      <vt:lpstr>A125577304X</vt:lpstr>
      <vt:lpstr>A125577304X_Data</vt:lpstr>
      <vt:lpstr>A125577304X_Latest</vt:lpstr>
      <vt:lpstr>A125577312X</vt:lpstr>
      <vt:lpstr>A125577312X_Data</vt:lpstr>
      <vt:lpstr>A125577312X_Latest</vt:lpstr>
      <vt:lpstr>A125577320X</vt:lpstr>
      <vt:lpstr>A125577320X_Data</vt:lpstr>
      <vt:lpstr>A125577320X_Latest</vt:lpstr>
      <vt:lpstr>A125577328T</vt:lpstr>
      <vt:lpstr>A125577328T_Data</vt:lpstr>
      <vt:lpstr>A125577328T_Latest</vt:lpstr>
      <vt:lpstr>A125577336T</vt:lpstr>
      <vt:lpstr>A125577336T_Data</vt:lpstr>
      <vt:lpstr>A125577336T_Latest</vt:lpstr>
      <vt:lpstr>A125577344T</vt:lpstr>
      <vt:lpstr>A125577344T_Data</vt:lpstr>
      <vt:lpstr>A125577344T_Latest</vt:lpstr>
      <vt:lpstr>A125577352T</vt:lpstr>
      <vt:lpstr>A125577352T_Data</vt:lpstr>
      <vt:lpstr>A125577352T_Latest</vt:lpstr>
      <vt:lpstr>A125577360T</vt:lpstr>
      <vt:lpstr>A125577360T_Data</vt:lpstr>
      <vt:lpstr>A125577360T_Latest</vt:lpstr>
      <vt:lpstr>A125577368K</vt:lpstr>
      <vt:lpstr>A125577368K_Data</vt:lpstr>
      <vt:lpstr>A125577368K_Latest</vt:lpstr>
      <vt:lpstr>A125577376K</vt:lpstr>
      <vt:lpstr>A125577376K_Data</vt:lpstr>
      <vt:lpstr>A125577376K_Latest</vt:lpstr>
      <vt:lpstr>A125577384K</vt:lpstr>
      <vt:lpstr>A125577384K_Data</vt:lpstr>
      <vt:lpstr>A125577384K_Latest</vt:lpstr>
      <vt:lpstr>A125577392K</vt:lpstr>
      <vt:lpstr>A125577392K_Data</vt:lpstr>
      <vt:lpstr>A125577392K_Latest</vt:lpstr>
      <vt:lpstr>A125577400X</vt:lpstr>
      <vt:lpstr>A125577400X_Data</vt:lpstr>
      <vt:lpstr>A125577400X_Latest</vt:lpstr>
      <vt:lpstr>A125577408T</vt:lpstr>
      <vt:lpstr>A125577408T_Data</vt:lpstr>
      <vt:lpstr>A125577408T_Latest</vt:lpstr>
      <vt:lpstr>A125577416T</vt:lpstr>
      <vt:lpstr>A125577416T_Data</vt:lpstr>
      <vt:lpstr>A125577416T_Latest</vt:lpstr>
      <vt:lpstr>A125577424T</vt:lpstr>
      <vt:lpstr>A125577424T_Data</vt:lpstr>
      <vt:lpstr>A125577424T_Latest</vt:lpstr>
      <vt:lpstr>A125577432T</vt:lpstr>
      <vt:lpstr>A125577432T_Data</vt:lpstr>
      <vt:lpstr>A125577432T_Latest</vt:lpstr>
      <vt:lpstr>A125577440T</vt:lpstr>
      <vt:lpstr>A125577440T_Data</vt:lpstr>
      <vt:lpstr>A125577440T_Latest</vt:lpstr>
      <vt:lpstr>A125577448K</vt:lpstr>
      <vt:lpstr>A125577448K_Data</vt:lpstr>
      <vt:lpstr>A125577448K_Latest</vt:lpstr>
      <vt:lpstr>A125577456K</vt:lpstr>
      <vt:lpstr>A125577456K_Data</vt:lpstr>
      <vt:lpstr>A125577456K_Latest</vt:lpstr>
      <vt:lpstr>A125577464K</vt:lpstr>
      <vt:lpstr>A125577464K_Data</vt:lpstr>
      <vt:lpstr>A125577464K_Latest</vt:lpstr>
      <vt:lpstr>A125577472K</vt:lpstr>
      <vt:lpstr>A125577472K_Data</vt:lpstr>
      <vt:lpstr>A125577472K_Latest</vt:lpstr>
      <vt:lpstr>A125577480K</vt:lpstr>
      <vt:lpstr>A125577480K_Data</vt:lpstr>
      <vt:lpstr>A125577480K_Latest</vt:lpstr>
      <vt:lpstr>A125577488C</vt:lpstr>
      <vt:lpstr>A125577488C_Data</vt:lpstr>
      <vt:lpstr>A125577488C_Latest</vt:lpstr>
      <vt:lpstr>A125577496C</vt:lpstr>
      <vt:lpstr>A125577496C_Data</vt:lpstr>
      <vt:lpstr>A125577496C_Latest</vt:lpstr>
      <vt:lpstr>A125577504T</vt:lpstr>
      <vt:lpstr>A125577504T_Data</vt:lpstr>
      <vt:lpstr>A125577504T_Latest</vt:lpstr>
      <vt:lpstr>A125577512T</vt:lpstr>
      <vt:lpstr>A125577512T_Data</vt:lpstr>
      <vt:lpstr>A125577512T_Latest</vt:lpstr>
      <vt:lpstr>A125577520T</vt:lpstr>
      <vt:lpstr>A125577520T_Data</vt:lpstr>
      <vt:lpstr>A125577520T_Latest</vt:lpstr>
      <vt:lpstr>A125577528K</vt:lpstr>
      <vt:lpstr>A125577528K_Data</vt:lpstr>
      <vt:lpstr>A125577528K_Latest</vt:lpstr>
      <vt:lpstr>A125577536K</vt:lpstr>
      <vt:lpstr>A125577536K_Data</vt:lpstr>
      <vt:lpstr>A125577536K_Latest</vt:lpstr>
      <vt:lpstr>A125577544K</vt:lpstr>
      <vt:lpstr>A125577544K_Data</vt:lpstr>
      <vt:lpstr>A125577544K_Latest</vt:lpstr>
      <vt:lpstr>A125577552K</vt:lpstr>
      <vt:lpstr>A125577552K_Data</vt:lpstr>
      <vt:lpstr>A125577552K_Latest</vt:lpstr>
      <vt:lpstr>A125577560K</vt:lpstr>
      <vt:lpstr>A125577560K_Data</vt:lpstr>
      <vt:lpstr>A125577560K_Latest</vt:lpstr>
      <vt:lpstr>A125577568C</vt:lpstr>
      <vt:lpstr>A125577568C_Data</vt:lpstr>
      <vt:lpstr>A125577568C_Latest</vt:lpstr>
      <vt:lpstr>A125577576C</vt:lpstr>
      <vt:lpstr>A125577576C_Data</vt:lpstr>
      <vt:lpstr>A125577576C_Latest</vt:lpstr>
      <vt:lpstr>A125577584C</vt:lpstr>
      <vt:lpstr>A125577584C_Data</vt:lpstr>
      <vt:lpstr>A125577584C_Latest</vt:lpstr>
      <vt:lpstr>A125577592C</vt:lpstr>
      <vt:lpstr>A125577592C_Data</vt:lpstr>
      <vt:lpstr>A125577592C_Latest</vt:lpstr>
      <vt:lpstr>A125577600T</vt:lpstr>
      <vt:lpstr>A125577600T_Data</vt:lpstr>
      <vt:lpstr>A125577600T_Latest</vt:lpstr>
      <vt:lpstr>A125577608K</vt:lpstr>
      <vt:lpstr>A125577608K_Data</vt:lpstr>
      <vt:lpstr>A125577608K_Latest</vt:lpstr>
      <vt:lpstr>A125577616K</vt:lpstr>
      <vt:lpstr>A125577616K_Data</vt:lpstr>
      <vt:lpstr>A125577616K_Latest</vt:lpstr>
      <vt:lpstr>A125577624K</vt:lpstr>
      <vt:lpstr>A125577624K_Data</vt:lpstr>
      <vt:lpstr>A125577624K_Latest</vt:lpstr>
      <vt:lpstr>A125577632K</vt:lpstr>
      <vt:lpstr>A125577632K_Data</vt:lpstr>
      <vt:lpstr>A125577632K_Latest</vt:lpstr>
      <vt:lpstr>A125577640K</vt:lpstr>
      <vt:lpstr>A125577640K_Data</vt:lpstr>
      <vt:lpstr>A125577640K_Latest</vt:lpstr>
      <vt:lpstr>A125577648C</vt:lpstr>
      <vt:lpstr>A125577648C_Data</vt:lpstr>
      <vt:lpstr>A125577648C_Latest</vt:lpstr>
      <vt:lpstr>A125577656C</vt:lpstr>
      <vt:lpstr>A125577656C_Data</vt:lpstr>
      <vt:lpstr>A125577656C_Latest</vt:lpstr>
      <vt:lpstr>A125577664C</vt:lpstr>
      <vt:lpstr>A125577664C_Data</vt:lpstr>
      <vt:lpstr>A125577664C_Latest</vt:lpstr>
      <vt:lpstr>A125577672C</vt:lpstr>
      <vt:lpstr>A125577672C_Data</vt:lpstr>
      <vt:lpstr>A125577672C_Latest</vt:lpstr>
      <vt:lpstr>A125577680C</vt:lpstr>
      <vt:lpstr>A125577680C_Data</vt:lpstr>
      <vt:lpstr>A125577680C_Latest</vt:lpstr>
      <vt:lpstr>A125577688W</vt:lpstr>
      <vt:lpstr>A125577688W_Data</vt:lpstr>
      <vt:lpstr>A125577688W_Latest</vt:lpstr>
      <vt:lpstr>A125577696W</vt:lpstr>
      <vt:lpstr>A125577696W_Data</vt:lpstr>
      <vt:lpstr>A125577696W_Latest</vt:lpstr>
      <vt:lpstr>A125577704K</vt:lpstr>
      <vt:lpstr>A125577704K_Data</vt:lpstr>
      <vt:lpstr>A125577704K_Latest</vt:lpstr>
      <vt:lpstr>A125577712K</vt:lpstr>
      <vt:lpstr>A125577712K_Data</vt:lpstr>
      <vt:lpstr>A125577712K_Latest</vt:lpstr>
      <vt:lpstr>A125577720K</vt:lpstr>
      <vt:lpstr>A125577720K_Data</vt:lpstr>
      <vt:lpstr>A125577720K_Latest</vt:lpstr>
      <vt:lpstr>A125577728C</vt:lpstr>
      <vt:lpstr>A125577728C_Data</vt:lpstr>
      <vt:lpstr>A125577728C_Latest</vt:lpstr>
      <vt:lpstr>A125577736C</vt:lpstr>
      <vt:lpstr>A125577736C_Data</vt:lpstr>
      <vt:lpstr>A125577736C_Latest</vt:lpstr>
      <vt:lpstr>A125577744C</vt:lpstr>
      <vt:lpstr>A125577744C_Data</vt:lpstr>
      <vt:lpstr>A125577744C_Latest</vt:lpstr>
      <vt:lpstr>A125577752C</vt:lpstr>
      <vt:lpstr>A125577752C_Data</vt:lpstr>
      <vt:lpstr>A125577752C_Latest</vt:lpstr>
      <vt:lpstr>A125577760C</vt:lpstr>
      <vt:lpstr>A125577760C_Data</vt:lpstr>
      <vt:lpstr>A125577760C_Latest</vt:lpstr>
      <vt:lpstr>A125577768W</vt:lpstr>
      <vt:lpstr>A125577768W_Data</vt:lpstr>
      <vt:lpstr>A125577768W_Latest</vt:lpstr>
      <vt:lpstr>A125577776W</vt:lpstr>
      <vt:lpstr>A125577776W_Data</vt:lpstr>
      <vt:lpstr>A125577776W_Latest</vt:lpstr>
      <vt:lpstr>A125577784W</vt:lpstr>
      <vt:lpstr>A125577784W_Data</vt:lpstr>
      <vt:lpstr>A125577784W_Latest</vt:lpstr>
      <vt:lpstr>A125577792W</vt:lpstr>
      <vt:lpstr>A125577792W_Data</vt:lpstr>
      <vt:lpstr>A125577792W_Latest</vt:lpstr>
      <vt:lpstr>A125577800K</vt:lpstr>
      <vt:lpstr>A125577800K_Data</vt:lpstr>
      <vt:lpstr>A125577800K_Latest</vt:lpstr>
      <vt:lpstr>A125577808C</vt:lpstr>
      <vt:lpstr>A125577808C_Data</vt:lpstr>
      <vt:lpstr>A125577808C_Latest</vt:lpstr>
      <vt:lpstr>A125577816C</vt:lpstr>
      <vt:lpstr>A125577816C_Data</vt:lpstr>
      <vt:lpstr>A125577816C_Latest</vt:lpstr>
      <vt:lpstr>A125577824C</vt:lpstr>
      <vt:lpstr>A125577824C_Data</vt:lpstr>
      <vt:lpstr>A125577824C_Latest</vt:lpstr>
      <vt:lpstr>A125577832C</vt:lpstr>
      <vt:lpstr>A125577832C_Data</vt:lpstr>
      <vt:lpstr>A125577832C_Latest</vt:lpstr>
      <vt:lpstr>A125577840C</vt:lpstr>
      <vt:lpstr>A125577840C_Data</vt:lpstr>
      <vt:lpstr>A125577840C_Latest</vt:lpstr>
      <vt:lpstr>A125577848W</vt:lpstr>
      <vt:lpstr>A125577848W_Data</vt:lpstr>
      <vt:lpstr>A125577848W_Latest</vt:lpstr>
      <vt:lpstr>A125577856W</vt:lpstr>
      <vt:lpstr>A125577856W_Data</vt:lpstr>
      <vt:lpstr>A125577856W_Latest</vt:lpstr>
      <vt:lpstr>A125577864W</vt:lpstr>
      <vt:lpstr>A125577864W_Data</vt:lpstr>
      <vt:lpstr>A125577864W_Latest</vt:lpstr>
      <vt:lpstr>A125577872W</vt:lpstr>
      <vt:lpstr>A125577872W_Data</vt:lpstr>
      <vt:lpstr>A125577872W_Latest</vt:lpstr>
      <vt:lpstr>A125577880W</vt:lpstr>
      <vt:lpstr>A125577880W_Data</vt:lpstr>
      <vt:lpstr>A125577880W_Latest</vt:lpstr>
      <vt:lpstr>A125577888R</vt:lpstr>
      <vt:lpstr>A125577888R_Data</vt:lpstr>
      <vt:lpstr>A125577888R_Latest</vt:lpstr>
      <vt:lpstr>A125577896R</vt:lpstr>
      <vt:lpstr>A125577896R_Data</vt:lpstr>
      <vt:lpstr>A125577896R_Latest</vt:lpstr>
      <vt:lpstr>A125577904C</vt:lpstr>
      <vt:lpstr>A125577904C_Data</vt:lpstr>
      <vt:lpstr>A125577904C_Latest</vt:lpstr>
      <vt:lpstr>A125577912C</vt:lpstr>
      <vt:lpstr>A125577912C_Data</vt:lpstr>
      <vt:lpstr>A125577912C_Latest</vt:lpstr>
      <vt:lpstr>A125577920C</vt:lpstr>
      <vt:lpstr>A125577920C_Data</vt:lpstr>
      <vt:lpstr>A125577920C_Latest</vt:lpstr>
      <vt:lpstr>A125577928W</vt:lpstr>
      <vt:lpstr>A125577928W_Data</vt:lpstr>
      <vt:lpstr>A125577928W_Latest</vt:lpstr>
      <vt:lpstr>A125577936W</vt:lpstr>
      <vt:lpstr>A125577936W_Data</vt:lpstr>
      <vt:lpstr>A125577936W_Latest</vt:lpstr>
      <vt:lpstr>A125577944W</vt:lpstr>
      <vt:lpstr>A125577944W_Data</vt:lpstr>
      <vt:lpstr>A125577944W_Latest</vt:lpstr>
      <vt:lpstr>A125577952W</vt:lpstr>
      <vt:lpstr>A125577952W_Data</vt:lpstr>
      <vt:lpstr>A125577952W_Latest</vt:lpstr>
      <vt:lpstr>A125577960W</vt:lpstr>
      <vt:lpstr>A125577960W_Data</vt:lpstr>
      <vt:lpstr>A125577960W_Latest</vt:lpstr>
      <vt:lpstr>A125577968R</vt:lpstr>
      <vt:lpstr>A125577968R_Data</vt:lpstr>
      <vt:lpstr>A125577968R_Latest</vt:lpstr>
      <vt:lpstr>A125577976R</vt:lpstr>
      <vt:lpstr>A125577976R_Data</vt:lpstr>
      <vt:lpstr>A125577976R_Latest</vt:lpstr>
      <vt:lpstr>A125577984R</vt:lpstr>
      <vt:lpstr>A125577984R_Data</vt:lpstr>
      <vt:lpstr>A125577984R_Latest</vt:lpstr>
      <vt:lpstr>A125577992R</vt:lpstr>
      <vt:lpstr>A125577992R_Data</vt:lpstr>
      <vt:lpstr>A125577992R_Latest</vt:lpstr>
      <vt:lpstr>A125578000F</vt:lpstr>
      <vt:lpstr>A125578000F_Data</vt:lpstr>
      <vt:lpstr>A125578000F_Latest</vt:lpstr>
      <vt:lpstr>A125578008X</vt:lpstr>
      <vt:lpstr>A125578008X_Data</vt:lpstr>
      <vt:lpstr>A125578008X_Latest</vt:lpstr>
      <vt:lpstr>A125578016X</vt:lpstr>
      <vt:lpstr>A125578016X_Data</vt:lpstr>
      <vt:lpstr>A125578016X_Latest</vt:lpstr>
      <vt:lpstr>A125578024X</vt:lpstr>
      <vt:lpstr>A125578024X_Data</vt:lpstr>
      <vt:lpstr>A125578024X_Latest</vt:lpstr>
      <vt:lpstr>A125578032X</vt:lpstr>
      <vt:lpstr>A125578032X_Data</vt:lpstr>
      <vt:lpstr>A125578032X_Latest</vt:lpstr>
      <vt:lpstr>A125578040X</vt:lpstr>
      <vt:lpstr>A125578040X_Data</vt:lpstr>
      <vt:lpstr>A125578040X_Latest</vt:lpstr>
      <vt:lpstr>A125578048T</vt:lpstr>
      <vt:lpstr>A125578048T_Data</vt:lpstr>
      <vt:lpstr>A125578048T_Latest</vt:lpstr>
      <vt:lpstr>A125578056T</vt:lpstr>
      <vt:lpstr>A125578056T_Data</vt:lpstr>
      <vt:lpstr>A125578056T_Latest</vt:lpstr>
      <vt:lpstr>A125578064T</vt:lpstr>
      <vt:lpstr>A125578064T_Data</vt:lpstr>
      <vt:lpstr>A125578064T_Latest</vt:lpstr>
      <vt:lpstr>A125578072T</vt:lpstr>
      <vt:lpstr>A125578072T_Data</vt:lpstr>
      <vt:lpstr>A125578072T_Latest</vt:lpstr>
      <vt:lpstr>A125578080T</vt:lpstr>
      <vt:lpstr>A125578080T_Data</vt:lpstr>
      <vt:lpstr>A125578080T_Latest</vt:lpstr>
      <vt:lpstr>A125578088K</vt:lpstr>
      <vt:lpstr>A125578088K_Data</vt:lpstr>
      <vt:lpstr>A125578088K_Latest</vt:lpstr>
      <vt:lpstr>A125578096K</vt:lpstr>
      <vt:lpstr>A125578096K_Data</vt:lpstr>
      <vt:lpstr>A125578096K_Latest</vt:lpstr>
      <vt:lpstr>A125578104X</vt:lpstr>
      <vt:lpstr>A125578104X_Data</vt:lpstr>
      <vt:lpstr>A125578104X_Latest</vt:lpstr>
      <vt:lpstr>A125578112X</vt:lpstr>
      <vt:lpstr>A125578112X_Data</vt:lpstr>
      <vt:lpstr>A125578112X_Latest</vt:lpstr>
      <vt:lpstr>A125578120X</vt:lpstr>
      <vt:lpstr>A125578120X_Data</vt:lpstr>
      <vt:lpstr>A125578120X_Latest</vt:lpstr>
      <vt:lpstr>A125578128T</vt:lpstr>
      <vt:lpstr>A125578128T_Data</vt:lpstr>
      <vt:lpstr>A125578128T_Latest</vt:lpstr>
      <vt:lpstr>A125578136T</vt:lpstr>
      <vt:lpstr>A125578136T_Data</vt:lpstr>
      <vt:lpstr>A125578136T_Latest</vt:lpstr>
      <vt:lpstr>A125578144T</vt:lpstr>
      <vt:lpstr>A125578144T_Data</vt:lpstr>
      <vt:lpstr>A125578144T_Latest</vt:lpstr>
      <vt:lpstr>A125578152T</vt:lpstr>
      <vt:lpstr>A125578152T_Data</vt:lpstr>
      <vt:lpstr>A125578152T_Latest</vt:lpstr>
      <vt:lpstr>A125578160T</vt:lpstr>
      <vt:lpstr>A125578160T_Data</vt:lpstr>
      <vt:lpstr>A125578160T_Latest</vt:lpstr>
      <vt:lpstr>A125578168K</vt:lpstr>
      <vt:lpstr>A125578168K_Data</vt:lpstr>
      <vt:lpstr>A125578168K_Latest</vt:lpstr>
      <vt:lpstr>A125578176K</vt:lpstr>
      <vt:lpstr>A125578176K_Data</vt:lpstr>
      <vt:lpstr>A125578176K_Latest</vt:lpstr>
      <vt:lpstr>A125578184K</vt:lpstr>
      <vt:lpstr>A125578184K_Data</vt:lpstr>
      <vt:lpstr>A125578184K_Latest</vt:lpstr>
      <vt:lpstr>A125578192K</vt:lpstr>
      <vt:lpstr>A125578192K_Data</vt:lpstr>
      <vt:lpstr>A125578192K_Latest</vt:lpstr>
      <vt:lpstr>A125578200X</vt:lpstr>
      <vt:lpstr>A125578200X_Data</vt:lpstr>
      <vt:lpstr>A125578200X_Latest</vt:lpstr>
      <vt:lpstr>A125578208T</vt:lpstr>
      <vt:lpstr>A125578208T_Data</vt:lpstr>
      <vt:lpstr>A125578208T_Latest</vt:lpstr>
      <vt:lpstr>A125578216T</vt:lpstr>
      <vt:lpstr>A125578216T_Data</vt:lpstr>
      <vt:lpstr>A125578216T_Latest</vt:lpstr>
      <vt:lpstr>A125578224T</vt:lpstr>
      <vt:lpstr>A125578224T_Data</vt:lpstr>
      <vt:lpstr>A125578224T_Latest</vt:lpstr>
      <vt:lpstr>A125578232T</vt:lpstr>
      <vt:lpstr>A125578232T_Data</vt:lpstr>
      <vt:lpstr>A125578232T_Latest</vt:lpstr>
      <vt:lpstr>A125578240T</vt:lpstr>
      <vt:lpstr>A125578240T_Data</vt:lpstr>
      <vt:lpstr>A125578240T_Latest</vt:lpstr>
      <vt:lpstr>A125578248K</vt:lpstr>
      <vt:lpstr>A125578248K_Data</vt:lpstr>
      <vt:lpstr>A125578248K_Latest</vt:lpstr>
      <vt:lpstr>A125578256K</vt:lpstr>
      <vt:lpstr>A125578256K_Data</vt:lpstr>
      <vt:lpstr>A125578256K_Latest</vt:lpstr>
      <vt:lpstr>A125578264K</vt:lpstr>
      <vt:lpstr>A125578264K_Data</vt:lpstr>
      <vt:lpstr>A125578264K_Latest</vt:lpstr>
      <vt:lpstr>A125578272K</vt:lpstr>
      <vt:lpstr>A125578272K_Data</vt:lpstr>
      <vt:lpstr>A125578272K_Latest</vt:lpstr>
      <vt:lpstr>A125578280K</vt:lpstr>
      <vt:lpstr>A125578280K_Data</vt:lpstr>
      <vt:lpstr>A125578280K_Latest</vt:lpstr>
      <vt:lpstr>A125578288C</vt:lpstr>
      <vt:lpstr>A125578288C_Data</vt:lpstr>
      <vt:lpstr>A125578288C_Latest</vt:lpstr>
      <vt:lpstr>A125578296C</vt:lpstr>
      <vt:lpstr>A125578296C_Data</vt:lpstr>
      <vt:lpstr>A125578296C_Latest</vt:lpstr>
      <vt:lpstr>A125578304T</vt:lpstr>
      <vt:lpstr>A125578304T_Data</vt:lpstr>
      <vt:lpstr>A125578304T_Latest</vt:lpstr>
      <vt:lpstr>A125578312T</vt:lpstr>
      <vt:lpstr>A125578312T_Data</vt:lpstr>
      <vt:lpstr>A125578312T_Latest</vt:lpstr>
      <vt:lpstr>A125578320T</vt:lpstr>
      <vt:lpstr>A125578320T_Data</vt:lpstr>
      <vt:lpstr>A125578320T_Latest</vt:lpstr>
      <vt:lpstr>A125578328K</vt:lpstr>
      <vt:lpstr>A125578328K_Data</vt:lpstr>
      <vt:lpstr>A125578328K_Latest</vt:lpstr>
      <vt:lpstr>A125578336K</vt:lpstr>
      <vt:lpstr>A125578336K_Data</vt:lpstr>
      <vt:lpstr>A125578336K_Latest</vt:lpstr>
      <vt:lpstr>A125578344K</vt:lpstr>
      <vt:lpstr>A125578344K_Data</vt:lpstr>
      <vt:lpstr>A125578344K_Latest</vt:lpstr>
      <vt:lpstr>A125578352K</vt:lpstr>
      <vt:lpstr>A125578352K_Data</vt:lpstr>
      <vt:lpstr>A125578352K_Latest</vt:lpstr>
      <vt:lpstr>A125578360K</vt:lpstr>
      <vt:lpstr>A125578360K_Data</vt:lpstr>
      <vt:lpstr>A125578360K_Latest</vt:lpstr>
      <vt:lpstr>A125578368C</vt:lpstr>
      <vt:lpstr>A125578368C_Data</vt:lpstr>
      <vt:lpstr>A125578368C_Latest</vt:lpstr>
      <vt:lpstr>A125578376C</vt:lpstr>
      <vt:lpstr>A125578376C_Data</vt:lpstr>
      <vt:lpstr>A125578376C_Latest</vt:lpstr>
      <vt:lpstr>A125578384C</vt:lpstr>
      <vt:lpstr>A125578384C_Data</vt:lpstr>
      <vt:lpstr>A125578384C_Latest</vt:lpstr>
      <vt:lpstr>A125578392C</vt:lpstr>
      <vt:lpstr>A125578392C_Data</vt:lpstr>
      <vt:lpstr>A125578392C_Latest</vt:lpstr>
      <vt:lpstr>A125578400T</vt:lpstr>
      <vt:lpstr>A125578400T_Data</vt:lpstr>
      <vt:lpstr>A125578400T_Latest</vt:lpstr>
      <vt:lpstr>A125578408K</vt:lpstr>
      <vt:lpstr>A125578408K_Data</vt:lpstr>
      <vt:lpstr>A125578408K_Latest</vt:lpstr>
      <vt:lpstr>A125578416K</vt:lpstr>
      <vt:lpstr>A125578416K_Data</vt:lpstr>
      <vt:lpstr>A125578416K_Latest</vt:lpstr>
      <vt:lpstr>A125578424K</vt:lpstr>
      <vt:lpstr>A125578424K_Data</vt:lpstr>
      <vt:lpstr>A125578424K_Latest</vt:lpstr>
      <vt:lpstr>A125578432K</vt:lpstr>
      <vt:lpstr>A125578432K_Data</vt:lpstr>
      <vt:lpstr>A125578432K_Latest</vt:lpstr>
      <vt:lpstr>A125578440K</vt:lpstr>
      <vt:lpstr>A125578440K_Data</vt:lpstr>
      <vt:lpstr>A125578440K_Latest</vt:lpstr>
      <vt:lpstr>A125578448C</vt:lpstr>
      <vt:lpstr>A125578448C_Data</vt:lpstr>
      <vt:lpstr>A125578448C_Latest</vt:lpstr>
      <vt:lpstr>A125578456C</vt:lpstr>
      <vt:lpstr>A125578456C_Data</vt:lpstr>
      <vt:lpstr>A125578456C_Latest</vt:lpstr>
      <vt:lpstr>A125578464C</vt:lpstr>
      <vt:lpstr>A125578464C_Data</vt:lpstr>
      <vt:lpstr>A125578464C_Latest</vt:lpstr>
      <vt:lpstr>A125578472C</vt:lpstr>
      <vt:lpstr>A125578472C_Data</vt:lpstr>
      <vt:lpstr>A125578472C_Latest</vt:lpstr>
      <vt:lpstr>A125578480C</vt:lpstr>
      <vt:lpstr>A125578480C_Data</vt:lpstr>
      <vt:lpstr>A125578480C_Latest</vt:lpstr>
      <vt:lpstr>A125578488W</vt:lpstr>
      <vt:lpstr>A125578488W_Data</vt:lpstr>
      <vt:lpstr>A125578488W_Latest</vt:lpstr>
      <vt:lpstr>A125578496W</vt:lpstr>
      <vt:lpstr>A125578496W_Data</vt:lpstr>
      <vt:lpstr>A125578496W_Latest</vt:lpstr>
      <vt:lpstr>A125578504K</vt:lpstr>
      <vt:lpstr>A125578504K_Data</vt:lpstr>
      <vt:lpstr>A125578504K_Latest</vt:lpstr>
      <vt:lpstr>A125578512K</vt:lpstr>
      <vt:lpstr>A125578512K_Data</vt:lpstr>
      <vt:lpstr>A125578512K_Latest</vt:lpstr>
      <vt:lpstr>A125578520K</vt:lpstr>
      <vt:lpstr>A125578520K_Data</vt:lpstr>
      <vt:lpstr>A125578520K_Latest</vt:lpstr>
      <vt:lpstr>A125578528C</vt:lpstr>
      <vt:lpstr>A125578528C_Data</vt:lpstr>
      <vt:lpstr>A125578528C_Latest</vt:lpstr>
      <vt:lpstr>A125578536C</vt:lpstr>
      <vt:lpstr>A125578536C_Data</vt:lpstr>
      <vt:lpstr>A125578536C_Latest</vt:lpstr>
      <vt:lpstr>A125578544C</vt:lpstr>
      <vt:lpstr>A125578544C_Data</vt:lpstr>
      <vt:lpstr>A125578544C_Latest</vt:lpstr>
      <vt:lpstr>A125578552C</vt:lpstr>
      <vt:lpstr>A125578552C_Data</vt:lpstr>
      <vt:lpstr>A125578552C_Latest</vt:lpstr>
      <vt:lpstr>A125578560C</vt:lpstr>
      <vt:lpstr>A125578560C_Data</vt:lpstr>
      <vt:lpstr>A125578560C_Latest</vt:lpstr>
      <vt:lpstr>A125578568W</vt:lpstr>
      <vt:lpstr>A125578568W_Data</vt:lpstr>
      <vt:lpstr>A125578568W_Latest</vt:lpstr>
      <vt:lpstr>A125578576W</vt:lpstr>
      <vt:lpstr>A125578576W_Data</vt:lpstr>
      <vt:lpstr>A125578576W_Latest</vt:lpstr>
      <vt:lpstr>A125578584W</vt:lpstr>
      <vt:lpstr>A125578584W_Data</vt:lpstr>
      <vt:lpstr>A125578584W_Latest</vt:lpstr>
      <vt:lpstr>A125578592W</vt:lpstr>
      <vt:lpstr>A125578592W_Data</vt:lpstr>
      <vt:lpstr>A125578592W_Latest</vt:lpstr>
      <vt:lpstr>A125578600K</vt:lpstr>
      <vt:lpstr>A125578600K_Data</vt:lpstr>
      <vt:lpstr>A125578600K_Latest</vt:lpstr>
      <vt:lpstr>A125578608C</vt:lpstr>
      <vt:lpstr>A125578608C_Data</vt:lpstr>
      <vt:lpstr>A125578608C_Latest</vt:lpstr>
      <vt:lpstr>A125578616C</vt:lpstr>
      <vt:lpstr>A125578616C_Data</vt:lpstr>
      <vt:lpstr>A125578616C_Latest</vt:lpstr>
      <vt:lpstr>A125578624C</vt:lpstr>
      <vt:lpstr>A125578624C_Data</vt:lpstr>
      <vt:lpstr>A125578624C_Latest</vt:lpstr>
      <vt:lpstr>A125578632C</vt:lpstr>
      <vt:lpstr>A125578632C_Data</vt:lpstr>
      <vt:lpstr>A125578632C_Latest</vt:lpstr>
      <vt:lpstr>A125578640C</vt:lpstr>
      <vt:lpstr>A125578640C_Data</vt:lpstr>
      <vt:lpstr>A125578640C_Latest</vt:lpstr>
      <vt:lpstr>A125578648W</vt:lpstr>
      <vt:lpstr>A125578648W_Data</vt:lpstr>
      <vt:lpstr>A125578648W_Latest</vt:lpstr>
      <vt:lpstr>A125578656W</vt:lpstr>
      <vt:lpstr>A125578656W_Data</vt:lpstr>
      <vt:lpstr>A125578656W_Latest</vt:lpstr>
      <vt:lpstr>A125578664W</vt:lpstr>
      <vt:lpstr>A125578664W_Data</vt:lpstr>
      <vt:lpstr>A125578664W_Latest</vt:lpstr>
      <vt:lpstr>A125578672W</vt:lpstr>
      <vt:lpstr>A125578672W_Data</vt:lpstr>
      <vt:lpstr>A125578672W_Latest</vt:lpstr>
      <vt:lpstr>A125578680W</vt:lpstr>
      <vt:lpstr>A125578680W_Data</vt:lpstr>
      <vt:lpstr>A125578680W_Latest</vt:lpstr>
      <vt:lpstr>A125578688R</vt:lpstr>
      <vt:lpstr>A125578688R_Data</vt:lpstr>
      <vt:lpstr>A125578688R_Latest</vt:lpstr>
      <vt:lpstr>A125578696R</vt:lpstr>
      <vt:lpstr>A125578696R_Data</vt:lpstr>
      <vt:lpstr>A125578696R_Latest</vt:lpstr>
      <vt:lpstr>A125578704C</vt:lpstr>
      <vt:lpstr>A125578704C_Data</vt:lpstr>
      <vt:lpstr>A125578704C_Latest</vt:lpstr>
      <vt:lpstr>A125578712C</vt:lpstr>
      <vt:lpstr>A125578712C_Data</vt:lpstr>
      <vt:lpstr>A125578712C_Latest</vt:lpstr>
      <vt:lpstr>A125578720C</vt:lpstr>
      <vt:lpstr>A125578720C_Data</vt:lpstr>
      <vt:lpstr>A125578720C_Latest</vt:lpstr>
      <vt:lpstr>A125578728W</vt:lpstr>
      <vt:lpstr>A125578728W_Data</vt:lpstr>
      <vt:lpstr>A125578728W_Latest</vt:lpstr>
      <vt:lpstr>A125578736W</vt:lpstr>
      <vt:lpstr>A125578736W_Data</vt:lpstr>
      <vt:lpstr>A125578736W_Latest</vt:lpstr>
      <vt:lpstr>A125578744W</vt:lpstr>
      <vt:lpstr>A125578744W_Data</vt:lpstr>
      <vt:lpstr>A125578744W_Latest</vt:lpstr>
      <vt:lpstr>A125578752W</vt:lpstr>
      <vt:lpstr>A125578752W_Data</vt:lpstr>
      <vt:lpstr>A125578752W_Latest</vt:lpstr>
      <vt:lpstr>A125578760W</vt:lpstr>
      <vt:lpstr>A125578760W_Data</vt:lpstr>
      <vt:lpstr>A125578760W_Latest</vt:lpstr>
      <vt:lpstr>A125578768R</vt:lpstr>
      <vt:lpstr>A125578768R_Data</vt:lpstr>
      <vt:lpstr>A125578768R_Latest</vt:lpstr>
      <vt:lpstr>A125578776R</vt:lpstr>
      <vt:lpstr>A125578776R_Data</vt:lpstr>
      <vt:lpstr>A125578776R_Latest</vt:lpstr>
      <vt:lpstr>A125578784R</vt:lpstr>
      <vt:lpstr>A125578784R_Data</vt:lpstr>
      <vt:lpstr>A125578784R_Latest</vt:lpstr>
      <vt:lpstr>A125578792R</vt:lpstr>
      <vt:lpstr>A125578792R_Data</vt:lpstr>
      <vt:lpstr>A125578792R_Latest</vt:lpstr>
      <vt:lpstr>A125578800C</vt:lpstr>
      <vt:lpstr>A125578800C_Data</vt:lpstr>
      <vt:lpstr>A125578800C_Latest</vt:lpstr>
      <vt:lpstr>A125578808W</vt:lpstr>
      <vt:lpstr>A125578808W_Data</vt:lpstr>
      <vt:lpstr>A125578808W_Latest</vt:lpstr>
      <vt:lpstr>A125578816W</vt:lpstr>
      <vt:lpstr>A125578816W_Data</vt:lpstr>
      <vt:lpstr>A125578816W_Latest</vt:lpstr>
      <vt:lpstr>A125578824W</vt:lpstr>
      <vt:lpstr>A125578824W_Data</vt:lpstr>
      <vt:lpstr>A125578824W_Latest</vt:lpstr>
      <vt:lpstr>A125578832W</vt:lpstr>
      <vt:lpstr>A125578832W_Data</vt:lpstr>
      <vt:lpstr>A125578832W_Latest</vt:lpstr>
      <vt:lpstr>A125578840W</vt:lpstr>
      <vt:lpstr>A125578840W_Data</vt:lpstr>
      <vt:lpstr>A125578840W_Latest</vt:lpstr>
      <vt:lpstr>A125578848R</vt:lpstr>
      <vt:lpstr>A125578848R_Data</vt:lpstr>
      <vt:lpstr>A125578848R_Latest</vt:lpstr>
      <vt:lpstr>A125578856R</vt:lpstr>
      <vt:lpstr>A125578856R_Data</vt:lpstr>
      <vt:lpstr>A125578856R_Latest</vt:lpstr>
      <vt:lpstr>A125578864R</vt:lpstr>
      <vt:lpstr>A125578864R_Data</vt:lpstr>
      <vt:lpstr>A125578864R_Latest</vt:lpstr>
      <vt:lpstr>A125578872R</vt:lpstr>
      <vt:lpstr>A125578872R_Data</vt:lpstr>
      <vt:lpstr>A125578872R_Latest</vt:lpstr>
      <vt:lpstr>A125578880R</vt:lpstr>
      <vt:lpstr>A125578880R_Data</vt:lpstr>
      <vt:lpstr>A125578880R_Latest</vt:lpstr>
      <vt:lpstr>A125578888J</vt:lpstr>
      <vt:lpstr>A125578888J_Data</vt:lpstr>
      <vt:lpstr>A125578888J_Latest</vt:lpstr>
      <vt:lpstr>A125578896J</vt:lpstr>
      <vt:lpstr>A125578896J_Data</vt:lpstr>
      <vt:lpstr>A125578896J_Latest</vt:lpstr>
      <vt:lpstr>A125578904W</vt:lpstr>
      <vt:lpstr>A125578904W_Data</vt:lpstr>
      <vt:lpstr>A125578904W_Latest</vt:lpstr>
      <vt:lpstr>A125578912W</vt:lpstr>
      <vt:lpstr>A125578912W_Data</vt:lpstr>
      <vt:lpstr>A125578912W_Latest</vt:lpstr>
      <vt:lpstr>A125578920W</vt:lpstr>
      <vt:lpstr>A125578920W_Data</vt:lpstr>
      <vt:lpstr>A125578920W_Latest</vt:lpstr>
      <vt:lpstr>A125578928R</vt:lpstr>
      <vt:lpstr>A125578928R_Data</vt:lpstr>
      <vt:lpstr>A125578928R_Latest</vt:lpstr>
      <vt:lpstr>A125578936R</vt:lpstr>
      <vt:lpstr>A125578936R_Data</vt:lpstr>
      <vt:lpstr>A125578936R_Latest</vt:lpstr>
      <vt:lpstr>A125578944R</vt:lpstr>
      <vt:lpstr>A125578944R_Data</vt:lpstr>
      <vt:lpstr>A125578944R_Latest</vt:lpstr>
      <vt:lpstr>A125578952R</vt:lpstr>
      <vt:lpstr>A125578952R_Data</vt:lpstr>
      <vt:lpstr>A125578952R_Latest</vt:lpstr>
      <vt:lpstr>A125578960R</vt:lpstr>
      <vt:lpstr>A125578960R_Data</vt:lpstr>
      <vt:lpstr>A125578960R_Latest</vt:lpstr>
      <vt:lpstr>A125578968J</vt:lpstr>
      <vt:lpstr>A125578968J_Data</vt:lpstr>
      <vt:lpstr>A125578968J_Latest</vt:lpstr>
      <vt:lpstr>A125578976J</vt:lpstr>
      <vt:lpstr>A125578976J_Data</vt:lpstr>
      <vt:lpstr>A125578976J_Latest</vt:lpstr>
      <vt:lpstr>A125578984J</vt:lpstr>
      <vt:lpstr>A125578984J_Data</vt:lpstr>
      <vt:lpstr>A125578984J_Latest</vt:lpstr>
      <vt:lpstr>A125578992J</vt:lpstr>
      <vt:lpstr>A125578992J_Data</vt:lpstr>
      <vt:lpstr>A125578992J_Latest</vt:lpstr>
      <vt:lpstr>A125579000X</vt:lpstr>
      <vt:lpstr>A125579000X_Data</vt:lpstr>
      <vt:lpstr>A125579000X_Latest</vt:lpstr>
      <vt:lpstr>A125579008T</vt:lpstr>
      <vt:lpstr>A125579008T_Data</vt:lpstr>
      <vt:lpstr>A125579008T_Latest</vt:lpstr>
      <vt:lpstr>A125579016T</vt:lpstr>
      <vt:lpstr>A125579016T_Data</vt:lpstr>
      <vt:lpstr>A125579016T_Latest</vt:lpstr>
      <vt:lpstr>A125579024T</vt:lpstr>
      <vt:lpstr>A125579024T_Data</vt:lpstr>
      <vt:lpstr>A125579024T_Latest</vt:lpstr>
      <vt:lpstr>A125579032T</vt:lpstr>
      <vt:lpstr>A125579032T_Data</vt:lpstr>
      <vt:lpstr>A125579032T_Latest</vt:lpstr>
      <vt:lpstr>A125579040T</vt:lpstr>
      <vt:lpstr>A125579040T_Data</vt:lpstr>
      <vt:lpstr>A125579040T_Latest</vt:lpstr>
      <vt:lpstr>A125579048K</vt:lpstr>
      <vt:lpstr>A125579048K_Data</vt:lpstr>
      <vt:lpstr>A125579048K_Latest</vt:lpstr>
      <vt:lpstr>A125579056K</vt:lpstr>
      <vt:lpstr>A125579056K_Data</vt:lpstr>
      <vt:lpstr>A125579056K_Latest</vt:lpstr>
      <vt:lpstr>A125579064K</vt:lpstr>
      <vt:lpstr>A125579064K_Data</vt:lpstr>
      <vt:lpstr>A125579064K_Latest</vt:lpstr>
      <vt:lpstr>A125579072K</vt:lpstr>
      <vt:lpstr>A125579072K_Data</vt:lpstr>
      <vt:lpstr>A125579072K_Latest</vt:lpstr>
      <vt:lpstr>A125579080K</vt:lpstr>
      <vt:lpstr>A125579080K_Data</vt:lpstr>
      <vt:lpstr>A125579080K_Latest</vt:lpstr>
      <vt:lpstr>A125579088C</vt:lpstr>
      <vt:lpstr>A125579088C_Data</vt:lpstr>
      <vt:lpstr>A125579088C_Latest</vt:lpstr>
      <vt:lpstr>A125579096C</vt:lpstr>
      <vt:lpstr>A125579096C_Data</vt:lpstr>
      <vt:lpstr>A125579096C_Latest</vt:lpstr>
      <vt:lpstr>A125579104T</vt:lpstr>
      <vt:lpstr>A125579104T_Data</vt:lpstr>
      <vt:lpstr>A125579104T_Latest</vt:lpstr>
      <vt:lpstr>A125579112T</vt:lpstr>
      <vt:lpstr>A125579112T_Data</vt:lpstr>
      <vt:lpstr>A125579112T_Latest</vt:lpstr>
      <vt:lpstr>A125579120T</vt:lpstr>
      <vt:lpstr>A125579120T_Data</vt:lpstr>
      <vt:lpstr>A125579120T_Latest</vt:lpstr>
      <vt:lpstr>A125579128K</vt:lpstr>
      <vt:lpstr>A125579128K_Data</vt:lpstr>
      <vt:lpstr>A125579128K_Latest</vt:lpstr>
      <vt:lpstr>A125579136K</vt:lpstr>
      <vt:lpstr>A125579136K_Data</vt:lpstr>
      <vt:lpstr>A125579136K_Latest</vt:lpstr>
      <vt:lpstr>A125579144K</vt:lpstr>
      <vt:lpstr>A125579144K_Data</vt:lpstr>
      <vt:lpstr>A125579144K_Latest</vt:lpstr>
      <vt:lpstr>A125579152K</vt:lpstr>
      <vt:lpstr>A125579152K_Data</vt:lpstr>
      <vt:lpstr>A125579152K_Latest</vt:lpstr>
      <vt:lpstr>A125579160K</vt:lpstr>
      <vt:lpstr>A125579160K_Data</vt:lpstr>
      <vt:lpstr>A125579160K_Latest</vt:lpstr>
      <vt:lpstr>A125579168C</vt:lpstr>
      <vt:lpstr>A125579168C_Data</vt:lpstr>
      <vt:lpstr>A125579168C_Latest</vt:lpstr>
      <vt:lpstr>A125579176C</vt:lpstr>
      <vt:lpstr>A125579176C_Data</vt:lpstr>
      <vt:lpstr>A125579176C_Latest</vt:lpstr>
      <vt:lpstr>A125579184C</vt:lpstr>
      <vt:lpstr>A125579184C_Data</vt:lpstr>
      <vt:lpstr>A125579184C_Latest</vt:lpstr>
      <vt:lpstr>A125579192C</vt:lpstr>
      <vt:lpstr>A125579192C_Data</vt:lpstr>
      <vt:lpstr>A125579192C_Latest</vt:lpstr>
      <vt:lpstr>A125579200T</vt:lpstr>
      <vt:lpstr>A125579200T_Data</vt:lpstr>
      <vt:lpstr>A125579200T_Latest</vt:lpstr>
      <vt:lpstr>A125579208K</vt:lpstr>
      <vt:lpstr>A125579208K_Data</vt:lpstr>
      <vt:lpstr>A125579208K_Latest</vt:lpstr>
      <vt:lpstr>A125579216K</vt:lpstr>
      <vt:lpstr>A125579216K_Data</vt:lpstr>
      <vt:lpstr>A125579216K_Latest</vt:lpstr>
      <vt:lpstr>A125579224K</vt:lpstr>
      <vt:lpstr>A125579224K_Data</vt:lpstr>
      <vt:lpstr>A125579224K_Latest</vt:lpstr>
      <vt:lpstr>A125579232K</vt:lpstr>
      <vt:lpstr>A125579232K_Data</vt:lpstr>
      <vt:lpstr>A125579232K_Latest</vt:lpstr>
      <vt:lpstr>A125579240K</vt:lpstr>
      <vt:lpstr>A125579240K_Data</vt:lpstr>
      <vt:lpstr>A125579240K_Latest</vt:lpstr>
      <vt:lpstr>A125579248C</vt:lpstr>
      <vt:lpstr>A125579248C_Data</vt:lpstr>
      <vt:lpstr>A125579248C_Latest</vt:lpstr>
      <vt:lpstr>A125579256C</vt:lpstr>
      <vt:lpstr>A125579256C_Data</vt:lpstr>
      <vt:lpstr>A125579256C_Latest</vt:lpstr>
      <vt:lpstr>A125579264C</vt:lpstr>
      <vt:lpstr>A125579264C_Data</vt:lpstr>
      <vt:lpstr>A125579264C_Latest</vt:lpstr>
      <vt:lpstr>A125579272C</vt:lpstr>
      <vt:lpstr>A125579272C_Data</vt:lpstr>
      <vt:lpstr>A125579272C_Latest</vt:lpstr>
      <vt:lpstr>A125579280C</vt:lpstr>
      <vt:lpstr>A125579280C_Data</vt:lpstr>
      <vt:lpstr>A125579280C_Latest</vt:lpstr>
      <vt:lpstr>A125579288W</vt:lpstr>
      <vt:lpstr>A125579288W_Data</vt:lpstr>
      <vt:lpstr>A125579288W_Latest</vt:lpstr>
      <vt:lpstr>A125579296W</vt:lpstr>
      <vt:lpstr>A125579296W_Data</vt:lpstr>
      <vt:lpstr>A125579296W_Latest</vt:lpstr>
      <vt:lpstr>A125579304K</vt:lpstr>
      <vt:lpstr>A125579304K_Data</vt:lpstr>
      <vt:lpstr>A125579304K_Latest</vt:lpstr>
      <vt:lpstr>A125579312K</vt:lpstr>
      <vt:lpstr>A125579312K_Data</vt:lpstr>
      <vt:lpstr>A125579312K_Latest</vt:lpstr>
      <vt:lpstr>A125579320K</vt:lpstr>
      <vt:lpstr>A125579320K_Data</vt:lpstr>
      <vt:lpstr>A125579320K_Latest</vt:lpstr>
      <vt:lpstr>A125579328C</vt:lpstr>
      <vt:lpstr>A125579328C_Data</vt:lpstr>
      <vt:lpstr>A125579328C_Latest</vt:lpstr>
      <vt:lpstr>A125579336C</vt:lpstr>
      <vt:lpstr>A125579336C_Data</vt:lpstr>
      <vt:lpstr>A125579336C_Latest</vt:lpstr>
      <vt:lpstr>A125579344C</vt:lpstr>
      <vt:lpstr>A125579344C_Data</vt:lpstr>
      <vt:lpstr>A125579344C_Latest</vt:lpstr>
      <vt:lpstr>A125579352C</vt:lpstr>
      <vt:lpstr>A125579352C_Data</vt:lpstr>
      <vt:lpstr>A125579352C_Latest</vt:lpstr>
      <vt:lpstr>A125579360C</vt:lpstr>
      <vt:lpstr>A125579360C_Data</vt:lpstr>
      <vt:lpstr>A125579360C_Latest</vt:lpstr>
      <vt:lpstr>A125579368W</vt:lpstr>
      <vt:lpstr>A125579368W_Data</vt:lpstr>
      <vt:lpstr>A125579368W_Latest</vt:lpstr>
      <vt:lpstr>A125579369X</vt:lpstr>
      <vt:lpstr>A125579369X_Data</vt:lpstr>
      <vt:lpstr>A125579369X_Latest</vt:lpstr>
      <vt:lpstr>A125579376W</vt:lpstr>
      <vt:lpstr>A125579376W_Data</vt:lpstr>
      <vt:lpstr>A125579376W_Latest</vt:lpstr>
      <vt:lpstr>A125579377X</vt:lpstr>
      <vt:lpstr>A125579377X_Data</vt:lpstr>
      <vt:lpstr>A125579377X_Latest</vt:lpstr>
      <vt:lpstr>A125579384W</vt:lpstr>
      <vt:lpstr>A125579384W_Data</vt:lpstr>
      <vt:lpstr>A125579384W_Latest</vt:lpstr>
      <vt:lpstr>A125579385X</vt:lpstr>
      <vt:lpstr>A125579385X_Data</vt:lpstr>
      <vt:lpstr>A125579385X_Latest</vt:lpstr>
      <vt:lpstr>A125579392W</vt:lpstr>
      <vt:lpstr>A125579392W_Data</vt:lpstr>
      <vt:lpstr>A125579392W_Latest</vt:lpstr>
      <vt:lpstr>A125579393X</vt:lpstr>
      <vt:lpstr>A125579393X_Data</vt:lpstr>
      <vt:lpstr>A125579393X_Latest</vt:lpstr>
      <vt:lpstr>A125579400K</vt:lpstr>
      <vt:lpstr>A125579400K_Data</vt:lpstr>
      <vt:lpstr>A125579400K_Latest</vt:lpstr>
      <vt:lpstr>A125579401L</vt:lpstr>
      <vt:lpstr>A125579401L_Data</vt:lpstr>
      <vt:lpstr>A125579401L_Latest</vt:lpstr>
      <vt:lpstr>A125579408C</vt:lpstr>
      <vt:lpstr>A125579408C_Data</vt:lpstr>
      <vt:lpstr>A125579408C_Latest</vt:lpstr>
      <vt:lpstr>A125579409F</vt:lpstr>
      <vt:lpstr>A125579409F_Data</vt:lpstr>
      <vt:lpstr>A125579409F_Latest</vt:lpstr>
      <vt:lpstr>A125579416C</vt:lpstr>
      <vt:lpstr>A125579416C_Data</vt:lpstr>
      <vt:lpstr>A125579416C_Latest</vt:lpstr>
      <vt:lpstr>A125579417F</vt:lpstr>
      <vt:lpstr>A125579417F_Data</vt:lpstr>
      <vt:lpstr>A125579417F_Latest</vt:lpstr>
      <vt:lpstr>A125579424C</vt:lpstr>
      <vt:lpstr>A125579424C_Data</vt:lpstr>
      <vt:lpstr>A125579424C_Latest</vt:lpstr>
      <vt:lpstr>A125579425F</vt:lpstr>
      <vt:lpstr>A125579425F_Data</vt:lpstr>
      <vt:lpstr>A125579425F_Latest</vt:lpstr>
      <vt:lpstr>A125579432C</vt:lpstr>
      <vt:lpstr>A125579432C_Data</vt:lpstr>
      <vt:lpstr>A125579432C_Latest</vt:lpstr>
      <vt:lpstr>A125579433F</vt:lpstr>
      <vt:lpstr>A125579433F_Data</vt:lpstr>
      <vt:lpstr>A125579433F_Latest</vt:lpstr>
      <vt:lpstr>A125579440C</vt:lpstr>
      <vt:lpstr>A125579440C_Data</vt:lpstr>
      <vt:lpstr>A125579440C_Latest</vt:lpstr>
      <vt:lpstr>A125579441F</vt:lpstr>
      <vt:lpstr>A125579441F_Data</vt:lpstr>
      <vt:lpstr>A125579441F_Latest</vt:lpstr>
      <vt:lpstr>A125579448W</vt:lpstr>
      <vt:lpstr>A125579448W_Data</vt:lpstr>
      <vt:lpstr>A125579448W_Latest</vt:lpstr>
      <vt:lpstr>A125579449X</vt:lpstr>
      <vt:lpstr>A125579449X_Data</vt:lpstr>
      <vt:lpstr>A125579449X_Latest</vt:lpstr>
      <vt:lpstr>A125579456W</vt:lpstr>
      <vt:lpstr>A125579456W_Data</vt:lpstr>
      <vt:lpstr>A125579456W_Latest</vt:lpstr>
      <vt:lpstr>A125579457X</vt:lpstr>
      <vt:lpstr>A125579457X_Data</vt:lpstr>
      <vt:lpstr>A125579457X_Latest</vt:lpstr>
      <vt:lpstr>A125579464W</vt:lpstr>
      <vt:lpstr>A125579464W_Data</vt:lpstr>
      <vt:lpstr>A125579464W_Latest</vt:lpstr>
      <vt:lpstr>A125579465X</vt:lpstr>
      <vt:lpstr>A125579465X_Data</vt:lpstr>
      <vt:lpstr>A125579465X_Latest</vt:lpstr>
      <vt:lpstr>A125579472W</vt:lpstr>
      <vt:lpstr>A125579472W_Data</vt:lpstr>
      <vt:lpstr>A125579472W_Latest</vt:lpstr>
      <vt:lpstr>A125579473X</vt:lpstr>
      <vt:lpstr>A125579473X_Data</vt:lpstr>
      <vt:lpstr>A125579473X_Latest</vt:lpstr>
      <vt:lpstr>A125579480W</vt:lpstr>
      <vt:lpstr>A125579480W_Data</vt:lpstr>
      <vt:lpstr>A125579480W_Latest</vt:lpstr>
      <vt:lpstr>A125579481X</vt:lpstr>
      <vt:lpstr>A125579481X_Data</vt:lpstr>
      <vt:lpstr>A125579481X_Latest</vt:lpstr>
      <vt:lpstr>A125579488R</vt:lpstr>
      <vt:lpstr>A125579488R_Data</vt:lpstr>
      <vt:lpstr>A125579488R_Latest</vt:lpstr>
      <vt:lpstr>A125579489T</vt:lpstr>
      <vt:lpstr>A125579489T_Data</vt:lpstr>
      <vt:lpstr>A125579489T_Latest</vt:lpstr>
      <vt:lpstr>A125579496R</vt:lpstr>
      <vt:lpstr>A125579496R_Data</vt:lpstr>
      <vt:lpstr>A125579496R_Latest</vt:lpstr>
      <vt:lpstr>A125579497T</vt:lpstr>
      <vt:lpstr>A125579497T_Data</vt:lpstr>
      <vt:lpstr>A125579497T_Latest</vt:lpstr>
      <vt:lpstr>A125579504C</vt:lpstr>
      <vt:lpstr>A125579504C_Data</vt:lpstr>
      <vt:lpstr>A125579504C_Latest</vt:lpstr>
      <vt:lpstr>A125579505F</vt:lpstr>
      <vt:lpstr>A125579505F_Data</vt:lpstr>
      <vt:lpstr>A125579505F_Latest</vt:lpstr>
      <vt:lpstr>A125579512C</vt:lpstr>
      <vt:lpstr>A125579512C_Data</vt:lpstr>
      <vt:lpstr>A125579512C_Latest</vt:lpstr>
      <vt:lpstr>A125579513F</vt:lpstr>
      <vt:lpstr>A125579513F_Data</vt:lpstr>
      <vt:lpstr>A125579513F_Latest</vt:lpstr>
      <vt:lpstr>A125579520C</vt:lpstr>
      <vt:lpstr>A125579520C_Data</vt:lpstr>
      <vt:lpstr>A125579520C_Latest</vt:lpstr>
      <vt:lpstr>A125579521F</vt:lpstr>
      <vt:lpstr>A125579521F_Data</vt:lpstr>
      <vt:lpstr>A125579521F_Latest</vt:lpstr>
      <vt:lpstr>A125579528W</vt:lpstr>
      <vt:lpstr>A125579528W_Data</vt:lpstr>
      <vt:lpstr>A125579528W_Latest</vt:lpstr>
      <vt:lpstr>A125579529X</vt:lpstr>
      <vt:lpstr>A125579529X_Data</vt:lpstr>
      <vt:lpstr>A125579529X_Latest</vt:lpstr>
      <vt:lpstr>A125579536W</vt:lpstr>
      <vt:lpstr>A125579536W_Data</vt:lpstr>
      <vt:lpstr>A125579536W_Latest</vt:lpstr>
      <vt:lpstr>A125579537X</vt:lpstr>
      <vt:lpstr>A125579537X_Data</vt:lpstr>
      <vt:lpstr>A125579537X_Latest</vt:lpstr>
      <vt:lpstr>A125579544W</vt:lpstr>
      <vt:lpstr>A125579544W_Data</vt:lpstr>
      <vt:lpstr>A125579544W_Latest</vt:lpstr>
      <vt:lpstr>A125579545X</vt:lpstr>
      <vt:lpstr>A125579545X_Data</vt:lpstr>
      <vt:lpstr>A125579545X_Latest</vt:lpstr>
      <vt:lpstr>A125579552W</vt:lpstr>
      <vt:lpstr>A125579552W_Data</vt:lpstr>
      <vt:lpstr>A125579552W_Latest</vt:lpstr>
      <vt:lpstr>A125579553X</vt:lpstr>
      <vt:lpstr>A125579553X_Data</vt:lpstr>
      <vt:lpstr>A125579553X_Latest</vt:lpstr>
      <vt:lpstr>A125579560W</vt:lpstr>
      <vt:lpstr>A125579560W_Data</vt:lpstr>
      <vt:lpstr>A125579560W_Latest</vt:lpstr>
      <vt:lpstr>A125579561X</vt:lpstr>
      <vt:lpstr>A125579561X_Data</vt:lpstr>
      <vt:lpstr>A125579561X_Latest</vt:lpstr>
      <vt:lpstr>A125579568R</vt:lpstr>
      <vt:lpstr>A125579568R_Data</vt:lpstr>
      <vt:lpstr>A125579568R_Latest</vt:lpstr>
      <vt:lpstr>A125579569T</vt:lpstr>
      <vt:lpstr>A125579569T_Data</vt:lpstr>
      <vt:lpstr>A125579569T_Latest</vt:lpstr>
      <vt:lpstr>A125579576R</vt:lpstr>
      <vt:lpstr>A125579576R_Data</vt:lpstr>
      <vt:lpstr>A125579576R_Latest</vt:lpstr>
      <vt:lpstr>A125579577T</vt:lpstr>
      <vt:lpstr>A125579577T_Data</vt:lpstr>
      <vt:lpstr>A125579577T_Latest</vt:lpstr>
      <vt:lpstr>A125579584R</vt:lpstr>
      <vt:lpstr>A125579584R_Data</vt:lpstr>
      <vt:lpstr>A125579584R_Latest</vt:lpstr>
      <vt:lpstr>A125579585T</vt:lpstr>
      <vt:lpstr>A125579585T_Data</vt:lpstr>
      <vt:lpstr>A125579585T_Latest</vt:lpstr>
      <vt:lpstr>A125579592R</vt:lpstr>
      <vt:lpstr>A125579592R_Data</vt:lpstr>
      <vt:lpstr>A125579592R_Latest</vt:lpstr>
      <vt:lpstr>A125579593T</vt:lpstr>
      <vt:lpstr>A125579593T_Data</vt:lpstr>
      <vt:lpstr>A125579593T_Latest</vt:lpstr>
      <vt:lpstr>A125579600C</vt:lpstr>
      <vt:lpstr>A125579600C_Data</vt:lpstr>
      <vt:lpstr>A125579600C_Latest</vt:lpstr>
      <vt:lpstr>A125579601F</vt:lpstr>
      <vt:lpstr>A125579601F_Data</vt:lpstr>
      <vt:lpstr>A125579601F_Latest</vt:lpstr>
      <vt:lpstr>A125579608W</vt:lpstr>
      <vt:lpstr>A125579608W_Data</vt:lpstr>
      <vt:lpstr>A125579608W_Latest</vt:lpstr>
      <vt:lpstr>A125579609X</vt:lpstr>
      <vt:lpstr>A125579609X_Data</vt:lpstr>
      <vt:lpstr>A125579609X_Latest</vt:lpstr>
      <vt:lpstr>A125579616W</vt:lpstr>
      <vt:lpstr>A125579616W_Data</vt:lpstr>
      <vt:lpstr>A125579616W_Latest</vt:lpstr>
      <vt:lpstr>A125579617X</vt:lpstr>
      <vt:lpstr>A125579617X_Data</vt:lpstr>
      <vt:lpstr>A125579617X_Latest</vt:lpstr>
      <vt:lpstr>A125579624W</vt:lpstr>
      <vt:lpstr>A125579624W_Data</vt:lpstr>
      <vt:lpstr>A125579624W_Latest</vt:lpstr>
      <vt:lpstr>A125579625X</vt:lpstr>
      <vt:lpstr>A125579625X_Data</vt:lpstr>
      <vt:lpstr>A125579625X_Latest</vt:lpstr>
      <vt:lpstr>A125579632W</vt:lpstr>
      <vt:lpstr>A125579632W_Data</vt:lpstr>
      <vt:lpstr>A125579632W_Latest</vt:lpstr>
      <vt:lpstr>A125579633X</vt:lpstr>
      <vt:lpstr>A125579633X_Data</vt:lpstr>
      <vt:lpstr>A125579633X_Latest</vt:lpstr>
      <vt:lpstr>A125579640W</vt:lpstr>
      <vt:lpstr>A125579640W_Data</vt:lpstr>
      <vt:lpstr>A125579640W_Latest</vt:lpstr>
      <vt:lpstr>A125579641X</vt:lpstr>
      <vt:lpstr>A125579641X_Data</vt:lpstr>
      <vt:lpstr>A125579641X_Latest</vt:lpstr>
      <vt:lpstr>A125579648R</vt:lpstr>
      <vt:lpstr>A125579648R_Data</vt:lpstr>
      <vt:lpstr>A125579648R_Latest</vt:lpstr>
      <vt:lpstr>A125579649T</vt:lpstr>
      <vt:lpstr>A125579649T_Data</vt:lpstr>
      <vt:lpstr>A125579649T_Latest</vt:lpstr>
      <vt:lpstr>A125579656R</vt:lpstr>
      <vt:lpstr>A125579656R_Data</vt:lpstr>
      <vt:lpstr>A125579656R_Latest</vt:lpstr>
      <vt:lpstr>A125579657T</vt:lpstr>
      <vt:lpstr>A125579657T_Data</vt:lpstr>
      <vt:lpstr>A125579657T_Latest</vt:lpstr>
      <vt:lpstr>A125579664R</vt:lpstr>
      <vt:lpstr>A125579664R_Data</vt:lpstr>
      <vt:lpstr>A125579664R_Latest</vt:lpstr>
      <vt:lpstr>A125579665T</vt:lpstr>
      <vt:lpstr>A125579665T_Data</vt:lpstr>
      <vt:lpstr>A125579665T_Latest</vt:lpstr>
      <vt:lpstr>A125579672R</vt:lpstr>
      <vt:lpstr>A125579672R_Data</vt:lpstr>
      <vt:lpstr>A125579672R_Latest</vt:lpstr>
      <vt:lpstr>A125579673T</vt:lpstr>
      <vt:lpstr>A125579673T_Data</vt:lpstr>
      <vt:lpstr>A125579673T_Latest</vt:lpstr>
      <vt:lpstr>A125579680R</vt:lpstr>
      <vt:lpstr>A125579680R_Data</vt:lpstr>
      <vt:lpstr>A125579680R_Latest</vt:lpstr>
      <vt:lpstr>A125579681T</vt:lpstr>
      <vt:lpstr>A125579681T_Data</vt:lpstr>
      <vt:lpstr>A125579681T_Latest</vt:lpstr>
      <vt:lpstr>A125579688J</vt:lpstr>
      <vt:lpstr>A125579688J_Data</vt:lpstr>
      <vt:lpstr>A125579688J_Latest</vt:lpstr>
      <vt:lpstr>A125579689K</vt:lpstr>
      <vt:lpstr>A125579689K_Data</vt:lpstr>
      <vt:lpstr>A125579689K_Latest</vt:lpstr>
      <vt:lpstr>A125579696J</vt:lpstr>
      <vt:lpstr>A125579696J_Data</vt:lpstr>
      <vt:lpstr>A125579696J_Latest</vt:lpstr>
      <vt:lpstr>A125579697K</vt:lpstr>
      <vt:lpstr>A125579697K_Data</vt:lpstr>
      <vt:lpstr>A125579697K_Latest</vt:lpstr>
      <vt:lpstr>A125579704W</vt:lpstr>
      <vt:lpstr>A125579704W_Data</vt:lpstr>
      <vt:lpstr>A125579704W_Latest</vt:lpstr>
      <vt:lpstr>A125579705X</vt:lpstr>
      <vt:lpstr>A125579705X_Data</vt:lpstr>
      <vt:lpstr>A125579705X_Latest</vt:lpstr>
      <vt:lpstr>A125579712W</vt:lpstr>
      <vt:lpstr>A125579712W_Data</vt:lpstr>
      <vt:lpstr>A125579712W_Latest</vt:lpstr>
      <vt:lpstr>A125579713X</vt:lpstr>
      <vt:lpstr>A125579713X_Data</vt:lpstr>
      <vt:lpstr>A125579713X_Latest</vt:lpstr>
      <vt:lpstr>A125579720W</vt:lpstr>
      <vt:lpstr>A125579720W_Data</vt:lpstr>
      <vt:lpstr>A125579720W_Latest</vt:lpstr>
      <vt:lpstr>A125579721X</vt:lpstr>
      <vt:lpstr>A125579721X_Data</vt:lpstr>
      <vt:lpstr>A125579721X_Latest</vt:lpstr>
      <vt:lpstr>A125579728R</vt:lpstr>
      <vt:lpstr>A125579728R_Data</vt:lpstr>
      <vt:lpstr>A125579728R_Latest</vt:lpstr>
      <vt:lpstr>A125579729T</vt:lpstr>
      <vt:lpstr>A125579729T_Data</vt:lpstr>
      <vt:lpstr>A125579729T_Latest</vt:lpstr>
      <vt:lpstr>A125579736R</vt:lpstr>
      <vt:lpstr>A125579736R_Data</vt:lpstr>
      <vt:lpstr>A125579736R_Latest</vt:lpstr>
      <vt:lpstr>A125579737T</vt:lpstr>
      <vt:lpstr>A125579737T_Data</vt:lpstr>
      <vt:lpstr>A125579737T_Latest</vt:lpstr>
      <vt:lpstr>A125579744R</vt:lpstr>
      <vt:lpstr>A125579744R_Data</vt:lpstr>
      <vt:lpstr>A125579744R_Latest</vt:lpstr>
      <vt:lpstr>A125579745T</vt:lpstr>
      <vt:lpstr>A125579745T_Data</vt:lpstr>
      <vt:lpstr>A125579745T_Latest</vt:lpstr>
      <vt:lpstr>A125579752R</vt:lpstr>
      <vt:lpstr>A125579752R_Data</vt:lpstr>
      <vt:lpstr>A125579752R_Latest</vt:lpstr>
      <vt:lpstr>A125579753T</vt:lpstr>
      <vt:lpstr>A125579753T_Data</vt:lpstr>
      <vt:lpstr>A125579753T_Latest</vt:lpstr>
      <vt:lpstr>A125579760R</vt:lpstr>
      <vt:lpstr>A125579760R_Data</vt:lpstr>
      <vt:lpstr>A125579760R_Latest</vt:lpstr>
      <vt:lpstr>A125579761T</vt:lpstr>
      <vt:lpstr>A125579761T_Data</vt:lpstr>
      <vt:lpstr>A125579761T_Latest</vt:lpstr>
      <vt:lpstr>A125579768J</vt:lpstr>
      <vt:lpstr>A125579768J_Data</vt:lpstr>
      <vt:lpstr>A125579768J_Latest</vt:lpstr>
      <vt:lpstr>A125579769K</vt:lpstr>
      <vt:lpstr>A125579769K_Data</vt:lpstr>
      <vt:lpstr>A125579769K_Latest</vt:lpstr>
      <vt:lpstr>A125579776J</vt:lpstr>
      <vt:lpstr>A125579776J_Data</vt:lpstr>
      <vt:lpstr>A125579776J_Latest</vt:lpstr>
      <vt:lpstr>A125579777K</vt:lpstr>
      <vt:lpstr>A125579777K_Data</vt:lpstr>
      <vt:lpstr>A125579777K_Latest</vt:lpstr>
      <vt:lpstr>A125579784J</vt:lpstr>
      <vt:lpstr>A125579784J_Data</vt:lpstr>
      <vt:lpstr>A125579784J_Latest</vt:lpstr>
      <vt:lpstr>A125579785K</vt:lpstr>
      <vt:lpstr>A125579785K_Data</vt:lpstr>
      <vt:lpstr>A125579785K_Latest</vt:lpstr>
      <vt:lpstr>A125579792J</vt:lpstr>
      <vt:lpstr>A125579792J_Data</vt:lpstr>
      <vt:lpstr>A125579792J_Latest</vt:lpstr>
      <vt:lpstr>A125579793K</vt:lpstr>
      <vt:lpstr>A125579793K_Data</vt:lpstr>
      <vt:lpstr>A125579793K_Latest</vt:lpstr>
      <vt:lpstr>A125579800W</vt:lpstr>
      <vt:lpstr>A125579800W_Data</vt:lpstr>
      <vt:lpstr>A125579800W_Latest</vt:lpstr>
      <vt:lpstr>A125579801X</vt:lpstr>
      <vt:lpstr>A125579801X_Data</vt:lpstr>
      <vt:lpstr>A125579801X_Latest</vt:lpstr>
      <vt:lpstr>A125579808R</vt:lpstr>
      <vt:lpstr>A125579808R_Data</vt:lpstr>
      <vt:lpstr>A125579808R_Latest</vt:lpstr>
      <vt:lpstr>A125579809T</vt:lpstr>
      <vt:lpstr>A125579809T_Data</vt:lpstr>
      <vt:lpstr>A125579809T_Latest</vt:lpstr>
      <vt:lpstr>A125579816R</vt:lpstr>
      <vt:lpstr>A125579816R_Data</vt:lpstr>
      <vt:lpstr>A125579816R_Latest</vt:lpstr>
      <vt:lpstr>A125579817T</vt:lpstr>
      <vt:lpstr>A125579817T_Data</vt:lpstr>
      <vt:lpstr>A125579817T_Latest</vt:lpstr>
      <vt:lpstr>A125579824R</vt:lpstr>
      <vt:lpstr>A125579824R_Data</vt:lpstr>
      <vt:lpstr>A125579824R_Latest</vt:lpstr>
      <vt:lpstr>A125579825T</vt:lpstr>
      <vt:lpstr>A125579825T_Data</vt:lpstr>
      <vt:lpstr>A125579825T_Latest</vt:lpstr>
      <vt:lpstr>A125579832R</vt:lpstr>
      <vt:lpstr>A125579832R_Data</vt:lpstr>
      <vt:lpstr>A125579832R_Latest</vt:lpstr>
      <vt:lpstr>A125579833T</vt:lpstr>
      <vt:lpstr>A125579833T_Data</vt:lpstr>
      <vt:lpstr>A125579833T_Latest</vt:lpstr>
      <vt:lpstr>A125579840R</vt:lpstr>
      <vt:lpstr>A125579840R_Data</vt:lpstr>
      <vt:lpstr>A125579840R_Latest</vt:lpstr>
      <vt:lpstr>A125579841T</vt:lpstr>
      <vt:lpstr>A125579841T_Data</vt:lpstr>
      <vt:lpstr>A125579841T_Latest</vt:lpstr>
      <vt:lpstr>A125579848J</vt:lpstr>
      <vt:lpstr>A125579848J_Data</vt:lpstr>
      <vt:lpstr>A125579848J_Latest</vt:lpstr>
      <vt:lpstr>A125579849K</vt:lpstr>
      <vt:lpstr>A125579849K_Data</vt:lpstr>
      <vt:lpstr>A125579849K_Latest</vt:lpstr>
      <vt:lpstr>A125579856J</vt:lpstr>
      <vt:lpstr>A125579856J_Data</vt:lpstr>
      <vt:lpstr>A125579856J_Latest</vt:lpstr>
      <vt:lpstr>A125579857K</vt:lpstr>
      <vt:lpstr>A125579857K_Data</vt:lpstr>
      <vt:lpstr>A125579857K_Latest</vt:lpstr>
      <vt:lpstr>A125579864J</vt:lpstr>
      <vt:lpstr>A125579864J_Data</vt:lpstr>
      <vt:lpstr>A125579864J_Latest</vt:lpstr>
      <vt:lpstr>A125579865K</vt:lpstr>
      <vt:lpstr>A125579865K_Data</vt:lpstr>
      <vt:lpstr>A125579865K_Latest</vt:lpstr>
      <vt:lpstr>A125579872J</vt:lpstr>
      <vt:lpstr>A125579872J_Data</vt:lpstr>
      <vt:lpstr>A125579872J_Latest</vt:lpstr>
      <vt:lpstr>A125579873K</vt:lpstr>
      <vt:lpstr>A125579873K_Data</vt:lpstr>
      <vt:lpstr>A125579873K_Latest</vt:lpstr>
      <vt:lpstr>A125579880J</vt:lpstr>
      <vt:lpstr>A125579880J_Data</vt:lpstr>
      <vt:lpstr>A125579880J_Latest</vt:lpstr>
      <vt:lpstr>A125579881K</vt:lpstr>
      <vt:lpstr>A125579881K_Data</vt:lpstr>
      <vt:lpstr>A125579881K_Latest</vt:lpstr>
      <vt:lpstr>A125579888A</vt:lpstr>
      <vt:lpstr>A125579888A_Data</vt:lpstr>
      <vt:lpstr>A125579888A_Latest</vt:lpstr>
      <vt:lpstr>A125579889C</vt:lpstr>
      <vt:lpstr>A125579889C_Data</vt:lpstr>
      <vt:lpstr>A125579889C_Latest</vt:lpstr>
      <vt:lpstr>A125579896A</vt:lpstr>
      <vt:lpstr>A125579896A_Data</vt:lpstr>
      <vt:lpstr>A125579896A_Latest</vt:lpstr>
      <vt:lpstr>A125579897C</vt:lpstr>
      <vt:lpstr>A125579897C_Data</vt:lpstr>
      <vt:lpstr>A125579897C_Latest</vt:lpstr>
      <vt:lpstr>A125579904R</vt:lpstr>
      <vt:lpstr>A125579904R_Data</vt:lpstr>
      <vt:lpstr>A125579904R_Latest</vt:lpstr>
      <vt:lpstr>A125579905T</vt:lpstr>
      <vt:lpstr>A125579905T_Data</vt:lpstr>
      <vt:lpstr>A125579905T_Latest</vt:lpstr>
      <vt:lpstr>A125579912R</vt:lpstr>
      <vt:lpstr>A125579912R_Data</vt:lpstr>
      <vt:lpstr>A125579912R_Latest</vt:lpstr>
      <vt:lpstr>A125579913T</vt:lpstr>
      <vt:lpstr>A125579913T_Data</vt:lpstr>
      <vt:lpstr>A125579913T_Latest</vt:lpstr>
      <vt:lpstr>A125579920R</vt:lpstr>
      <vt:lpstr>A125579920R_Data</vt:lpstr>
      <vt:lpstr>A125579920R_Latest</vt:lpstr>
      <vt:lpstr>A125579921T</vt:lpstr>
      <vt:lpstr>A125579921T_Data</vt:lpstr>
      <vt:lpstr>A125579921T_Latest</vt:lpstr>
      <vt:lpstr>A125579928J</vt:lpstr>
      <vt:lpstr>A125579928J_Data</vt:lpstr>
      <vt:lpstr>A125579928J_Latest</vt:lpstr>
      <vt:lpstr>A125579929K</vt:lpstr>
      <vt:lpstr>A125579929K_Data</vt:lpstr>
      <vt:lpstr>A125579929K_Latest</vt:lpstr>
      <vt:lpstr>A125579936J</vt:lpstr>
      <vt:lpstr>A125579936J_Data</vt:lpstr>
      <vt:lpstr>A125579936J_Latest</vt:lpstr>
      <vt:lpstr>A125579937K</vt:lpstr>
      <vt:lpstr>A125579937K_Data</vt:lpstr>
      <vt:lpstr>A125579937K_Latest</vt:lpstr>
      <vt:lpstr>A125579944J</vt:lpstr>
      <vt:lpstr>A125579944J_Data</vt:lpstr>
      <vt:lpstr>A125579944J_Latest</vt:lpstr>
      <vt:lpstr>A125579945K</vt:lpstr>
      <vt:lpstr>A125579945K_Data</vt:lpstr>
      <vt:lpstr>A125579945K_Latest</vt:lpstr>
      <vt:lpstr>A125579952J</vt:lpstr>
      <vt:lpstr>A125579952J_Data</vt:lpstr>
      <vt:lpstr>A125579952J_Latest</vt:lpstr>
      <vt:lpstr>A125579953K</vt:lpstr>
      <vt:lpstr>A125579953K_Data</vt:lpstr>
      <vt:lpstr>A125579953K_Latest</vt:lpstr>
      <vt:lpstr>A125579960J</vt:lpstr>
      <vt:lpstr>A125579960J_Data</vt:lpstr>
      <vt:lpstr>A125579960J_Latest</vt:lpstr>
      <vt:lpstr>A125579961K</vt:lpstr>
      <vt:lpstr>A125579961K_Data</vt:lpstr>
      <vt:lpstr>A125579961K_Latest</vt:lpstr>
      <vt:lpstr>A125579968A</vt:lpstr>
      <vt:lpstr>A125579968A_Data</vt:lpstr>
      <vt:lpstr>A125579968A_Latest</vt:lpstr>
      <vt:lpstr>A125579969C</vt:lpstr>
      <vt:lpstr>A125579969C_Data</vt:lpstr>
      <vt:lpstr>A125579969C_Latest</vt:lpstr>
      <vt:lpstr>A125579976A</vt:lpstr>
      <vt:lpstr>A125579976A_Data</vt:lpstr>
      <vt:lpstr>A125579976A_Latest</vt:lpstr>
      <vt:lpstr>A125579977C</vt:lpstr>
      <vt:lpstr>A125579977C_Data</vt:lpstr>
      <vt:lpstr>A125579977C_Latest</vt:lpstr>
      <vt:lpstr>A125579984A</vt:lpstr>
      <vt:lpstr>A125579984A_Data</vt:lpstr>
      <vt:lpstr>A125579984A_Latest</vt:lpstr>
      <vt:lpstr>A125579985C</vt:lpstr>
      <vt:lpstr>A125579985C_Data</vt:lpstr>
      <vt:lpstr>A125579985C_Latest</vt:lpstr>
      <vt:lpstr>A125579992A</vt:lpstr>
      <vt:lpstr>A125579992A_Data</vt:lpstr>
      <vt:lpstr>A125579992A_Latest</vt:lpstr>
      <vt:lpstr>A125579993C</vt:lpstr>
      <vt:lpstr>A125579993C_Data</vt:lpstr>
      <vt:lpstr>A125579993C_Latest</vt:lpstr>
      <vt:lpstr>A125580000W</vt:lpstr>
      <vt:lpstr>A125580000W_Data</vt:lpstr>
      <vt:lpstr>A125580000W_Latest</vt:lpstr>
      <vt:lpstr>A125580001X</vt:lpstr>
      <vt:lpstr>A125580001X_Data</vt:lpstr>
      <vt:lpstr>A125580001X_Latest</vt:lpstr>
      <vt:lpstr>A125580008R</vt:lpstr>
      <vt:lpstr>A125580008R_Data</vt:lpstr>
      <vt:lpstr>A125580008R_Latest</vt:lpstr>
      <vt:lpstr>A125580009T</vt:lpstr>
      <vt:lpstr>A125580009T_Data</vt:lpstr>
      <vt:lpstr>A125580009T_Latest</vt:lpstr>
      <vt:lpstr>A125580016R</vt:lpstr>
      <vt:lpstr>A125580016R_Data</vt:lpstr>
      <vt:lpstr>A125580016R_Latest</vt:lpstr>
      <vt:lpstr>A125580017T</vt:lpstr>
      <vt:lpstr>A125580017T_Data</vt:lpstr>
      <vt:lpstr>A125580017T_Latest</vt:lpstr>
      <vt:lpstr>A125580024R</vt:lpstr>
      <vt:lpstr>A125580024R_Data</vt:lpstr>
      <vt:lpstr>A125580024R_Latest</vt:lpstr>
      <vt:lpstr>A125580025T</vt:lpstr>
      <vt:lpstr>A125580025T_Data</vt:lpstr>
      <vt:lpstr>A125580025T_Latest</vt:lpstr>
      <vt:lpstr>A125580032R</vt:lpstr>
      <vt:lpstr>A125580032R_Data</vt:lpstr>
      <vt:lpstr>A125580032R_Latest</vt:lpstr>
      <vt:lpstr>A125580033T</vt:lpstr>
      <vt:lpstr>A125580033T_Data</vt:lpstr>
      <vt:lpstr>A125580033T_Latest</vt:lpstr>
      <vt:lpstr>A125580040R</vt:lpstr>
      <vt:lpstr>A125580040R_Data</vt:lpstr>
      <vt:lpstr>A125580040R_Latest</vt:lpstr>
      <vt:lpstr>A125580041T</vt:lpstr>
      <vt:lpstr>A125580041T_Data</vt:lpstr>
      <vt:lpstr>A125580041T_Latest</vt:lpstr>
      <vt:lpstr>A125580048J</vt:lpstr>
      <vt:lpstr>A125580048J_Data</vt:lpstr>
      <vt:lpstr>A125580048J_Latest</vt:lpstr>
      <vt:lpstr>A125580049K</vt:lpstr>
      <vt:lpstr>A125580049K_Data</vt:lpstr>
      <vt:lpstr>A125580049K_Latest</vt:lpstr>
      <vt:lpstr>A125580056J</vt:lpstr>
      <vt:lpstr>A125580056J_Data</vt:lpstr>
      <vt:lpstr>A125580056J_Latest</vt:lpstr>
      <vt:lpstr>A125580057K</vt:lpstr>
      <vt:lpstr>A125580057K_Data</vt:lpstr>
      <vt:lpstr>A125580057K_Latest</vt:lpstr>
      <vt:lpstr>A125580064J</vt:lpstr>
      <vt:lpstr>A125580064J_Data</vt:lpstr>
      <vt:lpstr>A125580064J_Latest</vt:lpstr>
      <vt:lpstr>A125580065K</vt:lpstr>
      <vt:lpstr>A125580065K_Data</vt:lpstr>
      <vt:lpstr>A125580065K_Latest</vt:lpstr>
      <vt:lpstr>A125580072J</vt:lpstr>
      <vt:lpstr>A125580072J_Data</vt:lpstr>
      <vt:lpstr>A125580072J_Latest</vt:lpstr>
      <vt:lpstr>A125580073K</vt:lpstr>
      <vt:lpstr>A125580073K_Data</vt:lpstr>
      <vt:lpstr>A125580073K_Latest</vt:lpstr>
      <vt:lpstr>A125580080J</vt:lpstr>
      <vt:lpstr>A125580080J_Data</vt:lpstr>
      <vt:lpstr>A125580080J_Latest</vt:lpstr>
      <vt:lpstr>A125580081K</vt:lpstr>
      <vt:lpstr>A125580081K_Data</vt:lpstr>
      <vt:lpstr>A125580081K_Latest</vt:lpstr>
      <vt:lpstr>A125580088A</vt:lpstr>
      <vt:lpstr>A125580088A_Data</vt:lpstr>
      <vt:lpstr>A125580088A_Latest</vt:lpstr>
      <vt:lpstr>A125580089C</vt:lpstr>
      <vt:lpstr>A125580089C_Data</vt:lpstr>
      <vt:lpstr>A125580089C_Latest</vt:lpstr>
      <vt:lpstr>A125580096A</vt:lpstr>
      <vt:lpstr>A125580096A_Data</vt:lpstr>
      <vt:lpstr>A125580096A_Latest</vt:lpstr>
      <vt:lpstr>A125580097C</vt:lpstr>
      <vt:lpstr>A125580097C_Data</vt:lpstr>
      <vt:lpstr>A125580097C_Latest</vt:lpstr>
      <vt:lpstr>A125580104R</vt:lpstr>
      <vt:lpstr>A125580104R_Data</vt:lpstr>
      <vt:lpstr>A125580104R_Latest</vt:lpstr>
      <vt:lpstr>A125580105T</vt:lpstr>
      <vt:lpstr>A125580105T_Data</vt:lpstr>
      <vt:lpstr>A125580105T_Latest</vt:lpstr>
      <vt:lpstr>A125580112R</vt:lpstr>
      <vt:lpstr>A125580112R_Data</vt:lpstr>
      <vt:lpstr>A125580112R_Latest</vt:lpstr>
      <vt:lpstr>A125580113T</vt:lpstr>
      <vt:lpstr>A125580113T_Data</vt:lpstr>
      <vt:lpstr>A125580113T_Latest</vt:lpstr>
      <vt:lpstr>A125580120R</vt:lpstr>
      <vt:lpstr>A125580120R_Data</vt:lpstr>
      <vt:lpstr>A125580120R_Latest</vt:lpstr>
      <vt:lpstr>A125580121T</vt:lpstr>
      <vt:lpstr>A125580121T_Data</vt:lpstr>
      <vt:lpstr>A125580121T_Latest</vt:lpstr>
      <vt:lpstr>A125580128J</vt:lpstr>
      <vt:lpstr>A125580128J_Data</vt:lpstr>
      <vt:lpstr>A125580128J_Latest</vt:lpstr>
      <vt:lpstr>A125580129K</vt:lpstr>
      <vt:lpstr>A125580129K_Data</vt:lpstr>
      <vt:lpstr>A125580129K_Latest</vt:lpstr>
      <vt:lpstr>A125580136J</vt:lpstr>
      <vt:lpstr>A125580136J_Data</vt:lpstr>
      <vt:lpstr>A125580136J_Latest</vt:lpstr>
      <vt:lpstr>A125580137K</vt:lpstr>
      <vt:lpstr>A125580137K_Data</vt:lpstr>
      <vt:lpstr>A125580137K_Latest</vt:lpstr>
      <vt:lpstr>A125580144J</vt:lpstr>
      <vt:lpstr>A125580144J_Data</vt:lpstr>
      <vt:lpstr>A125580144J_Latest</vt:lpstr>
      <vt:lpstr>A125580145K</vt:lpstr>
      <vt:lpstr>A125580145K_Data</vt:lpstr>
      <vt:lpstr>A125580145K_Latest</vt:lpstr>
      <vt:lpstr>A125580152J</vt:lpstr>
      <vt:lpstr>A125580152J_Data</vt:lpstr>
      <vt:lpstr>A125580152J_Latest</vt:lpstr>
      <vt:lpstr>A125580153K</vt:lpstr>
      <vt:lpstr>A125580153K_Data</vt:lpstr>
      <vt:lpstr>A125580153K_Latest</vt:lpstr>
      <vt:lpstr>A125580160J</vt:lpstr>
      <vt:lpstr>A125580160J_Data</vt:lpstr>
      <vt:lpstr>A125580160J_Latest</vt:lpstr>
      <vt:lpstr>A125580161K</vt:lpstr>
      <vt:lpstr>A125580161K_Data</vt:lpstr>
      <vt:lpstr>A125580161K_Latest</vt:lpstr>
      <vt:lpstr>A125580168A</vt:lpstr>
      <vt:lpstr>A125580168A_Data</vt:lpstr>
      <vt:lpstr>A125580168A_Latest</vt:lpstr>
      <vt:lpstr>A125580169C</vt:lpstr>
      <vt:lpstr>A125580169C_Data</vt:lpstr>
      <vt:lpstr>A125580169C_Latest</vt:lpstr>
      <vt:lpstr>A125580176A</vt:lpstr>
      <vt:lpstr>A125580176A_Data</vt:lpstr>
      <vt:lpstr>A125580176A_Latest</vt:lpstr>
      <vt:lpstr>A125580177C</vt:lpstr>
      <vt:lpstr>A125580177C_Data</vt:lpstr>
      <vt:lpstr>A125580177C_Latest</vt:lpstr>
      <vt:lpstr>A125580184A</vt:lpstr>
      <vt:lpstr>A125580184A_Data</vt:lpstr>
      <vt:lpstr>A125580184A_Latest</vt:lpstr>
      <vt:lpstr>A125580185C</vt:lpstr>
      <vt:lpstr>A125580185C_Data</vt:lpstr>
      <vt:lpstr>A125580185C_Latest</vt:lpstr>
      <vt:lpstr>A125580192A</vt:lpstr>
      <vt:lpstr>A125580192A_Data</vt:lpstr>
      <vt:lpstr>A125580192A_Latest</vt:lpstr>
      <vt:lpstr>A125580193C</vt:lpstr>
      <vt:lpstr>A125580193C_Data</vt:lpstr>
      <vt:lpstr>A125580193C_Latest</vt:lpstr>
      <vt:lpstr>A125580200R</vt:lpstr>
      <vt:lpstr>A125580200R_Data</vt:lpstr>
      <vt:lpstr>A125580200R_Latest</vt:lpstr>
      <vt:lpstr>A125580201T</vt:lpstr>
      <vt:lpstr>A125580201T_Data</vt:lpstr>
      <vt:lpstr>A125580201T_Latest</vt:lpstr>
      <vt:lpstr>A125580208J</vt:lpstr>
      <vt:lpstr>A125580208J_Data</vt:lpstr>
      <vt:lpstr>A125580208J_Latest</vt:lpstr>
      <vt:lpstr>A125580209K</vt:lpstr>
      <vt:lpstr>A125580209K_Data</vt:lpstr>
      <vt:lpstr>A125580209K_Latest</vt:lpstr>
      <vt:lpstr>A125580216J</vt:lpstr>
      <vt:lpstr>A125580216J_Data</vt:lpstr>
      <vt:lpstr>A125580216J_Latest</vt:lpstr>
      <vt:lpstr>A125580217K</vt:lpstr>
      <vt:lpstr>A125580217K_Data</vt:lpstr>
      <vt:lpstr>A125580217K_Latest</vt:lpstr>
      <vt:lpstr>A125580224J</vt:lpstr>
      <vt:lpstr>A125580224J_Data</vt:lpstr>
      <vt:lpstr>A125580224J_Latest</vt:lpstr>
      <vt:lpstr>A125580225K</vt:lpstr>
      <vt:lpstr>A125580225K_Data</vt:lpstr>
      <vt:lpstr>A125580225K_Latest</vt:lpstr>
      <vt:lpstr>A125580232J</vt:lpstr>
      <vt:lpstr>A125580232J_Data</vt:lpstr>
      <vt:lpstr>A125580232J_Latest</vt:lpstr>
      <vt:lpstr>A125580233K</vt:lpstr>
      <vt:lpstr>A125580233K_Data</vt:lpstr>
      <vt:lpstr>A125580233K_Latest</vt:lpstr>
      <vt:lpstr>A125580240J</vt:lpstr>
      <vt:lpstr>A125580240J_Data</vt:lpstr>
      <vt:lpstr>A125580240J_Latest</vt:lpstr>
      <vt:lpstr>A125580241K</vt:lpstr>
      <vt:lpstr>A125580241K_Data</vt:lpstr>
      <vt:lpstr>A125580241K_Latest</vt:lpstr>
      <vt:lpstr>A125580248A</vt:lpstr>
      <vt:lpstr>A125580248A_Data</vt:lpstr>
      <vt:lpstr>A125580248A_Latest</vt:lpstr>
      <vt:lpstr>A125580249C</vt:lpstr>
      <vt:lpstr>A125580249C_Data</vt:lpstr>
      <vt:lpstr>A125580249C_Latest</vt:lpstr>
      <vt:lpstr>A125580256A</vt:lpstr>
      <vt:lpstr>A125580256A_Data</vt:lpstr>
      <vt:lpstr>A125580256A_Latest</vt:lpstr>
      <vt:lpstr>A125580257C</vt:lpstr>
      <vt:lpstr>A125580257C_Data</vt:lpstr>
      <vt:lpstr>A125580257C_Latest</vt:lpstr>
      <vt:lpstr>A125580264A</vt:lpstr>
      <vt:lpstr>A125580264A_Data</vt:lpstr>
      <vt:lpstr>A125580264A_Latest</vt:lpstr>
      <vt:lpstr>A125580265C</vt:lpstr>
      <vt:lpstr>A125580265C_Data</vt:lpstr>
      <vt:lpstr>A125580265C_Latest</vt:lpstr>
      <vt:lpstr>A125580272A</vt:lpstr>
      <vt:lpstr>A125580272A_Data</vt:lpstr>
      <vt:lpstr>A125580272A_Latest</vt:lpstr>
      <vt:lpstr>A125580273C</vt:lpstr>
      <vt:lpstr>A125580273C_Data</vt:lpstr>
      <vt:lpstr>A125580273C_Latest</vt:lpstr>
      <vt:lpstr>A125580280A</vt:lpstr>
      <vt:lpstr>A125580280A_Data</vt:lpstr>
      <vt:lpstr>A125580280A_Latest</vt:lpstr>
      <vt:lpstr>A125580281C</vt:lpstr>
      <vt:lpstr>A125580281C_Data</vt:lpstr>
      <vt:lpstr>A125580281C_Latest</vt:lpstr>
      <vt:lpstr>A125580288V</vt:lpstr>
      <vt:lpstr>A125580288V_Data</vt:lpstr>
      <vt:lpstr>A125580288V_Latest</vt:lpstr>
      <vt:lpstr>A125580289W</vt:lpstr>
      <vt:lpstr>A125580289W_Data</vt:lpstr>
      <vt:lpstr>A125580289W_Latest</vt:lpstr>
      <vt:lpstr>A125580296V</vt:lpstr>
      <vt:lpstr>A125580296V_Data</vt:lpstr>
      <vt:lpstr>A125580296V_Latest</vt:lpstr>
      <vt:lpstr>A125580297W</vt:lpstr>
      <vt:lpstr>A125580297W_Data</vt:lpstr>
      <vt:lpstr>A125580297W_Latest</vt:lpstr>
      <vt:lpstr>A125580304J</vt:lpstr>
      <vt:lpstr>A125580304J_Data</vt:lpstr>
      <vt:lpstr>A125580304J_Latest</vt:lpstr>
      <vt:lpstr>A125580305K</vt:lpstr>
      <vt:lpstr>A125580305K_Data</vt:lpstr>
      <vt:lpstr>A125580305K_Latest</vt:lpstr>
      <vt:lpstr>A125580312J</vt:lpstr>
      <vt:lpstr>A125580312J_Data</vt:lpstr>
      <vt:lpstr>A125580312J_Latest</vt:lpstr>
      <vt:lpstr>A125580313K</vt:lpstr>
      <vt:lpstr>A125580313K_Data</vt:lpstr>
      <vt:lpstr>A125580313K_Latest</vt:lpstr>
      <vt:lpstr>A125580320J</vt:lpstr>
      <vt:lpstr>A125580320J_Data</vt:lpstr>
      <vt:lpstr>A125580320J_Latest</vt:lpstr>
      <vt:lpstr>A125580321K</vt:lpstr>
      <vt:lpstr>A125580321K_Data</vt:lpstr>
      <vt:lpstr>A125580321K_Latest</vt:lpstr>
      <vt:lpstr>A125580328A</vt:lpstr>
      <vt:lpstr>A125580328A_Data</vt:lpstr>
      <vt:lpstr>A125580328A_Latest</vt:lpstr>
      <vt:lpstr>A125580329C</vt:lpstr>
      <vt:lpstr>A125580329C_Data</vt:lpstr>
      <vt:lpstr>A125580329C_Latest</vt:lpstr>
      <vt:lpstr>A125580336A</vt:lpstr>
      <vt:lpstr>A125580336A_Data</vt:lpstr>
      <vt:lpstr>A125580336A_Latest</vt:lpstr>
      <vt:lpstr>A125580337C</vt:lpstr>
      <vt:lpstr>A125580337C_Data</vt:lpstr>
      <vt:lpstr>A125580337C_Latest</vt:lpstr>
      <vt:lpstr>A125580344A</vt:lpstr>
      <vt:lpstr>A125580344A_Data</vt:lpstr>
      <vt:lpstr>A125580344A_Latest</vt:lpstr>
      <vt:lpstr>A125580345C</vt:lpstr>
      <vt:lpstr>A125580345C_Data</vt:lpstr>
      <vt:lpstr>A125580345C_Latest</vt:lpstr>
      <vt:lpstr>A125580352A</vt:lpstr>
      <vt:lpstr>A125580352A_Data</vt:lpstr>
      <vt:lpstr>A125580352A_Latest</vt:lpstr>
      <vt:lpstr>A125580353C</vt:lpstr>
      <vt:lpstr>A125580353C_Data</vt:lpstr>
      <vt:lpstr>A125580353C_Latest</vt:lpstr>
      <vt:lpstr>A125580360A</vt:lpstr>
      <vt:lpstr>A125580360A_Data</vt:lpstr>
      <vt:lpstr>A125580360A_Latest</vt:lpstr>
      <vt:lpstr>A125580361C</vt:lpstr>
      <vt:lpstr>A125580361C_Data</vt:lpstr>
      <vt:lpstr>A125580361C_Latest</vt:lpstr>
      <vt:lpstr>A125580368V</vt:lpstr>
      <vt:lpstr>A125580368V_Data</vt:lpstr>
      <vt:lpstr>A125580368V_Latest</vt:lpstr>
      <vt:lpstr>A125580369W</vt:lpstr>
      <vt:lpstr>A125580369W_Data</vt:lpstr>
      <vt:lpstr>A125580369W_Latest</vt:lpstr>
      <vt:lpstr>A125580376V</vt:lpstr>
      <vt:lpstr>A125580376V_Data</vt:lpstr>
      <vt:lpstr>A125580376V_Latest</vt:lpstr>
      <vt:lpstr>A125580377W</vt:lpstr>
      <vt:lpstr>A125580377W_Data</vt:lpstr>
      <vt:lpstr>A125580377W_Latest</vt:lpstr>
      <vt:lpstr>A125580384V</vt:lpstr>
      <vt:lpstr>A125580384V_Data</vt:lpstr>
      <vt:lpstr>A125580384V_Latest</vt:lpstr>
      <vt:lpstr>A125580385W</vt:lpstr>
      <vt:lpstr>A125580385W_Data</vt:lpstr>
      <vt:lpstr>A125580385W_Latest</vt:lpstr>
      <vt:lpstr>A125580392V</vt:lpstr>
      <vt:lpstr>A125580392V_Data</vt:lpstr>
      <vt:lpstr>A125580392V_Latest</vt:lpstr>
      <vt:lpstr>A125580393W</vt:lpstr>
      <vt:lpstr>A125580393W_Data</vt:lpstr>
      <vt:lpstr>A125580393W_Latest</vt:lpstr>
      <vt:lpstr>A125580400J</vt:lpstr>
      <vt:lpstr>A125580400J_Data</vt:lpstr>
      <vt:lpstr>A125580400J_Latest</vt:lpstr>
      <vt:lpstr>A125580401K</vt:lpstr>
      <vt:lpstr>A125580401K_Data</vt:lpstr>
      <vt:lpstr>A125580401K_Latest</vt:lpstr>
      <vt:lpstr>A125580408A</vt:lpstr>
      <vt:lpstr>A125580408A_Data</vt:lpstr>
      <vt:lpstr>A125580408A_Latest</vt:lpstr>
      <vt:lpstr>A125580409C</vt:lpstr>
      <vt:lpstr>A125580409C_Data</vt:lpstr>
      <vt:lpstr>A125580409C_Latest</vt:lpstr>
      <vt:lpstr>A125580416A</vt:lpstr>
      <vt:lpstr>A125580416A_Data</vt:lpstr>
      <vt:lpstr>A125580416A_Latest</vt:lpstr>
      <vt:lpstr>A125580417C</vt:lpstr>
      <vt:lpstr>A125580417C_Data</vt:lpstr>
      <vt:lpstr>A125580417C_Latest</vt:lpstr>
      <vt:lpstr>A125580424A</vt:lpstr>
      <vt:lpstr>A125580424A_Data</vt:lpstr>
      <vt:lpstr>A125580424A_Latest</vt:lpstr>
      <vt:lpstr>A125580425C</vt:lpstr>
      <vt:lpstr>A125580425C_Data</vt:lpstr>
      <vt:lpstr>A125580425C_Latest</vt:lpstr>
      <vt:lpstr>A125580432A</vt:lpstr>
      <vt:lpstr>A125580432A_Data</vt:lpstr>
      <vt:lpstr>A125580432A_Latest</vt:lpstr>
      <vt:lpstr>A125580433C</vt:lpstr>
      <vt:lpstr>A125580433C_Data</vt:lpstr>
      <vt:lpstr>A125580433C_Latest</vt:lpstr>
      <vt:lpstr>A125580440A</vt:lpstr>
      <vt:lpstr>A125580440A_Data</vt:lpstr>
      <vt:lpstr>A125580440A_Latest</vt:lpstr>
      <vt:lpstr>A125580441C</vt:lpstr>
      <vt:lpstr>A125580441C_Data</vt:lpstr>
      <vt:lpstr>A125580441C_Latest</vt:lpstr>
      <vt:lpstr>A125580448V</vt:lpstr>
      <vt:lpstr>A125580448V_Data</vt:lpstr>
      <vt:lpstr>A125580448V_Latest</vt:lpstr>
      <vt:lpstr>A125580449W</vt:lpstr>
      <vt:lpstr>A125580449W_Data</vt:lpstr>
      <vt:lpstr>A125580449W_Latest</vt:lpstr>
      <vt:lpstr>A125580456V</vt:lpstr>
      <vt:lpstr>A125580456V_Data</vt:lpstr>
      <vt:lpstr>A125580456V_Latest</vt:lpstr>
      <vt:lpstr>A125580457W</vt:lpstr>
      <vt:lpstr>A125580457W_Data</vt:lpstr>
      <vt:lpstr>A125580457W_Latest</vt:lpstr>
      <vt:lpstr>A125580464V</vt:lpstr>
      <vt:lpstr>A125580464V_Data</vt:lpstr>
      <vt:lpstr>A125580464V_Latest</vt:lpstr>
      <vt:lpstr>A125580465W</vt:lpstr>
      <vt:lpstr>A125580465W_Data</vt:lpstr>
      <vt:lpstr>A125580465W_Latest</vt:lpstr>
      <vt:lpstr>A125580472V</vt:lpstr>
      <vt:lpstr>A125580472V_Data</vt:lpstr>
      <vt:lpstr>A125580472V_Latest</vt:lpstr>
      <vt:lpstr>A125580473W</vt:lpstr>
      <vt:lpstr>A125580473W_Data</vt:lpstr>
      <vt:lpstr>A125580473W_Latest</vt:lpstr>
      <vt:lpstr>A125580480V</vt:lpstr>
      <vt:lpstr>A125580480V_Data</vt:lpstr>
      <vt:lpstr>A125580480V_Latest</vt:lpstr>
      <vt:lpstr>A125580481W</vt:lpstr>
      <vt:lpstr>A125580481W_Data</vt:lpstr>
      <vt:lpstr>A125580481W_Latest</vt:lpstr>
      <vt:lpstr>A125580488L</vt:lpstr>
      <vt:lpstr>A125580488L_Data</vt:lpstr>
      <vt:lpstr>A125580488L_Latest</vt:lpstr>
      <vt:lpstr>A125580489R</vt:lpstr>
      <vt:lpstr>A125580489R_Data</vt:lpstr>
      <vt:lpstr>A125580489R_Latest</vt:lpstr>
      <vt:lpstr>A125580496L</vt:lpstr>
      <vt:lpstr>A125580496L_Data</vt:lpstr>
      <vt:lpstr>A125580496L_Latest</vt:lpstr>
      <vt:lpstr>A125580497R</vt:lpstr>
      <vt:lpstr>A125580497R_Data</vt:lpstr>
      <vt:lpstr>A125580497R_Latest</vt:lpstr>
      <vt:lpstr>A125580504A</vt:lpstr>
      <vt:lpstr>A125580504A_Data</vt:lpstr>
      <vt:lpstr>A125580504A_Latest</vt:lpstr>
      <vt:lpstr>A125580505C</vt:lpstr>
      <vt:lpstr>A125580505C_Data</vt:lpstr>
      <vt:lpstr>A125580505C_Latest</vt:lpstr>
      <vt:lpstr>A125580512A</vt:lpstr>
      <vt:lpstr>A125580512A_Data</vt:lpstr>
      <vt:lpstr>A125580512A_Latest</vt:lpstr>
      <vt:lpstr>A125580513C</vt:lpstr>
      <vt:lpstr>A125580513C_Data</vt:lpstr>
      <vt:lpstr>A125580513C_Latest</vt:lpstr>
      <vt:lpstr>A125580520A</vt:lpstr>
      <vt:lpstr>A125580520A_Data</vt:lpstr>
      <vt:lpstr>A125580520A_Latest</vt:lpstr>
      <vt:lpstr>A125580521C</vt:lpstr>
      <vt:lpstr>A125580521C_Data</vt:lpstr>
      <vt:lpstr>A125580521C_Latest</vt:lpstr>
      <vt:lpstr>A125580528V</vt:lpstr>
      <vt:lpstr>A125580528V_Data</vt:lpstr>
      <vt:lpstr>A125580528V_Latest</vt:lpstr>
      <vt:lpstr>A125580529W</vt:lpstr>
      <vt:lpstr>A125580529W_Data</vt:lpstr>
      <vt:lpstr>A125580529W_Latest</vt:lpstr>
      <vt:lpstr>A125580536V</vt:lpstr>
      <vt:lpstr>A125580536V_Data</vt:lpstr>
      <vt:lpstr>A125580536V_Latest</vt:lpstr>
      <vt:lpstr>A125580537W</vt:lpstr>
      <vt:lpstr>A125580537W_Data</vt:lpstr>
      <vt:lpstr>A125580537W_Latest</vt:lpstr>
      <vt:lpstr>A125580544V</vt:lpstr>
      <vt:lpstr>A125580544V_Data</vt:lpstr>
      <vt:lpstr>A125580544V_Latest</vt:lpstr>
      <vt:lpstr>A125580545W</vt:lpstr>
      <vt:lpstr>A125580545W_Data</vt:lpstr>
      <vt:lpstr>A125580545W_Latest</vt:lpstr>
      <vt:lpstr>A125580552V</vt:lpstr>
      <vt:lpstr>A125580552V_Data</vt:lpstr>
      <vt:lpstr>A125580552V_Latest</vt:lpstr>
      <vt:lpstr>A125580553W</vt:lpstr>
      <vt:lpstr>A125580553W_Data</vt:lpstr>
      <vt:lpstr>A125580553W_Latest</vt:lpstr>
      <vt:lpstr>A125580560V</vt:lpstr>
      <vt:lpstr>A125580560V_Data</vt:lpstr>
      <vt:lpstr>A125580560V_Latest</vt:lpstr>
      <vt:lpstr>A125580561W</vt:lpstr>
      <vt:lpstr>A125580561W_Data</vt:lpstr>
      <vt:lpstr>A125580561W_Latest</vt:lpstr>
      <vt:lpstr>A125580568L</vt:lpstr>
      <vt:lpstr>A125580568L_Data</vt:lpstr>
      <vt:lpstr>A125580568L_Latest</vt:lpstr>
      <vt:lpstr>A125580569R</vt:lpstr>
      <vt:lpstr>A125580569R_Data</vt:lpstr>
      <vt:lpstr>A125580569R_Latest</vt:lpstr>
      <vt:lpstr>A125580576L</vt:lpstr>
      <vt:lpstr>A125580576L_Data</vt:lpstr>
      <vt:lpstr>A125580576L_Latest</vt:lpstr>
      <vt:lpstr>A125580577R</vt:lpstr>
      <vt:lpstr>A125580577R_Data</vt:lpstr>
      <vt:lpstr>A125580577R_Latest</vt:lpstr>
      <vt:lpstr>A125580584L</vt:lpstr>
      <vt:lpstr>A125580584L_Data</vt:lpstr>
      <vt:lpstr>A125580584L_Latest</vt:lpstr>
      <vt:lpstr>A125580585R</vt:lpstr>
      <vt:lpstr>A125580585R_Data</vt:lpstr>
      <vt:lpstr>A125580585R_Latest</vt:lpstr>
      <vt:lpstr>A125580592L</vt:lpstr>
      <vt:lpstr>A125580592L_Data</vt:lpstr>
      <vt:lpstr>A125580592L_Latest</vt:lpstr>
      <vt:lpstr>A125580593R</vt:lpstr>
      <vt:lpstr>A125580593R_Data</vt:lpstr>
      <vt:lpstr>A125580593R_Latest</vt:lpstr>
      <vt:lpstr>A125580600A</vt:lpstr>
      <vt:lpstr>A125580600A_Data</vt:lpstr>
      <vt:lpstr>A125580600A_Latest</vt:lpstr>
      <vt:lpstr>A125580601C</vt:lpstr>
      <vt:lpstr>A125580601C_Data</vt:lpstr>
      <vt:lpstr>A125580601C_Latest</vt:lpstr>
      <vt:lpstr>A125580608V</vt:lpstr>
      <vt:lpstr>A125580608V_Data</vt:lpstr>
      <vt:lpstr>A125580608V_Latest</vt:lpstr>
      <vt:lpstr>A125580609W</vt:lpstr>
      <vt:lpstr>A125580609W_Data</vt:lpstr>
      <vt:lpstr>A125580609W_Latest</vt:lpstr>
      <vt:lpstr>A125580616V</vt:lpstr>
      <vt:lpstr>A125580616V_Data</vt:lpstr>
      <vt:lpstr>A125580616V_Latest</vt:lpstr>
      <vt:lpstr>A125580617W</vt:lpstr>
      <vt:lpstr>A125580617W_Data</vt:lpstr>
      <vt:lpstr>A125580617W_Latest</vt:lpstr>
      <vt:lpstr>A125580624V</vt:lpstr>
      <vt:lpstr>A125580624V_Data</vt:lpstr>
      <vt:lpstr>A125580624V_Latest</vt:lpstr>
      <vt:lpstr>A125580625W</vt:lpstr>
      <vt:lpstr>A125580625W_Data</vt:lpstr>
      <vt:lpstr>A125580625W_Latest</vt:lpstr>
      <vt:lpstr>A125580632V</vt:lpstr>
      <vt:lpstr>A125580632V_Data</vt:lpstr>
      <vt:lpstr>A125580632V_Latest</vt:lpstr>
      <vt:lpstr>A125580633W</vt:lpstr>
      <vt:lpstr>A125580633W_Data</vt:lpstr>
      <vt:lpstr>A125580633W_Latest</vt:lpstr>
      <vt:lpstr>A125580640V</vt:lpstr>
      <vt:lpstr>A125580640V_Data</vt:lpstr>
      <vt:lpstr>A125580640V_Latest</vt:lpstr>
      <vt:lpstr>A125580641W</vt:lpstr>
      <vt:lpstr>A125580641W_Data</vt:lpstr>
      <vt:lpstr>A125580641W_Latest</vt:lpstr>
      <vt:lpstr>A125580648L</vt:lpstr>
      <vt:lpstr>A125580648L_Data</vt:lpstr>
      <vt:lpstr>A125580648L_Latest</vt:lpstr>
      <vt:lpstr>A125580649R</vt:lpstr>
      <vt:lpstr>A125580649R_Data</vt:lpstr>
      <vt:lpstr>A125580649R_Latest</vt:lpstr>
      <vt:lpstr>A125580656L</vt:lpstr>
      <vt:lpstr>A125580656L_Data</vt:lpstr>
      <vt:lpstr>A125580656L_Latest</vt:lpstr>
      <vt:lpstr>A125580657R</vt:lpstr>
      <vt:lpstr>A125580657R_Data</vt:lpstr>
      <vt:lpstr>A125580657R_Latest</vt:lpstr>
      <vt:lpstr>A125580664L</vt:lpstr>
      <vt:lpstr>A125580664L_Data</vt:lpstr>
      <vt:lpstr>A125580664L_Latest</vt:lpstr>
      <vt:lpstr>A125580665R</vt:lpstr>
      <vt:lpstr>A125580665R_Data</vt:lpstr>
      <vt:lpstr>A125580665R_Latest</vt:lpstr>
      <vt:lpstr>A125580672L</vt:lpstr>
      <vt:lpstr>A125580672L_Data</vt:lpstr>
      <vt:lpstr>A125580672L_Latest</vt:lpstr>
      <vt:lpstr>A125580673R</vt:lpstr>
      <vt:lpstr>A125580673R_Data</vt:lpstr>
      <vt:lpstr>A125580673R_Latest</vt:lpstr>
      <vt:lpstr>A125580680L</vt:lpstr>
      <vt:lpstr>A125580680L_Data</vt:lpstr>
      <vt:lpstr>A125580680L_Latest</vt:lpstr>
      <vt:lpstr>A125580681R</vt:lpstr>
      <vt:lpstr>A125580681R_Data</vt:lpstr>
      <vt:lpstr>A125580681R_Latest</vt:lpstr>
      <vt:lpstr>A125580688F</vt:lpstr>
      <vt:lpstr>A125580688F_Data</vt:lpstr>
      <vt:lpstr>A125580688F_Latest</vt:lpstr>
      <vt:lpstr>A125580689J</vt:lpstr>
      <vt:lpstr>A125580689J_Data</vt:lpstr>
      <vt:lpstr>A125580689J_Latest</vt:lpstr>
      <vt:lpstr>A125580696F</vt:lpstr>
      <vt:lpstr>A125580696F_Data</vt:lpstr>
      <vt:lpstr>A125580696F_Latest</vt:lpstr>
      <vt:lpstr>A125580697J</vt:lpstr>
      <vt:lpstr>A125580697J_Data</vt:lpstr>
      <vt:lpstr>A125580697J_Latest</vt:lpstr>
      <vt:lpstr>A125580704V</vt:lpstr>
      <vt:lpstr>A125580704V_Data</vt:lpstr>
      <vt:lpstr>A125580704V_Latest</vt:lpstr>
      <vt:lpstr>A125580705W</vt:lpstr>
      <vt:lpstr>A125580705W_Data</vt:lpstr>
      <vt:lpstr>A125580705W_Latest</vt:lpstr>
      <vt:lpstr>A125580712V</vt:lpstr>
      <vt:lpstr>A125580712V_Data</vt:lpstr>
      <vt:lpstr>A125580712V_Latest</vt:lpstr>
      <vt:lpstr>A125580713W</vt:lpstr>
      <vt:lpstr>A125580713W_Data</vt:lpstr>
      <vt:lpstr>A125580713W_Latest</vt:lpstr>
      <vt:lpstr>A125580720V</vt:lpstr>
      <vt:lpstr>A125580720V_Data</vt:lpstr>
      <vt:lpstr>A125580720V_Latest</vt:lpstr>
      <vt:lpstr>A125580721W</vt:lpstr>
      <vt:lpstr>A125580721W_Data</vt:lpstr>
      <vt:lpstr>A125580721W_Latest</vt:lpstr>
      <vt:lpstr>A125580728L</vt:lpstr>
      <vt:lpstr>A125580728L_Data</vt:lpstr>
      <vt:lpstr>A125580728L_Latest</vt:lpstr>
      <vt:lpstr>A125580729R</vt:lpstr>
      <vt:lpstr>A125580729R_Data</vt:lpstr>
      <vt:lpstr>A125580729R_Latest</vt:lpstr>
      <vt:lpstr>A125580736L</vt:lpstr>
      <vt:lpstr>A125580736L_Data</vt:lpstr>
      <vt:lpstr>A125580736L_Latest</vt:lpstr>
      <vt:lpstr>A125580737R</vt:lpstr>
      <vt:lpstr>A125580737R_Data</vt:lpstr>
      <vt:lpstr>A125580737R_Latest</vt:lpstr>
      <vt:lpstr>A125580744L</vt:lpstr>
      <vt:lpstr>A125580744L_Data</vt:lpstr>
      <vt:lpstr>A125580744L_Latest</vt:lpstr>
      <vt:lpstr>A125580745R</vt:lpstr>
      <vt:lpstr>A125580745R_Data</vt:lpstr>
      <vt:lpstr>A125580745R_Latest</vt:lpstr>
      <vt:lpstr>A125580752L</vt:lpstr>
      <vt:lpstr>A125580752L_Data</vt:lpstr>
      <vt:lpstr>A125580752L_Latest</vt:lpstr>
      <vt:lpstr>A125580753R</vt:lpstr>
      <vt:lpstr>A125580753R_Data</vt:lpstr>
      <vt:lpstr>A125580753R_Latest</vt:lpstr>
      <vt:lpstr>A125580760L</vt:lpstr>
      <vt:lpstr>A125580760L_Data</vt:lpstr>
      <vt:lpstr>A125580760L_Latest</vt:lpstr>
      <vt:lpstr>A125580761R</vt:lpstr>
      <vt:lpstr>A125580761R_Data</vt:lpstr>
      <vt:lpstr>A125580761R_Latest</vt:lpstr>
      <vt:lpstr>A125580768F</vt:lpstr>
      <vt:lpstr>A125580768F_Data</vt:lpstr>
      <vt:lpstr>A125580768F_Latest</vt:lpstr>
      <vt:lpstr>A125580769J</vt:lpstr>
      <vt:lpstr>A125580769J_Data</vt:lpstr>
      <vt:lpstr>A125580769J_Latest</vt:lpstr>
      <vt:lpstr>A125580776F</vt:lpstr>
      <vt:lpstr>A125580776F_Data</vt:lpstr>
      <vt:lpstr>A125580776F_Latest</vt:lpstr>
      <vt:lpstr>A125580777J</vt:lpstr>
      <vt:lpstr>A125580777J_Data</vt:lpstr>
      <vt:lpstr>A125580777J_Latest</vt:lpstr>
      <vt:lpstr>A125580784F</vt:lpstr>
      <vt:lpstr>A125580784F_Data</vt:lpstr>
      <vt:lpstr>A125580784F_Latest</vt:lpstr>
      <vt:lpstr>A125580785J</vt:lpstr>
      <vt:lpstr>A125580785J_Data</vt:lpstr>
      <vt:lpstr>A125580785J_Latest</vt:lpstr>
      <vt:lpstr>A125580792F</vt:lpstr>
      <vt:lpstr>A125580792F_Data</vt:lpstr>
      <vt:lpstr>A125580792F_Latest</vt:lpstr>
      <vt:lpstr>A125580793J</vt:lpstr>
      <vt:lpstr>A125580793J_Data</vt:lpstr>
      <vt:lpstr>A125580793J_Latest</vt:lpstr>
      <vt:lpstr>A125580800V</vt:lpstr>
      <vt:lpstr>A125580800V_Data</vt:lpstr>
      <vt:lpstr>A125580800V_Latest</vt:lpstr>
      <vt:lpstr>A125580801W</vt:lpstr>
      <vt:lpstr>A125580801W_Data</vt:lpstr>
      <vt:lpstr>A125580801W_Latest</vt:lpstr>
      <vt:lpstr>A125580808L</vt:lpstr>
      <vt:lpstr>A125580808L_Data</vt:lpstr>
      <vt:lpstr>A125580808L_Latest</vt:lpstr>
      <vt:lpstr>A125580809R</vt:lpstr>
      <vt:lpstr>A125580809R_Data</vt:lpstr>
      <vt:lpstr>A125580809R_Latest</vt:lpstr>
      <vt:lpstr>A125580816L</vt:lpstr>
      <vt:lpstr>A125580816L_Data</vt:lpstr>
      <vt:lpstr>A125580816L_Latest</vt:lpstr>
      <vt:lpstr>A125580817R</vt:lpstr>
      <vt:lpstr>A125580817R_Data</vt:lpstr>
      <vt:lpstr>A125580817R_Latest</vt:lpstr>
      <vt:lpstr>A125580824L</vt:lpstr>
      <vt:lpstr>A125580824L_Data</vt:lpstr>
      <vt:lpstr>A125580824L_Latest</vt:lpstr>
      <vt:lpstr>A125580825R</vt:lpstr>
      <vt:lpstr>A125580825R_Data</vt:lpstr>
      <vt:lpstr>A125580825R_Latest</vt:lpstr>
      <vt:lpstr>A125580832L</vt:lpstr>
      <vt:lpstr>A125580832L_Data</vt:lpstr>
      <vt:lpstr>A125580832L_Latest</vt:lpstr>
      <vt:lpstr>A125580833R</vt:lpstr>
      <vt:lpstr>A125580833R_Data</vt:lpstr>
      <vt:lpstr>A125580833R_Latest</vt:lpstr>
      <vt:lpstr>A125580840L</vt:lpstr>
      <vt:lpstr>A125580840L_Data</vt:lpstr>
      <vt:lpstr>A125580840L_Latest</vt:lpstr>
      <vt:lpstr>A125580841R</vt:lpstr>
      <vt:lpstr>A125580841R_Data</vt:lpstr>
      <vt:lpstr>A125580841R_Latest</vt:lpstr>
      <vt:lpstr>A125580848F</vt:lpstr>
      <vt:lpstr>A125580848F_Data</vt:lpstr>
      <vt:lpstr>A125580848F_Latest</vt:lpstr>
      <vt:lpstr>A125580849J</vt:lpstr>
      <vt:lpstr>A125580849J_Data</vt:lpstr>
      <vt:lpstr>A125580849J_Latest</vt:lpstr>
      <vt:lpstr>A125580856F</vt:lpstr>
      <vt:lpstr>A125580856F_Data</vt:lpstr>
      <vt:lpstr>A125580856F_Latest</vt:lpstr>
      <vt:lpstr>A125580857J</vt:lpstr>
      <vt:lpstr>A125580857J_Data</vt:lpstr>
      <vt:lpstr>A125580857J_Latest</vt:lpstr>
      <vt:lpstr>A125580864F</vt:lpstr>
      <vt:lpstr>A125580864F_Data</vt:lpstr>
      <vt:lpstr>A125580864F_Latest</vt:lpstr>
      <vt:lpstr>A125580865J</vt:lpstr>
      <vt:lpstr>A125580865J_Data</vt:lpstr>
      <vt:lpstr>A125580865J_Latest</vt:lpstr>
      <vt:lpstr>A125580872F</vt:lpstr>
      <vt:lpstr>A125580872F_Data</vt:lpstr>
      <vt:lpstr>A125580872F_Latest</vt:lpstr>
      <vt:lpstr>A125580873J</vt:lpstr>
      <vt:lpstr>A125580873J_Data</vt:lpstr>
      <vt:lpstr>A125580873J_Latest</vt:lpstr>
      <vt:lpstr>A125580880F</vt:lpstr>
      <vt:lpstr>A125580880F_Data</vt:lpstr>
      <vt:lpstr>A125580880F_Latest</vt:lpstr>
      <vt:lpstr>A125580881J</vt:lpstr>
      <vt:lpstr>A125580881J_Data</vt:lpstr>
      <vt:lpstr>A125580881J_Latest</vt:lpstr>
      <vt:lpstr>A125580888X</vt:lpstr>
      <vt:lpstr>A125580888X_Data</vt:lpstr>
      <vt:lpstr>A125580888X_Latest</vt:lpstr>
      <vt:lpstr>A125580889A</vt:lpstr>
      <vt:lpstr>A125580889A_Data</vt:lpstr>
      <vt:lpstr>A125580889A_Latest</vt:lpstr>
      <vt:lpstr>A125580896X</vt:lpstr>
      <vt:lpstr>A125580896X_Data</vt:lpstr>
      <vt:lpstr>A125580896X_Latest</vt:lpstr>
      <vt:lpstr>A125580897A</vt:lpstr>
      <vt:lpstr>A125580897A_Data</vt:lpstr>
      <vt:lpstr>A125580897A_Latest</vt:lpstr>
      <vt:lpstr>A125580904L</vt:lpstr>
      <vt:lpstr>A125580904L_Data</vt:lpstr>
      <vt:lpstr>A125580904L_Latest</vt:lpstr>
      <vt:lpstr>A125580905R</vt:lpstr>
      <vt:lpstr>A125580905R_Data</vt:lpstr>
      <vt:lpstr>A125580905R_Latest</vt:lpstr>
      <vt:lpstr>A125580912L</vt:lpstr>
      <vt:lpstr>A125580912L_Data</vt:lpstr>
      <vt:lpstr>A125580912L_Latest</vt:lpstr>
      <vt:lpstr>A125580913R</vt:lpstr>
      <vt:lpstr>A125580913R_Data</vt:lpstr>
      <vt:lpstr>A125580913R_Latest</vt:lpstr>
      <vt:lpstr>A125580920L</vt:lpstr>
      <vt:lpstr>A125580920L_Data</vt:lpstr>
      <vt:lpstr>A125580920L_Latest</vt:lpstr>
      <vt:lpstr>A125580921R</vt:lpstr>
      <vt:lpstr>A125580921R_Data</vt:lpstr>
      <vt:lpstr>A125580921R_Latest</vt:lpstr>
      <vt:lpstr>A125580928F</vt:lpstr>
      <vt:lpstr>A125580928F_Data</vt:lpstr>
      <vt:lpstr>A125580928F_Latest</vt:lpstr>
      <vt:lpstr>A125580929J</vt:lpstr>
      <vt:lpstr>A125580929J_Data</vt:lpstr>
      <vt:lpstr>A125580929J_Latest</vt:lpstr>
      <vt:lpstr>A125580936F</vt:lpstr>
      <vt:lpstr>A125580936F_Data</vt:lpstr>
      <vt:lpstr>A125580936F_Latest</vt:lpstr>
      <vt:lpstr>A125580937J</vt:lpstr>
      <vt:lpstr>A125580937J_Data</vt:lpstr>
      <vt:lpstr>A125580937J_Latest</vt:lpstr>
      <vt:lpstr>A125580944F</vt:lpstr>
      <vt:lpstr>A125580944F_Data</vt:lpstr>
      <vt:lpstr>A125580944F_Latest</vt:lpstr>
      <vt:lpstr>A125580945J</vt:lpstr>
      <vt:lpstr>A125580945J_Data</vt:lpstr>
      <vt:lpstr>A125580945J_Latest</vt:lpstr>
      <vt:lpstr>A125580952F</vt:lpstr>
      <vt:lpstr>A125580952F_Data</vt:lpstr>
      <vt:lpstr>A125580952F_Latest</vt:lpstr>
      <vt:lpstr>A125580953J</vt:lpstr>
      <vt:lpstr>A125580953J_Data</vt:lpstr>
      <vt:lpstr>A125580953J_Latest</vt:lpstr>
      <vt:lpstr>A125580960F</vt:lpstr>
      <vt:lpstr>A125580960F_Data</vt:lpstr>
      <vt:lpstr>A125580960F_Latest</vt:lpstr>
      <vt:lpstr>A125580961J</vt:lpstr>
      <vt:lpstr>A125580961J_Data</vt:lpstr>
      <vt:lpstr>A125580961J_Latest</vt:lpstr>
      <vt:lpstr>A125580968X</vt:lpstr>
      <vt:lpstr>A125580968X_Data</vt:lpstr>
      <vt:lpstr>A125580968X_Latest</vt:lpstr>
      <vt:lpstr>A125580969A</vt:lpstr>
      <vt:lpstr>A125580969A_Data</vt:lpstr>
      <vt:lpstr>A125580969A_Latest</vt:lpstr>
      <vt:lpstr>A125580976X</vt:lpstr>
      <vt:lpstr>A125580976X_Data</vt:lpstr>
      <vt:lpstr>A125580976X_Latest</vt:lpstr>
      <vt:lpstr>A125580977A</vt:lpstr>
      <vt:lpstr>A125580977A_Data</vt:lpstr>
      <vt:lpstr>A125580977A_Latest</vt:lpstr>
      <vt:lpstr>A125580984X</vt:lpstr>
      <vt:lpstr>A125580984X_Data</vt:lpstr>
      <vt:lpstr>A125580984X_Latest</vt:lpstr>
      <vt:lpstr>A125580985A</vt:lpstr>
      <vt:lpstr>A125580985A_Data</vt:lpstr>
      <vt:lpstr>A125580985A_Latest</vt:lpstr>
      <vt:lpstr>A125580992X</vt:lpstr>
      <vt:lpstr>A125580992X_Data</vt:lpstr>
      <vt:lpstr>A125580992X_Latest</vt:lpstr>
      <vt:lpstr>A125580993A</vt:lpstr>
      <vt:lpstr>A125580993A_Data</vt:lpstr>
      <vt:lpstr>A125580993A_Latest</vt:lpstr>
      <vt:lpstr>A125581000R</vt:lpstr>
      <vt:lpstr>A125581000R_Data</vt:lpstr>
      <vt:lpstr>A125581000R_Latest</vt:lpstr>
      <vt:lpstr>A125581001T</vt:lpstr>
      <vt:lpstr>A125581001T_Data</vt:lpstr>
      <vt:lpstr>A125581001T_Latest</vt:lpstr>
      <vt:lpstr>A125581008J</vt:lpstr>
      <vt:lpstr>A125581008J_Data</vt:lpstr>
      <vt:lpstr>A125581008J_Latest</vt:lpstr>
      <vt:lpstr>A125581009K</vt:lpstr>
      <vt:lpstr>A125581009K_Data</vt:lpstr>
      <vt:lpstr>A125581009K_Latest</vt:lpstr>
      <vt:lpstr>A125581016J</vt:lpstr>
      <vt:lpstr>A125581016J_Data</vt:lpstr>
      <vt:lpstr>A125581016J_Latest</vt:lpstr>
      <vt:lpstr>A125581017K</vt:lpstr>
      <vt:lpstr>A125581017K_Data</vt:lpstr>
      <vt:lpstr>A125581017K_Latest</vt:lpstr>
      <vt:lpstr>A125581024J</vt:lpstr>
      <vt:lpstr>A125581024J_Data</vt:lpstr>
      <vt:lpstr>A125581024J_Latest</vt:lpstr>
      <vt:lpstr>A125581025K</vt:lpstr>
      <vt:lpstr>A125581025K_Data</vt:lpstr>
      <vt:lpstr>A125581025K_Latest</vt:lpstr>
      <vt:lpstr>A125581032J</vt:lpstr>
      <vt:lpstr>A125581032J_Data</vt:lpstr>
      <vt:lpstr>A125581032J_Latest</vt:lpstr>
      <vt:lpstr>A125581033K</vt:lpstr>
      <vt:lpstr>A125581033K_Data</vt:lpstr>
      <vt:lpstr>A125581033K_Latest</vt:lpstr>
      <vt:lpstr>A125581040J</vt:lpstr>
      <vt:lpstr>A125581040J_Data</vt:lpstr>
      <vt:lpstr>A125581040J_Latest</vt:lpstr>
      <vt:lpstr>A125581041K</vt:lpstr>
      <vt:lpstr>A125581041K_Data</vt:lpstr>
      <vt:lpstr>A125581041K_Latest</vt:lpstr>
      <vt:lpstr>A125581048A</vt:lpstr>
      <vt:lpstr>A125581048A_Data</vt:lpstr>
      <vt:lpstr>A125581048A_Latest</vt:lpstr>
      <vt:lpstr>A125581049C</vt:lpstr>
      <vt:lpstr>A125581049C_Data</vt:lpstr>
      <vt:lpstr>A125581049C_Latest</vt:lpstr>
      <vt:lpstr>A125581056A</vt:lpstr>
      <vt:lpstr>A125581056A_Data</vt:lpstr>
      <vt:lpstr>A125581056A_Latest</vt:lpstr>
      <vt:lpstr>A125581057C</vt:lpstr>
      <vt:lpstr>A125581057C_Data</vt:lpstr>
      <vt:lpstr>A125581057C_Latest</vt:lpstr>
      <vt:lpstr>A125581064A</vt:lpstr>
      <vt:lpstr>A125581064A_Data</vt:lpstr>
      <vt:lpstr>A125581064A_Latest</vt:lpstr>
      <vt:lpstr>A125581065C</vt:lpstr>
      <vt:lpstr>A125581065C_Data</vt:lpstr>
      <vt:lpstr>A125581065C_Latest</vt:lpstr>
      <vt:lpstr>A125581072A</vt:lpstr>
      <vt:lpstr>A125581072A_Data</vt:lpstr>
      <vt:lpstr>A125581072A_Latest</vt:lpstr>
      <vt:lpstr>A125581073C</vt:lpstr>
      <vt:lpstr>A125581073C_Data</vt:lpstr>
      <vt:lpstr>A125581073C_Latest</vt:lpstr>
      <vt:lpstr>A125581080A</vt:lpstr>
      <vt:lpstr>A125581080A_Data</vt:lpstr>
      <vt:lpstr>A125581080A_Latest</vt:lpstr>
      <vt:lpstr>A125581081C</vt:lpstr>
      <vt:lpstr>A125581081C_Data</vt:lpstr>
      <vt:lpstr>A125581081C_Latest</vt:lpstr>
      <vt:lpstr>A125581088V</vt:lpstr>
      <vt:lpstr>A125581088V_Data</vt:lpstr>
      <vt:lpstr>A125581088V_Latest</vt:lpstr>
      <vt:lpstr>A125581089W</vt:lpstr>
      <vt:lpstr>A125581089W_Data</vt:lpstr>
      <vt:lpstr>A125581089W_Latest</vt:lpstr>
      <vt:lpstr>A125581096V</vt:lpstr>
      <vt:lpstr>A125581096V_Data</vt:lpstr>
      <vt:lpstr>A125581096V_Latest</vt:lpstr>
      <vt:lpstr>A125581097W</vt:lpstr>
      <vt:lpstr>A125581097W_Data</vt:lpstr>
      <vt:lpstr>A125581097W_Latest</vt:lpstr>
      <vt:lpstr>A125581104J</vt:lpstr>
      <vt:lpstr>A125581104J_Data</vt:lpstr>
      <vt:lpstr>A125581104J_Latest</vt:lpstr>
      <vt:lpstr>A125581105K</vt:lpstr>
      <vt:lpstr>A125581105K_Data</vt:lpstr>
      <vt:lpstr>A125581105K_Latest</vt:lpstr>
      <vt:lpstr>A125581112J</vt:lpstr>
      <vt:lpstr>A125581112J_Data</vt:lpstr>
      <vt:lpstr>A125581112J_Latest</vt:lpstr>
      <vt:lpstr>A125581113K</vt:lpstr>
      <vt:lpstr>A125581113K_Data</vt:lpstr>
      <vt:lpstr>A125581113K_Latest</vt:lpstr>
      <vt:lpstr>A125581120J</vt:lpstr>
      <vt:lpstr>A125581120J_Data</vt:lpstr>
      <vt:lpstr>A125581120J_Latest</vt:lpstr>
      <vt:lpstr>A125581121K</vt:lpstr>
      <vt:lpstr>A125581121K_Data</vt:lpstr>
      <vt:lpstr>A125581121K_Latest</vt:lpstr>
      <vt:lpstr>A125581128A</vt:lpstr>
      <vt:lpstr>A125581128A_Data</vt:lpstr>
      <vt:lpstr>A125581128A_Latest</vt:lpstr>
      <vt:lpstr>A125581129C</vt:lpstr>
      <vt:lpstr>A125581129C_Data</vt:lpstr>
      <vt:lpstr>A125581129C_Latest</vt:lpstr>
      <vt:lpstr>A125581136A</vt:lpstr>
      <vt:lpstr>A125581136A_Data</vt:lpstr>
      <vt:lpstr>A125581136A_Latest</vt:lpstr>
      <vt:lpstr>A125581137C</vt:lpstr>
      <vt:lpstr>A125581137C_Data</vt:lpstr>
      <vt:lpstr>A125581137C_Latest</vt:lpstr>
      <vt:lpstr>A125581144A</vt:lpstr>
      <vt:lpstr>A125581144A_Data</vt:lpstr>
      <vt:lpstr>A125581144A_Latest</vt:lpstr>
      <vt:lpstr>A125581145C</vt:lpstr>
      <vt:lpstr>A125581145C_Data</vt:lpstr>
      <vt:lpstr>A125581145C_Latest</vt:lpstr>
      <vt:lpstr>A125581152A</vt:lpstr>
      <vt:lpstr>A125581152A_Data</vt:lpstr>
      <vt:lpstr>A125581152A_Latest</vt:lpstr>
      <vt:lpstr>A125581153C</vt:lpstr>
      <vt:lpstr>A125581153C_Data</vt:lpstr>
      <vt:lpstr>A125581153C_Latest</vt:lpstr>
      <vt:lpstr>A125581160A</vt:lpstr>
      <vt:lpstr>A125581160A_Data</vt:lpstr>
      <vt:lpstr>A125581160A_Latest</vt:lpstr>
      <vt:lpstr>A125581161C</vt:lpstr>
      <vt:lpstr>A125581161C_Data</vt:lpstr>
      <vt:lpstr>A125581161C_Latest</vt:lpstr>
      <vt:lpstr>A125581168V</vt:lpstr>
      <vt:lpstr>A125581168V_Data</vt:lpstr>
      <vt:lpstr>A125581168V_Latest</vt:lpstr>
      <vt:lpstr>A125581169W</vt:lpstr>
      <vt:lpstr>A125581169W_Data</vt:lpstr>
      <vt:lpstr>A125581169W_Latest</vt:lpstr>
      <vt:lpstr>A125581176V</vt:lpstr>
      <vt:lpstr>A125581176V_Data</vt:lpstr>
      <vt:lpstr>A125581176V_Latest</vt:lpstr>
      <vt:lpstr>A125581177W</vt:lpstr>
      <vt:lpstr>A125581177W_Data</vt:lpstr>
      <vt:lpstr>A125581177W_Latest</vt:lpstr>
      <vt:lpstr>A125581184V</vt:lpstr>
      <vt:lpstr>A125581184V_Data</vt:lpstr>
      <vt:lpstr>A125581184V_Latest</vt:lpstr>
      <vt:lpstr>A125581185W</vt:lpstr>
      <vt:lpstr>A125581185W_Data</vt:lpstr>
      <vt:lpstr>A125581185W_Latest</vt:lpstr>
      <vt:lpstr>A125581192V</vt:lpstr>
      <vt:lpstr>A125581192V_Data</vt:lpstr>
      <vt:lpstr>A125581192V_Latest</vt:lpstr>
      <vt:lpstr>A125581193W</vt:lpstr>
      <vt:lpstr>A125581193W_Data</vt:lpstr>
      <vt:lpstr>A125581193W_Latest</vt:lpstr>
      <vt:lpstr>A125581200J</vt:lpstr>
      <vt:lpstr>A125581200J_Data</vt:lpstr>
      <vt:lpstr>A125581200J_Latest</vt:lpstr>
      <vt:lpstr>A125581201K</vt:lpstr>
      <vt:lpstr>A125581201K_Data</vt:lpstr>
      <vt:lpstr>A125581201K_Latest</vt:lpstr>
      <vt:lpstr>A125581208A</vt:lpstr>
      <vt:lpstr>A125581208A_Data</vt:lpstr>
      <vt:lpstr>A125581208A_Latest</vt:lpstr>
      <vt:lpstr>A125581209C</vt:lpstr>
      <vt:lpstr>A125581209C_Data</vt:lpstr>
      <vt:lpstr>A125581209C_Latest</vt:lpstr>
      <vt:lpstr>A125581216A</vt:lpstr>
      <vt:lpstr>A125581216A_Data</vt:lpstr>
      <vt:lpstr>A125581216A_Latest</vt:lpstr>
      <vt:lpstr>A125581217C</vt:lpstr>
      <vt:lpstr>A125581217C_Data</vt:lpstr>
      <vt:lpstr>A125581217C_Latest</vt:lpstr>
      <vt:lpstr>A125581224A</vt:lpstr>
      <vt:lpstr>A125581224A_Data</vt:lpstr>
      <vt:lpstr>A125581224A_Latest</vt:lpstr>
      <vt:lpstr>A125581225C</vt:lpstr>
      <vt:lpstr>A125581225C_Data</vt:lpstr>
      <vt:lpstr>A125581225C_Latest</vt:lpstr>
      <vt:lpstr>A125581232A</vt:lpstr>
      <vt:lpstr>A125581232A_Data</vt:lpstr>
      <vt:lpstr>A125581232A_Latest</vt:lpstr>
      <vt:lpstr>A125581233C</vt:lpstr>
      <vt:lpstr>A125581233C_Data</vt:lpstr>
      <vt:lpstr>A125581233C_Latest</vt:lpstr>
      <vt:lpstr>A125581240A</vt:lpstr>
      <vt:lpstr>A125581240A_Data</vt:lpstr>
      <vt:lpstr>A125581240A_Latest</vt:lpstr>
      <vt:lpstr>A125581241C</vt:lpstr>
      <vt:lpstr>A125581241C_Data</vt:lpstr>
      <vt:lpstr>A125581241C_Latest</vt:lpstr>
      <vt:lpstr>A125581248V</vt:lpstr>
      <vt:lpstr>A125581248V_Data</vt:lpstr>
      <vt:lpstr>A125581248V_Latest</vt:lpstr>
      <vt:lpstr>A125581249W</vt:lpstr>
      <vt:lpstr>A125581249W_Data</vt:lpstr>
      <vt:lpstr>A125581249W_Latest</vt:lpstr>
      <vt:lpstr>A125581256V</vt:lpstr>
      <vt:lpstr>A125581256V_Data</vt:lpstr>
      <vt:lpstr>A125581256V_Latest</vt:lpstr>
      <vt:lpstr>A125581257W</vt:lpstr>
      <vt:lpstr>A125581257W_Data</vt:lpstr>
      <vt:lpstr>A125581257W_Latest</vt:lpstr>
      <vt:lpstr>A125581264V</vt:lpstr>
      <vt:lpstr>A125581264V_Data</vt:lpstr>
      <vt:lpstr>A125581264V_Latest</vt:lpstr>
      <vt:lpstr>A125581265W</vt:lpstr>
      <vt:lpstr>A125581265W_Data</vt:lpstr>
      <vt:lpstr>A125581265W_Latest</vt:lpstr>
      <vt:lpstr>A125581272V</vt:lpstr>
      <vt:lpstr>A125581272V_Data</vt:lpstr>
      <vt:lpstr>A125581272V_Latest</vt:lpstr>
      <vt:lpstr>A125581273W</vt:lpstr>
      <vt:lpstr>A125581273W_Data</vt:lpstr>
      <vt:lpstr>A125581273W_Latest</vt:lpstr>
      <vt:lpstr>A125581280V</vt:lpstr>
      <vt:lpstr>A125581280V_Data</vt:lpstr>
      <vt:lpstr>A125581280V_Latest</vt:lpstr>
      <vt:lpstr>A125581281W</vt:lpstr>
      <vt:lpstr>A125581281W_Data</vt:lpstr>
      <vt:lpstr>A125581281W_Latest</vt:lpstr>
      <vt:lpstr>A125581288L</vt:lpstr>
      <vt:lpstr>A125581288L_Data</vt:lpstr>
      <vt:lpstr>A125581288L_Latest</vt:lpstr>
      <vt:lpstr>A125581289R</vt:lpstr>
      <vt:lpstr>A125581289R_Data</vt:lpstr>
      <vt:lpstr>A125581289R_Latest</vt:lpstr>
      <vt:lpstr>A125581296L</vt:lpstr>
      <vt:lpstr>A125581296L_Data</vt:lpstr>
      <vt:lpstr>A125581296L_Latest</vt:lpstr>
      <vt:lpstr>A125581297R</vt:lpstr>
      <vt:lpstr>A125581297R_Data</vt:lpstr>
      <vt:lpstr>A125581297R_Latest</vt:lpstr>
      <vt:lpstr>A125581304A</vt:lpstr>
      <vt:lpstr>A125581304A_Data</vt:lpstr>
      <vt:lpstr>A125581304A_Latest</vt:lpstr>
      <vt:lpstr>A125581305C</vt:lpstr>
      <vt:lpstr>A125581305C_Data</vt:lpstr>
      <vt:lpstr>A125581305C_Latest</vt:lpstr>
      <vt:lpstr>A125581312A</vt:lpstr>
      <vt:lpstr>A125581312A_Data</vt:lpstr>
      <vt:lpstr>A125581312A_Latest</vt:lpstr>
      <vt:lpstr>A125581313C</vt:lpstr>
      <vt:lpstr>A125581313C_Data</vt:lpstr>
      <vt:lpstr>A125581313C_Latest</vt:lpstr>
      <vt:lpstr>A125581320A</vt:lpstr>
      <vt:lpstr>A125581320A_Data</vt:lpstr>
      <vt:lpstr>A125581320A_Latest</vt:lpstr>
      <vt:lpstr>A125581321C</vt:lpstr>
      <vt:lpstr>A125581321C_Data</vt:lpstr>
      <vt:lpstr>A125581321C_Latest</vt:lpstr>
      <vt:lpstr>A125581328V</vt:lpstr>
      <vt:lpstr>A125581328V_Data</vt:lpstr>
      <vt:lpstr>A125581328V_Latest</vt:lpstr>
      <vt:lpstr>A125581329W</vt:lpstr>
      <vt:lpstr>A125581329W_Data</vt:lpstr>
      <vt:lpstr>A125581329W_Latest</vt:lpstr>
      <vt:lpstr>A125581336V</vt:lpstr>
      <vt:lpstr>A125581336V_Data</vt:lpstr>
      <vt:lpstr>A125581336V_Latest</vt:lpstr>
      <vt:lpstr>A125581337W</vt:lpstr>
      <vt:lpstr>A125581337W_Data</vt:lpstr>
      <vt:lpstr>A125581337W_Latest</vt:lpstr>
      <vt:lpstr>A125581344V</vt:lpstr>
      <vt:lpstr>A125581344V_Data</vt:lpstr>
      <vt:lpstr>A125581344V_Latest</vt:lpstr>
      <vt:lpstr>A125581345W</vt:lpstr>
      <vt:lpstr>A125581345W_Data</vt:lpstr>
      <vt:lpstr>A125581345W_Latest</vt:lpstr>
      <vt:lpstr>A125581352V</vt:lpstr>
      <vt:lpstr>A125581352V_Data</vt:lpstr>
      <vt:lpstr>A125581352V_Latest</vt:lpstr>
      <vt:lpstr>A125581353W</vt:lpstr>
      <vt:lpstr>A125581353W_Data</vt:lpstr>
      <vt:lpstr>A125581353W_Latest</vt:lpstr>
      <vt:lpstr>A125581360V</vt:lpstr>
      <vt:lpstr>A125581360V_Data</vt:lpstr>
      <vt:lpstr>A125581360V_Latest</vt:lpstr>
      <vt:lpstr>A125581361W</vt:lpstr>
      <vt:lpstr>A125581361W_Data</vt:lpstr>
      <vt:lpstr>A125581361W_Latest</vt:lpstr>
      <vt:lpstr>A125581368L</vt:lpstr>
      <vt:lpstr>A125581368L_Data</vt:lpstr>
      <vt:lpstr>A125581368L_Latest</vt:lpstr>
      <vt:lpstr>A125581369R</vt:lpstr>
      <vt:lpstr>A125581369R_Data</vt:lpstr>
      <vt:lpstr>A125581369R_Latest</vt:lpstr>
      <vt:lpstr>A125581376L</vt:lpstr>
      <vt:lpstr>A125581376L_Data</vt:lpstr>
      <vt:lpstr>A125581376L_Latest</vt:lpstr>
      <vt:lpstr>A125581377R</vt:lpstr>
      <vt:lpstr>A125581377R_Data</vt:lpstr>
      <vt:lpstr>A125581377R_Latest</vt:lpstr>
      <vt:lpstr>A125581384L</vt:lpstr>
      <vt:lpstr>A125581384L_Data</vt:lpstr>
      <vt:lpstr>A125581384L_Latest</vt:lpstr>
      <vt:lpstr>A125581385R</vt:lpstr>
      <vt:lpstr>A125581385R_Data</vt:lpstr>
      <vt:lpstr>A125581385R_Latest</vt:lpstr>
      <vt:lpstr>A125581392L</vt:lpstr>
      <vt:lpstr>A125581392L_Data</vt:lpstr>
      <vt:lpstr>A125581392L_Latest</vt:lpstr>
      <vt:lpstr>A125581393R</vt:lpstr>
      <vt:lpstr>A125581393R_Data</vt:lpstr>
      <vt:lpstr>A125581393R_Latest</vt:lpstr>
      <vt:lpstr>A125581400A</vt:lpstr>
      <vt:lpstr>A125581400A_Data</vt:lpstr>
      <vt:lpstr>A125581400A_Latest</vt:lpstr>
      <vt:lpstr>A125581401C</vt:lpstr>
      <vt:lpstr>A125581401C_Data</vt:lpstr>
      <vt:lpstr>A125581401C_Latest</vt:lpstr>
      <vt:lpstr>A125581408V</vt:lpstr>
      <vt:lpstr>A125581408V_Data</vt:lpstr>
      <vt:lpstr>A125581408V_Latest</vt:lpstr>
      <vt:lpstr>A125581409W</vt:lpstr>
      <vt:lpstr>A125581409W_Data</vt:lpstr>
      <vt:lpstr>A125581409W_Latest</vt:lpstr>
      <vt:lpstr>A125581416V</vt:lpstr>
      <vt:lpstr>A125581416V_Data</vt:lpstr>
      <vt:lpstr>A125581416V_Latest</vt:lpstr>
      <vt:lpstr>A125581417W</vt:lpstr>
      <vt:lpstr>A125581417W_Data</vt:lpstr>
      <vt:lpstr>A125581417W_Latest</vt:lpstr>
      <vt:lpstr>A125581424V</vt:lpstr>
      <vt:lpstr>A125581424V_Data</vt:lpstr>
      <vt:lpstr>A125581424V_Latest</vt:lpstr>
      <vt:lpstr>A125581425W</vt:lpstr>
      <vt:lpstr>A125581425W_Data</vt:lpstr>
      <vt:lpstr>A125581425W_Latest</vt:lpstr>
      <vt:lpstr>A125581432V</vt:lpstr>
      <vt:lpstr>A125581432V_Data</vt:lpstr>
      <vt:lpstr>A125581432V_Latest</vt:lpstr>
      <vt:lpstr>A125581433W</vt:lpstr>
      <vt:lpstr>A125581433W_Data</vt:lpstr>
      <vt:lpstr>A125581433W_Latest</vt:lpstr>
      <vt:lpstr>A125581440V</vt:lpstr>
      <vt:lpstr>A125581440V_Data</vt:lpstr>
      <vt:lpstr>A125581440V_Latest</vt:lpstr>
      <vt:lpstr>A125581441W</vt:lpstr>
      <vt:lpstr>A125581441W_Data</vt:lpstr>
      <vt:lpstr>A125581441W_Latest</vt:lpstr>
      <vt:lpstr>A125581448L</vt:lpstr>
      <vt:lpstr>A125581448L_Data</vt:lpstr>
      <vt:lpstr>A125581448L_Latest</vt:lpstr>
      <vt:lpstr>A125581449R</vt:lpstr>
      <vt:lpstr>A125581449R_Data</vt:lpstr>
      <vt:lpstr>A125581449R_Latest</vt:lpstr>
      <vt:lpstr>A125581456L</vt:lpstr>
      <vt:lpstr>A125581456L_Data</vt:lpstr>
      <vt:lpstr>A125581456L_Latest</vt:lpstr>
      <vt:lpstr>A125581457R</vt:lpstr>
      <vt:lpstr>A125581457R_Data</vt:lpstr>
      <vt:lpstr>A125581457R_Latest</vt:lpstr>
      <vt:lpstr>A125581464L</vt:lpstr>
      <vt:lpstr>A125581464L_Data</vt:lpstr>
      <vt:lpstr>A125581464L_Latest</vt:lpstr>
      <vt:lpstr>A125581465R</vt:lpstr>
      <vt:lpstr>A125581465R_Data</vt:lpstr>
      <vt:lpstr>A125581465R_Latest</vt:lpstr>
      <vt:lpstr>A125581472L</vt:lpstr>
      <vt:lpstr>A125581472L_Data</vt:lpstr>
      <vt:lpstr>A125581472L_Latest</vt:lpstr>
      <vt:lpstr>A125581473R</vt:lpstr>
      <vt:lpstr>A125581473R_Data</vt:lpstr>
      <vt:lpstr>A125581473R_Latest</vt:lpstr>
      <vt:lpstr>A125581480L</vt:lpstr>
      <vt:lpstr>A125581480L_Data</vt:lpstr>
      <vt:lpstr>A125581480L_Latest</vt:lpstr>
      <vt:lpstr>A125581481R</vt:lpstr>
      <vt:lpstr>A125581481R_Data</vt:lpstr>
      <vt:lpstr>A125581481R_Latest</vt:lpstr>
      <vt:lpstr>A125581488F</vt:lpstr>
      <vt:lpstr>A125581488F_Data</vt:lpstr>
      <vt:lpstr>A125581488F_Latest</vt:lpstr>
      <vt:lpstr>A125581489J</vt:lpstr>
      <vt:lpstr>A125581489J_Data</vt:lpstr>
      <vt:lpstr>A125581489J_Latest</vt:lpstr>
      <vt:lpstr>A125581496F</vt:lpstr>
      <vt:lpstr>A125581496F_Data</vt:lpstr>
      <vt:lpstr>A125581496F_Latest</vt:lpstr>
      <vt:lpstr>A125581497J</vt:lpstr>
      <vt:lpstr>A125581497J_Data</vt:lpstr>
      <vt:lpstr>A125581497J_Latest</vt:lpstr>
      <vt:lpstr>A125581504V</vt:lpstr>
      <vt:lpstr>A125581504V_Data</vt:lpstr>
      <vt:lpstr>A125581504V_Latest</vt:lpstr>
      <vt:lpstr>A125581505W</vt:lpstr>
      <vt:lpstr>A125581505W_Data</vt:lpstr>
      <vt:lpstr>A125581505W_Latest</vt:lpstr>
      <vt:lpstr>A125581512V</vt:lpstr>
      <vt:lpstr>A125581512V_Data</vt:lpstr>
      <vt:lpstr>A125581512V_Latest</vt:lpstr>
      <vt:lpstr>A125581513W</vt:lpstr>
      <vt:lpstr>A125581513W_Data</vt:lpstr>
      <vt:lpstr>A125581513W_Latest</vt:lpstr>
      <vt:lpstr>A125581520V</vt:lpstr>
      <vt:lpstr>A125581520V_Data</vt:lpstr>
      <vt:lpstr>A125581520V_Latest</vt:lpstr>
      <vt:lpstr>A125581521W</vt:lpstr>
      <vt:lpstr>A125581521W_Data</vt:lpstr>
      <vt:lpstr>A125581521W_Latest</vt:lpstr>
      <vt:lpstr>A125581528L</vt:lpstr>
      <vt:lpstr>A125581528L_Data</vt:lpstr>
      <vt:lpstr>A125581528L_Latest</vt:lpstr>
      <vt:lpstr>A125581529R</vt:lpstr>
      <vt:lpstr>A125581529R_Data</vt:lpstr>
      <vt:lpstr>A125581529R_Latest</vt:lpstr>
      <vt:lpstr>A125581536L</vt:lpstr>
      <vt:lpstr>A125581536L_Data</vt:lpstr>
      <vt:lpstr>A125581536L_Latest</vt:lpstr>
      <vt:lpstr>A125581537R</vt:lpstr>
      <vt:lpstr>A125581537R_Data</vt:lpstr>
      <vt:lpstr>A125581537R_Latest</vt:lpstr>
      <vt:lpstr>A125581544L</vt:lpstr>
      <vt:lpstr>A125581544L_Data</vt:lpstr>
      <vt:lpstr>A125581544L_Latest</vt:lpstr>
      <vt:lpstr>A125581545R</vt:lpstr>
      <vt:lpstr>A125581545R_Data</vt:lpstr>
      <vt:lpstr>A125581545R_Latest</vt:lpstr>
      <vt:lpstr>A125581552L</vt:lpstr>
      <vt:lpstr>A125581552L_Data</vt:lpstr>
      <vt:lpstr>A125581552L_Latest</vt:lpstr>
      <vt:lpstr>A125581553R</vt:lpstr>
      <vt:lpstr>A125581553R_Data</vt:lpstr>
      <vt:lpstr>A125581553R_Latest</vt:lpstr>
      <vt:lpstr>A125581560L</vt:lpstr>
      <vt:lpstr>A125581560L_Data</vt:lpstr>
      <vt:lpstr>A125581560L_Latest</vt:lpstr>
      <vt:lpstr>A125581561R</vt:lpstr>
      <vt:lpstr>A125581561R_Data</vt:lpstr>
      <vt:lpstr>A125581561R_Latest</vt:lpstr>
      <vt:lpstr>A125581568F</vt:lpstr>
      <vt:lpstr>A125581568F_Data</vt:lpstr>
      <vt:lpstr>A125581568F_Latest</vt:lpstr>
      <vt:lpstr>A125581569J</vt:lpstr>
      <vt:lpstr>A125581569J_Data</vt:lpstr>
      <vt:lpstr>A125581569J_Latest</vt:lpstr>
      <vt:lpstr>A125581576F</vt:lpstr>
      <vt:lpstr>A125581576F_Data</vt:lpstr>
      <vt:lpstr>A125581576F_Latest</vt:lpstr>
      <vt:lpstr>A125581577J</vt:lpstr>
      <vt:lpstr>A125581577J_Data</vt:lpstr>
      <vt:lpstr>A125581577J_Latest</vt:lpstr>
      <vt:lpstr>A125581584F</vt:lpstr>
      <vt:lpstr>A125581584F_Data</vt:lpstr>
      <vt:lpstr>A125581584F_Latest</vt:lpstr>
      <vt:lpstr>A125581585J</vt:lpstr>
      <vt:lpstr>A125581585J_Data</vt:lpstr>
      <vt:lpstr>A125581585J_Latest</vt:lpstr>
      <vt:lpstr>A125581592F</vt:lpstr>
      <vt:lpstr>A125581592F_Data</vt:lpstr>
      <vt:lpstr>A125581592F_Latest</vt:lpstr>
      <vt:lpstr>A125581593J</vt:lpstr>
      <vt:lpstr>A125581593J_Data</vt:lpstr>
      <vt:lpstr>A125581593J_Latest</vt:lpstr>
      <vt:lpstr>A125581600V</vt:lpstr>
      <vt:lpstr>A125581600V_Data</vt:lpstr>
      <vt:lpstr>A125581600V_Latest</vt:lpstr>
      <vt:lpstr>A125581601W</vt:lpstr>
      <vt:lpstr>A125581601W_Data</vt:lpstr>
      <vt:lpstr>A125581601W_Latest</vt:lpstr>
      <vt:lpstr>A125581608L</vt:lpstr>
      <vt:lpstr>A125581608L_Data</vt:lpstr>
      <vt:lpstr>A125581608L_Latest</vt:lpstr>
      <vt:lpstr>A125581609R</vt:lpstr>
      <vt:lpstr>A125581609R_Data</vt:lpstr>
      <vt:lpstr>A125581609R_Latest</vt:lpstr>
      <vt:lpstr>A125581616L</vt:lpstr>
      <vt:lpstr>A125581616L_Data</vt:lpstr>
      <vt:lpstr>A125581616L_Latest</vt:lpstr>
      <vt:lpstr>A125581617R</vt:lpstr>
      <vt:lpstr>A125581617R_Data</vt:lpstr>
      <vt:lpstr>A125581617R_Latest</vt:lpstr>
      <vt:lpstr>A125581624L</vt:lpstr>
      <vt:lpstr>A125581624L_Data</vt:lpstr>
      <vt:lpstr>A125581624L_Latest</vt:lpstr>
      <vt:lpstr>A125581625R</vt:lpstr>
      <vt:lpstr>A125581625R_Data</vt:lpstr>
      <vt:lpstr>A125581625R_Latest</vt:lpstr>
      <vt:lpstr>A125581632L</vt:lpstr>
      <vt:lpstr>A125581632L_Data</vt:lpstr>
      <vt:lpstr>A125581632L_Latest</vt:lpstr>
      <vt:lpstr>A125581633R</vt:lpstr>
      <vt:lpstr>A125581633R_Data</vt:lpstr>
      <vt:lpstr>A125581633R_Latest</vt:lpstr>
      <vt:lpstr>A125581640L</vt:lpstr>
      <vt:lpstr>A125581640L_Data</vt:lpstr>
      <vt:lpstr>A125581640L_Latest</vt:lpstr>
      <vt:lpstr>A125581641R</vt:lpstr>
      <vt:lpstr>A125581641R_Data</vt:lpstr>
      <vt:lpstr>A125581641R_Latest</vt:lpstr>
      <vt:lpstr>A125581648F</vt:lpstr>
      <vt:lpstr>A125581648F_Data</vt:lpstr>
      <vt:lpstr>A125581648F_Latest</vt:lpstr>
      <vt:lpstr>A125581649J</vt:lpstr>
      <vt:lpstr>A125581649J_Data</vt:lpstr>
      <vt:lpstr>A125581649J_Latest</vt:lpstr>
      <vt:lpstr>A125581656F</vt:lpstr>
      <vt:lpstr>A125581656F_Data</vt:lpstr>
      <vt:lpstr>A125581656F_Latest</vt:lpstr>
      <vt:lpstr>A125581657J</vt:lpstr>
      <vt:lpstr>A125581657J_Data</vt:lpstr>
      <vt:lpstr>A125581657J_Latest</vt:lpstr>
      <vt:lpstr>A125581664F</vt:lpstr>
      <vt:lpstr>A125581664F_Data</vt:lpstr>
      <vt:lpstr>A125581664F_Latest</vt:lpstr>
      <vt:lpstr>A125581665J</vt:lpstr>
      <vt:lpstr>A125581665J_Data</vt:lpstr>
      <vt:lpstr>A125581665J_Latest</vt:lpstr>
      <vt:lpstr>A125581672F</vt:lpstr>
      <vt:lpstr>A125581672F_Data</vt:lpstr>
      <vt:lpstr>A125581672F_Latest</vt:lpstr>
      <vt:lpstr>A125581673J</vt:lpstr>
      <vt:lpstr>A125581673J_Data</vt:lpstr>
      <vt:lpstr>A125581673J_Latest</vt:lpstr>
      <vt:lpstr>A125581680F</vt:lpstr>
      <vt:lpstr>A125581680F_Data</vt:lpstr>
      <vt:lpstr>A125581680F_Latest</vt:lpstr>
      <vt:lpstr>A125581681J</vt:lpstr>
      <vt:lpstr>A125581681J_Data</vt:lpstr>
      <vt:lpstr>A125581681J_Latest</vt:lpstr>
      <vt:lpstr>A125581688X</vt:lpstr>
      <vt:lpstr>A125581688X_Data</vt:lpstr>
      <vt:lpstr>A125581688X_Latest</vt:lpstr>
      <vt:lpstr>A125581689A</vt:lpstr>
      <vt:lpstr>A125581689A_Data</vt:lpstr>
      <vt:lpstr>A125581689A_Latest</vt:lpstr>
      <vt:lpstr>A125581696X</vt:lpstr>
      <vt:lpstr>A125581696X_Data</vt:lpstr>
      <vt:lpstr>A125581696X_Latest</vt:lpstr>
      <vt:lpstr>A125581697A</vt:lpstr>
      <vt:lpstr>A125581697A_Data</vt:lpstr>
      <vt:lpstr>A125581697A_Latest</vt:lpstr>
      <vt:lpstr>A125581704L</vt:lpstr>
      <vt:lpstr>A125581704L_Data</vt:lpstr>
      <vt:lpstr>A125581704L_Latest</vt:lpstr>
      <vt:lpstr>A125581705R</vt:lpstr>
      <vt:lpstr>A125581705R_Data</vt:lpstr>
      <vt:lpstr>A125581705R_Latest</vt:lpstr>
      <vt:lpstr>A125581712L</vt:lpstr>
      <vt:lpstr>A125581712L_Data</vt:lpstr>
      <vt:lpstr>A125581712L_Latest</vt:lpstr>
      <vt:lpstr>A125581713R</vt:lpstr>
      <vt:lpstr>A125581713R_Data</vt:lpstr>
      <vt:lpstr>A125581713R_Latest</vt:lpstr>
      <vt:lpstr>A125581720L</vt:lpstr>
      <vt:lpstr>A125581720L_Data</vt:lpstr>
      <vt:lpstr>A125581720L_Latest</vt:lpstr>
      <vt:lpstr>A125581721R</vt:lpstr>
      <vt:lpstr>A125581721R_Data</vt:lpstr>
      <vt:lpstr>A125581721R_Latest</vt:lpstr>
      <vt:lpstr>A125581728F</vt:lpstr>
      <vt:lpstr>A125581728F_Data</vt:lpstr>
      <vt:lpstr>A125581728F_Latest</vt:lpstr>
      <vt:lpstr>A125581729J</vt:lpstr>
      <vt:lpstr>A125581729J_Data</vt:lpstr>
      <vt:lpstr>A125581729J_Latest</vt:lpstr>
      <vt:lpstr>A125581736F</vt:lpstr>
      <vt:lpstr>A125581736F_Data</vt:lpstr>
      <vt:lpstr>A125581736F_Latest</vt:lpstr>
      <vt:lpstr>A125581737J</vt:lpstr>
      <vt:lpstr>A125581737J_Data</vt:lpstr>
      <vt:lpstr>A125581737J_Latest</vt:lpstr>
      <vt:lpstr>A125581744F</vt:lpstr>
      <vt:lpstr>A125581744F_Data</vt:lpstr>
      <vt:lpstr>A125581744F_Latest</vt:lpstr>
      <vt:lpstr>A125581745J</vt:lpstr>
      <vt:lpstr>A125581745J_Data</vt:lpstr>
      <vt:lpstr>A125581745J_Latest</vt:lpstr>
      <vt:lpstr>A125581752F</vt:lpstr>
      <vt:lpstr>A125581752F_Data</vt:lpstr>
      <vt:lpstr>A125581752F_Latest</vt:lpstr>
      <vt:lpstr>A125581753J</vt:lpstr>
      <vt:lpstr>A125581753J_Data</vt:lpstr>
      <vt:lpstr>A125581753J_Latest</vt:lpstr>
      <vt:lpstr>A125581760F</vt:lpstr>
      <vt:lpstr>A125581760F_Data</vt:lpstr>
      <vt:lpstr>A125581760F_Latest</vt:lpstr>
      <vt:lpstr>A125581761J</vt:lpstr>
      <vt:lpstr>A125581761J_Data</vt:lpstr>
      <vt:lpstr>A125581761J_Latest</vt:lpstr>
      <vt:lpstr>A125581768X</vt:lpstr>
      <vt:lpstr>A125581768X_Data</vt:lpstr>
      <vt:lpstr>A125581768X_Latest</vt:lpstr>
      <vt:lpstr>A125581769A</vt:lpstr>
      <vt:lpstr>A125581769A_Data</vt:lpstr>
      <vt:lpstr>A125581769A_Latest</vt:lpstr>
      <vt:lpstr>A125581776X</vt:lpstr>
      <vt:lpstr>A125581776X_Data</vt:lpstr>
      <vt:lpstr>A125581776X_Latest</vt:lpstr>
      <vt:lpstr>A125581777A</vt:lpstr>
      <vt:lpstr>A125581777A_Data</vt:lpstr>
      <vt:lpstr>A125581777A_Latest</vt:lpstr>
      <vt:lpstr>A125581784X</vt:lpstr>
      <vt:lpstr>A125581784X_Data</vt:lpstr>
      <vt:lpstr>A125581784X_Latest</vt:lpstr>
      <vt:lpstr>A125581785A</vt:lpstr>
      <vt:lpstr>A125581785A_Data</vt:lpstr>
      <vt:lpstr>A125581785A_Latest</vt:lpstr>
      <vt:lpstr>A125581792X</vt:lpstr>
      <vt:lpstr>A125581792X_Data</vt:lpstr>
      <vt:lpstr>A125581792X_Latest</vt:lpstr>
      <vt:lpstr>A125581793A</vt:lpstr>
      <vt:lpstr>A125581793A_Data</vt:lpstr>
      <vt:lpstr>A125581793A_Latest</vt:lpstr>
      <vt:lpstr>A125581800L</vt:lpstr>
      <vt:lpstr>A125581800L_Data</vt:lpstr>
      <vt:lpstr>A125581800L_Latest</vt:lpstr>
      <vt:lpstr>A125581801R</vt:lpstr>
      <vt:lpstr>A125581801R_Data</vt:lpstr>
      <vt:lpstr>A125581801R_Latest</vt:lpstr>
      <vt:lpstr>A125581808F</vt:lpstr>
      <vt:lpstr>A125581808F_Data</vt:lpstr>
      <vt:lpstr>A125581808F_Latest</vt:lpstr>
      <vt:lpstr>A125581809J</vt:lpstr>
      <vt:lpstr>A125581809J_Data</vt:lpstr>
      <vt:lpstr>A125581809J_Latest</vt:lpstr>
      <vt:lpstr>A125581816F</vt:lpstr>
      <vt:lpstr>A125581816F_Data</vt:lpstr>
      <vt:lpstr>A125581816F_Latest</vt:lpstr>
      <vt:lpstr>A125581817J</vt:lpstr>
      <vt:lpstr>A125581817J_Data</vt:lpstr>
      <vt:lpstr>A125581817J_Latest</vt:lpstr>
      <vt:lpstr>A125581824F</vt:lpstr>
      <vt:lpstr>A125581824F_Data</vt:lpstr>
      <vt:lpstr>A125581824F_Latest</vt:lpstr>
      <vt:lpstr>A125581825J</vt:lpstr>
      <vt:lpstr>A125581825J_Data</vt:lpstr>
      <vt:lpstr>A125581825J_Latest</vt:lpstr>
      <vt:lpstr>A125581832F</vt:lpstr>
      <vt:lpstr>A125581832F_Data</vt:lpstr>
      <vt:lpstr>A125581832F_Latest</vt:lpstr>
      <vt:lpstr>A125581833J</vt:lpstr>
      <vt:lpstr>A125581833J_Data</vt:lpstr>
      <vt:lpstr>A125581833J_Latest</vt:lpstr>
      <vt:lpstr>A125581840F</vt:lpstr>
      <vt:lpstr>A125581840F_Data</vt:lpstr>
      <vt:lpstr>A125581840F_Latest</vt:lpstr>
      <vt:lpstr>A125581841J</vt:lpstr>
      <vt:lpstr>A125581841J_Data</vt:lpstr>
      <vt:lpstr>A125581841J_Latest</vt:lpstr>
      <vt:lpstr>A125581848X</vt:lpstr>
      <vt:lpstr>A125581848X_Data</vt:lpstr>
      <vt:lpstr>A125581848X_Latest</vt:lpstr>
      <vt:lpstr>A125581849A</vt:lpstr>
      <vt:lpstr>A125581849A_Data</vt:lpstr>
      <vt:lpstr>A125581849A_Latest</vt:lpstr>
      <vt:lpstr>A125581856X</vt:lpstr>
      <vt:lpstr>A125581856X_Data</vt:lpstr>
      <vt:lpstr>A125581856X_Latest</vt:lpstr>
      <vt:lpstr>A125581857A</vt:lpstr>
      <vt:lpstr>A125581857A_Data</vt:lpstr>
      <vt:lpstr>A125581857A_Latest</vt:lpstr>
      <vt:lpstr>A125581864X</vt:lpstr>
      <vt:lpstr>A125581864X_Data</vt:lpstr>
      <vt:lpstr>A125581864X_Latest</vt:lpstr>
      <vt:lpstr>A125581865A</vt:lpstr>
      <vt:lpstr>A125581865A_Data</vt:lpstr>
      <vt:lpstr>A125581865A_Latest</vt:lpstr>
      <vt:lpstr>A125581872X</vt:lpstr>
      <vt:lpstr>A125581872X_Data</vt:lpstr>
      <vt:lpstr>A125581872X_Latest</vt:lpstr>
      <vt:lpstr>A125581873A</vt:lpstr>
      <vt:lpstr>A125581873A_Data</vt:lpstr>
      <vt:lpstr>A125581873A_Latest</vt:lpstr>
      <vt:lpstr>A125581880X</vt:lpstr>
      <vt:lpstr>A125581880X_Data</vt:lpstr>
      <vt:lpstr>A125581880X_Latest</vt:lpstr>
      <vt:lpstr>A125581881A</vt:lpstr>
      <vt:lpstr>A125581881A_Data</vt:lpstr>
      <vt:lpstr>A125581881A_Latest</vt:lpstr>
      <vt:lpstr>A125581888T</vt:lpstr>
      <vt:lpstr>A125581888T_Data</vt:lpstr>
      <vt:lpstr>A125581888T_Latest</vt:lpstr>
      <vt:lpstr>A125581889V</vt:lpstr>
      <vt:lpstr>A125581889V_Data</vt:lpstr>
      <vt:lpstr>A125581889V_Latest</vt:lpstr>
      <vt:lpstr>A125581896T</vt:lpstr>
      <vt:lpstr>A125581896T_Data</vt:lpstr>
      <vt:lpstr>A125581896T_Latest</vt:lpstr>
      <vt:lpstr>A125581897V</vt:lpstr>
      <vt:lpstr>A125581897V_Data</vt:lpstr>
      <vt:lpstr>A125581897V_Latest</vt:lpstr>
      <vt:lpstr>A125581904F</vt:lpstr>
      <vt:lpstr>A125581904F_Data</vt:lpstr>
      <vt:lpstr>A125581904F_Latest</vt:lpstr>
      <vt:lpstr>A125581905J</vt:lpstr>
      <vt:lpstr>A125581905J_Data</vt:lpstr>
      <vt:lpstr>A125581905J_Latest</vt:lpstr>
      <vt:lpstr>A125581912F</vt:lpstr>
      <vt:lpstr>A125581912F_Data</vt:lpstr>
      <vt:lpstr>A125581912F_Latest</vt:lpstr>
      <vt:lpstr>A125581913J</vt:lpstr>
      <vt:lpstr>A125581913J_Data</vt:lpstr>
      <vt:lpstr>A125581913J_Latest</vt:lpstr>
      <vt:lpstr>A125581920F</vt:lpstr>
      <vt:lpstr>A125581920F_Data</vt:lpstr>
      <vt:lpstr>A125581920F_Latest</vt:lpstr>
      <vt:lpstr>A125581921J</vt:lpstr>
      <vt:lpstr>A125581921J_Data</vt:lpstr>
      <vt:lpstr>A125581921J_Latest</vt:lpstr>
      <vt:lpstr>A125581928X</vt:lpstr>
      <vt:lpstr>A125581928X_Data</vt:lpstr>
      <vt:lpstr>A125581928X_Latest</vt:lpstr>
      <vt:lpstr>A125581929A</vt:lpstr>
      <vt:lpstr>A125581929A_Data</vt:lpstr>
      <vt:lpstr>A125581929A_Latest</vt:lpstr>
      <vt:lpstr>A125581936X</vt:lpstr>
      <vt:lpstr>A125581936X_Data</vt:lpstr>
      <vt:lpstr>A125581936X_Latest</vt:lpstr>
      <vt:lpstr>A125581937A</vt:lpstr>
      <vt:lpstr>A125581937A_Data</vt:lpstr>
      <vt:lpstr>A125581937A_Latest</vt:lpstr>
      <vt:lpstr>A125581944X</vt:lpstr>
      <vt:lpstr>A125581944X_Data</vt:lpstr>
      <vt:lpstr>A125581944X_Latest</vt:lpstr>
      <vt:lpstr>A125581945A</vt:lpstr>
      <vt:lpstr>A125581945A_Data</vt:lpstr>
      <vt:lpstr>A125581945A_Latest</vt:lpstr>
      <vt:lpstr>A125581952X</vt:lpstr>
      <vt:lpstr>A125581952X_Data</vt:lpstr>
      <vt:lpstr>A125581952X_Latest</vt:lpstr>
      <vt:lpstr>A125581953A</vt:lpstr>
      <vt:lpstr>A125581953A_Data</vt:lpstr>
      <vt:lpstr>A125581953A_Latest</vt:lpstr>
      <vt:lpstr>A125581960X</vt:lpstr>
      <vt:lpstr>A125581960X_Data</vt:lpstr>
      <vt:lpstr>A125581960X_Latest</vt:lpstr>
      <vt:lpstr>A125581961A</vt:lpstr>
      <vt:lpstr>A125581961A_Data</vt:lpstr>
      <vt:lpstr>A125581961A_Latest</vt:lpstr>
      <vt:lpstr>A125581968T</vt:lpstr>
      <vt:lpstr>A125581968T_Data</vt:lpstr>
      <vt:lpstr>A125581968T_Latest</vt:lpstr>
      <vt:lpstr>A125581969V</vt:lpstr>
      <vt:lpstr>A125581969V_Data</vt:lpstr>
      <vt:lpstr>A125581969V_Latest</vt:lpstr>
      <vt:lpstr>A125581976T</vt:lpstr>
      <vt:lpstr>A125581976T_Data</vt:lpstr>
      <vt:lpstr>A125581976T_Latest</vt:lpstr>
      <vt:lpstr>A125581977V</vt:lpstr>
      <vt:lpstr>A125581977V_Data</vt:lpstr>
      <vt:lpstr>A125581977V_Latest</vt:lpstr>
      <vt:lpstr>A125581984T</vt:lpstr>
      <vt:lpstr>A125581984T_Data</vt:lpstr>
      <vt:lpstr>A125581984T_Latest</vt:lpstr>
      <vt:lpstr>A125581985V</vt:lpstr>
      <vt:lpstr>A125581985V_Data</vt:lpstr>
      <vt:lpstr>A125581985V_Latest</vt:lpstr>
      <vt:lpstr>A125581992T</vt:lpstr>
      <vt:lpstr>A125581992T_Data</vt:lpstr>
      <vt:lpstr>A125581992T_Latest</vt:lpstr>
      <vt:lpstr>A125581993V</vt:lpstr>
      <vt:lpstr>A125581993V_Data</vt:lpstr>
      <vt:lpstr>A125581993V_Latest</vt:lpstr>
      <vt:lpstr>A125582000J</vt:lpstr>
      <vt:lpstr>A125582000J_Data</vt:lpstr>
      <vt:lpstr>A125582000J_Latest</vt:lpstr>
      <vt:lpstr>A125582001K</vt:lpstr>
      <vt:lpstr>A125582001K_Data</vt:lpstr>
      <vt:lpstr>A125582001K_Latest</vt:lpstr>
      <vt:lpstr>A125582008A</vt:lpstr>
      <vt:lpstr>A125582008A_Data</vt:lpstr>
      <vt:lpstr>A125582008A_Latest</vt:lpstr>
      <vt:lpstr>A125582009C</vt:lpstr>
      <vt:lpstr>A125582009C_Data</vt:lpstr>
      <vt:lpstr>A125582009C_Latest</vt:lpstr>
      <vt:lpstr>A125582016A</vt:lpstr>
      <vt:lpstr>A125582016A_Data</vt:lpstr>
      <vt:lpstr>A125582016A_Latest</vt:lpstr>
      <vt:lpstr>A125582017C</vt:lpstr>
      <vt:lpstr>A125582017C_Data</vt:lpstr>
      <vt:lpstr>A125582017C_Latest</vt:lpstr>
      <vt:lpstr>A125582024A</vt:lpstr>
      <vt:lpstr>A125582024A_Data</vt:lpstr>
      <vt:lpstr>A125582024A_Latest</vt:lpstr>
      <vt:lpstr>A125582025C</vt:lpstr>
      <vt:lpstr>A125582025C_Data</vt:lpstr>
      <vt:lpstr>A125582025C_Latest</vt:lpstr>
      <vt:lpstr>A125582032A</vt:lpstr>
      <vt:lpstr>A125582032A_Data</vt:lpstr>
      <vt:lpstr>A125582032A_Latest</vt:lpstr>
      <vt:lpstr>A125582033C</vt:lpstr>
      <vt:lpstr>A125582033C_Data</vt:lpstr>
      <vt:lpstr>A125582033C_Latest</vt:lpstr>
      <vt:lpstr>A125582040A</vt:lpstr>
      <vt:lpstr>A125582040A_Data</vt:lpstr>
      <vt:lpstr>A125582040A_Latest</vt:lpstr>
      <vt:lpstr>A125582041C</vt:lpstr>
      <vt:lpstr>A125582041C_Data</vt:lpstr>
      <vt:lpstr>A125582041C_Latest</vt:lpstr>
      <vt:lpstr>A125582048V</vt:lpstr>
      <vt:lpstr>A125582048V_Data</vt:lpstr>
      <vt:lpstr>A125582048V_Latest</vt:lpstr>
      <vt:lpstr>A125582049W</vt:lpstr>
      <vt:lpstr>A125582049W_Data</vt:lpstr>
      <vt:lpstr>A125582049W_Latest</vt:lpstr>
      <vt:lpstr>A125582056V</vt:lpstr>
      <vt:lpstr>A125582056V_Data</vt:lpstr>
      <vt:lpstr>A125582056V_Latest</vt:lpstr>
      <vt:lpstr>A125582057W</vt:lpstr>
      <vt:lpstr>A125582057W_Data</vt:lpstr>
      <vt:lpstr>A125582057W_Latest</vt:lpstr>
      <vt:lpstr>A125582064V</vt:lpstr>
      <vt:lpstr>A125582064V_Data</vt:lpstr>
      <vt:lpstr>A125582064V_Latest</vt:lpstr>
      <vt:lpstr>A125582065W</vt:lpstr>
      <vt:lpstr>A125582065W_Data</vt:lpstr>
      <vt:lpstr>A125582065W_Latest</vt:lpstr>
      <vt:lpstr>A125582072V</vt:lpstr>
      <vt:lpstr>A125582072V_Data</vt:lpstr>
      <vt:lpstr>A125582072V_Latest</vt:lpstr>
      <vt:lpstr>A125582073W</vt:lpstr>
      <vt:lpstr>A125582073W_Data</vt:lpstr>
      <vt:lpstr>A125582073W_Latest</vt:lpstr>
      <vt:lpstr>A125582080V</vt:lpstr>
      <vt:lpstr>A125582080V_Data</vt:lpstr>
      <vt:lpstr>A125582080V_Latest</vt:lpstr>
      <vt:lpstr>A125582081W</vt:lpstr>
      <vt:lpstr>A125582081W_Data</vt:lpstr>
      <vt:lpstr>A125582081W_Latest</vt:lpstr>
      <vt:lpstr>A125582088L</vt:lpstr>
      <vt:lpstr>A125582088L_Data</vt:lpstr>
      <vt:lpstr>A125582088L_Latest</vt:lpstr>
      <vt:lpstr>A125582089R</vt:lpstr>
      <vt:lpstr>A125582089R_Data</vt:lpstr>
      <vt:lpstr>A125582089R_Latest</vt:lpstr>
      <vt:lpstr>A125582096L</vt:lpstr>
      <vt:lpstr>A125582096L_Data</vt:lpstr>
      <vt:lpstr>A125582096L_Latest</vt:lpstr>
      <vt:lpstr>A125582097R</vt:lpstr>
      <vt:lpstr>A125582097R_Data</vt:lpstr>
      <vt:lpstr>A125582097R_Latest</vt:lpstr>
      <vt:lpstr>A125582104A</vt:lpstr>
      <vt:lpstr>A125582104A_Data</vt:lpstr>
      <vt:lpstr>A125582104A_Latest</vt:lpstr>
      <vt:lpstr>A125582105C</vt:lpstr>
      <vt:lpstr>A125582105C_Data</vt:lpstr>
      <vt:lpstr>A125582105C_Latest</vt:lpstr>
      <vt:lpstr>A125582112A</vt:lpstr>
      <vt:lpstr>A125582112A_Data</vt:lpstr>
      <vt:lpstr>A125582112A_Latest</vt:lpstr>
      <vt:lpstr>A125582113C</vt:lpstr>
      <vt:lpstr>A125582113C_Data</vt:lpstr>
      <vt:lpstr>A125582113C_Latest</vt:lpstr>
      <vt:lpstr>A125582120A</vt:lpstr>
      <vt:lpstr>A125582120A_Data</vt:lpstr>
      <vt:lpstr>A125582120A_Latest</vt:lpstr>
      <vt:lpstr>A125582121C</vt:lpstr>
      <vt:lpstr>A125582121C_Data</vt:lpstr>
      <vt:lpstr>A125582121C_Latest</vt:lpstr>
      <vt:lpstr>A125582128V</vt:lpstr>
      <vt:lpstr>A125582128V_Data</vt:lpstr>
      <vt:lpstr>A125582128V_Latest</vt:lpstr>
      <vt:lpstr>A125582129W</vt:lpstr>
      <vt:lpstr>A125582129W_Data</vt:lpstr>
      <vt:lpstr>A125582129W_Latest</vt:lpstr>
      <vt:lpstr>A125582136V</vt:lpstr>
      <vt:lpstr>A125582136V_Data</vt:lpstr>
      <vt:lpstr>A125582136V_Latest</vt:lpstr>
      <vt:lpstr>A125582137W</vt:lpstr>
      <vt:lpstr>A125582137W_Data</vt:lpstr>
      <vt:lpstr>A125582137W_Latest</vt:lpstr>
      <vt:lpstr>A125582144V</vt:lpstr>
      <vt:lpstr>A125582144V_Data</vt:lpstr>
      <vt:lpstr>A125582144V_Latest</vt:lpstr>
      <vt:lpstr>A125582145W</vt:lpstr>
      <vt:lpstr>A125582145W_Data</vt:lpstr>
      <vt:lpstr>A125582145W_Latest</vt:lpstr>
      <vt:lpstr>A125582152V</vt:lpstr>
      <vt:lpstr>A125582152V_Data</vt:lpstr>
      <vt:lpstr>A125582152V_Latest</vt:lpstr>
      <vt:lpstr>A125582153W</vt:lpstr>
      <vt:lpstr>A125582153W_Data</vt:lpstr>
      <vt:lpstr>A125582153W_Latest</vt:lpstr>
      <vt:lpstr>A125582160V</vt:lpstr>
      <vt:lpstr>A125582160V_Data</vt:lpstr>
      <vt:lpstr>A125582160V_Latest</vt:lpstr>
      <vt:lpstr>A125582161W</vt:lpstr>
      <vt:lpstr>A125582161W_Data</vt:lpstr>
      <vt:lpstr>A125582161W_Latest</vt:lpstr>
      <vt:lpstr>A125582168L</vt:lpstr>
      <vt:lpstr>A125582168L_Data</vt:lpstr>
      <vt:lpstr>A125582168L_Latest</vt:lpstr>
      <vt:lpstr>A125582169R</vt:lpstr>
      <vt:lpstr>A125582169R_Data</vt:lpstr>
      <vt:lpstr>A125582169R_Latest</vt:lpstr>
      <vt:lpstr>A125582176L</vt:lpstr>
      <vt:lpstr>A125582176L_Data</vt:lpstr>
      <vt:lpstr>A125582176L_Latest</vt:lpstr>
      <vt:lpstr>A125582184L</vt:lpstr>
      <vt:lpstr>A125582184L_Data</vt:lpstr>
      <vt:lpstr>A125582184L_Latest</vt:lpstr>
      <vt:lpstr>A125582192L</vt:lpstr>
      <vt:lpstr>A125582192L_Data</vt:lpstr>
      <vt:lpstr>A125582192L_Latest</vt:lpstr>
      <vt:lpstr>A125582200A</vt:lpstr>
      <vt:lpstr>A125582200A_Data</vt:lpstr>
      <vt:lpstr>A125582200A_Latest</vt:lpstr>
      <vt:lpstr>A125582208V</vt:lpstr>
      <vt:lpstr>A125582208V_Data</vt:lpstr>
      <vt:lpstr>A125582208V_Latest</vt:lpstr>
      <vt:lpstr>A125582216V</vt:lpstr>
      <vt:lpstr>A125582216V_Data</vt:lpstr>
      <vt:lpstr>A125582216V_Latest</vt:lpstr>
      <vt:lpstr>A125582224V</vt:lpstr>
      <vt:lpstr>A125582224V_Data</vt:lpstr>
      <vt:lpstr>A125582224V_Latest</vt:lpstr>
      <vt:lpstr>A125582232V</vt:lpstr>
      <vt:lpstr>A125582232V_Data</vt:lpstr>
      <vt:lpstr>A125582232V_Latest</vt:lpstr>
      <vt:lpstr>A125582240V</vt:lpstr>
      <vt:lpstr>A125582240V_Data</vt:lpstr>
      <vt:lpstr>A125582240V_Latest</vt:lpstr>
      <vt:lpstr>A125582248L</vt:lpstr>
      <vt:lpstr>A125582248L_Data</vt:lpstr>
      <vt:lpstr>A125582248L_Latest</vt:lpstr>
      <vt:lpstr>A125582256L</vt:lpstr>
      <vt:lpstr>A125582256L_Data</vt:lpstr>
      <vt:lpstr>A125582256L_Latest</vt:lpstr>
      <vt:lpstr>A125582264L</vt:lpstr>
      <vt:lpstr>A125582264L_Data</vt:lpstr>
      <vt:lpstr>A125582264L_Latest</vt:lpstr>
      <vt:lpstr>A125582272L</vt:lpstr>
      <vt:lpstr>A125582272L_Data</vt:lpstr>
      <vt:lpstr>A125582272L_Latest</vt:lpstr>
      <vt:lpstr>A125582280L</vt:lpstr>
      <vt:lpstr>A125582280L_Data</vt:lpstr>
      <vt:lpstr>A125582280L_Latest</vt:lpstr>
      <vt:lpstr>A125582288F</vt:lpstr>
      <vt:lpstr>A125582288F_Data</vt:lpstr>
      <vt:lpstr>A125582288F_Latest</vt:lpstr>
      <vt:lpstr>A125582296F</vt:lpstr>
      <vt:lpstr>A125582296F_Data</vt:lpstr>
      <vt:lpstr>A125582296F_Latest</vt:lpstr>
      <vt:lpstr>A125582304V</vt:lpstr>
      <vt:lpstr>A125582304V_Data</vt:lpstr>
      <vt:lpstr>A125582304V_Latest</vt:lpstr>
      <vt:lpstr>A125582312V</vt:lpstr>
      <vt:lpstr>A125582312V_Data</vt:lpstr>
      <vt:lpstr>A125582312V_Latest</vt:lpstr>
      <vt:lpstr>A125582320V</vt:lpstr>
      <vt:lpstr>A125582320V_Data</vt:lpstr>
      <vt:lpstr>A125582320V_Latest</vt:lpstr>
      <vt:lpstr>A125582328L</vt:lpstr>
      <vt:lpstr>A125582328L_Data</vt:lpstr>
      <vt:lpstr>A125582328L_Latest</vt:lpstr>
      <vt:lpstr>A125582336L</vt:lpstr>
      <vt:lpstr>A125582336L_Data</vt:lpstr>
      <vt:lpstr>A125582336L_Latest</vt:lpstr>
      <vt:lpstr>A125582344L</vt:lpstr>
      <vt:lpstr>A125582344L_Data</vt:lpstr>
      <vt:lpstr>A125582344L_Latest</vt:lpstr>
      <vt:lpstr>A125582352L</vt:lpstr>
      <vt:lpstr>A125582352L_Data</vt:lpstr>
      <vt:lpstr>A125582352L_Latest</vt:lpstr>
      <vt:lpstr>A125582360L</vt:lpstr>
      <vt:lpstr>A125582360L_Data</vt:lpstr>
      <vt:lpstr>A125582360L_Latest</vt:lpstr>
      <vt:lpstr>A125582368F</vt:lpstr>
      <vt:lpstr>A125582368F_Data</vt:lpstr>
      <vt:lpstr>A125582368F_Latest</vt:lpstr>
      <vt:lpstr>A125582376F</vt:lpstr>
      <vt:lpstr>A125582376F_Data</vt:lpstr>
      <vt:lpstr>A125582376F_Latest</vt:lpstr>
      <vt:lpstr>A125582384F</vt:lpstr>
      <vt:lpstr>A125582384F_Data</vt:lpstr>
      <vt:lpstr>A125582384F_Latest</vt:lpstr>
      <vt:lpstr>A125582392F</vt:lpstr>
      <vt:lpstr>A125582392F_Data</vt:lpstr>
      <vt:lpstr>A125582392F_Latest</vt:lpstr>
      <vt:lpstr>A125582400V</vt:lpstr>
      <vt:lpstr>A125582400V_Data</vt:lpstr>
      <vt:lpstr>A125582400V_Latest</vt:lpstr>
      <vt:lpstr>A125582408L</vt:lpstr>
      <vt:lpstr>A125582408L_Data</vt:lpstr>
      <vt:lpstr>A125582408L_Latest</vt:lpstr>
      <vt:lpstr>A125582416L</vt:lpstr>
      <vt:lpstr>A125582416L_Data</vt:lpstr>
      <vt:lpstr>A125582416L_Latest</vt:lpstr>
      <vt:lpstr>A125582424L</vt:lpstr>
      <vt:lpstr>A125582424L_Data</vt:lpstr>
      <vt:lpstr>A125582424L_Latest</vt:lpstr>
      <vt:lpstr>A125582432L</vt:lpstr>
      <vt:lpstr>A125582432L_Data</vt:lpstr>
      <vt:lpstr>A125582432L_Latest</vt:lpstr>
      <vt:lpstr>A125582440L</vt:lpstr>
      <vt:lpstr>A125582440L_Data</vt:lpstr>
      <vt:lpstr>A125582440L_Latest</vt:lpstr>
      <vt:lpstr>A125582448F</vt:lpstr>
      <vt:lpstr>A125582448F_Data</vt:lpstr>
      <vt:lpstr>A125582448F_Latest</vt:lpstr>
      <vt:lpstr>A125582456F</vt:lpstr>
      <vt:lpstr>A125582456F_Data</vt:lpstr>
      <vt:lpstr>A125582456F_Latest</vt:lpstr>
      <vt:lpstr>A125582464F</vt:lpstr>
      <vt:lpstr>A125582464F_Data</vt:lpstr>
      <vt:lpstr>A125582464F_Latest</vt:lpstr>
      <vt:lpstr>A125582472F</vt:lpstr>
      <vt:lpstr>A125582472F_Data</vt:lpstr>
      <vt:lpstr>A125582472F_Latest</vt:lpstr>
      <vt:lpstr>A125582480F</vt:lpstr>
      <vt:lpstr>A125582480F_Data</vt:lpstr>
      <vt:lpstr>A125582480F_Latest</vt:lpstr>
      <vt:lpstr>A125582488X</vt:lpstr>
      <vt:lpstr>A125582488X_Data</vt:lpstr>
      <vt:lpstr>A125582488X_Latest</vt:lpstr>
      <vt:lpstr>A125582496X</vt:lpstr>
      <vt:lpstr>A125582496X_Data</vt:lpstr>
      <vt:lpstr>A125582496X_Latest</vt:lpstr>
      <vt:lpstr>A125582504L</vt:lpstr>
      <vt:lpstr>A125582504L_Data</vt:lpstr>
      <vt:lpstr>A125582504L_Latest</vt:lpstr>
      <vt:lpstr>A125582512L</vt:lpstr>
      <vt:lpstr>A125582512L_Data</vt:lpstr>
      <vt:lpstr>A125582512L_Latest</vt:lpstr>
      <vt:lpstr>A125582520L</vt:lpstr>
      <vt:lpstr>A125582520L_Data</vt:lpstr>
      <vt:lpstr>A125582520L_Latest</vt:lpstr>
      <vt:lpstr>A125582528F</vt:lpstr>
      <vt:lpstr>A125582528F_Data</vt:lpstr>
      <vt:lpstr>A125582528F_Latest</vt:lpstr>
      <vt:lpstr>A125582536F</vt:lpstr>
      <vt:lpstr>A125582536F_Data</vt:lpstr>
      <vt:lpstr>A125582536F_Latest</vt:lpstr>
      <vt:lpstr>A125582544F</vt:lpstr>
      <vt:lpstr>A125582544F_Data</vt:lpstr>
      <vt:lpstr>A125582544F_Latest</vt:lpstr>
      <vt:lpstr>A125582552F</vt:lpstr>
      <vt:lpstr>A125582552F_Data</vt:lpstr>
      <vt:lpstr>A125582552F_Latest</vt:lpstr>
      <vt:lpstr>A125582560F</vt:lpstr>
      <vt:lpstr>A125582560F_Data</vt:lpstr>
      <vt:lpstr>A125582560F_Latest</vt:lpstr>
      <vt:lpstr>A125582568X</vt:lpstr>
      <vt:lpstr>A125582568X_Data</vt:lpstr>
      <vt:lpstr>A125582568X_Latest</vt:lpstr>
      <vt:lpstr>A125582576X</vt:lpstr>
      <vt:lpstr>A125582576X_Data</vt:lpstr>
      <vt:lpstr>A125582576X_Latest</vt:lpstr>
      <vt:lpstr>A125582584X</vt:lpstr>
      <vt:lpstr>A125582584X_Data</vt:lpstr>
      <vt:lpstr>A125582584X_Latest</vt:lpstr>
      <vt:lpstr>A125582592X</vt:lpstr>
      <vt:lpstr>A125582592X_Data</vt:lpstr>
      <vt:lpstr>A125582592X_Latest</vt:lpstr>
      <vt:lpstr>A125582600L</vt:lpstr>
      <vt:lpstr>A125582600L_Data</vt:lpstr>
      <vt:lpstr>A125582600L_Latest</vt:lpstr>
      <vt:lpstr>A125582608F</vt:lpstr>
      <vt:lpstr>A125582608F_Data</vt:lpstr>
      <vt:lpstr>A125582608F_Latest</vt:lpstr>
      <vt:lpstr>A125582616F</vt:lpstr>
      <vt:lpstr>A125582616F_Data</vt:lpstr>
      <vt:lpstr>A125582616F_Latest</vt:lpstr>
      <vt:lpstr>A125582624F</vt:lpstr>
      <vt:lpstr>A125582624F_Data</vt:lpstr>
      <vt:lpstr>A125582624F_Latest</vt:lpstr>
      <vt:lpstr>A125582632F</vt:lpstr>
      <vt:lpstr>A125582632F_Data</vt:lpstr>
      <vt:lpstr>A125582632F_Latest</vt:lpstr>
      <vt:lpstr>A125582640F</vt:lpstr>
      <vt:lpstr>A125582640F_Data</vt:lpstr>
      <vt:lpstr>A125582640F_Latest</vt:lpstr>
      <vt:lpstr>A125582648X</vt:lpstr>
      <vt:lpstr>A125582648X_Data</vt:lpstr>
      <vt:lpstr>A125582648X_Latest</vt:lpstr>
      <vt:lpstr>A125582656X</vt:lpstr>
      <vt:lpstr>A125582656X_Data</vt:lpstr>
      <vt:lpstr>A125582656X_Latest</vt:lpstr>
      <vt:lpstr>A125582664X</vt:lpstr>
      <vt:lpstr>A125582664X_Data</vt:lpstr>
      <vt:lpstr>A125582664X_Latest</vt:lpstr>
      <vt:lpstr>A125582672X</vt:lpstr>
      <vt:lpstr>A125582672X_Data</vt:lpstr>
      <vt:lpstr>A125582672X_Latest</vt:lpstr>
      <vt:lpstr>A125582680X</vt:lpstr>
      <vt:lpstr>A125582680X_Data</vt:lpstr>
      <vt:lpstr>A125582680X_Latest</vt:lpstr>
      <vt:lpstr>A125582688T</vt:lpstr>
      <vt:lpstr>A125582688T_Data</vt:lpstr>
      <vt:lpstr>A125582688T_Latest</vt:lpstr>
      <vt:lpstr>A125582696T</vt:lpstr>
      <vt:lpstr>A125582696T_Data</vt:lpstr>
      <vt:lpstr>A125582696T_Latest</vt:lpstr>
      <vt:lpstr>A125582704F</vt:lpstr>
      <vt:lpstr>A125582704F_Data</vt:lpstr>
      <vt:lpstr>A125582704F_Latest</vt:lpstr>
      <vt:lpstr>A125582712F</vt:lpstr>
      <vt:lpstr>A125582712F_Data</vt:lpstr>
      <vt:lpstr>A125582712F_Latest</vt:lpstr>
      <vt:lpstr>A125582720F</vt:lpstr>
      <vt:lpstr>A125582720F_Data</vt:lpstr>
      <vt:lpstr>A125582720F_Latest</vt:lpstr>
      <vt:lpstr>A125582728X</vt:lpstr>
      <vt:lpstr>A125582728X_Data</vt:lpstr>
      <vt:lpstr>A125582728X_Latest</vt:lpstr>
      <vt:lpstr>A125582736X</vt:lpstr>
      <vt:lpstr>A125582736X_Data</vt:lpstr>
      <vt:lpstr>A125582736X_Latest</vt:lpstr>
      <vt:lpstr>A125582744X</vt:lpstr>
      <vt:lpstr>A125582744X_Data</vt:lpstr>
      <vt:lpstr>A125582744X_Latest</vt:lpstr>
      <vt:lpstr>A125582752X</vt:lpstr>
      <vt:lpstr>A125582752X_Data</vt:lpstr>
      <vt:lpstr>A125582752X_Latest</vt:lpstr>
      <vt:lpstr>A125582760X</vt:lpstr>
      <vt:lpstr>A125582760X_Data</vt:lpstr>
      <vt:lpstr>A125582760X_Latest</vt:lpstr>
      <vt:lpstr>A125582768T</vt:lpstr>
      <vt:lpstr>A125582768T_Data</vt:lpstr>
      <vt:lpstr>A125582768T_Latest</vt:lpstr>
      <vt:lpstr>A125582776T</vt:lpstr>
      <vt:lpstr>A125582776T_Data</vt:lpstr>
      <vt:lpstr>A125582776T_Latest</vt:lpstr>
      <vt:lpstr>A125582784T</vt:lpstr>
      <vt:lpstr>A125582784T_Data</vt:lpstr>
      <vt:lpstr>A125582784T_Latest</vt:lpstr>
      <vt:lpstr>A125582792T</vt:lpstr>
      <vt:lpstr>A125582792T_Data</vt:lpstr>
      <vt:lpstr>A125582792T_Latest</vt:lpstr>
      <vt:lpstr>A125582800F</vt:lpstr>
      <vt:lpstr>A125582800F_Data</vt:lpstr>
      <vt:lpstr>A125582800F_Latest</vt:lpstr>
      <vt:lpstr>A125582808X</vt:lpstr>
      <vt:lpstr>A125582808X_Data</vt:lpstr>
      <vt:lpstr>A125582808X_Latest</vt:lpstr>
      <vt:lpstr>A125582816X</vt:lpstr>
      <vt:lpstr>A125582816X_Data</vt:lpstr>
      <vt:lpstr>A125582816X_Latest</vt:lpstr>
      <vt:lpstr>A125582824X</vt:lpstr>
      <vt:lpstr>A125582824X_Data</vt:lpstr>
      <vt:lpstr>A125582824X_Latest</vt:lpstr>
      <vt:lpstr>A125582832X</vt:lpstr>
      <vt:lpstr>A125582832X_Data</vt:lpstr>
      <vt:lpstr>A125582832X_Latest</vt:lpstr>
      <vt:lpstr>A125582840X</vt:lpstr>
      <vt:lpstr>A125582840X_Data</vt:lpstr>
      <vt:lpstr>A125582840X_Latest</vt:lpstr>
      <vt:lpstr>A125582848T</vt:lpstr>
      <vt:lpstr>A125582848T_Data</vt:lpstr>
      <vt:lpstr>A125582848T_Latest</vt:lpstr>
      <vt:lpstr>A125582856T</vt:lpstr>
      <vt:lpstr>A125582856T_Data</vt:lpstr>
      <vt:lpstr>A125582856T_Latest</vt:lpstr>
      <vt:lpstr>A125582864T</vt:lpstr>
      <vt:lpstr>A125582864T_Data</vt:lpstr>
      <vt:lpstr>A125582864T_Latest</vt:lpstr>
      <vt:lpstr>A125582872T</vt:lpstr>
      <vt:lpstr>A125582872T_Data</vt:lpstr>
      <vt:lpstr>A125582872T_Latest</vt:lpstr>
      <vt:lpstr>A125582880T</vt:lpstr>
      <vt:lpstr>A125582880T_Data</vt:lpstr>
      <vt:lpstr>A125582880T_Latest</vt:lpstr>
      <vt:lpstr>A125582888K</vt:lpstr>
      <vt:lpstr>A125582888K_Data</vt:lpstr>
      <vt:lpstr>A125582888K_Latest</vt:lpstr>
      <vt:lpstr>A125582896K</vt:lpstr>
      <vt:lpstr>A125582896K_Data</vt:lpstr>
      <vt:lpstr>A125582896K_Latest</vt:lpstr>
      <vt:lpstr>A125582904X</vt:lpstr>
      <vt:lpstr>A125582904X_Data</vt:lpstr>
      <vt:lpstr>A125582904X_Latest</vt:lpstr>
      <vt:lpstr>A125582912X</vt:lpstr>
      <vt:lpstr>A125582912X_Data</vt:lpstr>
      <vt:lpstr>A125582912X_Latest</vt:lpstr>
      <vt:lpstr>A125582920X</vt:lpstr>
      <vt:lpstr>A125582920X_Data</vt:lpstr>
      <vt:lpstr>A125582920X_Latest</vt:lpstr>
      <vt:lpstr>A125582928T</vt:lpstr>
      <vt:lpstr>A125582928T_Data</vt:lpstr>
      <vt:lpstr>A125582928T_Latest</vt:lpstr>
      <vt:lpstr>A125582936T</vt:lpstr>
      <vt:lpstr>A125582936T_Data</vt:lpstr>
      <vt:lpstr>A125582936T_Latest</vt:lpstr>
      <vt:lpstr>A125582944T</vt:lpstr>
      <vt:lpstr>A125582944T_Data</vt:lpstr>
      <vt:lpstr>A125582944T_Latest</vt:lpstr>
      <vt:lpstr>A125582952T</vt:lpstr>
      <vt:lpstr>A125582952T_Data</vt:lpstr>
      <vt:lpstr>A125582952T_Latest</vt:lpstr>
      <vt:lpstr>A125582960T</vt:lpstr>
      <vt:lpstr>A125582960T_Data</vt:lpstr>
      <vt:lpstr>A125582960T_Latest</vt:lpstr>
      <vt:lpstr>A125582968K</vt:lpstr>
      <vt:lpstr>A125582968K_Data</vt:lpstr>
      <vt:lpstr>A125582968K_Latest</vt:lpstr>
      <vt:lpstr>A125582976K</vt:lpstr>
      <vt:lpstr>A125582976K_Data</vt:lpstr>
      <vt:lpstr>A125582976K_Latest</vt:lpstr>
      <vt:lpstr>A125582984K</vt:lpstr>
      <vt:lpstr>A125582984K_Data</vt:lpstr>
      <vt:lpstr>A125582984K_Latest</vt:lpstr>
      <vt:lpstr>A125582992K</vt:lpstr>
      <vt:lpstr>A125582992K_Data</vt:lpstr>
      <vt:lpstr>A125582992K_Latest</vt:lpstr>
      <vt:lpstr>A125583000A</vt:lpstr>
      <vt:lpstr>A125583000A_Data</vt:lpstr>
      <vt:lpstr>A125583000A_Latest</vt:lpstr>
      <vt:lpstr>A125583008V</vt:lpstr>
      <vt:lpstr>A125583008V_Data</vt:lpstr>
      <vt:lpstr>A125583008V_Latest</vt:lpstr>
      <vt:lpstr>A125583016V</vt:lpstr>
      <vt:lpstr>A125583016V_Data</vt:lpstr>
      <vt:lpstr>A125583016V_Latest</vt:lpstr>
      <vt:lpstr>A125583024V</vt:lpstr>
      <vt:lpstr>A125583024V_Data</vt:lpstr>
      <vt:lpstr>A125583024V_Latest</vt:lpstr>
      <vt:lpstr>A125583032V</vt:lpstr>
      <vt:lpstr>A125583032V_Data</vt:lpstr>
      <vt:lpstr>A125583032V_Latest</vt:lpstr>
      <vt:lpstr>A125583040V</vt:lpstr>
      <vt:lpstr>A125583040V_Data</vt:lpstr>
      <vt:lpstr>A125583040V_Latest</vt:lpstr>
      <vt:lpstr>A125583048L</vt:lpstr>
      <vt:lpstr>A125583048L_Data</vt:lpstr>
      <vt:lpstr>A125583048L_Latest</vt:lpstr>
      <vt:lpstr>A125583056L</vt:lpstr>
      <vt:lpstr>A125583056L_Data</vt:lpstr>
      <vt:lpstr>A125583056L_Latest</vt:lpstr>
      <vt:lpstr>A125583064L</vt:lpstr>
      <vt:lpstr>A125583064L_Data</vt:lpstr>
      <vt:lpstr>A125583064L_Latest</vt:lpstr>
      <vt:lpstr>A125583072L</vt:lpstr>
      <vt:lpstr>A125583072L_Data</vt:lpstr>
      <vt:lpstr>A125583072L_Latest</vt:lpstr>
      <vt:lpstr>A125583080L</vt:lpstr>
      <vt:lpstr>A125583080L_Data</vt:lpstr>
      <vt:lpstr>A125583080L_Latest</vt:lpstr>
      <vt:lpstr>A125583088F</vt:lpstr>
      <vt:lpstr>A125583088F_Data</vt:lpstr>
      <vt:lpstr>A125583088F_Latest</vt:lpstr>
      <vt:lpstr>A125583096F</vt:lpstr>
      <vt:lpstr>A125583096F_Data</vt:lpstr>
      <vt:lpstr>A125583096F_Latest</vt:lpstr>
      <vt:lpstr>A125583104V</vt:lpstr>
      <vt:lpstr>A125583104V_Data</vt:lpstr>
      <vt:lpstr>A125583104V_Latest</vt:lpstr>
      <vt:lpstr>A125583112V</vt:lpstr>
      <vt:lpstr>A125583112V_Data</vt:lpstr>
      <vt:lpstr>A125583112V_Latest</vt:lpstr>
      <vt:lpstr>A125583120V</vt:lpstr>
      <vt:lpstr>A125583120V_Data</vt:lpstr>
      <vt:lpstr>A125583120V_Latest</vt:lpstr>
      <vt:lpstr>A125583128L</vt:lpstr>
      <vt:lpstr>A125583128L_Data</vt:lpstr>
      <vt:lpstr>A125583128L_Latest</vt:lpstr>
      <vt:lpstr>A125583136L</vt:lpstr>
      <vt:lpstr>A125583136L_Data</vt:lpstr>
      <vt:lpstr>A125583136L_Latest</vt:lpstr>
      <vt:lpstr>A125583144L</vt:lpstr>
      <vt:lpstr>A125583144L_Data</vt:lpstr>
      <vt:lpstr>A125583144L_Latest</vt:lpstr>
      <vt:lpstr>A125583152L</vt:lpstr>
      <vt:lpstr>A125583152L_Data</vt:lpstr>
      <vt:lpstr>A125583152L_Latest</vt:lpstr>
      <vt:lpstr>A125583160L</vt:lpstr>
      <vt:lpstr>A125583160L_Data</vt:lpstr>
      <vt:lpstr>A125583160L_Latest</vt:lpstr>
      <vt:lpstr>A125583168F</vt:lpstr>
      <vt:lpstr>A125583168F_Data</vt:lpstr>
      <vt:lpstr>A125583168F_Latest</vt:lpstr>
      <vt:lpstr>A125583176F</vt:lpstr>
      <vt:lpstr>A125583176F_Data</vt:lpstr>
      <vt:lpstr>A125583176F_Latest</vt:lpstr>
      <vt:lpstr>A125583184F</vt:lpstr>
      <vt:lpstr>A125583184F_Data</vt:lpstr>
      <vt:lpstr>A125583184F_Latest</vt:lpstr>
      <vt:lpstr>A125583192F</vt:lpstr>
      <vt:lpstr>A125583192F_Data</vt:lpstr>
      <vt:lpstr>A125583192F_Latest</vt:lpstr>
      <vt:lpstr>A125583200V</vt:lpstr>
      <vt:lpstr>A125583200V_Data</vt:lpstr>
      <vt:lpstr>A125583200V_Latest</vt:lpstr>
      <vt:lpstr>A125583208L</vt:lpstr>
      <vt:lpstr>A125583208L_Data</vt:lpstr>
      <vt:lpstr>A125583208L_Latest</vt:lpstr>
      <vt:lpstr>A125583216L</vt:lpstr>
      <vt:lpstr>A125583216L_Data</vt:lpstr>
      <vt:lpstr>A125583216L_Latest</vt:lpstr>
      <vt:lpstr>A125583224L</vt:lpstr>
      <vt:lpstr>A125583224L_Data</vt:lpstr>
      <vt:lpstr>A125583224L_Latest</vt:lpstr>
      <vt:lpstr>A125583232L</vt:lpstr>
      <vt:lpstr>A125583232L_Data</vt:lpstr>
      <vt:lpstr>A125583232L_Latest</vt:lpstr>
      <vt:lpstr>A125583240L</vt:lpstr>
      <vt:lpstr>A125583240L_Data</vt:lpstr>
      <vt:lpstr>A125583240L_Latest</vt:lpstr>
      <vt:lpstr>A125583248F</vt:lpstr>
      <vt:lpstr>A125583248F_Data</vt:lpstr>
      <vt:lpstr>A125583248F_Latest</vt:lpstr>
      <vt:lpstr>A125583256F</vt:lpstr>
      <vt:lpstr>A125583256F_Data</vt:lpstr>
      <vt:lpstr>A125583256F_Latest</vt:lpstr>
      <vt:lpstr>A125583264F</vt:lpstr>
      <vt:lpstr>A125583264F_Data</vt:lpstr>
      <vt:lpstr>A125583264F_Latest</vt:lpstr>
      <vt:lpstr>A125583272F</vt:lpstr>
      <vt:lpstr>A125583272F_Data</vt:lpstr>
      <vt:lpstr>A125583272F_Latest</vt:lpstr>
      <vt:lpstr>A125583280F</vt:lpstr>
      <vt:lpstr>A125583280F_Data</vt:lpstr>
      <vt:lpstr>A125583280F_Latest</vt:lpstr>
      <vt:lpstr>A125583288X</vt:lpstr>
      <vt:lpstr>A125583288X_Data</vt:lpstr>
      <vt:lpstr>A125583288X_Latest</vt:lpstr>
      <vt:lpstr>A125583296X</vt:lpstr>
      <vt:lpstr>A125583296X_Data</vt:lpstr>
      <vt:lpstr>A125583296X_Latest</vt:lpstr>
      <vt:lpstr>A125583304L</vt:lpstr>
      <vt:lpstr>A125583304L_Data</vt:lpstr>
      <vt:lpstr>A125583304L_Latest</vt:lpstr>
      <vt:lpstr>A125583312L</vt:lpstr>
      <vt:lpstr>A125583312L_Data</vt:lpstr>
      <vt:lpstr>A125583312L_Latest</vt:lpstr>
      <vt:lpstr>A125583320L</vt:lpstr>
      <vt:lpstr>A125583320L_Data</vt:lpstr>
      <vt:lpstr>A125583320L_Latest</vt:lpstr>
      <vt:lpstr>A125583328F</vt:lpstr>
      <vt:lpstr>A125583328F_Data</vt:lpstr>
      <vt:lpstr>A125583328F_Latest</vt:lpstr>
      <vt:lpstr>A125583336F</vt:lpstr>
      <vt:lpstr>A125583336F_Data</vt:lpstr>
      <vt:lpstr>A125583336F_Latest</vt:lpstr>
      <vt:lpstr>A125583344F</vt:lpstr>
      <vt:lpstr>A125583344F_Data</vt:lpstr>
      <vt:lpstr>A125583344F_Latest</vt:lpstr>
      <vt:lpstr>A125583352F</vt:lpstr>
      <vt:lpstr>A125583352F_Data</vt:lpstr>
      <vt:lpstr>A125583352F_Latest</vt:lpstr>
      <vt:lpstr>A125583360F</vt:lpstr>
      <vt:lpstr>A125583360F_Data</vt:lpstr>
      <vt:lpstr>A125583360F_Latest</vt:lpstr>
      <vt:lpstr>A125583368X</vt:lpstr>
      <vt:lpstr>A125583368X_Data</vt:lpstr>
      <vt:lpstr>A125583368X_Latest</vt:lpstr>
      <vt:lpstr>A125583376X</vt:lpstr>
      <vt:lpstr>A125583376X_Data</vt:lpstr>
      <vt:lpstr>A125583376X_Latest</vt:lpstr>
      <vt:lpstr>A125583384X</vt:lpstr>
      <vt:lpstr>A125583384X_Data</vt:lpstr>
      <vt:lpstr>A125583384X_Latest</vt:lpstr>
      <vt:lpstr>A125583392X</vt:lpstr>
      <vt:lpstr>A125583392X_Data</vt:lpstr>
      <vt:lpstr>A125583392X_Latest</vt:lpstr>
      <vt:lpstr>A125583400L</vt:lpstr>
      <vt:lpstr>A125583400L_Data</vt:lpstr>
      <vt:lpstr>A125583400L_Latest</vt:lpstr>
      <vt:lpstr>A125583408F</vt:lpstr>
      <vt:lpstr>A125583408F_Data</vt:lpstr>
      <vt:lpstr>A125583408F_Latest</vt:lpstr>
      <vt:lpstr>A125583416F</vt:lpstr>
      <vt:lpstr>A125583416F_Data</vt:lpstr>
      <vt:lpstr>A125583416F_Latest</vt:lpstr>
      <vt:lpstr>A125583424F</vt:lpstr>
      <vt:lpstr>A125583424F_Data</vt:lpstr>
      <vt:lpstr>A125583424F_Latest</vt:lpstr>
      <vt:lpstr>A125583432F</vt:lpstr>
      <vt:lpstr>A125583432F_Data</vt:lpstr>
      <vt:lpstr>A125583432F_Latest</vt:lpstr>
      <vt:lpstr>A125583440F</vt:lpstr>
      <vt:lpstr>A125583440F_Data</vt:lpstr>
      <vt:lpstr>A125583440F_Latest</vt:lpstr>
      <vt:lpstr>A125583448X</vt:lpstr>
      <vt:lpstr>A125583448X_Data</vt:lpstr>
      <vt:lpstr>A125583448X_Latest</vt:lpstr>
      <vt:lpstr>A125583456X</vt:lpstr>
      <vt:lpstr>A125583456X_Data</vt:lpstr>
      <vt:lpstr>A125583456X_Latest</vt:lpstr>
      <vt:lpstr>A125583464X</vt:lpstr>
      <vt:lpstr>A125583464X_Data</vt:lpstr>
      <vt:lpstr>A125583464X_Latest</vt:lpstr>
      <vt:lpstr>A125583472X</vt:lpstr>
      <vt:lpstr>A125583472X_Data</vt:lpstr>
      <vt:lpstr>A125583472X_Latest</vt:lpstr>
      <vt:lpstr>A125583480X</vt:lpstr>
      <vt:lpstr>A125583480X_Data</vt:lpstr>
      <vt:lpstr>A125583480X_Latest</vt:lpstr>
      <vt:lpstr>A125583488T</vt:lpstr>
      <vt:lpstr>A125583488T_Data</vt:lpstr>
      <vt:lpstr>A125583488T_Latest</vt:lpstr>
      <vt:lpstr>A125583496T</vt:lpstr>
      <vt:lpstr>A125583496T_Data</vt:lpstr>
      <vt:lpstr>A125583496T_Latest</vt:lpstr>
      <vt:lpstr>A125583504F</vt:lpstr>
      <vt:lpstr>A125583504F_Data</vt:lpstr>
      <vt:lpstr>A125583504F_Latest</vt:lpstr>
      <vt:lpstr>A125583512F</vt:lpstr>
      <vt:lpstr>A125583512F_Data</vt:lpstr>
      <vt:lpstr>A125583512F_Latest</vt:lpstr>
      <vt:lpstr>A125583520F</vt:lpstr>
      <vt:lpstr>A125583520F_Data</vt:lpstr>
      <vt:lpstr>A125583520F_Latest</vt:lpstr>
      <vt:lpstr>A125583528X</vt:lpstr>
      <vt:lpstr>A125583528X_Data</vt:lpstr>
      <vt:lpstr>A125583528X_Latest</vt:lpstr>
      <vt:lpstr>A125583536X</vt:lpstr>
      <vt:lpstr>A125583536X_Data</vt:lpstr>
      <vt:lpstr>A125583536X_Latest</vt:lpstr>
      <vt:lpstr>A125583544X</vt:lpstr>
      <vt:lpstr>A125583544X_Data</vt:lpstr>
      <vt:lpstr>A125583544X_Latest</vt:lpstr>
      <vt:lpstr>A125583552X</vt:lpstr>
      <vt:lpstr>A125583552X_Data</vt:lpstr>
      <vt:lpstr>A125583552X_Latest</vt:lpstr>
      <vt:lpstr>A125583560X</vt:lpstr>
      <vt:lpstr>A125583560X_Data</vt:lpstr>
      <vt:lpstr>A125583560X_Latest</vt:lpstr>
      <vt:lpstr>A125583568T</vt:lpstr>
      <vt:lpstr>A125583568T_Data</vt:lpstr>
      <vt:lpstr>A125583568T_Latest</vt:lpstr>
      <vt:lpstr>A125583576T</vt:lpstr>
      <vt:lpstr>A125583576T_Data</vt:lpstr>
      <vt:lpstr>A125583576T_Latest</vt:lpstr>
      <vt:lpstr>A125583584T</vt:lpstr>
      <vt:lpstr>A125583584T_Data</vt:lpstr>
      <vt:lpstr>A125583584T_Latest</vt:lpstr>
      <vt:lpstr>A125583592T</vt:lpstr>
      <vt:lpstr>A125583592T_Data</vt:lpstr>
      <vt:lpstr>A125583592T_Latest</vt:lpstr>
      <vt:lpstr>A125583600F</vt:lpstr>
      <vt:lpstr>A125583600F_Data</vt:lpstr>
      <vt:lpstr>A125583600F_Latest</vt:lpstr>
      <vt:lpstr>A125583608X</vt:lpstr>
      <vt:lpstr>A125583608X_Data</vt:lpstr>
      <vt:lpstr>A125583608X_Latest</vt:lpstr>
      <vt:lpstr>A125583616X</vt:lpstr>
      <vt:lpstr>A125583616X_Data</vt:lpstr>
      <vt:lpstr>A125583616X_Latest</vt:lpstr>
      <vt:lpstr>A125583624X</vt:lpstr>
      <vt:lpstr>A125583624X_Data</vt:lpstr>
      <vt:lpstr>A125583624X_Latest</vt:lpstr>
      <vt:lpstr>A125583632X</vt:lpstr>
      <vt:lpstr>A125583632X_Data</vt:lpstr>
      <vt:lpstr>A125583632X_Latest</vt:lpstr>
      <vt:lpstr>A125583640X</vt:lpstr>
      <vt:lpstr>A125583640X_Data</vt:lpstr>
      <vt:lpstr>A125583640X_Latest</vt:lpstr>
      <vt:lpstr>A125583648T</vt:lpstr>
      <vt:lpstr>A125583648T_Data</vt:lpstr>
      <vt:lpstr>A125583648T_Latest</vt:lpstr>
      <vt:lpstr>A125583656T</vt:lpstr>
      <vt:lpstr>A125583656T_Data</vt:lpstr>
      <vt:lpstr>A125583656T_Latest</vt:lpstr>
      <vt:lpstr>A125583664T</vt:lpstr>
      <vt:lpstr>A125583664T_Data</vt:lpstr>
      <vt:lpstr>A125583664T_Latest</vt:lpstr>
      <vt:lpstr>A125583672T</vt:lpstr>
      <vt:lpstr>A125583672T_Data</vt:lpstr>
      <vt:lpstr>A125583672T_Latest</vt:lpstr>
      <vt:lpstr>A125583680T</vt:lpstr>
      <vt:lpstr>A125583680T_Data</vt:lpstr>
      <vt:lpstr>A125583680T_Latest</vt:lpstr>
      <vt:lpstr>A125583688K</vt:lpstr>
      <vt:lpstr>A125583688K_Data</vt:lpstr>
      <vt:lpstr>A125583688K_Latest</vt:lpstr>
      <vt:lpstr>A125583696K</vt:lpstr>
      <vt:lpstr>A125583696K_Data</vt:lpstr>
      <vt:lpstr>A125583696K_Latest</vt:lpstr>
      <vt:lpstr>A125583704X</vt:lpstr>
      <vt:lpstr>A125583704X_Data</vt:lpstr>
      <vt:lpstr>A125583704X_Latest</vt:lpstr>
      <vt:lpstr>A125583712X</vt:lpstr>
      <vt:lpstr>A125583712X_Data</vt:lpstr>
      <vt:lpstr>A125583712X_Latest</vt:lpstr>
      <vt:lpstr>A125583720X</vt:lpstr>
      <vt:lpstr>A125583720X_Data</vt:lpstr>
      <vt:lpstr>A125583720X_Latest</vt:lpstr>
      <vt:lpstr>A125583728T</vt:lpstr>
      <vt:lpstr>A125583728T_Data</vt:lpstr>
      <vt:lpstr>A125583728T_Latest</vt:lpstr>
      <vt:lpstr>A125583736T</vt:lpstr>
      <vt:lpstr>A125583736T_Data</vt:lpstr>
      <vt:lpstr>A125583736T_Latest</vt:lpstr>
      <vt:lpstr>A125583744T</vt:lpstr>
      <vt:lpstr>A125583744T_Data</vt:lpstr>
      <vt:lpstr>A125583744T_Latest</vt:lpstr>
      <vt:lpstr>A125583752T</vt:lpstr>
      <vt:lpstr>A125583752T_Data</vt:lpstr>
      <vt:lpstr>A125583752T_Latest</vt:lpstr>
      <vt:lpstr>A125583760T</vt:lpstr>
      <vt:lpstr>A125583760T_Data</vt:lpstr>
      <vt:lpstr>A125583760T_Latest</vt:lpstr>
      <vt:lpstr>A125583768K</vt:lpstr>
      <vt:lpstr>A125583768K_Data</vt:lpstr>
      <vt:lpstr>A125583768K_Latest</vt:lpstr>
      <vt:lpstr>A125583776K</vt:lpstr>
      <vt:lpstr>A125583776K_Data</vt:lpstr>
      <vt:lpstr>A125583776K_Latest</vt:lpstr>
      <vt:lpstr>A125583784K</vt:lpstr>
      <vt:lpstr>A125583784K_Data</vt:lpstr>
      <vt:lpstr>A125583784K_Latest</vt:lpstr>
      <vt:lpstr>A125583792K</vt:lpstr>
      <vt:lpstr>A125583792K_Data</vt:lpstr>
      <vt:lpstr>A125583792K_Latest</vt:lpstr>
      <vt:lpstr>A125583800X</vt:lpstr>
      <vt:lpstr>A125583800X_Data</vt:lpstr>
      <vt:lpstr>A125583800X_Latest</vt:lpstr>
      <vt:lpstr>A125583808T</vt:lpstr>
      <vt:lpstr>A125583808T_Data</vt:lpstr>
      <vt:lpstr>A125583808T_Latest</vt:lpstr>
      <vt:lpstr>A125583816T</vt:lpstr>
      <vt:lpstr>A125583816T_Data</vt:lpstr>
      <vt:lpstr>A125583816T_Latest</vt:lpstr>
      <vt:lpstr>A125583824T</vt:lpstr>
      <vt:lpstr>A125583824T_Data</vt:lpstr>
      <vt:lpstr>A125583824T_Latest</vt:lpstr>
      <vt:lpstr>A125583832T</vt:lpstr>
      <vt:lpstr>A125583832T_Data</vt:lpstr>
      <vt:lpstr>A125583832T_Latest</vt:lpstr>
      <vt:lpstr>A125583840T</vt:lpstr>
      <vt:lpstr>A125583840T_Data</vt:lpstr>
      <vt:lpstr>A125583840T_Latest</vt:lpstr>
      <vt:lpstr>A125583848K</vt:lpstr>
      <vt:lpstr>A125583848K_Data</vt:lpstr>
      <vt:lpstr>A125583848K_Latest</vt:lpstr>
      <vt:lpstr>A125583856K</vt:lpstr>
      <vt:lpstr>A125583856K_Data</vt:lpstr>
      <vt:lpstr>A125583856K_Latest</vt:lpstr>
      <vt:lpstr>A125583864K</vt:lpstr>
      <vt:lpstr>A125583864K_Data</vt:lpstr>
      <vt:lpstr>A125583864K_Latest</vt:lpstr>
      <vt:lpstr>A125583872K</vt:lpstr>
      <vt:lpstr>A125583872K_Data</vt:lpstr>
      <vt:lpstr>A125583872K_Latest</vt:lpstr>
      <vt:lpstr>A125583880K</vt:lpstr>
      <vt:lpstr>A125583880K_Data</vt:lpstr>
      <vt:lpstr>A125583880K_Latest</vt:lpstr>
      <vt:lpstr>A125583888C</vt:lpstr>
      <vt:lpstr>A125583888C_Data</vt:lpstr>
      <vt:lpstr>A125583888C_Latest</vt:lpstr>
      <vt:lpstr>A125583896C</vt:lpstr>
      <vt:lpstr>A125583896C_Data</vt:lpstr>
      <vt:lpstr>A125583896C_Latest</vt:lpstr>
      <vt:lpstr>A125583904T</vt:lpstr>
      <vt:lpstr>A125583904T_Data</vt:lpstr>
      <vt:lpstr>A125583904T_Latest</vt:lpstr>
      <vt:lpstr>A125583912T</vt:lpstr>
      <vt:lpstr>A125583912T_Data</vt:lpstr>
      <vt:lpstr>A125583912T_Latest</vt:lpstr>
      <vt:lpstr>A125583920T</vt:lpstr>
      <vt:lpstr>A125583920T_Data</vt:lpstr>
      <vt:lpstr>A125583920T_Latest</vt:lpstr>
      <vt:lpstr>A125583928K</vt:lpstr>
      <vt:lpstr>A125583928K_Data</vt:lpstr>
      <vt:lpstr>A125583928K_Latest</vt:lpstr>
      <vt:lpstr>A125583936K</vt:lpstr>
      <vt:lpstr>A125583936K_Data</vt:lpstr>
      <vt:lpstr>A125583936K_Latest</vt:lpstr>
      <vt:lpstr>A125583944K</vt:lpstr>
      <vt:lpstr>A125583944K_Data</vt:lpstr>
      <vt:lpstr>A125583944K_Latest</vt:lpstr>
      <vt:lpstr>A125583952K</vt:lpstr>
      <vt:lpstr>A125583952K_Data</vt:lpstr>
      <vt:lpstr>A125583952K_Latest</vt:lpstr>
      <vt:lpstr>A125583960K</vt:lpstr>
      <vt:lpstr>A125583960K_Data</vt:lpstr>
      <vt:lpstr>A125583960K_Latest</vt:lpstr>
      <vt:lpstr>A125583968C</vt:lpstr>
      <vt:lpstr>A125583968C_Data</vt:lpstr>
      <vt:lpstr>A125583968C_Latest</vt:lpstr>
      <vt:lpstr>A125583976C</vt:lpstr>
      <vt:lpstr>A125583976C_Data</vt:lpstr>
      <vt:lpstr>A125583976C_Latest</vt:lpstr>
      <vt:lpstr>A125583984C</vt:lpstr>
      <vt:lpstr>A125583984C_Data</vt:lpstr>
      <vt:lpstr>A125583984C_Latest</vt:lpstr>
      <vt:lpstr>A125583992C</vt:lpstr>
      <vt:lpstr>A125583992C_Data</vt:lpstr>
      <vt:lpstr>A125583992C_Latest</vt:lpstr>
      <vt:lpstr>A125584000V</vt:lpstr>
      <vt:lpstr>A125584000V_Data</vt:lpstr>
      <vt:lpstr>A125584000V_Latest</vt:lpstr>
      <vt:lpstr>A125584008L</vt:lpstr>
      <vt:lpstr>A125584008L_Data</vt:lpstr>
      <vt:lpstr>A125584008L_Latest</vt:lpstr>
      <vt:lpstr>A125584016L</vt:lpstr>
      <vt:lpstr>A125584016L_Data</vt:lpstr>
      <vt:lpstr>A125584016L_Latest</vt:lpstr>
      <vt:lpstr>A125584024L</vt:lpstr>
      <vt:lpstr>A125584024L_Data</vt:lpstr>
      <vt:lpstr>A125584024L_Latest</vt:lpstr>
      <vt:lpstr>A125584032L</vt:lpstr>
      <vt:lpstr>A125584032L_Data</vt:lpstr>
      <vt:lpstr>A125584032L_Latest</vt:lpstr>
      <vt:lpstr>A125584040L</vt:lpstr>
      <vt:lpstr>A125584040L_Data</vt:lpstr>
      <vt:lpstr>A125584040L_Latest</vt:lpstr>
      <vt:lpstr>A125584048F</vt:lpstr>
      <vt:lpstr>A125584048F_Data</vt:lpstr>
      <vt:lpstr>A125584048F_Latest</vt:lpstr>
      <vt:lpstr>A125584056F</vt:lpstr>
      <vt:lpstr>A125584056F_Data</vt:lpstr>
      <vt:lpstr>A125584056F_Latest</vt:lpstr>
      <vt:lpstr>A125584064F</vt:lpstr>
      <vt:lpstr>A125584064F_Data</vt:lpstr>
      <vt:lpstr>A125584064F_Latest</vt:lpstr>
      <vt:lpstr>A125584072F</vt:lpstr>
      <vt:lpstr>A125584072F_Data</vt:lpstr>
      <vt:lpstr>A125584072F_Latest</vt:lpstr>
      <vt:lpstr>A125584080F</vt:lpstr>
      <vt:lpstr>A125584080F_Data</vt:lpstr>
      <vt:lpstr>A125584080F_Latest</vt:lpstr>
      <vt:lpstr>A125584088X</vt:lpstr>
      <vt:lpstr>A125584088X_Data</vt:lpstr>
      <vt:lpstr>A125584088X_Latest</vt:lpstr>
      <vt:lpstr>A125584096X</vt:lpstr>
      <vt:lpstr>A125584096X_Data</vt:lpstr>
      <vt:lpstr>A125584096X_Latest</vt:lpstr>
      <vt:lpstr>A125584104L</vt:lpstr>
      <vt:lpstr>A125584104L_Data</vt:lpstr>
      <vt:lpstr>A125584104L_Latest</vt:lpstr>
      <vt:lpstr>A125584112L</vt:lpstr>
      <vt:lpstr>A125584112L_Data</vt:lpstr>
      <vt:lpstr>A125584112L_Latest</vt:lpstr>
      <vt:lpstr>A125584120L</vt:lpstr>
      <vt:lpstr>A125584120L_Data</vt:lpstr>
      <vt:lpstr>A125584120L_Latest</vt:lpstr>
      <vt:lpstr>A125584128F</vt:lpstr>
      <vt:lpstr>A125584128F_Data</vt:lpstr>
      <vt:lpstr>A125584128F_Latest</vt:lpstr>
      <vt:lpstr>A125584136F</vt:lpstr>
      <vt:lpstr>A125584136F_Data</vt:lpstr>
      <vt:lpstr>A125584136F_Latest</vt:lpstr>
      <vt:lpstr>A125584144F</vt:lpstr>
      <vt:lpstr>A125584144F_Data</vt:lpstr>
      <vt:lpstr>A125584144F_Latest</vt:lpstr>
      <vt:lpstr>A125584152F</vt:lpstr>
      <vt:lpstr>A125584152F_Data</vt:lpstr>
      <vt:lpstr>A125584152F_Latest</vt:lpstr>
      <vt:lpstr>A125584160F</vt:lpstr>
      <vt:lpstr>A125584160F_Data</vt:lpstr>
      <vt:lpstr>A125584160F_Latest</vt:lpstr>
      <vt:lpstr>A125584168X</vt:lpstr>
      <vt:lpstr>A125584168X_Data</vt:lpstr>
      <vt:lpstr>A125584168X_Latest</vt:lpstr>
      <vt:lpstr>A125584176X</vt:lpstr>
      <vt:lpstr>A125584176X_Data</vt:lpstr>
      <vt:lpstr>A125584176X_Latest</vt:lpstr>
      <vt:lpstr>A125584184X</vt:lpstr>
      <vt:lpstr>A125584184X_Data</vt:lpstr>
      <vt:lpstr>A125584184X_Latest</vt:lpstr>
      <vt:lpstr>A125584192X</vt:lpstr>
      <vt:lpstr>A125584192X_Data</vt:lpstr>
      <vt:lpstr>A125584192X_Latest</vt:lpstr>
      <vt:lpstr>A125584200L</vt:lpstr>
      <vt:lpstr>A125584200L_Data</vt:lpstr>
      <vt:lpstr>A125584200L_Latest</vt:lpstr>
      <vt:lpstr>A125584208F</vt:lpstr>
      <vt:lpstr>A125584208F_Data</vt:lpstr>
      <vt:lpstr>A125584208F_Latest</vt:lpstr>
      <vt:lpstr>A125584216F</vt:lpstr>
      <vt:lpstr>A125584216F_Data</vt:lpstr>
      <vt:lpstr>A125584216F_Latest</vt:lpstr>
      <vt:lpstr>A125584224F</vt:lpstr>
      <vt:lpstr>A125584224F_Data</vt:lpstr>
      <vt:lpstr>A125584224F_Latest</vt:lpstr>
      <vt:lpstr>A125584232F</vt:lpstr>
      <vt:lpstr>A125584232F_Data</vt:lpstr>
      <vt:lpstr>A125584232F_Latest</vt:lpstr>
      <vt:lpstr>A125584240F</vt:lpstr>
      <vt:lpstr>A125584240F_Data</vt:lpstr>
      <vt:lpstr>A125584240F_Latest</vt:lpstr>
      <vt:lpstr>A125584248X</vt:lpstr>
      <vt:lpstr>A125584248X_Data</vt:lpstr>
      <vt:lpstr>A125584248X_Latest</vt:lpstr>
      <vt:lpstr>A125584256X</vt:lpstr>
      <vt:lpstr>A125584256X_Data</vt:lpstr>
      <vt:lpstr>A125584256X_Latest</vt:lpstr>
      <vt:lpstr>A125584264X</vt:lpstr>
      <vt:lpstr>A125584264X_Data</vt:lpstr>
      <vt:lpstr>A125584264X_Latest</vt:lpstr>
      <vt:lpstr>A125584272X</vt:lpstr>
      <vt:lpstr>A125584272X_Data</vt:lpstr>
      <vt:lpstr>A125584272X_Latest</vt:lpstr>
      <vt:lpstr>A125584280X</vt:lpstr>
      <vt:lpstr>A125584280X_Data</vt:lpstr>
      <vt:lpstr>A125584280X_Latest</vt:lpstr>
      <vt:lpstr>A125584288T</vt:lpstr>
      <vt:lpstr>A125584288T_Data</vt:lpstr>
      <vt:lpstr>A125584288T_Latest</vt:lpstr>
      <vt:lpstr>A125584296T</vt:lpstr>
      <vt:lpstr>A125584296T_Data</vt:lpstr>
      <vt:lpstr>A125584296T_Latest</vt:lpstr>
      <vt:lpstr>A125584304F</vt:lpstr>
      <vt:lpstr>A125584304F_Data</vt:lpstr>
      <vt:lpstr>A125584304F_Latest</vt:lpstr>
      <vt:lpstr>A125584312F</vt:lpstr>
      <vt:lpstr>A125584312F_Data</vt:lpstr>
      <vt:lpstr>A125584312F_Latest</vt:lpstr>
      <vt:lpstr>A125584320F</vt:lpstr>
      <vt:lpstr>A125584320F_Data</vt:lpstr>
      <vt:lpstr>A125584320F_Latest</vt:lpstr>
      <vt:lpstr>A125584328X</vt:lpstr>
      <vt:lpstr>A125584328X_Data</vt:lpstr>
      <vt:lpstr>A125584328X_Latest</vt:lpstr>
      <vt:lpstr>A125584336X</vt:lpstr>
      <vt:lpstr>A125584336X_Data</vt:lpstr>
      <vt:lpstr>A125584336X_Latest</vt:lpstr>
      <vt:lpstr>A125584344X</vt:lpstr>
      <vt:lpstr>A125584344X_Data</vt:lpstr>
      <vt:lpstr>A125584344X_Latest</vt:lpstr>
      <vt:lpstr>A125584352X</vt:lpstr>
      <vt:lpstr>A125584352X_Data</vt:lpstr>
      <vt:lpstr>A125584352X_Latest</vt:lpstr>
      <vt:lpstr>A125584360X</vt:lpstr>
      <vt:lpstr>A125584360X_Data</vt:lpstr>
      <vt:lpstr>A125584360X_Latest</vt:lpstr>
      <vt:lpstr>A125584368T</vt:lpstr>
      <vt:lpstr>A125584368T_Data</vt:lpstr>
      <vt:lpstr>A125584368T_Latest</vt:lpstr>
      <vt:lpstr>A125584376T</vt:lpstr>
      <vt:lpstr>A125584376T_Data</vt:lpstr>
      <vt:lpstr>A125584376T_Latest</vt:lpstr>
      <vt:lpstr>A125584384T</vt:lpstr>
      <vt:lpstr>A125584384T_Data</vt:lpstr>
      <vt:lpstr>A125584384T_Latest</vt:lpstr>
      <vt:lpstr>A125584392T</vt:lpstr>
      <vt:lpstr>A125584392T_Data</vt:lpstr>
      <vt:lpstr>A125584392T_Latest</vt:lpstr>
      <vt:lpstr>A125584400F</vt:lpstr>
      <vt:lpstr>A125584400F_Data</vt:lpstr>
      <vt:lpstr>A125584400F_Latest</vt:lpstr>
      <vt:lpstr>A125584408X</vt:lpstr>
      <vt:lpstr>A125584408X_Data</vt:lpstr>
      <vt:lpstr>A125584408X_Latest</vt:lpstr>
      <vt:lpstr>A125584416X</vt:lpstr>
      <vt:lpstr>A125584416X_Data</vt:lpstr>
      <vt:lpstr>A125584416X_Latest</vt:lpstr>
      <vt:lpstr>A125584424X</vt:lpstr>
      <vt:lpstr>A125584424X_Data</vt:lpstr>
      <vt:lpstr>A125584424X_Latest</vt:lpstr>
      <vt:lpstr>A125584432X</vt:lpstr>
      <vt:lpstr>A125584432X_Data</vt:lpstr>
      <vt:lpstr>A125584432X_Latest</vt:lpstr>
      <vt:lpstr>A125584440X</vt:lpstr>
      <vt:lpstr>A125584440X_Data</vt:lpstr>
      <vt:lpstr>A125584440X_Latest</vt:lpstr>
      <vt:lpstr>A125584448T</vt:lpstr>
      <vt:lpstr>A125584448T_Data</vt:lpstr>
      <vt:lpstr>A125584448T_Latest</vt:lpstr>
      <vt:lpstr>A125584456T</vt:lpstr>
      <vt:lpstr>A125584456T_Data</vt:lpstr>
      <vt:lpstr>A125584456T_Latest</vt:lpstr>
      <vt:lpstr>A125584464T</vt:lpstr>
      <vt:lpstr>A125584464T_Data</vt:lpstr>
      <vt:lpstr>A125584464T_Latest</vt:lpstr>
      <vt:lpstr>A125584472T</vt:lpstr>
      <vt:lpstr>A125584472T_Data</vt:lpstr>
      <vt:lpstr>A125584472T_Latest</vt:lpstr>
      <vt:lpstr>A125584480T</vt:lpstr>
      <vt:lpstr>A125584480T_Data</vt:lpstr>
      <vt:lpstr>A125584480T_Latest</vt:lpstr>
      <vt:lpstr>A125584488K</vt:lpstr>
      <vt:lpstr>A125584488K_Data</vt:lpstr>
      <vt:lpstr>A125584488K_Latest</vt:lpstr>
      <vt:lpstr>A125584496K</vt:lpstr>
      <vt:lpstr>A125584496K_Data</vt:lpstr>
      <vt:lpstr>A125584496K_Latest</vt:lpstr>
      <vt:lpstr>A125584504X</vt:lpstr>
      <vt:lpstr>A125584504X_Data</vt:lpstr>
      <vt:lpstr>A125584504X_Latest</vt:lpstr>
      <vt:lpstr>A125584512X</vt:lpstr>
      <vt:lpstr>A125584512X_Data</vt:lpstr>
      <vt:lpstr>A125584512X_Latest</vt:lpstr>
      <vt:lpstr>A125584520X</vt:lpstr>
      <vt:lpstr>A125584520X_Data</vt:lpstr>
      <vt:lpstr>A125584520X_Latest</vt:lpstr>
      <vt:lpstr>A125584528T</vt:lpstr>
      <vt:lpstr>A125584528T_Data</vt:lpstr>
      <vt:lpstr>A125584528T_Latest</vt:lpstr>
      <vt:lpstr>A125584536T</vt:lpstr>
      <vt:lpstr>A125584536T_Data</vt:lpstr>
      <vt:lpstr>A125584536T_Latest</vt:lpstr>
      <vt:lpstr>A125584544T</vt:lpstr>
      <vt:lpstr>A125584544T_Data</vt:lpstr>
      <vt:lpstr>A125584544T_Latest</vt:lpstr>
      <vt:lpstr>A125584552T</vt:lpstr>
      <vt:lpstr>A125584552T_Data</vt:lpstr>
      <vt:lpstr>A125584552T_Latest</vt:lpstr>
      <vt:lpstr>A125584560T</vt:lpstr>
      <vt:lpstr>A125584560T_Data</vt:lpstr>
      <vt:lpstr>A125584560T_Latest</vt:lpstr>
      <vt:lpstr>A125584568K</vt:lpstr>
      <vt:lpstr>A125584568K_Data</vt:lpstr>
      <vt:lpstr>A125584568K_Latest</vt:lpstr>
      <vt:lpstr>A125584576K</vt:lpstr>
      <vt:lpstr>A125584576K_Data</vt:lpstr>
      <vt:lpstr>A125584576K_Latest</vt:lpstr>
      <vt:lpstr>A125584584K</vt:lpstr>
      <vt:lpstr>A125584584K_Data</vt:lpstr>
      <vt:lpstr>A125584584K_Latest</vt:lpstr>
      <vt:lpstr>A125584592K</vt:lpstr>
      <vt:lpstr>A125584592K_Data</vt:lpstr>
      <vt:lpstr>A125584592K_Latest</vt:lpstr>
      <vt:lpstr>A125584600X</vt:lpstr>
      <vt:lpstr>A125584600X_Data</vt:lpstr>
      <vt:lpstr>A125584600X_Latest</vt:lpstr>
      <vt:lpstr>A125584608T</vt:lpstr>
      <vt:lpstr>A125584608T_Data</vt:lpstr>
      <vt:lpstr>A125584608T_Latest</vt:lpstr>
      <vt:lpstr>A125584616T</vt:lpstr>
      <vt:lpstr>A125584616T_Data</vt:lpstr>
      <vt:lpstr>A125584616T_Latest</vt:lpstr>
      <vt:lpstr>A125584624T</vt:lpstr>
      <vt:lpstr>A125584624T_Data</vt:lpstr>
      <vt:lpstr>A125584624T_Latest</vt:lpstr>
      <vt:lpstr>A125584632T</vt:lpstr>
      <vt:lpstr>A125584632T_Data</vt:lpstr>
      <vt:lpstr>A125584632T_Latest</vt:lpstr>
      <vt:lpstr>A125584640T</vt:lpstr>
      <vt:lpstr>A125584640T_Data</vt:lpstr>
      <vt:lpstr>A125584640T_Latest</vt:lpstr>
      <vt:lpstr>A125584648K</vt:lpstr>
      <vt:lpstr>A125584648K_Data</vt:lpstr>
      <vt:lpstr>A125584648K_Latest</vt:lpstr>
      <vt:lpstr>A125584656K</vt:lpstr>
      <vt:lpstr>A125584656K_Data</vt:lpstr>
      <vt:lpstr>A125584656K_Latest</vt:lpstr>
      <vt:lpstr>A125584664K</vt:lpstr>
      <vt:lpstr>A125584664K_Data</vt:lpstr>
      <vt:lpstr>A125584664K_Latest</vt:lpstr>
      <vt:lpstr>A125584672K</vt:lpstr>
      <vt:lpstr>A125584672K_Data</vt:lpstr>
      <vt:lpstr>A125584672K_Latest</vt:lpstr>
      <vt:lpstr>A125584680K</vt:lpstr>
      <vt:lpstr>A125584680K_Data</vt:lpstr>
      <vt:lpstr>A125584680K_Latest</vt:lpstr>
      <vt:lpstr>A125584688C</vt:lpstr>
      <vt:lpstr>A125584688C_Data</vt:lpstr>
      <vt:lpstr>A125584688C_Latest</vt:lpstr>
      <vt:lpstr>A125584696C</vt:lpstr>
      <vt:lpstr>A125584696C_Data</vt:lpstr>
      <vt:lpstr>A125584696C_Latest</vt:lpstr>
      <vt:lpstr>A125584704T</vt:lpstr>
      <vt:lpstr>A125584704T_Data</vt:lpstr>
      <vt:lpstr>A125584704T_Latest</vt:lpstr>
      <vt:lpstr>A125584712T</vt:lpstr>
      <vt:lpstr>A125584712T_Data</vt:lpstr>
      <vt:lpstr>A125584712T_Latest</vt:lpstr>
      <vt:lpstr>A125584720T</vt:lpstr>
      <vt:lpstr>A125584720T_Data</vt:lpstr>
      <vt:lpstr>A125584720T_Latest</vt:lpstr>
      <vt:lpstr>A125584728K</vt:lpstr>
      <vt:lpstr>A125584728K_Data</vt:lpstr>
      <vt:lpstr>A125584728K_Latest</vt:lpstr>
      <vt:lpstr>A125584736K</vt:lpstr>
      <vt:lpstr>A125584736K_Data</vt:lpstr>
      <vt:lpstr>A125584736K_Latest</vt:lpstr>
      <vt:lpstr>A125584744K</vt:lpstr>
      <vt:lpstr>A125584744K_Data</vt:lpstr>
      <vt:lpstr>A125584744K_Latest</vt:lpstr>
      <vt:lpstr>A125584752K</vt:lpstr>
      <vt:lpstr>A125584752K_Data</vt:lpstr>
      <vt:lpstr>A125584752K_Latest</vt:lpstr>
      <vt:lpstr>A125584760K</vt:lpstr>
      <vt:lpstr>A125584760K_Data</vt:lpstr>
      <vt:lpstr>A125584760K_Latest</vt:lpstr>
      <vt:lpstr>A125584768C</vt:lpstr>
      <vt:lpstr>A125584768C_Data</vt:lpstr>
      <vt:lpstr>A125584768C_Latest</vt:lpstr>
      <vt:lpstr>A125584776C</vt:lpstr>
      <vt:lpstr>A125584776C_Data</vt:lpstr>
      <vt:lpstr>A125584776C_Latest</vt:lpstr>
      <vt:lpstr>A125584784C</vt:lpstr>
      <vt:lpstr>A125584784C_Data</vt:lpstr>
      <vt:lpstr>A125584784C_Latest</vt:lpstr>
      <vt:lpstr>A125584792C</vt:lpstr>
      <vt:lpstr>A125584792C_Data</vt:lpstr>
      <vt:lpstr>A125584792C_Latest</vt:lpstr>
      <vt:lpstr>A125584800T</vt:lpstr>
      <vt:lpstr>A125584800T_Data</vt:lpstr>
      <vt:lpstr>A125584800T_Latest</vt:lpstr>
      <vt:lpstr>A125584808K</vt:lpstr>
      <vt:lpstr>A125584808K_Data</vt:lpstr>
      <vt:lpstr>A125584808K_Latest</vt:lpstr>
      <vt:lpstr>A125584816K</vt:lpstr>
      <vt:lpstr>A125584816K_Data</vt:lpstr>
      <vt:lpstr>A125584816K_Latest</vt:lpstr>
      <vt:lpstr>A125584824K</vt:lpstr>
      <vt:lpstr>A125584824K_Data</vt:lpstr>
      <vt:lpstr>A125584824K_Latest</vt:lpstr>
      <vt:lpstr>A125584832K</vt:lpstr>
      <vt:lpstr>A125584832K_Data</vt:lpstr>
      <vt:lpstr>A125584832K_Latest</vt:lpstr>
      <vt:lpstr>A125584840K</vt:lpstr>
      <vt:lpstr>A125584840K_Data</vt:lpstr>
      <vt:lpstr>A125584840K_Latest</vt:lpstr>
      <vt:lpstr>A125584848C</vt:lpstr>
      <vt:lpstr>A125584848C_Data</vt:lpstr>
      <vt:lpstr>A125584848C_Latest</vt:lpstr>
      <vt:lpstr>A125584856C</vt:lpstr>
      <vt:lpstr>A125584856C_Data</vt:lpstr>
      <vt:lpstr>A125584856C_Latest</vt:lpstr>
      <vt:lpstr>A125584864C</vt:lpstr>
      <vt:lpstr>A125584864C_Data</vt:lpstr>
      <vt:lpstr>A125584864C_Latest</vt:lpstr>
      <vt:lpstr>A125584872C</vt:lpstr>
      <vt:lpstr>A125584872C_Data</vt:lpstr>
      <vt:lpstr>A125584872C_Latest</vt:lpstr>
      <vt:lpstr>A125584880C</vt:lpstr>
      <vt:lpstr>A125584880C_Data</vt:lpstr>
      <vt:lpstr>A125584880C_Latest</vt:lpstr>
      <vt:lpstr>A125584888W</vt:lpstr>
      <vt:lpstr>A125584888W_Data</vt:lpstr>
      <vt:lpstr>A125584888W_Latest</vt:lpstr>
      <vt:lpstr>A125584896W</vt:lpstr>
      <vt:lpstr>A125584896W_Data</vt:lpstr>
      <vt:lpstr>A125584896W_Latest</vt:lpstr>
      <vt:lpstr>A125584904K</vt:lpstr>
      <vt:lpstr>A125584904K_Data</vt:lpstr>
      <vt:lpstr>A125584904K_Latest</vt:lpstr>
      <vt:lpstr>A125584912K</vt:lpstr>
      <vt:lpstr>A125584912K_Data</vt:lpstr>
      <vt:lpstr>A125584912K_Latest</vt:lpstr>
      <vt:lpstr>A125584920K</vt:lpstr>
      <vt:lpstr>A125584920K_Data</vt:lpstr>
      <vt:lpstr>A125584920K_Latest</vt:lpstr>
      <vt:lpstr>A125584928C</vt:lpstr>
      <vt:lpstr>A125584928C_Data</vt:lpstr>
      <vt:lpstr>A125584928C_Latest</vt:lpstr>
      <vt:lpstr>A125584936C</vt:lpstr>
      <vt:lpstr>A125584936C_Data</vt:lpstr>
      <vt:lpstr>A125584936C_Latest</vt:lpstr>
      <vt:lpstr>A125584944C</vt:lpstr>
      <vt:lpstr>A125584944C_Data</vt:lpstr>
      <vt:lpstr>A125584944C_Latest</vt:lpstr>
      <vt:lpstr>A125584952C</vt:lpstr>
      <vt:lpstr>A125584952C_Data</vt:lpstr>
      <vt:lpstr>A125584952C_Latest</vt:lpstr>
      <vt:lpstr>A125584960C</vt:lpstr>
      <vt:lpstr>A125584960C_Data</vt:lpstr>
      <vt:lpstr>A125584960C_Latest</vt:lpstr>
      <vt:lpstr>A125584968W</vt:lpstr>
      <vt:lpstr>A125584968W_Data</vt:lpstr>
      <vt:lpstr>A125584968W_Latest</vt:lpstr>
      <vt:lpstr>A125584976W</vt:lpstr>
      <vt:lpstr>A125584976W_Data</vt:lpstr>
      <vt:lpstr>A125584976W_Latest</vt:lpstr>
      <vt:lpstr>A125584984W</vt:lpstr>
      <vt:lpstr>A125584984W_Data</vt:lpstr>
      <vt:lpstr>A125584984W_Latest</vt:lpstr>
      <vt:lpstr>A125584992W</vt:lpstr>
      <vt:lpstr>A125584992W_Data</vt:lpstr>
      <vt:lpstr>A125584992W_Latest</vt:lpstr>
      <vt:lpstr>A125585000L</vt:lpstr>
      <vt:lpstr>A125585000L_Data</vt:lpstr>
      <vt:lpstr>A125585000L_Latest</vt:lpstr>
      <vt:lpstr>A125585008F</vt:lpstr>
      <vt:lpstr>A125585008F_Data</vt:lpstr>
      <vt:lpstr>A125585008F_Latest</vt:lpstr>
      <vt:lpstr>A125585016F</vt:lpstr>
      <vt:lpstr>A125585016F_Data</vt:lpstr>
      <vt:lpstr>A125585016F_Latest</vt:lpstr>
      <vt:lpstr>A125585024F</vt:lpstr>
      <vt:lpstr>A125585024F_Data</vt:lpstr>
      <vt:lpstr>A125585024F_Latest</vt:lpstr>
      <vt:lpstr>A125585032F</vt:lpstr>
      <vt:lpstr>A125585032F_Data</vt:lpstr>
      <vt:lpstr>A125585032F_Latest</vt:lpstr>
      <vt:lpstr>A125585040F</vt:lpstr>
      <vt:lpstr>A125585040F_Data</vt:lpstr>
      <vt:lpstr>A125585040F_Latest</vt:lpstr>
      <vt:lpstr>A125585048X</vt:lpstr>
      <vt:lpstr>A125585048X_Data</vt:lpstr>
      <vt:lpstr>A125585048X_Latest</vt:lpstr>
      <vt:lpstr>A125585056X</vt:lpstr>
      <vt:lpstr>A125585056X_Data</vt:lpstr>
      <vt:lpstr>A125585056X_Latest</vt:lpstr>
      <vt:lpstr>A125585064X</vt:lpstr>
      <vt:lpstr>A125585064X_Data</vt:lpstr>
      <vt:lpstr>A125585064X_Latest</vt:lpstr>
      <vt:lpstr>A125585072X</vt:lpstr>
      <vt:lpstr>A125585072X_Data</vt:lpstr>
      <vt:lpstr>A125585072X_Latest</vt:lpstr>
      <vt:lpstr>A125585080X</vt:lpstr>
      <vt:lpstr>A125585080X_Data</vt:lpstr>
      <vt:lpstr>A125585080X_Latest</vt:lpstr>
      <vt:lpstr>A125585088T</vt:lpstr>
      <vt:lpstr>A125585088T_Data</vt:lpstr>
      <vt:lpstr>A125585088T_Latest</vt:lpstr>
      <vt:lpstr>A125585096T</vt:lpstr>
      <vt:lpstr>A125585096T_Data</vt:lpstr>
      <vt:lpstr>A125585096T_Latest</vt:lpstr>
      <vt:lpstr>A125585104F</vt:lpstr>
      <vt:lpstr>A125585104F_Data</vt:lpstr>
      <vt:lpstr>A125585104F_Latest</vt:lpstr>
      <vt:lpstr>A125585112F</vt:lpstr>
      <vt:lpstr>A125585112F_Data</vt:lpstr>
      <vt:lpstr>A125585112F_Latest</vt:lpstr>
      <vt:lpstr>A125585120F</vt:lpstr>
      <vt:lpstr>A125585120F_Data</vt:lpstr>
      <vt:lpstr>A125585120F_Latest</vt:lpstr>
      <vt:lpstr>A125585128X</vt:lpstr>
      <vt:lpstr>A125585128X_Data</vt:lpstr>
      <vt:lpstr>A125585128X_Latest</vt:lpstr>
      <vt:lpstr>A125585136X</vt:lpstr>
      <vt:lpstr>A125585136X_Data</vt:lpstr>
      <vt:lpstr>A125585136X_Latest</vt:lpstr>
      <vt:lpstr>A125585144X</vt:lpstr>
      <vt:lpstr>A125585144X_Data</vt:lpstr>
      <vt:lpstr>A125585144X_Latest</vt:lpstr>
      <vt:lpstr>A125585152X</vt:lpstr>
      <vt:lpstr>A125585152X_Data</vt:lpstr>
      <vt:lpstr>A125585152X_Latest</vt:lpstr>
      <vt:lpstr>A125585160X</vt:lpstr>
      <vt:lpstr>A125585160X_Data</vt:lpstr>
      <vt:lpstr>A125585160X_Latest</vt:lpstr>
      <vt:lpstr>A125585168T</vt:lpstr>
      <vt:lpstr>A125585168T_Data</vt:lpstr>
      <vt:lpstr>A125585168T_Latest</vt:lpstr>
      <vt:lpstr>A125585176T</vt:lpstr>
      <vt:lpstr>A125585176T_Data</vt:lpstr>
      <vt:lpstr>A125585176T_Latest</vt:lpstr>
      <vt:lpstr>A125585184T</vt:lpstr>
      <vt:lpstr>A125585184T_Data</vt:lpstr>
      <vt:lpstr>A125585184T_Latest</vt:lpstr>
      <vt:lpstr>A125585192T</vt:lpstr>
      <vt:lpstr>A125585192T_Data</vt:lpstr>
      <vt:lpstr>A125585192T_Latest</vt:lpstr>
      <vt:lpstr>A125585200F</vt:lpstr>
      <vt:lpstr>A125585200F_Data</vt:lpstr>
      <vt:lpstr>A125585200F_Latest</vt:lpstr>
      <vt:lpstr>A125585208X</vt:lpstr>
      <vt:lpstr>A125585208X_Data</vt:lpstr>
      <vt:lpstr>A125585208X_Latest</vt:lpstr>
      <vt:lpstr>A125585216X</vt:lpstr>
      <vt:lpstr>A125585216X_Data</vt:lpstr>
      <vt:lpstr>A125585216X_Latest</vt:lpstr>
      <vt:lpstr>A125585224X</vt:lpstr>
      <vt:lpstr>A125585224X_Data</vt:lpstr>
      <vt:lpstr>A125585224X_Latest</vt:lpstr>
      <vt:lpstr>A125585232X</vt:lpstr>
      <vt:lpstr>A125585232X_Data</vt:lpstr>
      <vt:lpstr>A125585232X_Latest</vt:lpstr>
      <vt:lpstr>A125585240X</vt:lpstr>
      <vt:lpstr>A125585240X_Data</vt:lpstr>
      <vt:lpstr>A125585240X_Latest</vt:lpstr>
      <vt:lpstr>A125585248T</vt:lpstr>
      <vt:lpstr>A125585248T_Data</vt:lpstr>
      <vt:lpstr>A125585248T_Latest</vt:lpstr>
      <vt:lpstr>A125585256T</vt:lpstr>
      <vt:lpstr>A125585256T_Data</vt:lpstr>
      <vt:lpstr>A125585256T_Latest</vt:lpstr>
      <vt:lpstr>A125585264T</vt:lpstr>
      <vt:lpstr>A125585264T_Data</vt:lpstr>
      <vt:lpstr>A125585264T_Latest</vt:lpstr>
      <vt:lpstr>A125585272T</vt:lpstr>
      <vt:lpstr>A125585272T_Data</vt:lpstr>
      <vt:lpstr>A125585272T_Latest</vt:lpstr>
      <vt:lpstr>A125585280T</vt:lpstr>
      <vt:lpstr>A125585280T_Data</vt:lpstr>
      <vt:lpstr>A125585280T_Latest</vt:lpstr>
      <vt:lpstr>A125585288K</vt:lpstr>
      <vt:lpstr>A125585288K_Data</vt:lpstr>
      <vt:lpstr>A125585288K_Latest</vt:lpstr>
      <vt:lpstr>A125585296K</vt:lpstr>
      <vt:lpstr>A125585296K_Data</vt:lpstr>
      <vt:lpstr>A125585296K_Latest</vt:lpstr>
      <vt:lpstr>A125585304X</vt:lpstr>
      <vt:lpstr>A125585304X_Data</vt:lpstr>
      <vt:lpstr>A125585304X_Latest</vt:lpstr>
      <vt:lpstr>A125585312X</vt:lpstr>
      <vt:lpstr>A125585312X_Data</vt:lpstr>
      <vt:lpstr>A125585312X_Latest</vt:lpstr>
      <vt:lpstr>A125585320X</vt:lpstr>
      <vt:lpstr>A125585320X_Data</vt:lpstr>
      <vt:lpstr>A125585320X_Latest</vt:lpstr>
      <vt:lpstr>A125585328T</vt:lpstr>
      <vt:lpstr>A125585328T_Data</vt:lpstr>
      <vt:lpstr>A125585328T_Latest</vt:lpstr>
      <vt:lpstr>A125585336T</vt:lpstr>
      <vt:lpstr>A125585336T_Data</vt:lpstr>
      <vt:lpstr>A125585336T_Latest</vt:lpstr>
      <vt:lpstr>A125585344T</vt:lpstr>
      <vt:lpstr>A125585344T_Data</vt:lpstr>
      <vt:lpstr>A125585344T_Latest</vt:lpstr>
      <vt:lpstr>A125585352T</vt:lpstr>
      <vt:lpstr>A125585352T_Data</vt:lpstr>
      <vt:lpstr>A125585352T_Latest</vt:lpstr>
      <vt:lpstr>A125585360T</vt:lpstr>
      <vt:lpstr>A125585360T_Data</vt:lpstr>
      <vt:lpstr>A125585360T_Latest</vt:lpstr>
      <vt:lpstr>A125585368K</vt:lpstr>
      <vt:lpstr>A125585368K_Data</vt:lpstr>
      <vt:lpstr>A125585368K_Latest</vt:lpstr>
      <vt:lpstr>A125585376K</vt:lpstr>
      <vt:lpstr>A125585376K_Data</vt:lpstr>
      <vt:lpstr>A125585376K_Latest</vt:lpstr>
      <vt:lpstr>A125585384K</vt:lpstr>
      <vt:lpstr>A125585384K_Data</vt:lpstr>
      <vt:lpstr>A125585384K_Latest</vt:lpstr>
      <vt:lpstr>A125585392K</vt:lpstr>
      <vt:lpstr>A125585392K_Data</vt:lpstr>
      <vt:lpstr>A125585392K_Latest</vt:lpstr>
      <vt:lpstr>A125585400X</vt:lpstr>
      <vt:lpstr>A125585400X_Data</vt:lpstr>
      <vt:lpstr>A125585400X_Latest</vt:lpstr>
      <vt:lpstr>A125585408T</vt:lpstr>
      <vt:lpstr>A125585408T_Data</vt:lpstr>
      <vt:lpstr>A125585408T_Latest</vt:lpstr>
      <vt:lpstr>A125585416T</vt:lpstr>
      <vt:lpstr>A125585416T_Data</vt:lpstr>
      <vt:lpstr>A125585416T_Latest</vt:lpstr>
      <vt:lpstr>A125585424T</vt:lpstr>
      <vt:lpstr>A125585424T_Data</vt:lpstr>
      <vt:lpstr>A125585424T_Latest</vt:lpstr>
      <vt:lpstr>A125585432T</vt:lpstr>
      <vt:lpstr>A125585432T_Data</vt:lpstr>
      <vt:lpstr>A125585432T_Latest</vt:lpstr>
      <vt:lpstr>A125585440T</vt:lpstr>
      <vt:lpstr>A125585440T_Data</vt:lpstr>
      <vt:lpstr>A125585440T_Latest</vt:lpstr>
      <vt:lpstr>A125585448K</vt:lpstr>
      <vt:lpstr>A125585448K_Data</vt:lpstr>
      <vt:lpstr>A125585448K_Latest</vt:lpstr>
      <vt:lpstr>A125585456K</vt:lpstr>
      <vt:lpstr>A125585456K_Data</vt:lpstr>
      <vt:lpstr>A125585456K_Latest</vt:lpstr>
      <vt:lpstr>A125585464K</vt:lpstr>
      <vt:lpstr>A125585464K_Data</vt:lpstr>
      <vt:lpstr>A125585464K_Latest</vt:lpstr>
      <vt:lpstr>A125585472K</vt:lpstr>
      <vt:lpstr>A125585472K_Data</vt:lpstr>
      <vt:lpstr>A125585472K_Latest</vt:lpstr>
      <vt:lpstr>A125585480K</vt:lpstr>
      <vt:lpstr>A125585480K_Data</vt:lpstr>
      <vt:lpstr>A125585480K_Latest</vt:lpstr>
      <vt:lpstr>A125585488C</vt:lpstr>
      <vt:lpstr>A125585488C_Data</vt:lpstr>
      <vt:lpstr>A125585488C_Latest</vt:lpstr>
      <vt:lpstr>A125585496C</vt:lpstr>
      <vt:lpstr>A125585496C_Data</vt:lpstr>
      <vt:lpstr>A125585496C_Latest</vt:lpstr>
      <vt:lpstr>A125585504T</vt:lpstr>
      <vt:lpstr>A125585504T_Data</vt:lpstr>
      <vt:lpstr>A125585504T_Latest</vt:lpstr>
      <vt:lpstr>A125585512T</vt:lpstr>
      <vt:lpstr>A125585512T_Data</vt:lpstr>
      <vt:lpstr>A125585512T_Latest</vt:lpstr>
      <vt:lpstr>A125585520T</vt:lpstr>
      <vt:lpstr>A125585520T_Data</vt:lpstr>
      <vt:lpstr>A125585520T_Latest</vt:lpstr>
      <vt:lpstr>A125585528K</vt:lpstr>
      <vt:lpstr>A125585528K_Data</vt:lpstr>
      <vt:lpstr>A125585528K_Latest</vt:lpstr>
      <vt:lpstr>A125585536K</vt:lpstr>
      <vt:lpstr>A125585536K_Data</vt:lpstr>
      <vt:lpstr>A125585536K_Latest</vt:lpstr>
      <vt:lpstr>A125585544K</vt:lpstr>
      <vt:lpstr>A125585544K_Data</vt:lpstr>
      <vt:lpstr>A125585544K_Latest</vt:lpstr>
      <vt:lpstr>A125585552K</vt:lpstr>
      <vt:lpstr>A125585552K_Data</vt:lpstr>
      <vt:lpstr>A125585552K_Latest</vt:lpstr>
      <vt:lpstr>A125585560K</vt:lpstr>
      <vt:lpstr>A125585560K_Data</vt:lpstr>
      <vt:lpstr>A125585560K_Latest</vt:lpstr>
      <vt:lpstr>A125585568C</vt:lpstr>
      <vt:lpstr>A125585568C_Data</vt:lpstr>
      <vt:lpstr>A125585568C_Latest</vt:lpstr>
      <vt:lpstr>A125585576C</vt:lpstr>
      <vt:lpstr>A125585576C_Data</vt:lpstr>
      <vt:lpstr>A125585576C_Latest</vt:lpstr>
      <vt:lpstr>A125585584C</vt:lpstr>
      <vt:lpstr>A125585584C_Data</vt:lpstr>
      <vt:lpstr>A125585584C_Latest</vt:lpstr>
      <vt:lpstr>A125585592C</vt:lpstr>
      <vt:lpstr>A125585592C_Data</vt:lpstr>
      <vt:lpstr>A125585592C_Latest</vt:lpstr>
      <vt:lpstr>A125585600T</vt:lpstr>
      <vt:lpstr>A125585600T_Data</vt:lpstr>
      <vt:lpstr>A125585600T_Latest</vt:lpstr>
      <vt:lpstr>A125585608K</vt:lpstr>
      <vt:lpstr>A125585608K_Data</vt:lpstr>
      <vt:lpstr>A125585608K_Latest</vt:lpstr>
      <vt:lpstr>A125585616K</vt:lpstr>
      <vt:lpstr>A125585616K_Data</vt:lpstr>
      <vt:lpstr>A125585616K_Latest</vt:lpstr>
      <vt:lpstr>A125585624K</vt:lpstr>
      <vt:lpstr>A125585624K_Data</vt:lpstr>
      <vt:lpstr>A125585624K_Latest</vt:lpstr>
      <vt:lpstr>A125585632K</vt:lpstr>
      <vt:lpstr>A125585632K_Data</vt:lpstr>
      <vt:lpstr>A125585632K_Latest</vt:lpstr>
      <vt:lpstr>A125585640K</vt:lpstr>
      <vt:lpstr>A125585640K_Data</vt:lpstr>
      <vt:lpstr>A125585640K_Latest</vt:lpstr>
      <vt:lpstr>A125585648C</vt:lpstr>
      <vt:lpstr>A125585648C_Data</vt:lpstr>
      <vt:lpstr>A125585648C_Latest</vt:lpstr>
      <vt:lpstr>A125585656C</vt:lpstr>
      <vt:lpstr>A125585656C_Data</vt:lpstr>
      <vt:lpstr>A125585656C_Latest</vt:lpstr>
      <vt:lpstr>A125585664C</vt:lpstr>
      <vt:lpstr>A125585664C_Data</vt:lpstr>
      <vt:lpstr>A125585664C_Latest</vt:lpstr>
      <vt:lpstr>A125585672C</vt:lpstr>
      <vt:lpstr>A125585672C_Data</vt:lpstr>
      <vt:lpstr>A125585672C_Latest</vt:lpstr>
      <vt:lpstr>A125585680C</vt:lpstr>
      <vt:lpstr>A125585680C_Data</vt:lpstr>
      <vt:lpstr>A125585680C_Latest</vt:lpstr>
      <vt:lpstr>A125585688W</vt:lpstr>
      <vt:lpstr>A125585688W_Data</vt:lpstr>
      <vt:lpstr>A125585688W_Latest</vt:lpstr>
      <vt:lpstr>A125585696W</vt:lpstr>
      <vt:lpstr>A125585696W_Data</vt:lpstr>
      <vt:lpstr>A125585696W_Latest</vt:lpstr>
      <vt:lpstr>A125585704K</vt:lpstr>
      <vt:lpstr>A125585704K_Data</vt:lpstr>
      <vt:lpstr>A125585704K_Latest</vt:lpstr>
      <vt:lpstr>A125585712K</vt:lpstr>
      <vt:lpstr>A125585712K_Data</vt:lpstr>
      <vt:lpstr>A125585712K_Latest</vt:lpstr>
      <vt:lpstr>A125585720K</vt:lpstr>
      <vt:lpstr>A125585720K_Data</vt:lpstr>
      <vt:lpstr>A125585720K_Latest</vt:lpstr>
      <vt:lpstr>A125585728C</vt:lpstr>
      <vt:lpstr>A125585728C_Data</vt:lpstr>
      <vt:lpstr>A125585728C_Latest</vt:lpstr>
      <vt:lpstr>A125585736C</vt:lpstr>
      <vt:lpstr>A125585736C_Data</vt:lpstr>
      <vt:lpstr>A125585736C_Latest</vt:lpstr>
      <vt:lpstr>A125585744C</vt:lpstr>
      <vt:lpstr>A125585744C_Data</vt:lpstr>
      <vt:lpstr>A125585744C_Latest</vt:lpstr>
      <vt:lpstr>A125585752C</vt:lpstr>
      <vt:lpstr>A125585752C_Data</vt:lpstr>
      <vt:lpstr>A125585752C_Latest</vt:lpstr>
      <vt:lpstr>A125585760C</vt:lpstr>
      <vt:lpstr>A125585760C_Data</vt:lpstr>
      <vt:lpstr>A125585760C_Latest</vt:lpstr>
      <vt:lpstr>A125585768W</vt:lpstr>
      <vt:lpstr>A125585768W_Data</vt:lpstr>
      <vt:lpstr>A125585768W_Latest</vt:lpstr>
      <vt:lpstr>A125585776W</vt:lpstr>
      <vt:lpstr>A125585776W_Data</vt:lpstr>
      <vt:lpstr>A125585776W_Latest</vt:lpstr>
      <vt:lpstr>A125585784W</vt:lpstr>
      <vt:lpstr>A125585784W_Data</vt:lpstr>
      <vt:lpstr>A125585784W_Latest</vt:lpstr>
      <vt:lpstr>A125585792W</vt:lpstr>
      <vt:lpstr>A125585792W_Data</vt:lpstr>
      <vt:lpstr>A125585792W_Latest</vt:lpstr>
      <vt:lpstr>A125585800K</vt:lpstr>
      <vt:lpstr>A125585800K_Data</vt:lpstr>
      <vt:lpstr>A125585800K_Latest</vt:lpstr>
      <vt:lpstr>A125585808C</vt:lpstr>
      <vt:lpstr>A125585808C_Data</vt:lpstr>
      <vt:lpstr>A125585808C_Latest</vt:lpstr>
      <vt:lpstr>A125585816C</vt:lpstr>
      <vt:lpstr>A125585816C_Data</vt:lpstr>
      <vt:lpstr>A125585816C_Latest</vt:lpstr>
      <vt:lpstr>A125585824C</vt:lpstr>
      <vt:lpstr>A125585824C_Data</vt:lpstr>
      <vt:lpstr>A125585824C_Latest</vt:lpstr>
      <vt:lpstr>A125585832C</vt:lpstr>
      <vt:lpstr>A125585832C_Data</vt:lpstr>
      <vt:lpstr>A125585832C_Latest</vt:lpstr>
      <vt:lpstr>A125585840C</vt:lpstr>
      <vt:lpstr>A125585840C_Data</vt:lpstr>
      <vt:lpstr>A125585840C_Latest</vt:lpstr>
      <vt:lpstr>A125585848W</vt:lpstr>
      <vt:lpstr>A125585848W_Data</vt:lpstr>
      <vt:lpstr>A125585848W_Latest</vt:lpstr>
      <vt:lpstr>A125585856W</vt:lpstr>
      <vt:lpstr>A125585856W_Data</vt:lpstr>
      <vt:lpstr>A125585856W_Latest</vt:lpstr>
      <vt:lpstr>A125585864W</vt:lpstr>
      <vt:lpstr>A125585864W_Data</vt:lpstr>
      <vt:lpstr>A125585864W_Latest</vt:lpstr>
      <vt:lpstr>A125585872W</vt:lpstr>
      <vt:lpstr>A125585872W_Data</vt:lpstr>
      <vt:lpstr>A125585872W_Latest</vt:lpstr>
      <vt:lpstr>A125585880W</vt:lpstr>
      <vt:lpstr>A125585880W_Data</vt:lpstr>
      <vt:lpstr>A125585880W_Latest</vt:lpstr>
      <vt:lpstr>A125585888R</vt:lpstr>
      <vt:lpstr>A125585888R_Data</vt:lpstr>
      <vt:lpstr>A125585888R_Latest</vt:lpstr>
      <vt:lpstr>A125585896R</vt:lpstr>
      <vt:lpstr>A125585896R_Data</vt:lpstr>
      <vt:lpstr>A125585896R_Latest</vt:lpstr>
      <vt:lpstr>A125585904C</vt:lpstr>
      <vt:lpstr>A125585904C_Data</vt:lpstr>
      <vt:lpstr>A125585904C_Latest</vt:lpstr>
      <vt:lpstr>A125585912C</vt:lpstr>
      <vt:lpstr>A125585912C_Data</vt:lpstr>
      <vt:lpstr>A125585912C_Latest</vt:lpstr>
      <vt:lpstr>A125585920C</vt:lpstr>
      <vt:lpstr>A125585920C_Data</vt:lpstr>
      <vt:lpstr>A125585920C_Latest</vt:lpstr>
      <vt:lpstr>A125585928W</vt:lpstr>
      <vt:lpstr>A125585928W_Data</vt:lpstr>
      <vt:lpstr>A125585928W_Latest</vt:lpstr>
      <vt:lpstr>A125585936W</vt:lpstr>
      <vt:lpstr>A125585936W_Data</vt:lpstr>
      <vt:lpstr>A125585936W_Latest</vt:lpstr>
      <vt:lpstr>A125585944W</vt:lpstr>
      <vt:lpstr>A125585944W_Data</vt:lpstr>
      <vt:lpstr>A125585944W_Latest</vt:lpstr>
      <vt:lpstr>A125585952W</vt:lpstr>
      <vt:lpstr>A125585952W_Data</vt:lpstr>
      <vt:lpstr>A125585952W_Latest</vt:lpstr>
      <vt:lpstr>A125585960W</vt:lpstr>
      <vt:lpstr>A125585960W_Data</vt:lpstr>
      <vt:lpstr>A125585960W_Latest</vt:lpstr>
      <vt:lpstr>A125585968R</vt:lpstr>
      <vt:lpstr>A125585968R_Data</vt:lpstr>
      <vt:lpstr>A125585968R_Latest</vt:lpstr>
      <vt:lpstr>A125585976R</vt:lpstr>
      <vt:lpstr>A125585976R_Data</vt:lpstr>
      <vt:lpstr>A125585976R_Latest</vt:lpstr>
      <vt:lpstr>A125585984R</vt:lpstr>
      <vt:lpstr>A125585984R_Data</vt:lpstr>
      <vt:lpstr>A125585984R_Latest</vt:lpstr>
      <vt:lpstr>A125585992R</vt:lpstr>
      <vt:lpstr>A125585992R_Data</vt:lpstr>
      <vt:lpstr>A125585992R_Latest</vt:lpstr>
      <vt:lpstr>A125586000F</vt:lpstr>
      <vt:lpstr>A125586000F_Data</vt:lpstr>
      <vt:lpstr>A125586000F_Latest</vt:lpstr>
      <vt:lpstr>A125586008X</vt:lpstr>
      <vt:lpstr>A125586008X_Data</vt:lpstr>
      <vt:lpstr>A125586008X_Latest</vt:lpstr>
      <vt:lpstr>A125586016X</vt:lpstr>
      <vt:lpstr>A125586016X_Data</vt:lpstr>
      <vt:lpstr>A125586016X_Latest</vt:lpstr>
      <vt:lpstr>A125586024X</vt:lpstr>
      <vt:lpstr>A125586024X_Data</vt:lpstr>
      <vt:lpstr>A125586024X_Latest</vt:lpstr>
      <vt:lpstr>A125586032X</vt:lpstr>
      <vt:lpstr>A125586032X_Data</vt:lpstr>
      <vt:lpstr>A125586032X_Latest</vt:lpstr>
      <vt:lpstr>A125586040X</vt:lpstr>
      <vt:lpstr>A125586040X_Data</vt:lpstr>
      <vt:lpstr>A125586040X_Latest</vt:lpstr>
      <vt:lpstr>A125586048T</vt:lpstr>
      <vt:lpstr>A125586048T_Data</vt:lpstr>
      <vt:lpstr>A125586048T_Latest</vt:lpstr>
      <vt:lpstr>A125586056T</vt:lpstr>
      <vt:lpstr>A125586056T_Data</vt:lpstr>
      <vt:lpstr>A125586056T_Latest</vt:lpstr>
      <vt:lpstr>A125586064T</vt:lpstr>
      <vt:lpstr>A125586064T_Data</vt:lpstr>
      <vt:lpstr>A125586064T_Latest</vt:lpstr>
      <vt:lpstr>A125586072T</vt:lpstr>
      <vt:lpstr>A125586072T_Data</vt:lpstr>
      <vt:lpstr>A125586072T_Latest</vt:lpstr>
      <vt:lpstr>A125586080T</vt:lpstr>
      <vt:lpstr>A125586080T_Data</vt:lpstr>
      <vt:lpstr>A125586080T_Latest</vt:lpstr>
      <vt:lpstr>A125586088K</vt:lpstr>
      <vt:lpstr>A125586088K_Data</vt:lpstr>
      <vt:lpstr>A125586088K_Latest</vt:lpstr>
      <vt:lpstr>A125586096K</vt:lpstr>
      <vt:lpstr>A125586096K_Data</vt:lpstr>
      <vt:lpstr>A125586096K_Latest</vt:lpstr>
      <vt:lpstr>A125586104X</vt:lpstr>
      <vt:lpstr>A125586104X_Data</vt:lpstr>
      <vt:lpstr>A125586104X_Latest</vt:lpstr>
      <vt:lpstr>A125586112X</vt:lpstr>
      <vt:lpstr>A125586112X_Data</vt:lpstr>
      <vt:lpstr>A125586112X_Latest</vt:lpstr>
      <vt:lpstr>A125586120X</vt:lpstr>
      <vt:lpstr>A125586120X_Data</vt:lpstr>
      <vt:lpstr>A125586120X_Latest</vt:lpstr>
      <vt:lpstr>A125586128T</vt:lpstr>
      <vt:lpstr>A125586128T_Data</vt:lpstr>
      <vt:lpstr>A125586128T_Latest</vt:lpstr>
      <vt:lpstr>A125586136T</vt:lpstr>
      <vt:lpstr>A125586136T_Data</vt:lpstr>
      <vt:lpstr>A125586136T_Latest</vt:lpstr>
      <vt:lpstr>A125586144T</vt:lpstr>
      <vt:lpstr>A125586144T_Data</vt:lpstr>
      <vt:lpstr>A125586144T_Latest</vt:lpstr>
      <vt:lpstr>A125586152T</vt:lpstr>
      <vt:lpstr>A125586152T_Data</vt:lpstr>
      <vt:lpstr>A125586152T_Latest</vt:lpstr>
      <vt:lpstr>A125586160T</vt:lpstr>
      <vt:lpstr>A125586160T_Data</vt:lpstr>
      <vt:lpstr>A125586160T_Latest</vt:lpstr>
      <vt:lpstr>A125586168K</vt:lpstr>
      <vt:lpstr>A125586168K_Data</vt:lpstr>
      <vt:lpstr>A125586168K_Latest</vt:lpstr>
      <vt:lpstr>A125586176K</vt:lpstr>
      <vt:lpstr>A125586176K_Data</vt:lpstr>
      <vt:lpstr>A125586176K_Latest</vt:lpstr>
      <vt:lpstr>A125586184K</vt:lpstr>
      <vt:lpstr>A125586184K_Data</vt:lpstr>
      <vt:lpstr>A125586184K_Latest</vt:lpstr>
      <vt:lpstr>A125586192K</vt:lpstr>
      <vt:lpstr>A125586192K_Data</vt:lpstr>
      <vt:lpstr>A125586192K_Latest</vt:lpstr>
      <vt:lpstr>A125586200X</vt:lpstr>
      <vt:lpstr>A125586200X_Data</vt:lpstr>
      <vt:lpstr>A125586200X_Latest</vt:lpstr>
      <vt:lpstr>A125586208T</vt:lpstr>
      <vt:lpstr>A125586208T_Data</vt:lpstr>
      <vt:lpstr>A125586208T_Latest</vt:lpstr>
      <vt:lpstr>A125586216T</vt:lpstr>
      <vt:lpstr>A125586216T_Data</vt:lpstr>
      <vt:lpstr>A125586216T_Latest</vt:lpstr>
      <vt:lpstr>A125586224T</vt:lpstr>
      <vt:lpstr>A125586224T_Data</vt:lpstr>
      <vt:lpstr>A125586224T_Latest</vt:lpstr>
      <vt:lpstr>A125586232T</vt:lpstr>
      <vt:lpstr>A125586232T_Data</vt:lpstr>
      <vt:lpstr>A125586232T_Latest</vt:lpstr>
      <vt:lpstr>A125586240T</vt:lpstr>
      <vt:lpstr>A125586240T_Data</vt:lpstr>
      <vt:lpstr>A125586240T_Latest</vt:lpstr>
      <vt:lpstr>A125586248K</vt:lpstr>
      <vt:lpstr>A125586248K_Data</vt:lpstr>
      <vt:lpstr>A125586248K_Latest</vt:lpstr>
      <vt:lpstr>A125586256K</vt:lpstr>
      <vt:lpstr>A125586256K_Data</vt:lpstr>
      <vt:lpstr>A125586256K_Latest</vt:lpstr>
      <vt:lpstr>A125586264K</vt:lpstr>
      <vt:lpstr>A125586264K_Data</vt:lpstr>
      <vt:lpstr>A125586264K_Latest</vt:lpstr>
      <vt:lpstr>A125586272K</vt:lpstr>
      <vt:lpstr>A125586272K_Data</vt:lpstr>
      <vt:lpstr>A125586272K_Latest</vt:lpstr>
      <vt:lpstr>A125586280K</vt:lpstr>
      <vt:lpstr>A125586280K_Data</vt:lpstr>
      <vt:lpstr>A125586280K_Latest</vt:lpstr>
      <vt:lpstr>A125586288C</vt:lpstr>
      <vt:lpstr>A125586288C_Data</vt:lpstr>
      <vt:lpstr>A125586288C_Latest</vt:lpstr>
      <vt:lpstr>A125586296C</vt:lpstr>
      <vt:lpstr>A125586296C_Data</vt:lpstr>
      <vt:lpstr>A125586296C_Latest</vt:lpstr>
      <vt:lpstr>A125586304T</vt:lpstr>
      <vt:lpstr>A125586304T_Data</vt:lpstr>
      <vt:lpstr>A125586304T_Latest</vt:lpstr>
      <vt:lpstr>A125586312T</vt:lpstr>
      <vt:lpstr>A125586312T_Data</vt:lpstr>
      <vt:lpstr>A125586312T_Latest</vt:lpstr>
      <vt:lpstr>A125586320T</vt:lpstr>
      <vt:lpstr>A125586320T_Data</vt:lpstr>
      <vt:lpstr>A125586320T_Latest</vt:lpstr>
      <vt:lpstr>A125586328K</vt:lpstr>
      <vt:lpstr>A125586328K_Data</vt:lpstr>
      <vt:lpstr>A125586328K_Latest</vt:lpstr>
      <vt:lpstr>A125586336K</vt:lpstr>
      <vt:lpstr>A125586336K_Data</vt:lpstr>
      <vt:lpstr>A125586336K_Latest</vt:lpstr>
      <vt:lpstr>A125586344K</vt:lpstr>
      <vt:lpstr>A125586344K_Data</vt:lpstr>
      <vt:lpstr>A125586344K_Latest</vt:lpstr>
      <vt:lpstr>A125586352K</vt:lpstr>
      <vt:lpstr>A125586352K_Data</vt:lpstr>
      <vt:lpstr>A125586352K_Latest</vt:lpstr>
      <vt:lpstr>A125586360K</vt:lpstr>
      <vt:lpstr>A125586360K_Data</vt:lpstr>
      <vt:lpstr>A125586360K_Latest</vt:lpstr>
      <vt:lpstr>A125586368C</vt:lpstr>
      <vt:lpstr>A125586368C_Data</vt:lpstr>
      <vt:lpstr>A125586368C_Latest</vt:lpstr>
      <vt:lpstr>A125586376C</vt:lpstr>
      <vt:lpstr>A125586376C_Data</vt:lpstr>
      <vt:lpstr>A125586376C_Latest</vt:lpstr>
      <vt:lpstr>A125586384C</vt:lpstr>
      <vt:lpstr>A125586384C_Data</vt:lpstr>
      <vt:lpstr>A125586384C_Latest</vt:lpstr>
      <vt:lpstr>A125586392C</vt:lpstr>
      <vt:lpstr>A125586392C_Data</vt:lpstr>
      <vt:lpstr>A125586392C_Latest</vt:lpstr>
      <vt:lpstr>A125586400T</vt:lpstr>
      <vt:lpstr>A125586400T_Data</vt:lpstr>
      <vt:lpstr>A125586400T_Latest</vt:lpstr>
      <vt:lpstr>A125586408K</vt:lpstr>
      <vt:lpstr>A125586408K_Data</vt:lpstr>
      <vt:lpstr>A125586408K_Latest</vt:lpstr>
      <vt:lpstr>A125586416K</vt:lpstr>
      <vt:lpstr>A125586416K_Data</vt:lpstr>
      <vt:lpstr>A125586416K_Latest</vt:lpstr>
      <vt:lpstr>A125586424K</vt:lpstr>
      <vt:lpstr>A125586424K_Data</vt:lpstr>
      <vt:lpstr>A125586424K_Latest</vt:lpstr>
      <vt:lpstr>A125586432K</vt:lpstr>
      <vt:lpstr>A125586432K_Data</vt:lpstr>
      <vt:lpstr>A125586432K_Latest</vt:lpstr>
      <vt:lpstr>A125586440K</vt:lpstr>
      <vt:lpstr>A125586440K_Data</vt:lpstr>
      <vt:lpstr>A125586440K_Latest</vt:lpstr>
      <vt:lpstr>A125586448C</vt:lpstr>
      <vt:lpstr>A125586448C_Data</vt:lpstr>
      <vt:lpstr>A125586448C_Latest</vt:lpstr>
      <vt:lpstr>A125586456C</vt:lpstr>
      <vt:lpstr>A125586456C_Data</vt:lpstr>
      <vt:lpstr>A125586456C_Latest</vt:lpstr>
      <vt:lpstr>A125586464C</vt:lpstr>
      <vt:lpstr>A125586464C_Data</vt:lpstr>
      <vt:lpstr>A125586464C_Latest</vt:lpstr>
      <vt:lpstr>A125586472C</vt:lpstr>
      <vt:lpstr>A125586472C_Data</vt:lpstr>
      <vt:lpstr>A125586472C_Latest</vt:lpstr>
      <vt:lpstr>A125586480C</vt:lpstr>
      <vt:lpstr>A125586480C_Data</vt:lpstr>
      <vt:lpstr>A125586480C_Latest</vt:lpstr>
      <vt:lpstr>A125586488W</vt:lpstr>
      <vt:lpstr>A125586488W_Data</vt:lpstr>
      <vt:lpstr>A125586488W_Latest</vt:lpstr>
      <vt:lpstr>A125586496W</vt:lpstr>
      <vt:lpstr>A125586496W_Data</vt:lpstr>
      <vt:lpstr>A125586496W_Latest</vt:lpstr>
      <vt:lpstr>A125586504K</vt:lpstr>
      <vt:lpstr>A125586504K_Data</vt:lpstr>
      <vt:lpstr>A125586504K_Latest</vt:lpstr>
      <vt:lpstr>A125586512K</vt:lpstr>
      <vt:lpstr>A125586512K_Data</vt:lpstr>
      <vt:lpstr>A125586512K_Latest</vt:lpstr>
      <vt:lpstr>A125586520K</vt:lpstr>
      <vt:lpstr>A125586520K_Data</vt:lpstr>
      <vt:lpstr>A125586520K_Latest</vt:lpstr>
      <vt:lpstr>A125586528C</vt:lpstr>
      <vt:lpstr>A125586528C_Data</vt:lpstr>
      <vt:lpstr>A125586528C_Latest</vt:lpstr>
      <vt:lpstr>A125586536C</vt:lpstr>
      <vt:lpstr>A125586536C_Data</vt:lpstr>
      <vt:lpstr>A125586536C_Latest</vt:lpstr>
      <vt:lpstr>A125586544C</vt:lpstr>
      <vt:lpstr>A125586544C_Data</vt:lpstr>
      <vt:lpstr>A125586544C_Latest</vt:lpstr>
      <vt:lpstr>A125586552C</vt:lpstr>
      <vt:lpstr>A125586552C_Data</vt:lpstr>
      <vt:lpstr>A125586552C_Latest</vt:lpstr>
      <vt:lpstr>A125586560C</vt:lpstr>
      <vt:lpstr>A125586560C_Data</vt:lpstr>
      <vt:lpstr>A125586560C_Latest</vt:lpstr>
      <vt:lpstr>A125586568W</vt:lpstr>
      <vt:lpstr>A125586568W_Data</vt:lpstr>
      <vt:lpstr>A125586568W_Latest</vt:lpstr>
      <vt:lpstr>A125586576W</vt:lpstr>
      <vt:lpstr>A125586576W_Data</vt:lpstr>
      <vt:lpstr>A125586576W_Latest</vt:lpstr>
      <vt:lpstr>A125586584W</vt:lpstr>
      <vt:lpstr>A125586584W_Data</vt:lpstr>
      <vt:lpstr>A125586584W_Latest</vt:lpstr>
      <vt:lpstr>A125586592W</vt:lpstr>
      <vt:lpstr>A125586592W_Data</vt:lpstr>
      <vt:lpstr>A125586592W_Latest</vt:lpstr>
      <vt:lpstr>A125586600K</vt:lpstr>
      <vt:lpstr>A125586600K_Data</vt:lpstr>
      <vt:lpstr>A125586600K_Latest</vt:lpstr>
      <vt:lpstr>A125586608C</vt:lpstr>
      <vt:lpstr>A125586608C_Data</vt:lpstr>
      <vt:lpstr>A125586608C_Latest</vt:lpstr>
      <vt:lpstr>A125586616C</vt:lpstr>
      <vt:lpstr>A125586616C_Data</vt:lpstr>
      <vt:lpstr>A125586616C_Latest</vt:lpstr>
      <vt:lpstr>A125586624C</vt:lpstr>
      <vt:lpstr>A125586624C_Data</vt:lpstr>
      <vt:lpstr>A125586624C_Latest</vt:lpstr>
      <vt:lpstr>A125586632C</vt:lpstr>
      <vt:lpstr>A125586632C_Data</vt:lpstr>
      <vt:lpstr>A125586632C_Latest</vt:lpstr>
      <vt:lpstr>A125586640C</vt:lpstr>
      <vt:lpstr>A125586640C_Data</vt:lpstr>
      <vt:lpstr>A125586640C_Latest</vt:lpstr>
      <vt:lpstr>A125586648W</vt:lpstr>
      <vt:lpstr>A125586648W_Data</vt:lpstr>
      <vt:lpstr>A125586648W_Latest</vt:lpstr>
      <vt:lpstr>A125586656W</vt:lpstr>
      <vt:lpstr>A125586656W_Data</vt:lpstr>
      <vt:lpstr>A125586656W_Latest</vt:lpstr>
      <vt:lpstr>A125586664W</vt:lpstr>
      <vt:lpstr>A125586664W_Data</vt:lpstr>
      <vt:lpstr>A125586664W_Latest</vt:lpstr>
      <vt:lpstr>A125586672W</vt:lpstr>
      <vt:lpstr>A125586672W_Data</vt:lpstr>
      <vt:lpstr>A125586672W_Latest</vt:lpstr>
      <vt:lpstr>A125586680W</vt:lpstr>
      <vt:lpstr>A125586680W_Data</vt:lpstr>
      <vt:lpstr>A125586680W_Latest</vt:lpstr>
      <vt:lpstr>A125586688R</vt:lpstr>
      <vt:lpstr>A125586688R_Data</vt:lpstr>
      <vt:lpstr>A125586688R_Latest</vt:lpstr>
      <vt:lpstr>A125586696R</vt:lpstr>
      <vt:lpstr>A125586696R_Data</vt:lpstr>
      <vt:lpstr>A125586696R_Latest</vt:lpstr>
      <vt:lpstr>A125586704C</vt:lpstr>
      <vt:lpstr>A125586704C_Data</vt:lpstr>
      <vt:lpstr>A125586704C_Latest</vt:lpstr>
      <vt:lpstr>A125586712C</vt:lpstr>
      <vt:lpstr>A125586712C_Data</vt:lpstr>
      <vt:lpstr>A125586712C_Latest</vt:lpstr>
      <vt:lpstr>A125586720C</vt:lpstr>
      <vt:lpstr>A125586720C_Data</vt:lpstr>
      <vt:lpstr>A125586720C_Latest</vt:lpstr>
      <vt:lpstr>A125586728W</vt:lpstr>
      <vt:lpstr>A125586728W_Data</vt:lpstr>
      <vt:lpstr>A125586728W_Latest</vt:lpstr>
      <vt:lpstr>A125586736W</vt:lpstr>
      <vt:lpstr>A125586736W_Data</vt:lpstr>
      <vt:lpstr>A125586736W_Latest</vt:lpstr>
      <vt:lpstr>A125586744W</vt:lpstr>
      <vt:lpstr>A125586744W_Data</vt:lpstr>
      <vt:lpstr>A125586744W_Latest</vt:lpstr>
      <vt:lpstr>A125586752W</vt:lpstr>
      <vt:lpstr>A125586752W_Data</vt:lpstr>
      <vt:lpstr>A125586752W_Latest</vt:lpstr>
      <vt:lpstr>A125586760W</vt:lpstr>
      <vt:lpstr>A125586760W_Data</vt:lpstr>
      <vt:lpstr>A125586760W_Latest</vt:lpstr>
      <vt:lpstr>A125586768R</vt:lpstr>
      <vt:lpstr>A125586768R_Data</vt:lpstr>
      <vt:lpstr>A125586768R_Latest</vt:lpstr>
      <vt:lpstr>A125586776R</vt:lpstr>
      <vt:lpstr>A125586776R_Data</vt:lpstr>
      <vt:lpstr>A125586776R_Latest</vt:lpstr>
      <vt:lpstr>A125586784R</vt:lpstr>
      <vt:lpstr>A125586784R_Data</vt:lpstr>
      <vt:lpstr>A125586784R_Latest</vt:lpstr>
      <vt:lpstr>A125586792R</vt:lpstr>
      <vt:lpstr>A125586792R_Data</vt:lpstr>
      <vt:lpstr>A125586792R_Latest</vt:lpstr>
      <vt:lpstr>A125586800C</vt:lpstr>
      <vt:lpstr>A125586800C_Data</vt:lpstr>
      <vt:lpstr>A125586800C_Latest</vt:lpstr>
      <vt:lpstr>A125586808W</vt:lpstr>
      <vt:lpstr>A125586808W_Data</vt:lpstr>
      <vt:lpstr>A125586808W_Latest</vt:lpstr>
      <vt:lpstr>A125586816W</vt:lpstr>
      <vt:lpstr>A125586816W_Data</vt:lpstr>
      <vt:lpstr>A125586816W_Latest</vt:lpstr>
      <vt:lpstr>A125586824W</vt:lpstr>
      <vt:lpstr>A125586824W_Data</vt:lpstr>
      <vt:lpstr>A125586824W_Latest</vt:lpstr>
      <vt:lpstr>A125586832W</vt:lpstr>
      <vt:lpstr>A125586832W_Data</vt:lpstr>
      <vt:lpstr>A125586832W_Latest</vt:lpstr>
      <vt:lpstr>A125586840W</vt:lpstr>
      <vt:lpstr>A125586840W_Data</vt:lpstr>
      <vt:lpstr>A125586840W_Latest</vt:lpstr>
      <vt:lpstr>A125586848R</vt:lpstr>
      <vt:lpstr>A125586848R_Data</vt:lpstr>
      <vt:lpstr>A125586848R_Latest</vt:lpstr>
      <vt:lpstr>A125586856R</vt:lpstr>
      <vt:lpstr>A125586856R_Data</vt:lpstr>
      <vt:lpstr>A125586856R_Latest</vt:lpstr>
      <vt:lpstr>A125586864R</vt:lpstr>
      <vt:lpstr>A125586864R_Data</vt:lpstr>
      <vt:lpstr>A125586864R_Latest</vt:lpstr>
      <vt:lpstr>A125586872R</vt:lpstr>
      <vt:lpstr>A125586872R_Data</vt:lpstr>
      <vt:lpstr>A125586872R_Latest</vt:lpstr>
      <vt:lpstr>A125586880R</vt:lpstr>
      <vt:lpstr>A125586880R_Data</vt:lpstr>
      <vt:lpstr>A125586880R_Latest</vt:lpstr>
      <vt:lpstr>A125586888J</vt:lpstr>
      <vt:lpstr>A125586888J_Data</vt:lpstr>
      <vt:lpstr>A125586888J_Latest</vt:lpstr>
      <vt:lpstr>A125586896J</vt:lpstr>
      <vt:lpstr>A125586896J_Data</vt:lpstr>
      <vt:lpstr>A125586896J_Latest</vt:lpstr>
      <vt:lpstr>A125586904W</vt:lpstr>
      <vt:lpstr>A125586904W_Data</vt:lpstr>
      <vt:lpstr>A125586904W_Latest</vt:lpstr>
      <vt:lpstr>A125586912W</vt:lpstr>
      <vt:lpstr>A125586912W_Data</vt:lpstr>
      <vt:lpstr>A125586912W_Latest</vt:lpstr>
      <vt:lpstr>A125586920W</vt:lpstr>
      <vt:lpstr>A125586920W_Data</vt:lpstr>
      <vt:lpstr>A125586920W_Latest</vt:lpstr>
      <vt:lpstr>A125586928R</vt:lpstr>
      <vt:lpstr>A125586928R_Data</vt:lpstr>
      <vt:lpstr>A125586928R_Latest</vt:lpstr>
      <vt:lpstr>A125586936R</vt:lpstr>
      <vt:lpstr>A125586936R_Data</vt:lpstr>
      <vt:lpstr>A125586936R_Latest</vt:lpstr>
      <vt:lpstr>A125586944R</vt:lpstr>
      <vt:lpstr>A125586944R_Data</vt:lpstr>
      <vt:lpstr>A125586944R_Latest</vt:lpstr>
      <vt:lpstr>A125586952R</vt:lpstr>
      <vt:lpstr>A125586952R_Data</vt:lpstr>
      <vt:lpstr>A125586952R_Latest</vt:lpstr>
      <vt:lpstr>A125586960R</vt:lpstr>
      <vt:lpstr>A125586960R_Data</vt:lpstr>
      <vt:lpstr>A125586960R_Latest</vt:lpstr>
      <vt:lpstr>A125586968J</vt:lpstr>
      <vt:lpstr>A125586968J_Data</vt:lpstr>
      <vt:lpstr>A125586968J_Latest</vt:lpstr>
      <vt:lpstr>A125586976J</vt:lpstr>
      <vt:lpstr>A125586976J_Data</vt:lpstr>
      <vt:lpstr>A125586976J_Latest</vt:lpstr>
      <vt:lpstr>A125586984J</vt:lpstr>
      <vt:lpstr>A125586984J_Data</vt:lpstr>
      <vt:lpstr>A125586984J_Latest</vt:lpstr>
      <vt:lpstr>A125586992J</vt:lpstr>
      <vt:lpstr>A125586992J_Data</vt:lpstr>
      <vt:lpstr>A125586992J_Latest</vt:lpstr>
      <vt:lpstr>A125587000X</vt:lpstr>
      <vt:lpstr>A125587000X_Data</vt:lpstr>
      <vt:lpstr>A125587000X_Latest</vt:lpstr>
      <vt:lpstr>A125587008T</vt:lpstr>
      <vt:lpstr>A125587008T_Data</vt:lpstr>
      <vt:lpstr>A125587008T_Latest</vt:lpstr>
      <vt:lpstr>A125587016T</vt:lpstr>
      <vt:lpstr>A125587016T_Data</vt:lpstr>
      <vt:lpstr>A125587016T_Latest</vt:lpstr>
      <vt:lpstr>A125587024T</vt:lpstr>
      <vt:lpstr>A125587024T_Data</vt:lpstr>
      <vt:lpstr>A125587024T_Latest</vt:lpstr>
      <vt:lpstr>A125587032T</vt:lpstr>
      <vt:lpstr>A125587032T_Data</vt:lpstr>
      <vt:lpstr>A125587032T_Latest</vt:lpstr>
      <vt:lpstr>A125587040T</vt:lpstr>
      <vt:lpstr>A125587040T_Data</vt:lpstr>
      <vt:lpstr>A125587040T_Latest</vt:lpstr>
      <vt:lpstr>A125587048K</vt:lpstr>
      <vt:lpstr>A125587048K_Data</vt:lpstr>
      <vt:lpstr>A125587048K_Latest</vt:lpstr>
      <vt:lpstr>A125587056K</vt:lpstr>
      <vt:lpstr>A125587056K_Data</vt:lpstr>
      <vt:lpstr>A125587056K_Latest</vt:lpstr>
      <vt:lpstr>A125587064K</vt:lpstr>
      <vt:lpstr>A125587064K_Data</vt:lpstr>
      <vt:lpstr>A125587064K_Latest</vt:lpstr>
      <vt:lpstr>A125587072K</vt:lpstr>
      <vt:lpstr>A125587072K_Data</vt:lpstr>
      <vt:lpstr>A125587072K_Latest</vt:lpstr>
      <vt:lpstr>A125587080K</vt:lpstr>
      <vt:lpstr>A125587080K_Data</vt:lpstr>
      <vt:lpstr>A125587080K_Latest</vt:lpstr>
      <vt:lpstr>A125587088C</vt:lpstr>
      <vt:lpstr>A125587088C_Data</vt:lpstr>
      <vt:lpstr>A125587088C_Latest</vt:lpstr>
      <vt:lpstr>A125587096C</vt:lpstr>
      <vt:lpstr>A125587096C_Data</vt:lpstr>
      <vt:lpstr>A125587096C_Latest</vt:lpstr>
      <vt:lpstr>A125587104T</vt:lpstr>
      <vt:lpstr>A125587104T_Data</vt:lpstr>
      <vt:lpstr>A125587104T_Latest</vt:lpstr>
      <vt:lpstr>A125587112T</vt:lpstr>
      <vt:lpstr>A125587112T_Data</vt:lpstr>
      <vt:lpstr>A125587112T_Latest</vt:lpstr>
      <vt:lpstr>A125587120T</vt:lpstr>
      <vt:lpstr>A125587120T_Data</vt:lpstr>
      <vt:lpstr>A125587120T_Latest</vt:lpstr>
      <vt:lpstr>A125587128K</vt:lpstr>
      <vt:lpstr>A125587128K_Data</vt:lpstr>
      <vt:lpstr>A125587128K_Latest</vt:lpstr>
      <vt:lpstr>A125587136K</vt:lpstr>
      <vt:lpstr>A125587136K_Data</vt:lpstr>
      <vt:lpstr>A125587136K_Latest</vt:lpstr>
      <vt:lpstr>A125587144K</vt:lpstr>
      <vt:lpstr>A125587144K_Data</vt:lpstr>
      <vt:lpstr>A125587144K_Latest</vt:lpstr>
      <vt:lpstr>A125587152K</vt:lpstr>
      <vt:lpstr>A125587152K_Data</vt:lpstr>
      <vt:lpstr>A125587152K_Latest</vt:lpstr>
      <vt:lpstr>A125587160K</vt:lpstr>
      <vt:lpstr>A125587160K_Data</vt:lpstr>
      <vt:lpstr>A125587160K_Latest</vt:lpstr>
      <vt:lpstr>A125587168C</vt:lpstr>
      <vt:lpstr>A125587168C_Data</vt:lpstr>
      <vt:lpstr>A125587168C_Latest</vt:lpstr>
      <vt:lpstr>A125587176C</vt:lpstr>
      <vt:lpstr>A125587176C_Data</vt:lpstr>
      <vt:lpstr>A125587176C_Latest</vt:lpstr>
      <vt:lpstr>A125587184C</vt:lpstr>
      <vt:lpstr>A125587184C_Data</vt:lpstr>
      <vt:lpstr>A125587184C_Latest</vt:lpstr>
      <vt:lpstr>A125587192C</vt:lpstr>
      <vt:lpstr>A125587192C_Data</vt:lpstr>
      <vt:lpstr>A125587192C_Latest</vt:lpstr>
      <vt:lpstr>A125587200T</vt:lpstr>
      <vt:lpstr>A125587200T_Data</vt:lpstr>
      <vt:lpstr>A125587200T_Latest</vt:lpstr>
      <vt:lpstr>A125587208K</vt:lpstr>
      <vt:lpstr>A125587208K_Data</vt:lpstr>
      <vt:lpstr>A125587208K_Latest</vt:lpstr>
      <vt:lpstr>A125587216K</vt:lpstr>
      <vt:lpstr>A125587216K_Data</vt:lpstr>
      <vt:lpstr>A125587216K_Latest</vt:lpstr>
      <vt:lpstr>A125587224K</vt:lpstr>
      <vt:lpstr>A125587224K_Data</vt:lpstr>
      <vt:lpstr>A125587224K_Latest</vt:lpstr>
      <vt:lpstr>A125587232K</vt:lpstr>
      <vt:lpstr>A125587232K_Data</vt:lpstr>
      <vt:lpstr>A125587232K_Latest</vt:lpstr>
      <vt:lpstr>A125587240K</vt:lpstr>
      <vt:lpstr>A125587240K_Data</vt:lpstr>
      <vt:lpstr>A125587240K_Latest</vt:lpstr>
      <vt:lpstr>A125587248C</vt:lpstr>
      <vt:lpstr>A125587248C_Data</vt:lpstr>
      <vt:lpstr>A125587248C_Latest</vt:lpstr>
      <vt:lpstr>A125587256C</vt:lpstr>
      <vt:lpstr>A125587256C_Data</vt:lpstr>
      <vt:lpstr>A125587256C_Latest</vt:lpstr>
      <vt:lpstr>A125587264C</vt:lpstr>
      <vt:lpstr>A125587264C_Data</vt:lpstr>
      <vt:lpstr>A125587264C_Latest</vt:lpstr>
      <vt:lpstr>A125587272C</vt:lpstr>
      <vt:lpstr>A125587272C_Data</vt:lpstr>
      <vt:lpstr>A125587272C_Latest</vt:lpstr>
      <vt:lpstr>A125587280C</vt:lpstr>
      <vt:lpstr>A125587280C_Data</vt:lpstr>
      <vt:lpstr>A125587280C_Latest</vt:lpstr>
      <vt:lpstr>A125587288W</vt:lpstr>
      <vt:lpstr>A125587288W_Data</vt:lpstr>
      <vt:lpstr>A125587288W_Latest</vt:lpstr>
      <vt:lpstr>A125587296W</vt:lpstr>
      <vt:lpstr>A125587296W_Data</vt:lpstr>
      <vt:lpstr>A125587296W_Latest</vt:lpstr>
      <vt:lpstr>A125587304K</vt:lpstr>
      <vt:lpstr>A125587304K_Data</vt:lpstr>
      <vt:lpstr>A125587304K_Latest</vt:lpstr>
      <vt:lpstr>A125587312K</vt:lpstr>
      <vt:lpstr>A125587312K_Data</vt:lpstr>
      <vt:lpstr>A125587312K_Latest</vt:lpstr>
      <vt:lpstr>A125587320K</vt:lpstr>
      <vt:lpstr>A125587320K_Data</vt:lpstr>
      <vt:lpstr>A125587320K_Latest</vt:lpstr>
      <vt:lpstr>A125587328C</vt:lpstr>
      <vt:lpstr>A125587328C_Data</vt:lpstr>
      <vt:lpstr>A125587328C_Latest</vt:lpstr>
      <vt:lpstr>A125587336C</vt:lpstr>
      <vt:lpstr>A125587336C_Data</vt:lpstr>
      <vt:lpstr>A125587336C_Latest</vt:lpstr>
      <vt:lpstr>A125587344C</vt:lpstr>
      <vt:lpstr>A125587344C_Data</vt:lpstr>
      <vt:lpstr>A125587344C_Latest</vt:lpstr>
      <vt:lpstr>A125587352C</vt:lpstr>
      <vt:lpstr>A125587352C_Data</vt:lpstr>
      <vt:lpstr>A125587352C_Latest</vt:lpstr>
      <vt:lpstr>A125587360C</vt:lpstr>
      <vt:lpstr>A125587360C_Data</vt:lpstr>
      <vt:lpstr>A125587360C_Latest</vt:lpstr>
      <vt:lpstr>A125587368W</vt:lpstr>
      <vt:lpstr>A125587368W_Data</vt:lpstr>
      <vt:lpstr>A125587368W_Latest</vt:lpstr>
      <vt:lpstr>A125587376W</vt:lpstr>
      <vt:lpstr>A125587376W_Data</vt:lpstr>
      <vt:lpstr>A125587376W_Latest</vt:lpstr>
      <vt:lpstr>A125587384W</vt:lpstr>
      <vt:lpstr>A125587384W_Data</vt:lpstr>
      <vt:lpstr>A125587384W_Latest</vt:lpstr>
      <vt:lpstr>A125587392W</vt:lpstr>
      <vt:lpstr>A125587392W_Data</vt:lpstr>
      <vt:lpstr>A125587392W_Latest</vt:lpstr>
      <vt:lpstr>A125587400K</vt:lpstr>
      <vt:lpstr>A125587400K_Data</vt:lpstr>
      <vt:lpstr>A125587400K_Latest</vt:lpstr>
      <vt:lpstr>A125587408C</vt:lpstr>
      <vt:lpstr>A125587408C_Data</vt:lpstr>
      <vt:lpstr>A125587408C_Latest</vt:lpstr>
      <vt:lpstr>A125587416C</vt:lpstr>
      <vt:lpstr>A125587416C_Data</vt:lpstr>
      <vt:lpstr>A125587416C_Latest</vt:lpstr>
      <vt:lpstr>A125587424C</vt:lpstr>
      <vt:lpstr>A125587424C_Data</vt:lpstr>
      <vt:lpstr>A125587424C_Latest</vt:lpstr>
      <vt:lpstr>A125587432C</vt:lpstr>
      <vt:lpstr>A125587432C_Data</vt:lpstr>
      <vt:lpstr>A125587432C_Latest</vt:lpstr>
      <vt:lpstr>A125587440C</vt:lpstr>
      <vt:lpstr>A125587440C_Data</vt:lpstr>
      <vt:lpstr>A125587440C_Latest</vt:lpstr>
      <vt:lpstr>A125587448W</vt:lpstr>
      <vt:lpstr>A125587448W_Data</vt:lpstr>
      <vt:lpstr>A125587448W_Latest</vt:lpstr>
      <vt:lpstr>A125587456W</vt:lpstr>
      <vt:lpstr>A125587456W_Data</vt:lpstr>
      <vt:lpstr>A125587456W_Latest</vt:lpstr>
      <vt:lpstr>A125587464W</vt:lpstr>
      <vt:lpstr>A125587464W_Data</vt:lpstr>
      <vt:lpstr>A125587464W_Latest</vt:lpstr>
      <vt:lpstr>A125587472W</vt:lpstr>
      <vt:lpstr>A125587472W_Data</vt:lpstr>
      <vt:lpstr>A125587472W_Latest</vt:lpstr>
      <vt:lpstr>A125587480W</vt:lpstr>
      <vt:lpstr>A125587480W_Data</vt:lpstr>
      <vt:lpstr>A125587480W_Latest</vt:lpstr>
      <vt:lpstr>A125587488R</vt:lpstr>
      <vt:lpstr>A125587488R_Data</vt:lpstr>
      <vt:lpstr>A125587488R_Latest</vt:lpstr>
      <vt:lpstr>A125587496R</vt:lpstr>
      <vt:lpstr>A125587496R_Data</vt:lpstr>
      <vt:lpstr>A125587496R_Latest</vt:lpstr>
      <vt:lpstr>A125587504C</vt:lpstr>
      <vt:lpstr>A125587504C_Data</vt:lpstr>
      <vt:lpstr>A125587504C_Latest</vt:lpstr>
      <vt:lpstr>A125587512C</vt:lpstr>
      <vt:lpstr>A125587512C_Data</vt:lpstr>
      <vt:lpstr>A125587512C_Latest</vt:lpstr>
      <vt:lpstr>A125587520C</vt:lpstr>
      <vt:lpstr>A125587520C_Data</vt:lpstr>
      <vt:lpstr>A125587520C_Latest</vt:lpstr>
      <vt:lpstr>A125587528W</vt:lpstr>
      <vt:lpstr>A125587528W_Data</vt:lpstr>
      <vt:lpstr>A125587528W_Latest</vt:lpstr>
      <vt:lpstr>A125587536W</vt:lpstr>
      <vt:lpstr>A125587536W_Data</vt:lpstr>
      <vt:lpstr>A125587536W_Latest</vt:lpstr>
      <vt:lpstr>A125587544W</vt:lpstr>
      <vt:lpstr>A125587544W_Data</vt:lpstr>
      <vt:lpstr>A125587544W_Latest</vt:lpstr>
      <vt:lpstr>A125587552W</vt:lpstr>
      <vt:lpstr>A125587552W_Data</vt:lpstr>
      <vt:lpstr>A125587552W_Latest</vt:lpstr>
      <vt:lpstr>A125587560W</vt:lpstr>
      <vt:lpstr>A125587560W_Data</vt:lpstr>
      <vt:lpstr>A125587560W_Latest</vt:lpstr>
      <vt:lpstr>A125587568R</vt:lpstr>
      <vt:lpstr>A125587568R_Data</vt:lpstr>
      <vt:lpstr>A125587568R_Latest</vt:lpstr>
      <vt:lpstr>A125587576R</vt:lpstr>
      <vt:lpstr>A125587576R_Data</vt:lpstr>
      <vt:lpstr>A125587576R_Latest</vt:lpstr>
      <vt:lpstr>A125587584R</vt:lpstr>
      <vt:lpstr>A125587584R_Data</vt:lpstr>
      <vt:lpstr>A125587584R_Latest</vt:lpstr>
      <vt:lpstr>A125587592R</vt:lpstr>
      <vt:lpstr>A125587592R_Data</vt:lpstr>
      <vt:lpstr>A125587592R_Latest</vt:lpstr>
      <vt:lpstr>A125587600C</vt:lpstr>
      <vt:lpstr>A125587600C_Data</vt:lpstr>
      <vt:lpstr>A125587600C_Latest</vt:lpstr>
      <vt:lpstr>A125587608W</vt:lpstr>
      <vt:lpstr>A125587608W_Data</vt:lpstr>
      <vt:lpstr>A125587608W_Latest</vt:lpstr>
      <vt:lpstr>A125587616W</vt:lpstr>
      <vt:lpstr>A125587616W_Data</vt:lpstr>
      <vt:lpstr>A125587616W_Latest</vt:lpstr>
      <vt:lpstr>A125587624W</vt:lpstr>
      <vt:lpstr>A125587624W_Data</vt:lpstr>
      <vt:lpstr>A125587624W_Latest</vt:lpstr>
      <vt:lpstr>A125587632W</vt:lpstr>
      <vt:lpstr>A125587632W_Data</vt:lpstr>
      <vt:lpstr>A125587632W_Latest</vt:lpstr>
      <vt:lpstr>A125587640W</vt:lpstr>
      <vt:lpstr>A125587640W_Data</vt:lpstr>
      <vt:lpstr>A125587640W_Latest</vt:lpstr>
      <vt:lpstr>A125587648R</vt:lpstr>
      <vt:lpstr>A125587648R_Data</vt:lpstr>
      <vt:lpstr>A125587648R_Latest</vt:lpstr>
      <vt:lpstr>A125587656R</vt:lpstr>
      <vt:lpstr>A125587656R_Data</vt:lpstr>
      <vt:lpstr>A125587656R_Latest</vt:lpstr>
      <vt:lpstr>A125587664R</vt:lpstr>
      <vt:lpstr>A125587664R_Data</vt:lpstr>
      <vt:lpstr>A125587664R_Latest</vt:lpstr>
      <vt:lpstr>A125587672R</vt:lpstr>
      <vt:lpstr>A125587672R_Data</vt:lpstr>
      <vt:lpstr>A125587672R_Latest</vt:lpstr>
      <vt:lpstr>A125587680R</vt:lpstr>
      <vt:lpstr>A125587680R_Data</vt:lpstr>
      <vt:lpstr>A125587680R_Latest</vt:lpstr>
      <vt:lpstr>A125587688J</vt:lpstr>
      <vt:lpstr>A125587688J_Data</vt:lpstr>
      <vt:lpstr>A125587688J_Latest</vt:lpstr>
      <vt:lpstr>A125587696J</vt:lpstr>
      <vt:lpstr>A125587696J_Data</vt:lpstr>
      <vt:lpstr>A125587696J_Latest</vt:lpstr>
      <vt:lpstr>A125587704W</vt:lpstr>
      <vt:lpstr>A125587704W_Data</vt:lpstr>
      <vt:lpstr>A125587704W_Latest</vt:lpstr>
      <vt:lpstr>A125587712W</vt:lpstr>
      <vt:lpstr>A125587712W_Data</vt:lpstr>
      <vt:lpstr>A125587712W_Latest</vt:lpstr>
      <vt:lpstr>A125587720W</vt:lpstr>
      <vt:lpstr>A125587720W_Data</vt:lpstr>
      <vt:lpstr>A125587720W_Latest</vt:lpstr>
      <vt:lpstr>A125587728R</vt:lpstr>
      <vt:lpstr>A125587728R_Data</vt:lpstr>
      <vt:lpstr>A125587728R_Latest</vt:lpstr>
      <vt:lpstr>A125587736R</vt:lpstr>
      <vt:lpstr>A125587736R_Data</vt:lpstr>
      <vt:lpstr>A125587736R_Latest</vt:lpstr>
      <vt:lpstr>A125587744R</vt:lpstr>
      <vt:lpstr>A125587744R_Data</vt:lpstr>
      <vt:lpstr>A125587744R_Latest</vt:lpstr>
      <vt:lpstr>A125587752R</vt:lpstr>
      <vt:lpstr>A125587752R_Data</vt:lpstr>
      <vt:lpstr>A125587752R_Latest</vt:lpstr>
      <vt:lpstr>A125587760R</vt:lpstr>
      <vt:lpstr>A125587760R_Data</vt:lpstr>
      <vt:lpstr>A125587760R_Latest</vt:lpstr>
      <vt:lpstr>A125587768J</vt:lpstr>
      <vt:lpstr>A125587768J_Data</vt:lpstr>
      <vt:lpstr>A125587768J_Latest</vt:lpstr>
      <vt:lpstr>A125587776J</vt:lpstr>
      <vt:lpstr>A125587776J_Data</vt:lpstr>
      <vt:lpstr>A125587776J_Latest</vt:lpstr>
      <vt:lpstr>A125587784J</vt:lpstr>
      <vt:lpstr>A125587784J_Data</vt:lpstr>
      <vt:lpstr>A125587784J_Latest</vt:lpstr>
      <vt:lpstr>A125587792J</vt:lpstr>
      <vt:lpstr>A125587792J_Data</vt:lpstr>
      <vt:lpstr>A125587792J_Latest</vt:lpstr>
      <vt:lpstr>A125587800W</vt:lpstr>
      <vt:lpstr>A125587800W_Data</vt:lpstr>
      <vt:lpstr>A125587800W_Latest</vt:lpstr>
      <vt:lpstr>A125587808R</vt:lpstr>
      <vt:lpstr>A125587808R_Data</vt:lpstr>
      <vt:lpstr>A125587808R_Latest</vt:lpstr>
      <vt:lpstr>A125587816R</vt:lpstr>
      <vt:lpstr>A125587816R_Data</vt:lpstr>
      <vt:lpstr>A125587816R_Latest</vt:lpstr>
      <vt:lpstr>A125587824R</vt:lpstr>
      <vt:lpstr>A125587824R_Data</vt:lpstr>
      <vt:lpstr>A125587824R_Latest</vt:lpstr>
      <vt:lpstr>A125587832R</vt:lpstr>
      <vt:lpstr>A125587832R_Data</vt:lpstr>
      <vt:lpstr>A125587832R_Latest</vt:lpstr>
      <vt:lpstr>A125587840R</vt:lpstr>
      <vt:lpstr>A125587840R_Data</vt:lpstr>
      <vt:lpstr>A125587840R_Latest</vt:lpstr>
      <vt:lpstr>A125587848J</vt:lpstr>
      <vt:lpstr>A125587848J_Data</vt:lpstr>
      <vt:lpstr>A125587848J_Latest</vt:lpstr>
      <vt:lpstr>A125587856J</vt:lpstr>
      <vt:lpstr>A125587856J_Data</vt:lpstr>
      <vt:lpstr>A125587856J_Latest</vt:lpstr>
      <vt:lpstr>A125587864J</vt:lpstr>
      <vt:lpstr>A125587864J_Data</vt:lpstr>
      <vt:lpstr>A125587864J_Latest</vt:lpstr>
      <vt:lpstr>A125587872J</vt:lpstr>
      <vt:lpstr>A125587872J_Data</vt:lpstr>
      <vt:lpstr>A125587872J_Latest</vt:lpstr>
      <vt:lpstr>A125587880J</vt:lpstr>
      <vt:lpstr>A125587880J_Data</vt:lpstr>
      <vt:lpstr>A125587880J_Latest</vt:lpstr>
      <vt:lpstr>A125587888A</vt:lpstr>
      <vt:lpstr>A125587888A_Data</vt:lpstr>
      <vt:lpstr>A125587888A_Latest</vt:lpstr>
      <vt:lpstr>A125587896A</vt:lpstr>
      <vt:lpstr>A125587896A_Data</vt:lpstr>
      <vt:lpstr>A125587896A_Latest</vt:lpstr>
      <vt:lpstr>A125587904R</vt:lpstr>
      <vt:lpstr>A125587904R_Data</vt:lpstr>
      <vt:lpstr>A125587904R_Latest</vt:lpstr>
      <vt:lpstr>A125587912R</vt:lpstr>
      <vt:lpstr>A125587912R_Data</vt:lpstr>
      <vt:lpstr>A125587912R_Latest</vt:lpstr>
      <vt:lpstr>A125587920R</vt:lpstr>
      <vt:lpstr>A125587920R_Data</vt:lpstr>
      <vt:lpstr>A125587920R_Latest</vt:lpstr>
      <vt:lpstr>A125587928J</vt:lpstr>
      <vt:lpstr>A125587928J_Data</vt:lpstr>
      <vt:lpstr>A125587928J_Latest</vt:lpstr>
      <vt:lpstr>A125587936J</vt:lpstr>
      <vt:lpstr>A125587936J_Data</vt:lpstr>
      <vt:lpstr>A125587936J_Latest</vt:lpstr>
      <vt:lpstr>A125587944J</vt:lpstr>
      <vt:lpstr>A125587944J_Data</vt:lpstr>
      <vt:lpstr>A125587944J_Latest</vt:lpstr>
      <vt:lpstr>A125587952J</vt:lpstr>
      <vt:lpstr>A125587952J_Data</vt:lpstr>
      <vt:lpstr>A125587952J_Latest</vt:lpstr>
      <vt:lpstr>A125587960J</vt:lpstr>
      <vt:lpstr>A125587960J_Data</vt:lpstr>
      <vt:lpstr>A125587960J_Latest</vt:lpstr>
      <vt:lpstr>A125587968A</vt:lpstr>
      <vt:lpstr>A125587968A_Data</vt:lpstr>
      <vt:lpstr>A125587968A_Latest</vt:lpstr>
      <vt:lpstr>A125587976A</vt:lpstr>
      <vt:lpstr>A125587976A_Data</vt:lpstr>
      <vt:lpstr>A125587976A_Latest</vt:lpstr>
      <vt:lpstr>A125587984A</vt:lpstr>
      <vt:lpstr>A125587984A_Data</vt:lpstr>
      <vt:lpstr>A125587984A_Latest</vt:lpstr>
      <vt:lpstr>A125587992A</vt:lpstr>
      <vt:lpstr>A125587992A_Data</vt:lpstr>
      <vt:lpstr>A125587992A_Latest</vt:lpstr>
      <vt:lpstr>A125588000T</vt:lpstr>
      <vt:lpstr>A125588000T_Data</vt:lpstr>
      <vt:lpstr>A125588000T_Latest</vt:lpstr>
      <vt:lpstr>A125588008K</vt:lpstr>
      <vt:lpstr>A125588008K_Data</vt:lpstr>
      <vt:lpstr>A125588008K_Latest</vt:lpstr>
      <vt:lpstr>A125588016K</vt:lpstr>
      <vt:lpstr>A125588016K_Data</vt:lpstr>
      <vt:lpstr>A125588016K_Latest</vt:lpstr>
      <vt:lpstr>A125588024K</vt:lpstr>
      <vt:lpstr>A125588024K_Data</vt:lpstr>
      <vt:lpstr>A125588024K_Latest</vt:lpstr>
      <vt:lpstr>A125588032K</vt:lpstr>
      <vt:lpstr>A125588032K_Data</vt:lpstr>
      <vt:lpstr>A125588032K_Latest</vt:lpstr>
      <vt:lpstr>A125588040K</vt:lpstr>
      <vt:lpstr>A125588040K_Data</vt:lpstr>
      <vt:lpstr>A125588040K_Latest</vt:lpstr>
      <vt:lpstr>A125588048C</vt:lpstr>
      <vt:lpstr>A125588048C_Data</vt:lpstr>
      <vt:lpstr>A125588048C_Latest</vt:lpstr>
      <vt:lpstr>A125588056C</vt:lpstr>
      <vt:lpstr>A125588056C_Data</vt:lpstr>
      <vt:lpstr>A125588056C_Latest</vt:lpstr>
      <vt:lpstr>A125588064C</vt:lpstr>
      <vt:lpstr>A125588064C_Data</vt:lpstr>
      <vt:lpstr>A125588064C_Latest</vt:lpstr>
      <vt:lpstr>A125588072C</vt:lpstr>
      <vt:lpstr>A125588072C_Data</vt:lpstr>
      <vt:lpstr>A125588072C_Latest</vt:lpstr>
      <vt:lpstr>A125588080C</vt:lpstr>
      <vt:lpstr>A125588080C_Data</vt:lpstr>
      <vt:lpstr>A125588080C_Latest</vt:lpstr>
      <vt:lpstr>A125588088W</vt:lpstr>
      <vt:lpstr>A125588088W_Data</vt:lpstr>
      <vt:lpstr>A125588088W_Latest</vt:lpstr>
      <vt:lpstr>A125588096W</vt:lpstr>
      <vt:lpstr>A125588096W_Data</vt:lpstr>
      <vt:lpstr>A125588096W_Latest</vt:lpstr>
      <vt:lpstr>A125588104K</vt:lpstr>
      <vt:lpstr>A125588104K_Data</vt:lpstr>
      <vt:lpstr>A125588104K_Latest</vt:lpstr>
      <vt:lpstr>A125588112K</vt:lpstr>
      <vt:lpstr>A125588112K_Data</vt:lpstr>
      <vt:lpstr>A125588112K_Latest</vt:lpstr>
      <vt:lpstr>A125588120K</vt:lpstr>
      <vt:lpstr>A125588120K_Data</vt:lpstr>
      <vt:lpstr>A125588120K_Latest</vt:lpstr>
      <vt:lpstr>A125588128C</vt:lpstr>
      <vt:lpstr>A125588128C_Data</vt:lpstr>
      <vt:lpstr>A125588128C_Latest</vt:lpstr>
      <vt:lpstr>A125588136C</vt:lpstr>
      <vt:lpstr>A125588136C_Data</vt:lpstr>
      <vt:lpstr>A125588136C_Latest</vt:lpstr>
      <vt:lpstr>A125588144C</vt:lpstr>
      <vt:lpstr>A125588144C_Data</vt:lpstr>
      <vt:lpstr>A125588144C_Latest</vt:lpstr>
      <vt:lpstr>A125588152C</vt:lpstr>
      <vt:lpstr>A125588152C_Data</vt:lpstr>
      <vt:lpstr>A125588152C_Latest</vt:lpstr>
      <vt:lpstr>A125588160C</vt:lpstr>
      <vt:lpstr>A125588160C_Data</vt:lpstr>
      <vt:lpstr>A125588160C_Latest</vt:lpstr>
      <vt:lpstr>A125588168W</vt:lpstr>
      <vt:lpstr>A125588168W_Data</vt:lpstr>
      <vt:lpstr>A125588168W_Latest</vt:lpstr>
      <vt:lpstr>A125588176W</vt:lpstr>
      <vt:lpstr>A125588176W_Data</vt:lpstr>
      <vt:lpstr>A125588176W_Latest</vt:lpstr>
      <vt:lpstr>A125588184W</vt:lpstr>
      <vt:lpstr>A125588184W_Data</vt:lpstr>
      <vt:lpstr>A125588184W_Latest</vt:lpstr>
      <vt:lpstr>A125588192W</vt:lpstr>
      <vt:lpstr>A125588192W_Data</vt:lpstr>
      <vt:lpstr>A125588192W_Latest</vt:lpstr>
      <vt:lpstr>A125588200K</vt:lpstr>
      <vt:lpstr>A125588200K_Data</vt:lpstr>
      <vt:lpstr>A125588200K_Latest</vt:lpstr>
      <vt:lpstr>A125588208C</vt:lpstr>
      <vt:lpstr>A125588208C_Data</vt:lpstr>
      <vt:lpstr>A125588208C_Latest</vt:lpstr>
      <vt:lpstr>A125588216C</vt:lpstr>
      <vt:lpstr>A125588216C_Data</vt:lpstr>
      <vt:lpstr>A125588216C_Latest</vt:lpstr>
      <vt:lpstr>A125588224C</vt:lpstr>
      <vt:lpstr>A125588224C_Data</vt:lpstr>
      <vt:lpstr>A125588224C_Latest</vt:lpstr>
      <vt:lpstr>A125588232C</vt:lpstr>
      <vt:lpstr>A125588232C_Data</vt:lpstr>
      <vt:lpstr>A125588232C_Latest</vt:lpstr>
      <vt:lpstr>A125588240C</vt:lpstr>
      <vt:lpstr>A125588240C_Data</vt:lpstr>
      <vt:lpstr>A125588240C_Latest</vt:lpstr>
      <vt:lpstr>A125588248W</vt:lpstr>
      <vt:lpstr>A125588248W_Data</vt:lpstr>
      <vt:lpstr>A125588248W_Latest</vt:lpstr>
      <vt:lpstr>A125588256W</vt:lpstr>
      <vt:lpstr>A125588256W_Data</vt:lpstr>
      <vt:lpstr>A125588256W_Latest</vt:lpstr>
      <vt:lpstr>A125588264W</vt:lpstr>
      <vt:lpstr>A125588264W_Data</vt:lpstr>
      <vt:lpstr>A125588264W_Latest</vt:lpstr>
      <vt:lpstr>A125588272W</vt:lpstr>
      <vt:lpstr>A125588272W_Data</vt:lpstr>
      <vt:lpstr>A125588272W_Latest</vt:lpstr>
      <vt:lpstr>A125588280W</vt:lpstr>
      <vt:lpstr>A125588280W_Data</vt:lpstr>
      <vt:lpstr>A125588280W_Latest</vt:lpstr>
      <vt:lpstr>A125588288R</vt:lpstr>
      <vt:lpstr>A125588288R_Data</vt:lpstr>
      <vt:lpstr>A125588288R_Latest</vt:lpstr>
      <vt:lpstr>A125588296R</vt:lpstr>
      <vt:lpstr>A125588296R_Data</vt:lpstr>
      <vt:lpstr>A125588296R_Latest</vt:lpstr>
      <vt:lpstr>A125588304C</vt:lpstr>
      <vt:lpstr>A125588304C_Data</vt:lpstr>
      <vt:lpstr>A125588304C_Latest</vt:lpstr>
      <vt:lpstr>A125588312C</vt:lpstr>
      <vt:lpstr>A125588312C_Data</vt:lpstr>
      <vt:lpstr>A125588312C_Latest</vt:lpstr>
      <vt:lpstr>A125588320C</vt:lpstr>
      <vt:lpstr>A125588320C_Data</vt:lpstr>
      <vt:lpstr>A125588320C_Latest</vt:lpstr>
      <vt:lpstr>A125588328W</vt:lpstr>
      <vt:lpstr>A125588328W_Data</vt:lpstr>
      <vt:lpstr>A125588328W_Latest</vt:lpstr>
      <vt:lpstr>A125588336W</vt:lpstr>
      <vt:lpstr>A125588336W_Data</vt:lpstr>
      <vt:lpstr>A125588336W_Latest</vt:lpstr>
      <vt:lpstr>A125588344W</vt:lpstr>
      <vt:lpstr>A125588344W_Data</vt:lpstr>
      <vt:lpstr>A125588344W_Latest</vt:lpstr>
      <vt:lpstr>A125588352W</vt:lpstr>
      <vt:lpstr>A125588352W_Data</vt:lpstr>
      <vt:lpstr>A125588352W_Latest</vt:lpstr>
      <vt:lpstr>A125588360W</vt:lpstr>
      <vt:lpstr>A125588360W_Data</vt:lpstr>
      <vt:lpstr>A125588360W_Latest</vt:lpstr>
      <vt:lpstr>A125588368R</vt:lpstr>
      <vt:lpstr>A125588368R_Data</vt:lpstr>
      <vt:lpstr>A125588368R_Latest</vt:lpstr>
      <vt:lpstr>A125588376R</vt:lpstr>
      <vt:lpstr>A125588376R_Data</vt:lpstr>
      <vt:lpstr>A125588376R_Latest</vt:lpstr>
      <vt:lpstr>A125588384R</vt:lpstr>
      <vt:lpstr>A125588384R_Data</vt:lpstr>
      <vt:lpstr>A125588384R_Latest</vt:lpstr>
      <vt:lpstr>A125588392R</vt:lpstr>
      <vt:lpstr>A125588392R_Data</vt:lpstr>
      <vt:lpstr>A125588392R_Latest</vt:lpstr>
      <vt:lpstr>A125588400C</vt:lpstr>
      <vt:lpstr>A125588400C_Data</vt:lpstr>
      <vt:lpstr>A125588400C_Latest</vt:lpstr>
      <vt:lpstr>A125588408W</vt:lpstr>
      <vt:lpstr>A125588408W_Data</vt:lpstr>
      <vt:lpstr>A125588408W_Latest</vt:lpstr>
      <vt:lpstr>A125588416W</vt:lpstr>
      <vt:lpstr>A125588416W_Data</vt:lpstr>
      <vt:lpstr>A125588416W_Latest</vt:lpstr>
      <vt:lpstr>A125588424W</vt:lpstr>
      <vt:lpstr>A125588424W_Data</vt:lpstr>
      <vt:lpstr>A125588424W_Latest</vt:lpstr>
      <vt:lpstr>A125588432W</vt:lpstr>
      <vt:lpstr>A125588432W_Data</vt:lpstr>
      <vt:lpstr>A125588432W_Latest</vt:lpstr>
      <vt:lpstr>A125588440W</vt:lpstr>
      <vt:lpstr>A125588440W_Data</vt:lpstr>
      <vt:lpstr>A125588440W_Latest</vt:lpstr>
      <vt:lpstr>A125588448R</vt:lpstr>
      <vt:lpstr>A125588448R_Data</vt:lpstr>
      <vt:lpstr>A125588448R_Latest</vt:lpstr>
      <vt:lpstr>A125588456R</vt:lpstr>
      <vt:lpstr>A125588456R_Data</vt:lpstr>
      <vt:lpstr>A125588456R_Latest</vt:lpstr>
      <vt:lpstr>A125588464R</vt:lpstr>
      <vt:lpstr>A125588464R_Data</vt:lpstr>
      <vt:lpstr>A125588464R_Latest</vt:lpstr>
      <vt:lpstr>A125588472R</vt:lpstr>
      <vt:lpstr>A125588472R_Data</vt:lpstr>
      <vt:lpstr>A125588472R_Latest</vt:lpstr>
      <vt:lpstr>A125588480R</vt:lpstr>
      <vt:lpstr>A125588480R_Data</vt:lpstr>
      <vt:lpstr>A125588480R_Latest</vt:lpstr>
      <vt:lpstr>A125588488J</vt:lpstr>
      <vt:lpstr>A125588488J_Data</vt:lpstr>
      <vt:lpstr>A125588488J_Latest</vt:lpstr>
      <vt:lpstr>A125588496J</vt:lpstr>
      <vt:lpstr>A125588496J_Data</vt:lpstr>
      <vt:lpstr>A125588496J_Latest</vt:lpstr>
      <vt:lpstr>A125588504W</vt:lpstr>
      <vt:lpstr>A125588504W_Data</vt:lpstr>
      <vt:lpstr>A125588504W_Latest</vt:lpstr>
      <vt:lpstr>A125588512W</vt:lpstr>
      <vt:lpstr>A125588512W_Data</vt:lpstr>
      <vt:lpstr>A125588512W_Latest</vt:lpstr>
      <vt:lpstr>A125588520W</vt:lpstr>
      <vt:lpstr>A125588520W_Data</vt:lpstr>
      <vt:lpstr>A125588520W_Latest</vt:lpstr>
      <vt:lpstr>A125588528R</vt:lpstr>
      <vt:lpstr>A125588528R_Data</vt:lpstr>
      <vt:lpstr>A125588528R_Latest</vt:lpstr>
      <vt:lpstr>A125588536R</vt:lpstr>
      <vt:lpstr>A125588536R_Data</vt:lpstr>
      <vt:lpstr>A125588536R_Latest</vt:lpstr>
      <vt:lpstr>A125588544R</vt:lpstr>
      <vt:lpstr>A125588544R_Data</vt:lpstr>
      <vt:lpstr>A125588544R_Latest</vt:lpstr>
      <vt:lpstr>A125588552R</vt:lpstr>
      <vt:lpstr>A125588552R_Data</vt:lpstr>
      <vt:lpstr>A125588552R_Latest</vt:lpstr>
      <vt:lpstr>A125588560R</vt:lpstr>
      <vt:lpstr>A125588560R_Data</vt:lpstr>
      <vt:lpstr>A125588560R_Latest</vt:lpstr>
      <vt:lpstr>A125588568J</vt:lpstr>
      <vt:lpstr>A125588568J_Data</vt:lpstr>
      <vt:lpstr>A125588568J_Latest</vt:lpstr>
      <vt:lpstr>A125588576J</vt:lpstr>
      <vt:lpstr>A125588576J_Data</vt:lpstr>
      <vt:lpstr>A125588576J_Latest</vt:lpstr>
      <vt:lpstr>A125588584J</vt:lpstr>
      <vt:lpstr>A125588584J_Data</vt:lpstr>
      <vt:lpstr>A125588584J_Latest</vt:lpstr>
      <vt:lpstr>A125588592J</vt:lpstr>
      <vt:lpstr>A125588592J_Data</vt:lpstr>
      <vt:lpstr>A125588592J_Latest</vt:lpstr>
      <vt:lpstr>A125588600W</vt:lpstr>
      <vt:lpstr>A125588600W_Data</vt:lpstr>
      <vt:lpstr>A125588600W_Latest</vt:lpstr>
      <vt:lpstr>A125588608R</vt:lpstr>
      <vt:lpstr>A125588608R_Data</vt:lpstr>
      <vt:lpstr>A125588608R_Latest</vt:lpstr>
      <vt:lpstr>A125588616R</vt:lpstr>
      <vt:lpstr>A125588616R_Data</vt:lpstr>
      <vt:lpstr>A125588616R_Latest</vt:lpstr>
      <vt:lpstr>A125588624R</vt:lpstr>
      <vt:lpstr>A125588624R_Data</vt:lpstr>
      <vt:lpstr>A125588624R_Latest</vt:lpstr>
      <vt:lpstr>A125588632R</vt:lpstr>
      <vt:lpstr>A125588632R_Data</vt:lpstr>
      <vt:lpstr>A125588632R_Latest</vt:lpstr>
      <vt:lpstr>A125588640R</vt:lpstr>
      <vt:lpstr>A125588640R_Data</vt:lpstr>
      <vt:lpstr>A125588640R_Latest</vt:lpstr>
      <vt:lpstr>A125588648J</vt:lpstr>
      <vt:lpstr>A125588648J_Data</vt:lpstr>
      <vt:lpstr>A125588648J_Latest</vt:lpstr>
      <vt:lpstr>A125588656J</vt:lpstr>
      <vt:lpstr>A125588656J_Data</vt:lpstr>
      <vt:lpstr>A125588656J_Latest</vt:lpstr>
      <vt:lpstr>A125588664J</vt:lpstr>
      <vt:lpstr>A125588664J_Data</vt:lpstr>
      <vt:lpstr>A125588664J_Latest</vt:lpstr>
      <vt:lpstr>A125588672J</vt:lpstr>
      <vt:lpstr>A125588672J_Data</vt:lpstr>
      <vt:lpstr>A125588672J_Latest</vt:lpstr>
      <vt:lpstr>A125588680J</vt:lpstr>
      <vt:lpstr>A125588680J_Data</vt:lpstr>
      <vt:lpstr>A125588680J_Latest</vt:lpstr>
      <vt:lpstr>A125588688A</vt:lpstr>
      <vt:lpstr>A125588688A_Data</vt:lpstr>
      <vt:lpstr>A125588688A_Latest</vt:lpstr>
      <vt:lpstr>A125588696A</vt:lpstr>
      <vt:lpstr>A125588696A_Data</vt:lpstr>
      <vt:lpstr>A125588696A_Latest</vt:lpstr>
      <vt:lpstr>A125588704R</vt:lpstr>
      <vt:lpstr>A125588704R_Data</vt:lpstr>
      <vt:lpstr>A125588704R_Latest</vt:lpstr>
      <vt:lpstr>A125588712R</vt:lpstr>
      <vt:lpstr>A125588712R_Data</vt:lpstr>
      <vt:lpstr>A125588712R_Latest</vt:lpstr>
      <vt:lpstr>A125588720R</vt:lpstr>
      <vt:lpstr>A125588720R_Data</vt:lpstr>
      <vt:lpstr>A125588720R_Latest</vt:lpstr>
      <vt:lpstr>A125588728J</vt:lpstr>
      <vt:lpstr>A125588728J_Data</vt:lpstr>
      <vt:lpstr>A125588728J_Latest</vt:lpstr>
      <vt:lpstr>A125588736J</vt:lpstr>
      <vt:lpstr>A125588736J_Data</vt:lpstr>
      <vt:lpstr>A125588736J_Latest</vt:lpstr>
      <vt:lpstr>A125588744J</vt:lpstr>
      <vt:lpstr>A125588744J_Data</vt:lpstr>
      <vt:lpstr>A125588744J_Latest</vt:lpstr>
      <vt:lpstr>A125588752J</vt:lpstr>
      <vt:lpstr>A125588752J_Data</vt:lpstr>
      <vt:lpstr>A125588752J_Latest</vt:lpstr>
      <vt:lpstr>A125588760J</vt:lpstr>
      <vt:lpstr>A125588760J_Data</vt:lpstr>
      <vt:lpstr>A125588760J_Latest</vt:lpstr>
      <vt:lpstr>A125588768A</vt:lpstr>
      <vt:lpstr>A125588768A_Data</vt:lpstr>
      <vt:lpstr>A125588768A_Latest</vt:lpstr>
      <vt:lpstr>A125588776A</vt:lpstr>
      <vt:lpstr>A125588776A_Data</vt:lpstr>
      <vt:lpstr>A125588776A_Latest</vt:lpstr>
      <vt:lpstr>A125588784A</vt:lpstr>
      <vt:lpstr>A125588784A_Data</vt:lpstr>
      <vt:lpstr>A125588784A_Latest</vt:lpstr>
      <vt:lpstr>A125588792A</vt:lpstr>
      <vt:lpstr>A125588792A_Data</vt:lpstr>
      <vt:lpstr>A125588792A_Latest</vt:lpstr>
      <vt:lpstr>A125588800R</vt:lpstr>
      <vt:lpstr>A125588800R_Data</vt:lpstr>
      <vt:lpstr>A125588800R_Latest</vt:lpstr>
      <vt:lpstr>A125588808J</vt:lpstr>
      <vt:lpstr>A125588808J_Data</vt:lpstr>
      <vt:lpstr>A125588808J_Latest</vt:lpstr>
      <vt:lpstr>A125588816J</vt:lpstr>
      <vt:lpstr>A125588816J_Data</vt:lpstr>
      <vt:lpstr>A125588816J_Latest</vt:lpstr>
      <vt:lpstr>A125588824J</vt:lpstr>
      <vt:lpstr>A125588824J_Data</vt:lpstr>
      <vt:lpstr>A125588824J_Latest</vt:lpstr>
      <vt:lpstr>A125588832J</vt:lpstr>
      <vt:lpstr>A125588832J_Data</vt:lpstr>
      <vt:lpstr>A125588832J_Latest</vt:lpstr>
      <vt:lpstr>A125588840J</vt:lpstr>
      <vt:lpstr>A125588840J_Data</vt:lpstr>
      <vt:lpstr>A125588840J_Latest</vt:lpstr>
      <vt:lpstr>A125588848A</vt:lpstr>
      <vt:lpstr>A125588848A_Data</vt:lpstr>
      <vt:lpstr>A125588848A_Latest</vt:lpstr>
      <vt:lpstr>A125588856A</vt:lpstr>
      <vt:lpstr>A125588856A_Data</vt:lpstr>
      <vt:lpstr>A125588856A_Latest</vt:lpstr>
      <vt:lpstr>A125588864A</vt:lpstr>
      <vt:lpstr>A125588864A_Data</vt:lpstr>
      <vt:lpstr>A125588864A_Latest</vt:lpstr>
      <vt:lpstr>A125588872A</vt:lpstr>
      <vt:lpstr>A125588872A_Data</vt:lpstr>
      <vt:lpstr>A125588872A_Latest</vt:lpstr>
      <vt:lpstr>A125588880A</vt:lpstr>
      <vt:lpstr>A125588880A_Data</vt:lpstr>
      <vt:lpstr>A125588880A_Latest</vt:lpstr>
      <vt:lpstr>A125588888V</vt:lpstr>
      <vt:lpstr>A125588888V_Data</vt:lpstr>
      <vt:lpstr>A125588888V_Latest</vt:lpstr>
      <vt:lpstr>A125588896V</vt:lpstr>
      <vt:lpstr>A125588896V_Data</vt:lpstr>
      <vt:lpstr>A125588896V_Latest</vt:lpstr>
      <vt:lpstr>A125588904J</vt:lpstr>
      <vt:lpstr>A125588904J_Data</vt:lpstr>
      <vt:lpstr>A125588904J_Latest</vt:lpstr>
      <vt:lpstr>A125588912J</vt:lpstr>
      <vt:lpstr>A125588912J_Data</vt:lpstr>
      <vt:lpstr>A125588912J_Latest</vt:lpstr>
      <vt:lpstr>A125588920J</vt:lpstr>
      <vt:lpstr>A125588920J_Data</vt:lpstr>
      <vt:lpstr>A125588920J_Latest</vt:lpstr>
      <vt:lpstr>A125588928A</vt:lpstr>
      <vt:lpstr>A125588928A_Data</vt:lpstr>
      <vt:lpstr>A125588928A_Latest</vt:lpstr>
      <vt:lpstr>A125588936A</vt:lpstr>
      <vt:lpstr>A125588936A_Data</vt:lpstr>
      <vt:lpstr>A125588936A_Latest</vt:lpstr>
      <vt:lpstr>A125588944A</vt:lpstr>
      <vt:lpstr>A125588944A_Data</vt:lpstr>
      <vt:lpstr>A125588944A_Latest</vt:lpstr>
      <vt:lpstr>A125588952A</vt:lpstr>
      <vt:lpstr>A125588952A_Data</vt:lpstr>
      <vt:lpstr>A125588952A_Latest</vt:lpstr>
      <vt:lpstr>A125588960A</vt:lpstr>
      <vt:lpstr>A125588960A_Data</vt:lpstr>
      <vt:lpstr>A125588960A_Latest</vt:lpstr>
      <vt:lpstr>A125588968V</vt:lpstr>
      <vt:lpstr>A125588968V_Data</vt:lpstr>
      <vt:lpstr>A125588968V_Latest</vt:lpstr>
      <vt:lpstr>A125588976V</vt:lpstr>
      <vt:lpstr>A125588976V_Data</vt:lpstr>
      <vt:lpstr>A125588976V_Latest</vt:lpstr>
      <vt:lpstr>A125588984V</vt:lpstr>
      <vt:lpstr>A125588984V_Data</vt:lpstr>
      <vt:lpstr>A125588984V_Latest</vt:lpstr>
      <vt:lpstr>A125588992V</vt:lpstr>
      <vt:lpstr>A125588992V_Data</vt:lpstr>
      <vt:lpstr>A125588992V_Latest</vt:lpstr>
      <vt:lpstr>A125589000K</vt:lpstr>
      <vt:lpstr>A125589000K_Data</vt:lpstr>
      <vt:lpstr>A125589000K_Latest</vt:lpstr>
      <vt:lpstr>A125589008C</vt:lpstr>
      <vt:lpstr>A125589008C_Data</vt:lpstr>
      <vt:lpstr>A125589008C_Latest</vt:lpstr>
      <vt:lpstr>A125589016C</vt:lpstr>
      <vt:lpstr>A125589016C_Data</vt:lpstr>
      <vt:lpstr>A125589016C_Latest</vt:lpstr>
      <vt:lpstr>A125589024C</vt:lpstr>
      <vt:lpstr>A125589024C_Data</vt:lpstr>
      <vt:lpstr>A125589024C_Latest</vt:lpstr>
      <vt:lpstr>A125589032C</vt:lpstr>
      <vt:lpstr>A125589032C_Data</vt:lpstr>
      <vt:lpstr>A125589032C_Latest</vt:lpstr>
      <vt:lpstr>A125589040C</vt:lpstr>
      <vt:lpstr>A125589040C_Data</vt:lpstr>
      <vt:lpstr>A125589040C_Latest</vt:lpstr>
      <vt:lpstr>A125589048W</vt:lpstr>
      <vt:lpstr>A125589048W_Data</vt:lpstr>
      <vt:lpstr>A125589048W_Latest</vt:lpstr>
      <vt:lpstr>A125589056W</vt:lpstr>
      <vt:lpstr>A125589056W_Data</vt:lpstr>
      <vt:lpstr>A125589056W_Latest</vt:lpstr>
      <vt:lpstr>A125589064W</vt:lpstr>
      <vt:lpstr>A125589064W_Data</vt:lpstr>
      <vt:lpstr>A125589064W_Latest</vt:lpstr>
      <vt:lpstr>A125589072W</vt:lpstr>
      <vt:lpstr>A125589072W_Data</vt:lpstr>
      <vt:lpstr>A125589072W_Latest</vt:lpstr>
      <vt:lpstr>A125589080W</vt:lpstr>
      <vt:lpstr>A125589080W_Data</vt:lpstr>
      <vt:lpstr>A125589080W_Latest</vt:lpstr>
      <vt:lpstr>A125589088R</vt:lpstr>
      <vt:lpstr>A125589088R_Data</vt:lpstr>
      <vt:lpstr>A125589088R_Latest</vt:lpstr>
      <vt:lpstr>A125589096R</vt:lpstr>
      <vt:lpstr>A125589096R_Data</vt:lpstr>
      <vt:lpstr>A125589096R_Latest</vt:lpstr>
      <vt:lpstr>A125589104C</vt:lpstr>
      <vt:lpstr>A125589104C_Data</vt:lpstr>
      <vt:lpstr>A125589104C_Latest</vt:lpstr>
      <vt:lpstr>A125589112C</vt:lpstr>
      <vt:lpstr>A125589112C_Data</vt:lpstr>
      <vt:lpstr>A125589112C_Latest</vt:lpstr>
      <vt:lpstr>A125589120C</vt:lpstr>
      <vt:lpstr>A125589120C_Data</vt:lpstr>
      <vt:lpstr>A125589120C_Latest</vt:lpstr>
      <vt:lpstr>A125589128W</vt:lpstr>
      <vt:lpstr>A125589128W_Data</vt:lpstr>
      <vt:lpstr>A125589128W_Latest</vt:lpstr>
      <vt:lpstr>A125589136W</vt:lpstr>
      <vt:lpstr>A125589136W_Data</vt:lpstr>
      <vt:lpstr>A125589136W_Latest</vt:lpstr>
      <vt:lpstr>A125589144W</vt:lpstr>
      <vt:lpstr>A125589144W_Data</vt:lpstr>
      <vt:lpstr>A125589144W_Latest</vt:lpstr>
      <vt:lpstr>A125589152W</vt:lpstr>
      <vt:lpstr>A125589152W_Data</vt:lpstr>
      <vt:lpstr>A125589152W_Latest</vt:lpstr>
      <vt:lpstr>A125589160W</vt:lpstr>
      <vt:lpstr>A125589160W_Data</vt:lpstr>
      <vt:lpstr>A125589160W_Latest</vt:lpstr>
      <vt:lpstr>A125589168R</vt:lpstr>
      <vt:lpstr>A125589168R_Data</vt:lpstr>
      <vt:lpstr>A125589168R_Latest</vt:lpstr>
      <vt:lpstr>A125589176R</vt:lpstr>
      <vt:lpstr>A125589176R_Data</vt:lpstr>
      <vt:lpstr>A125589176R_Latest</vt:lpstr>
      <vt:lpstr>A125589184R</vt:lpstr>
      <vt:lpstr>A125589184R_Data</vt:lpstr>
      <vt:lpstr>A125589184R_Latest</vt:lpstr>
      <vt:lpstr>A125589192R</vt:lpstr>
      <vt:lpstr>A125589192R_Data</vt:lpstr>
      <vt:lpstr>A125589192R_Latest</vt:lpstr>
      <vt:lpstr>A125589200C</vt:lpstr>
      <vt:lpstr>A125589200C_Data</vt:lpstr>
      <vt:lpstr>A125589200C_Latest</vt:lpstr>
      <vt:lpstr>A125589208W</vt:lpstr>
      <vt:lpstr>A125589208W_Data</vt:lpstr>
      <vt:lpstr>A125589208W_Latest</vt:lpstr>
      <vt:lpstr>A125589216W</vt:lpstr>
      <vt:lpstr>A125589216W_Data</vt:lpstr>
      <vt:lpstr>A125589216W_Latest</vt:lpstr>
      <vt:lpstr>A125589224W</vt:lpstr>
      <vt:lpstr>A125589224W_Data</vt:lpstr>
      <vt:lpstr>A125589224W_Latest</vt:lpstr>
      <vt:lpstr>A125589232W</vt:lpstr>
      <vt:lpstr>A125589232W_Data</vt:lpstr>
      <vt:lpstr>A125589232W_Latest</vt:lpstr>
      <vt:lpstr>A125589240W</vt:lpstr>
      <vt:lpstr>A125589240W_Data</vt:lpstr>
      <vt:lpstr>A125589240W_Latest</vt:lpstr>
      <vt:lpstr>A125589248R</vt:lpstr>
      <vt:lpstr>A125589248R_Data</vt:lpstr>
      <vt:lpstr>A125589248R_Latest</vt:lpstr>
      <vt:lpstr>A125589256R</vt:lpstr>
      <vt:lpstr>A125589256R_Data</vt:lpstr>
      <vt:lpstr>A125589256R_Latest</vt:lpstr>
      <vt:lpstr>A125589264R</vt:lpstr>
      <vt:lpstr>A125589264R_Data</vt:lpstr>
      <vt:lpstr>A125589264R_Latest</vt:lpstr>
      <vt:lpstr>A125589272R</vt:lpstr>
      <vt:lpstr>A125589272R_Data</vt:lpstr>
      <vt:lpstr>A125589272R_Latest</vt:lpstr>
      <vt:lpstr>A125589280R</vt:lpstr>
      <vt:lpstr>A125589280R_Data</vt:lpstr>
      <vt:lpstr>A125589280R_Latest</vt:lpstr>
      <vt:lpstr>A125589288J</vt:lpstr>
      <vt:lpstr>A125589288J_Data</vt:lpstr>
      <vt:lpstr>A125589288J_Latest</vt:lpstr>
      <vt:lpstr>A125589296J</vt:lpstr>
      <vt:lpstr>A125589296J_Data</vt:lpstr>
      <vt:lpstr>A125589296J_Latest</vt:lpstr>
      <vt:lpstr>A125589304W</vt:lpstr>
      <vt:lpstr>A125589304W_Data</vt:lpstr>
      <vt:lpstr>A125589304W_Latest</vt:lpstr>
      <vt:lpstr>A125589312W</vt:lpstr>
      <vt:lpstr>A125589312W_Data</vt:lpstr>
      <vt:lpstr>A125589312W_Latest</vt:lpstr>
      <vt:lpstr>A125589320W</vt:lpstr>
      <vt:lpstr>A125589320W_Data</vt:lpstr>
      <vt:lpstr>A125589320W_Latest</vt:lpstr>
      <vt:lpstr>A125589328R</vt:lpstr>
      <vt:lpstr>A125589328R_Data</vt:lpstr>
      <vt:lpstr>A125589328R_Latest</vt:lpstr>
      <vt:lpstr>A125589336R</vt:lpstr>
      <vt:lpstr>A125589336R_Data</vt:lpstr>
      <vt:lpstr>A125589336R_Latest</vt:lpstr>
      <vt:lpstr>A125589344R</vt:lpstr>
      <vt:lpstr>A125589344R_Data</vt:lpstr>
      <vt:lpstr>A125589344R_Latest</vt:lpstr>
      <vt:lpstr>A125589352R</vt:lpstr>
      <vt:lpstr>A125589352R_Data</vt:lpstr>
      <vt:lpstr>A125589352R_Latest</vt:lpstr>
      <vt:lpstr>A125589360R</vt:lpstr>
      <vt:lpstr>A125589360R_Data</vt:lpstr>
      <vt:lpstr>A125589360R_Latest</vt:lpstr>
      <vt:lpstr>A125589368J</vt:lpstr>
      <vt:lpstr>A125589368J_Data</vt:lpstr>
      <vt:lpstr>A125589368J_Latest</vt:lpstr>
      <vt:lpstr>A125589376J</vt:lpstr>
      <vt:lpstr>A125589376J_Data</vt:lpstr>
      <vt:lpstr>A125589376J_Latest</vt:lpstr>
      <vt:lpstr>A125589384J</vt:lpstr>
      <vt:lpstr>A125589384J_Data</vt:lpstr>
      <vt:lpstr>A125589384J_Latest</vt:lpstr>
      <vt:lpstr>A125589392J</vt:lpstr>
      <vt:lpstr>A125589392J_Data</vt:lpstr>
      <vt:lpstr>A125589392J_Latest</vt:lpstr>
      <vt:lpstr>A125589400W</vt:lpstr>
      <vt:lpstr>A125589400W_Data</vt:lpstr>
      <vt:lpstr>A125589400W_Latest</vt:lpstr>
      <vt:lpstr>A125589408R</vt:lpstr>
      <vt:lpstr>A125589408R_Data</vt:lpstr>
      <vt:lpstr>A125589408R_Latest</vt:lpstr>
      <vt:lpstr>A125589416R</vt:lpstr>
      <vt:lpstr>A125589416R_Data</vt:lpstr>
      <vt:lpstr>A125589416R_Latest</vt:lpstr>
      <vt:lpstr>A125589424R</vt:lpstr>
      <vt:lpstr>A125589424R_Data</vt:lpstr>
      <vt:lpstr>A125589424R_Latest</vt:lpstr>
      <vt:lpstr>A125589432R</vt:lpstr>
      <vt:lpstr>A125589432R_Data</vt:lpstr>
      <vt:lpstr>A125589432R_Latest</vt:lpstr>
      <vt:lpstr>A125589440R</vt:lpstr>
      <vt:lpstr>A125589440R_Data</vt:lpstr>
      <vt:lpstr>A125589440R_Latest</vt:lpstr>
      <vt:lpstr>A125589448J</vt:lpstr>
      <vt:lpstr>A125589448J_Data</vt:lpstr>
      <vt:lpstr>A125589448J_Latest</vt:lpstr>
      <vt:lpstr>A125589456J</vt:lpstr>
      <vt:lpstr>A125589456J_Data</vt:lpstr>
      <vt:lpstr>A125589456J_Latest</vt:lpstr>
      <vt:lpstr>A125589464J</vt:lpstr>
      <vt:lpstr>A125589464J_Data</vt:lpstr>
      <vt:lpstr>A125589464J_Latest</vt:lpstr>
      <vt:lpstr>A125589472J</vt:lpstr>
      <vt:lpstr>A125589472J_Data</vt:lpstr>
      <vt:lpstr>A125589472J_Latest</vt:lpstr>
      <vt:lpstr>A125589480J</vt:lpstr>
      <vt:lpstr>A125589480J_Data</vt:lpstr>
      <vt:lpstr>A125589480J_Latest</vt:lpstr>
      <vt:lpstr>A125589488A</vt:lpstr>
      <vt:lpstr>A125589488A_Data</vt:lpstr>
      <vt:lpstr>A125589488A_Latest</vt:lpstr>
      <vt:lpstr>A125589496A</vt:lpstr>
      <vt:lpstr>A125589496A_Data</vt:lpstr>
      <vt:lpstr>A125589496A_Latest</vt:lpstr>
      <vt:lpstr>A125589504R</vt:lpstr>
      <vt:lpstr>A125589504R_Data</vt:lpstr>
      <vt:lpstr>A125589504R_Latest</vt:lpstr>
      <vt:lpstr>A125589512R</vt:lpstr>
      <vt:lpstr>A125589512R_Data</vt:lpstr>
      <vt:lpstr>A125589512R_Latest</vt:lpstr>
      <vt:lpstr>A125589520R</vt:lpstr>
      <vt:lpstr>A125589520R_Data</vt:lpstr>
      <vt:lpstr>A125589520R_Latest</vt:lpstr>
      <vt:lpstr>A125589528J</vt:lpstr>
      <vt:lpstr>A125589528J_Data</vt:lpstr>
      <vt:lpstr>A125589528J_Latest</vt:lpstr>
      <vt:lpstr>A125589536J</vt:lpstr>
      <vt:lpstr>A125589536J_Data</vt:lpstr>
      <vt:lpstr>A125589536J_Latest</vt:lpstr>
      <vt:lpstr>A125589544J</vt:lpstr>
      <vt:lpstr>A125589544J_Data</vt:lpstr>
      <vt:lpstr>A125589544J_Latest</vt:lpstr>
      <vt:lpstr>A125589552J</vt:lpstr>
      <vt:lpstr>A125589552J_Data</vt:lpstr>
      <vt:lpstr>A125589552J_Latest</vt:lpstr>
      <vt:lpstr>A125589560J</vt:lpstr>
      <vt:lpstr>A125589560J_Data</vt:lpstr>
      <vt:lpstr>A125589560J_Latest</vt:lpstr>
      <vt:lpstr>A125589568A</vt:lpstr>
      <vt:lpstr>A125589568A_Data</vt:lpstr>
      <vt:lpstr>A125589568A_Latest</vt:lpstr>
      <vt:lpstr>A125589576A</vt:lpstr>
      <vt:lpstr>A125589576A_Data</vt:lpstr>
      <vt:lpstr>A125589576A_Latest</vt:lpstr>
      <vt:lpstr>A125589584A</vt:lpstr>
      <vt:lpstr>A125589584A_Data</vt:lpstr>
      <vt:lpstr>A125589584A_Latest</vt:lpstr>
      <vt:lpstr>A125589592A</vt:lpstr>
      <vt:lpstr>A125589592A_Data</vt:lpstr>
      <vt:lpstr>A125589592A_Latest</vt:lpstr>
      <vt:lpstr>A125589600R</vt:lpstr>
      <vt:lpstr>A125589600R_Data</vt:lpstr>
      <vt:lpstr>A125589600R_Latest</vt:lpstr>
      <vt:lpstr>A125589608J</vt:lpstr>
      <vt:lpstr>A125589608J_Data</vt:lpstr>
      <vt:lpstr>A125589608J_Latest</vt:lpstr>
      <vt:lpstr>A125589616J</vt:lpstr>
      <vt:lpstr>A125589616J_Data</vt:lpstr>
      <vt:lpstr>A125589616J_Latest</vt:lpstr>
      <vt:lpstr>A125589624J</vt:lpstr>
      <vt:lpstr>A125589624J_Data</vt:lpstr>
      <vt:lpstr>A125589624J_Latest</vt:lpstr>
      <vt:lpstr>A125589632J</vt:lpstr>
      <vt:lpstr>A125589632J_Data</vt:lpstr>
      <vt:lpstr>A125589632J_Latest</vt:lpstr>
      <vt:lpstr>A125589640J</vt:lpstr>
      <vt:lpstr>A125589640J_Data</vt:lpstr>
      <vt:lpstr>A125589640J_Latest</vt:lpstr>
      <vt:lpstr>A125589648A</vt:lpstr>
      <vt:lpstr>A125589648A_Data</vt:lpstr>
      <vt:lpstr>A125589648A_Latest</vt:lpstr>
      <vt:lpstr>A125589656A</vt:lpstr>
      <vt:lpstr>A125589656A_Data</vt:lpstr>
      <vt:lpstr>A125589656A_Latest</vt:lpstr>
      <vt:lpstr>A125589664A</vt:lpstr>
      <vt:lpstr>A125589664A_Data</vt:lpstr>
      <vt:lpstr>A125589664A_Latest</vt:lpstr>
      <vt:lpstr>A125589672A</vt:lpstr>
      <vt:lpstr>A125589672A_Data</vt:lpstr>
      <vt:lpstr>A125589672A_Latest</vt:lpstr>
      <vt:lpstr>A125589680A</vt:lpstr>
      <vt:lpstr>A125589680A_Data</vt:lpstr>
      <vt:lpstr>A125589680A_Latest</vt:lpstr>
      <vt:lpstr>A125589688V</vt:lpstr>
      <vt:lpstr>A125589688V_Data</vt:lpstr>
      <vt:lpstr>A125589688V_Latest</vt:lpstr>
      <vt:lpstr>A125589696V</vt:lpstr>
      <vt:lpstr>A125589696V_Data</vt:lpstr>
      <vt:lpstr>A125589696V_Latest</vt:lpstr>
      <vt:lpstr>A125589704J</vt:lpstr>
      <vt:lpstr>A125589704J_Data</vt:lpstr>
      <vt:lpstr>A125589704J_Latest</vt:lpstr>
      <vt:lpstr>A125589712J</vt:lpstr>
      <vt:lpstr>A125589712J_Data</vt:lpstr>
      <vt:lpstr>A125589712J_Latest</vt:lpstr>
      <vt:lpstr>A125589720J</vt:lpstr>
      <vt:lpstr>A125589720J_Data</vt:lpstr>
      <vt:lpstr>A125589720J_Latest</vt:lpstr>
      <vt:lpstr>A125589728A</vt:lpstr>
      <vt:lpstr>A125589728A_Data</vt:lpstr>
      <vt:lpstr>A125589728A_Latest</vt:lpstr>
      <vt:lpstr>A125589736A</vt:lpstr>
      <vt:lpstr>A125589736A_Data</vt:lpstr>
      <vt:lpstr>A125589736A_Latest</vt:lpstr>
      <vt:lpstr>A125589744A</vt:lpstr>
      <vt:lpstr>A125589744A_Data</vt:lpstr>
      <vt:lpstr>A125589744A_Latest</vt:lpstr>
      <vt:lpstr>A125589752A</vt:lpstr>
      <vt:lpstr>A125589752A_Data</vt:lpstr>
      <vt:lpstr>A125589752A_Latest</vt:lpstr>
      <vt:lpstr>A125589760A</vt:lpstr>
      <vt:lpstr>A125589760A_Data</vt:lpstr>
      <vt:lpstr>A125589760A_Latest</vt:lpstr>
      <vt:lpstr>A125589768V</vt:lpstr>
      <vt:lpstr>A125589768V_Data</vt:lpstr>
      <vt:lpstr>A125589768V_Latest</vt:lpstr>
      <vt:lpstr>A125589776V</vt:lpstr>
      <vt:lpstr>A125589776V_Data</vt:lpstr>
      <vt:lpstr>A125589776V_Latest</vt:lpstr>
      <vt:lpstr>A125589784V</vt:lpstr>
      <vt:lpstr>A125589784V_Data</vt:lpstr>
      <vt:lpstr>A125589784V_Latest</vt:lpstr>
      <vt:lpstr>A125589792V</vt:lpstr>
      <vt:lpstr>A125589792V_Data</vt:lpstr>
      <vt:lpstr>A125589792V_Latest</vt:lpstr>
      <vt:lpstr>A125589800J</vt:lpstr>
      <vt:lpstr>A125589800J_Data</vt:lpstr>
      <vt:lpstr>A125589800J_Latest</vt:lpstr>
      <vt:lpstr>A125589808A</vt:lpstr>
      <vt:lpstr>A125589808A_Data</vt:lpstr>
      <vt:lpstr>A125589808A_Latest</vt:lpstr>
      <vt:lpstr>A125589816A</vt:lpstr>
      <vt:lpstr>A125589816A_Data</vt:lpstr>
      <vt:lpstr>A125589816A_Latest</vt:lpstr>
      <vt:lpstr>A125589824A</vt:lpstr>
      <vt:lpstr>A125589824A_Data</vt:lpstr>
      <vt:lpstr>A125589824A_Latest</vt:lpstr>
      <vt:lpstr>A125589832A</vt:lpstr>
      <vt:lpstr>A125589832A_Data</vt:lpstr>
      <vt:lpstr>A125589832A_Latest</vt:lpstr>
      <vt:lpstr>A125589840A</vt:lpstr>
      <vt:lpstr>A125589840A_Data</vt:lpstr>
      <vt:lpstr>A125589840A_Latest</vt:lpstr>
      <vt:lpstr>A125589848V</vt:lpstr>
      <vt:lpstr>A125589848V_Data</vt:lpstr>
      <vt:lpstr>A125589848V_Latest</vt:lpstr>
      <vt:lpstr>A125589856V</vt:lpstr>
      <vt:lpstr>A125589856V_Data</vt:lpstr>
      <vt:lpstr>A125589856V_Latest</vt:lpstr>
      <vt:lpstr>A125589864V</vt:lpstr>
      <vt:lpstr>A125589864V_Data</vt:lpstr>
      <vt:lpstr>A125589864V_Latest</vt:lpstr>
      <vt:lpstr>A125589872V</vt:lpstr>
      <vt:lpstr>A125589872V_Data</vt:lpstr>
      <vt:lpstr>A125589872V_Latest</vt:lpstr>
      <vt:lpstr>A125589880V</vt:lpstr>
      <vt:lpstr>A125589880V_Data</vt:lpstr>
      <vt:lpstr>A125589880V_Latest</vt:lpstr>
      <vt:lpstr>A125589888L</vt:lpstr>
      <vt:lpstr>A125589888L_Data</vt:lpstr>
      <vt:lpstr>A125589888L_Latest</vt:lpstr>
      <vt:lpstr>A125589896L</vt:lpstr>
      <vt:lpstr>A125589896L_Data</vt:lpstr>
      <vt:lpstr>A125589896L_Latest</vt:lpstr>
      <vt:lpstr>A125589904A</vt:lpstr>
      <vt:lpstr>A125589904A_Data</vt:lpstr>
      <vt:lpstr>A125589904A_Latest</vt:lpstr>
      <vt:lpstr>A125589912A</vt:lpstr>
      <vt:lpstr>A125589912A_Data</vt:lpstr>
      <vt:lpstr>A125589912A_Latest</vt:lpstr>
      <vt:lpstr>A125589920A</vt:lpstr>
      <vt:lpstr>A125589920A_Data</vt:lpstr>
      <vt:lpstr>A125589920A_Latest</vt:lpstr>
      <vt:lpstr>A125589928V</vt:lpstr>
      <vt:lpstr>A125589928V_Data</vt:lpstr>
      <vt:lpstr>A125589928V_Latest</vt:lpstr>
      <vt:lpstr>A125589936V</vt:lpstr>
      <vt:lpstr>A125589936V_Data</vt:lpstr>
      <vt:lpstr>A125589936V_Latest</vt:lpstr>
      <vt:lpstr>A125589944V</vt:lpstr>
      <vt:lpstr>A125589944V_Data</vt:lpstr>
      <vt:lpstr>A125589944V_Latest</vt:lpstr>
      <vt:lpstr>A125589952V</vt:lpstr>
      <vt:lpstr>A125589952V_Data</vt:lpstr>
      <vt:lpstr>A125589952V_Latest</vt:lpstr>
      <vt:lpstr>A125589960V</vt:lpstr>
      <vt:lpstr>A125589960V_Data</vt:lpstr>
      <vt:lpstr>A125589960V_Latest</vt:lpstr>
      <vt:lpstr>A125589968L</vt:lpstr>
      <vt:lpstr>A125589968L_Data</vt:lpstr>
      <vt:lpstr>A125589968L_Latest</vt:lpstr>
      <vt:lpstr>A125589976L</vt:lpstr>
      <vt:lpstr>A125589976L_Data</vt:lpstr>
      <vt:lpstr>A125589976L_Latest</vt:lpstr>
      <vt:lpstr>A125589984L</vt:lpstr>
      <vt:lpstr>A125589984L_Data</vt:lpstr>
      <vt:lpstr>A125589984L_Latest</vt:lpstr>
      <vt:lpstr>A125589992L</vt:lpstr>
      <vt:lpstr>A125589992L_Data</vt:lpstr>
      <vt:lpstr>A125589992L_Latest</vt:lpstr>
      <vt:lpstr>A125590000J</vt:lpstr>
      <vt:lpstr>A125590000J_Data</vt:lpstr>
      <vt:lpstr>A125590000J_Latest</vt:lpstr>
      <vt:lpstr>A125590008A</vt:lpstr>
      <vt:lpstr>A125590008A_Data</vt:lpstr>
      <vt:lpstr>A125590008A_Latest</vt:lpstr>
      <vt:lpstr>A125590016A</vt:lpstr>
      <vt:lpstr>A125590016A_Data</vt:lpstr>
      <vt:lpstr>A125590016A_Latest</vt:lpstr>
      <vt:lpstr>A125590024A</vt:lpstr>
      <vt:lpstr>A125590024A_Data</vt:lpstr>
      <vt:lpstr>A125590024A_Latest</vt:lpstr>
      <vt:lpstr>A125590032A</vt:lpstr>
      <vt:lpstr>A125590032A_Data</vt:lpstr>
      <vt:lpstr>A125590032A_Latest</vt:lpstr>
      <vt:lpstr>A125590040A</vt:lpstr>
      <vt:lpstr>A125590040A_Data</vt:lpstr>
      <vt:lpstr>A125590040A_Latest</vt:lpstr>
      <vt:lpstr>A125590048V</vt:lpstr>
      <vt:lpstr>A125590048V_Data</vt:lpstr>
      <vt:lpstr>A125590048V_Latest</vt:lpstr>
      <vt:lpstr>A125590056V</vt:lpstr>
      <vt:lpstr>A125590056V_Data</vt:lpstr>
      <vt:lpstr>A125590056V_Latest</vt:lpstr>
      <vt:lpstr>A125590064V</vt:lpstr>
      <vt:lpstr>A125590064V_Data</vt:lpstr>
      <vt:lpstr>A125590064V_Latest</vt:lpstr>
      <vt:lpstr>A125590072V</vt:lpstr>
      <vt:lpstr>A125590072V_Data</vt:lpstr>
      <vt:lpstr>A125590072V_Latest</vt:lpstr>
      <vt:lpstr>A125590080V</vt:lpstr>
      <vt:lpstr>A125590080V_Data</vt:lpstr>
      <vt:lpstr>A125590080V_Latest</vt:lpstr>
      <vt:lpstr>A125590088L</vt:lpstr>
      <vt:lpstr>A125590088L_Data</vt:lpstr>
      <vt:lpstr>A125590088L_Latest</vt:lpstr>
      <vt:lpstr>A125590096L</vt:lpstr>
      <vt:lpstr>A125590096L_Data</vt:lpstr>
      <vt:lpstr>A125590096L_Latest</vt:lpstr>
      <vt:lpstr>A125590104A</vt:lpstr>
      <vt:lpstr>A125590104A_Data</vt:lpstr>
      <vt:lpstr>A125590104A_Latest</vt:lpstr>
      <vt:lpstr>A125590112A</vt:lpstr>
      <vt:lpstr>A125590112A_Data</vt:lpstr>
      <vt:lpstr>A125590112A_Latest</vt:lpstr>
      <vt:lpstr>A125590120A</vt:lpstr>
      <vt:lpstr>A125590120A_Data</vt:lpstr>
      <vt:lpstr>A125590120A_Latest</vt:lpstr>
      <vt:lpstr>A125590128V</vt:lpstr>
      <vt:lpstr>A125590128V_Data</vt:lpstr>
      <vt:lpstr>A125590128V_Latest</vt:lpstr>
      <vt:lpstr>A125590136V</vt:lpstr>
      <vt:lpstr>A125590136V_Data</vt:lpstr>
      <vt:lpstr>A125590136V_Latest</vt:lpstr>
      <vt:lpstr>A125590144V</vt:lpstr>
      <vt:lpstr>A125590144V_Data</vt:lpstr>
      <vt:lpstr>A125590144V_Latest</vt:lpstr>
      <vt:lpstr>A125590152V</vt:lpstr>
      <vt:lpstr>A125590152V_Data</vt:lpstr>
      <vt:lpstr>A125590152V_Latest</vt:lpstr>
      <vt:lpstr>A125590160V</vt:lpstr>
      <vt:lpstr>A125590160V_Data</vt:lpstr>
      <vt:lpstr>A125590160V_Latest</vt:lpstr>
      <vt:lpstr>A125590168L</vt:lpstr>
      <vt:lpstr>A125590168L_Data</vt:lpstr>
      <vt:lpstr>A125590168L_Latest</vt:lpstr>
      <vt:lpstr>A125590176L</vt:lpstr>
      <vt:lpstr>A125590176L_Data</vt:lpstr>
      <vt:lpstr>A125590176L_Latest</vt:lpstr>
      <vt:lpstr>A125590184L</vt:lpstr>
      <vt:lpstr>A125590184L_Data</vt:lpstr>
      <vt:lpstr>A125590184L_Latest</vt:lpstr>
      <vt:lpstr>A125590192L</vt:lpstr>
      <vt:lpstr>A125590192L_Data</vt:lpstr>
      <vt:lpstr>A125590192L_Latest</vt:lpstr>
      <vt:lpstr>A125590200A</vt:lpstr>
      <vt:lpstr>A125590200A_Data</vt:lpstr>
      <vt:lpstr>A125590200A_Latest</vt:lpstr>
      <vt:lpstr>A125590208V</vt:lpstr>
      <vt:lpstr>A125590208V_Data</vt:lpstr>
      <vt:lpstr>A125590208V_Latest</vt:lpstr>
      <vt:lpstr>A125590216V</vt:lpstr>
      <vt:lpstr>A125590216V_Data</vt:lpstr>
      <vt:lpstr>A125590216V_Latest</vt:lpstr>
      <vt:lpstr>A125590224V</vt:lpstr>
      <vt:lpstr>A125590224V_Data</vt:lpstr>
      <vt:lpstr>A125590224V_Latest</vt:lpstr>
      <vt:lpstr>A125590232V</vt:lpstr>
      <vt:lpstr>A125590232V_Data</vt:lpstr>
      <vt:lpstr>A125590232V_Latest</vt:lpstr>
      <vt:lpstr>A125590240V</vt:lpstr>
      <vt:lpstr>A125590240V_Data</vt:lpstr>
      <vt:lpstr>A125590240V_Latest</vt:lpstr>
      <vt:lpstr>A125590248L</vt:lpstr>
      <vt:lpstr>A125590248L_Data</vt:lpstr>
      <vt:lpstr>A125590248L_Latest</vt:lpstr>
      <vt:lpstr>A125590256L</vt:lpstr>
      <vt:lpstr>A125590256L_Data</vt:lpstr>
      <vt:lpstr>A125590256L_Latest</vt:lpstr>
      <vt:lpstr>A125590264L</vt:lpstr>
      <vt:lpstr>A125590264L_Data</vt:lpstr>
      <vt:lpstr>A125590264L_Latest</vt:lpstr>
      <vt:lpstr>A125590272L</vt:lpstr>
      <vt:lpstr>A125590272L_Data</vt:lpstr>
      <vt:lpstr>A125590272L_Latest</vt:lpstr>
      <vt:lpstr>A125590280L</vt:lpstr>
      <vt:lpstr>A125590280L_Data</vt:lpstr>
      <vt:lpstr>A125590280L_Latest</vt:lpstr>
      <vt:lpstr>A125590288F</vt:lpstr>
      <vt:lpstr>A125590288F_Data</vt:lpstr>
      <vt:lpstr>A125590288F_Latest</vt:lpstr>
      <vt:lpstr>A125590296F</vt:lpstr>
      <vt:lpstr>A125590296F_Data</vt:lpstr>
      <vt:lpstr>A125590296F_Latest</vt:lpstr>
      <vt:lpstr>A125590304V</vt:lpstr>
      <vt:lpstr>A125590304V_Data</vt:lpstr>
      <vt:lpstr>A125590304V_Latest</vt:lpstr>
      <vt:lpstr>A125590312V</vt:lpstr>
      <vt:lpstr>A125590312V_Data</vt:lpstr>
      <vt:lpstr>A125590312V_Latest</vt:lpstr>
      <vt:lpstr>A125590320V</vt:lpstr>
      <vt:lpstr>A125590320V_Data</vt:lpstr>
      <vt:lpstr>A125590320V_Latest</vt:lpstr>
      <vt:lpstr>A125590328L</vt:lpstr>
      <vt:lpstr>A125590328L_Data</vt:lpstr>
      <vt:lpstr>A125590328L_Latest</vt:lpstr>
      <vt:lpstr>A125590336L</vt:lpstr>
      <vt:lpstr>A125590336L_Data</vt:lpstr>
      <vt:lpstr>A125590336L_Latest</vt:lpstr>
      <vt:lpstr>A125590344L</vt:lpstr>
      <vt:lpstr>A125590344L_Data</vt:lpstr>
      <vt:lpstr>A125590344L_Latest</vt:lpstr>
      <vt:lpstr>A125590352L</vt:lpstr>
      <vt:lpstr>A125590352L_Data</vt:lpstr>
      <vt:lpstr>A125590352L_Latest</vt:lpstr>
      <vt:lpstr>A125590360L</vt:lpstr>
      <vt:lpstr>A125590360L_Data</vt:lpstr>
      <vt:lpstr>A125590360L_Latest</vt:lpstr>
      <vt:lpstr>A125590368F</vt:lpstr>
      <vt:lpstr>A125590368F_Data</vt:lpstr>
      <vt:lpstr>A125590368F_Latest</vt:lpstr>
      <vt:lpstr>A125590376F</vt:lpstr>
      <vt:lpstr>A125590376F_Data</vt:lpstr>
      <vt:lpstr>A125590376F_Latest</vt:lpstr>
      <vt:lpstr>A125590384F</vt:lpstr>
      <vt:lpstr>A125590384F_Data</vt:lpstr>
      <vt:lpstr>A125590384F_Latest</vt:lpstr>
      <vt:lpstr>A125590392F</vt:lpstr>
      <vt:lpstr>A125590392F_Data</vt:lpstr>
      <vt:lpstr>A125590392F_Latest</vt:lpstr>
      <vt:lpstr>A125590400V</vt:lpstr>
      <vt:lpstr>A125590400V_Data</vt:lpstr>
      <vt:lpstr>A125590400V_Latest</vt:lpstr>
      <vt:lpstr>A125590408L</vt:lpstr>
      <vt:lpstr>A125590408L_Data</vt:lpstr>
      <vt:lpstr>A125590408L_Latest</vt:lpstr>
      <vt:lpstr>A125590416L</vt:lpstr>
      <vt:lpstr>A125590416L_Data</vt:lpstr>
      <vt:lpstr>A125590416L_Latest</vt:lpstr>
      <vt:lpstr>A125590424L</vt:lpstr>
      <vt:lpstr>A125590424L_Data</vt:lpstr>
      <vt:lpstr>A125590424L_Latest</vt:lpstr>
      <vt:lpstr>A125590432L</vt:lpstr>
      <vt:lpstr>A125590432L_Data</vt:lpstr>
      <vt:lpstr>A125590432L_Latest</vt:lpstr>
      <vt:lpstr>A125590440L</vt:lpstr>
      <vt:lpstr>A125590440L_Data</vt:lpstr>
      <vt:lpstr>A125590440L_Latest</vt:lpstr>
      <vt:lpstr>A125590448F</vt:lpstr>
      <vt:lpstr>A125590448F_Data</vt:lpstr>
      <vt:lpstr>A125590448F_Latest</vt:lpstr>
      <vt:lpstr>A125590456F</vt:lpstr>
      <vt:lpstr>A125590456F_Data</vt:lpstr>
      <vt:lpstr>A125590456F_Latest</vt:lpstr>
      <vt:lpstr>A125590464F</vt:lpstr>
      <vt:lpstr>A125590464F_Data</vt:lpstr>
      <vt:lpstr>A125590464F_Latest</vt:lpstr>
      <vt:lpstr>A125590472F</vt:lpstr>
      <vt:lpstr>A125590472F_Data</vt:lpstr>
      <vt:lpstr>A125590472F_Latest</vt:lpstr>
      <vt:lpstr>A125590480F</vt:lpstr>
      <vt:lpstr>A125590480F_Data</vt:lpstr>
      <vt:lpstr>A125590480F_Latest</vt:lpstr>
      <vt:lpstr>A125590488X</vt:lpstr>
      <vt:lpstr>A125590488X_Data</vt:lpstr>
      <vt:lpstr>A125590488X_Latest</vt:lpstr>
      <vt:lpstr>A125590496X</vt:lpstr>
      <vt:lpstr>A125590496X_Data</vt:lpstr>
      <vt:lpstr>A125590496X_Latest</vt:lpstr>
      <vt:lpstr>A125590504L</vt:lpstr>
      <vt:lpstr>A125590504L_Data</vt:lpstr>
      <vt:lpstr>A125590504L_Latest</vt:lpstr>
      <vt:lpstr>A125590512L</vt:lpstr>
      <vt:lpstr>A125590512L_Data</vt:lpstr>
      <vt:lpstr>A125590512L_Latest</vt:lpstr>
      <vt:lpstr>A125590520L</vt:lpstr>
      <vt:lpstr>A125590520L_Data</vt:lpstr>
      <vt:lpstr>A125590520L_Latest</vt:lpstr>
      <vt:lpstr>A125590528F</vt:lpstr>
      <vt:lpstr>A125590528F_Data</vt:lpstr>
      <vt:lpstr>A125590528F_Latest</vt:lpstr>
      <vt:lpstr>A125590536F</vt:lpstr>
      <vt:lpstr>A125590536F_Data</vt:lpstr>
      <vt:lpstr>A125590536F_Latest</vt:lpstr>
      <vt:lpstr>A125590544F</vt:lpstr>
      <vt:lpstr>A125590544F_Data</vt:lpstr>
      <vt:lpstr>A125590544F_Latest</vt:lpstr>
      <vt:lpstr>A125590552F</vt:lpstr>
      <vt:lpstr>A125590552F_Data</vt:lpstr>
      <vt:lpstr>A125590552F_Latest</vt:lpstr>
      <vt:lpstr>A125590560F</vt:lpstr>
      <vt:lpstr>A125590560F_Data</vt:lpstr>
      <vt:lpstr>A125590560F_Latest</vt:lpstr>
      <vt:lpstr>A125590568X</vt:lpstr>
      <vt:lpstr>A125590568X_Data</vt:lpstr>
      <vt:lpstr>A125590568X_Latest</vt:lpstr>
      <vt:lpstr>A125590576X</vt:lpstr>
      <vt:lpstr>A125590576X_Data</vt:lpstr>
      <vt:lpstr>A125590576X_Latest</vt:lpstr>
      <vt:lpstr>A125590584X</vt:lpstr>
      <vt:lpstr>A125590584X_Data</vt:lpstr>
      <vt:lpstr>A125590584X_Latest</vt:lpstr>
      <vt:lpstr>A125590592X</vt:lpstr>
      <vt:lpstr>A125590592X_Data</vt:lpstr>
      <vt:lpstr>A125590592X_Latest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2025-07-24T06:11:18Z</dcterms:created>
  <dcterms:modified xsi:type="dcterms:W3CDTF">2025-07-25T06:19:43Z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2025-07-24T12:05:59Z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7ee64eeb-d304-48d1-a3a8-ff0628ecd4a3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